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530"/>
  <workbookPr codeName="ThisWorkbook" defaultThemeVersion="124226"/>
  <mc:AlternateContent xmlns:mc="http://schemas.openxmlformats.org/markup-compatibility/2006">
    <mc:Choice Requires="x15">
      <x15ac:absPath xmlns:x15ac="http://schemas.microsoft.com/office/spreadsheetml/2010/11/ac" url="https://tennessee.sharepoint.com/sites/ECD_RD_CDBG/Admin/Shared Documents/Applications/2026 App Docs/Workbooks/"/>
    </mc:Choice>
  </mc:AlternateContent>
  <xr:revisionPtr revIDLastSave="350" documentId="8_{FD4103B9-EC9E-4996-8100-D99145F8AF8F}" xr6:coauthVersionLast="47" xr6:coauthVersionMax="47" xr10:uidLastSave="{838B56C5-7163-4AC4-B9A9-AD7FE2165A03}"/>
  <bookViews>
    <workbookView xWindow="28680" yWindow="-120" windowWidth="29040" windowHeight="15720" tabRatio="792" activeTab="1" xr2:uid="{00000000-000D-0000-FFFF-FFFF00000000}"/>
  </bookViews>
  <sheets>
    <sheet name="Change Log" sheetId="36" r:id="rId1"/>
    <sheet name="Title Page" sheetId="1" r:id="rId2"/>
    <sheet name="Beneficiary" sheetId="2" r:id="rId3"/>
    <sheet name="PCI Worksheet" sheetId="3" r:id="rId4"/>
    <sheet name="PCI Calcs" sheetId="34" r:id="rId5"/>
    <sheet name="Poverty Calcs" sheetId="35" r:id="rId6"/>
    <sheet name="Racial Breakdown" sheetId="9" r:id="rId7"/>
    <sheet name="LMI Breakdown" sheetId="12" r:id="rId8"/>
    <sheet name="Rate Factor" sheetId="14" r:id="rId9"/>
    <sheet name="MSF" sheetId="24" r:id="rId10"/>
    <sheet name="TASS" sheetId="10" r:id="rId11"/>
    <sheet name="TASS 1" sheetId="28" r:id="rId12"/>
    <sheet name="TASS 2" sheetId="26" r:id="rId13"/>
    <sheet name="TASS 3" sheetId="27" r:id="rId14"/>
    <sheet name="TASS 4" sheetId="30" r:id="rId15"/>
    <sheet name="TASS 5" sheetId="32" r:id="rId16"/>
    <sheet name="TASS 6" sheetId="31" r:id="rId17"/>
    <sheet name="LMI" sheetId="4" r:id="rId18"/>
    <sheet name="Unemployment Rates" sheetId="5" r:id="rId19"/>
    <sheet name="UE Scores" sheetId="7" r:id="rId20"/>
    <sheet name="MFI PCI" sheetId="6" r:id="rId21"/>
    <sheet name="PCI Scores" sheetId="8" r:id="rId22"/>
    <sheet name="Ability to Pay" sheetId="15" r:id="rId23"/>
    <sheet name="Race" sheetId="25" r:id="rId24"/>
    <sheet name="Other Dem" sheetId="29" r:id="rId25"/>
    <sheet name="ILData" sheetId="20" state="hidden" r:id="rId26"/>
    <sheet name="Locations" sheetId="13" state="hidden" r:id="rId27"/>
  </sheets>
  <definedNames>
    <definedName name="_xlnm._FilterDatabase" localSheetId="22" hidden="1">'Ability to Pay'!$A$1:$D$1</definedName>
    <definedName name="_xlnm._FilterDatabase" localSheetId="26" hidden="1">Locations!$A$1:$D$1</definedName>
    <definedName name="_xlnm._FilterDatabase" localSheetId="20" hidden="1">'MFI PCI'!$A$1:$F$441</definedName>
    <definedName name="_xlnm._FilterDatabase" localSheetId="21" hidden="1">'PCI Scores'!$A$1:$D$1</definedName>
    <definedName name="_xlnm.Print_Area" localSheetId="2">Beneficiary!$A$1:$K$32</definedName>
    <definedName name="_xlnm.Print_Area" localSheetId="7">'LMI Breakdown'!$A$1:$J$23</definedName>
    <definedName name="_xlnm.Print_Area" localSheetId="3">'PCI Worksheet'!$A$1:$J$47</definedName>
    <definedName name="_xlnm.Print_Titles" localSheetId="20">'MFI PCI'!$1:$1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45" i="3" l="1"/>
  <c r="H45" i="3"/>
  <c r="J41" i="3"/>
  <c r="H41" i="3"/>
  <c r="J39" i="3"/>
  <c r="H39" i="3"/>
  <c r="H31" i="2" l="1"/>
  <c r="M17" i="2"/>
  <c r="K17" i="2"/>
  <c r="I17" i="2"/>
  <c r="B15" i="1"/>
  <c r="J26" i="12" l="1"/>
  <c r="I26" i="12"/>
  <c r="H26" i="12"/>
  <c r="J25" i="12"/>
  <c r="I25" i="12"/>
  <c r="H25" i="12"/>
  <c r="J24" i="12"/>
  <c r="I24" i="12"/>
  <c r="H24" i="12"/>
  <c r="J23" i="12"/>
  <c r="I23" i="12"/>
  <c r="H23" i="12"/>
  <c r="J22" i="12"/>
  <c r="I22" i="12"/>
  <c r="H22" i="12"/>
  <c r="K26" i="12"/>
  <c r="M15" i="2"/>
  <c r="M14" i="2"/>
  <c r="M13" i="2"/>
  <c r="M12" i="2"/>
  <c r="M11" i="2"/>
  <c r="K15" i="2"/>
  <c r="K14" i="2"/>
  <c r="K13" i="2"/>
  <c r="K12" i="2"/>
  <c r="K11" i="2"/>
  <c r="M10" i="2"/>
  <c r="K10" i="2"/>
  <c r="B9" i="14"/>
  <c r="B10" i="14"/>
  <c r="B11" i="14"/>
  <c r="B12" i="14"/>
  <c r="B13" i="14"/>
  <c r="K23" i="12" l="1"/>
  <c r="K25" i="12"/>
  <c r="K22" i="12"/>
  <c r="K24" i="12"/>
  <c r="C21" i="34"/>
  <c r="C18" i="34"/>
  <c r="C15" i="34"/>
  <c r="C12" i="34"/>
  <c r="C9" i="34"/>
  <c r="C6" i="34"/>
  <c r="D39" i="3"/>
  <c r="G21" i="35" l="1"/>
  <c r="I21" i="35" s="1"/>
  <c r="G18" i="35"/>
  <c r="I18" i="35" s="1"/>
  <c r="G15" i="35"/>
  <c r="I15" i="35" s="1"/>
  <c r="G12" i="35"/>
  <c r="I12" i="35" s="1"/>
  <c r="G9" i="35"/>
  <c r="I9" i="35" s="1"/>
  <c r="E21" i="35"/>
  <c r="E18" i="35"/>
  <c r="E15" i="35"/>
  <c r="E12" i="35"/>
  <c r="E9" i="35"/>
  <c r="E6" i="35"/>
  <c r="G6" i="35" s="1"/>
  <c r="I6" i="35" s="1"/>
  <c r="A21" i="35"/>
  <c r="A18" i="35"/>
  <c r="A15" i="35"/>
  <c r="A12" i="35"/>
  <c r="A9" i="35"/>
  <c r="A6" i="35"/>
  <c r="C22" i="34"/>
  <c r="C19" i="34"/>
  <c r="C16" i="34"/>
  <c r="C13" i="34"/>
  <c r="C10" i="34"/>
  <c r="C7" i="34"/>
  <c r="E6" i="34"/>
  <c r="E21" i="34"/>
  <c r="E18" i="34"/>
  <c r="E15" i="34"/>
  <c r="E12" i="34"/>
  <c r="E9" i="34"/>
  <c r="Q21" i="34"/>
  <c r="Q18" i="34"/>
  <c r="Q15" i="34"/>
  <c r="Q12" i="34"/>
  <c r="Q9" i="34"/>
  <c r="K21" i="34"/>
  <c r="K18" i="34"/>
  <c r="K15" i="34"/>
  <c r="K12" i="34"/>
  <c r="K9" i="34"/>
  <c r="G21" i="34"/>
  <c r="M21" i="34" s="1"/>
  <c r="G18" i="34"/>
  <c r="M18" i="34" s="1"/>
  <c r="G15" i="34"/>
  <c r="M15" i="34" s="1"/>
  <c r="G12" i="34"/>
  <c r="M12" i="34" s="1"/>
  <c r="G9" i="34"/>
  <c r="M9" i="34" s="1"/>
  <c r="A21" i="34"/>
  <c r="A18" i="34"/>
  <c r="A15" i="34"/>
  <c r="A12" i="34"/>
  <c r="A9" i="34"/>
  <c r="A6" i="34"/>
  <c r="S12" i="34" l="1"/>
  <c r="F10" i="14"/>
  <c r="S21" i="34"/>
  <c r="F13" i="14"/>
  <c r="S18" i="34"/>
  <c r="F12" i="14"/>
  <c r="S15" i="34"/>
  <c r="F11" i="14"/>
  <c r="S6" i="34"/>
  <c r="F8" i="14"/>
  <c r="S9" i="34"/>
  <c r="F9" i="14"/>
  <c r="G6" i="34"/>
  <c r="M6" i="34" s="1"/>
  <c r="K21" i="35" l="1"/>
  <c r="K18" i="35"/>
  <c r="K15" i="35"/>
  <c r="K12" i="35"/>
  <c r="K9" i="35"/>
  <c r="U21" i="34"/>
  <c r="O21" i="34"/>
  <c r="U18" i="34"/>
  <c r="O18" i="34"/>
  <c r="U15" i="34"/>
  <c r="O15" i="34"/>
  <c r="U12" i="34"/>
  <c r="O12" i="34"/>
  <c r="U9" i="34"/>
  <c r="O9" i="34"/>
  <c r="K6" i="35" l="1"/>
  <c r="B8" i="14"/>
  <c r="H43" i="3"/>
  <c r="D442" i="13"/>
  <c r="D443" i="13"/>
  <c r="D444" i="13"/>
  <c r="D445" i="13"/>
  <c r="D446" i="13"/>
  <c r="D447" i="13"/>
  <c r="D448" i="13"/>
  <c r="D449" i="13"/>
  <c r="D450" i="13"/>
  <c r="D451" i="13"/>
  <c r="D452" i="13"/>
  <c r="D453" i="13"/>
  <c r="D454" i="13"/>
  <c r="D455" i="13"/>
  <c r="D456" i="13"/>
  <c r="D457" i="13"/>
  <c r="D458" i="13"/>
  <c r="D459" i="13"/>
  <c r="D460" i="13"/>
  <c r="D461" i="13"/>
  <c r="D462" i="13"/>
  <c r="D463" i="13"/>
  <c r="D464" i="13"/>
  <c r="D465" i="13"/>
  <c r="D466" i="13"/>
  <c r="D467" i="13"/>
  <c r="D468" i="13"/>
  <c r="D469" i="13"/>
  <c r="D470" i="13"/>
  <c r="D471" i="13"/>
  <c r="D472" i="13"/>
  <c r="D473" i="13"/>
  <c r="D474" i="13"/>
  <c r="D475" i="13"/>
  <c r="D476" i="13"/>
  <c r="D477" i="13"/>
  <c r="D478" i="13"/>
  <c r="D479" i="13"/>
  <c r="D480" i="13"/>
  <c r="D481" i="13"/>
  <c r="D482" i="13"/>
  <c r="D483" i="13"/>
  <c r="D484" i="13"/>
  <c r="D485" i="13"/>
  <c r="D486" i="13"/>
  <c r="D487" i="13"/>
  <c r="D488" i="13"/>
  <c r="D489" i="13"/>
  <c r="D490" i="13"/>
  <c r="D491" i="13"/>
  <c r="D492" i="13"/>
  <c r="D493" i="13"/>
  <c r="D494" i="13"/>
  <c r="D495" i="13"/>
  <c r="D496" i="13"/>
  <c r="D497" i="13"/>
  <c r="D498" i="13"/>
  <c r="D499" i="13"/>
  <c r="D500" i="13"/>
  <c r="D501" i="13"/>
  <c r="D502" i="13"/>
  <c r="D503" i="13"/>
  <c r="D504" i="13"/>
  <c r="D505" i="13"/>
  <c r="D506" i="13"/>
  <c r="D507" i="13"/>
  <c r="D508" i="13"/>
  <c r="D509" i="13"/>
  <c r="D510" i="13"/>
  <c r="D511" i="13"/>
  <c r="D512" i="13"/>
  <c r="D513" i="13"/>
  <c r="D514" i="13"/>
  <c r="D515" i="13"/>
  <c r="D516" i="13"/>
  <c r="D517" i="13"/>
  <c r="D518" i="13"/>
  <c r="D519" i="13"/>
  <c r="D520" i="13"/>
  <c r="D521" i="13"/>
  <c r="D522" i="13"/>
  <c r="D523" i="13"/>
  <c r="D524" i="13"/>
  <c r="D525" i="13"/>
  <c r="D526" i="13"/>
  <c r="D527" i="13"/>
  <c r="D528" i="13"/>
  <c r="D529" i="13"/>
  <c r="D530" i="13"/>
  <c r="D531" i="13"/>
  <c r="D532" i="13"/>
  <c r="D533" i="13"/>
  <c r="D534" i="13"/>
  <c r="D535" i="13"/>
  <c r="D536" i="13"/>
  <c r="D537" i="13"/>
  <c r="D538" i="13"/>
  <c r="D539" i="13"/>
  <c r="D540" i="13"/>
  <c r="D541" i="13"/>
  <c r="D542" i="13"/>
  <c r="D543" i="13"/>
  <c r="D544" i="13"/>
  <c r="D545" i="13"/>
  <c r="D546" i="13"/>
  <c r="D547" i="13"/>
  <c r="D548" i="13"/>
  <c r="D549" i="13"/>
  <c r="D550" i="13"/>
  <c r="D551" i="13"/>
  <c r="D552" i="13"/>
  <c r="D553" i="13"/>
  <c r="D554" i="13"/>
  <c r="D555" i="13"/>
  <c r="D556" i="13"/>
  <c r="D557" i="13"/>
  <c r="D558" i="13"/>
  <c r="D559" i="13"/>
  <c r="D560" i="13"/>
  <c r="D561" i="13"/>
  <c r="D562" i="13"/>
  <c r="D563" i="13"/>
  <c r="D564" i="13"/>
  <c r="D565" i="13"/>
  <c r="D566" i="13"/>
  <c r="D567" i="13"/>
  <c r="D568" i="13"/>
  <c r="D569" i="13"/>
  <c r="D570" i="13"/>
  <c r="D571" i="13"/>
  <c r="D572" i="13"/>
  <c r="D573" i="13"/>
  <c r="D574" i="13"/>
  <c r="D575" i="13"/>
  <c r="D576" i="13"/>
  <c r="D577" i="13"/>
  <c r="D578" i="13"/>
  <c r="D579" i="13"/>
  <c r="D580" i="13"/>
  <c r="D581" i="13"/>
  <c r="D582" i="13"/>
  <c r="D583" i="13"/>
  <c r="D584" i="13"/>
  <c r="D585" i="13"/>
  <c r="D586" i="13"/>
  <c r="D587" i="13"/>
  <c r="D588" i="13"/>
  <c r="D589" i="13"/>
  <c r="D590" i="13"/>
  <c r="D591" i="13"/>
  <c r="D592" i="13"/>
  <c r="D593" i="13"/>
  <c r="D594" i="13"/>
  <c r="D595" i="13"/>
  <c r="D596" i="13"/>
  <c r="D597" i="13"/>
  <c r="D598" i="13"/>
  <c r="D599" i="13"/>
  <c r="D600" i="13"/>
  <c r="D601" i="13"/>
  <c r="D602" i="13"/>
  <c r="D603" i="13"/>
  <c r="D604" i="13"/>
  <c r="D605" i="13"/>
  <c r="D606" i="13"/>
  <c r="D607" i="13"/>
  <c r="D608" i="13"/>
  <c r="D609" i="13"/>
  <c r="D610" i="13"/>
  <c r="D611" i="13"/>
  <c r="D612" i="13"/>
  <c r="D613" i="13"/>
  <c r="D614" i="13"/>
  <c r="D615" i="13"/>
  <c r="D616" i="13"/>
  <c r="D617" i="13"/>
  <c r="D618" i="13"/>
  <c r="D619" i="13"/>
  <c r="D620" i="13"/>
  <c r="D621" i="13"/>
  <c r="D622" i="13"/>
  <c r="D623" i="13"/>
  <c r="D624" i="13"/>
  <c r="D625" i="13"/>
  <c r="D626" i="13"/>
  <c r="D627" i="13"/>
  <c r="D628" i="13"/>
  <c r="D629" i="13"/>
  <c r="D630" i="13"/>
  <c r="D631" i="13"/>
  <c r="D632" i="13"/>
  <c r="D633" i="13"/>
  <c r="D634" i="13"/>
  <c r="D635" i="13"/>
  <c r="D636" i="13"/>
  <c r="D637" i="13"/>
  <c r="D638" i="13"/>
  <c r="D639" i="13"/>
  <c r="D640" i="13"/>
  <c r="D641" i="13"/>
  <c r="D642" i="13"/>
  <c r="D643" i="13"/>
  <c r="D644" i="13"/>
  <c r="D645" i="13"/>
  <c r="D646" i="13"/>
  <c r="D647" i="13"/>
  <c r="D648" i="13"/>
  <c r="D649" i="13"/>
  <c r="D650" i="13"/>
  <c r="D651" i="13"/>
  <c r="D652" i="13"/>
  <c r="D653" i="13"/>
  <c r="D654" i="13"/>
  <c r="D655" i="13"/>
  <c r="D656" i="13"/>
  <c r="D657" i="13"/>
  <c r="D658" i="13"/>
  <c r="D659" i="13"/>
  <c r="D660" i="13"/>
  <c r="D661" i="13"/>
  <c r="D662" i="13"/>
  <c r="D663" i="13"/>
  <c r="D664" i="13"/>
  <c r="D665" i="13"/>
  <c r="D666" i="13"/>
  <c r="D667" i="13"/>
  <c r="D668" i="13"/>
  <c r="D669" i="13"/>
  <c r="D670" i="13"/>
  <c r="D671" i="13"/>
  <c r="D672" i="13"/>
  <c r="D673" i="13"/>
  <c r="D674" i="13"/>
  <c r="D675" i="13"/>
  <c r="D676" i="13"/>
  <c r="D677" i="13"/>
  <c r="D678" i="13"/>
  <c r="D679" i="13"/>
  <c r="D680" i="13"/>
  <c r="D681" i="13"/>
  <c r="D682" i="13"/>
  <c r="D683" i="13"/>
  <c r="D684" i="13"/>
  <c r="D685" i="13"/>
  <c r="D686" i="13"/>
  <c r="D687" i="13"/>
  <c r="D688" i="13"/>
  <c r="D689" i="13"/>
  <c r="D690" i="13"/>
  <c r="D691" i="13"/>
  <c r="D692" i="13"/>
  <c r="D693" i="13"/>
  <c r="D694" i="13"/>
  <c r="D695" i="13"/>
  <c r="D696" i="13"/>
  <c r="D697" i="13"/>
  <c r="D698" i="13"/>
  <c r="D699" i="13"/>
  <c r="D700" i="13"/>
  <c r="D701" i="13"/>
  <c r="D702" i="13"/>
  <c r="D703" i="13"/>
  <c r="D704" i="13"/>
  <c r="D705" i="13"/>
  <c r="D706" i="13"/>
  <c r="D707" i="13"/>
  <c r="D708" i="13"/>
  <c r="D709" i="13"/>
  <c r="D710" i="13"/>
  <c r="D711" i="13"/>
  <c r="D712" i="13"/>
  <c r="D713" i="13"/>
  <c r="D714" i="13"/>
  <c r="D715" i="13"/>
  <c r="D716" i="13"/>
  <c r="D717" i="13"/>
  <c r="D718" i="13"/>
  <c r="D719" i="13"/>
  <c r="D720" i="13"/>
  <c r="D721" i="13"/>
  <c r="D722" i="13"/>
  <c r="D723" i="13"/>
  <c r="D724" i="13"/>
  <c r="D725" i="13"/>
  <c r="D726" i="13"/>
  <c r="D727" i="13"/>
  <c r="D728" i="13"/>
  <c r="D729" i="13"/>
  <c r="D730" i="13"/>
  <c r="D731" i="13"/>
  <c r="D732" i="13"/>
  <c r="D733" i="13"/>
  <c r="D734" i="13"/>
  <c r="D735" i="13"/>
  <c r="D736" i="13"/>
  <c r="D737" i="13"/>
  <c r="D738" i="13"/>
  <c r="D739" i="13"/>
  <c r="D740" i="13"/>
  <c r="D741" i="13"/>
  <c r="D742" i="13"/>
  <c r="D743" i="13"/>
  <c r="D744" i="13"/>
  <c r="D745" i="13"/>
  <c r="D746" i="13"/>
  <c r="D747" i="13"/>
  <c r="D748" i="13"/>
  <c r="D749" i="13"/>
  <c r="D750" i="13"/>
  <c r="D751" i="13"/>
  <c r="D752" i="13"/>
  <c r="D753" i="13"/>
  <c r="D754" i="13"/>
  <c r="D755" i="13"/>
  <c r="D756" i="13"/>
  <c r="D757" i="13"/>
  <c r="D758" i="13"/>
  <c r="D759" i="13"/>
  <c r="D760" i="13"/>
  <c r="D761" i="13"/>
  <c r="D762" i="13"/>
  <c r="D763" i="13"/>
  <c r="D764" i="13"/>
  <c r="D765" i="13"/>
  <c r="D766" i="13"/>
  <c r="D767" i="13"/>
  <c r="D768" i="13"/>
  <c r="D769" i="13"/>
  <c r="D770" i="13"/>
  <c r="D771" i="13"/>
  <c r="D772" i="13"/>
  <c r="D773" i="13"/>
  <c r="D774" i="13"/>
  <c r="D775" i="13"/>
  <c r="D776" i="13"/>
  <c r="D777" i="13"/>
  <c r="D778" i="13"/>
  <c r="D779" i="13"/>
  <c r="D780" i="13"/>
  <c r="D781" i="13"/>
  <c r="D782" i="13"/>
  <c r="D783" i="13"/>
  <c r="D784" i="13"/>
  <c r="D785" i="13"/>
  <c r="D786" i="13"/>
  <c r="D787" i="13"/>
  <c r="D788" i="13"/>
  <c r="D789" i="13"/>
  <c r="D790" i="13"/>
  <c r="D791" i="13"/>
  <c r="D792" i="13"/>
  <c r="D793" i="13"/>
  <c r="D794" i="13"/>
  <c r="D795" i="13"/>
  <c r="D796" i="13"/>
  <c r="D797" i="13"/>
  <c r="D798" i="13"/>
  <c r="D799" i="13"/>
  <c r="D800" i="13"/>
  <c r="D801" i="13"/>
  <c r="D802" i="13"/>
  <c r="D803" i="13"/>
  <c r="D804" i="13"/>
  <c r="D805" i="13"/>
  <c r="D806" i="13"/>
  <c r="D807" i="13"/>
  <c r="D808" i="13"/>
  <c r="D809" i="13"/>
  <c r="D810" i="13"/>
  <c r="D811" i="13"/>
  <c r="D812" i="13"/>
  <c r="D813" i="13"/>
  <c r="D814" i="13"/>
  <c r="D815" i="13"/>
  <c r="D816" i="13"/>
  <c r="D817" i="13"/>
  <c r="D818" i="13"/>
  <c r="D819" i="13"/>
  <c r="D820" i="13"/>
  <c r="D821" i="13"/>
  <c r="D822" i="13"/>
  <c r="D823" i="13"/>
  <c r="D824" i="13"/>
  <c r="D825" i="13"/>
  <c r="D826" i="13"/>
  <c r="D827" i="13"/>
  <c r="D828" i="13"/>
  <c r="D829" i="13"/>
  <c r="D830" i="13"/>
  <c r="D831" i="13"/>
  <c r="D832" i="13"/>
  <c r="D833" i="13"/>
  <c r="D834" i="13"/>
  <c r="D835" i="13"/>
  <c r="D836" i="13"/>
  <c r="D837" i="13"/>
  <c r="D838" i="13"/>
  <c r="D839" i="13"/>
  <c r="D840" i="13"/>
  <c r="D841" i="13"/>
  <c r="D842" i="13"/>
  <c r="D843" i="13"/>
  <c r="D844" i="13"/>
  <c r="D845" i="13"/>
  <c r="D846" i="13"/>
  <c r="D847" i="13"/>
  <c r="D848" i="13"/>
  <c r="D849" i="13"/>
  <c r="D850" i="13"/>
  <c r="D851" i="13"/>
  <c r="D852" i="13"/>
  <c r="D853" i="13"/>
  <c r="D854" i="13"/>
  <c r="D855" i="13"/>
  <c r="D856" i="13"/>
  <c r="D857" i="13"/>
  <c r="D858" i="13"/>
  <c r="D859" i="13"/>
  <c r="D860" i="13"/>
  <c r="D861" i="13"/>
  <c r="D862" i="13"/>
  <c r="D863" i="13"/>
  <c r="D864" i="13"/>
  <c r="D865" i="13"/>
  <c r="D866" i="13"/>
  <c r="D867" i="13"/>
  <c r="D868" i="13"/>
  <c r="D869" i="13"/>
  <c r="D870" i="13"/>
  <c r="D871" i="13"/>
  <c r="D872" i="13"/>
  <c r="D873" i="13"/>
  <c r="D874" i="13"/>
  <c r="D875" i="13"/>
  <c r="D876" i="13"/>
  <c r="D877" i="13"/>
  <c r="D878" i="13"/>
  <c r="D879" i="13"/>
  <c r="D880" i="13"/>
  <c r="D881" i="13"/>
  <c r="D882" i="13"/>
  <c r="D883" i="13"/>
  <c r="D884" i="13"/>
  <c r="D885" i="13"/>
  <c r="D886" i="13"/>
  <c r="D887" i="13"/>
  <c r="D888" i="13"/>
  <c r="D889" i="13"/>
  <c r="D890" i="13"/>
  <c r="D891" i="13"/>
  <c r="D892" i="13"/>
  <c r="D893" i="13"/>
  <c r="D894" i="13"/>
  <c r="D895" i="13"/>
  <c r="D896" i="13"/>
  <c r="D897" i="13"/>
  <c r="D898" i="13"/>
  <c r="D899" i="13"/>
  <c r="D900" i="13"/>
  <c r="D901" i="13"/>
  <c r="D902" i="13"/>
  <c r="D903" i="13"/>
  <c r="D904" i="13"/>
  <c r="D905" i="13"/>
  <c r="D906" i="13"/>
  <c r="D907" i="13"/>
  <c r="D908" i="13"/>
  <c r="D909" i="13"/>
  <c r="D910" i="13"/>
  <c r="D911" i="13"/>
  <c r="D912" i="13"/>
  <c r="D913" i="13"/>
  <c r="D914" i="13"/>
  <c r="D915" i="13"/>
  <c r="D916" i="13"/>
  <c r="D917" i="13"/>
  <c r="D918" i="13"/>
  <c r="D919" i="13"/>
  <c r="D920" i="13"/>
  <c r="D921" i="13"/>
  <c r="D922" i="13"/>
  <c r="D923" i="13"/>
  <c r="D924" i="13"/>
  <c r="D925" i="13"/>
  <c r="D926" i="13"/>
  <c r="D927" i="13"/>
  <c r="D928" i="13"/>
  <c r="D929" i="13"/>
  <c r="D930" i="13"/>
  <c r="D931" i="13"/>
  <c r="D932" i="13"/>
  <c r="D933" i="13"/>
  <c r="D934" i="13"/>
  <c r="D935" i="13"/>
  <c r="D936" i="13"/>
  <c r="D937" i="13"/>
  <c r="D938" i="13"/>
  <c r="D939" i="13"/>
  <c r="D940" i="13"/>
  <c r="D941" i="13"/>
  <c r="D942" i="13"/>
  <c r="D943" i="13"/>
  <c r="D944" i="13"/>
  <c r="D945" i="13"/>
  <c r="D946" i="13"/>
  <c r="D947" i="13"/>
  <c r="D948" i="13"/>
  <c r="D949" i="13"/>
  <c r="D950" i="13"/>
  <c r="D951" i="13"/>
  <c r="D952" i="13"/>
  <c r="D953" i="13"/>
  <c r="D954" i="13"/>
  <c r="D955" i="13"/>
  <c r="D956" i="13"/>
  <c r="D957" i="13"/>
  <c r="D958" i="13"/>
  <c r="D959" i="13"/>
  <c r="D960" i="13"/>
  <c r="D961" i="13"/>
  <c r="D962" i="13"/>
  <c r="D963" i="13"/>
  <c r="D964" i="13"/>
  <c r="D965" i="13"/>
  <c r="D966" i="13"/>
  <c r="D967" i="13"/>
  <c r="D968" i="13"/>
  <c r="D969" i="13"/>
  <c r="D970" i="13"/>
  <c r="D971" i="13"/>
  <c r="D972" i="13"/>
  <c r="D973" i="13"/>
  <c r="D974" i="13"/>
  <c r="D975" i="13"/>
  <c r="D976" i="13"/>
  <c r="D977" i="13"/>
  <c r="D978" i="13"/>
  <c r="D979" i="13"/>
  <c r="D980" i="13"/>
  <c r="D981" i="13"/>
  <c r="D982" i="13"/>
  <c r="D983" i="13"/>
  <c r="D984" i="13"/>
  <c r="D985" i="13"/>
  <c r="D986" i="13"/>
  <c r="D987" i="13"/>
  <c r="D988" i="13"/>
  <c r="D989" i="13"/>
  <c r="D990" i="13"/>
  <c r="D991" i="13"/>
  <c r="D992" i="13"/>
  <c r="D993" i="13"/>
  <c r="D994" i="13"/>
  <c r="D995" i="13"/>
  <c r="D996" i="13"/>
  <c r="D997" i="13"/>
  <c r="D998" i="13"/>
  <c r="D999" i="13"/>
  <c r="D1000" i="13"/>
  <c r="D1001" i="13"/>
  <c r="D1002" i="13"/>
  <c r="D1003" i="13"/>
  <c r="D1004" i="13"/>
  <c r="D1005" i="13"/>
  <c r="D1006" i="13"/>
  <c r="D1007" i="13"/>
  <c r="D1008" i="13"/>
  <c r="D1009" i="13"/>
  <c r="D1010" i="13"/>
  <c r="D1011" i="13"/>
  <c r="D1012" i="13"/>
  <c r="D1013" i="13"/>
  <c r="D1014" i="13"/>
  <c r="D1015" i="13"/>
  <c r="D1016" i="13"/>
  <c r="D1017" i="13"/>
  <c r="D1018" i="13"/>
  <c r="D1019" i="13"/>
  <c r="D1020" i="13"/>
  <c r="D1021" i="13"/>
  <c r="D1022" i="13"/>
  <c r="D1023" i="13"/>
  <c r="D1024" i="13"/>
  <c r="D1025" i="13"/>
  <c r="D1026" i="13"/>
  <c r="D1027" i="13"/>
  <c r="D1028" i="13"/>
  <c r="D1029" i="13"/>
  <c r="D1030" i="13"/>
  <c r="D1031" i="13"/>
  <c r="D1032" i="13"/>
  <c r="D1033" i="13"/>
  <c r="D1034" i="13"/>
  <c r="D1035" i="13"/>
  <c r="D1036" i="13"/>
  <c r="D1037" i="13"/>
  <c r="D1038" i="13"/>
  <c r="D1039" i="13"/>
  <c r="D1040" i="13"/>
  <c r="D1041" i="13"/>
  <c r="D1042" i="13"/>
  <c r="D1043" i="13"/>
  <c r="D1044" i="13"/>
  <c r="D1045" i="13"/>
  <c r="D1046" i="13"/>
  <c r="D1047" i="13"/>
  <c r="D1048" i="13"/>
  <c r="D1049" i="13"/>
  <c r="D1050" i="13"/>
  <c r="D1051" i="13"/>
  <c r="D1052" i="13"/>
  <c r="D1053" i="13"/>
  <c r="D1054" i="13"/>
  <c r="D1055" i="13"/>
  <c r="D1056" i="13"/>
  <c r="D1057" i="13"/>
  <c r="D1058" i="13"/>
  <c r="D1059" i="13"/>
  <c r="D1060" i="13"/>
  <c r="D1061" i="13"/>
  <c r="D1062" i="13"/>
  <c r="D1063" i="13"/>
  <c r="D1064" i="13"/>
  <c r="D1065" i="13"/>
  <c r="D1066" i="13"/>
  <c r="D1067" i="13"/>
  <c r="D1068" i="13"/>
  <c r="D1069" i="13"/>
  <c r="D1070" i="13"/>
  <c r="D1071" i="13"/>
  <c r="D1072" i="13"/>
  <c r="D1073" i="13"/>
  <c r="D1074" i="13"/>
  <c r="D1075" i="13"/>
  <c r="D1076" i="13"/>
  <c r="D1077" i="13"/>
  <c r="D1078" i="13"/>
  <c r="D1079" i="13"/>
  <c r="D1080" i="13"/>
  <c r="D1081" i="13"/>
  <c r="D1082" i="13"/>
  <c r="D1083" i="13"/>
  <c r="D1084" i="13"/>
  <c r="D1085" i="13"/>
  <c r="D1086" i="13"/>
  <c r="D1087" i="13"/>
  <c r="D1088" i="13"/>
  <c r="D1089" i="13"/>
  <c r="D1090" i="13"/>
  <c r="D1091" i="13"/>
  <c r="D1092" i="13"/>
  <c r="D1093" i="13"/>
  <c r="D1094" i="13"/>
  <c r="D1095" i="13"/>
  <c r="D1096" i="13"/>
  <c r="D1097" i="13"/>
  <c r="D1098" i="13"/>
  <c r="D1099" i="13"/>
  <c r="D1100" i="13"/>
  <c r="D1101" i="13"/>
  <c r="D1102" i="13"/>
  <c r="D1103" i="13"/>
  <c r="D1104" i="13"/>
  <c r="D1105" i="13"/>
  <c r="D1106" i="13"/>
  <c r="D1107" i="13"/>
  <c r="D1108" i="13"/>
  <c r="D1109" i="13"/>
  <c r="D1110" i="13"/>
  <c r="D1111" i="13"/>
  <c r="D1112" i="13"/>
  <c r="D1113" i="13"/>
  <c r="D1114" i="13"/>
  <c r="D1115" i="13"/>
  <c r="D1116" i="13"/>
  <c r="D1117" i="13"/>
  <c r="D1118" i="13"/>
  <c r="D1119" i="13"/>
  <c r="D1120" i="13"/>
  <c r="D1121" i="13"/>
  <c r="D1122" i="13"/>
  <c r="D1123" i="13"/>
  <c r="D1124" i="13"/>
  <c r="D1125" i="13"/>
  <c r="D1126" i="13"/>
  <c r="D1127" i="13"/>
  <c r="D1128" i="13"/>
  <c r="D1129" i="13"/>
  <c r="D1130" i="13"/>
  <c r="D1131" i="13"/>
  <c r="D1132" i="13"/>
  <c r="D1133" i="13"/>
  <c r="D1134" i="13"/>
  <c r="D1135" i="13"/>
  <c r="D1136" i="13"/>
  <c r="D1137" i="13"/>
  <c r="D1138" i="13"/>
  <c r="D1139" i="13"/>
  <c r="D1140" i="13"/>
  <c r="D1141" i="13"/>
  <c r="D1142" i="13"/>
  <c r="D1143" i="13"/>
  <c r="D1144" i="13"/>
  <c r="D1145" i="13"/>
  <c r="D1146" i="13"/>
  <c r="D1147" i="13"/>
  <c r="D1148" i="13"/>
  <c r="D1149" i="13"/>
  <c r="D1150" i="13"/>
  <c r="D1151" i="13"/>
  <c r="D1152" i="13"/>
  <c r="D1153" i="13"/>
  <c r="D1154" i="13"/>
  <c r="D1155" i="13"/>
  <c r="D1156" i="13"/>
  <c r="D1157" i="13"/>
  <c r="D1158" i="13"/>
  <c r="D1159" i="13"/>
  <c r="D1160" i="13"/>
  <c r="D1161" i="13"/>
  <c r="D1162" i="13"/>
  <c r="D1163" i="13"/>
  <c r="D1164" i="13"/>
  <c r="D1165" i="13"/>
  <c r="D1166" i="13"/>
  <c r="D1167" i="13"/>
  <c r="D1168" i="13"/>
  <c r="D1169" i="13"/>
  <c r="D1170" i="13"/>
  <c r="D1171" i="13"/>
  <c r="D1172" i="13"/>
  <c r="D1173" i="13"/>
  <c r="D1174" i="13"/>
  <c r="D1175" i="13"/>
  <c r="D1176" i="13"/>
  <c r="D1177" i="13"/>
  <c r="D1178" i="13"/>
  <c r="D1179" i="13"/>
  <c r="D1180" i="13"/>
  <c r="D1181" i="13"/>
  <c r="D1182" i="13"/>
  <c r="D1183" i="13"/>
  <c r="D1184" i="13"/>
  <c r="D1185" i="13"/>
  <c r="D1186" i="13"/>
  <c r="D1187" i="13"/>
  <c r="D1188" i="13"/>
  <c r="D1189" i="13"/>
  <c r="D1190" i="13"/>
  <c r="D1191" i="13"/>
  <c r="D1192" i="13"/>
  <c r="D1193" i="13"/>
  <c r="D1194" i="13"/>
  <c r="D1195" i="13"/>
  <c r="D1196" i="13"/>
  <c r="D1197" i="13"/>
  <c r="D1198" i="13"/>
  <c r="D1199" i="13"/>
  <c r="D1200" i="13"/>
  <c r="D1201" i="13"/>
  <c r="D1202" i="13"/>
  <c r="D1203" i="13"/>
  <c r="D1204" i="13"/>
  <c r="D1205" i="13"/>
  <c r="D1206" i="13"/>
  <c r="D1207" i="13"/>
  <c r="D1208" i="13"/>
  <c r="D1209" i="13"/>
  <c r="D1210" i="13"/>
  <c r="D1211" i="13"/>
  <c r="D1212" i="13"/>
  <c r="D1213" i="13"/>
  <c r="D1214" i="13"/>
  <c r="D1215" i="13"/>
  <c r="D1216" i="13"/>
  <c r="D1217" i="13"/>
  <c r="D1218" i="13"/>
  <c r="D1219" i="13"/>
  <c r="D1220" i="13"/>
  <c r="D1221" i="13"/>
  <c r="D1222" i="13"/>
  <c r="D1223" i="13"/>
  <c r="D1224" i="13"/>
  <c r="D1225" i="13"/>
  <c r="D1226" i="13"/>
  <c r="D1227" i="13"/>
  <c r="D1228" i="13"/>
  <c r="D1229" i="13"/>
  <c r="D1230" i="13"/>
  <c r="D1231" i="13"/>
  <c r="D1232" i="13"/>
  <c r="D1233" i="13"/>
  <c r="D1234" i="13"/>
  <c r="D1235" i="13"/>
  <c r="D1236" i="13"/>
  <c r="D1237" i="13"/>
  <c r="D1238" i="13"/>
  <c r="D1239" i="13"/>
  <c r="D1240" i="13"/>
  <c r="D1241" i="13"/>
  <c r="D1242" i="13"/>
  <c r="D1243" i="13"/>
  <c r="D1244" i="13"/>
  <c r="D1245" i="13"/>
  <c r="D1246" i="13"/>
  <c r="D1247" i="13"/>
  <c r="D1248" i="13"/>
  <c r="D1249" i="13"/>
  <c r="D1250" i="13"/>
  <c r="D1251" i="13"/>
  <c r="D1252" i="13"/>
  <c r="D1253" i="13"/>
  <c r="D1254" i="13"/>
  <c r="D1255" i="13"/>
  <c r="D1256" i="13"/>
  <c r="D1257" i="13"/>
  <c r="D1258" i="13"/>
  <c r="D1259" i="13"/>
  <c r="D1260" i="13"/>
  <c r="D1261" i="13"/>
  <c r="D1262" i="13"/>
  <c r="D1263" i="13"/>
  <c r="D1264" i="13"/>
  <c r="D1265" i="13"/>
  <c r="D1266" i="13"/>
  <c r="D1267" i="13"/>
  <c r="D1268" i="13"/>
  <c r="D1269" i="13"/>
  <c r="D1270" i="13"/>
  <c r="D1271" i="13"/>
  <c r="D1272" i="13"/>
  <c r="D1273" i="13"/>
  <c r="D1274" i="13"/>
  <c r="D1275" i="13"/>
  <c r="D1276" i="13"/>
  <c r="D1277" i="13"/>
  <c r="D1278" i="13"/>
  <c r="D1279" i="13"/>
  <c r="D1280" i="13"/>
  <c r="D1281" i="13"/>
  <c r="D1282" i="13"/>
  <c r="D1283" i="13"/>
  <c r="D1284" i="13"/>
  <c r="D1285" i="13"/>
  <c r="D1286" i="13"/>
  <c r="D1287" i="13"/>
  <c r="D1288" i="13"/>
  <c r="D1289" i="13"/>
  <c r="D1290" i="13"/>
  <c r="D1291" i="13"/>
  <c r="D1292" i="13"/>
  <c r="D1293" i="13"/>
  <c r="D1294" i="13"/>
  <c r="D1295" i="13"/>
  <c r="D1296" i="13"/>
  <c r="D1297" i="13"/>
  <c r="D1298" i="13"/>
  <c r="D1299" i="13"/>
  <c r="D1300" i="13"/>
  <c r="D1301" i="13"/>
  <c r="D1302" i="13"/>
  <c r="D1303" i="13"/>
  <c r="D1304" i="13"/>
  <c r="D1305" i="13"/>
  <c r="D1306" i="13"/>
  <c r="D1307" i="13"/>
  <c r="D1308" i="13"/>
  <c r="D1309" i="13"/>
  <c r="D1310" i="13"/>
  <c r="D1311" i="13"/>
  <c r="D1312" i="13"/>
  <c r="D1313" i="13"/>
  <c r="D1314" i="13"/>
  <c r="D1315" i="13"/>
  <c r="D1316" i="13"/>
  <c r="D1317" i="13"/>
  <c r="D1318" i="13"/>
  <c r="D1319" i="13"/>
  <c r="D1320" i="13"/>
  <c r="D1321" i="13"/>
  <c r="D1322" i="13"/>
  <c r="D1323" i="13"/>
  <c r="D1324" i="13"/>
  <c r="D1325" i="13"/>
  <c r="D1326" i="13"/>
  <c r="D1327" i="13"/>
  <c r="D1328" i="13"/>
  <c r="D1329" i="13"/>
  <c r="D1330" i="13"/>
  <c r="D1331" i="13"/>
  <c r="D1332" i="13"/>
  <c r="D1333" i="13"/>
  <c r="D1334" i="13"/>
  <c r="D1335" i="13"/>
  <c r="D1336" i="13"/>
  <c r="D1337" i="13"/>
  <c r="D1338" i="13"/>
  <c r="D1339" i="13"/>
  <c r="D1340" i="13"/>
  <c r="D1341" i="13"/>
  <c r="D1342" i="13"/>
  <c r="D1343" i="13"/>
  <c r="D1344" i="13"/>
  <c r="D1345" i="13"/>
  <c r="D1346" i="13"/>
  <c r="D1347" i="13"/>
  <c r="D1348" i="13"/>
  <c r="D1349" i="13"/>
  <c r="D1350" i="13"/>
  <c r="D1351" i="13"/>
  <c r="D1352" i="13"/>
  <c r="D1353" i="13"/>
  <c r="D1354" i="13"/>
  <c r="D1355" i="13"/>
  <c r="D1356" i="13"/>
  <c r="D1357" i="13"/>
  <c r="D1358" i="13"/>
  <c r="D1359" i="13"/>
  <c r="D1360" i="13"/>
  <c r="D1361" i="13"/>
  <c r="D1362" i="13"/>
  <c r="D1363" i="13"/>
  <c r="D1364" i="13"/>
  <c r="D1365" i="13"/>
  <c r="D1366" i="13"/>
  <c r="D1367" i="13"/>
  <c r="D1368" i="13"/>
  <c r="D1369" i="13"/>
  <c r="D1370" i="13"/>
  <c r="D1371" i="13"/>
  <c r="D1372" i="13"/>
  <c r="D1373" i="13"/>
  <c r="D1374" i="13"/>
  <c r="D1375" i="13"/>
  <c r="D1376" i="13"/>
  <c r="D1377" i="13"/>
  <c r="D1378" i="13"/>
  <c r="D1379" i="13"/>
  <c r="D1380" i="13"/>
  <c r="D1381" i="13"/>
  <c r="D1382" i="13"/>
  <c r="D1383" i="13"/>
  <c r="D1384" i="13"/>
  <c r="D1385" i="13"/>
  <c r="D1386" i="13"/>
  <c r="D1387" i="13"/>
  <c r="D1388" i="13"/>
  <c r="D1389" i="13"/>
  <c r="D1390" i="13"/>
  <c r="D1391" i="13"/>
  <c r="D1392" i="13"/>
  <c r="D1393" i="13"/>
  <c r="D1394" i="13"/>
  <c r="D1395" i="13"/>
  <c r="D1396" i="13"/>
  <c r="D1397" i="13"/>
  <c r="D1398" i="13"/>
  <c r="D1399" i="13"/>
  <c r="D1400" i="13"/>
  <c r="D1401" i="13"/>
  <c r="D1402" i="13"/>
  <c r="D1403" i="13"/>
  <c r="D1404" i="13"/>
  <c r="D1405" i="13"/>
  <c r="D1406" i="13"/>
  <c r="D1407" i="13"/>
  <c r="D1408" i="13"/>
  <c r="D1409" i="13"/>
  <c r="D1410" i="13"/>
  <c r="D1411" i="13"/>
  <c r="D1412" i="13"/>
  <c r="D1413" i="13"/>
  <c r="D1414" i="13"/>
  <c r="D1415" i="13"/>
  <c r="D1416" i="13"/>
  <c r="D1417" i="13"/>
  <c r="D1418" i="13"/>
  <c r="D1419" i="13"/>
  <c r="D1420" i="13"/>
  <c r="D1421" i="13"/>
  <c r="D1422" i="13"/>
  <c r="D1423" i="13"/>
  <c r="D1424" i="13"/>
  <c r="D1425" i="13"/>
  <c r="D1426" i="13"/>
  <c r="D1427" i="13"/>
  <c r="D1428" i="13"/>
  <c r="D1429" i="13"/>
  <c r="D1430" i="13"/>
  <c r="D1431" i="13"/>
  <c r="D1432" i="13"/>
  <c r="D1433" i="13"/>
  <c r="D1434" i="13"/>
  <c r="D1435" i="13"/>
  <c r="D1436" i="13"/>
  <c r="D1437" i="13"/>
  <c r="D1438" i="13"/>
  <c r="D1439" i="13"/>
  <c r="D1440" i="13"/>
  <c r="D1441" i="13"/>
  <c r="D1442" i="13"/>
  <c r="D1443" i="13"/>
  <c r="D1444" i="13"/>
  <c r="D1445" i="13"/>
  <c r="D1446" i="13"/>
  <c r="D1447" i="13"/>
  <c r="D1448" i="13"/>
  <c r="D1449" i="13"/>
  <c r="D1450" i="13"/>
  <c r="D1451" i="13"/>
  <c r="D1452" i="13"/>
  <c r="D1453" i="13"/>
  <c r="D1454" i="13"/>
  <c r="D1455" i="13"/>
  <c r="D1456" i="13"/>
  <c r="D1457" i="13"/>
  <c r="D1458" i="13"/>
  <c r="D1459" i="13"/>
  <c r="D1460" i="13"/>
  <c r="D1461" i="13"/>
  <c r="D1462" i="13"/>
  <c r="D1463" i="13"/>
  <c r="D1464" i="13"/>
  <c r="D1465" i="13"/>
  <c r="D1466" i="13"/>
  <c r="D1467" i="13"/>
  <c r="D1468" i="13"/>
  <c r="D1469" i="13"/>
  <c r="D1470" i="13"/>
  <c r="D1471" i="13"/>
  <c r="D1472" i="13"/>
  <c r="D1473" i="13"/>
  <c r="D1474" i="13"/>
  <c r="D1475" i="13"/>
  <c r="D1476" i="13"/>
  <c r="D1477" i="13"/>
  <c r="D1478" i="13"/>
  <c r="D1479" i="13"/>
  <c r="D1480" i="13"/>
  <c r="D1481" i="13"/>
  <c r="D1482" i="13"/>
  <c r="D1483" i="13"/>
  <c r="D1484" i="13"/>
  <c r="D1485" i="13"/>
  <c r="D1486" i="13"/>
  <c r="D1487" i="13"/>
  <c r="D1488" i="13"/>
  <c r="D1489" i="13"/>
  <c r="D1490" i="13"/>
  <c r="D1491" i="13"/>
  <c r="D1492" i="13"/>
  <c r="D1493" i="13"/>
  <c r="D1494" i="13"/>
  <c r="D1495" i="13"/>
  <c r="D1496" i="13"/>
  <c r="D1497" i="13"/>
  <c r="D1498" i="13"/>
  <c r="D1499" i="13"/>
  <c r="D1500" i="13"/>
  <c r="D1501" i="13"/>
  <c r="D1502" i="13"/>
  <c r="D1503" i="13"/>
  <c r="D1504" i="13"/>
  <c r="D1505" i="13"/>
  <c r="D1506" i="13"/>
  <c r="D1507" i="13"/>
  <c r="D1508" i="13"/>
  <c r="D1509" i="13"/>
  <c r="D1510" i="13"/>
  <c r="D1511" i="13"/>
  <c r="D1512" i="13"/>
  <c r="D1513" i="13"/>
  <c r="D1514" i="13"/>
  <c r="D1515" i="13"/>
  <c r="D1516" i="13"/>
  <c r="D1517" i="13"/>
  <c r="D1518" i="13"/>
  <c r="D1519" i="13"/>
  <c r="D1520" i="13"/>
  <c r="D1521" i="13"/>
  <c r="D1522" i="13"/>
  <c r="D1523" i="13"/>
  <c r="D1524" i="13"/>
  <c r="D1525" i="13"/>
  <c r="D1526" i="13"/>
  <c r="D1527" i="13"/>
  <c r="D1528" i="13"/>
  <c r="D1529" i="13"/>
  <c r="D1530" i="13"/>
  <c r="D1531" i="13"/>
  <c r="D1532" i="13"/>
  <c r="D1533" i="13"/>
  <c r="D1534" i="13"/>
  <c r="D1535" i="13"/>
  <c r="D1536" i="13"/>
  <c r="D1537" i="13"/>
  <c r="D1538" i="13"/>
  <c r="D1539" i="13"/>
  <c r="D1540" i="13"/>
  <c r="D1541" i="13"/>
  <c r="D1542" i="13"/>
  <c r="D1543" i="13"/>
  <c r="D1544" i="13"/>
  <c r="D1545" i="13"/>
  <c r="D1546" i="13"/>
  <c r="D1547" i="13"/>
  <c r="D1548" i="13"/>
  <c r="D1549" i="13"/>
  <c r="D1550" i="13"/>
  <c r="D1551" i="13"/>
  <c r="D1552" i="13"/>
  <c r="D1553" i="13"/>
  <c r="D1554" i="13"/>
  <c r="D1555" i="13"/>
  <c r="D1556" i="13"/>
  <c r="D1557" i="13"/>
  <c r="D1558" i="13"/>
  <c r="D1559" i="13"/>
  <c r="D1560" i="13"/>
  <c r="D1561" i="13"/>
  <c r="D1562" i="13"/>
  <c r="D1563" i="13"/>
  <c r="D1564" i="13"/>
  <c r="D1565" i="13"/>
  <c r="D1566" i="13"/>
  <c r="D1567" i="13"/>
  <c r="D1568" i="13"/>
  <c r="D1569" i="13"/>
  <c r="D1570" i="13"/>
  <c r="D1571" i="13"/>
  <c r="D1572" i="13"/>
  <c r="D1573" i="13"/>
  <c r="D1574" i="13"/>
  <c r="D1575" i="13"/>
  <c r="D1576" i="13"/>
  <c r="D1577" i="13"/>
  <c r="D1578" i="13"/>
  <c r="D1579" i="13"/>
  <c r="D1580" i="13"/>
  <c r="D1581" i="13"/>
  <c r="D1582" i="13"/>
  <c r="D1583" i="13"/>
  <c r="D1584" i="13"/>
  <c r="D1585" i="13"/>
  <c r="D1586" i="13"/>
  <c r="D1587" i="13"/>
  <c r="D1588" i="13"/>
  <c r="D1589" i="13"/>
  <c r="D1590" i="13"/>
  <c r="D1591" i="13"/>
  <c r="D1592" i="13"/>
  <c r="D1593" i="13"/>
  <c r="D1594" i="13"/>
  <c r="D1595" i="13"/>
  <c r="D1596" i="13"/>
  <c r="D1597" i="13"/>
  <c r="D1598" i="13"/>
  <c r="D1599" i="13"/>
  <c r="D1600" i="13"/>
  <c r="D1601" i="13"/>
  <c r="D1602" i="13"/>
  <c r="D1603" i="13"/>
  <c r="D1604" i="13"/>
  <c r="D1605" i="13"/>
  <c r="D1606" i="13"/>
  <c r="D1607" i="13"/>
  <c r="D1608" i="13"/>
  <c r="D1609" i="13"/>
  <c r="D1610" i="13"/>
  <c r="D1611" i="13"/>
  <c r="D1612" i="13"/>
  <c r="D1613" i="13"/>
  <c r="D1614" i="13"/>
  <c r="D1615" i="13"/>
  <c r="D1616" i="13"/>
  <c r="D1617" i="13"/>
  <c r="D1618" i="13"/>
  <c r="D1619" i="13"/>
  <c r="D1620" i="13"/>
  <c r="D1621" i="13"/>
  <c r="D1622" i="13"/>
  <c r="D1623" i="13"/>
  <c r="D1624" i="13"/>
  <c r="D1625" i="13"/>
  <c r="D1626" i="13"/>
  <c r="D1627" i="13"/>
  <c r="D1628" i="13"/>
  <c r="D1629" i="13"/>
  <c r="D1630" i="13"/>
  <c r="D1631" i="13"/>
  <c r="D1632" i="13"/>
  <c r="D1633" i="13"/>
  <c r="D1634" i="13"/>
  <c r="D1635" i="13"/>
  <c r="D1636" i="13"/>
  <c r="D1637" i="13"/>
  <c r="D1638" i="13"/>
  <c r="D1639" i="13"/>
  <c r="D1640" i="13"/>
  <c r="D1641" i="13"/>
  <c r="D1642" i="13"/>
  <c r="D1643" i="13"/>
  <c r="D1644" i="13"/>
  <c r="D1645" i="13"/>
  <c r="D1646" i="13"/>
  <c r="D1647" i="13"/>
  <c r="D1648" i="13"/>
  <c r="D1649" i="13"/>
  <c r="D1650" i="13"/>
  <c r="D1651" i="13"/>
  <c r="D1652" i="13"/>
  <c r="D1653" i="13"/>
  <c r="D1654" i="13"/>
  <c r="D1655" i="13"/>
  <c r="D1656" i="13"/>
  <c r="D1657" i="13"/>
  <c r="D1658" i="13"/>
  <c r="D1659" i="13"/>
  <c r="D1660" i="13"/>
  <c r="D1661" i="13"/>
  <c r="D1662" i="13"/>
  <c r="D1663" i="13"/>
  <c r="D1664" i="13"/>
  <c r="D1665" i="13"/>
  <c r="D1666" i="13"/>
  <c r="D1667" i="13"/>
  <c r="D1668" i="13"/>
  <c r="D1669" i="13"/>
  <c r="D1670" i="13"/>
  <c r="D1671" i="13"/>
  <c r="D1672" i="13"/>
  <c r="D1673" i="13"/>
  <c r="D1674" i="13"/>
  <c r="D1675" i="13"/>
  <c r="D1676" i="13"/>
  <c r="D1677" i="13"/>
  <c r="D1678" i="13"/>
  <c r="D1679" i="13"/>
  <c r="D1680" i="13"/>
  <c r="D1681" i="13"/>
  <c r="D1682" i="13"/>
  <c r="D1683" i="13"/>
  <c r="D1684" i="13"/>
  <c r="D1685" i="13"/>
  <c r="D1686" i="13"/>
  <c r="D1687" i="13"/>
  <c r="D1688" i="13"/>
  <c r="D1689" i="13"/>
  <c r="D1690" i="13"/>
  <c r="D1691" i="13"/>
  <c r="D1692" i="13"/>
  <c r="D1693" i="13"/>
  <c r="D1694" i="13"/>
  <c r="D1695" i="13"/>
  <c r="D1696" i="13"/>
  <c r="D1697" i="13"/>
  <c r="D1698" i="13"/>
  <c r="D1699" i="13"/>
  <c r="D1700" i="13"/>
  <c r="D1701" i="13"/>
  <c r="D1702" i="13"/>
  <c r="D1703" i="13"/>
  <c r="D1704" i="13"/>
  <c r="D1705" i="13"/>
  <c r="D1706" i="13"/>
  <c r="D1707" i="13"/>
  <c r="D1708" i="13"/>
  <c r="D1709" i="13"/>
  <c r="D1710" i="13"/>
  <c r="D1711" i="13"/>
  <c r="D1712" i="13"/>
  <c r="D1713" i="13"/>
  <c r="D1714" i="13"/>
  <c r="D1715" i="13"/>
  <c r="D1716" i="13"/>
  <c r="D1717" i="13"/>
  <c r="D1718" i="13"/>
  <c r="D1719" i="13"/>
  <c r="D1720" i="13"/>
  <c r="D1721" i="13"/>
  <c r="D1722" i="13"/>
  <c r="D1723" i="13"/>
  <c r="D1724" i="13"/>
  <c r="D1725" i="13"/>
  <c r="D1726" i="13"/>
  <c r="D1727" i="13"/>
  <c r="D1728" i="13"/>
  <c r="D1729" i="13"/>
  <c r="D1730" i="13"/>
  <c r="D1731" i="13"/>
  <c r="D1732" i="13"/>
  <c r="D1733" i="13"/>
  <c r="D1734" i="13"/>
  <c r="D1735" i="13"/>
  <c r="D1736" i="13"/>
  <c r="D1737" i="13"/>
  <c r="D1738" i="13"/>
  <c r="D1739" i="13"/>
  <c r="D1740" i="13"/>
  <c r="D1741" i="13"/>
  <c r="D1742" i="13"/>
  <c r="D1743" i="13"/>
  <c r="D1744" i="13"/>
  <c r="D1745" i="13"/>
  <c r="D1746" i="13"/>
  <c r="D1747" i="13"/>
  <c r="D1748" i="13"/>
  <c r="D1749" i="13"/>
  <c r="D1750" i="13"/>
  <c r="D1751" i="13"/>
  <c r="D1752" i="13"/>
  <c r="D1753" i="13"/>
  <c r="D1754" i="13"/>
  <c r="D1755" i="13"/>
  <c r="D1756" i="13"/>
  <c r="D1757" i="13"/>
  <c r="D1758" i="13"/>
  <c r="D1759" i="13"/>
  <c r="D1760" i="13"/>
  <c r="D1761" i="13"/>
  <c r="D1762" i="13"/>
  <c r="D1763" i="13"/>
  <c r="D1764" i="13"/>
  <c r="D1765" i="13"/>
  <c r="D1766" i="13"/>
  <c r="D1767" i="13"/>
  <c r="D1768" i="13"/>
  <c r="D1769" i="13"/>
  <c r="D1770" i="13"/>
  <c r="D1771" i="13"/>
  <c r="D1772" i="13"/>
  <c r="D1773" i="13"/>
  <c r="D1774" i="13"/>
  <c r="D1775" i="13"/>
  <c r="D1776" i="13"/>
  <c r="D1777" i="13"/>
  <c r="D1778" i="13"/>
  <c r="D1779" i="13"/>
  <c r="D1780" i="13"/>
  <c r="D1781" i="13"/>
  <c r="D1782" i="13"/>
  <c r="D1783" i="13"/>
  <c r="D1784" i="13"/>
  <c r="D1785" i="13"/>
  <c r="D1786" i="13"/>
  <c r="D1787" i="13"/>
  <c r="D1788" i="13"/>
  <c r="D1789" i="13"/>
  <c r="D1790" i="13"/>
  <c r="D1791" i="13"/>
  <c r="D1792" i="13"/>
  <c r="D1793" i="13"/>
  <c r="D1794" i="13"/>
  <c r="D1795" i="13"/>
  <c r="D1796" i="13"/>
  <c r="D1797" i="13"/>
  <c r="D1798" i="13"/>
  <c r="D1799" i="13"/>
  <c r="D1800" i="13"/>
  <c r="D1801" i="13"/>
  <c r="D1802" i="13"/>
  <c r="D1803" i="13"/>
  <c r="D1804" i="13"/>
  <c r="D1805" i="13"/>
  <c r="D1806" i="13"/>
  <c r="D1807" i="13"/>
  <c r="D1808" i="13"/>
  <c r="D1809" i="13"/>
  <c r="D1810" i="13"/>
  <c r="D1811" i="13"/>
  <c r="D1812" i="13"/>
  <c r="D1813" i="13"/>
  <c r="D1814" i="13"/>
  <c r="D1815" i="13"/>
  <c r="D1816" i="13"/>
  <c r="D1817" i="13"/>
  <c r="D1818" i="13"/>
  <c r="D1819" i="13"/>
  <c r="D1820" i="13"/>
  <c r="D1821" i="13"/>
  <c r="D1822" i="13"/>
  <c r="D1823" i="13"/>
  <c r="D1824" i="13"/>
  <c r="D1825" i="13"/>
  <c r="D1826" i="13"/>
  <c r="D1827" i="13"/>
  <c r="D1828" i="13"/>
  <c r="D1829" i="13"/>
  <c r="D1830" i="13"/>
  <c r="D1831" i="13"/>
  <c r="D1832" i="13"/>
  <c r="D1833" i="13"/>
  <c r="D1834" i="13"/>
  <c r="D1835" i="13"/>
  <c r="D1836" i="13"/>
  <c r="D1837" i="13"/>
  <c r="D1838" i="13"/>
  <c r="D1839" i="13"/>
  <c r="D1840" i="13"/>
  <c r="D1841" i="13"/>
  <c r="D1842" i="13"/>
  <c r="D1843" i="13"/>
  <c r="D1844" i="13"/>
  <c r="D1845" i="13"/>
  <c r="D1846" i="13"/>
  <c r="D1847" i="13"/>
  <c r="D1848" i="13"/>
  <c r="D1849" i="13"/>
  <c r="D1850" i="13"/>
  <c r="D1851" i="13"/>
  <c r="D1852" i="13"/>
  <c r="D1853" i="13"/>
  <c r="D1854" i="13"/>
  <c r="D1855" i="13"/>
  <c r="D1856" i="13"/>
  <c r="D1857" i="13"/>
  <c r="D1858" i="13"/>
  <c r="D1859" i="13"/>
  <c r="D1860" i="13"/>
  <c r="D1861" i="13"/>
  <c r="D1862" i="13"/>
  <c r="D1863" i="13"/>
  <c r="D1864" i="13"/>
  <c r="D1865" i="13"/>
  <c r="D1866" i="13"/>
  <c r="D1867" i="13"/>
  <c r="D1868" i="13"/>
  <c r="D1869" i="13"/>
  <c r="D1870" i="13"/>
  <c r="D1871" i="13"/>
  <c r="D1872" i="13"/>
  <c r="D1873" i="13"/>
  <c r="D1874" i="13"/>
  <c r="D1875" i="13"/>
  <c r="D1876" i="13"/>
  <c r="D1877" i="13"/>
  <c r="D1878" i="13"/>
  <c r="D1879" i="13"/>
  <c r="D1880" i="13"/>
  <c r="D1881" i="13"/>
  <c r="D1882" i="13"/>
  <c r="D1883" i="13"/>
  <c r="D1884" i="13"/>
  <c r="D1885" i="13"/>
  <c r="D1886" i="13"/>
  <c r="D1887" i="13"/>
  <c r="D1888" i="13"/>
  <c r="D1889" i="13"/>
  <c r="D1890" i="13"/>
  <c r="D1891" i="13"/>
  <c r="D1892" i="13"/>
  <c r="D1893" i="13"/>
  <c r="D1894" i="13"/>
  <c r="D1895" i="13"/>
  <c r="D1896" i="13"/>
  <c r="D1897" i="13"/>
  <c r="D1898" i="13"/>
  <c r="D1899" i="13"/>
  <c r="D1900" i="13"/>
  <c r="D1901" i="13"/>
  <c r="D1902" i="13"/>
  <c r="D1903" i="13"/>
  <c r="D1904" i="13"/>
  <c r="D1905" i="13"/>
  <c r="D1906" i="13"/>
  <c r="D1907" i="13"/>
  <c r="D1908" i="13"/>
  <c r="D1909" i="13"/>
  <c r="D1910" i="13"/>
  <c r="D1911" i="13"/>
  <c r="D1912" i="13"/>
  <c r="D1913" i="13"/>
  <c r="D1914" i="13"/>
  <c r="D1915" i="13"/>
  <c r="D1916" i="13"/>
  <c r="D1917" i="13"/>
  <c r="D1918" i="13"/>
  <c r="D1919" i="13"/>
  <c r="D1920" i="13"/>
  <c r="D1921" i="13"/>
  <c r="D1922" i="13"/>
  <c r="D1923" i="13"/>
  <c r="D1924" i="13"/>
  <c r="D1925" i="13"/>
  <c r="D1926" i="13"/>
  <c r="D1927" i="13"/>
  <c r="D1928" i="13"/>
  <c r="D1929" i="13"/>
  <c r="D1930" i="13"/>
  <c r="D1931" i="13"/>
  <c r="D1932" i="13"/>
  <c r="D1933" i="13"/>
  <c r="D1934" i="13"/>
  <c r="D1935" i="13"/>
  <c r="D1936" i="13"/>
  <c r="D1937" i="13"/>
  <c r="D1938" i="13"/>
  <c r="D1939" i="13"/>
  <c r="D1940" i="13"/>
  <c r="D1941" i="13"/>
  <c r="D1942" i="13"/>
  <c r="D1943" i="13"/>
  <c r="D1944" i="13"/>
  <c r="D1945" i="13"/>
  <c r="D1946" i="13"/>
  <c r="D1947" i="13"/>
  <c r="D1948" i="13"/>
  <c r="D1949" i="13"/>
  <c r="D1950" i="13"/>
  <c r="D1951" i="13"/>
  <c r="D1952" i="13"/>
  <c r="D1953" i="13"/>
  <c r="D1954" i="13"/>
  <c r="D1955" i="13"/>
  <c r="D1956" i="13"/>
  <c r="D1957" i="13"/>
  <c r="D1958" i="13"/>
  <c r="D1959" i="13"/>
  <c r="D1960" i="13"/>
  <c r="D1961" i="13"/>
  <c r="D1962" i="13"/>
  <c r="D1963" i="13"/>
  <c r="D1964" i="13"/>
  <c r="D1965" i="13"/>
  <c r="D1966" i="13"/>
  <c r="D1967" i="13"/>
  <c r="D1968" i="13"/>
  <c r="D1969" i="13"/>
  <c r="D1970" i="13"/>
  <c r="D1971" i="13"/>
  <c r="D1972" i="13"/>
  <c r="D1973" i="13"/>
  <c r="D1974" i="13"/>
  <c r="D1975" i="13"/>
  <c r="D1976" i="13"/>
  <c r="D1977" i="13"/>
  <c r="D1978" i="13"/>
  <c r="D1979" i="13"/>
  <c r="D1980" i="13"/>
  <c r="D1981" i="13"/>
  <c r="D1982" i="13"/>
  <c r="D1983" i="13"/>
  <c r="D1984" i="13"/>
  <c r="D1985" i="13"/>
  <c r="D1986" i="13"/>
  <c r="D1987" i="13"/>
  <c r="D1988" i="13"/>
  <c r="D1989" i="13"/>
  <c r="D1990" i="13"/>
  <c r="D1991" i="13"/>
  <c r="D1992" i="13"/>
  <c r="D1993" i="13"/>
  <c r="D1994" i="13"/>
  <c r="D1995" i="13"/>
  <c r="D1996" i="13"/>
  <c r="D1997" i="13"/>
  <c r="D1998" i="13"/>
  <c r="D1999" i="13"/>
  <c r="D2000" i="13"/>
  <c r="D2001" i="13"/>
  <c r="D2002" i="13"/>
  <c r="D2003" i="13"/>
  <c r="D2004" i="13"/>
  <c r="D2005" i="13"/>
  <c r="D2006" i="13"/>
  <c r="D2007" i="13"/>
  <c r="D2008" i="13"/>
  <c r="D2009" i="13"/>
  <c r="D2010" i="13"/>
  <c r="D2011" i="13"/>
  <c r="D2012" i="13"/>
  <c r="D2013" i="13"/>
  <c r="D2014" i="13"/>
  <c r="D2015" i="13"/>
  <c r="D2016" i="13"/>
  <c r="D2017" i="13"/>
  <c r="D2018" i="13"/>
  <c r="D2019" i="13"/>
  <c r="D2020" i="13"/>
  <c r="D2021" i="13"/>
  <c r="D2022" i="13"/>
  <c r="D2023" i="13"/>
  <c r="D2024" i="13"/>
  <c r="D2025" i="13"/>
  <c r="D2026" i="13"/>
  <c r="D2027" i="13"/>
  <c r="D2028" i="13"/>
  <c r="D2029" i="13"/>
  <c r="D2030" i="13"/>
  <c r="D2031" i="13"/>
  <c r="D2032" i="13"/>
  <c r="D2033" i="13"/>
  <c r="D2034" i="13"/>
  <c r="D2035" i="13"/>
  <c r="D2036" i="13"/>
  <c r="D2037" i="13"/>
  <c r="D2038" i="13"/>
  <c r="D2039" i="13"/>
  <c r="D2040" i="13"/>
  <c r="D2041" i="13"/>
  <c r="D2042" i="13"/>
  <c r="D2043" i="13"/>
  <c r="D2044" i="13"/>
  <c r="D2045" i="13"/>
  <c r="D2046" i="13"/>
  <c r="D2047" i="13"/>
  <c r="D2048" i="13"/>
  <c r="D2049" i="13"/>
  <c r="D2050" i="13"/>
  <c r="D2051" i="13"/>
  <c r="D2052" i="13"/>
  <c r="D2053" i="13"/>
  <c r="D2054" i="13"/>
  <c r="D2055" i="13"/>
  <c r="D2056" i="13"/>
  <c r="D2057" i="13"/>
  <c r="D2058" i="13"/>
  <c r="D2059" i="13"/>
  <c r="D2060" i="13"/>
  <c r="D2061" i="13"/>
  <c r="D2062" i="13"/>
  <c r="D2063" i="13"/>
  <c r="D2064" i="13"/>
  <c r="D2065" i="13"/>
  <c r="D2066" i="13"/>
  <c r="D2067" i="13"/>
  <c r="D2068" i="13"/>
  <c r="D2069" i="13"/>
  <c r="D2070" i="13"/>
  <c r="D2071" i="13"/>
  <c r="D2072" i="13"/>
  <c r="D2073" i="13"/>
  <c r="D2074" i="13"/>
  <c r="D2075" i="13"/>
  <c r="D2076" i="13"/>
  <c r="D2077" i="13"/>
  <c r="D2078" i="13"/>
  <c r="D2079" i="13"/>
  <c r="D2080" i="13"/>
  <c r="D2081" i="13"/>
  <c r="D2082" i="13"/>
  <c r="D2083" i="13"/>
  <c r="D2084" i="13"/>
  <c r="D2085" i="13"/>
  <c r="D2086" i="13"/>
  <c r="D2087" i="13"/>
  <c r="D2088" i="13"/>
  <c r="D2089" i="13"/>
  <c r="D2090" i="13"/>
  <c r="D2091" i="13"/>
  <c r="D2092" i="13"/>
  <c r="D2093" i="13"/>
  <c r="D2094" i="13"/>
  <c r="D2095" i="13"/>
  <c r="D2096" i="13"/>
  <c r="D2097" i="13"/>
  <c r="D2098" i="13"/>
  <c r="D2099" i="13"/>
  <c r="D2100" i="13"/>
  <c r="D2101" i="13"/>
  <c r="D2102" i="13"/>
  <c r="D2103" i="13"/>
  <c r="D2104" i="13"/>
  <c r="D2105" i="13"/>
  <c r="D2106" i="13"/>
  <c r="D2107" i="13"/>
  <c r="D2108" i="13"/>
  <c r="D2109" i="13"/>
  <c r="D2110" i="13"/>
  <c r="D2111" i="13"/>
  <c r="D2112" i="13"/>
  <c r="D2113" i="13"/>
  <c r="D2114" i="13"/>
  <c r="D2115" i="13"/>
  <c r="D2116" i="13"/>
  <c r="D2117" i="13"/>
  <c r="D2118" i="13"/>
  <c r="D2119" i="13"/>
  <c r="D2120" i="13"/>
  <c r="D2121" i="13"/>
  <c r="D2122" i="13"/>
  <c r="D2123" i="13"/>
  <c r="D2124" i="13"/>
  <c r="D2125" i="13"/>
  <c r="D2126" i="13"/>
  <c r="D2127" i="13"/>
  <c r="D2128" i="13"/>
  <c r="D2129" i="13"/>
  <c r="D2130" i="13"/>
  <c r="D2131" i="13"/>
  <c r="D2132" i="13"/>
  <c r="D2133" i="13"/>
  <c r="D2134" i="13"/>
  <c r="D2135" i="13"/>
  <c r="D2136" i="13"/>
  <c r="D2137" i="13"/>
  <c r="D2138" i="13"/>
  <c r="D2139" i="13"/>
  <c r="D2140" i="13"/>
  <c r="D2141" i="13"/>
  <c r="D2142" i="13"/>
  <c r="D2143" i="13"/>
  <c r="D2144" i="13"/>
  <c r="D2145" i="13"/>
  <c r="D2146" i="13"/>
  <c r="D2147" i="13"/>
  <c r="D2148" i="13"/>
  <c r="D2149" i="13"/>
  <c r="D2150" i="13"/>
  <c r="D2151" i="13"/>
  <c r="D2152" i="13"/>
  <c r="D2153" i="13"/>
  <c r="D2154" i="13"/>
  <c r="D2155" i="13"/>
  <c r="D2156" i="13"/>
  <c r="D2157" i="13"/>
  <c r="D2158" i="13"/>
  <c r="D2159" i="13"/>
  <c r="D2160" i="13"/>
  <c r="D2161" i="13"/>
  <c r="D2162" i="13"/>
  <c r="D2163" i="13"/>
  <c r="D2164" i="13"/>
  <c r="D2165" i="13"/>
  <c r="D2166" i="13"/>
  <c r="D2167" i="13"/>
  <c r="D2168" i="13"/>
  <c r="D2169" i="13"/>
  <c r="D2170" i="13"/>
  <c r="D2171" i="13"/>
  <c r="D2172" i="13"/>
  <c r="D2173" i="13"/>
  <c r="D2174" i="13"/>
  <c r="D2175" i="13"/>
  <c r="D2176" i="13"/>
  <c r="D2177" i="13"/>
  <c r="D2178" i="13"/>
  <c r="D2179" i="13"/>
  <c r="D2180" i="13"/>
  <c r="D2181" i="13"/>
  <c r="D2182" i="13"/>
  <c r="D2183" i="13"/>
  <c r="D2184" i="13"/>
  <c r="D2185" i="13"/>
  <c r="D2186" i="13"/>
  <c r="D2187" i="13"/>
  <c r="D2188" i="13"/>
  <c r="D2189" i="13"/>
  <c r="D2190" i="13"/>
  <c r="D2191" i="13"/>
  <c r="D2192" i="13"/>
  <c r="D2193" i="13"/>
  <c r="D2194" i="13"/>
  <c r="D2195" i="13"/>
  <c r="D2196" i="13"/>
  <c r="D2197" i="13"/>
  <c r="D2198" i="13"/>
  <c r="D2199" i="13"/>
  <c r="D2200" i="13"/>
  <c r="D2201" i="13"/>
  <c r="D2202" i="13"/>
  <c r="D2203" i="13"/>
  <c r="D2204" i="13"/>
  <c r="D2205" i="13"/>
  <c r="D2206" i="13"/>
  <c r="D2207" i="13"/>
  <c r="D2208" i="13"/>
  <c r="D2209" i="13"/>
  <c r="D2210" i="13"/>
  <c r="D2211" i="13"/>
  <c r="D2212" i="13"/>
  <c r="D2213" i="13"/>
  <c r="D2214" i="13"/>
  <c r="D2215" i="13"/>
  <c r="D2216" i="13"/>
  <c r="D2217" i="13"/>
  <c r="D2218" i="13"/>
  <c r="D2219" i="13"/>
  <c r="D2220" i="13"/>
  <c r="D2221" i="13"/>
  <c r="D2222" i="13"/>
  <c r="D2223" i="13"/>
  <c r="D2224" i="13"/>
  <c r="D2225" i="13"/>
  <c r="D2226" i="13"/>
  <c r="D2227" i="13"/>
  <c r="D2228" i="13"/>
  <c r="D2229" i="13"/>
  <c r="D2230" i="13"/>
  <c r="D2231" i="13"/>
  <c r="D2232" i="13"/>
  <c r="D2233" i="13"/>
  <c r="D2234" i="13"/>
  <c r="D2235" i="13"/>
  <c r="D2236" i="13"/>
  <c r="D2237" i="13"/>
  <c r="D2238" i="13"/>
  <c r="D2239" i="13"/>
  <c r="D2240" i="13"/>
  <c r="D2241" i="13"/>
  <c r="D2242" i="13"/>
  <c r="D2243" i="13"/>
  <c r="D2244" i="13"/>
  <c r="D2245" i="13"/>
  <c r="D2246" i="13"/>
  <c r="D2247" i="13"/>
  <c r="D2248" i="13"/>
  <c r="D2249" i="13"/>
  <c r="D2250" i="13"/>
  <c r="D2251" i="13"/>
  <c r="D2252" i="13"/>
  <c r="D2253" i="13"/>
  <c r="D2254" i="13"/>
  <c r="D2255" i="13"/>
  <c r="D2256" i="13"/>
  <c r="D2257" i="13"/>
  <c r="D2258" i="13"/>
  <c r="D2259" i="13"/>
  <c r="D2260" i="13"/>
  <c r="D2261" i="13"/>
  <c r="D2262" i="13"/>
  <c r="D2263" i="13"/>
  <c r="D2264" i="13"/>
  <c r="D2265" i="13"/>
  <c r="D2266" i="13"/>
  <c r="D2267" i="13"/>
  <c r="D2268" i="13"/>
  <c r="D2269" i="13"/>
  <c r="D2270" i="13"/>
  <c r="D2271" i="13"/>
  <c r="D2272" i="13"/>
  <c r="D2273" i="13"/>
  <c r="D2274" i="13"/>
  <c r="D2275" i="13"/>
  <c r="D2276" i="13"/>
  <c r="D2277" i="13"/>
  <c r="D2278" i="13"/>
  <c r="D2279" i="13"/>
  <c r="D2280" i="13"/>
  <c r="D2281" i="13"/>
  <c r="D2282" i="13"/>
  <c r="D2283" i="13"/>
  <c r="D2284" i="13"/>
  <c r="D2285" i="13"/>
  <c r="D2286" i="13"/>
  <c r="D2287" i="13"/>
  <c r="D2288" i="13"/>
  <c r="D2289" i="13"/>
  <c r="D2290" i="13"/>
  <c r="D2291" i="13"/>
  <c r="D2292" i="13"/>
  <c r="D2293" i="13"/>
  <c r="D2294" i="13"/>
  <c r="D2295" i="13"/>
  <c r="D2296" i="13"/>
  <c r="D2297" i="13"/>
  <c r="D2298" i="13"/>
  <c r="D2299" i="13"/>
  <c r="D2300" i="13"/>
  <c r="D2301" i="13"/>
  <c r="D2302" i="13"/>
  <c r="D2303" i="13"/>
  <c r="D2304" i="13"/>
  <c r="D2305" i="13"/>
  <c r="D2306" i="13"/>
  <c r="D2307" i="13"/>
  <c r="D2308" i="13"/>
  <c r="D2309" i="13"/>
  <c r="D2310" i="13"/>
  <c r="D2311" i="13"/>
  <c r="D2312" i="13"/>
  <c r="D2313" i="13"/>
  <c r="D2314" i="13"/>
  <c r="D2315" i="13"/>
  <c r="D2316" i="13"/>
  <c r="D2317" i="13"/>
  <c r="D2318" i="13"/>
  <c r="D2319" i="13"/>
  <c r="D2320" i="13"/>
  <c r="D2321" i="13"/>
  <c r="D2322" i="13"/>
  <c r="D2323" i="13"/>
  <c r="D2324" i="13"/>
  <c r="D2325" i="13"/>
  <c r="D2326" i="13"/>
  <c r="D2327" i="13"/>
  <c r="D2328" i="13"/>
  <c r="D2329" i="13"/>
  <c r="D2330" i="13"/>
  <c r="D2331" i="13"/>
  <c r="D2332" i="13"/>
  <c r="D2333" i="13"/>
  <c r="D2334" i="13"/>
  <c r="D2335" i="13"/>
  <c r="D2336" i="13"/>
  <c r="D2337" i="13"/>
  <c r="D2338" i="13"/>
  <c r="D2339" i="13"/>
  <c r="D2340" i="13"/>
  <c r="D2341" i="13"/>
  <c r="D2342" i="13"/>
  <c r="D2343" i="13"/>
  <c r="D2344" i="13"/>
  <c r="D2345" i="13"/>
  <c r="D2346" i="13"/>
  <c r="D2347" i="13"/>
  <c r="D2348" i="13"/>
  <c r="D2349" i="13"/>
  <c r="D2350" i="13"/>
  <c r="D2351" i="13"/>
  <c r="D2352" i="13"/>
  <c r="D2353" i="13"/>
  <c r="D2354" i="13"/>
  <c r="D2355" i="13"/>
  <c r="D2356" i="13"/>
  <c r="D2357" i="13"/>
  <c r="D2358" i="13"/>
  <c r="D2359" i="13"/>
  <c r="D2360" i="13"/>
  <c r="D2361" i="13"/>
  <c r="D2362" i="13"/>
  <c r="D2363" i="13"/>
  <c r="D2364" i="13"/>
  <c r="D2365" i="13"/>
  <c r="D2366" i="13"/>
  <c r="D2367" i="13"/>
  <c r="D2368" i="13"/>
  <c r="D2369" i="13"/>
  <c r="D2370" i="13"/>
  <c r="D2371" i="13"/>
  <c r="D2372" i="13"/>
  <c r="D2373" i="13"/>
  <c r="D2374" i="13"/>
  <c r="D2375" i="13"/>
  <c r="D2376" i="13"/>
  <c r="D2377" i="13"/>
  <c r="D2378" i="13"/>
  <c r="D2379" i="13"/>
  <c r="D2380" i="13"/>
  <c r="D2381" i="13"/>
  <c r="D2382" i="13"/>
  <c r="D2383" i="13"/>
  <c r="D2384" i="13"/>
  <c r="D2385" i="13"/>
  <c r="D2386" i="13"/>
  <c r="D2387" i="13"/>
  <c r="D2388" i="13"/>
  <c r="D2389" i="13"/>
  <c r="D2390" i="13"/>
  <c r="D2391" i="13"/>
  <c r="D2392" i="13"/>
  <c r="D2393" i="13"/>
  <c r="D2394" i="13"/>
  <c r="D2395" i="13"/>
  <c r="D2396" i="13"/>
  <c r="D2397" i="13"/>
  <c r="D2398" i="13"/>
  <c r="D2399" i="13"/>
  <c r="D2400" i="13"/>
  <c r="D2401" i="13"/>
  <c r="D2402" i="13"/>
  <c r="D2403" i="13"/>
  <c r="D2404" i="13"/>
  <c r="D2405" i="13"/>
  <c r="D2406" i="13"/>
  <c r="D2407" i="13"/>
  <c r="D2408" i="13"/>
  <c r="D2409" i="13"/>
  <c r="D2410" i="13"/>
  <c r="D2411" i="13"/>
  <c r="D2412" i="13"/>
  <c r="D2413" i="13"/>
  <c r="D2414" i="13"/>
  <c r="D2415" i="13"/>
  <c r="D2416" i="13"/>
  <c r="D2417" i="13"/>
  <c r="D2418" i="13"/>
  <c r="D2419" i="13"/>
  <c r="D2420" i="13"/>
  <c r="D2421" i="13"/>
  <c r="D2422" i="13"/>
  <c r="D2423" i="13"/>
  <c r="D2424" i="13"/>
  <c r="D2425" i="13"/>
  <c r="D2426" i="13"/>
  <c r="D2427" i="13"/>
  <c r="D2428" i="13"/>
  <c r="D2429" i="13"/>
  <c r="D2430" i="13"/>
  <c r="D2431" i="13"/>
  <c r="D2432" i="13"/>
  <c r="D2433" i="13"/>
  <c r="D2434" i="13"/>
  <c r="D2435" i="13"/>
  <c r="D2436" i="13"/>
  <c r="D2437" i="13"/>
  <c r="D2438" i="13"/>
  <c r="D2439" i="13"/>
  <c r="D2440" i="13"/>
  <c r="D2441" i="13"/>
  <c r="D2442" i="13"/>
  <c r="D2443" i="13"/>
  <c r="D2444" i="13"/>
  <c r="D2445" i="13"/>
  <c r="D2446" i="13"/>
  <c r="D2447" i="13"/>
  <c r="D2448" i="13"/>
  <c r="D2449" i="13"/>
  <c r="D2450" i="13"/>
  <c r="D2451" i="13"/>
  <c r="D2452" i="13"/>
  <c r="D2453" i="13"/>
  <c r="D2454" i="13"/>
  <c r="D2455" i="13"/>
  <c r="D2456" i="13"/>
  <c r="D2457" i="13"/>
  <c r="D2458" i="13"/>
  <c r="D2459" i="13"/>
  <c r="D2460" i="13"/>
  <c r="D2461" i="13"/>
  <c r="D2462" i="13"/>
  <c r="D2463" i="13"/>
  <c r="D2464" i="13"/>
  <c r="D2465" i="13"/>
  <c r="D2466" i="13"/>
  <c r="D2467" i="13"/>
  <c r="D2468" i="13"/>
  <c r="D2469" i="13"/>
  <c r="D2470" i="13"/>
  <c r="D2471" i="13"/>
  <c r="D2472" i="13"/>
  <c r="D2473" i="13"/>
  <c r="D2474" i="13"/>
  <c r="D2475" i="13"/>
  <c r="D2476" i="13"/>
  <c r="D2477" i="13"/>
  <c r="D2478" i="13"/>
  <c r="D2479" i="13"/>
  <c r="D2480" i="13"/>
  <c r="D2481" i="13"/>
  <c r="D2482" i="13"/>
  <c r="D2483" i="13"/>
  <c r="D2484" i="13"/>
  <c r="D2485" i="13"/>
  <c r="D2486" i="13"/>
  <c r="D2487" i="13"/>
  <c r="D2488" i="13"/>
  <c r="D2489" i="13"/>
  <c r="D2490" i="13"/>
  <c r="D2491" i="13"/>
  <c r="D2492" i="13"/>
  <c r="D2493" i="13"/>
  <c r="D2494" i="13"/>
  <c r="D2495" i="13"/>
  <c r="D2496" i="13"/>
  <c r="D2497" i="13"/>
  <c r="D2498" i="13"/>
  <c r="D2499" i="13"/>
  <c r="D2500" i="13"/>
  <c r="D2501" i="13"/>
  <c r="D2502" i="13"/>
  <c r="D2503" i="13"/>
  <c r="D2504" i="13"/>
  <c r="D2505" i="13"/>
  <c r="D2506" i="13"/>
  <c r="D2507" i="13"/>
  <c r="D2508" i="13"/>
  <c r="D2509" i="13"/>
  <c r="D2510" i="13"/>
  <c r="D2511" i="13"/>
  <c r="D2512" i="13"/>
  <c r="D2513" i="13"/>
  <c r="D2514" i="13"/>
  <c r="D2515" i="13"/>
  <c r="D2516" i="13"/>
  <c r="D2517" i="13"/>
  <c r="D2518" i="13"/>
  <c r="D2519" i="13"/>
  <c r="D2520" i="13"/>
  <c r="D2521" i="13"/>
  <c r="D2522" i="13"/>
  <c r="D2523" i="13"/>
  <c r="D2524" i="13"/>
  <c r="D2525" i="13"/>
  <c r="D2526" i="13"/>
  <c r="D2527" i="13"/>
  <c r="D2528" i="13"/>
  <c r="D2529" i="13"/>
  <c r="D2530" i="13"/>
  <c r="D2531" i="13"/>
  <c r="D2532" i="13"/>
  <c r="D2533" i="13"/>
  <c r="D2534" i="13"/>
  <c r="D2535" i="13"/>
  <c r="D2536" i="13"/>
  <c r="D2537" i="13"/>
  <c r="D2538" i="13"/>
  <c r="D2539" i="13"/>
  <c r="D2540" i="13"/>
  <c r="D2541" i="13"/>
  <c r="D2542" i="13"/>
  <c r="D2543" i="13"/>
  <c r="D2544" i="13"/>
  <c r="D2545" i="13"/>
  <c r="D2546" i="13"/>
  <c r="D2547" i="13"/>
  <c r="D2548" i="13"/>
  <c r="D2549" i="13"/>
  <c r="D2550" i="13"/>
  <c r="D2551" i="13"/>
  <c r="D2552" i="13"/>
  <c r="D2553" i="13"/>
  <c r="D2554" i="13"/>
  <c r="D2555" i="13"/>
  <c r="D2556" i="13"/>
  <c r="D2557" i="13"/>
  <c r="D2558" i="13"/>
  <c r="D2559" i="13"/>
  <c r="D2560" i="13"/>
  <c r="D2561" i="13"/>
  <c r="D2562" i="13"/>
  <c r="D2563" i="13"/>
  <c r="D2564" i="13"/>
  <c r="D2565" i="13"/>
  <c r="D2566" i="13"/>
  <c r="D2567" i="13"/>
  <c r="D2568" i="13"/>
  <c r="D2569" i="13"/>
  <c r="D2570" i="13"/>
  <c r="D2571" i="13"/>
  <c r="D2572" i="13"/>
  <c r="D2573" i="13"/>
  <c r="D2574" i="13"/>
  <c r="D2575" i="13"/>
  <c r="D2576" i="13"/>
  <c r="D2577" i="13"/>
  <c r="D2578" i="13"/>
  <c r="D2579" i="13"/>
  <c r="D2580" i="13"/>
  <c r="D2581" i="13"/>
  <c r="D2582" i="13"/>
  <c r="D2583" i="13"/>
  <c r="D2584" i="13"/>
  <c r="D2585" i="13"/>
  <c r="D2586" i="13"/>
  <c r="D2587" i="13"/>
  <c r="D2588" i="13"/>
  <c r="D2589" i="13"/>
  <c r="D2590" i="13"/>
  <c r="D2591" i="13"/>
  <c r="D2592" i="13"/>
  <c r="D2593" i="13"/>
  <c r="D2594" i="13"/>
  <c r="D2595" i="13"/>
  <c r="D2596" i="13"/>
  <c r="D2597" i="13"/>
  <c r="D2598" i="13"/>
  <c r="D2599" i="13"/>
  <c r="D2600" i="13"/>
  <c r="D2601" i="13"/>
  <c r="D2602" i="13"/>
  <c r="D2603" i="13"/>
  <c r="D2604" i="13"/>
  <c r="D2605" i="13"/>
  <c r="D2606" i="13"/>
  <c r="D2607" i="13"/>
  <c r="D2608" i="13"/>
  <c r="D2609" i="13"/>
  <c r="D2610" i="13"/>
  <c r="D2611" i="13"/>
  <c r="D2612" i="13"/>
  <c r="D2613" i="13"/>
  <c r="D2614" i="13"/>
  <c r="D2615" i="13"/>
  <c r="D2616" i="13"/>
  <c r="D2617" i="13"/>
  <c r="D2618" i="13"/>
  <c r="D2619" i="13"/>
  <c r="D2620" i="13"/>
  <c r="D2621" i="13"/>
  <c r="D2622" i="13"/>
  <c r="D2623" i="13"/>
  <c r="D2624" i="13"/>
  <c r="D2625" i="13"/>
  <c r="D2626" i="13"/>
  <c r="D2627" i="13"/>
  <c r="D2628" i="13"/>
  <c r="D2629" i="13"/>
  <c r="D2630" i="13"/>
  <c r="D2631" i="13"/>
  <c r="D2632" i="13"/>
  <c r="D2633" i="13"/>
  <c r="D2634" i="13"/>
  <c r="D2635" i="13"/>
  <c r="D2636" i="13"/>
  <c r="D2637" i="13"/>
  <c r="D2638" i="13"/>
  <c r="D2639" i="13"/>
  <c r="D2640" i="13"/>
  <c r="D2641" i="13"/>
  <c r="D2642" i="13"/>
  <c r="D2643" i="13"/>
  <c r="D2644" i="13"/>
  <c r="D2645" i="13"/>
  <c r="D2646" i="13"/>
  <c r="D2647" i="13"/>
  <c r="D2648" i="13"/>
  <c r="D2649" i="13"/>
  <c r="D2650" i="13"/>
  <c r="D2651" i="13"/>
  <c r="D2652" i="13"/>
  <c r="D2653" i="13"/>
  <c r="D2654" i="13"/>
  <c r="D2655" i="13"/>
  <c r="D2656" i="13"/>
  <c r="D2657" i="13"/>
  <c r="D2658" i="13"/>
  <c r="D2659" i="13"/>
  <c r="D2660" i="13"/>
  <c r="D2661" i="13"/>
  <c r="D2662" i="13"/>
  <c r="D2663" i="13"/>
  <c r="D2664" i="13"/>
  <c r="D2665" i="13"/>
  <c r="D2666" i="13"/>
  <c r="D2667" i="13"/>
  <c r="D2668" i="13"/>
  <c r="D2669" i="13"/>
  <c r="D2670" i="13"/>
  <c r="D2671" i="13"/>
  <c r="D2672" i="13"/>
  <c r="D2673" i="13"/>
  <c r="D2674" i="13"/>
  <c r="D2675" i="13"/>
  <c r="D2676" i="13"/>
  <c r="D2677" i="13"/>
  <c r="D2678" i="13"/>
  <c r="D2679" i="13"/>
  <c r="D2680" i="13"/>
  <c r="D2681" i="13"/>
  <c r="D2682" i="13"/>
  <c r="D2683" i="13"/>
  <c r="D2684" i="13"/>
  <c r="D2685" i="13"/>
  <c r="D2686" i="13"/>
  <c r="D2687" i="13"/>
  <c r="D2688" i="13"/>
  <c r="D2689" i="13"/>
  <c r="D2690" i="13"/>
  <c r="D2691" i="13"/>
  <c r="D2692" i="13"/>
  <c r="D2693" i="13"/>
  <c r="D2694" i="13"/>
  <c r="D2695" i="13"/>
  <c r="D2696" i="13"/>
  <c r="D2697" i="13"/>
  <c r="D2698" i="13"/>
  <c r="D2699" i="13"/>
  <c r="D2700" i="13"/>
  <c r="D2701" i="13"/>
  <c r="D2702" i="13"/>
  <c r="D2703" i="13"/>
  <c r="D2704" i="13"/>
  <c r="D2705" i="13"/>
  <c r="D2706" i="13"/>
  <c r="D2707" i="13"/>
  <c r="D2708" i="13"/>
  <c r="D2709" i="13"/>
  <c r="D2710" i="13"/>
  <c r="D2711" i="13"/>
  <c r="D2712" i="13"/>
  <c r="D2713" i="13"/>
  <c r="D2714" i="13"/>
  <c r="D2715" i="13"/>
  <c r="D2716" i="13"/>
  <c r="D2717" i="13"/>
  <c r="D2718" i="13"/>
  <c r="D2719" i="13"/>
  <c r="D2720" i="13"/>
  <c r="D2721" i="13"/>
  <c r="D2722" i="13"/>
  <c r="D2723" i="13"/>
  <c r="D2724" i="13"/>
  <c r="D2725" i="13"/>
  <c r="D2726" i="13"/>
  <c r="D2727" i="13"/>
  <c r="D2728" i="13"/>
  <c r="D2729" i="13"/>
  <c r="D2730" i="13"/>
  <c r="D2731" i="13"/>
  <c r="D2732" i="13"/>
  <c r="D2733" i="13"/>
  <c r="D2734" i="13"/>
  <c r="D2735" i="13"/>
  <c r="D2736" i="13"/>
  <c r="D2737" i="13"/>
  <c r="D2738" i="13"/>
  <c r="D2739" i="13"/>
  <c r="D2740" i="13"/>
  <c r="D2741" i="13"/>
  <c r="D2742" i="13"/>
  <c r="D2743" i="13"/>
  <c r="D2744" i="13"/>
  <c r="D2745" i="13"/>
  <c r="D2746" i="13"/>
  <c r="D2747" i="13"/>
  <c r="D2748" i="13"/>
  <c r="D2749" i="13"/>
  <c r="D2750" i="13"/>
  <c r="D2751" i="13"/>
  <c r="D2752" i="13"/>
  <c r="D2753" i="13"/>
  <c r="D2754" i="13"/>
  <c r="D2755" i="13"/>
  <c r="D2756" i="13"/>
  <c r="D2757" i="13"/>
  <c r="D2758" i="13"/>
  <c r="D2759" i="13"/>
  <c r="D2760" i="13"/>
  <c r="D2761" i="13"/>
  <c r="D2762" i="13"/>
  <c r="D2763" i="13"/>
  <c r="D2764" i="13"/>
  <c r="D2765" i="13"/>
  <c r="D2766" i="13"/>
  <c r="D2767" i="13"/>
  <c r="D2768" i="13"/>
  <c r="D2769" i="13"/>
  <c r="D2770" i="13"/>
  <c r="D2771" i="13"/>
  <c r="D2772" i="13"/>
  <c r="D2773" i="13"/>
  <c r="D2774" i="13"/>
  <c r="D2775" i="13"/>
  <c r="D2776" i="13"/>
  <c r="D2777" i="13"/>
  <c r="D2778" i="13"/>
  <c r="D2779" i="13"/>
  <c r="D2780" i="13"/>
  <c r="D2781" i="13"/>
  <c r="D2782" i="13"/>
  <c r="D2783" i="13"/>
  <c r="D2784" i="13"/>
  <c r="D2785" i="13"/>
  <c r="D2786" i="13"/>
  <c r="D2787" i="13"/>
  <c r="D2788" i="13"/>
  <c r="D2789" i="13"/>
  <c r="D2790" i="13"/>
  <c r="D2791" i="13"/>
  <c r="D2792" i="13"/>
  <c r="D2793" i="13"/>
  <c r="D2794" i="13"/>
  <c r="D2795" i="13"/>
  <c r="D2796" i="13"/>
  <c r="D2797" i="13"/>
  <c r="D2798" i="13"/>
  <c r="D2799" i="13"/>
  <c r="D2800" i="13"/>
  <c r="D2801" i="13"/>
  <c r="D2802" i="13"/>
  <c r="D2803" i="13"/>
  <c r="D2804" i="13"/>
  <c r="D2805" i="13"/>
  <c r="D2806" i="13"/>
  <c r="D2807" i="13"/>
  <c r="D2808" i="13"/>
  <c r="D2809" i="13"/>
  <c r="D2810" i="13"/>
  <c r="D2811" i="13"/>
  <c r="D2812" i="13"/>
  <c r="D2813" i="13"/>
  <c r="D2814" i="13"/>
  <c r="D2815" i="13"/>
  <c r="D2816" i="13"/>
  <c r="D2817" i="13"/>
  <c r="D2818" i="13"/>
  <c r="D2819" i="13"/>
  <c r="D2820" i="13"/>
  <c r="D2821" i="13"/>
  <c r="D2822" i="13"/>
  <c r="D2823" i="13"/>
  <c r="D2824" i="13"/>
  <c r="D2825" i="13"/>
  <c r="D2826" i="13"/>
  <c r="D2827" i="13"/>
  <c r="D2828" i="13"/>
  <c r="D2829" i="13"/>
  <c r="D2830" i="13"/>
  <c r="D2831" i="13"/>
  <c r="D2832" i="13"/>
  <c r="D2833" i="13"/>
  <c r="D2834" i="13"/>
  <c r="D2835" i="13"/>
  <c r="D2836" i="13"/>
  <c r="D2837" i="13"/>
  <c r="D2838" i="13"/>
  <c r="D2839" i="13"/>
  <c r="D2840" i="13"/>
  <c r="D2841" i="13"/>
  <c r="D2842" i="13"/>
  <c r="D2843" i="13"/>
  <c r="D2844" i="13"/>
  <c r="D2845" i="13"/>
  <c r="D2846" i="13"/>
  <c r="D2847" i="13"/>
  <c r="D2848" i="13"/>
  <c r="D2849" i="13"/>
  <c r="D2850" i="13"/>
  <c r="D2851" i="13"/>
  <c r="D2852" i="13"/>
  <c r="D2853" i="13"/>
  <c r="D2854" i="13"/>
  <c r="D2855" i="13"/>
  <c r="D2856" i="13"/>
  <c r="D2857" i="13"/>
  <c r="D2858" i="13"/>
  <c r="D2859" i="13"/>
  <c r="D2860" i="13"/>
  <c r="D2861" i="13"/>
  <c r="D2862" i="13"/>
  <c r="D2863" i="13"/>
  <c r="D2864" i="13"/>
  <c r="D2865" i="13"/>
  <c r="D2866" i="13"/>
  <c r="D2867" i="13"/>
  <c r="D2868" i="13"/>
  <c r="D2869" i="13"/>
  <c r="D2870" i="13"/>
  <c r="D2871" i="13"/>
  <c r="D2872" i="13"/>
  <c r="D2873" i="13"/>
  <c r="D2874" i="13"/>
  <c r="D2875" i="13"/>
  <c r="D2876" i="13"/>
  <c r="D2877" i="13"/>
  <c r="D2878" i="13"/>
  <c r="D2879" i="13"/>
  <c r="D2880" i="13"/>
  <c r="D2881" i="13"/>
  <c r="D2882" i="13"/>
  <c r="D2883" i="13"/>
  <c r="D2884" i="13"/>
  <c r="D2885" i="13"/>
  <c r="D2886" i="13"/>
  <c r="D2887" i="13"/>
  <c r="D2888" i="13"/>
  <c r="D2889" i="13"/>
  <c r="D2890" i="13"/>
  <c r="D2891" i="13"/>
  <c r="D2892" i="13"/>
  <c r="D2893" i="13"/>
  <c r="D2894" i="13"/>
  <c r="D2895" i="13"/>
  <c r="D2896" i="13"/>
  <c r="D2897" i="13"/>
  <c r="D2898" i="13"/>
  <c r="D2899" i="13"/>
  <c r="D2900" i="13"/>
  <c r="D2901" i="13"/>
  <c r="D2902" i="13"/>
  <c r="D2903" i="13"/>
  <c r="D2904" i="13"/>
  <c r="D2905" i="13"/>
  <c r="D2906" i="13"/>
  <c r="D2907" i="13"/>
  <c r="D2908" i="13"/>
  <c r="D2909" i="13"/>
  <c r="D2910" i="13"/>
  <c r="D2911" i="13"/>
  <c r="D2912" i="13"/>
  <c r="D2913" i="13"/>
  <c r="D2914" i="13"/>
  <c r="D2915" i="13"/>
  <c r="D2916" i="13"/>
  <c r="D2917" i="13"/>
  <c r="D2918" i="13"/>
  <c r="D2919" i="13"/>
  <c r="D2920" i="13"/>
  <c r="D2921" i="13"/>
  <c r="D2922" i="13"/>
  <c r="D2923" i="13"/>
  <c r="D2924" i="13"/>
  <c r="D2925" i="13"/>
  <c r="D2926" i="13"/>
  <c r="D2927" i="13"/>
  <c r="D2928" i="13"/>
  <c r="D2929" i="13"/>
  <c r="D2930" i="13"/>
  <c r="D2931" i="13"/>
  <c r="D2932" i="13"/>
  <c r="D2933" i="13"/>
  <c r="D2934" i="13"/>
  <c r="D2935" i="13"/>
  <c r="D2936" i="13"/>
  <c r="D2937" i="13"/>
  <c r="D2938" i="13"/>
  <c r="D2939" i="13"/>
  <c r="D2940" i="13"/>
  <c r="D2941" i="13"/>
  <c r="D2942" i="13"/>
  <c r="D2943" i="13"/>
  <c r="D2944" i="13"/>
  <c r="D2945" i="13"/>
  <c r="D2946" i="13"/>
  <c r="D2947" i="13"/>
  <c r="D2948" i="13"/>
  <c r="D2949" i="13"/>
  <c r="D2950" i="13"/>
  <c r="D2951" i="13"/>
  <c r="D2952" i="13"/>
  <c r="D2953" i="13"/>
  <c r="D2954" i="13"/>
  <c r="D2955" i="13"/>
  <c r="D2956" i="13"/>
  <c r="D2957" i="13"/>
  <c r="D2958" i="13"/>
  <c r="D2959" i="13"/>
  <c r="D2960" i="13"/>
  <c r="D2961" i="13"/>
  <c r="D2962" i="13"/>
  <c r="D2963" i="13"/>
  <c r="D2964" i="13"/>
  <c r="D2965" i="13"/>
  <c r="D2966" i="13"/>
  <c r="D2967" i="13"/>
  <c r="D2968" i="13"/>
  <c r="D2969" i="13"/>
  <c r="D2970" i="13"/>
  <c r="D2971" i="13"/>
  <c r="D2972" i="13"/>
  <c r="D2973" i="13"/>
  <c r="D2974" i="13"/>
  <c r="D2975" i="13"/>
  <c r="D2976" i="13"/>
  <c r="D2977" i="13"/>
  <c r="D2978" i="13"/>
  <c r="D2979" i="13"/>
  <c r="D2980" i="13"/>
  <c r="D2981" i="13"/>
  <c r="D2982" i="13"/>
  <c r="D2983" i="13"/>
  <c r="D2984" i="13"/>
  <c r="D2985" i="13"/>
  <c r="D2986" i="13"/>
  <c r="D2987" i="13"/>
  <c r="D2988" i="13"/>
  <c r="D2989" i="13"/>
  <c r="D2990" i="13"/>
  <c r="D2991" i="13"/>
  <c r="D2992" i="13"/>
  <c r="D2993" i="13"/>
  <c r="D2994" i="13"/>
  <c r="D2995" i="13"/>
  <c r="D2996" i="13"/>
  <c r="D2997" i="13"/>
  <c r="D2998" i="13"/>
  <c r="D2999" i="13"/>
  <c r="D3000" i="13"/>
  <c r="D3001" i="13"/>
  <c r="D3002" i="13"/>
  <c r="D3003" i="13"/>
  <c r="D3004" i="13"/>
  <c r="D3005" i="13"/>
  <c r="D3006" i="13"/>
  <c r="D3007" i="13"/>
  <c r="D3008" i="13"/>
  <c r="D3009" i="13"/>
  <c r="D3010" i="13"/>
  <c r="D3011" i="13"/>
  <c r="D3012" i="13"/>
  <c r="D3013" i="13"/>
  <c r="D3014" i="13"/>
  <c r="D3015" i="13"/>
  <c r="D3016" i="13"/>
  <c r="D3017" i="13"/>
  <c r="D3018" i="13"/>
  <c r="D3019" i="13"/>
  <c r="D3020" i="13"/>
  <c r="D3021" i="13"/>
  <c r="D3022" i="13"/>
  <c r="D3023" i="13"/>
  <c r="D3024" i="13"/>
  <c r="D3025" i="13"/>
  <c r="D3026" i="13"/>
  <c r="D3027" i="13"/>
  <c r="D3028" i="13"/>
  <c r="D3029" i="13"/>
  <c r="D3030" i="13"/>
  <c r="D3031" i="13"/>
  <c r="D3032" i="13"/>
  <c r="D3033" i="13"/>
  <c r="D3034" i="13"/>
  <c r="D3035" i="13"/>
  <c r="D3036" i="13"/>
  <c r="D3037" i="13"/>
  <c r="D3038" i="13"/>
  <c r="D3039" i="13"/>
  <c r="D3040" i="13"/>
  <c r="D3041" i="13"/>
  <c r="D3042" i="13"/>
  <c r="D3043" i="13"/>
  <c r="D3044" i="13"/>
  <c r="D3045" i="13"/>
  <c r="D3046" i="13"/>
  <c r="D3047" i="13"/>
  <c r="D3048" i="13"/>
  <c r="D3049" i="13"/>
  <c r="D3050" i="13"/>
  <c r="D3051" i="13"/>
  <c r="D3052" i="13"/>
  <c r="D3053" i="13"/>
  <c r="D3054" i="13"/>
  <c r="D3055" i="13"/>
  <c r="D3056" i="13"/>
  <c r="D3057" i="13"/>
  <c r="D3058" i="13"/>
  <c r="D3059" i="13"/>
  <c r="D3060" i="13"/>
  <c r="D3061" i="13"/>
  <c r="D3062" i="13"/>
  <c r="D3063" i="13"/>
  <c r="D3064" i="13"/>
  <c r="D3065" i="13"/>
  <c r="D3066" i="13"/>
  <c r="D3067" i="13"/>
  <c r="D3068" i="13"/>
  <c r="D3069" i="13"/>
  <c r="D3070" i="13"/>
  <c r="D3071" i="13"/>
  <c r="D3072" i="13"/>
  <c r="D3073" i="13"/>
  <c r="D3074" i="13"/>
  <c r="D3075" i="13"/>
  <c r="D3076" i="13"/>
  <c r="D3077" i="13"/>
  <c r="D3078" i="13"/>
  <c r="D3079" i="13"/>
  <c r="D3080" i="13"/>
  <c r="D3081" i="13"/>
  <c r="D3082" i="13"/>
  <c r="D3083" i="13"/>
  <c r="D3084" i="13"/>
  <c r="D3085" i="13"/>
  <c r="D3086" i="13"/>
  <c r="D3087" i="13"/>
  <c r="D3088" i="13"/>
  <c r="D3089" i="13"/>
  <c r="D3090" i="13"/>
  <c r="D3091" i="13"/>
  <c r="D3092" i="13"/>
  <c r="D3093" i="13"/>
  <c r="D3094" i="13"/>
  <c r="D3095" i="13"/>
  <c r="D3096" i="13"/>
  <c r="D3097" i="13"/>
  <c r="D3098" i="13"/>
  <c r="D3099" i="13"/>
  <c r="D3100" i="13"/>
  <c r="D3101" i="13"/>
  <c r="D3102" i="13"/>
  <c r="D3103" i="13"/>
  <c r="D3104" i="13"/>
  <c r="D3105" i="13"/>
  <c r="D3106" i="13"/>
  <c r="D3107" i="13"/>
  <c r="D3108" i="13"/>
  <c r="D3109" i="13"/>
  <c r="D3110" i="13"/>
  <c r="D3111" i="13"/>
  <c r="D3112" i="13"/>
  <c r="D3113" i="13"/>
  <c r="D3114" i="13"/>
  <c r="D3115" i="13"/>
  <c r="D3116" i="13"/>
  <c r="D3117" i="13"/>
  <c r="D3118" i="13"/>
  <c r="D3119" i="13"/>
  <c r="D3120" i="13"/>
  <c r="D3121" i="13"/>
  <c r="D3122" i="13"/>
  <c r="D3123" i="13"/>
  <c r="D3124" i="13"/>
  <c r="D3125" i="13"/>
  <c r="D3126" i="13"/>
  <c r="D3127" i="13"/>
  <c r="D3128" i="13"/>
  <c r="D3129" i="13"/>
  <c r="D3130" i="13"/>
  <c r="D3131" i="13"/>
  <c r="D3132" i="13"/>
  <c r="D3133" i="13"/>
  <c r="D3134" i="13"/>
  <c r="D3135" i="13"/>
  <c r="D3136" i="13"/>
  <c r="D3137" i="13"/>
  <c r="D3138" i="13"/>
  <c r="D3139" i="13"/>
  <c r="D3140" i="13"/>
  <c r="D3141" i="13"/>
  <c r="D3142" i="13"/>
  <c r="D3143" i="13"/>
  <c r="D3144" i="13"/>
  <c r="D3145" i="13"/>
  <c r="D3146" i="13"/>
  <c r="D3147" i="13"/>
  <c r="D3148" i="13"/>
  <c r="D3149" i="13"/>
  <c r="D3150" i="13"/>
  <c r="D3151" i="13"/>
  <c r="D3152" i="13"/>
  <c r="D3153" i="13"/>
  <c r="D3154" i="13"/>
  <c r="D3155" i="13"/>
  <c r="D3156" i="13"/>
  <c r="D3157" i="13"/>
  <c r="D3158" i="13"/>
  <c r="D3159" i="13"/>
  <c r="D3160" i="13"/>
  <c r="D3161" i="13"/>
  <c r="D3162" i="13"/>
  <c r="D3163" i="13"/>
  <c r="D3164" i="13"/>
  <c r="D3165" i="13"/>
  <c r="D3166" i="13"/>
  <c r="D3167" i="13"/>
  <c r="D3168" i="13"/>
  <c r="D3169" i="13"/>
  <c r="D3170" i="13"/>
  <c r="D3171" i="13"/>
  <c r="D3172" i="13"/>
  <c r="D3173" i="13"/>
  <c r="D3174" i="13"/>
  <c r="D3175" i="13"/>
  <c r="D3176" i="13"/>
  <c r="D3177" i="13"/>
  <c r="D3178" i="13"/>
  <c r="D3179" i="13"/>
  <c r="D3180" i="13"/>
  <c r="D3181" i="13"/>
  <c r="D3182" i="13"/>
  <c r="D3183" i="13"/>
  <c r="D3184" i="13"/>
  <c r="D3185" i="13"/>
  <c r="D3186" i="13"/>
  <c r="D3187" i="13"/>
  <c r="D3188" i="13"/>
  <c r="D3189" i="13"/>
  <c r="D3190" i="13"/>
  <c r="D3191" i="13"/>
  <c r="D3192" i="13"/>
  <c r="D3193" i="13"/>
  <c r="D3194" i="13"/>
  <c r="D3195" i="13"/>
  <c r="D3196" i="13"/>
  <c r="D3197" i="13"/>
  <c r="D3198" i="13"/>
  <c r="D3199" i="13"/>
  <c r="D3200" i="13"/>
  <c r="D3201" i="13"/>
  <c r="D3202" i="13"/>
  <c r="D3203" i="13"/>
  <c r="D3204" i="13"/>
  <c r="D3205" i="13"/>
  <c r="D3206" i="13"/>
  <c r="D3207" i="13"/>
  <c r="D3208" i="13"/>
  <c r="D3209" i="13"/>
  <c r="D3210" i="13"/>
  <c r="D3211" i="13"/>
  <c r="D3212" i="13"/>
  <c r="D3213" i="13"/>
  <c r="D3214" i="13"/>
  <c r="D3215" i="13"/>
  <c r="D3216" i="13"/>
  <c r="D3217" i="13"/>
  <c r="D3218" i="13"/>
  <c r="D3219" i="13"/>
  <c r="D3220" i="13"/>
  <c r="D3221" i="13"/>
  <c r="D3222" i="13"/>
  <c r="D3223" i="13"/>
  <c r="D3224" i="13"/>
  <c r="D3225" i="13"/>
  <c r="D3226" i="13"/>
  <c r="D3227" i="13"/>
  <c r="D3228" i="13"/>
  <c r="D3229" i="13"/>
  <c r="D3230" i="13"/>
  <c r="D3231" i="13"/>
  <c r="D3232" i="13"/>
  <c r="D3233" i="13"/>
  <c r="D3234" i="13"/>
  <c r="D3235" i="13"/>
  <c r="D3236" i="13"/>
  <c r="D3237" i="13"/>
  <c r="D3238" i="13"/>
  <c r="D3239" i="13"/>
  <c r="D3240" i="13"/>
  <c r="D3241" i="13"/>
  <c r="D3242" i="13"/>
  <c r="D3243" i="13"/>
  <c r="D3244" i="13"/>
  <c r="D3245" i="13"/>
  <c r="D3246" i="13"/>
  <c r="D3247" i="13"/>
  <c r="D3248" i="13"/>
  <c r="D3249" i="13"/>
  <c r="D3250" i="13"/>
  <c r="D3251" i="13"/>
  <c r="D3252" i="13"/>
  <c r="D3253" i="13"/>
  <c r="D3254" i="13"/>
  <c r="D3255" i="13"/>
  <c r="D3256" i="13"/>
  <c r="D3257" i="13"/>
  <c r="D3258" i="13"/>
  <c r="D3259" i="13"/>
  <c r="D3260" i="13"/>
  <c r="D3261" i="13"/>
  <c r="D3262" i="13"/>
  <c r="D3263" i="13"/>
  <c r="D3264" i="13"/>
  <c r="D3265" i="13"/>
  <c r="D3266" i="13"/>
  <c r="D3267" i="13"/>
  <c r="D3268" i="13"/>
  <c r="D3269" i="13"/>
  <c r="D3270" i="13"/>
  <c r="D3271" i="13"/>
  <c r="D3272" i="13"/>
  <c r="D3273" i="13"/>
  <c r="D3274" i="13"/>
  <c r="D3275" i="13"/>
  <c r="D3276" i="13"/>
  <c r="D3277" i="13"/>
  <c r="D3278" i="13"/>
  <c r="D3279" i="13"/>
  <c r="D3280" i="13"/>
  <c r="D3281" i="13"/>
  <c r="D3282" i="13"/>
  <c r="D3283" i="13"/>
  <c r="D3284" i="13"/>
  <c r="D3285" i="13"/>
  <c r="D3286" i="13"/>
  <c r="D3287" i="13"/>
  <c r="D3288" i="13"/>
  <c r="D3289" i="13"/>
  <c r="D3290" i="13"/>
  <c r="D3291" i="13"/>
  <c r="D3292" i="13"/>
  <c r="D3293" i="13"/>
  <c r="D3294" i="13"/>
  <c r="D3295" i="13"/>
  <c r="D3296" i="13"/>
  <c r="D3297" i="13"/>
  <c r="D3298" i="13"/>
  <c r="D3299" i="13"/>
  <c r="D3300" i="13"/>
  <c r="D3301" i="13"/>
  <c r="D3302" i="13"/>
  <c r="D3303" i="13"/>
  <c r="D3304" i="13"/>
  <c r="D3305" i="13"/>
  <c r="D3306" i="13"/>
  <c r="D3307" i="13"/>
  <c r="D3308" i="13"/>
  <c r="D3309" i="13"/>
  <c r="D3310" i="13"/>
  <c r="D3311" i="13"/>
  <c r="D3312" i="13"/>
  <c r="D3313" i="13"/>
  <c r="D3314" i="13"/>
  <c r="D3315" i="13"/>
  <c r="D3316" i="13"/>
  <c r="D3317" i="13"/>
  <c r="D3318" i="13"/>
  <c r="D3319" i="13"/>
  <c r="D3320" i="13"/>
  <c r="D3321" i="13"/>
  <c r="D3322" i="13"/>
  <c r="D3323" i="13"/>
  <c r="D3324" i="13"/>
  <c r="D3325" i="13"/>
  <c r="D3326" i="13"/>
  <c r="D3327" i="13"/>
  <c r="D3328" i="13"/>
  <c r="D3329" i="13"/>
  <c r="D3330" i="13"/>
  <c r="D3331" i="13"/>
  <c r="D3332" i="13"/>
  <c r="D3333" i="13"/>
  <c r="D3334" i="13"/>
  <c r="D3335" i="13"/>
  <c r="D3336" i="13"/>
  <c r="D3337" i="13"/>
  <c r="D3338" i="13"/>
  <c r="D3339" i="13"/>
  <c r="D3340" i="13"/>
  <c r="D3341" i="13"/>
  <c r="D3342" i="13"/>
  <c r="D3343" i="13"/>
  <c r="D3344" i="13"/>
  <c r="D3345" i="13"/>
  <c r="D3346" i="13"/>
  <c r="D3347" i="13"/>
  <c r="D3348" i="13"/>
  <c r="D3349" i="13"/>
  <c r="D3350" i="13"/>
  <c r="D3351" i="13"/>
  <c r="D3352" i="13"/>
  <c r="D3353" i="13"/>
  <c r="D3354" i="13"/>
  <c r="D3355" i="13"/>
  <c r="D3356" i="13"/>
  <c r="D3357" i="13"/>
  <c r="D3358" i="13"/>
  <c r="D3359" i="13"/>
  <c r="D3360" i="13"/>
  <c r="D3361" i="13"/>
  <c r="D3362" i="13"/>
  <c r="D3363" i="13"/>
  <c r="D3364" i="13"/>
  <c r="D3365" i="13"/>
  <c r="D3366" i="13"/>
  <c r="D3367" i="13"/>
  <c r="D3368" i="13"/>
  <c r="D3369" i="13"/>
  <c r="D3370" i="13"/>
  <c r="D3371" i="13"/>
  <c r="D3372" i="13"/>
  <c r="D3373" i="13"/>
  <c r="D3374" i="13"/>
  <c r="D3375" i="13"/>
  <c r="D3376" i="13"/>
  <c r="D3377" i="13"/>
  <c r="D3378" i="13"/>
  <c r="D3379" i="13"/>
  <c r="D3380" i="13"/>
  <c r="D3381" i="13"/>
  <c r="D3382" i="13"/>
  <c r="D3383" i="13"/>
  <c r="D3384" i="13"/>
  <c r="D3385" i="13"/>
  <c r="D3386" i="13"/>
  <c r="D3387" i="13"/>
  <c r="D3388" i="13"/>
  <c r="D3389" i="13"/>
  <c r="D3390" i="13"/>
  <c r="D3391" i="13"/>
  <c r="D3392" i="13"/>
  <c r="D3393" i="13"/>
  <c r="D3394" i="13"/>
  <c r="D3395" i="13"/>
  <c r="D3396" i="13"/>
  <c r="D3397" i="13"/>
  <c r="D3398" i="13"/>
  <c r="D3399" i="13"/>
  <c r="D3400" i="13"/>
  <c r="D3401" i="13"/>
  <c r="D3402" i="13"/>
  <c r="D3403" i="13"/>
  <c r="D3404" i="13"/>
  <c r="D3405" i="13"/>
  <c r="D3406" i="13"/>
  <c r="D3407" i="13"/>
  <c r="D3408" i="13"/>
  <c r="D3409" i="13"/>
  <c r="D3410" i="13"/>
  <c r="D3411" i="13"/>
  <c r="D3412" i="13"/>
  <c r="D3413" i="13"/>
  <c r="D3414" i="13"/>
  <c r="D3415" i="13"/>
  <c r="D3416" i="13"/>
  <c r="D3417" i="13"/>
  <c r="D3418" i="13"/>
  <c r="D3419" i="13"/>
  <c r="D3420" i="13"/>
  <c r="D3421" i="13"/>
  <c r="D3422" i="13"/>
  <c r="D3423" i="13"/>
  <c r="D3424" i="13"/>
  <c r="D3425" i="13"/>
  <c r="D3426" i="13"/>
  <c r="D3427" i="13"/>
  <c r="D3428" i="13"/>
  <c r="D3429" i="13"/>
  <c r="D3430" i="13"/>
  <c r="D3431" i="13"/>
  <c r="D3432" i="13"/>
  <c r="D3433" i="13"/>
  <c r="D3434" i="13"/>
  <c r="D3435" i="13"/>
  <c r="D3436" i="13"/>
  <c r="D3437" i="13"/>
  <c r="D3438" i="13"/>
  <c r="D3439" i="13"/>
  <c r="D3440" i="13"/>
  <c r="D3441" i="13"/>
  <c r="D3442" i="13"/>
  <c r="D3443" i="13"/>
  <c r="D3444" i="13"/>
  <c r="D3445" i="13"/>
  <c r="D3446" i="13"/>
  <c r="D3447" i="13"/>
  <c r="D3448" i="13"/>
  <c r="D3449" i="13"/>
  <c r="D3450" i="13"/>
  <c r="D3451" i="13"/>
  <c r="D3452" i="13"/>
  <c r="D3453" i="13"/>
  <c r="D3454" i="13"/>
  <c r="D3455" i="13"/>
  <c r="D3456" i="13"/>
  <c r="D3457" i="13"/>
  <c r="D3458" i="13"/>
  <c r="D3459" i="13"/>
  <c r="D3460" i="13"/>
  <c r="D3461" i="13"/>
  <c r="D3462" i="13"/>
  <c r="D3463" i="13"/>
  <c r="D3464" i="13"/>
  <c r="D3465" i="13"/>
  <c r="D3466" i="13"/>
  <c r="D3467" i="13"/>
  <c r="D3468" i="13"/>
  <c r="D3469" i="13"/>
  <c r="D3470" i="13"/>
  <c r="D3471" i="13"/>
  <c r="D3472" i="13"/>
  <c r="D3473" i="13"/>
  <c r="D3474" i="13"/>
  <c r="D3475" i="13"/>
  <c r="D3476" i="13"/>
  <c r="D3477" i="13"/>
  <c r="D3478" i="13"/>
  <c r="D3479" i="13"/>
  <c r="D3480" i="13"/>
  <c r="D3481" i="13"/>
  <c r="D3482" i="13"/>
  <c r="D3483" i="13"/>
  <c r="D3484" i="13"/>
  <c r="D3485" i="13"/>
  <c r="D3486" i="13"/>
  <c r="D3487" i="13"/>
  <c r="D3488" i="13"/>
  <c r="D3489" i="13"/>
  <c r="D3490" i="13"/>
  <c r="D3491" i="13"/>
  <c r="D3492" i="13"/>
  <c r="D3493" i="13"/>
  <c r="D3494" i="13"/>
  <c r="D3495" i="13"/>
  <c r="D3496" i="13"/>
  <c r="D3497" i="13"/>
  <c r="D3498" i="13"/>
  <c r="D3499" i="13"/>
  <c r="D3500" i="13"/>
  <c r="D3501" i="13"/>
  <c r="D3502" i="13"/>
  <c r="D3503" i="13"/>
  <c r="D3504" i="13"/>
  <c r="D3505" i="13"/>
  <c r="D3506" i="13"/>
  <c r="D3507" i="13"/>
  <c r="D3508" i="13"/>
  <c r="D3509" i="13"/>
  <c r="D3510" i="13"/>
  <c r="D3511" i="13"/>
  <c r="D3512" i="13"/>
  <c r="D3513" i="13"/>
  <c r="D3514" i="13"/>
  <c r="D3515" i="13"/>
  <c r="D3516" i="13"/>
  <c r="D3517" i="13"/>
  <c r="D3518" i="13"/>
  <c r="D3519" i="13"/>
  <c r="D3520" i="13"/>
  <c r="D3521" i="13"/>
  <c r="D3522" i="13"/>
  <c r="D3523" i="13"/>
  <c r="D3524" i="13"/>
  <c r="D3525" i="13"/>
  <c r="D3526" i="13"/>
  <c r="D3527" i="13"/>
  <c r="D3528" i="13"/>
  <c r="D3529" i="13"/>
  <c r="D3530" i="13"/>
  <c r="D3531" i="13"/>
  <c r="D3532" i="13"/>
  <c r="D3533" i="13"/>
  <c r="D3534" i="13"/>
  <c r="D3535" i="13"/>
  <c r="D3536" i="13"/>
  <c r="D3537" i="13"/>
  <c r="D3538" i="13"/>
  <c r="D3539" i="13"/>
  <c r="D3540" i="13"/>
  <c r="D3541" i="13"/>
  <c r="D3542" i="13"/>
  <c r="D3543" i="13"/>
  <c r="D3544" i="13"/>
  <c r="D3545" i="13"/>
  <c r="D3546" i="13"/>
  <c r="D3547" i="13"/>
  <c r="D3548" i="13"/>
  <c r="D3549" i="13"/>
  <c r="D3550" i="13"/>
  <c r="D3551" i="13"/>
  <c r="D3552" i="13"/>
  <c r="D3553" i="13"/>
  <c r="D3554" i="13"/>
  <c r="D3555" i="13"/>
  <c r="D3556" i="13"/>
  <c r="D3557" i="13"/>
  <c r="D3558" i="13"/>
  <c r="D3559" i="13"/>
  <c r="D3560" i="13"/>
  <c r="D3561" i="13"/>
  <c r="D3562" i="13"/>
  <c r="D3563" i="13"/>
  <c r="D3564" i="13"/>
  <c r="D3565" i="13"/>
  <c r="D3566" i="13"/>
  <c r="D3567" i="13"/>
  <c r="D3568" i="13"/>
  <c r="D3569" i="13"/>
  <c r="D3570" i="13"/>
  <c r="D3571" i="13"/>
  <c r="D3572" i="13"/>
  <c r="D3573" i="13"/>
  <c r="D3574" i="13"/>
  <c r="D3575" i="13"/>
  <c r="D3576" i="13"/>
  <c r="D3577" i="13"/>
  <c r="D3578" i="13"/>
  <c r="D3579" i="13"/>
  <c r="D3580" i="13"/>
  <c r="D3581" i="13"/>
  <c r="D3582" i="13"/>
  <c r="D3583" i="13"/>
  <c r="D3584" i="13"/>
  <c r="D3585" i="13"/>
  <c r="D3586" i="13"/>
  <c r="D3587" i="13"/>
  <c r="D3588" i="13"/>
  <c r="D3589" i="13"/>
  <c r="D3590" i="13"/>
  <c r="D3591" i="13"/>
  <c r="D3592" i="13"/>
  <c r="D3593" i="13"/>
  <c r="D3594" i="13"/>
  <c r="D3595" i="13"/>
  <c r="D3596" i="13"/>
  <c r="D3597" i="13"/>
  <c r="D3598" i="13"/>
  <c r="D3599" i="13"/>
  <c r="D3600" i="13"/>
  <c r="D3601" i="13"/>
  <c r="D3602" i="13"/>
  <c r="D3603" i="13"/>
  <c r="D3604" i="13"/>
  <c r="D3605" i="13"/>
  <c r="D3606" i="13"/>
  <c r="D3607" i="13"/>
  <c r="D3608" i="13"/>
  <c r="D3609" i="13"/>
  <c r="D3610" i="13"/>
  <c r="D3611" i="13"/>
  <c r="D3612" i="13"/>
  <c r="D3613" i="13"/>
  <c r="D3614" i="13"/>
  <c r="D3615" i="13"/>
  <c r="D3616" i="13"/>
  <c r="D3617" i="13"/>
  <c r="D3618" i="13"/>
  <c r="D3619" i="13"/>
  <c r="D3620" i="13"/>
  <c r="D3621" i="13"/>
  <c r="D3622" i="13"/>
  <c r="D3623" i="13"/>
  <c r="D3624" i="13"/>
  <c r="D3625" i="13"/>
  <c r="D3626" i="13"/>
  <c r="D3627" i="13"/>
  <c r="D3628" i="13"/>
  <c r="D3629" i="13"/>
  <c r="D3630" i="13"/>
  <c r="D3631" i="13"/>
  <c r="D3632" i="13"/>
  <c r="D3633" i="13"/>
  <c r="D3634" i="13"/>
  <c r="D3635" i="13"/>
  <c r="D3636" i="13"/>
  <c r="D3637" i="13"/>
  <c r="D3638" i="13"/>
  <c r="D3639" i="13"/>
  <c r="D3640" i="13"/>
  <c r="D3641" i="13"/>
  <c r="D3642" i="13"/>
  <c r="D3643" i="13"/>
  <c r="D3644" i="13"/>
  <c r="D3645" i="13"/>
  <c r="D3646" i="13"/>
  <c r="D3647" i="13"/>
  <c r="D3648" i="13"/>
  <c r="D3649" i="13"/>
  <c r="D3650" i="13"/>
  <c r="D3651" i="13"/>
  <c r="D3652" i="13"/>
  <c r="D3653" i="13"/>
  <c r="D3654" i="13"/>
  <c r="D3655" i="13"/>
  <c r="D3656" i="13"/>
  <c r="D3657" i="13"/>
  <c r="D3658" i="13"/>
  <c r="D3659" i="13"/>
  <c r="D3660" i="13"/>
  <c r="D3661" i="13"/>
  <c r="D3662" i="13"/>
  <c r="D3663" i="13"/>
  <c r="D3664" i="13"/>
  <c r="D3665" i="13"/>
  <c r="D3666" i="13"/>
  <c r="D3667" i="13"/>
  <c r="D3668" i="13"/>
  <c r="D3669" i="13"/>
  <c r="D3670" i="13"/>
  <c r="D3671" i="13"/>
  <c r="D3672" i="13"/>
  <c r="D3673" i="13"/>
  <c r="D3674" i="13"/>
  <c r="D3675" i="13"/>
  <c r="D3676" i="13"/>
  <c r="D3677" i="13"/>
  <c r="D3678" i="13"/>
  <c r="D3679" i="13"/>
  <c r="D3680" i="13"/>
  <c r="D3681" i="13"/>
  <c r="D3682" i="13"/>
  <c r="D3683" i="13"/>
  <c r="D3684" i="13"/>
  <c r="D3685" i="13"/>
  <c r="D3686" i="13"/>
  <c r="D3687" i="13"/>
  <c r="D3688" i="13"/>
  <c r="D3689" i="13"/>
  <c r="D3690" i="13"/>
  <c r="D3691" i="13"/>
  <c r="D3692" i="13"/>
  <c r="D3693" i="13"/>
  <c r="D3694" i="13"/>
  <c r="D3695" i="13"/>
  <c r="D3696" i="13"/>
  <c r="D3697" i="13"/>
  <c r="D3698" i="13"/>
  <c r="D3699" i="13"/>
  <c r="D3700" i="13"/>
  <c r="D3701" i="13"/>
  <c r="D3702" i="13"/>
  <c r="D3703" i="13"/>
  <c r="D3704" i="13"/>
  <c r="D3705" i="13"/>
  <c r="D3706" i="13"/>
  <c r="D3707" i="13"/>
  <c r="D3708" i="13"/>
  <c r="D3709" i="13"/>
  <c r="D3710" i="13"/>
  <c r="D3711" i="13"/>
  <c r="D3712" i="13"/>
  <c r="D3713" i="13"/>
  <c r="D3714" i="13"/>
  <c r="D3715" i="13"/>
  <c r="D3716" i="13"/>
  <c r="D3717" i="13"/>
  <c r="D3718" i="13"/>
  <c r="D3719" i="13"/>
  <c r="D3720" i="13"/>
  <c r="D3721" i="13"/>
  <c r="D3722" i="13"/>
  <c r="D3723" i="13"/>
  <c r="D3724" i="13"/>
  <c r="D3725" i="13"/>
  <c r="D3726" i="13"/>
  <c r="D3727" i="13"/>
  <c r="D3728" i="13"/>
  <c r="D3729" i="13"/>
  <c r="D3730" i="13"/>
  <c r="D3731" i="13"/>
  <c r="D3732" i="13"/>
  <c r="D3733" i="13"/>
  <c r="D3734" i="13"/>
  <c r="D3735" i="13"/>
  <c r="D3736" i="13"/>
  <c r="D3737" i="13"/>
  <c r="D3738" i="13"/>
  <c r="D3739" i="13"/>
  <c r="D3740" i="13"/>
  <c r="D3741" i="13"/>
  <c r="D3742" i="13"/>
  <c r="D3743" i="13"/>
  <c r="D3744" i="13"/>
  <c r="D3745" i="13"/>
  <c r="D3746" i="13"/>
  <c r="D3747" i="13"/>
  <c r="D3748" i="13"/>
  <c r="D3749" i="13"/>
  <c r="D3750" i="13"/>
  <c r="D3751" i="13"/>
  <c r="D3752" i="13"/>
  <c r="D3753" i="13"/>
  <c r="D3754" i="13"/>
  <c r="D3755" i="13"/>
  <c r="D3756" i="13"/>
  <c r="D3757" i="13"/>
  <c r="D3758" i="13"/>
  <c r="D3759" i="13"/>
  <c r="D3760" i="13"/>
  <c r="D3761" i="13"/>
  <c r="D3762" i="13"/>
  <c r="D3763" i="13"/>
  <c r="D3764" i="13"/>
  <c r="D3765" i="13"/>
  <c r="D3766" i="13"/>
  <c r="D3767" i="13"/>
  <c r="D3768" i="13"/>
  <c r="D3769" i="13"/>
  <c r="D3770" i="13"/>
  <c r="D3771" i="13"/>
  <c r="D3772" i="13"/>
  <c r="D3773" i="13"/>
  <c r="D3774" i="13"/>
  <c r="D3775" i="13"/>
  <c r="D3776" i="13"/>
  <c r="D3777" i="13"/>
  <c r="D3778" i="13"/>
  <c r="D3779" i="13"/>
  <c r="D3780" i="13"/>
  <c r="D3781" i="13"/>
  <c r="D3782" i="13"/>
  <c r="D3783" i="13"/>
  <c r="D3784" i="13"/>
  <c r="D3785" i="13"/>
  <c r="D3786" i="13"/>
  <c r="D3787" i="13"/>
  <c r="D3788" i="13"/>
  <c r="D3789" i="13"/>
  <c r="D3790" i="13"/>
  <c r="D3791" i="13"/>
  <c r="D3792" i="13"/>
  <c r="D3793" i="13"/>
  <c r="D3794" i="13"/>
  <c r="D3795" i="13"/>
  <c r="D3796" i="13"/>
  <c r="D3797" i="13"/>
  <c r="D3798" i="13"/>
  <c r="D3799" i="13"/>
  <c r="D3800" i="13"/>
  <c r="D3801" i="13"/>
  <c r="D3802" i="13"/>
  <c r="D3803" i="13"/>
  <c r="D3804" i="13"/>
  <c r="D3805" i="13"/>
  <c r="D3806" i="13"/>
  <c r="D3807" i="13"/>
  <c r="D3808" i="13"/>
  <c r="D3809" i="13"/>
  <c r="D3810" i="13"/>
  <c r="D3811" i="13"/>
  <c r="D3812" i="13"/>
  <c r="D3813" i="13"/>
  <c r="D3814" i="13"/>
  <c r="D3815" i="13"/>
  <c r="D3816" i="13"/>
  <c r="D3817" i="13"/>
  <c r="D3818" i="13"/>
  <c r="D3819" i="13"/>
  <c r="D3820" i="13"/>
  <c r="D3821" i="13"/>
  <c r="D3822" i="13"/>
  <c r="D3823" i="13"/>
  <c r="D3824" i="13"/>
  <c r="D3825" i="13"/>
  <c r="D3826" i="13"/>
  <c r="D3827" i="13"/>
  <c r="D3828" i="13"/>
  <c r="D3829" i="13"/>
  <c r="D3830" i="13"/>
  <c r="D3831" i="13"/>
  <c r="D3832" i="13"/>
  <c r="D3833" i="13"/>
  <c r="D3834" i="13"/>
  <c r="D3835" i="13"/>
  <c r="D3836" i="13"/>
  <c r="D3837" i="13"/>
  <c r="D3838" i="13"/>
  <c r="D3839" i="13"/>
  <c r="D3840" i="13"/>
  <c r="D3841" i="13"/>
  <c r="D3842" i="13"/>
  <c r="D3843" i="13"/>
  <c r="D3844" i="13"/>
  <c r="D3845" i="13"/>
  <c r="D3846" i="13"/>
  <c r="D3847" i="13"/>
  <c r="D3848" i="13"/>
  <c r="D3849" i="13"/>
  <c r="D3850" i="13"/>
  <c r="D3851" i="13"/>
  <c r="D3852" i="13"/>
  <c r="D3853" i="13"/>
  <c r="D3854" i="13"/>
  <c r="D3855" i="13"/>
  <c r="D3856" i="13"/>
  <c r="D3857" i="13"/>
  <c r="D3858" i="13"/>
  <c r="D3859" i="13"/>
  <c r="D3860" i="13"/>
  <c r="D3861" i="13"/>
  <c r="D3862" i="13"/>
  <c r="D3863" i="13"/>
  <c r="D3864" i="13"/>
  <c r="D3865" i="13"/>
  <c r="D3866" i="13"/>
  <c r="D3867" i="13"/>
  <c r="D3868" i="13"/>
  <c r="D3869" i="13"/>
  <c r="D3870" i="13"/>
  <c r="D3871" i="13"/>
  <c r="D3872" i="13"/>
  <c r="D3873" i="13"/>
  <c r="D3874" i="13"/>
  <c r="D3875" i="13"/>
  <c r="D3876" i="13"/>
  <c r="D3877" i="13"/>
  <c r="D3878" i="13"/>
  <c r="D3879" i="13"/>
  <c r="D3880" i="13"/>
  <c r="D3881" i="13"/>
  <c r="D3882" i="13"/>
  <c r="D3883" i="13"/>
  <c r="D3884" i="13"/>
  <c r="D3885" i="13"/>
  <c r="D3886" i="13"/>
  <c r="D3887" i="13"/>
  <c r="D3888" i="13"/>
  <c r="D3889" i="13"/>
  <c r="D3890" i="13"/>
  <c r="D3891" i="13"/>
  <c r="D3892" i="13"/>
  <c r="D3893" i="13"/>
  <c r="D3894" i="13"/>
  <c r="D3895" i="13"/>
  <c r="D3896" i="13"/>
  <c r="D3897" i="13"/>
  <c r="D3898" i="13"/>
  <c r="D3899" i="13"/>
  <c r="D3900" i="13"/>
  <c r="D3901" i="13"/>
  <c r="D3902" i="13"/>
  <c r="D3903" i="13"/>
  <c r="D3904" i="13"/>
  <c r="D3905" i="13"/>
  <c r="D3906" i="13"/>
  <c r="D3907" i="13"/>
  <c r="D3908" i="13"/>
  <c r="D3909" i="13"/>
  <c r="D3910" i="13"/>
  <c r="D3911" i="13"/>
  <c r="D3912" i="13"/>
  <c r="D3913" i="13"/>
  <c r="D3914" i="13"/>
  <c r="D3915" i="13"/>
  <c r="D3916" i="13"/>
  <c r="D3917" i="13"/>
  <c r="D3918" i="13"/>
  <c r="D3919" i="13"/>
  <c r="D3920" i="13"/>
  <c r="D3921" i="13"/>
  <c r="D3922" i="13"/>
  <c r="D3923" i="13"/>
  <c r="D3924" i="13"/>
  <c r="D3925" i="13"/>
  <c r="D3926" i="13"/>
  <c r="D3927" i="13"/>
  <c r="D3928" i="13"/>
  <c r="D3929" i="13"/>
  <c r="D3930" i="13"/>
  <c r="D3931" i="13"/>
  <c r="D3932" i="13"/>
  <c r="D3933" i="13"/>
  <c r="D3934" i="13"/>
  <c r="D3935" i="13"/>
  <c r="D3936" i="13"/>
  <c r="D3937" i="13"/>
  <c r="D3938" i="13"/>
  <c r="D3939" i="13"/>
  <c r="D3940" i="13"/>
  <c r="D3941" i="13"/>
  <c r="D3942" i="13"/>
  <c r="D3943" i="13"/>
  <c r="D3944" i="13"/>
  <c r="D3945" i="13"/>
  <c r="D3946" i="13"/>
  <c r="D3947" i="13"/>
  <c r="D3948" i="13"/>
  <c r="D3949" i="13"/>
  <c r="D3950" i="13"/>
  <c r="D3951" i="13"/>
  <c r="D3952" i="13"/>
  <c r="D3953" i="13"/>
  <c r="D3954" i="13"/>
  <c r="D3955" i="13"/>
  <c r="D3956" i="13"/>
  <c r="D3957" i="13"/>
  <c r="D3958" i="13"/>
  <c r="D3959" i="13"/>
  <c r="D3960" i="13"/>
  <c r="D3961" i="13"/>
  <c r="D3962" i="13"/>
  <c r="D3963" i="13"/>
  <c r="D3964" i="13"/>
  <c r="D3965" i="13"/>
  <c r="D3966" i="13"/>
  <c r="D3967" i="13"/>
  <c r="D3968" i="13"/>
  <c r="D3969" i="13"/>
  <c r="D3970" i="13"/>
  <c r="D3971" i="13"/>
  <c r="D3972" i="13"/>
  <c r="D3973" i="13"/>
  <c r="D3974" i="13"/>
  <c r="D3975" i="13"/>
  <c r="D3976" i="13"/>
  <c r="D3977" i="13"/>
  <c r="D3978" i="13"/>
  <c r="D3979" i="13"/>
  <c r="D3980" i="13"/>
  <c r="D3981" i="13"/>
  <c r="D3982" i="13"/>
  <c r="D3983" i="13"/>
  <c r="D3984" i="13"/>
  <c r="D3985" i="13"/>
  <c r="D3986" i="13"/>
  <c r="D3987" i="13"/>
  <c r="D3988" i="13"/>
  <c r="D3989" i="13"/>
  <c r="D3990" i="13"/>
  <c r="D3991" i="13"/>
  <c r="D3992" i="13"/>
  <c r="D3993" i="13"/>
  <c r="D3994" i="13"/>
  <c r="D3995" i="13"/>
  <c r="D3996" i="13"/>
  <c r="D3997" i="13"/>
  <c r="D3998" i="13"/>
  <c r="D3999" i="13"/>
  <c r="D4000" i="13"/>
  <c r="D4001" i="13"/>
  <c r="D4002" i="13"/>
  <c r="D4003" i="13"/>
  <c r="D4004" i="13"/>
  <c r="D4005" i="13"/>
  <c r="D4006" i="13"/>
  <c r="D4007" i="13"/>
  <c r="D4008" i="13"/>
  <c r="D4009" i="13"/>
  <c r="D4010" i="13"/>
  <c r="D4011" i="13"/>
  <c r="D4012" i="13"/>
  <c r="D4013" i="13"/>
  <c r="D4014" i="13"/>
  <c r="D4015" i="13"/>
  <c r="D4016" i="13"/>
  <c r="D4017" i="13"/>
  <c r="D4018" i="13"/>
  <c r="D4019" i="13"/>
  <c r="D4020" i="13"/>
  <c r="D4021" i="13"/>
  <c r="D4022" i="13"/>
  <c r="D4023" i="13"/>
  <c r="D4024" i="13"/>
  <c r="D4025" i="13"/>
  <c r="D4026" i="13"/>
  <c r="D4027" i="13"/>
  <c r="D4028" i="13"/>
  <c r="D4029" i="13"/>
  <c r="D4030" i="13"/>
  <c r="D4031" i="13"/>
  <c r="D4032" i="13"/>
  <c r="D4033" i="13"/>
  <c r="D4034" i="13"/>
  <c r="D4035" i="13"/>
  <c r="D4036" i="13"/>
  <c r="D4037" i="13"/>
  <c r="D4038" i="13"/>
  <c r="D4039" i="13"/>
  <c r="D4040" i="13"/>
  <c r="D4041" i="13"/>
  <c r="D4042" i="13"/>
  <c r="D4043" i="13"/>
  <c r="D4044" i="13"/>
  <c r="D4045" i="13"/>
  <c r="D4046" i="13"/>
  <c r="D4047" i="13"/>
  <c r="D4048" i="13"/>
  <c r="D4049" i="13"/>
  <c r="D4050" i="13"/>
  <c r="D4051" i="13"/>
  <c r="D4052" i="13"/>
  <c r="D4053" i="13"/>
  <c r="D4054" i="13"/>
  <c r="D4055" i="13"/>
  <c r="D4056" i="13"/>
  <c r="D4057" i="13"/>
  <c r="D4058" i="13"/>
  <c r="D4059" i="13"/>
  <c r="D4060" i="13"/>
  <c r="D4061" i="13"/>
  <c r="D4062" i="13"/>
  <c r="D4063" i="13"/>
  <c r="D4064" i="13"/>
  <c r="D4065" i="13"/>
  <c r="D4066" i="13"/>
  <c r="D4067" i="13"/>
  <c r="D4068" i="13"/>
  <c r="D4069" i="13"/>
  <c r="D4070" i="13"/>
  <c r="D4071" i="13"/>
  <c r="D4072" i="13"/>
  <c r="D4073" i="13"/>
  <c r="D4074" i="13"/>
  <c r="D4075" i="13"/>
  <c r="D4076" i="13"/>
  <c r="D4077" i="13"/>
  <c r="D4078" i="13"/>
  <c r="D4079" i="13"/>
  <c r="D4080" i="13"/>
  <c r="D4081" i="13"/>
  <c r="D4082" i="13"/>
  <c r="D4083" i="13"/>
  <c r="D4084" i="13"/>
  <c r="D4085" i="13"/>
  <c r="D4086" i="13"/>
  <c r="D4087" i="13"/>
  <c r="D4088" i="13"/>
  <c r="D4089" i="13"/>
  <c r="D4090" i="13"/>
  <c r="D4091" i="13"/>
  <c r="D4092" i="13"/>
  <c r="D4093" i="13"/>
  <c r="D4094" i="13"/>
  <c r="D4095" i="13"/>
  <c r="D4096" i="13"/>
  <c r="D4097" i="13"/>
  <c r="D4098" i="13"/>
  <c r="D4099" i="13"/>
  <c r="D4100" i="13"/>
  <c r="D4101" i="13"/>
  <c r="D4102" i="13"/>
  <c r="D4103" i="13"/>
  <c r="D4104" i="13"/>
  <c r="D4105" i="13"/>
  <c r="D4106" i="13"/>
  <c r="D4107" i="13"/>
  <c r="D4108" i="13"/>
  <c r="D4109" i="13"/>
  <c r="D4110" i="13"/>
  <c r="D4111" i="13"/>
  <c r="D4112" i="13"/>
  <c r="D4113" i="13"/>
  <c r="D4114" i="13"/>
  <c r="D4115" i="13"/>
  <c r="D4116" i="13"/>
  <c r="D4117" i="13"/>
  <c r="D4118" i="13"/>
  <c r="D4119" i="13"/>
  <c r="D4120" i="13"/>
  <c r="D4121" i="13"/>
  <c r="D4122" i="13"/>
  <c r="D4123" i="13"/>
  <c r="D4124" i="13"/>
  <c r="D4125" i="13"/>
  <c r="D4126" i="13"/>
  <c r="D4127" i="13"/>
  <c r="D4128" i="13"/>
  <c r="D4129" i="13"/>
  <c r="D4130" i="13"/>
  <c r="D4131" i="13"/>
  <c r="D4132" i="13"/>
  <c r="D4133" i="13"/>
  <c r="D4134" i="13"/>
  <c r="D4135" i="13"/>
  <c r="D4136" i="13"/>
  <c r="D4137" i="13"/>
  <c r="D4138" i="13"/>
  <c r="D4139" i="13"/>
  <c r="D4140" i="13"/>
  <c r="D4141" i="13"/>
  <c r="D4142" i="13"/>
  <c r="D4143" i="13"/>
  <c r="D4144" i="13"/>
  <c r="D4145" i="13"/>
  <c r="D4146" i="13"/>
  <c r="D4147" i="13"/>
  <c r="D4148" i="13"/>
  <c r="D4149" i="13"/>
  <c r="D4150" i="13"/>
  <c r="D4151" i="13"/>
  <c r="D4152" i="13"/>
  <c r="D4153" i="13"/>
  <c r="D4154" i="13"/>
  <c r="D4155" i="13"/>
  <c r="D4156" i="13"/>
  <c r="D4157" i="13"/>
  <c r="D4158" i="13"/>
  <c r="D4159" i="13"/>
  <c r="D4160" i="13"/>
  <c r="D4161" i="13"/>
  <c r="D4162" i="13"/>
  <c r="D4163" i="13"/>
  <c r="D4164" i="13"/>
  <c r="D4165" i="13"/>
  <c r="D4166" i="13"/>
  <c r="D4167" i="13"/>
  <c r="D4168" i="13"/>
  <c r="D4169" i="13"/>
  <c r="D4170" i="13"/>
  <c r="D4171" i="13"/>
  <c r="D4172" i="13"/>
  <c r="D4173" i="13"/>
  <c r="D4174" i="13"/>
  <c r="D4175" i="13"/>
  <c r="D4176" i="13"/>
  <c r="D4177" i="13"/>
  <c r="D4178" i="13"/>
  <c r="D4179" i="13"/>
  <c r="D4180" i="13"/>
  <c r="D4181" i="13"/>
  <c r="D4182" i="13"/>
  <c r="D4183" i="13"/>
  <c r="D4184" i="13"/>
  <c r="D4185" i="13"/>
  <c r="D4186" i="13"/>
  <c r="D4187" i="13"/>
  <c r="D4188" i="13"/>
  <c r="D4189" i="13"/>
  <c r="D4190" i="13"/>
  <c r="D4191" i="13"/>
  <c r="D4192" i="13"/>
  <c r="D4193" i="13"/>
  <c r="D4194" i="13"/>
  <c r="D4195" i="13"/>
  <c r="D4196" i="13"/>
  <c r="D4197" i="13"/>
  <c r="D4198" i="13"/>
  <c r="D4199" i="13"/>
  <c r="D4200" i="13"/>
  <c r="D4201" i="13"/>
  <c r="D4202" i="13"/>
  <c r="D4203" i="13"/>
  <c r="D4204" i="13"/>
  <c r="D4205" i="13"/>
  <c r="D4206" i="13"/>
  <c r="D4207" i="13"/>
  <c r="D4208" i="13"/>
  <c r="D4209" i="13"/>
  <c r="D4210" i="13"/>
  <c r="D4211" i="13"/>
  <c r="D4212" i="13"/>
  <c r="D4213" i="13"/>
  <c r="D4214" i="13"/>
  <c r="D4215" i="13"/>
  <c r="D4216" i="13"/>
  <c r="D4217" i="13"/>
  <c r="D4218" i="13"/>
  <c r="D4219" i="13"/>
  <c r="D4220" i="13"/>
  <c r="D4221" i="13"/>
  <c r="D4222" i="13"/>
  <c r="D4223" i="13"/>
  <c r="D4224" i="13"/>
  <c r="D4225" i="13"/>
  <c r="D4226" i="13"/>
  <c r="D4227" i="13"/>
  <c r="D4228" i="13"/>
  <c r="D4229" i="13"/>
  <c r="D4230" i="13"/>
  <c r="D4231" i="13"/>
  <c r="D4232" i="13"/>
  <c r="D4233" i="13"/>
  <c r="D4234" i="13"/>
  <c r="D4235" i="13"/>
  <c r="D4236" i="13"/>
  <c r="D4237" i="13"/>
  <c r="D4238" i="13"/>
  <c r="D4239" i="13"/>
  <c r="D4240" i="13"/>
  <c r="D4241" i="13"/>
  <c r="D4242" i="13"/>
  <c r="D4243" i="13"/>
  <c r="D4244" i="13"/>
  <c r="D4245" i="13"/>
  <c r="D4246" i="13"/>
  <c r="D4247" i="13"/>
  <c r="D4248" i="13"/>
  <c r="D4249" i="13"/>
  <c r="D4250" i="13"/>
  <c r="D4251" i="13"/>
  <c r="D4252" i="13"/>
  <c r="D4253" i="13"/>
  <c r="D4254" i="13"/>
  <c r="D4255" i="13"/>
  <c r="D4256" i="13"/>
  <c r="D4257" i="13"/>
  <c r="D4258" i="13"/>
  <c r="D4259" i="13"/>
  <c r="D4260" i="13"/>
  <c r="D4261" i="13"/>
  <c r="D4262" i="13"/>
  <c r="D4263" i="13"/>
  <c r="D4264" i="13"/>
  <c r="D4265" i="13"/>
  <c r="D4266" i="13"/>
  <c r="D4267" i="13"/>
  <c r="D4268" i="13"/>
  <c r="D4269" i="13"/>
  <c r="D4270" i="13"/>
  <c r="D4271" i="13"/>
  <c r="D4272" i="13"/>
  <c r="D4273" i="13"/>
  <c r="D4274" i="13"/>
  <c r="D4275" i="13"/>
  <c r="D4276" i="13"/>
  <c r="D4277" i="13"/>
  <c r="D4278" i="13"/>
  <c r="D4279" i="13"/>
  <c r="D4280" i="13"/>
  <c r="D4281" i="13"/>
  <c r="D4282" i="13"/>
  <c r="D4283" i="13"/>
  <c r="D4284" i="13"/>
  <c r="D4285" i="13"/>
  <c r="D4286" i="13"/>
  <c r="D4287" i="13"/>
  <c r="D4288" i="13"/>
  <c r="D4289" i="13"/>
  <c r="D4290" i="13"/>
  <c r="D4291" i="13"/>
  <c r="D4292" i="13"/>
  <c r="D4293" i="13"/>
  <c r="D4294" i="13"/>
  <c r="D4295" i="13"/>
  <c r="D4296" i="13"/>
  <c r="D4297" i="13"/>
  <c r="D4298" i="13"/>
  <c r="D4299" i="13"/>
  <c r="D4300" i="13"/>
  <c r="D4301" i="13"/>
  <c r="D4302" i="13"/>
  <c r="D4303" i="13"/>
  <c r="D4304" i="13"/>
  <c r="D4305" i="13"/>
  <c r="D4306" i="13"/>
  <c r="D4307" i="13"/>
  <c r="D4308" i="13"/>
  <c r="D4309" i="13"/>
  <c r="D4310" i="13"/>
  <c r="D4311" i="13"/>
  <c r="D4312" i="13"/>
  <c r="D4313" i="13"/>
  <c r="D4314" i="13"/>
  <c r="D4315" i="13"/>
  <c r="D4316" i="13"/>
  <c r="D4317" i="13"/>
  <c r="D4318" i="13"/>
  <c r="D4319" i="13"/>
  <c r="D4320" i="13"/>
  <c r="D4321" i="13"/>
  <c r="D4322" i="13"/>
  <c r="D4323" i="13"/>
  <c r="D4324" i="13"/>
  <c r="D4325" i="13"/>
  <c r="D4326" i="13"/>
  <c r="D4327" i="13"/>
  <c r="D4328" i="13"/>
  <c r="D4329" i="13"/>
  <c r="D4330" i="13"/>
  <c r="D4331" i="13"/>
  <c r="D4332" i="13"/>
  <c r="D4333" i="13"/>
  <c r="D4334" i="13"/>
  <c r="D4335" i="13"/>
  <c r="D4336" i="13"/>
  <c r="D4337" i="13"/>
  <c r="D4338" i="13"/>
  <c r="D4339" i="13"/>
  <c r="D4340" i="13"/>
  <c r="D4341" i="13"/>
  <c r="D4342" i="13"/>
  <c r="D4343" i="13"/>
  <c r="D4344" i="13"/>
  <c r="D4345" i="13"/>
  <c r="D4346" i="13"/>
  <c r="D4347" i="13"/>
  <c r="D4348" i="13"/>
  <c r="D4349" i="13"/>
  <c r="D4350" i="13"/>
  <c r="D4351" i="13"/>
  <c r="D4352" i="13"/>
  <c r="D4353" i="13"/>
  <c r="D4354" i="13"/>
  <c r="D4355" i="13"/>
  <c r="D4356" i="13"/>
  <c r="D4357" i="13"/>
  <c r="D4358" i="13"/>
  <c r="D4359" i="13"/>
  <c r="D4360" i="13"/>
  <c r="D4361" i="13"/>
  <c r="D4362" i="13"/>
  <c r="D4363" i="13"/>
  <c r="D4364" i="13"/>
  <c r="D4365" i="13"/>
  <c r="D4366" i="13"/>
  <c r="D4367" i="13"/>
  <c r="D4368" i="13"/>
  <c r="D4369" i="13"/>
  <c r="D4370" i="13"/>
  <c r="D4371" i="13"/>
  <c r="D4372" i="13"/>
  <c r="D4373" i="13"/>
  <c r="D4374" i="13"/>
  <c r="D4375" i="13"/>
  <c r="D4376" i="13"/>
  <c r="D4377" i="13"/>
  <c r="D4378" i="13"/>
  <c r="D4379" i="13"/>
  <c r="D4380" i="13"/>
  <c r="D4381" i="13"/>
  <c r="D4382" i="13"/>
  <c r="D4383" i="13"/>
  <c r="D4384" i="13"/>
  <c r="D4385" i="13"/>
  <c r="D4386" i="13"/>
  <c r="D4387" i="13"/>
  <c r="D4388" i="13"/>
  <c r="D4389" i="13"/>
  <c r="D4390" i="13"/>
  <c r="D4391" i="13"/>
  <c r="D4392" i="13"/>
  <c r="D4393" i="13"/>
  <c r="D4394" i="13"/>
  <c r="D4395" i="13"/>
  <c r="D4396" i="13"/>
  <c r="D4397" i="13"/>
  <c r="D4398" i="13"/>
  <c r="D4399" i="13"/>
  <c r="D4400" i="13"/>
  <c r="D4401" i="13"/>
  <c r="D4402" i="13"/>
  <c r="D4403" i="13"/>
  <c r="D4404" i="13"/>
  <c r="D4405" i="13"/>
  <c r="D4406" i="13"/>
  <c r="D4407" i="13"/>
  <c r="D4408" i="13"/>
  <c r="D4409" i="13"/>
  <c r="D4410" i="13"/>
  <c r="D4411" i="13"/>
  <c r="D4412" i="13"/>
  <c r="D4413" i="13"/>
  <c r="D4414" i="13"/>
  <c r="D4415" i="13"/>
  <c r="D4416" i="13"/>
  <c r="D4417" i="13"/>
  <c r="D4418" i="13"/>
  <c r="D4419" i="13"/>
  <c r="D4420" i="13"/>
  <c r="D4421" i="13"/>
  <c r="D4422" i="13"/>
  <c r="D4423" i="13"/>
  <c r="D4424" i="13"/>
  <c r="D4425" i="13"/>
  <c r="D4426" i="13"/>
  <c r="D4427" i="13"/>
  <c r="D4428" i="13"/>
  <c r="D4429" i="13"/>
  <c r="D4430" i="13"/>
  <c r="D4431" i="13"/>
  <c r="D4432" i="13"/>
  <c r="D4433" i="13"/>
  <c r="D4434" i="13"/>
  <c r="D4435" i="13"/>
  <c r="D4436" i="13"/>
  <c r="D4437" i="13"/>
  <c r="D4438" i="13"/>
  <c r="D4439" i="13"/>
  <c r="D4440" i="13"/>
  <c r="D4441" i="13"/>
  <c r="D4442" i="13"/>
  <c r="D4443" i="13"/>
  <c r="D4444" i="13"/>
  <c r="D4445" i="13"/>
  <c r="D4446" i="13"/>
  <c r="D4447" i="13"/>
  <c r="D4448" i="13"/>
  <c r="D4449" i="13"/>
  <c r="D4450" i="13"/>
  <c r="D4451" i="13"/>
  <c r="D4452" i="13"/>
  <c r="D4453" i="13"/>
  <c r="D4454" i="13"/>
  <c r="D4455" i="13"/>
  <c r="D4456" i="13"/>
  <c r="D4457" i="13"/>
  <c r="D4458" i="13"/>
  <c r="D4459" i="13"/>
  <c r="D4460" i="13"/>
  <c r="D4461" i="13"/>
  <c r="D4462" i="13"/>
  <c r="D4463" i="13"/>
  <c r="D4464" i="13"/>
  <c r="D4465" i="13"/>
  <c r="D4466" i="13"/>
  <c r="D4467" i="13"/>
  <c r="D4468" i="13"/>
  <c r="D4469" i="13"/>
  <c r="D4470" i="13"/>
  <c r="D4471" i="13"/>
  <c r="D4472" i="13"/>
  <c r="D4473" i="13"/>
  <c r="D4474" i="13"/>
  <c r="D4475" i="13"/>
  <c r="D4476" i="13"/>
  <c r="D4477" i="13"/>
  <c r="D4478" i="13"/>
  <c r="D4479" i="13"/>
  <c r="D4480" i="13"/>
  <c r="D4481" i="13"/>
  <c r="D4482" i="13"/>
  <c r="D4483" i="13"/>
  <c r="D4484" i="13"/>
  <c r="D4485" i="13"/>
  <c r="D4486" i="13"/>
  <c r="D4487" i="13"/>
  <c r="D4488" i="13"/>
  <c r="D4489" i="13"/>
  <c r="D4490" i="13"/>
  <c r="D4491" i="13"/>
  <c r="D4492" i="13"/>
  <c r="D4493" i="13"/>
  <c r="D4494" i="13"/>
  <c r="D4495" i="13"/>
  <c r="D4496" i="13"/>
  <c r="D4497" i="13"/>
  <c r="D4498" i="13"/>
  <c r="D4499" i="13"/>
  <c r="D4500" i="13"/>
  <c r="D4501" i="13"/>
  <c r="D4502" i="13"/>
  <c r="D4503" i="13"/>
  <c r="D4504" i="13"/>
  <c r="D4505" i="13"/>
  <c r="D4506" i="13"/>
  <c r="D4507" i="13"/>
  <c r="D4508" i="13"/>
  <c r="D4509" i="13"/>
  <c r="D4510" i="13"/>
  <c r="D4511" i="13"/>
  <c r="D4512" i="13"/>
  <c r="D4513" i="13"/>
  <c r="D4514" i="13"/>
  <c r="D4515" i="13"/>
  <c r="D4516" i="13"/>
  <c r="D4517" i="13"/>
  <c r="D4518" i="13"/>
  <c r="D4519" i="13"/>
  <c r="D4520" i="13"/>
  <c r="D4521" i="13"/>
  <c r="D4522" i="13"/>
  <c r="D4523" i="13"/>
  <c r="D4524" i="13"/>
  <c r="D4525" i="13"/>
  <c r="D4526" i="13"/>
  <c r="D4527" i="13"/>
  <c r="D4528" i="13"/>
  <c r="D4529" i="13"/>
  <c r="D4530" i="13"/>
  <c r="D4531" i="13"/>
  <c r="D4532" i="13"/>
  <c r="D4533" i="13"/>
  <c r="D4534" i="13"/>
  <c r="D4535" i="13"/>
  <c r="D4536" i="13"/>
  <c r="D4537" i="13"/>
  <c r="D4538" i="13"/>
  <c r="D4539" i="13"/>
  <c r="D4540" i="13"/>
  <c r="D4541" i="13"/>
  <c r="D4542" i="13"/>
  <c r="D4543" i="13"/>
  <c r="D4544" i="13"/>
  <c r="D4545" i="13"/>
  <c r="D4546" i="13"/>
  <c r="D4547" i="13"/>
  <c r="D4548" i="13"/>
  <c r="D4549" i="13"/>
  <c r="D4550" i="13"/>
  <c r="D4551" i="13"/>
  <c r="D4552" i="13"/>
  <c r="D4553" i="13"/>
  <c r="D4554" i="13"/>
  <c r="D4555" i="13"/>
  <c r="D4556" i="13"/>
  <c r="D4557" i="13"/>
  <c r="D4558" i="13"/>
  <c r="D4559" i="13"/>
  <c r="D4560" i="13"/>
  <c r="D4561" i="13"/>
  <c r="D4562" i="13"/>
  <c r="D4563" i="13"/>
  <c r="D4564" i="13"/>
  <c r="D4565" i="13"/>
  <c r="D4566" i="13"/>
  <c r="D4567" i="13"/>
  <c r="D4568" i="13"/>
  <c r="D4569" i="13"/>
  <c r="D4570" i="13"/>
  <c r="D4571" i="13"/>
  <c r="D4572" i="13"/>
  <c r="D4573" i="13"/>
  <c r="D4574" i="13"/>
  <c r="D4575" i="13"/>
  <c r="D4576" i="13"/>
  <c r="D4577" i="13"/>
  <c r="D4578" i="13"/>
  <c r="D4579" i="13"/>
  <c r="D4580" i="13"/>
  <c r="D4581" i="13"/>
  <c r="D4582" i="13"/>
  <c r="D4583" i="13"/>
  <c r="D4584" i="13"/>
  <c r="D4585" i="13"/>
  <c r="D4586" i="13"/>
  <c r="D4587" i="13"/>
  <c r="D4588" i="13"/>
  <c r="D4589" i="13"/>
  <c r="D4590" i="13"/>
  <c r="D4591" i="13"/>
  <c r="D4592" i="13"/>
  <c r="D4593" i="13"/>
  <c r="D4594" i="13"/>
  <c r="D4595" i="13"/>
  <c r="D4596" i="13"/>
  <c r="D4597" i="13"/>
  <c r="D4598" i="13"/>
  <c r="D4599" i="13"/>
  <c r="D4600" i="13"/>
  <c r="D4601" i="13"/>
  <c r="D4602" i="13"/>
  <c r="D4603" i="13"/>
  <c r="D4604" i="13"/>
  <c r="D4605" i="13"/>
  <c r="D4606" i="13"/>
  <c r="D4607" i="13"/>
  <c r="D4608" i="13"/>
  <c r="D4609" i="13"/>
  <c r="D4610" i="13"/>
  <c r="D4611" i="13"/>
  <c r="D4612" i="13"/>
  <c r="D4613" i="13"/>
  <c r="D4614" i="13"/>
  <c r="D4615" i="13"/>
  <c r="D4616" i="13"/>
  <c r="D4617" i="13"/>
  <c r="D4618" i="13"/>
  <c r="D4619" i="13"/>
  <c r="D4620" i="13"/>
  <c r="D4621" i="13"/>
  <c r="D4622" i="13"/>
  <c r="D4623" i="13"/>
  <c r="D4624" i="13"/>
  <c r="D4625" i="13"/>
  <c r="D4626" i="13"/>
  <c r="D4627" i="13"/>
  <c r="D4628" i="13"/>
  <c r="D4629" i="13"/>
  <c r="D4630" i="13"/>
  <c r="D4631" i="13"/>
  <c r="D4632" i="13"/>
  <c r="D4633" i="13"/>
  <c r="D4634" i="13"/>
  <c r="D4635" i="13"/>
  <c r="D4636" i="13"/>
  <c r="D4637" i="13"/>
  <c r="D4638" i="13"/>
  <c r="D4639" i="13"/>
  <c r="D4640" i="13"/>
  <c r="D4641" i="13"/>
  <c r="D4642" i="13"/>
  <c r="D4643" i="13"/>
  <c r="D4644" i="13"/>
  <c r="D4645" i="13"/>
  <c r="D4646" i="13"/>
  <c r="D4647" i="13"/>
  <c r="D4648" i="13"/>
  <c r="D4649" i="13"/>
  <c r="D4650" i="13"/>
  <c r="D4651" i="13"/>
  <c r="D4652" i="13"/>
  <c r="D4653" i="13"/>
  <c r="D4654" i="13"/>
  <c r="D4655" i="13"/>
  <c r="D4656" i="13"/>
  <c r="D4657" i="13"/>
  <c r="D4658" i="13"/>
  <c r="D4659" i="13"/>
  <c r="D4660" i="13"/>
  <c r="D4661" i="13"/>
  <c r="D4662" i="13"/>
  <c r="D4663" i="13"/>
  <c r="D4664" i="13"/>
  <c r="D4665" i="13"/>
  <c r="D4666" i="13"/>
  <c r="D4667" i="13"/>
  <c r="D4668" i="13"/>
  <c r="D4669" i="13"/>
  <c r="D4670" i="13"/>
  <c r="D4671" i="13"/>
  <c r="D4672" i="13"/>
  <c r="D4673" i="13"/>
  <c r="D4674" i="13"/>
  <c r="D4675" i="13"/>
  <c r="D4676" i="13"/>
  <c r="D4677" i="13"/>
  <c r="D4678" i="13"/>
  <c r="D4679" i="13"/>
  <c r="D4680" i="13"/>
  <c r="D4681" i="13"/>
  <c r="D4682" i="13"/>
  <c r="D4683" i="13"/>
  <c r="D4684" i="13"/>
  <c r="D4685" i="13"/>
  <c r="D4686" i="13"/>
  <c r="D4687" i="13"/>
  <c r="D4688" i="13"/>
  <c r="D4689" i="13"/>
  <c r="D4690" i="13"/>
  <c r="D4691" i="13"/>
  <c r="D4692" i="13"/>
  <c r="D4693" i="13"/>
  <c r="D4694" i="13"/>
  <c r="D4695" i="13"/>
  <c r="D4696" i="13"/>
  <c r="D4697" i="13"/>
  <c r="D4698" i="13"/>
  <c r="D4699" i="13"/>
  <c r="D4700" i="13"/>
  <c r="D4701" i="13"/>
  <c r="D4702" i="13"/>
  <c r="D4703" i="13"/>
  <c r="D4704" i="13"/>
  <c r="D4705" i="13"/>
  <c r="D4706" i="13"/>
  <c r="D4707" i="13"/>
  <c r="D4708" i="13"/>
  <c r="D4709" i="13"/>
  <c r="D4710" i="13"/>
  <c r="D4711" i="13"/>
  <c r="D4712" i="13"/>
  <c r="D4713" i="13"/>
  <c r="D4714" i="13"/>
  <c r="D4715" i="13"/>
  <c r="D4716" i="13"/>
  <c r="D4717" i="13"/>
  <c r="D4718" i="13"/>
  <c r="D4719" i="13"/>
  <c r="D4720" i="13"/>
  <c r="D4721" i="13"/>
  <c r="D4722" i="13"/>
  <c r="D4723" i="13"/>
  <c r="D4724" i="13"/>
  <c r="D4725" i="13"/>
  <c r="D4726" i="13"/>
  <c r="D4727" i="13"/>
  <c r="D4728" i="13"/>
  <c r="D4729" i="13"/>
  <c r="D4730" i="13"/>
  <c r="D4731" i="13"/>
  <c r="D4732" i="13"/>
  <c r="D4733" i="13"/>
  <c r="D4734" i="13"/>
  <c r="D4735" i="13"/>
  <c r="D4736" i="13"/>
  <c r="D4737" i="13"/>
  <c r="D4738" i="13"/>
  <c r="D4739" i="13"/>
  <c r="D4740" i="13"/>
  <c r="D4741" i="13"/>
  <c r="D4742" i="13"/>
  <c r="D4743" i="13"/>
  <c r="D4744" i="13"/>
  <c r="D4745" i="13"/>
  <c r="D4746" i="13"/>
  <c r="D4747" i="13"/>
  <c r="D4748" i="13"/>
  <c r="D4749" i="13"/>
  <c r="D4750" i="13"/>
  <c r="D4751" i="13"/>
  <c r="D4752" i="13"/>
  <c r="D4753" i="13"/>
  <c r="D4754" i="13"/>
  <c r="D4755" i="13"/>
  <c r="D4756" i="13"/>
  <c r="D4757" i="13"/>
  <c r="D4758" i="13"/>
  <c r="D4759" i="13"/>
  <c r="D4760" i="13"/>
  <c r="D4761" i="13"/>
  <c r="D4762" i="13"/>
  <c r="D4763" i="13"/>
  <c r="D4764" i="13"/>
  <c r="D4765" i="13"/>
  <c r="D4766" i="13"/>
  <c r="D4767" i="13"/>
  <c r="D4768" i="13"/>
  <c r="D4769" i="13"/>
  <c r="D4770" i="13"/>
  <c r="D4771" i="13"/>
  <c r="D4772" i="13"/>
  <c r="D4773" i="13"/>
  <c r="D4774" i="13"/>
  <c r="D4775" i="13"/>
  <c r="D4776" i="13"/>
  <c r="D4777" i="13"/>
  <c r="D4778" i="13"/>
  <c r="D4779" i="13"/>
  <c r="D4780" i="13"/>
  <c r="D4781" i="13"/>
  <c r="D4782" i="13"/>
  <c r="D4783" i="13"/>
  <c r="D4784" i="13"/>
  <c r="D4785" i="13"/>
  <c r="D4786" i="13"/>
  <c r="D4787" i="13"/>
  <c r="D4788" i="13"/>
  <c r="D4789" i="13"/>
  <c r="D4790" i="13"/>
  <c r="D4791" i="13"/>
  <c r="D4792" i="13"/>
  <c r="D4793" i="13"/>
  <c r="D4794" i="13"/>
  <c r="D4795" i="13"/>
  <c r="D4796" i="13"/>
  <c r="D4797" i="13"/>
  <c r="D4798" i="13"/>
  <c r="D4799" i="13"/>
  <c r="D4800" i="13"/>
  <c r="D4801" i="13"/>
  <c r="D4802" i="13"/>
  <c r="D4803" i="13"/>
  <c r="D4804" i="13"/>
  <c r="D4805" i="13"/>
  <c r="D4806" i="13"/>
  <c r="D4807" i="13"/>
  <c r="D4808" i="13"/>
  <c r="D4809" i="13"/>
  <c r="D4810" i="13"/>
  <c r="D4811" i="13"/>
  <c r="D4812" i="13"/>
  <c r="D4813" i="13"/>
  <c r="D4814" i="13"/>
  <c r="D4815" i="13"/>
  <c r="D4816" i="13"/>
  <c r="D4817" i="13"/>
  <c r="D4818" i="13"/>
  <c r="D4819" i="13"/>
  <c r="D4820" i="13"/>
  <c r="D4821" i="13"/>
  <c r="D4822" i="13"/>
  <c r="D4823" i="13"/>
  <c r="D4824" i="13"/>
  <c r="D4825" i="13"/>
  <c r="D4826" i="13"/>
  <c r="D4827" i="13"/>
  <c r="D4828" i="13"/>
  <c r="D4829" i="13"/>
  <c r="D4830" i="13"/>
  <c r="D4831" i="13"/>
  <c r="D4832" i="13"/>
  <c r="D4833" i="13"/>
  <c r="D4834" i="13"/>
  <c r="D4835" i="13"/>
  <c r="D4836" i="13"/>
  <c r="D4837" i="13"/>
  <c r="D4838" i="13"/>
  <c r="D4839" i="13"/>
  <c r="D4840" i="13"/>
  <c r="D4841" i="13"/>
  <c r="D4842" i="13"/>
  <c r="D4843" i="13"/>
  <c r="D4844" i="13"/>
  <c r="D4845" i="13"/>
  <c r="D4846" i="13"/>
  <c r="D4847" i="13"/>
  <c r="D4848" i="13"/>
  <c r="D4849" i="13"/>
  <c r="D4850" i="13"/>
  <c r="D4851" i="13"/>
  <c r="D4852" i="13"/>
  <c r="D4853" i="13"/>
  <c r="D4854" i="13"/>
  <c r="D4855" i="13"/>
  <c r="D4856" i="13"/>
  <c r="D4857" i="13"/>
  <c r="D4858" i="13"/>
  <c r="D4859" i="13"/>
  <c r="D4860" i="13"/>
  <c r="D4861" i="13"/>
  <c r="D4862" i="13"/>
  <c r="D4863" i="13"/>
  <c r="D4864" i="13"/>
  <c r="D4865" i="13"/>
  <c r="D4866" i="13"/>
  <c r="D4867" i="13"/>
  <c r="D4868" i="13"/>
  <c r="D4869" i="13"/>
  <c r="D4870" i="13"/>
  <c r="D4871" i="13"/>
  <c r="D4872" i="13"/>
  <c r="D4873" i="13"/>
  <c r="D4874" i="13"/>
  <c r="D4875" i="13"/>
  <c r="D4876" i="13"/>
  <c r="D4877" i="13"/>
  <c r="D4878" i="13"/>
  <c r="D4879" i="13"/>
  <c r="D4880" i="13"/>
  <c r="D4881" i="13"/>
  <c r="D4882" i="13"/>
  <c r="D4883" i="13"/>
  <c r="D4884" i="13"/>
  <c r="D4885" i="13"/>
  <c r="D4886" i="13"/>
  <c r="D4887" i="13"/>
  <c r="D4888" i="13"/>
  <c r="D4889" i="13"/>
  <c r="D4890" i="13"/>
  <c r="D4891" i="13"/>
  <c r="D4892" i="13"/>
  <c r="D4893" i="13"/>
  <c r="D4894" i="13"/>
  <c r="D4895" i="13"/>
  <c r="D4896" i="13"/>
  <c r="D4897" i="13"/>
  <c r="D4898" i="13"/>
  <c r="D4899" i="13"/>
  <c r="D4900" i="13"/>
  <c r="D4901" i="13"/>
  <c r="D4902" i="13"/>
  <c r="D4903" i="13"/>
  <c r="D4904" i="13"/>
  <c r="D4905" i="13"/>
  <c r="D4906" i="13"/>
  <c r="D4907" i="13"/>
  <c r="D4908" i="13"/>
  <c r="D4909" i="13"/>
  <c r="D4910" i="13"/>
  <c r="D4911" i="13"/>
  <c r="D4912" i="13"/>
  <c r="D4913" i="13"/>
  <c r="D4914" i="13"/>
  <c r="D4915" i="13"/>
  <c r="D4916" i="13"/>
  <c r="D4917" i="13"/>
  <c r="D4918" i="13"/>
  <c r="D4919" i="13"/>
  <c r="D4920" i="13"/>
  <c r="D4921" i="13"/>
  <c r="D4922" i="13"/>
  <c r="D4923" i="13"/>
  <c r="D4924" i="13"/>
  <c r="D4925" i="13"/>
  <c r="D4926" i="13"/>
  <c r="D4927" i="13"/>
  <c r="D4928" i="13"/>
  <c r="D4929" i="13"/>
  <c r="D4930" i="13"/>
  <c r="D4931" i="13"/>
  <c r="D4932" i="13"/>
  <c r="D4933" i="13"/>
  <c r="D4934" i="13"/>
  <c r="D4935" i="13"/>
  <c r="D4936" i="13"/>
  <c r="D4937" i="13"/>
  <c r="D4938" i="13"/>
  <c r="D4939" i="13"/>
  <c r="D4940" i="13"/>
  <c r="D4941" i="13"/>
  <c r="D4942" i="13"/>
  <c r="D4943" i="13"/>
  <c r="D4944" i="13"/>
  <c r="D4945" i="13"/>
  <c r="D4946" i="13"/>
  <c r="D4947" i="13"/>
  <c r="D4948" i="13"/>
  <c r="D4949" i="13"/>
  <c r="D4950" i="13"/>
  <c r="D4951" i="13"/>
  <c r="D4952" i="13"/>
  <c r="D4953" i="13"/>
  <c r="D4954" i="13"/>
  <c r="D4955" i="13"/>
  <c r="D4956" i="13"/>
  <c r="D4957" i="13"/>
  <c r="D4958" i="13"/>
  <c r="D4959" i="13"/>
  <c r="D4960" i="13"/>
  <c r="D4961" i="13"/>
  <c r="D4962" i="13"/>
  <c r="D4963" i="13"/>
  <c r="D4964" i="13"/>
  <c r="D4965" i="13"/>
  <c r="D4966" i="13"/>
  <c r="D4967" i="13"/>
  <c r="D4968" i="13"/>
  <c r="D4969" i="13"/>
  <c r="D4970" i="13"/>
  <c r="D4971" i="13"/>
  <c r="D4972" i="13"/>
  <c r="D4973" i="13"/>
  <c r="D4974" i="13"/>
  <c r="D4975" i="13"/>
  <c r="D4976" i="13"/>
  <c r="D4977" i="13"/>
  <c r="D4978" i="13"/>
  <c r="D4979" i="13"/>
  <c r="D4980" i="13"/>
  <c r="D4981" i="13"/>
  <c r="D4982" i="13"/>
  <c r="D4983" i="13"/>
  <c r="D4984" i="13"/>
  <c r="D4985" i="13"/>
  <c r="D4986" i="13"/>
  <c r="D4987" i="13"/>
  <c r="D4988" i="13"/>
  <c r="D4989" i="13"/>
  <c r="D4990" i="13"/>
  <c r="D4991" i="13"/>
  <c r="D4992" i="13"/>
  <c r="D4993" i="13"/>
  <c r="D4994" i="13"/>
  <c r="D4995" i="13"/>
  <c r="D4996" i="13"/>
  <c r="D4997" i="13"/>
  <c r="D4998" i="13"/>
  <c r="D4999" i="13"/>
  <c r="D5000" i="13"/>
  <c r="D5001" i="13"/>
  <c r="D5002" i="13"/>
  <c r="D5003" i="13"/>
  <c r="D5004" i="13"/>
  <c r="D5005" i="13"/>
  <c r="D5006" i="13"/>
  <c r="D5007" i="13"/>
  <c r="D5008" i="13"/>
  <c r="D5009" i="13"/>
  <c r="D5010" i="13"/>
  <c r="D5011" i="13"/>
  <c r="D5012" i="13"/>
  <c r="D5013" i="13"/>
  <c r="D5014" i="13"/>
  <c r="D5015" i="13"/>
  <c r="D5016" i="13"/>
  <c r="D5017" i="13"/>
  <c r="D5018" i="13"/>
  <c r="D5019" i="13"/>
  <c r="D5020" i="13"/>
  <c r="D5021" i="13"/>
  <c r="D5022" i="13"/>
  <c r="D5023" i="13"/>
  <c r="D5024" i="13"/>
  <c r="D5025" i="13"/>
  <c r="D5026" i="13"/>
  <c r="D5027" i="13"/>
  <c r="D5028" i="13"/>
  <c r="D5029" i="13"/>
  <c r="D5030" i="13"/>
  <c r="D5031" i="13"/>
  <c r="D5032" i="13"/>
  <c r="D5033" i="13"/>
  <c r="D5034" i="13"/>
  <c r="D5035" i="13"/>
  <c r="D5036" i="13"/>
  <c r="D5037" i="13"/>
  <c r="D5038" i="13"/>
  <c r="D5039" i="13"/>
  <c r="D5040" i="13"/>
  <c r="D5041" i="13"/>
  <c r="D5042" i="13"/>
  <c r="D5043" i="13"/>
  <c r="D5044" i="13"/>
  <c r="D5045" i="13"/>
  <c r="D5046" i="13"/>
  <c r="D5047" i="13"/>
  <c r="D5048" i="13"/>
  <c r="D5049" i="13"/>
  <c r="D5050" i="13"/>
  <c r="D5051" i="13"/>
  <c r="D5052" i="13"/>
  <c r="D5053" i="13"/>
  <c r="D5054" i="13"/>
  <c r="D5055" i="13"/>
  <c r="D5056" i="13"/>
  <c r="D5057" i="13"/>
  <c r="D5058" i="13"/>
  <c r="D5059" i="13"/>
  <c r="D5060" i="13"/>
  <c r="D5061" i="13"/>
  <c r="D5062" i="13"/>
  <c r="D5063" i="13"/>
  <c r="D5064" i="13"/>
  <c r="D5065" i="13"/>
  <c r="D5066" i="13"/>
  <c r="D5067" i="13"/>
  <c r="D5068" i="13"/>
  <c r="D5069" i="13"/>
  <c r="D5070" i="13"/>
  <c r="D5071" i="13"/>
  <c r="D5072" i="13"/>
  <c r="D5073" i="13"/>
  <c r="D5074" i="13"/>
  <c r="D5075" i="13"/>
  <c r="D5076" i="13"/>
  <c r="D5077" i="13"/>
  <c r="D5078" i="13"/>
  <c r="D5079" i="13"/>
  <c r="D5080" i="13"/>
  <c r="D5081" i="13"/>
  <c r="D5082" i="13"/>
  <c r="D5083" i="13"/>
  <c r="D5084" i="13"/>
  <c r="D5085" i="13"/>
  <c r="D5086" i="13"/>
  <c r="D5087" i="13"/>
  <c r="D5088" i="13"/>
  <c r="D5089" i="13"/>
  <c r="D5090" i="13"/>
  <c r="D5091" i="13"/>
  <c r="D5092" i="13"/>
  <c r="D5093" i="13"/>
  <c r="D5094" i="13"/>
  <c r="D5095" i="13"/>
  <c r="D5096" i="13"/>
  <c r="D5097" i="13"/>
  <c r="D5098" i="13"/>
  <c r="D5099" i="13"/>
  <c r="D5100" i="13"/>
  <c r="D5101" i="13"/>
  <c r="D5102" i="13"/>
  <c r="D5103" i="13"/>
  <c r="D5104" i="13"/>
  <c r="D5105" i="13"/>
  <c r="D5106" i="13"/>
  <c r="D5107" i="13"/>
  <c r="D5108" i="13"/>
  <c r="D5109" i="13"/>
  <c r="D5110" i="13"/>
  <c r="D5111" i="13"/>
  <c r="D5112" i="13"/>
  <c r="D5113" i="13"/>
  <c r="D5114" i="13"/>
  <c r="D5115" i="13"/>
  <c r="D5116" i="13"/>
  <c r="D5117" i="13"/>
  <c r="D5118" i="13"/>
  <c r="D5119" i="13"/>
  <c r="D5120" i="13"/>
  <c r="D5121" i="13"/>
  <c r="D5122" i="13"/>
  <c r="D5123" i="13"/>
  <c r="D5124" i="13"/>
  <c r="D5125" i="13"/>
  <c r="D5126" i="13"/>
  <c r="D5127" i="13"/>
  <c r="D5128" i="13"/>
  <c r="D5129" i="13"/>
  <c r="D5130" i="13"/>
  <c r="D5131" i="13"/>
  <c r="D5132" i="13"/>
  <c r="D5133" i="13"/>
  <c r="D5134" i="13"/>
  <c r="D5135" i="13"/>
  <c r="D5136" i="13"/>
  <c r="D5137" i="13"/>
  <c r="D5138" i="13"/>
  <c r="D5139" i="13"/>
  <c r="D5140" i="13"/>
  <c r="D5141" i="13"/>
  <c r="D5142" i="13"/>
  <c r="D5143" i="13"/>
  <c r="D5144" i="13"/>
  <c r="D5145" i="13"/>
  <c r="D5146" i="13"/>
  <c r="D5147" i="13"/>
  <c r="D5148" i="13"/>
  <c r="D5149" i="13"/>
  <c r="D5150" i="13"/>
  <c r="D5151" i="13"/>
  <c r="D5152" i="13"/>
  <c r="D5153" i="13"/>
  <c r="D5154" i="13"/>
  <c r="D5155" i="13"/>
  <c r="D5156" i="13"/>
  <c r="D5157" i="13"/>
  <c r="D5158" i="13"/>
  <c r="D5159" i="13"/>
  <c r="D5160" i="13"/>
  <c r="D5161" i="13"/>
  <c r="D5162" i="13"/>
  <c r="D5163" i="13"/>
  <c r="D5164" i="13"/>
  <c r="D5165" i="13"/>
  <c r="D5166" i="13"/>
  <c r="D5167" i="13"/>
  <c r="D5168" i="13"/>
  <c r="D5169" i="13"/>
  <c r="D5170" i="13"/>
  <c r="D5171" i="13"/>
  <c r="D5172" i="13"/>
  <c r="D5173" i="13"/>
  <c r="D5174" i="13"/>
  <c r="D5175" i="13"/>
  <c r="D5176" i="13"/>
  <c r="D5177" i="13"/>
  <c r="D5178" i="13"/>
  <c r="D5179" i="13"/>
  <c r="D5180" i="13"/>
  <c r="D5181" i="13"/>
  <c r="D5182" i="13"/>
  <c r="D5183" i="13"/>
  <c r="D5184" i="13"/>
  <c r="D5185" i="13"/>
  <c r="D5186" i="13"/>
  <c r="D5187" i="13"/>
  <c r="D5188" i="13"/>
  <c r="D5189" i="13"/>
  <c r="D5190" i="13"/>
  <c r="D5191" i="13"/>
  <c r="D5192" i="13"/>
  <c r="D5193" i="13"/>
  <c r="D5194" i="13"/>
  <c r="D5195" i="13"/>
  <c r="D5196" i="13"/>
  <c r="D5197" i="13"/>
  <c r="D5198" i="13"/>
  <c r="D5199" i="13"/>
  <c r="D5200" i="13"/>
  <c r="D5201" i="13"/>
  <c r="D5202" i="13"/>
  <c r="D5203" i="13"/>
  <c r="D5204" i="13"/>
  <c r="D5205" i="13"/>
  <c r="D5206" i="13"/>
  <c r="D5207" i="13"/>
  <c r="D5208" i="13"/>
  <c r="D5209" i="13"/>
  <c r="D5210" i="13"/>
  <c r="D5211" i="13"/>
  <c r="D5212" i="13"/>
  <c r="D5213" i="13"/>
  <c r="D5214" i="13"/>
  <c r="D5215" i="13"/>
  <c r="D5216" i="13"/>
  <c r="D5217" i="13"/>
  <c r="D5218" i="13"/>
  <c r="D5219" i="13"/>
  <c r="D5220" i="13"/>
  <c r="D5221" i="13"/>
  <c r="D5222" i="13"/>
  <c r="D5223" i="13"/>
  <c r="D5224" i="13"/>
  <c r="D5225" i="13"/>
  <c r="D5226" i="13"/>
  <c r="D5227" i="13"/>
  <c r="D5228" i="13"/>
  <c r="D5229" i="13"/>
  <c r="D5230" i="13"/>
  <c r="D5231" i="13"/>
  <c r="D5232" i="13"/>
  <c r="D5233" i="13"/>
  <c r="D5234" i="13"/>
  <c r="D5235" i="13"/>
  <c r="D5236" i="13"/>
  <c r="D5237" i="13"/>
  <c r="D5238" i="13"/>
  <c r="D5239" i="13"/>
  <c r="D5240" i="13"/>
  <c r="D5241" i="13"/>
  <c r="D5242" i="13"/>
  <c r="D5243" i="13"/>
  <c r="D5244" i="13"/>
  <c r="D5245" i="13"/>
  <c r="D5246" i="13"/>
  <c r="D5247" i="13"/>
  <c r="D5248" i="13"/>
  <c r="D5249" i="13"/>
  <c r="D5250" i="13"/>
  <c r="D5251" i="13"/>
  <c r="D5252" i="13"/>
  <c r="D5253" i="13"/>
  <c r="D5254" i="13"/>
  <c r="D5255" i="13"/>
  <c r="D5256" i="13"/>
  <c r="D5257" i="13"/>
  <c r="D5258" i="13"/>
  <c r="D5259" i="13"/>
  <c r="D5260" i="13"/>
  <c r="D5261" i="13"/>
  <c r="D5262" i="13"/>
  <c r="D5263" i="13"/>
  <c r="D5264" i="13"/>
  <c r="D5265" i="13"/>
  <c r="D5266" i="13"/>
  <c r="D5267" i="13"/>
  <c r="D5268" i="13"/>
  <c r="D5269" i="13"/>
  <c r="D5270" i="13"/>
  <c r="D5271" i="13"/>
  <c r="D5272" i="13"/>
  <c r="D5273" i="13"/>
  <c r="D5274" i="13"/>
  <c r="D5275" i="13"/>
  <c r="D5276" i="13"/>
  <c r="D5277" i="13"/>
  <c r="D5278" i="13"/>
  <c r="D5279" i="13"/>
  <c r="D5280" i="13"/>
  <c r="D5281" i="13"/>
  <c r="D5282" i="13"/>
  <c r="D5283" i="13"/>
  <c r="D5284" i="13"/>
  <c r="D5285" i="13"/>
  <c r="D5286" i="13"/>
  <c r="D5287" i="13"/>
  <c r="D5288" i="13"/>
  <c r="D5289" i="13"/>
  <c r="D5290" i="13"/>
  <c r="D5291" i="13"/>
  <c r="D5292" i="13"/>
  <c r="D5293" i="13"/>
  <c r="D5294" i="13"/>
  <c r="D5295" i="13"/>
  <c r="D5296" i="13"/>
  <c r="D5297" i="13"/>
  <c r="D5298" i="13"/>
  <c r="D5299" i="13"/>
  <c r="D5300" i="13"/>
  <c r="D5301" i="13"/>
  <c r="D5302" i="13"/>
  <c r="D5303" i="13"/>
  <c r="D5304" i="13"/>
  <c r="D5305" i="13"/>
  <c r="D5306" i="13"/>
  <c r="D5307" i="13"/>
  <c r="D5308" i="13"/>
  <c r="D5309" i="13"/>
  <c r="D5310" i="13"/>
  <c r="D5311" i="13"/>
  <c r="D5312" i="13"/>
  <c r="D5313" i="13"/>
  <c r="D5314" i="13"/>
  <c r="D5315" i="13"/>
  <c r="D5316" i="13"/>
  <c r="D5317" i="13"/>
  <c r="D5318" i="13"/>
  <c r="D5319" i="13"/>
  <c r="D5320" i="13"/>
  <c r="D5321" i="13"/>
  <c r="D5322" i="13"/>
  <c r="D5323" i="13"/>
  <c r="D5324" i="13"/>
  <c r="D5325" i="13"/>
  <c r="D5326" i="13"/>
  <c r="D5327" i="13"/>
  <c r="D5328" i="13"/>
  <c r="D5329" i="13"/>
  <c r="D5330" i="13"/>
  <c r="D5331" i="13"/>
  <c r="D5332" i="13"/>
  <c r="D5333" i="13"/>
  <c r="D5334" i="13"/>
  <c r="D5335" i="13"/>
  <c r="D5336" i="13"/>
  <c r="D5337" i="13"/>
  <c r="D5338" i="13"/>
  <c r="D5339" i="13"/>
  <c r="D5340" i="13"/>
  <c r="D5341" i="13"/>
  <c r="D5342" i="13"/>
  <c r="D5343" i="13"/>
  <c r="D5344" i="13"/>
  <c r="D5345" i="13"/>
  <c r="D5346" i="13"/>
  <c r="D5347" i="13"/>
  <c r="D5348" i="13"/>
  <c r="D5349" i="13"/>
  <c r="D5350" i="13"/>
  <c r="D5351" i="13"/>
  <c r="D5352" i="13"/>
  <c r="D5353" i="13"/>
  <c r="D5354" i="13"/>
  <c r="D5355" i="13"/>
  <c r="D5356" i="13"/>
  <c r="D5357" i="13"/>
  <c r="D5358" i="13"/>
  <c r="D5359" i="13"/>
  <c r="D5360" i="13"/>
  <c r="D5361" i="13"/>
  <c r="D5362" i="13"/>
  <c r="D5363" i="13"/>
  <c r="D5364" i="13"/>
  <c r="D5365" i="13"/>
  <c r="D5366" i="13"/>
  <c r="D5367" i="13"/>
  <c r="D5368" i="13"/>
  <c r="D5369" i="13"/>
  <c r="D5370" i="13"/>
  <c r="D5371" i="13"/>
  <c r="D5372" i="13"/>
  <c r="D5373" i="13"/>
  <c r="D5374" i="13"/>
  <c r="D5375" i="13"/>
  <c r="D5376" i="13"/>
  <c r="D5377" i="13"/>
  <c r="D5378" i="13"/>
  <c r="D5379" i="13"/>
  <c r="D5380" i="13"/>
  <c r="D5381" i="13"/>
  <c r="D5382" i="13"/>
  <c r="D5383" i="13"/>
  <c r="D5384" i="13"/>
  <c r="D5385" i="13"/>
  <c r="D5386" i="13"/>
  <c r="D5387" i="13"/>
  <c r="D5388" i="13"/>
  <c r="D5389" i="13"/>
  <c r="D5390" i="13"/>
  <c r="D5391" i="13"/>
  <c r="D5392" i="13"/>
  <c r="D5393" i="13"/>
  <c r="D5394" i="13"/>
  <c r="D5395" i="13"/>
  <c r="D5396" i="13"/>
  <c r="D5397" i="13"/>
  <c r="D5398" i="13"/>
  <c r="D5399" i="13"/>
  <c r="D5400" i="13"/>
  <c r="D5401" i="13"/>
  <c r="D5402" i="13"/>
  <c r="D5403" i="13"/>
  <c r="D5404" i="13"/>
  <c r="D5405" i="13"/>
  <c r="D5406" i="13"/>
  <c r="D5407" i="13"/>
  <c r="D5408" i="13"/>
  <c r="D5409" i="13"/>
  <c r="D5410" i="13"/>
  <c r="D5411" i="13"/>
  <c r="D5412" i="13"/>
  <c r="D5413" i="13"/>
  <c r="D5414" i="13"/>
  <c r="D5415" i="13"/>
  <c r="D5416" i="13"/>
  <c r="D5417" i="13"/>
  <c r="D5418" i="13"/>
  <c r="D5419" i="13"/>
  <c r="D5420" i="13"/>
  <c r="D5421" i="13"/>
  <c r="D5422" i="13"/>
  <c r="D5423" i="13"/>
  <c r="D5424" i="13"/>
  <c r="D5425" i="13"/>
  <c r="D5426" i="13"/>
  <c r="D5427" i="13"/>
  <c r="D5428" i="13"/>
  <c r="D5429" i="13"/>
  <c r="D5430" i="13"/>
  <c r="D5431" i="13"/>
  <c r="D5432" i="13"/>
  <c r="D5433" i="13"/>
  <c r="D5434" i="13"/>
  <c r="D5435" i="13"/>
  <c r="D5436" i="13"/>
  <c r="D5437" i="13"/>
  <c r="D5438" i="13"/>
  <c r="D5439" i="13"/>
  <c r="D5440" i="13"/>
  <c r="D5441" i="13"/>
  <c r="D5442" i="13"/>
  <c r="D5443" i="13"/>
  <c r="D5444" i="13"/>
  <c r="D5445" i="13"/>
  <c r="D5446" i="13"/>
  <c r="D5447" i="13"/>
  <c r="D5448" i="13"/>
  <c r="D5449" i="13"/>
  <c r="D5450" i="13"/>
  <c r="D5451" i="13"/>
  <c r="D5452" i="13"/>
  <c r="D5453" i="13"/>
  <c r="D5454" i="13"/>
  <c r="D5455" i="13"/>
  <c r="D5456" i="13"/>
  <c r="D5457" i="13"/>
  <c r="D5458" i="13"/>
  <c r="D5459" i="13"/>
  <c r="D5460" i="13"/>
  <c r="D5461" i="13"/>
  <c r="D5462" i="13"/>
  <c r="D5463" i="13"/>
  <c r="D5464" i="13"/>
  <c r="D5465" i="13"/>
  <c r="D5466" i="13"/>
  <c r="D5467" i="13"/>
  <c r="D5468" i="13"/>
  <c r="D5469" i="13"/>
  <c r="D5470" i="13"/>
  <c r="D5471" i="13"/>
  <c r="D5472" i="13"/>
  <c r="D5473" i="13"/>
  <c r="D5474" i="13"/>
  <c r="D5475" i="13"/>
  <c r="D5476" i="13"/>
  <c r="D5477" i="13"/>
  <c r="D5478" i="13"/>
  <c r="D5479" i="13"/>
  <c r="D5480" i="13"/>
  <c r="D5481" i="13"/>
  <c r="D5482" i="13"/>
  <c r="D5483" i="13"/>
  <c r="D5484" i="13"/>
  <c r="D5485" i="13"/>
  <c r="D5486" i="13"/>
  <c r="D5487" i="13"/>
  <c r="D5488" i="13"/>
  <c r="D5489" i="13"/>
  <c r="D5490" i="13"/>
  <c r="D5491" i="13"/>
  <c r="D5492" i="13"/>
  <c r="D5493" i="13"/>
  <c r="D5494" i="13"/>
  <c r="D5495" i="13"/>
  <c r="D5496" i="13"/>
  <c r="D5497" i="13"/>
  <c r="D5498" i="13"/>
  <c r="D5499" i="13"/>
  <c r="D5500" i="13"/>
  <c r="D5501" i="13"/>
  <c r="D5502" i="13"/>
  <c r="D5503" i="13"/>
  <c r="D5504" i="13"/>
  <c r="D5505" i="13"/>
  <c r="D5506" i="13"/>
  <c r="D5507" i="13"/>
  <c r="D5508" i="13"/>
  <c r="D5509" i="13"/>
  <c r="D5510" i="13"/>
  <c r="D5511" i="13"/>
  <c r="D5512" i="13"/>
  <c r="D5513" i="13"/>
  <c r="D5514" i="13"/>
  <c r="D5515" i="13"/>
  <c r="D5516" i="13"/>
  <c r="D5517" i="13"/>
  <c r="D5518" i="13"/>
  <c r="D5519" i="13"/>
  <c r="D5520" i="13"/>
  <c r="D5521" i="13"/>
  <c r="D5522" i="13"/>
  <c r="D5523" i="13"/>
  <c r="D5524" i="13"/>
  <c r="D5525" i="13"/>
  <c r="D5526" i="13"/>
  <c r="D5527" i="13"/>
  <c r="D5528" i="13"/>
  <c r="D5529" i="13"/>
  <c r="D5530" i="13"/>
  <c r="D5531" i="13"/>
  <c r="D5532" i="13"/>
  <c r="D5533" i="13"/>
  <c r="D5534" i="13"/>
  <c r="D5535" i="13"/>
  <c r="D5536" i="13"/>
  <c r="D5537" i="13"/>
  <c r="D5538" i="13"/>
  <c r="D5539" i="13"/>
  <c r="D5540" i="13"/>
  <c r="D5541" i="13"/>
  <c r="D5542" i="13"/>
  <c r="D5543" i="13"/>
  <c r="D5544" i="13"/>
  <c r="D5545" i="13"/>
  <c r="D5546" i="13"/>
  <c r="D5547" i="13"/>
  <c r="D5548" i="13"/>
  <c r="D5549" i="13"/>
  <c r="D5550" i="13"/>
  <c r="D5551" i="13"/>
  <c r="D5552" i="13"/>
  <c r="D5553" i="13"/>
  <c r="D5554" i="13"/>
  <c r="D5555" i="13"/>
  <c r="D5556" i="13"/>
  <c r="D5557" i="13"/>
  <c r="D5558" i="13"/>
  <c r="D5559" i="13"/>
  <c r="D5560" i="13"/>
  <c r="D5561" i="13"/>
  <c r="D5562" i="13"/>
  <c r="D5563" i="13"/>
  <c r="D5564" i="13"/>
  <c r="D5565" i="13"/>
  <c r="D5566" i="13"/>
  <c r="D5567" i="13"/>
  <c r="D5568" i="13"/>
  <c r="D5569" i="13"/>
  <c r="D5570" i="13"/>
  <c r="D5571" i="13"/>
  <c r="D5572" i="13"/>
  <c r="D5573" i="13"/>
  <c r="D5574" i="13"/>
  <c r="D5575" i="13"/>
  <c r="D5576" i="13"/>
  <c r="D5577" i="13"/>
  <c r="D5578" i="13"/>
  <c r="D5579" i="13"/>
  <c r="D5580" i="13"/>
  <c r="D5581" i="13"/>
  <c r="D5582" i="13"/>
  <c r="D5583" i="13"/>
  <c r="D5584" i="13"/>
  <c r="D5585" i="13"/>
  <c r="D5586" i="13"/>
  <c r="D5587" i="13"/>
  <c r="D5588" i="13"/>
  <c r="D5589" i="13"/>
  <c r="D5590" i="13"/>
  <c r="D5591" i="13"/>
  <c r="D5592" i="13"/>
  <c r="D5593" i="13"/>
  <c r="D5594" i="13"/>
  <c r="D5595" i="13"/>
  <c r="D5596" i="13"/>
  <c r="D5597" i="13"/>
  <c r="D5598" i="13"/>
  <c r="D5599" i="13"/>
  <c r="D5600" i="13"/>
  <c r="D5601" i="13"/>
  <c r="D5602" i="13"/>
  <c r="D5603" i="13"/>
  <c r="D5604" i="13"/>
  <c r="D5605" i="13"/>
  <c r="D5606" i="13"/>
  <c r="D5607" i="13"/>
  <c r="D5608" i="13"/>
  <c r="D5609" i="13"/>
  <c r="D5610" i="13"/>
  <c r="D5611" i="13"/>
  <c r="D5612" i="13"/>
  <c r="D5613" i="13"/>
  <c r="D5614" i="13"/>
  <c r="D5615" i="13"/>
  <c r="D5616" i="13"/>
  <c r="D5617" i="13"/>
  <c r="D5618" i="13"/>
  <c r="D5619" i="13"/>
  <c r="D5620" i="13"/>
  <c r="D5621" i="13"/>
  <c r="D5622" i="13"/>
  <c r="D5623" i="13"/>
  <c r="D5624" i="13"/>
  <c r="D5625" i="13"/>
  <c r="D5626" i="13"/>
  <c r="D5627" i="13"/>
  <c r="D5628" i="13"/>
  <c r="D5629" i="13"/>
  <c r="D5630" i="13"/>
  <c r="D5631" i="13"/>
  <c r="D5632" i="13"/>
  <c r="D5633" i="13"/>
  <c r="D5634" i="13"/>
  <c r="D5635" i="13"/>
  <c r="D5636" i="13"/>
  <c r="D5637" i="13"/>
  <c r="D5638" i="13"/>
  <c r="D5639" i="13"/>
  <c r="D5640" i="13"/>
  <c r="D5641" i="13"/>
  <c r="D5642" i="13"/>
  <c r="D5643" i="13"/>
  <c r="D5644" i="13"/>
  <c r="D5645" i="13"/>
  <c r="D5646" i="13"/>
  <c r="D5647" i="13"/>
  <c r="D5648" i="13"/>
  <c r="D5649" i="13"/>
  <c r="D5650" i="13"/>
  <c r="D5651" i="13"/>
  <c r="D5652" i="13"/>
  <c r="D5653" i="13"/>
  <c r="D5654" i="13"/>
  <c r="D5655" i="13"/>
  <c r="D5656" i="13"/>
  <c r="D5657" i="13"/>
  <c r="D5658" i="13"/>
  <c r="D5659" i="13"/>
  <c r="D5660" i="13"/>
  <c r="D5661" i="13"/>
  <c r="D5662" i="13"/>
  <c r="D5663" i="13"/>
  <c r="D5664" i="13"/>
  <c r="D5665" i="13"/>
  <c r="D5666" i="13"/>
  <c r="D5667" i="13"/>
  <c r="D5668" i="13"/>
  <c r="D5669" i="13"/>
  <c r="D5670" i="13"/>
  <c r="D5671" i="13"/>
  <c r="D5672" i="13"/>
  <c r="D5673" i="13"/>
  <c r="D5674" i="13"/>
  <c r="D5675" i="13"/>
  <c r="D5676" i="13"/>
  <c r="D5677" i="13"/>
  <c r="D5678" i="13"/>
  <c r="D5679" i="13"/>
  <c r="D5680" i="13"/>
  <c r="D5681" i="13"/>
  <c r="D5682" i="13"/>
  <c r="D5683" i="13"/>
  <c r="D5684" i="13"/>
  <c r="D5685" i="13"/>
  <c r="D5686" i="13"/>
  <c r="D5687" i="13"/>
  <c r="D5688" i="13"/>
  <c r="D5689" i="13"/>
  <c r="D5690" i="13"/>
  <c r="D5691" i="13"/>
  <c r="D5692" i="13"/>
  <c r="D5693" i="13"/>
  <c r="D5694" i="13"/>
  <c r="D5695" i="13"/>
  <c r="D5696" i="13"/>
  <c r="D5697" i="13"/>
  <c r="D5698" i="13"/>
  <c r="D5699" i="13"/>
  <c r="D5700" i="13"/>
  <c r="D5701" i="13"/>
  <c r="D5702" i="13"/>
  <c r="D5703" i="13"/>
  <c r="D5704" i="13"/>
  <c r="D5705" i="13"/>
  <c r="D5706" i="13"/>
  <c r="D5707" i="13"/>
  <c r="D5708" i="13"/>
  <c r="D5709" i="13"/>
  <c r="D5710" i="13"/>
  <c r="D5711" i="13"/>
  <c r="D5712" i="13"/>
  <c r="D5713" i="13"/>
  <c r="D5714" i="13"/>
  <c r="D5715" i="13"/>
  <c r="D5716" i="13"/>
  <c r="D5717" i="13"/>
  <c r="D5718" i="13"/>
  <c r="D5719" i="13"/>
  <c r="D5720" i="13"/>
  <c r="D5721" i="13"/>
  <c r="D5722" i="13"/>
  <c r="D5723" i="13"/>
  <c r="D5724" i="13"/>
  <c r="D5725" i="13"/>
  <c r="D5726" i="13"/>
  <c r="D5727" i="13"/>
  <c r="D5728" i="13"/>
  <c r="D5729" i="13"/>
  <c r="D5730" i="13"/>
  <c r="D5731" i="13"/>
  <c r="D5732" i="13"/>
  <c r="D5733" i="13"/>
  <c r="D5734" i="13"/>
  <c r="D5735" i="13"/>
  <c r="D5736" i="13"/>
  <c r="D5737" i="13"/>
  <c r="D5738" i="13"/>
  <c r="D5739" i="13"/>
  <c r="D5740" i="13"/>
  <c r="D5741" i="13"/>
  <c r="D5742" i="13"/>
  <c r="D5743" i="13"/>
  <c r="D5744" i="13"/>
  <c r="D5745" i="13"/>
  <c r="D5746" i="13"/>
  <c r="D5747" i="13"/>
  <c r="D5748" i="13"/>
  <c r="D5749" i="13"/>
  <c r="D5750" i="13"/>
  <c r="D5751" i="13"/>
  <c r="D5752" i="13"/>
  <c r="D5753" i="13"/>
  <c r="D5754" i="13"/>
  <c r="D5755" i="13"/>
  <c r="D5756" i="13"/>
  <c r="D5757" i="13"/>
  <c r="D5758" i="13"/>
  <c r="D5759" i="13"/>
  <c r="D5760" i="13"/>
  <c r="D5761" i="13"/>
  <c r="D5762" i="13"/>
  <c r="D5763" i="13"/>
  <c r="D5764" i="13"/>
  <c r="D5765" i="13"/>
  <c r="D5766" i="13"/>
  <c r="D5767" i="13"/>
  <c r="D5768" i="13"/>
  <c r="D5769" i="13"/>
  <c r="D5770" i="13"/>
  <c r="D5771" i="13"/>
  <c r="D5772" i="13"/>
  <c r="D5773" i="13"/>
  <c r="D5774" i="13"/>
  <c r="D5775" i="13"/>
  <c r="D5776" i="13"/>
  <c r="D5777" i="13"/>
  <c r="D5778" i="13"/>
  <c r="D5779" i="13"/>
  <c r="D5780" i="13"/>
  <c r="D5781" i="13"/>
  <c r="D5782" i="13"/>
  <c r="D5783" i="13"/>
  <c r="D5784" i="13"/>
  <c r="D5785" i="13"/>
  <c r="D5786" i="13"/>
  <c r="D5787" i="13"/>
  <c r="D5788" i="13"/>
  <c r="D5789" i="13"/>
  <c r="D5790" i="13"/>
  <c r="D5791" i="13"/>
  <c r="D5792" i="13"/>
  <c r="D5793" i="13"/>
  <c r="D5794" i="13"/>
  <c r="D5795" i="13"/>
  <c r="D5796" i="13"/>
  <c r="D5797" i="13"/>
  <c r="D5798" i="13"/>
  <c r="D5799" i="13"/>
  <c r="D5800" i="13"/>
  <c r="D5801" i="13"/>
  <c r="D5802" i="13"/>
  <c r="D5803" i="13"/>
  <c r="D5804" i="13"/>
  <c r="D5805" i="13"/>
  <c r="D5806" i="13"/>
  <c r="D5807" i="13"/>
  <c r="D5808" i="13"/>
  <c r="D5809" i="13"/>
  <c r="D5810" i="13"/>
  <c r="D5811" i="13"/>
  <c r="D5812" i="13"/>
  <c r="D5813" i="13"/>
  <c r="D5814" i="13"/>
  <c r="D5815" i="13"/>
  <c r="D5816" i="13"/>
  <c r="D5817" i="13"/>
  <c r="D5818" i="13"/>
  <c r="D5819" i="13"/>
  <c r="D5820" i="13"/>
  <c r="D5821" i="13"/>
  <c r="D5822" i="13"/>
  <c r="D5823" i="13"/>
  <c r="D5824" i="13"/>
  <c r="D5825" i="13"/>
  <c r="D5826" i="13"/>
  <c r="D5827" i="13"/>
  <c r="D5828" i="13"/>
  <c r="D5829" i="13"/>
  <c r="D5830" i="13"/>
  <c r="D5831" i="13"/>
  <c r="D5832" i="13"/>
  <c r="D5833" i="13"/>
  <c r="D5834" i="13"/>
  <c r="D5835" i="13"/>
  <c r="D5836" i="13"/>
  <c r="D5837" i="13"/>
  <c r="D5838" i="13"/>
  <c r="D5839" i="13"/>
  <c r="D5840" i="13"/>
  <c r="D5841" i="13"/>
  <c r="D5842" i="13"/>
  <c r="D5843" i="13"/>
  <c r="D5844" i="13"/>
  <c r="D5845" i="13"/>
  <c r="D5846" i="13"/>
  <c r="D5847" i="13"/>
  <c r="D5848" i="13"/>
  <c r="D5849" i="13"/>
  <c r="D5850" i="13"/>
  <c r="D5851" i="13"/>
  <c r="D5852" i="13"/>
  <c r="D5853" i="13"/>
  <c r="D5854" i="13"/>
  <c r="D5855" i="13"/>
  <c r="D5856" i="13"/>
  <c r="D5857" i="13"/>
  <c r="D5858" i="13"/>
  <c r="D5859" i="13"/>
  <c r="D5860" i="13"/>
  <c r="D5861" i="13"/>
  <c r="D5862" i="13"/>
  <c r="D5863" i="13"/>
  <c r="D5864" i="13"/>
  <c r="D5865" i="13"/>
  <c r="D5866" i="13"/>
  <c r="D5867" i="13"/>
  <c r="D5868" i="13"/>
  <c r="D5869" i="13"/>
  <c r="D5870" i="13"/>
  <c r="D5871" i="13"/>
  <c r="D5872" i="13"/>
  <c r="D5873" i="13"/>
  <c r="D5874" i="13"/>
  <c r="D5875" i="13"/>
  <c r="D5876" i="13"/>
  <c r="D5877" i="13"/>
  <c r="D5878" i="13"/>
  <c r="D5879" i="13"/>
  <c r="D5880" i="13"/>
  <c r="D5881" i="13"/>
  <c r="D5882" i="13"/>
  <c r="D5883" i="13"/>
  <c r="D5884" i="13"/>
  <c r="D5885" i="13"/>
  <c r="D5886" i="13"/>
  <c r="D5887" i="13"/>
  <c r="D5888" i="13"/>
  <c r="D5889" i="13"/>
  <c r="D5890" i="13"/>
  <c r="D5891" i="13"/>
  <c r="D5892" i="13"/>
  <c r="D5893" i="13"/>
  <c r="D5894" i="13"/>
  <c r="D5895" i="13"/>
  <c r="D5896" i="13"/>
  <c r="D5897" i="13"/>
  <c r="D5898" i="13"/>
  <c r="D5899" i="13"/>
  <c r="D5900" i="13"/>
  <c r="D5901" i="13"/>
  <c r="D5902" i="13"/>
  <c r="D5903" i="13"/>
  <c r="D5904" i="13"/>
  <c r="D5905" i="13"/>
  <c r="D5906" i="13"/>
  <c r="D5907" i="13"/>
  <c r="D5908" i="13"/>
  <c r="D5909" i="13"/>
  <c r="D5910" i="13"/>
  <c r="D5911" i="13"/>
  <c r="D5912" i="13"/>
  <c r="D5913" i="13"/>
  <c r="D5914" i="13"/>
  <c r="D5915" i="13"/>
  <c r="D5916" i="13"/>
  <c r="D5917" i="13"/>
  <c r="D5918" i="13"/>
  <c r="D5919" i="13"/>
  <c r="D5920" i="13"/>
  <c r="D5921" i="13"/>
  <c r="D5922" i="13"/>
  <c r="D5923" i="13"/>
  <c r="D5924" i="13"/>
  <c r="D5925" i="13"/>
  <c r="D5926" i="13"/>
  <c r="D5927" i="13"/>
  <c r="D5928" i="13"/>
  <c r="D5929" i="13"/>
  <c r="D5930" i="13"/>
  <c r="D5931" i="13"/>
  <c r="D5932" i="13"/>
  <c r="D5933" i="13"/>
  <c r="D5934" i="13"/>
  <c r="D5935" i="13"/>
  <c r="D5936" i="13"/>
  <c r="D5937" i="13"/>
  <c r="D5938" i="13"/>
  <c r="D5939" i="13"/>
  <c r="D5940" i="13"/>
  <c r="D5941" i="13"/>
  <c r="D5942" i="13"/>
  <c r="D5943" i="13"/>
  <c r="D5944" i="13"/>
  <c r="D5945" i="13"/>
  <c r="D5946" i="13"/>
  <c r="D5947" i="13"/>
  <c r="D5948" i="13"/>
  <c r="D5949" i="13"/>
  <c r="D5950" i="13"/>
  <c r="D5951" i="13"/>
  <c r="D5952" i="13"/>
  <c r="D5953" i="13"/>
  <c r="D5954" i="13"/>
  <c r="D5955" i="13"/>
  <c r="D5956" i="13"/>
  <c r="D5957" i="13"/>
  <c r="D5958" i="13"/>
  <c r="D5959" i="13"/>
  <c r="D5960" i="13"/>
  <c r="D5961" i="13"/>
  <c r="D5962" i="13"/>
  <c r="D5963" i="13"/>
  <c r="D5964" i="13"/>
  <c r="D5965" i="13"/>
  <c r="D5966" i="13"/>
  <c r="D5967" i="13"/>
  <c r="D5968" i="13"/>
  <c r="D5969" i="13"/>
  <c r="D5970" i="13"/>
  <c r="D5971" i="13"/>
  <c r="D5972" i="13"/>
  <c r="D5973" i="13"/>
  <c r="D5974" i="13"/>
  <c r="D5975" i="13"/>
  <c r="D5976" i="13"/>
  <c r="D5977" i="13"/>
  <c r="D5978" i="13"/>
  <c r="D5979" i="13"/>
  <c r="D5980" i="13"/>
  <c r="D5981" i="13"/>
  <c r="D5982" i="13"/>
  <c r="D5983" i="13"/>
  <c r="D5984" i="13"/>
  <c r="D5985" i="13"/>
  <c r="D5986" i="13"/>
  <c r="D5987" i="13"/>
  <c r="D5988" i="13"/>
  <c r="D5989" i="13"/>
  <c r="D5990" i="13"/>
  <c r="D5991" i="13"/>
  <c r="D5992" i="13"/>
  <c r="D5993" i="13"/>
  <c r="D5994" i="13"/>
  <c r="D5995" i="13"/>
  <c r="D5996" i="13"/>
  <c r="D5997" i="13"/>
  <c r="D5998" i="13"/>
  <c r="D5999" i="13"/>
  <c r="D6000" i="13"/>
  <c r="D6001" i="13"/>
  <c r="D6002" i="13"/>
  <c r="D6003" i="13"/>
  <c r="D6004" i="13"/>
  <c r="D6005" i="13"/>
  <c r="D6006" i="13"/>
  <c r="D6007" i="13"/>
  <c r="D6008" i="13"/>
  <c r="D6009" i="13"/>
  <c r="D6010" i="13"/>
  <c r="D6011" i="13"/>
  <c r="D6012" i="13"/>
  <c r="D6013" i="13"/>
  <c r="D6014" i="13"/>
  <c r="D6015" i="13"/>
  <c r="D6016" i="13"/>
  <c r="D6017" i="13"/>
  <c r="D6018" i="13"/>
  <c r="D6019" i="13"/>
  <c r="D6020" i="13"/>
  <c r="D6021" i="13"/>
  <c r="D6022" i="13"/>
  <c r="D6023" i="13"/>
  <c r="D6024" i="13"/>
  <c r="D6025" i="13"/>
  <c r="D6026" i="13"/>
  <c r="D6027" i="13"/>
  <c r="D6028" i="13"/>
  <c r="D6029" i="13"/>
  <c r="D6030" i="13"/>
  <c r="D6031" i="13"/>
  <c r="D6032" i="13"/>
  <c r="D6033" i="13"/>
  <c r="D6034" i="13"/>
  <c r="D6035" i="13"/>
  <c r="D6036" i="13"/>
  <c r="D6037" i="13"/>
  <c r="D6038" i="13"/>
  <c r="D6039" i="13"/>
  <c r="D6040" i="13"/>
  <c r="D6041" i="13"/>
  <c r="D6042" i="13"/>
  <c r="D6043" i="13"/>
  <c r="D6044" i="13"/>
  <c r="D6045" i="13"/>
  <c r="D6046" i="13"/>
  <c r="D6047" i="13"/>
  <c r="D6048" i="13"/>
  <c r="D6049" i="13"/>
  <c r="D6050" i="13"/>
  <c r="D6051" i="13"/>
  <c r="D6052" i="13"/>
  <c r="D6053" i="13"/>
  <c r="D6054" i="13"/>
  <c r="D6055" i="13"/>
  <c r="D6056" i="13"/>
  <c r="D6057" i="13"/>
  <c r="D6058" i="13"/>
  <c r="D6059" i="13"/>
  <c r="D6060" i="13"/>
  <c r="D6061" i="13"/>
  <c r="D6062" i="13"/>
  <c r="D6063" i="13"/>
  <c r="D6064" i="13"/>
  <c r="D6065" i="13"/>
  <c r="D6066" i="13"/>
  <c r="D6067" i="13"/>
  <c r="D6068" i="13"/>
  <c r="D6069" i="13"/>
  <c r="D6070" i="13"/>
  <c r="D6071" i="13"/>
  <c r="D6072" i="13"/>
  <c r="D6073" i="13"/>
  <c r="D6074" i="13"/>
  <c r="D6075" i="13"/>
  <c r="D6076" i="13"/>
  <c r="D6077" i="13"/>
  <c r="D6078" i="13"/>
  <c r="D6079" i="13"/>
  <c r="D6080" i="13"/>
  <c r="D6081" i="13"/>
  <c r="D6082" i="13"/>
  <c r="D6083" i="13"/>
  <c r="D6084" i="13"/>
  <c r="D6085" i="13"/>
  <c r="D6086" i="13"/>
  <c r="D6087" i="13"/>
  <c r="D6088" i="13"/>
  <c r="D6089" i="13"/>
  <c r="D6090" i="13"/>
  <c r="D6091" i="13"/>
  <c r="D6092" i="13"/>
  <c r="D6093" i="13"/>
  <c r="D6094" i="13"/>
  <c r="D6095" i="13"/>
  <c r="D6096" i="13"/>
  <c r="D6097" i="13"/>
  <c r="D6098" i="13"/>
  <c r="D6099" i="13"/>
  <c r="D6100" i="13"/>
  <c r="D6101" i="13"/>
  <c r="D6102" i="13"/>
  <c r="D6103" i="13"/>
  <c r="D6104" i="13"/>
  <c r="D6105" i="13"/>
  <c r="D6106" i="13"/>
  <c r="D6107" i="13"/>
  <c r="D6108" i="13"/>
  <c r="D6109" i="13"/>
  <c r="D6110" i="13"/>
  <c r="D6111" i="13"/>
  <c r="D6112" i="13"/>
  <c r="D6113" i="13"/>
  <c r="D6114" i="13"/>
  <c r="D6115" i="13"/>
  <c r="D6116" i="13"/>
  <c r="D6117" i="13"/>
  <c r="D6118" i="13"/>
  <c r="D6119" i="13"/>
  <c r="D6120" i="13"/>
  <c r="D6121" i="13"/>
  <c r="D6122" i="13"/>
  <c r="D6123" i="13"/>
  <c r="D6124" i="13"/>
  <c r="D6125" i="13"/>
  <c r="D6126" i="13"/>
  <c r="D6127" i="13"/>
  <c r="D6128" i="13"/>
  <c r="D6129" i="13"/>
  <c r="D6130" i="13"/>
  <c r="D6131" i="13"/>
  <c r="D6132" i="13"/>
  <c r="D6133" i="13"/>
  <c r="D6134" i="13"/>
  <c r="D6135" i="13"/>
  <c r="D6136" i="13"/>
  <c r="D6137" i="13"/>
  <c r="D6138" i="13"/>
  <c r="D6139" i="13"/>
  <c r="D6140" i="13"/>
  <c r="D6141" i="13"/>
  <c r="D6142" i="13"/>
  <c r="D6143" i="13"/>
  <c r="D6144" i="13"/>
  <c r="D6145" i="13"/>
  <c r="D6146" i="13"/>
  <c r="D6147" i="13"/>
  <c r="D6148" i="13"/>
  <c r="D6149" i="13"/>
  <c r="D6150" i="13"/>
  <c r="D6151" i="13"/>
  <c r="D6152" i="13"/>
  <c r="D6153" i="13"/>
  <c r="D6154" i="13"/>
  <c r="D6155" i="13"/>
  <c r="D6156" i="13"/>
  <c r="D6157" i="13"/>
  <c r="D6158" i="13"/>
  <c r="D6159" i="13"/>
  <c r="D6160" i="13"/>
  <c r="D6161" i="13"/>
  <c r="D6162" i="13"/>
  <c r="D6163" i="13"/>
  <c r="D6164" i="13"/>
  <c r="D6165" i="13"/>
  <c r="D6166" i="13"/>
  <c r="D6167" i="13"/>
  <c r="D6168" i="13"/>
  <c r="D6169" i="13"/>
  <c r="D6170" i="13"/>
  <c r="D6171" i="13"/>
  <c r="D6172" i="13"/>
  <c r="D6173" i="13"/>
  <c r="D6174" i="13"/>
  <c r="D6175" i="13"/>
  <c r="D6176" i="13"/>
  <c r="D6177" i="13"/>
  <c r="D6178" i="13"/>
  <c r="D6179" i="13"/>
  <c r="D6180" i="13"/>
  <c r="D6181" i="13"/>
  <c r="D6182" i="13"/>
  <c r="D6183" i="13"/>
  <c r="D6184" i="13"/>
  <c r="D6185" i="13"/>
  <c r="D6186" i="13"/>
  <c r="D6187" i="13"/>
  <c r="D6188" i="13"/>
  <c r="D6189" i="13"/>
  <c r="D6190" i="13"/>
  <c r="D6191" i="13"/>
  <c r="D6192" i="13"/>
  <c r="D6193" i="13"/>
  <c r="D6194" i="13"/>
  <c r="D6195" i="13"/>
  <c r="D6196" i="13"/>
  <c r="D6197" i="13"/>
  <c r="D6198" i="13"/>
  <c r="D6199" i="13"/>
  <c r="D6200" i="13"/>
  <c r="D6201" i="13"/>
  <c r="D6202" i="13"/>
  <c r="D6203" i="13"/>
  <c r="D6204" i="13"/>
  <c r="D6205" i="13"/>
  <c r="D6206" i="13"/>
  <c r="D6207" i="13"/>
  <c r="D6208" i="13"/>
  <c r="D6209" i="13"/>
  <c r="D6210" i="13"/>
  <c r="D6211" i="13"/>
  <c r="D6212" i="13"/>
  <c r="D6213" i="13"/>
  <c r="D6214" i="13"/>
  <c r="D6215" i="13"/>
  <c r="D6216" i="13"/>
  <c r="D6217" i="13"/>
  <c r="D6218" i="13"/>
  <c r="D6219" i="13"/>
  <c r="D6220" i="13"/>
  <c r="D6221" i="13"/>
  <c r="D6222" i="13"/>
  <c r="D6223" i="13"/>
  <c r="D6224" i="13"/>
  <c r="D6225" i="13"/>
  <c r="D6226" i="13"/>
  <c r="D6227" i="13"/>
  <c r="D6228" i="13"/>
  <c r="D6229" i="13"/>
  <c r="D6230" i="13"/>
  <c r="D6231" i="13"/>
  <c r="D6232" i="13"/>
  <c r="D6233" i="13"/>
  <c r="D6234" i="13"/>
  <c r="D6235" i="13"/>
  <c r="D6236" i="13"/>
  <c r="D6237" i="13"/>
  <c r="D6238" i="13"/>
  <c r="D6239" i="13"/>
  <c r="D6240" i="13"/>
  <c r="D6241" i="13"/>
  <c r="D6242" i="13"/>
  <c r="D6243" i="13"/>
  <c r="D6244" i="13"/>
  <c r="D6245" i="13"/>
  <c r="D6246" i="13"/>
  <c r="D6247" i="13"/>
  <c r="D6248" i="13"/>
  <c r="D6249" i="13"/>
  <c r="D6250" i="13"/>
  <c r="D6251" i="13"/>
  <c r="D6252" i="13"/>
  <c r="D6253" i="13"/>
  <c r="D6254" i="13"/>
  <c r="D6255" i="13"/>
  <c r="D6256" i="13"/>
  <c r="D6257" i="13"/>
  <c r="D6258" i="13"/>
  <c r="D6259" i="13"/>
  <c r="D6260" i="13"/>
  <c r="D6261" i="13"/>
  <c r="D6262" i="13"/>
  <c r="D6263" i="13"/>
  <c r="D6264" i="13"/>
  <c r="D6265" i="13"/>
  <c r="D6266" i="13"/>
  <c r="D6267" i="13"/>
  <c r="D6268" i="13"/>
  <c r="D6269" i="13"/>
  <c r="D6270" i="13"/>
  <c r="D6271" i="13"/>
  <c r="D6272" i="13"/>
  <c r="D6273" i="13"/>
  <c r="D6274" i="13"/>
  <c r="D6275" i="13"/>
  <c r="D6276" i="13"/>
  <c r="D6277" i="13"/>
  <c r="D6278" i="13"/>
  <c r="D6279" i="13"/>
  <c r="D6280" i="13"/>
  <c r="D6281" i="13"/>
  <c r="D6282" i="13"/>
  <c r="D6283" i="13"/>
  <c r="D6284" i="13"/>
  <c r="D6285" i="13"/>
  <c r="D6286" i="13"/>
  <c r="D6287" i="13"/>
  <c r="D6288" i="13"/>
  <c r="D6289" i="13"/>
  <c r="D6290" i="13"/>
  <c r="D6291" i="13"/>
  <c r="D6292" i="13"/>
  <c r="D6293" i="13"/>
  <c r="D6294" i="13"/>
  <c r="D6295" i="13"/>
  <c r="D6296" i="13"/>
  <c r="D6297" i="13"/>
  <c r="D6298" i="13"/>
  <c r="D6299" i="13"/>
  <c r="D6300" i="13"/>
  <c r="D6301" i="13"/>
  <c r="D6302" i="13"/>
  <c r="D6303" i="13"/>
  <c r="D6304" i="13"/>
  <c r="D6305" i="13"/>
  <c r="D6306" i="13"/>
  <c r="D6307" i="13"/>
  <c r="D6308" i="13"/>
  <c r="D6309" i="13"/>
  <c r="D6310" i="13"/>
  <c r="D6311" i="13"/>
  <c r="D6312" i="13"/>
  <c r="D6313" i="13"/>
  <c r="D6314" i="13"/>
  <c r="D6315" i="13"/>
  <c r="D6316" i="13"/>
  <c r="D6317" i="13"/>
  <c r="D6318" i="13"/>
  <c r="D6319" i="13"/>
  <c r="D6320" i="13"/>
  <c r="D6321" i="13"/>
  <c r="D6322" i="13"/>
  <c r="D6323" i="13"/>
  <c r="D6324" i="13"/>
  <c r="D6325" i="13"/>
  <c r="D6326" i="13"/>
  <c r="D6327" i="13"/>
  <c r="D6328" i="13"/>
  <c r="D6329" i="13"/>
  <c r="D6330" i="13"/>
  <c r="D6331" i="13"/>
  <c r="D6332" i="13"/>
  <c r="D6333" i="13"/>
  <c r="D6334" i="13"/>
  <c r="D6335" i="13"/>
  <c r="D6336" i="13"/>
  <c r="D6337" i="13"/>
  <c r="D6338" i="13"/>
  <c r="D6339" i="13"/>
  <c r="D6340" i="13"/>
  <c r="D6341" i="13"/>
  <c r="D6342" i="13"/>
  <c r="D6343" i="13"/>
  <c r="D6344" i="13"/>
  <c r="D6345" i="13"/>
  <c r="D6346" i="13"/>
  <c r="D6347" i="13"/>
  <c r="D6348" i="13"/>
  <c r="D6349" i="13"/>
  <c r="D6350" i="13"/>
  <c r="D6351" i="13"/>
  <c r="D6352" i="13"/>
  <c r="D6353" i="13"/>
  <c r="D6354" i="13"/>
  <c r="D6355" i="13"/>
  <c r="D6356" i="13"/>
  <c r="D6357" i="13"/>
  <c r="D6358" i="13"/>
  <c r="D6359" i="13"/>
  <c r="D6360" i="13"/>
  <c r="D6361" i="13"/>
  <c r="D6362" i="13"/>
  <c r="D6363" i="13"/>
  <c r="D6364" i="13"/>
  <c r="D6365" i="13"/>
  <c r="D6366" i="13"/>
  <c r="D6367" i="13"/>
  <c r="D6368" i="13"/>
  <c r="D6369" i="13"/>
  <c r="D6370" i="13"/>
  <c r="D6371" i="13"/>
  <c r="D6372" i="13"/>
  <c r="D6373" i="13"/>
  <c r="D6374" i="13"/>
  <c r="D6375" i="13"/>
  <c r="D6376" i="13"/>
  <c r="D6377" i="13"/>
  <c r="D6378" i="13"/>
  <c r="D6379" i="13"/>
  <c r="D6380" i="13"/>
  <c r="D6381" i="13"/>
  <c r="D6382" i="13"/>
  <c r="D6383" i="13"/>
  <c r="D6384" i="13"/>
  <c r="D6385" i="13"/>
  <c r="D6386" i="13"/>
  <c r="D6387" i="13"/>
  <c r="D6388" i="13"/>
  <c r="D6389" i="13"/>
  <c r="D6390" i="13"/>
  <c r="D6391" i="13"/>
  <c r="D6392" i="13"/>
  <c r="D6393" i="13"/>
  <c r="D6394" i="13"/>
  <c r="D6395" i="13"/>
  <c r="D6396" i="13"/>
  <c r="D6397" i="13"/>
  <c r="D6398" i="13"/>
  <c r="D6399" i="13"/>
  <c r="D6400" i="13"/>
  <c r="D6401" i="13"/>
  <c r="D6402" i="13"/>
  <c r="D6403" i="13"/>
  <c r="D6404" i="13"/>
  <c r="D6405" i="13"/>
  <c r="D6406" i="13"/>
  <c r="D6407" i="13"/>
  <c r="D6408" i="13"/>
  <c r="D6409" i="13"/>
  <c r="D6410" i="13"/>
  <c r="D6411" i="13"/>
  <c r="D6412" i="13"/>
  <c r="D6413" i="13"/>
  <c r="D6414" i="13"/>
  <c r="D6415" i="13"/>
  <c r="D6416" i="13"/>
  <c r="D6417" i="13"/>
  <c r="D6418" i="13"/>
  <c r="D6419" i="13"/>
  <c r="D6420" i="13"/>
  <c r="D6421" i="13"/>
  <c r="D6422" i="13"/>
  <c r="D6423" i="13"/>
  <c r="D6424" i="13"/>
  <c r="D6425" i="13"/>
  <c r="D6426" i="13"/>
  <c r="D6427" i="13"/>
  <c r="D6428" i="13"/>
  <c r="D6429" i="13"/>
  <c r="D6430" i="13"/>
  <c r="D6431" i="13"/>
  <c r="D6432" i="13"/>
  <c r="D6433" i="13"/>
  <c r="D6434" i="13"/>
  <c r="D6435" i="13"/>
  <c r="D6436" i="13"/>
  <c r="D6437" i="13"/>
  <c r="D6438" i="13"/>
  <c r="D6439" i="13"/>
  <c r="D6440" i="13"/>
  <c r="D6441" i="13"/>
  <c r="D6442" i="13"/>
  <c r="D6443" i="13"/>
  <c r="D6444" i="13"/>
  <c r="D6445" i="13"/>
  <c r="D6446" i="13"/>
  <c r="D6447" i="13"/>
  <c r="D6448" i="13"/>
  <c r="D6449" i="13"/>
  <c r="D6450" i="13"/>
  <c r="D6451" i="13"/>
  <c r="D6452" i="13"/>
  <c r="D6453" i="13"/>
  <c r="D6454" i="13"/>
  <c r="D6455" i="13"/>
  <c r="D6456" i="13"/>
  <c r="D6457" i="13"/>
  <c r="D6458" i="13"/>
  <c r="D6459" i="13"/>
  <c r="D6460" i="13"/>
  <c r="D6461" i="13"/>
  <c r="D6462" i="13"/>
  <c r="D6463" i="13"/>
  <c r="D6464" i="13"/>
  <c r="D6465" i="13"/>
  <c r="D6466" i="13"/>
  <c r="D6467" i="13"/>
  <c r="D6468" i="13"/>
  <c r="D6469" i="13"/>
  <c r="D6470" i="13"/>
  <c r="D6471" i="13"/>
  <c r="D6472" i="13"/>
  <c r="D6473" i="13"/>
  <c r="D6474" i="13"/>
  <c r="D6475" i="13"/>
  <c r="D6476" i="13"/>
  <c r="D6477" i="13"/>
  <c r="D6478" i="13"/>
  <c r="D6479" i="13"/>
  <c r="D6480" i="13"/>
  <c r="D6481" i="13"/>
  <c r="D6482" i="13"/>
  <c r="D6483" i="13"/>
  <c r="D6484" i="13"/>
  <c r="D6485" i="13"/>
  <c r="D6486" i="13"/>
  <c r="D6487" i="13"/>
  <c r="D6488" i="13"/>
  <c r="D6489" i="13"/>
  <c r="D6490" i="13"/>
  <c r="D6491" i="13"/>
  <c r="D6492" i="13"/>
  <c r="D6493" i="13"/>
  <c r="D6494" i="13"/>
  <c r="D6495" i="13"/>
  <c r="D6496" i="13"/>
  <c r="D6497" i="13"/>
  <c r="D6498" i="13"/>
  <c r="D6499" i="13"/>
  <c r="D6500" i="13"/>
  <c r="D6501" i="13"/>
  <c r="D6502" i="13"/>
  <c r="D6503" i="13"/>
  <c r="D6504" i="13"/>
  <c r="D6505" i="13"/>
  <c r="D6506" i="13"/>
  <c r="D6507" i="13"/>
  <c r="D6508" i="13"/>
  <c r="D6509" i="13"/>
  <c r="D6510" i="13"/>
  <c r="D6511" i="13"/>
  <c r="D6512" i="13"/>
  <c r="D6513" i="13"/>
  <c r="D6514" i="13"/>
  <c r="D6515" i="13"/>
  <c r="D6516" i="13"/>
  <c r="D6517" i="13"/>
  <c r="D6518" i="13"/>
  <c r="D6519" i="13"/>
  <c r="D6520" i="13"/>
  <c r="D6521" i="13"/>
  <c r="D6522" i="13"/>
  <c r="D6523" i="13"/>
  <c r="D6524" i="13"/>
  <c r="D6525" i="13"/>
  <c r="D6526" i="13"/>
  <c r="D6527" i="13"/>
  <c r="D6528" i="13"/>
  <c r="D6529" i="13"/>
  <c r="D6530" i="13"/>
  <c r="D6531" i="13"/>
  <c r="D6532" i="13"/>
  <c r="D6533" i="13"/>
  <c r="D6534" i="13"/>
  <c r="D6535" i="13"/>
  <c r="D6536" i="13"/>
  <c r="D6537" i="13"/>
  <c r="D6538" i="13"/>
  <c r="D6539" i="13"/>
  <c r="D6540" i="13"/>
  <c r="D6541" i="13"/>
  <c r="D6542" i="13"/>
  <c r="D6543" i="13"/>
  <c r="D6544" i="13"/>
  <c r="D6545" i="13"/>
  <c r="D6546" i="13"/>
  <c r="D6547" i="13"/>
  <c r="D6548" i="13"/>
  <c r="D6549" i="13"/>
  <c r="D6550" i="13"/>
  <c r="D6551" i="13"/>
  <c r="D6552" i="13"/>
  <c r="D6553" i="13"/>
  <c r="D6554" i="13"/>
  <c r="D6555" i="13"/>
  <c r="D6556" i="13"/>
  <c r="D6557" i="13"/>
  <c r="D6558" i="13"/>
  <c r="D6559" i="13"/>
  <c r="D6560" i="13"/>
  <c r="D6561" i="13"/>
  <c r="D6562" i="13"/>
  <c r="D6563" i="13"/>
  <c r="D6564" i="13"/>
  <c r="D6565" i="13"/>
  <c r="D6566" i="13"/>
  <c r="D6567" i="13"/>
  <c r="D6568" i="13"/>
  <c r="D6569" i="13"/>
  <c r="D6570" i="13"/>
  <c r="D6571" i="13"/>
  <c r="D6572" i="13"/>
  <c r="D6573" i="13"/>
  <c r="D6574" i="13"/>
  <c r="D6575" i="13"/>
  <c r="D6576" i="13"/>
  <c r="D6577" i="13"/>
  <c r="D6578" i="13"/>
  <c r="D6579" i="13"/>
  <c r="D6580" i="13"/>
  <c r="D6581" i="13"/>
  <c r="D6582" i="13"/>
  <c r="D6583" i="13"/>
  <c r="D6584" i="13"/>
  <c r="D6585" i="13"/>
  <c r="D6586" i="13"/>
  <c r="D6587" i="13"/>
  <c r="D6588" i="13"/>
  <c r="D6589" i="13"/>
  <c r="D6590" i="13"/>
  <c r="D6591" i="13"/>
  <c r="D6592" i="13"/>
  <c r="D6593" i="13"/>
  <c r="D6594" i="13"/>
  <c r="D6595" i="13"/>
  <c r="D6596" i="13"/>
  <c r="D6597" i="13"/>
  <c r="D6598" i="13"/>
  <c r="D6599" i="13"/>
  <c r="D6600" i="13"/>
  <c r="D6601" i="13"/>
  <c r="D6602" i="13"/>
  <c r="D6603" i="13"/>
  <c r="D6604" i="13"/>
  <c r="D6605" i="13"/>
  <c r="D6606" i="13"/>
  <c r="D6607" i="13"/>
  <c r="D6608" i="13"/>
  <c r="D6609" i="13"/>
  <c r="D6610" i="13"/>
  <c r="D6611" i="13"/>
  <c r="D6612" i="13"/>
  <c r="D6613" i="13"/>
  <c r="D6614" i="13"/>
  <c r="D6615" i="13"/>
  <c r="D6616" i="13"/>
  <c r="D6617" i="13"/>
  <c r="D6618" i="13"/>
  <c r="D6619" i="13"/>
  <c r="D6620" i="13"/>
  <c r="D6621" i="13"/>
  <c r="D6622" i="13"/>
  <c r="D6623" i="13"/>
  <c r="D6624" i="13"/>
  <c r="D6625" i="13"/>
  <c r="D6626" i="13"/>
  <c r="D6627" i="13"/>
  <c r="D6628" i="13"/>
  <c r="D6629" i="13"/>
  <c r="D6630" i="13"/>
  <c r="D6631" i="13"/>
  <c r="D6632" i="13"/>
  <c r="D6633" i="13"/>
  <c r="D6634" i="13"/>
  <c r="D6635" i="13"/>
  <c r="D6636" i="13"/>
  <c r="D6637" i="13"/>
  <c r="D6638" i="13"/>
  <c r="D6639" i="13"/>
  <c r="D6640" i="13"/>
  <c r="D6641" i="13"/>
  <c r="D6642" i="13"/>
  <c r="D6643" i="13"/>
  <c r="D6644" i="13"/>
  <c r="D6645" i="13"/>
  <c r="D6646" i="13"/>
  <c r="D6647" i="13"/>
  <c r="D6648" i="13"/>
  <c r="D6649" i="13"/>
  <c r="D6650" i="13"/>
  <c r="D6651" i="13"/>
  <c r="D6652" i="13"/>
  <c r="D6653" i="13"/>
  <c r="D6654" i="13"/>
  <c r="D6655" i="13"/>
  <c r="D6656" i="13"/>
  <c r="D6657" i="13"/>
  <c r="D6658" i="13"/>
  <c r="D6659" i="13"/>
  <c r="D6660" i="13"/>
  <c r="D6661" i="13"/>
  <c r="D6662" i="13"/>
  <c r="D6663" i="13"/>
  <c r="D6664" i="13"/>
  <c r="D6665" i="13"/>
  <c r="D6666" i="13"/>
  <c r="D6667" i="13"/>
  <c r="D6668" i="13"/>
  <c r="D6669" i="13"/>
  <c r="D6670" i="13"/>
  <c r="D6671" i="13"/>
  <c r="D6672" i="13"/>
  <c r="D6673" i="13"/>
  <c r="D6674" i="13"/>
  <c r="D6675" i="13"/>
  <c r="D6676" i="13"/>
  <c r="D6677" i="13"/>
  <c r="D6678" i="13"/>
  <c r="D6679" i="13"/>
  <c r="D6680" i="13"/>
  <c r="D6681" i="13"/>
  <c r="D6682" i="13"/>
  <c r="D6683" i="13"/>
  <c r="D6684" i="13"/>
  <c r="D6685" i="13"/>
  <c r="D6686" i="13"/>
  <c r="D6687" i="13"/>
  <c r="D6688" i="13"/>
  <c r="D6689" i="13"/>
  <c r="D6690" i="13"/>
  <c r="D6691" i="13"/>
  <c r="D6692" i="13"/>
  <c r="D6693" i="13"/>
  <c r="D6694" i="13"/>
  <c r="D6695" i="13"/>
  <c r="D6696" i="13"/>
  <c r="D6697" i="13"/>
  <c r="D6698" i="13"/>
  <c r="D6699" i="13"/>
  <c r="D6700" i="13"/>
  <c r="D6701" i="13"/>
  <c r="D6702" i="13"/>
  <c r="D6703" i="13"/>
  <c r="D6704" i="13"/>
  <c r="C8" i="27"/>
  <c r="C8" i="30"/>
  <c r="C8" i="32"/>
  <c r="C8" i="31"/>
  <c r="E8" i="31"/>
  <c r="E8" i="32"/>
  <c r="E8" i="30"/>
  <c r="E8" i="27"/>
  <c r="G8" i="27"/>
  <c r="G8" i="30"/>
  <c r="G8" i="32"/>
  <c r="G8" i="31"/>
  <c r="H8" i="31"/>
  <c r="H8" i="32"/>
  <c r="H8" i="30"/>
  <c r="H8" i="27"/>
  <c r="I8" i="27"/>
  <c r="I8" i="32"/>
  <c r="I8" i="30"/>
  <c r="I8" i="31"/>
  <c r="J8" i="31"/>
  <c r="J8" i="32"/>
  <c r="J8" i="30"/>
  <c r="J8" i="27"/>
  <c r="J8" i="26"/>
  <c r="J8" i="28"/>
  <c r="L8" i="27" l="1"/>
  <c r="L8" i="30"/>
  <c r="K8" i="30"/>
  <c r="L8" i="32"/>
  <c r="L8" i="31"/>
  <c r="L8" i="26"/>
  <c r="K8" i="26"/>
  <c r="K8" i="27"/>
  <c r="K8" i="32"/>
  <c r="K8" i="31"/>
  <c r="L8" i="28"/>
  <c r="I8" i="26"/>
  <c r="H8" i="26"/>
  <c r="G8" i="26"/>
  <c r="E8" i="26"/>
  <c r="C8" i="26"/>
  <c r="K8" i="28"/>
  <c r="I8" i="28"/>
  <c r="H8" i="28"/>
  <c r="G8" i="28"/>
  <c r="E8" i="28"/>
  <c r="C8" i="28"/>
  <c r="C13" i="10"/>
  <c r="G13" i="10" s="1"/>
  <c r="AC12" i="24"/>
  <c r="AC13" i="24"/>
  <c r="AC14" i="24"/>
  <c r="AC15" i="24"/>
  <c r="AC16" i="24"/>
  <c r="AC17" i="24"/>
  <c r="AC18" i="24"/>
  <c r="AC19" i="24"/>
  <c r="AC20" i="24"/>
  <c r="AC21" i="24"/>
  <c r="AC22" i="24"/>
  <c r="AC23" i="24"/>
  <c r="AC24" i="24"/>
  <c r="AC25" i="24"/>
  <c r="AC26" i="24"/>
  <c r="AC27" i="24"/>
  <c r="AC28" i="24"/>
  <c r="AC29" i="24"/>
  <c r="AC30" i="24"/>
  <c r="AC31" i="24"/>
  <c r="AC32" i="24"/>
  <c r="AC33" i="24"/>
  <c r="AC34" i="24"/>
  <c r="AC35" i="24"/>
  <c r="AC36" i="24"/>
  <c r="AC37" i="24"/>
  <c r="AC38" i="24"/>
  <c r="AC39" i="24"/>
  <c r="AC40" i="24"/>
  <c r="AC41" i="24"/>
  <c r="AC42" i="24"/>
  <c r="AC43" i="24"/>
  <c r="AC44" i="24"/>
  <c r="AC45" i="24"/>
  <c r="AC46" i="24"/>
  <c r="AC47" i="24"/>
  <c r="AC48" i="24"/>
  <c r="AC49" i="24"/>
  <c r="AC50" i="24"/>
  <c r="AC51" i="24"/>
  <c r="AC52" i="24"/>
  <c r="AC53" i="24"/>
  <c r="AC54" i="24"/>
  <c r="AC55" i="24"/>
  <c r="AC56" i="24"/>
  <c r="AC57" i="24"/>
  <c r="AC58" i="24"/>
  <c r="AC59" i="24"/>
  <c r="AC60" i="24"/>
  <c r="AC61" i="24"/>
  <c r="AC62" i="24"/>
  <c r="AC63" i="24"/>
  <c r="AC64" i="24"/>
  <c r="AC65" i="24"/>
  <c r="AC66" i="24"/>
  <c r="AC67" i="24"/>
  <c r="AC68" i="24"/>
  <c r="AC69" i="24"/>
  <c r="AC70" i="24"/>
  <c r="AC71" i="24"/>
  <c r="AC72" i="24"/>
  <c r="AC73" i="24"/>
  <c r="AC74" i="24"/>
  <c r="AC75" i="24"/>
  <c r="AC76" i="24"/>
  <c r="AC77" i="24"/>
  <c r="AC78" i="24"/>
  <c r="AC79" i="24"/>
  <c r="AC80" i="24"/>
  <c r="AC81" i="24"/>
  <c r="AC82" i="24"/>
  <c r="AC83" i="24"/>
  <c r="AC84" i="24"/>
  <c r="AC85" i="24"/>
  <c r="AC86" i="24"/>
  <c r="AC87" i="24"/>
  <c r="AC88" i="24"/>
  <c r="AC89" i="24"/>
  <c r="AC90" i="24"/>
  <c r="AC91" i="24"/>
  <c r="AC92" i="24"/>
  <c r="AC93" i="24"/>
  <c r="AC94" i="24"/>
  <c r="AC95" i="24"/>
  <c r="AC96" i="24"/>
  <c r="AC97" i="24"/>
  <c r="AC98" i="24"/>
  <c r="AC99" i="24"/>
  <c r="AC100" i="24"/>
  <c r="AC101" i="24"/>
  <c r="AC102" i="24"/>
  <c r="AC103" i="24"/>
  <c r="AC104" i="24"/>
  <c r="AC105" i="24"/>
  <c r="AC106" i="24"/>
  <c r="AC107" i="24"/>
  <c r="AC108" i="24"/>
  <c r="AC109" i="24"/>
  <c r="AC110" i="24"/>
  <c r="AC111" i="24"/>
  <c r="AC112" i="24"/>
  <c r="AC113" i="24"/>
  <c r="AC114" i="24"/>
  <c r="AC115" i="24"/>
  <c r="AC116" i="24"/>
  <c r="AC117" i="24"/>
  <c r="AC118" i="24"/>
  <c r="AC119" i="24"/>
  <c r="AC120" i="24"/>
  <c r="AC121" i="24"/>
  <c r="AC122" i="24"/>
  <c r="AC123" i="24"/>
  <c r="AC124" i="24"/>
  <c r="AC125" i="24"/>
  <c r="AC126" i="24"/>
  <c r="AC127" i="24"/>
  <c r="AC128" i="24"/>
  <c r="AC129" i="24"/>
  <c r="AC130" i="24"/>
  <c r="AC131" i="24"/>
  <c r="AC132" i="24"/>
  <c r="AC133" i="24"/>
  <c r="AC134" i="24"/>
  <c r="AC135" i="24"/>
  <c r="AC136" i="24"/>
  <c r="AC137" i="24"/>
  <c r="AC138" i="24"/>
  <c r="AC139" i="24"/>
  <c r="AC140" i="24"/>
  <c r="AC141" i="24"/>
  <c r="AC142" i="24"/>
  <c r="AC143" i="24"/>
  <c r="AC144" i="24"/>
  <c r="AC145" i="24"/>
  <c r="AC146" i="24"/>
  <c r="AC147" i="24"/>
  <c r="AC148" i="24"/>
  <c r="AC149" i="24"/>
  <c r="AC150" i="24"/>
  <c r="AC151" i="24"/>
  <c r="AC152" i="24"/>
  <c r="AC153" i="24"/>
  <c r="AC154" i="24"/>
  <c r="AC155" i="24"/>
  <c r="AC156" i="24"/>
  <c r="AC157" i="24"/>
  <c r="AC158" i="24"/>
  <c r="AC159" i="24"/>
  <c r="AC160" i="24"/>
  <c r="AC161" i="24"/>
  <c r="AC162" i="24"/>
  <c r="AC163" i="24"/>
  <c r="AC164" i="24"/>
  <c r="AC165" i="24"/>
  <c r="AC166" i="24"/>
  <c r="AC167" i="24"/>
  <c r="AC168" i="24"/>
  <c r="AC169" i="24"/>
  <c r="AC170" i="24"/>
  <c r="AC171" i="24"/>
  <c r="AC172" i="24"/>
  <c r="AC173" i="24"/>
  <c r="AC174" i="24"/>
  <c r="AC175" i="24"/>
  <c r="AC176" i="24"/>
  <c r="AC177" i="24"/>
  <c r="AC178" i="24"/>
  <c r="AC179" i="24"/>
  <c r="AC180" i="24"/>
  <c r="AC181" i="24"/>
  <c r="AC182" i="24"/>
  <c r="AC183" i="24"/>
  <c r="AC184" i="24"/>
  <c r="AC185" i="24"/>
  <c r="AC186" i="24"/>
  <c r="AC187" i="24"/>
  <c r="AC188" i="24"/>
  <c r="AC189" i="24"/>
  <c r="AC190" i="24"/>
  <c r="AC191" i="24"/>
  <c r="AC192" i="24"/>
  <c r="AC193" i="24"/>
  <c r="AC194" i="24"/>
  <c r="AC195" i="24"/>
  <c r="AC196" i="24"/>
  <c r="AC197" i="24"/>
  <c r="AC198" i="24"/>
  <c r="AC199" i="24"/>
  <c r="AC200" i="24"/>
  <c r="AC201" i="24"/>
  <c r="AC202" i="24"/>
  <c r="AC203" i="24"/>
  <c r="AC204" i="24"/>
  <c r="AC205" i="24"/>
  <c r="AC206" i="24"/>
  <c r="AC207" i="24"/>
  <c r="AC208" i="24"/>
  <c r="AC209" i="24"/>
  <c r="AC210" i="24"/>
  <c r="AC211" i="24"/>
  <c r="AC212" i="24"/>
  <c r="AC213" i="24"/>
  <c r="AC214" i="24"/>
  <c r="AC215" i="24"/>
  <c r="AC216" i="24"/>
  <c r="AC217" i="24"/>
  <c r="AC218" i="24"/>
  <c r="AC219" i="24"/>
  <c r="AC220" i="24"/>
  <c r="AC221" i="24"/>
  <c r="AC222" i="24"/>
  <c r="AC223" i="24"/>
  <c r="AC224" i="24"/>
  <c r="AC225" i="24"/>
  <c r="AC226" i="24"/>
  <c r="AC227" i="24"/>
  <c r="AC228" i="24"/>
  <c r="AC229" i="24"/>
  <c r="AC230" i="24"/>
  <c r="AC231" i="24"/>
  <c r="AC232" i="24"/>
  <c r="AC233" i="24"/>
  <c r="AC234" i="24"/>
  <c r="AC235" i="24"/>
  <c r="AC236" i="24"/>
  <c r="AC237" i="24"/>
  <c r="AC238" i="24"/>
  <c r="AC239" i="24"/>
  <c r="AC240" i="24"/>
  <c r="AC241" i="24"/>
  <c r="AC242" i="24"/>
  <c r="AC243" i="24"/>
  <c r="AC244" i="24"/>
  <c r="AC245" i="24"/>
  <c r="AC246" i="24"/>
  <c r="AC247" i="24"/>
  <c r="AC248" i="24"/>
  <c r="AC249" i="24"/>
  <c r="AC250" i="24"/>
  <c r="AC251" i="24"/>
  <c r="AC252" i="24"/>
  <c r="AC253" i="24"/>
  <c r="AC254" i="24"/>
  <c r="AC255" i="24"/>
  <c r="AC256" i="24"/>
  <c r="AC257" i="24"/>
  <c r="AC258" i="24"/>
  <c r="AC259" i="24"/>
  <c r="AC260" i="24"/>
  <c r="AC261" i="24"/>
  <c r="AC262" i="24"/>
  <c r="AC263" i="24"/>
  <c r="AC264" i="24"/>
  <c r="AC265" i="24"/>
  <c r="AC266" i="24"/>
  <c r="AC267" i="24"/>
  <c r="AC268" i="24"/>
  <c r="AC269" i="24"/>
  <c r="AC270" i="24"/>
  <c r="AC271" i="24"/>
  <c r="AC272" i="24"/>
  <c r="AC273" i="24"/>
  <c r="AC274" i="24"/>
  <c r="AC275" i="24"/>
  <c r="AC276" i="24"/>
  <c r="AC277" i="24"/>
  <c r="AC278" i="24"/>
  <c r="AC279" i="24"/>
  <c r="AC280" i="24"/>
  <c r="AC281" i="24"/>
  <c r="AC282" i="24"/>
  <c r="AC283" i="24"/>
  <c r="AC284" i="24"/>
  <c r="AC285" i="24"/>
  <c r="AC286" i="24"/>
  <c r="AC287" i="24"/>
  <c r="AC288" i="24"/>
  <c r="AC289" i="24"/>
  <c r="AC290" i="24"/>
  <c r="AC291" i="24"/>
  <c r="AC292" i="24"/>
  <c r="AC293" i="24"/>
  <c r="AC294" i="24"/>
  <c r="AC295" i="24"/>
  <c r="AC296" i="24"/>
  <c r="AC297" i="24"/>
  <c r="AC298" i="24"/>
  <c r="AC299" i="24"/>
  <c r="AC300" i="24"/>
  <c r="AC301" i="24"/>
  <c r="AC302" i="24"/>
  <c r="AC303" i="24"/>
  <c r="AC304" i="24"/>
  <c r="AC305" i="24"/>
  <c r="AC306" i="24"/>
  <c r="AC307" i="24"/>
  <c r="AC308" i="24"/>
  <c r="AC309" i="24"/>
  <c r="AC310" i="24"/>
  <c r="AC311" i="24"/>
  <c r="AC312" i="24"/>
  <c r="AC313" i="24"/>
  <c r="AC314" i="24"/>
  <c r="AC315" i="24"/>
  <c r="AC316" i="24"/>
  <c r="AC317" i="24"/>
  <c r="AC318" i="24"/>
  <c r="AC319" i="24"/>
  <c r="AC320" i="24"/>
  <c r="AC321" i="24"/>
  <c r="AC322" i="24"/>
  <c r="AC323" i="24"/>
  <c r="AC324" i="24"/>
  <c r="AC325" i="24"/>
  <c r="AC326" i="24"/>
  <c r="AC327" i="24"/>
  <c r="AC328" i="24"/>
  <c r="AC329" i="24"/>
  <c r="AC330" i="24"/>
  <c r="AC331" i="24"/>
  <c r="AC332" i="24"/>
  <c r="AC333" i="24"/>
  <c r="AC334" i="24"/>
  <c r="AC335" i="24"/>
  <c r="AC336" i="24"/>
  <c r="AC337" i="24"/>
  <c r="AC338" i="24"/>
  <c r="AC339" i="24"/>
  <c r="AC340" i="24"/>
  <c r="AC341" i="24"/>
  <c r="AC342" i="24"/>
  <c r="AC343" i="24"/>
  <c r="AC344" i="24"/>
  <c r="AC345" i="24"/>
  <c r="AC346" i="24"/>
  <c r="AC347" i="24"/>
  <c r="AC348" i="24"/>
  <c r="AC349" i="24"/>
  <c r="AC350" i="24"/>
  <c r="AC351" i="24"/>
  <c r="AC352" i="24"/>
  <c r="AC353" i="24"/>
  <c r="AC354" i="24"/>
  <c r="AC355" i="24"/>
  <c r="AC356" i="24"/>
  <c r="AC357" i="24"/>
  <c r="AC358" i="24"/>
  <c r="AC359" i="24"/>
  <c r="AC360" i="24"/>
  <c r="AC361" i="24"/>
  <c r="AC362" i="24"/>
  <c r="AC363" i="24"/>
  <c r="AC364" i="24"/>
  <c r="AC365" i="24"/>
  <c r="AC366" i="24"/>
  <c r="AC367" i="24"/>
  <c r="AC368" i="24"/>
  <c r="AC369" i="24"/>
  <c r="AC370" i="24"/>
  <c r="AC371" i="24"/>
  <c r="AC372" i="24"/>
  <c r="AC373" i="24"/>
  <c r="AC374" i="24"/>
  <c r="AC375" i="24"/>
  <c r="AC376" i="24"/>
  <c r="AC377" i="24"/>
  <c r="AC378" i="24"/>
  <c r="AC379" i="24"/>
  <c r="AC380" i="24"/>
  <c r="AC381" i="24"/>
  <c r="AC382" i="24"/>
  <c r="AC383" i="24"/>
  <c r="AC384" i="24"/>
  <c r="AC385" i="24"/>
  <c r="AC386" i="24"/>
  <c r="AC387" i="24"/>
  <c r="AC388" i="24"/>
  <c r="AC389" i="24"/>
  <c r="AC390" i="24"/>
  <c r="AC391" i="24"/>
  <c r="AC392" i="24"/>
  <c r="AC393" i="24"/>
  <c r="AC394" i="24"/>
  <c r="AC395" i="24"/>
  <c r="AC396" i="24"/>
  <c r="AC397" i="24"/>
  <c r="AC398" i="24"/>
  <c r="AC399" i="24"/>
  <c r="AC400" i="24"/>
  <c r="AC401" i="24"/>
  <c r="AC402" i="24"/>
  <c r="AC403" i="24"/>
  <c r="AC404" i="24"/>
  <c r="AC405" i="24"/>
  <c r="AC406" i="24"/>
  <c r="AC407" i="24"/>
  <c r="AC408" i="24"/>
  <c r="AC409" i="24"/>
  <c r="AC410" i="24"/>
  <c r="AC411" i="24"/>
  <c r="AC412" i="24"/>
  <c r="AC413" i="24"/>
  <c r="AC414" i="24"/>
  <c r="AC415" i="24"/>
  <c r="AC416" i="24"/>
  <c r="AC417" i="24"/>
  <c r="AC418" i="24"/>
  <c r="AC419" i="24"/>
  <c r="AC420" i="24"/>
  <c r="AC421" i="24"/>
  <c r="AC422" i="24"/>
  <c r="AC423" i="24"/>
  <c r="AC424" i="24"/>
  <c r="AC425" i="24"/>
  <c r="AC426" i="24"/>
  <c r="AC427" i="24"/>
  <c r="AC428" i="24"/>
  <c r="AC429" i="24"/>
  <c r="AC430" i="24"/>
  <c r="AC431" i="24"/>
  <c r="AC432" i="24"/>
  <c r="AC433" i="24"/>
  <c r="AC434" i="24"/>
  <c r="AC435" i="24"/>
  <c r="AC436" i="24"/>
  <c r="AC437" i="24"/>
  <c r="AC438" i="24"/>
  <c r="AC439" i="24"/>
  <c r="AC440" i="24"/>
  <c r="AC441" i="24"/>
  <c r="AC442" i="24"/>
  <c r="AC443" i="24"/>
  <c r="AC444" i="24"/>
  <c r="AC445" i="24"/>
  <c r="AC446" i="24"/>
  <c r="AC447" i="24"/>
  <c r="AC448" i="24"/>
  <c r="AC449" i="24"/>
  <c r="AC450" i="24"/>
  <c r="AC451" i="24"/>
  <c r="AC452" i="24"/>
  <c r="AC453" i="24"/>
  <c r="AC454" i="24"/>
  <c r="AC455" i="24"/>
  <c r="AC456" i="24"/>
  <c r="AC457" i="24"/>
  <c r="AC458" i="24"/>
  <c r="AC459" i="24"/>
  <c r="AC460" i="24"/>
  <c r="AC461" i="24"/>
  <c r="AC462" i="24"/>
  <c r="AC463" i="24"/>
  <c r="AC464" i="24"/>
  <c r="AC465" i="24"/>
  <c r="AC466" i="24"/>
  <c r="AC467" i="24"/>
  <c r="AC468" i="24"/>
  <c r="AC469" i="24"/>
  <c r="AC470" i="24"/>
  <c r="AC471" i="24"/>
  <c r="AC472" i="24"/>
  <c r="AC473" i="24"/>
  <c r="AC474" i="24"/>
  <c r="AC475" i="24"/>
  <c r="AC476" i="24"/>
  <c r="AC477" i="24"/>
  <c r="AC478" i="24"/>
  <c r="AC479" i="24"/>
  <c r="AC480" i="24"/>
  <c r="AC481" i="24"/>
  <c r="AC482" i="24"/>
  <c r="AC483" i="24"/>
  <c r="AC484" i="24"/>
  <c r="AC485" i="24"/>
  <c r="AC486" i="24"/>
  <c r="AC487" i="24"/>
  <c r="AC488" i="24"/>
  <c r="AC489" i="24"/>
  <c r="AC490" i="24"/>
  <c r="AC491" i="24"/>
  <c r="AC492" i="24"/>
  <c r="AC493" i="24"/>
  <c r="AC494" i="24"/>
  <c r="AC495" i="24"/>
  <c r="AC496" i="24"/>
  <c r="AC497" i="24"/>
  <c r="AC498" i="24"/>
  <c r="AC499" i="24"/>
  <c r="AC500" i="24"/>
  <c r="AC501" i="24"/>
  <c r="AC502" i="24"/>
  <c r="AC503" i="24"/>
  <c r="AC504" i="24"/>
  <c r="AC505" i="24"/>
  <c r="AC506" i="24"/>
  <c r="AC507" i="24"/>
  <c r="AC508" i="24"/>
  <c r="AC509" i="24"/>
  <c r="AC510" i="24"/>
  <c r="AC511" i="24"/>
  <c r="AC512" i="24"/>
  <c r="AC513" i="24"/>
  <c r="AC514" i="24"/>
  <c r="AC515" i="24"/>
  <c r="AC516" i="24"/>
  <c r="AC517" i="24"/>
  <c r="AC518" i="24"/>
  <c r="AC519" i="24"/>
  <c r="AC520" i="24"/>
  <c r="AC521" i="24"/>
  <c r="AC522" i="24"/>
  <c r="AC523" i="24"/>
  <c r="AC524" i="24"/>
  <c r="AC525" i="24"/>
  <c r="AC526" i="24"/>
  <c r="AC527" i="24"/>
  <c r="AC528" i="24"/>
  <c r="AC529" i="24"/>
  <c r="AC530" i="24"/>
  <c r="AC531" i="24"/>
  <c r="AC532" i="24"/>
  <c r="AC533" i="24"/>
  <c r="AC534" i="24"/>
  <c r="AC535" i="24"/>
  <c r="AC536" i="24"/>
  <c r="AC537" i="24"/>
  <c r="AC538" i="24"/>
  <c r="AC539" i="24"/>
  <c r="AC540" i="24"/>
  <c r="AC541" i="24"/>
  <c r="AC542" i="24"/>
  <c r="AC543" i="24"/>
  <c r="AC544" i="24"/>
  <c r="AC545" i="24"/>
  <c r="AC546" i="24"/>
  <c r="AC547" i="24"/>
  <c r="AC548" i="24"/>
  <c r="AC549" i="24"/>
  <c r="AC550" i="24"/>
  <c r="AC551" i="24"/>
  <c r="AC552" i="24"/>
  <c r="AC553" i="24"/>
  <c r="AC554" i="24"/>
  <c r="AC555" i="24"/>
  <c r="AC556" i="24"/>
  <c r="AC557" i="24"/>
  <c r="AC558" i="24"/>
  <c r="AC559" i="24"/>
  <c r="AC560" i="24"/>
  <c r="AC561" i="24"/>
  <c r="AC562" i="24"/>
  <c r="AC563" i="24"/>
  <c r="AC564" i="24"/>
  <c r="AC565" i="24"/>
  <c r="AC566" i="24"/>
  <c r="AC567" i="24"/>
  <c r="AC568" i="24"/>
  <c r="AC569" i="24"/>
  <c r="AC570" i="24"/>
  <c r="AC571" i="24"/>
  <c r="AC572" i="24"/>
  <c r="AC573" i="24"/>
  <c r="AC574" i="24"/>
  <c r="AC575" i="24"/>
  <c r="AC576" i="24"/>
  <c r="AC577" i="24"/>
  <c r="AC578" i="24"/>
  <c r="AC579" i="24"/>
  <c r="AC580" i="24"/>
  <c r="AC581" i="24"/>
  <c r="AC582" i="24"/>
  <c r="AC583" i="24"/>
  <c r="AC584" i="24"/>
  <c r="AC585" i="24"/>
  <c r="AC586" i="24"/>
  <c r="AC587" i="24"/>
  <c r="AC588" i="24"/>
  <c r="AC589" i="24"/>
  <c r="AC590" i="24"/>
  <c r="AC591" i="24"/>
  <c r="AC592" i="24"/>
  <c r="AC593" i="24"/>
  <c r="AC594" i="24"/>
  <c r="AC595" i="24"/>
  <c r="AC596" i="24"/>
  <c r="AC597" i="24"/>
  <c r="AC598" i="24"/>
  <c r="AC599" i="24"/>
  <c r="AC600" i="24"/>
  <c r="AC601" i="24"/>
  <c r="AC602" i="24"/>
  <c r="AC603" i="24"/>
  <c r="AC604" i="24"/>
  <c r="AC605" i="24"/>
  <c r="AC606" i="24"/>
  <c r="AC607" i="24"/>
  <c r="AC608" i="24"/>
  <c r="AC609" i="24"/>
  <c r="AC610" i="24"/>
  <c r="AC611" i="24"/>
  <c r="AC612" i="24"/>
  <c r="AC613" i="24"/>
  <c r="AC614" i="24"/>
  <c r="AC615" i="24"/>
  <c r="AC616" i="24"/>
  <c r="AC617" i="24"/>
  <c r="AC618" i="24"/>
  <c r="AC619" i="24"/>
  <c r="AC620" i="24"/>
  <c r="AC621" i="24"/>
  <c r="AC622" i="24"/>
  <c r="AC623" i="24"/>
  <c r="AC624" i="24"/>
  <c r="AC625" i="24"/>
  <c r="AC626" i="24"/>
  <c r="AC627" i="24"/>
  <c r="AC628" i="24"/>
  <c r="AC629" i="24"/>
  <c r="AC630" i="24"/>
  <c r="AC631" i="24"/>
  <c r="AC632" i="24"/>
  <c r="AC633" i="24"/>
  <c r="AC634" i="24"/>
  <c r="AC635" i="24"/>
  <c r="AC636" i="24"/>
  <c r="AC637" i="24"/>
  <c r="AC638" i="24"/>
  <c r="AC639" i="24"/>
  <c r="AC640" i="24"/>
  <c r="AC641" i="24"/>
  <c r="AC642" i="24"/>
  <c r="AC643" i="24"/>
  <c r="AC644" i="24"/>
  <c r="AC645" i="24"/>
  <c r="AC646" i="24"/>
  <c r="AC647" i="24"/>
  <c r="AC648" i="24"/>
  <c r="AC649" i="24"/>
  <c r="AC650" i="24"/>
  <c r="AC651" i="24"/>
  <c r="AC652" i="24"/>
  <c r="AC653" i="24"/>
  <c r="AC654" i="24"/>
  <c r="AC655" i="24"/>
  <c r="AC656" i="24"/>
  <c r="AC657" i="24"/>
  <c r="AC658" i="24"/>
  <c r="AC659" i="24"/>
  <c r="AC660" i="24"/>
  <c r="AC661" i="24"/>
  <c r="AC662" i="24"/>
  <c r="AC663" i="24"/>
  <c r="AC664" i="24"/>
  <c r="AC665" i="24"/>
  <c r="AC666" i="24"/>
  <c r="AC667" i="24"/>
  <c r="AC668" i="24"/>
  <c r="AC669" i="24"/>
  <c r="AC670" i="24"/>
  <c r="AC671" i="24"/>
  <c r="AC672" i="24"/>
  <c r="AC673" i="24"/>
  <c r="AC674" i="24"/>
  <c r="AC675" i="24"/>
  <c r="AC676" i="24"/>
  <c r="AC677" i="24"/>
  <c r="AC678" i="24"/>
  <c r="AC679" i="24"/>
  <c r="AC680" i="24"/>
  <c r="AC681" i="24"/>
  <c r="AC682" i="24"/>
  <c r="AC683" i="24"/>
  <c r="AC684" i="24"/>
  <c r="AC685" i="24"/>
  <c r="AC686" i="24"/>
  <c r="AC687" i="24"/>
  <c r="AC688" i="24"/>
  <c r="AC689" i="24"/>
  <c r="AC690" i="24"/>
  <c r="AC691" i="24"/>
  <c r="AC692" i="24"/>
  <c r="AC693" i="24"/>
  <c r="AC694" i="24"/>
  <c r="AC695" i="24"/>
  <c r="AC696" i="24"/>
  <c r="AC697" i="24"/>
  <c r="AC698" i="24"/>
  <c r="AC699" i="24"/>
  <c r="AC700" i="24"/>
  <c r="AC701" i="24"/>
  <c r="AC702" i="24"/>
  <c r="AC703" i="24"/>
  <c r="AC704" i="24"/>
  <c r="AC705" i="24"/>
  <c r="AC706" i="24"/>
  <c r="AC707" i="24"/>
  <c r="AC708" i="24"/>
  <c r="AC709" i="24"/>
  <c r="AC710" i="24"/>
  <c r="AC711" i="24"/>
  <c r="AC712" i="24"/>
  <c r="AC713" i="24"/>
  <c r="AC714" i="24"/>
  <c r="AC715" i="24"/>
  <c r="AC716" i="24"/>
  <c r="AC717" i="24"/>
  <c r="AC718" i="24"/>
  <c r="AC719" i="24"/>
  <c r="AC720" i="24"/>
  <c r="AC721" i="24"/>
  <c r="AC722" i="24"/>
  <c r="AC723" i="24"/>
  <c r="AC724" i="24"/>
  <c r="AC725" i="24"/>
  <c r="AC726" i="24"/>
  <c r="AC727" i="24"/>
  <c r="AC728" i="24"/>
  <c r="AC729" i="24"/>
  <c r="AC730" i="24"/>
  <c r="AC731" i="24"/>
  <c r="AC732" i="24"/>
  <c r="AC733" i="24"/>
  <c r="AC734" i="24"/>
  <c r="AC735" i="24"/>
  <c r="AC736" i="24"/>
  <c r="AC737" i="24"/>
  <c r="AC738" i="24"/>
  <c r="AC739" i="24"/>
  <c r="AC740" i="24"/>
  <c r="AC741" i="24"/>
  <c r="AC742" i="24"/>
  <c r="AC743" i="24"/>
  <c r="AC744" i="24"/>
  <c r="AC745" i="24"/>
  <c r="AC746" i="24"/>
  <c r="AC747" i="24"/>
  <c r="AC748" i="24"/>
  <c r="AC749" i="24"/>
  <c r="AC750" i="24"/>
  <c r="AC751" i="24"/>
  <c r="AC752" i="24"/>
  <c r="AC753" i="24"/>
  <c r="AC754" i="24"/>
  <c r="AC755" i="24"/>
  <c r="AC756" i="24"/>
  <c r="AC757" i="24"/>
  <c r="AC758" i="24"/>
  <c r="AC759" i="24"/>
  <c r="AC760" i="24"/>
  <c r="AC761" i="24"/>
  <c r="AC762" i="24"/>
  <c r="AC763" i="24"/>
  <c r="AC764" i="24"/>
  <c r="AC765" i="24"/>
  <c r="AC766" i="24"/>
  <c r="AC767" i="24"/>
  <c r="AC768" i="24"/>
  <c r="AC769" i="24"/>
  <c r="AC770" i="24"/>
  <c r="AC771" i="24"/>
  <c r="AC772" i="24"/>
  <c r="AC773" i="24"/>
  <c r="AC774" i="24"/>
  <c r="AC775" i="24"/>
  <c r="AC776" i="24"/>
  <c r="AC777" i="24"/>
  <c r="AC778" i="24"/>
  <c r="AC779" i="24"/>
  <c r="AC780" i="24"/>
  <c r="AC781" i="24"/>
  <c r="AC782" i="24"/>
  <c r="AC783" i="24"/>
  <c r="AC784" i="24"/>
  <c r="AC785" i="24"/>
  <c r="AC786" i="24"/>
  <c r="AC787" i="24"/>
  <c r="AC788" i="24"/>
  <c r="AC789" i="24"/>
  <c r="AC790" i="24"/>
  <c r="AC791" i="24"/>
  <c r="AC792" i="24"/>
  <c r="AC793" i="24"/>
  <c r="AC794" i="24"/>
  <c r="AC795" i="24"/>
  <c r="AC796" i="24"/>
  <c r="AC797" i="24"/>
  <c r="AC798" i="24"/>
  <c r="AC799" i="24"/>
  <c r="AC800" i="24"/>
  <c r="AC801" i="24"/>
  <c r="AC802" i="24"/>
  <c r="AC803" i="24"/>
  <c r="AC804" i="24"/>
  <c r="AC805" i="24"/>
  <c r="AC806" i="24"/>
  <c r="AC807" i="24"/>
  <c r="AC808" i="24"/>
  <c r="AC809" i="24"/>
  <c r="AC810" i="24"/>
  <c r="AC811" i="24"/>
  <c r="AC812" i="24"/>
  <c r="AC813" i="24"/>
  <c r="AC814" i="24"/>
  <c r="AC815" i="24"/>
  <c r="AC816" i="24"/>
  <c r="AC817" i="24"/>
  <c r="AC818" i="24"/>
  <c r="AC819" i="24"/>
  <c r="AC820" i="24"/>
  <c r="AC821" i="24"/>
  <c r="AC822" i="24"/>
  <c r="AC823" i="24"/>
  <c r="AC824" i="24"/>
  <c r="AC825" i="24"/>
  <c r="AC826" i="24"/>
  <c r="AC827" i="24"/>
  <c r="AC828" i="24"/>
  <c r="AC829" i="24"/>
  <c r="AC830" i="24"/>
  <c r="AC831" i="24"/>
  <c r="AC832" i="24"/>
  <c r="AC833" i="24"/>
  <c r="AC834" i="24"/>
  <c r="AC835" i="24"/>
  <c r="AC836" i="24"/>
  <c r="AC837" i="24"/>
  <c r="AC838" i="24"/>
  <c r="AC839" i="24"/>
  <c r="AC840" i="24"/>
  <c r="AC841" i="24"/>
  <c r="AC842" i="24"/>
  <c r="AC843" i="24"/>
  <c r="AC844" i="24"/>
  <c r="AC845" i="24"/>
  <c r="AC846" i="24"/>
  <c r="AC847" i="24"/>
  <c r="AC848" i="24"/>
  <c r="AC849" i="24"/>
  <c r="AC850" i="24"/>
  <c r="AC851" i="24"/>
  <c r="AC852" i="24"/>
  <c r="AC853" i="24"/>
  <c r="AC854" i="24"/>
  <c r="AC855" i="24"/>
  <c r="AC856" i="24"/>
  <c r="AC857" i="24"/>
  <c r="AC858" i="24"/>
  <c r="AC859" i="24"/>
  <c r="AC860" i="24"/>
  <c r="AC861" i="24"/>
  <c r="AC862" i="24"/>
  <c r="AC863" i="24"/>
  <c r="AC864" i="24"/>
  <c r="AC865" i="24"/>
  <c r="AC866" i="24"/>
  <c r="AC867" i="24"/>
  <c r="AC868" i="24"/>
  <c r="AC869" i="24"/>
  <c r="AC870" i="24"/>
  <c r="AC871" i="24"/>
  <c r="AC872" i="24"/>
  <c r="AC873" i="24"/>
  <c r="AC874" i="24"/>
  <c r="AC875" i="24"/>
  <c r="AC876" i="24"/>
  <c r="AC877" i="24"/>
  <c r="AC878" i="24"/>
  <c r="AC879" i="24"/>
  <c r="AC880" i="24"/>
  <c r="AC881" i="24"/>
  <c r="AC882" i="24"/>
  <c r="AC883" i="24"/>
  <c r="AC884" i="24"/>
  <c r="AC885" i="24"/>
  <c r="AC886" i="24"/>
  <c r="AC887" i="24"/>
  <c r="AC888" i="24"/>
  <c r="AC889" i="24"/>
  <c r="AC890" i="24"/>
  <c r="AC891" i="24"/>
  <c r="AC892" i="24"/>
  <c r="AC893" i="24"/>
  <c r="AC894" i="24"/>
  <c r="AC895" i="24"/>
  <c r="AC896" i="24"/>
  <c r="AC897" i="24"/>
  <c r="AC898" i="24"/>
  <c r="AC899" i="24"/>
  <c r="AC900" i="24"/>
  <c r="AC901" i="24"/>
  <c r="AC902" i="24"/>
  <c r="AC903" i="24"/>
  <c r="AC904" i="24"/>
  <c r="AC905" i="24"/>
  <c r="AC906" i="24"/>
  <c r="AC907" i="24"/>
  <c r="AC908" i="24"/>
  <c r="AC909" i="24"/>
  <c r="AC910" i="24"/>
  <c r="AC911" i="24"/>
  <c r="AC912" i="24"/>
  <c r="AC913" i="24"/>
  <c r="AC914" i="24"/>
  <c r="AC915" i="24"/>
  <c r="AC916" i="24"/>
  <c r="AC917" i="24"/>
  <c r="AC918" i="24"/>
  <c r="AC919" i="24"/>
  <c r="AC920" i="24"/>
  <c r="AC921" i="24"/>
  <c r="AC922" i="24"/>
  <c r="AC923" i="24"/>
  <c r="AC924" i="24"/>
  <c r="AC925" i="24"/>
  <c r="AC926" i="24"/>
  <c r="AC927" i="24"/>
  <c r="AC928" i="24"/>
  <c r="AC929" i="24"/>
  <c r="AC930" i="24"/>
  <c r="AC931" i="24"/>
  <c r="AC932" i="24"/>
  <c r="AC933" i="24"/>
  <c r="AC934" i="24"/>
  <c r="AC935" i="24"/>
  <c r="AC936" i="24"/>
  <c r="AC937" i="24"/>
  <c r="AC938" i="24"/>
  <c r="AC939" i="24"/>
  <c r="AC940" i="24"/>
  <c r="AC941" i="24"/>
  <c r="AC942" i="24"/>
  <c r="AC943" i="24"/>
  <c r="AC944" i="24"/>
  <c r="AC945" i="24"/>
  <c r="AC946" i="24"/>
  <c r="AC947" i="24"/>
  <c r="AC948" i="24"/>
  <c r="AC949" i="24"/>
  <c r="AC950" i="24"/>
  <c r="AC951" i="24"/>
  <c r="AC952" i="24"/>
  <c r="AC953" i="24"/>
  <c r="AC954" i="24"/>
  <c r="AC955" i="24"/>
  <c r="AC956" i="24"/>
  <c r="AC957" i="24"/>
  <c r="AC958" i="24"/>
  <c r="AC959" i="24"/>
  <c r="AC960" i="24"/>
  <c r="AC961" i="24"/>
  <c r="AC962" i="24"/>
  <c r="AC963" i="24"/>
  <c r="AC964" i="24"/>
  <c r="AC965" i="24"/>
  <c r="AC966" i="24"/>
  <c r="AC967" i="24"/>
  <c r="AC968" i="24"/>
  <c r="AC969" i="24"/>
  <c r="AC970" i="24"/>
  <c r="AC971" i="24"/>
  <c r="AC972" i="24"/>
  <c r="AC973" i="24"/>
  <c r="AC974" i="24"/>
  <c r="AC975" i="24"/>
  <c r="AC976" i="24"/>
  <c r="AC977" i="24"/>
  <c r="AC978" i="24"/>
  <c r="AC979" i="24"/>
  <c r="AC980" i="24"/>
  <c r="AC981" i="24"/>
  <c r="AC982" i="24"/>
  <c r="AC983" i="24"/>
  <c r="AC984" i="24"/>
  <c r="AC985" i="24"/>
  <c r="AC986" i="24"/>
  <c r="AC987" i="24"/>
  <c r="AC988" i="24"/>
  <c r="AC989" i="24"/>
  <c r="AC990" i="24"/>
  <c r="AC991" i="24"/>
  <c r="AC992" i="24"/>
  <c r="AC993" i="24"/>
  <c r="AC994" i="24"/>
  <c r="AC995" i="24"/>
  <c r="AC996" i="24"/>
  <c r="AC997" i="24"/>
  <c r="AC998" i="24"/>
  <c r="AC999" i="24"/>
  <c r="AC1000" i="24"/>
  <c r="AC1001" i="24"/>
  <c r="AC1002" i="24"/>
  <c r="AC1003" i="24"/>
  <c r="AC1004" i="24"/>
  <c r="AC1005" i="24"/>
  <c r="AC1006" i="24"/>
  <c r="AC1007" i="24"/>
  <c r="AC11" i="24"/>
  <c r="G4" i="8" l="1"/>
  <c r="G5" i="8" s="1"/>
  <c r="G6" i="8" s="1"/>
  <c r="G7" i="8" s="1"/>
  <c r="G8" i="8" s="1"/>
  <c r="G9" i="8" s="1"/>
  <c r="G10" i="8" s="1"/>
  <c r="G11" i="8" s="1"/>
  <c r="G12" i="8" s="1"/>
  <c r="G13" i="8" s="1"/>
  <c r="G14" i="8" s="1"/>
  <c r="G15" i="8" s="1"/>
  <c r="G16" i="8" s="1"/>
  <c r="G17" i="8" s="1"/>
  <c r="G18" i="8" s="1"/>
  <c r="G19" i="8" s="1"/>
  <c r="G20" i="8" s="1"/>
  <c r="G21" i="8" s="1"/>
  <c r="G22" i="8" s="1"/>
  <c r="G23" i="8" s="1"/>
  <c r="G24" i="8" s="1"/>
  <c r="G25" i="8" s="1"/>
  <c r="G26" i="8" s="1"/>
  <c r="H4" i="8"/>
  <c r="H5" i="8" s="1"/>
  <c r="H6" i="8" s="1"/>
  <c r="H7" i="8" s="1"/>
  <c r="H8" i="8" s="1"/>
  <c r="H9" i="8" s="1"/>
  <c r="H10" i="8" s="1"/>
  <c r="H11" i="8" s="1"/>
  <c r="H12" i="8" s="1"/>
  <c r="H13" i="8" s="1"/>
  <c r="H14" i="8" s="1"/>
  <c r="H15" i="8" s="1"/>
  <c r="H16" i="8" s="1"/>
  <c r="H17" i="8" s="1"/>
  <c r="H18" i="8" s="1"/>
  <c r="H19" i="8" s="1"/>
  <c r="H20" i="8" s="1"/>
  <c r="H21" i="8" s="1"/>
  <c r="H22" i="8" s="1"/>
  <c r="H23" i="8" s="1"/>
  <c r="H24" i="8" s="1"/>
  <c r="H25" i="8" s="1"/>
  <c r="H26" i="8" s="1"/>
  <c r="B25" i="8" l="1"/>
  <c r="B24" i="8" s="1"/>
  <c r="B23" i="8" s="1"/>
  <c r="B22" i="8" s="1"/>
  <c r="B21" i="8" s="1"/>
  <c r="B20" i="8" s="1"/>
  <c r="B19" i="8" s="1"/>
  <c r="B18" i="8" s="1"/>
  <c r="B17" i="8" s="1"/>
  <c r="B16" i="8" s="1"/>
  <c r="B15" i="8" s="1"/>
  <c r="B14" i="8" s="1"/>
  <c r="B13" i="8" s="1"/>
  <c r="B12" i="8" s="1"/>
  <c r="C25" i="8"/>
  <c r="C24" i="8" s="1"/>
  <c r="C23" i="8" s="1"/>
  <c r="C22" i="8" s="1"/>
  <c r="C21" i="8" s="1"/>
  <c r="C20" i="8" s="1"/>
  <c r="C19" i="8" s="1"/>
  <c r="C18" i="8" s="1"/>
  <c r="C17" i="8" s="1"/>
  <c r="C16" i="8" s="1"/>
  <c r="C15" i="8" s="1"/>
  <c r="C14" i="8" s="1"/>
  <c r="C13" i="8" s="1"/>
  <c r="C12" i="8" s="1"/>
  <c r="C11" i="8" s="1"/>
  <c r="C10" i="8" s="1"/>
  <c r="C9" i="8" s="1"/>
  <c r="C8" i="8" s="1"/>
  <c r="C7" i="8" s="1"/>
  <c r="C6" i="8" s="1"/>
  <c r="C5" i="8" s="1"/>
  <c r="C4" i="8" s="1"/>
  <c r="C3" i="8" s="1"/>
  <c r="A25" i="8"/>
  <c r="A24" i="8" s="1"/>
  <c r="A23" i="8" s="1"/>
  <c r="A22" i="8" s="1"/>
  <c r="A21" i="8" s="1"/>
  <c r="A20" i="8" s="1"/>
  <c r="A19" i="8" s="1"/>
  <c r="A18" i="8" s="1"/>
  <c r="A17" i="8" s="1"/>
  <c r="A16" i="8" s="1"/>
  <c r="A15" i="8" s="1"/>
  <c r="A14" i="8" s="1"/>
  <c r="A13" i="8" s="1"/>
  <c r="A12" i="8" s="1"/>
  <c r="A11" i="8" s="1"/>
  <c r="A10" i="8" s="1"/>
  <c r="A9" i="8" s="1"/>
  <c r="A8" i="8" s="1"/>
  <c r="A7" i="8" s="1"/>
  <c r="A6" i="8" s="1"/>
  <c r="A5" i="8" s="1"/>
  <c r="A4" i="8" s="1"/>
  <c r="A3" i="8" s="1"/>
  <c r="I16" i="2" l="1"/>
  <c r="O17" i="2" l="1"/>
  <c r="D22" i="12"/>
  <c r="C21" i="12"/>
  <c r="E24" i="12"/>
  <c r="C22" i="12"/>
  <c r="D24" i="12"/>
  <c r="J21" i="12"/>
  <c r="J27" i="12" s="1"/>
  <c r="E23" i="12"/>
  <c r="C23" i="12"/>
  <c r="F23" i="12" s="1"/>
  <c r="E26" i="12"/>
  <c r="C24" i="12"/>
  <c r="F24" i="12" s="1"/>
  <c r="I21" i="12"/>
  <c r="I27" i="12" s="1"/>
  <c r="D25" i="12"/>
  <c r="C25" i="12"/>
  <c r="F25" i="12" s="1"/>
  <c r="D26" i="12"/>
  <c r="H21" i="12"/>
  <c r="E22" i="12"/>
  <c r="C26" i="12"/>
  <c r="E21" i="12"/>
  <c r="D23" i="12"/>
  <c r="D21" i="12"/>
  <c r="D27" i="12" s="1"/>
  <c r="E25" i="12"/>
  <c r="O12" i="2"/>
  <c r="O13" i="2"/>
  <c r="O14" i="2"/>
  <c r="O15" i="2"/>
  <c r="O11" i="2"/>
  <c r="O10" i="2"/>
  <c r="L15" i="31"/>
  <c r="E15" i="31"/>
  <c r="E15" i="32"/>
  <c r="L15" i="30"/>
  <c r="E10" i="30"/>
  <c r="L23" i="32"/>
  <c r="E21" i="32"/>
  <c r="G14" i="32"/>
  <c r="G13" i="32"/>
  <c r="E13" i="32"/>
  <c r="M24" i="32" s="1"/>
  <c r="D10" i="32"/>
  <c r="L23" i="31"/>
  <c r="E21" i="31"/>
  <c r="G14" i="31"/>
  <c r="G13" i="31"/>
  <c r="E13" i="31"/>
  <c r="M24" i="31" s="1"/>
  <c r="D10" i="31"/>
  <c r="L23" i="30"/>
  <c r="E21" i="30"/>
  <c r="G14" i="30"/>
  <c r="G13" i="30"/>
  <c r="E13" i="30"/>
  <c r="M24" i="30" s="1"/>
  <c r="D10" i="30"/>
  <c r="F21" i="12" l="1"/>
  <c r="C27" i="12"/>
  <c r="E27" i="12"/>
  <c r="F26" i="12"/>
  <c r="F22" i="12"/>
  <c r="K21" i="12"/>
  <c r="K27" i="12" s="1"/>
  <c r="H27" i="12"/>
  <c r="I9" i="34"/>
  <c r="C9" i="35"/>
  <c r="I6" i="34"/>
  <c r="C6" i="35"/>
  <c r="I21" i="34"/>
  <c r="C21" i="35"/>
  <c r="I18" i="34"/>
  <c r="C18" i="35"/>
  <c r="I15" i="34"/>
  <c r="C15" i="35"/>
  <c r="I12" i="34"/>
  <c r="C12" i="35"/>
  <c r="Q6" i="34"/>
  <c r="K6" i="34"/>
  <c r="O6" i="34" s="1"/>
  <c r="U6" i="34"/>
  <c r="L13" i="31"/>
  <c r="I15" i="32"/>
  <c r="I13" i="32" s="1"/>
  <c r="L13" i="30"/>
  <c r="E10" i="32"/>
  <c r="H10" i="32"/>
  <c r="H15" i="32"/>
  <c r="H13" i="32" s="1"/>
  <c r="L24" i="32" s="1"/>
  <c r="I10" i="32"/>
  <c r="J10" i="32"/>
  <c r="J15" i="32"/>
  <c r="J13" i="32" s="1"/>
  <c r="K10" i="32"/>
  <c r="K15" i="32"/>
  <c r="K13" i="32" s="1"/>
  <c r="L10" i="32"/>
  <c r="L15" i="32"/>
  <c r="L13" i="32" s="1"/>
  <c r="E10" i="31"/>
  <c r="H10" i="31"/>
  <c r="H15" i="31"/>
  <c r="H13" i="31" s="1"/>
  <c r="L24" i="31" s="1"/>
  <c r="I10" i="31"/>
  <c r="I15" i="31"/>
  <c r="I13" i="31" s="1"/>
  <c r="J10" i="31"/>
  <c r="J15" i="31"/>
  <c r="J13" i="31" s="1"/>
  <c r="K10" i="31"/>
  <c r="K15" i="31"/>
  <c r="K13" i="31" s="1"/>
  <c r="L10" i="31"/>
  <c r="L10" i="30"/>
  <c r="E15" i="30"/>
  <c r="H15" i="30"/>
  <c r="H13" i="30" s="1"/>
  <c r="L24" i="30" s="1"/>
  <c r="I15" i="30"/>
  <c r="I13" i="30" s="1"/>
  <c r="J15" i="30"/>
  <c r="J13" i="30" s="1"/>
  <c r="H10" i="30"/>
  <c r="I10" i="30"/>
  <c r="J10" i="30"/>
  <c r="K10" i="30"/>
  <c r="K15" i="30"/>
  <c r="K13" i="30" s="1"/>
  <c r="Q10" i="2"/>
  <c r="P10" i="2" s="1"/>
  <c r="P16" i="2" s="1"/>
  <c r="Q11" i="2"/>
  <c r="P11" i="2" s="1"/>
  <c r="Q12" i="2"/>
  <c r="P12" i="2" s="1"/>
  <c r="Q13" i="2"/>
  <c r="P13" i="2" s="1"/>
  <c r="Q14" i="2"/>
  <c r="P14" i="2" s="1"/>
  <c r="Q15" i="2"/>
  <c r="P15" i="2" s="1"/>
  <c r="F27" i="12" l="1"/>
  <c r="DI1" i="4" a="1"/>
  <c r="DI1" i="4" s="1"/>
  <c r="P1" i="4" a="1"/>
  <c r="P1" i="4" s="1"/>
  <c r="DI2" i="4" s="1" a="1"/>
  <c r="DI2" i="4" s="1"/>
  <c r="J1" i="4" a="1"/>
  <c r="J1" i="4" s="1"/>
  <c r="J2" i="4" s="1" a="1"/>
  <c r="J2" i="4" s="1"/>
  <c r="H5004" i="4"/>
  <c r="H5005" i="4"/>
  <c r="H5006" i="4"/>
  <c r="H5007" i="4"/>
  <c r="H5008" i="4"/>
  <c r="H5009" i="4"/>
  <c r="H5010" i="4"/>
  <c r="H5011" i="4"/>
  <c r="H5012" i="4"/>
  <c r="H5013" i="4"/>
  <c r="H5014" i="4"/>
  <c r="H5015" i="4"/>
  <c r="H5016" i="4"/>
  <c r="H5017" i="4"/>
  <c r="H5018" i="4"/>
  <c r="H5019" i="4"/>
  <c r="H5020" i="4"/>
  <c r="H5021" i="4"/>
  <c r="H5022" i="4"/>
  <c r="H5023" i="4"/>
  <c r="H5024" i="4"/>
  <c r="H5025" i="4"/>
  <c r="H5026" i="4"/>
  <c r="H5027" i="4"/>
  <c r="H5028" i="4"/>
  <c r="H5029" i="4"/>
  <c r="H5030" i="4"/>
  <c r="H5031" i="4"/>
  <c r="H5032" i="4"/>
  <c r="H5033" i="4"/>
  <c r="H5034" i="4"/>
  <c r="H5035" i="4"/>
  <c r="H5036" i="4"/>
  <c r="H5037" i="4"/>
  <c r="H5038" i="4"/>
  <c r="H5039" i="4"/>
  <c r="H5040" i="4"/>
  <c r="H5041" i="4"/>
  <c r="H5042" i="4"/>
  <c r="H5043" i="4"/>
  <c r="H5044" i="4"/>
  <c r="H5045" i="4"/>
  <c r="H5046" i="4"/>
  <c r="H5047" i="4"/>
  <c r="H5048" i="4"/>
  <c r="H5049" i="4"/>
  <c r="H5050" i="4"/>
  <c r="H5051" i="4"/>
  <c r="H5052" i="4"/>
  <c r="H5053" i="4"/>
  <c r="H5054" i="4"/>
  <c r="H5055" i="4"/>
  <c r="H5056" i="4"/>
  <c r="H5057" i="4"/>
  <c r="H5058" i="4"/>
  <c r="H5059" i="4"/>
  <c r="H5060" i="4"/>
  <c r="H5061" i="4"/>
  <c r="H5062" i="4"/>
  <c r="H5063" i="4"/>
  <c r="H5064" i="4"/>
  <c r="H5065" i="4"/>
  <c r="H5066" i="4"/>
  <c r="H5067" i="4"/>
  <c r="H5068" i="4"/>
  <c r="H5069" i="4"/>
  <c r="H5070" i="4"/>
  <c r="H5071" i="4"/>
  <c r="H5072" i="4"/>
  <c r="H5073" i="4"/>
  <c r="H5074" i="4"/>
  <c r="H5075" i="4"/>
  <c r="H5076" i="4"/>
  <c r="H5077" i="4"/>
  <c r="H5078" i="4"/>
  <c r="H5079" i="4"/>
  <c r="H5080" i="4"/>
  <c r="H5081" i="4"/>
  <c r="H5082" i="4"/>
  <c r="H5083" i="4"/>
  <c r="H5084" i="4"/>
  <c r="H5085" i="4"/>
  <c r="H5086" i="4"/>
  <c r="H5087" i="4"/>
  <c r="H5088" i="4"/>
  <c r="H5089" i="4"/>
  <c r="H5090" i="4"/>
  <c r="H5091" i="4"/>
  <c r="H5092" i="4"/>
  <c r="H5093" i="4"/>
  <c r="H5094" i="4"/>
  <c r="H5095" i="4"/>
  <c r="H5096" i="4"/>
  <c r="H5097" i="4"/>
  <c r="H5098" i="4"/>
  <c r="H5099" i="4"/>
  <c r="H5100" i="4"/>
  <c r="H5101" i="4"/>
  <c r="H5102" i="4"/>
  <c r="H5103" i="4"/>
  <c r="H5104" i="4"/>
  <c r="H5105" i="4"/>
  <c r="H5106" i="4"/>
  <c r="H5107" i="4"/>
  <c r="H5108" i="4"/>
  <c r="H5109" i="4"/>
  <c r="H5110" i="4"/>
  <c r="H5111" i="4"/>
  <c r="H5112" i="4"/>
  <c r="H5113" i="4"/>
  <c r="H5114" i="4"/>
  <c r="H5115" i="4"/>
  <c r="H5116" i="4"/>
  <c r="H5117" i="4"/>
  <c r="H5118" i="4"/>
  <c r="H5119" i="4"/>
  <c r="H5120" i="4"/>
  <c r="H5121" i="4"/>
  <c r="H5122" i="4"/>
  <c r="H5123" i="4"/>
  <c r="H5124" i="4"/>
  <c r="H5125" i="4"/>
  <c r="H5126" i="4"/>
  <c r="H5127" i="4"/>
  <c r="H5128" i="4"/>
  <c r="H5129" i="4"/>
  <c r="H5130" i="4"/>
  <c r="H5131" i="4"/>
  <c r="H5132" i="4"/>
  <c r="H5133" i="4"/>
  <c r="H5134" i="4"/>
  <c r="H5135" i="4"/>
  <c r="H5136" i="4"/>
  <c r="H5137" i="4"/>
  <c r="H5138" i="4"/>
  <c r="H5139" i="4"/>
  <c r="H5140" i="4"/>
  <c r="H5141" i="4"/>
  <c r="H5142" i="4"/>
  <c r="H5143" i="4"/>
  <c r="H5144" i="4"/>
  <c r="H5145" i="4"/>
  <c r="H5146" i="4"/>
  <c r="H5147" i="4"/>
  <c r="H5148" i="4"/>
  <c r="H5149" i="4"/>
  <c r="H5150" i="4"/>
  <c r="H5151" i="4"/>
  <c r="H5152" i="4"/>
  <c r="H5153" i="4"/>
  <c r="H5154" i="4"/>
  <c r="H5155" i="4"/>
  <c r="H5156" i="4"/>
  <c r="H5157" i="4"/>
  <c r="H5158" i="4"/>
  <c r="H5159" i="4"/>
  <c r="H5160" i="4"/>
  <c r="H5161" i="4"/>
  <c r="H5162" i="4"/>
  <c r="H5163" i="4"/>
  <c r="H5164" i="4"/>
  <c r="H5165" i="4"/>
  <c r="H5166" i="4"/>
  <c r="H5167" i="4"/>
  <c r="H5168" i="4"/>
  <c r="H5169" i="4"/>
  <c r="H5170" i="4"/>
  <c r="H5171" i="4"/>
  <c r="H5172" i="4"/>
  <c r="H5173" i="4"/>
  <c r="H5174" i="4"/>
  <c r="H5175" i="4"/>
  <c r="H5176" i="4"/>
  <c r="H5177" i="4"/>
  <c r="H5178" i="4"/>
  <c r="H5179" i="4"/>
  <c r="H5180" i="4"/>
  <c r="H5181" i="4"/>
  <c r="H5182" i="4"/>
  <c r="H5183" i="4"/>
  <c r="H5184" i="4"/>
  <c r="H5185" i="4"/>
  <c r="H5186" i="4"/>
  <c r="H5187" i="4"/>
  <c r="H5188" i="4"/>
  <c r="H5189" i="4"/>
  <c r="H5190" i="4"/>
  <c r="H5191" i="4"/>
  <c r="H5192" i="4"/>
  <c r="H5193" i="4"/>
  <c r="H5194" i="4"/>
  <c r="H5195" i="4"/>
  <c r="H5196" i="4"/>
  <c r="H5197" i="4"/>
  <c r="H5198" i="4"/>
  <c r="H5199" i="4"/>
  <c r="H5200" i="4"/>
  <c r="H5201" i="4"/>
  <c r="H5202" i="4"/>
  <c r="H5203" i="4"/>
  <c r="H5204" i="4"/>
  <c r="H5205" i="4"/>
  <c r="H5206" i="4"/>
  <c r="H5207" i="4"/>
  <c r="H5208" i="4"/>
  <c r="H5209" i="4"/>
  <c r="H5210" i="4"/>
  <c r="H5211" i="4"/>
  <c r="H5212" i="4"/>
  <c r="H5213" i="4"/>
  <c r="H5214" i="4"/>
  <c r="H5215" i="4"/>
  <c r="H5216" i="4"/>
  <c r="H5217" i="4"/>
  <c r="H5218" i="4"/>
  <c r="H5219" i="4"/>
  <c r="H5220" i="4"/>
  <c r="H5221" i="4"/>
  <c r="H5222" i="4"/>
  <c r="H5223" i="4"/>
  <c r="H5224" i="4"/>
  <c r="H5225" i="4"/>
  <c r="H5226" i="4"/>
  <c r="H5227" i="4"/>
  <c r="H5228" i="4"/>
  <c r="H5229" i="4"/>
  <c r="H5230" i="4"/>
  <c r="H5231" i="4"/>
  <c r="H5232" i="4"/>
  <c r="H5233" i="4"/>
  <c r="H5234" i="4"/>
  <c r="H5235" i="4"/>
  <c r="H5236" i="4"/>
  <c r="H5237" i="4"/>
  <c r="H5238" i="4"/>
  <c r="H5239" i="4"/>
  <c r="H5240" i="4"/>
  <c r="H5241" i="4"/>
  <c r="H5242" i="4"/>
  <c r="H5243" i="4"/>
  <c r="H5244" i="4"/>
  <c r="H5245" i="4"/>
  <c r="H5246" i="4"/>
  <c r="H5247" i="4"/>
  <c r="H5248" i="4"/>
  <c r="H5249" i="4"/>
  <c r="H5250" i="4"/>
  <c r="H5251" i="4"/>
  <c r="H5252" i="4"/>
  <c r="H5253" i="4"/>
  <c r="H5254" i="4"/>
  <c r="H5255" i="4"/>
  <c r="H5256" i="4"/>
  <c r="H5257" i="4"/>
  <c r="H5258" i="4"/>
  <c r="H5259" i="4"/>
  <c r="H5260" i="4"/>
  <c r="H5261" i="4"/>
  <c r="H5262" i="4"/>
  <c r="H5263" i="4"/>
  <c r="H5264" i="4"/>
  <c r="H5265" i="4"/>
  <c r="H5266" i="4"/>
  <c r="H5267" i="4"/>
  <c r="H5268" i="4"/>
  <c r="H5269" i="4"/>
  <c r="H5270" i="4"/>
  <c r="H5271" i="4"/>
  <c r="H5272" i="4"/>
  <c r="H5273" i="4"/>
  <c r="H5274" i="4"/>
  <c r="H5275" i="4"/>
  <c r="H5276" i="4"/>
  <c r="H5277" i="4"/>
  <c r="H5278" i="4"/>
  <c r="H5279" i="4"/>
  <c r="H5280" i="4"/>
  <c r="H5281" i="4"/>
  <c r="H5282" i="4"/>
  <c r="H5283" i="4"/>
  <c r="H5284" i="4"/>
  <c r="H5285" i="4"/>
  <c r="H5286" i="4"/>
  <c r="H5287" i="4"/>
  <c r="H5288" i="4"/>
  <c r="H5289" i="4"/>
  <c r="H5290" i="4"/>
  <c r="H5291" i="4"/>
  <c r="H5292" i="4"/>
  <c r="H5293" i="4"/>
  <c r="H5294" i="4"/>
  <c r="H5295" i="4"/>
  <c r="H5296" i="4"/>
  <c r="H5297" i="4"/>
  <c r="H5298" i="4"/>
  <c r="H5299" i="4"/>
  <c r="H5300" i="4"/>
  <c r="H5301" i="4"/>
  <c r="H5302" i="4"/>
  <c r="H5303" i="4"/>
  <c r="H5304" i="4"/>
  <c r="H5305" i="4"/>
  <c r="H5306" i="4"/>
  <c r="H5307" i="4"/>
  <c r="H5308" i="4"/>
  <c r="H5309" i="4"/>
  <c r="H5310" i="4"/>
  <c r="H5311" i="4"/>
  <c r="H5312" i="4"/>
  <c r="H5313" i="4"/>
  <c r="H5314" i="4"/>
  <c r="H5315" i="4"/>
  <c r="H5316" i="4"/>
  <c r="H5317" i="4"/>
  <c r="H5318" i="4"/>
  <c r="H5319" i="4"/>
  <c r="H5320" i="4"/>
  <c r="H5321" i="4"/>
  <c r="H5322" i="4"/>
  <c r="H5323" i="4"/>
  <c r="H5324" i="4"/>
  <c r="H5325" i="4"/>
  <c r="H5326" i="4"/>
  <c r="H5327" i="4"/>
  <c r="H5328" i="4"/>
  <c r="H5329" i="4"/>
  <c r="H5330" i="4"/>
  <c r="H5331" i="4"/>
  <c r="H5332" i="4"/>
  <c r="H5333" i="4"/>
  <c r="H5334" i="4"/>
  <c r="H5335" i="4"/>
  <c r="H5336" i="4"/>
  <c r="H5337" i="4"/>
  <c r="H5338" i="4"/>
  <c r="H5339" i="4"/>
  <c r="H5340" i="4"/>
  <c r="H5341" i="4"/>
  <c r="H5342" i="4"/>
  <c r="H5343" i="4"/>
  <c r="H5344" i="4"/>
  <c r="H5345" i="4"/>
  <c r="H5346" i="4"/>
  <c r="H5347" i="4"/>
  <c r="H5348" i="4"/>
  <c r="H5349" i="4"/>
  <c r="H5350" i="4"/>
  <c r="H5351" i="4"/>
  <c r="H5352" i="4"/>
  <c r="H5353" i="4"/>
  <c r="H5354" i="4"/>
  <c r="H5355" i="4"/>
  <c r="H5356" i="4"/>
  <c r="H5357" i="4"/>
  <c r="H5358" i="4"/>
  <c r="H5359" i="4"/>
  <c r="H5360" i="4"/>
  <c r="H5361" i="4"/>
  <c r="H5362" i="4"/>
  <c r="H5363" i="4"/>
  <c r="H5364" i="4"/>
  <c r="H5365" i="4"/>
  <c r="H5366" i="4"/>
  <c r="H5367" i="4"/>
  <c r="H5368" i="4"/>
  <c r="H5369" i="4"/>
  <c r="H5370" i="4"/>
  <c r="H5371" i="4"/>
  <c r="H5372" i="4"/>
  <c r="H5373" i="4"/>
  <c r="H5374" i="4"/>
  <c r="H5375" i="4"/>
  <c r="H5376" i="4"/>
  <c r="H5377" i="4"/>
  <c r="H5378" i="4"/>
  <c r="H5379" i="4"/>
  <c r="H5380" i="4"/>
  <c r="H5381" i="4"/>
  <c r="H5382" i="4"/>
  <c r="H5383" i="4"/>
  <c r="H5384" i="4"/>
  <c r="H5385" i="4"/>
  <c r="H5386" i="4"/>
  <c r="H5387" i="4"/>
  <c r="H5388" i="4"/>
  <c r="H5389" i="4"/>
  <c r="H5390" i="4"/>
  <c r="H5391" i="4"/>
  <c r="H5392" i="4"/>
  <c r="H5393" i="4"/>
  <c r="H5394" i="4"/>
  <c r="H5395" i="4"/>
  <c r="H5396" i="4"/>
  <c r="H5397" i="4"/>
  <c r="H5398" i="4"/>
  <c r="H5399" i="4"/>
  <c r="H5400" i="4"/>
  <c r="H5401" i="4"/>
  <c r="H5402" i="4"/>
  <c r="H5403" i="4"/>
  <c r="H5404" i="4"/>
  <c r="H5405" i="4"/>
  <c r="H5406" i="4"/>
  <c r="H5407" i="4"/>
  <c r="H5408" i="4"/>
  <c r="H5409" i="4"/>
  <c r="H5410" i="4"/>
  <c r="H5411" i="4"/>
  <c r="H5412" i="4"/>
  <c r="H5413" i="4"/>
  <c r="H5414" i="4"/>
  <c r="H5415" i="4"/>
  <c r="H5416" i="4"/>
  <c r="H5417" i="4"/>
  <c r="H5418" i="4"/>
  <c r="H5419" i="4"/>
  <c r="H5420" i="4"/>
  <c r="H5421" i="4"/>
  <c r="H5422" i="4"/>
  <c r="H5423" i="4"/>
  <c r="H5424" i="4"/>
  <c r="H5425" i="4"/>
  <c r="H5426" i="4"/>
  <c r="H5427" i="4"/>
  <c r="H5428" i="4"/>
  <c r="H5429" i="4"/>
  <c r="H5430" i="4"/>
  <c r="H5431" i="4"/>
  <c r="H5432" i="4"/>
  <c r="H5433" i="4"/>
  <c r="H5434" i="4"/>
  <c r="H5435" i="4"/>
  <c r="H5436" i="4"/>
  <c r="H5437" i="4"/>
  <c r="H5438" i="4"/>
  <c r="H5439" i="4"/>
  <c r="H5440" i="4"/>
  <c r="H5441" i="4"/>
  <c r="H5442" i="4"/>
  <c r="H5443" i="4"/>
  <c r="H5444" i="4"/>
  <c r="H5445" i="4"/>
  <c r="H5446" i="4"/>
  <c r="H5447" i="4"/>
  <c r="H5448" i="4"/>
  <c r="H5449" i="4"/>
  <c r="H5450" i="4"/>
  <c r="H5451" i="4"/>
  <c r="H5452" i="4"/>
  <c r="H5453" i="4"/>
  <c r="H5454" i="4"/>
  <c r="H5455" i="4"/>
  <c r="H5456" i="4"/>
  <c r="H5457" i="4"/>
  <c r="H5458" i="4"/>
  <c r="H5459" i="4"/>
  <c r="H5460" i="4"/>
  <c r="H5461" i="4"/>
  <c r="H5462" i="4"/>
  <c r="H5463" i="4"/>
  <c r="H5464" i="4"/>
  <c r="H5465" i="4"/>
  <c r="H5466" i="4"/>
  <c r="H5467" i="4"/>
  <c r="H5468" i="4"/>
  <c r="H5469" i="4"/>
  <c r="H5470" i="4"/>
  <c r="H5471" i="4"/>
  <c r="H5472" i="4"/>
  <c r="H5473" i="4"/>
  <c r="H5474" i="4"/>
  <c r="H5475" i="4"/>
  <c r="H5476" i="4"/>
  <c r="H5477" i="4"/>
  <c r="H5478" i="4"/>
  <c r="H5479" i="4"/>
  <c r="H5480" i="4"/>
  <c r="H5481" i="4"/>
  <c r="H5482" i="4"/>
  <c r="H5483" i="4"/>
  <c r="H5484" i="4"/>
  <c r="H5485" i="4"/>
  <c r="H5486" i="4"/>
  <c r="H5487" i="4"/>
  <c r="H5488" i="4"/>
  <c r="H5489" i="4"/>
  <c r="H5490" i="4"/>
  <c r="H5491" i="4"/>
  <c r="H5492" i="4"/>
  <c r="H5493" i="4"/>
  <c r="H5494" i="4"/>
  <c r="H5495" i="4"/>
  <c r="H5496" i="4"/>
  <c r="H5497" i="4"/>
  <c r="H5498" i="4"/>
  <c r="H5499" i="4"/>
  <c r="H5500" i="4"/>
  <c r="H5501" i="4"/>
  <c r="H5502" i="4"/>
  <c r="H5503" i="4"/>
  <c r="H5504" i="4"/>
  <c r="H5505" i="4"/>
  <c r="H5506" i="4"/>
  <c r="H5507" i="4"/>
  <c r="H5508" i="4"/>
  <c r="H5509" i="4"/>
  <c r="H5510" i="4"/>
  <c r="H5511" i="4"/>
  <c r="H5512" i="4"/>
  <c r="H5513" i="4"/>
  <c r="H5514" i="4"/>
  <c r="H5515" i="4"/>
  <c r="H5516" i="4"/>
  <c r="H5517" i="4"/>
  <c r="H5518" i="4"/>
  <c r="H5519" i="4"/>
  <c r="H5520" i="4"/>
  <c r="H5521" i="4"/>
  <c r="H5522" i="4"/>
  <c r="H5523" i="4"/>
  <c r="H5524" i="4"/>
  <c r="H5525" i="4"/>
  <c r="H5526" i="4"/>
  <c r="H5527" i="4"/>
  <c r="H5528" i="4"/>
  <c r="H5529" i="4"/>
  <c r="H5530" i="4"/>
  <c r="H5531" i="4"/>
  <c r="H5532" i="4"/>
  <c r="H5533" i="4"/>
  <c r="H5534" i="4"/>
  <c r="H5535" i="4"/>
  <c r="H5536" i="4"/>
  <c r="H5537" i="4"/>
  <c r="H5538" i="4"/>
  <c r="H5539" i="4"/>
  <c r="H5540" i="4"/>
  <c r="H5541" i="4"/>
  <c r="H5542" i="4"/>
  <c r="H5543" i="4"/>
  <c r="H5544" i="4"/>
  <c r="H5545" i="4"/>
  <c r="H5546" i="4"/>
  <c r="H5547" i="4"/>
  <c r="H5548" i="4"/>
  <c r="H5549" i="4"/>
  <c r="H5550" i="4"/>
  <c r="H5551" i="4"/>
  <c r="H5552" i="4"/>
  <c r="H5553" i="4"/>
  <c r="H5554" i="4"/>
  <c r="H5555" i="4"/>
  <c r="H5556" i="4"/>
  <c r="H5557" i="4"/>
  <c r="H5558" i="4"/>
  <c r="H5559" i="4"/>
  <c r="H5560" i="4"/>
  <c r="H5561" i="4"/>
  <c r="H5562" i="4"/>
  <c r="H5563" i="4"/>
  <c r="H5564" i="4"/>
  <c r="H5565" i="4"/>
  <c r="H5566" i="4"/>
  <c r="H5567" i="4"/>
  <c r="H5568" i="4"/>
  <c r="H5569" i="4"/>
  <c r="H5570" i="4"/>
  <c r="H5571" i="4"/>
  <c r="H5572" i="4"/>
  <c r="H5573" i="4"/>
  <c r="H5574" i="4"/>
  <c r="H5575" i="4"/>
  <c r="H5576" i="4"/>
  <c r="H5577" i="4"/>
  <c r="H5578" i="4"/>
  <c r="H5579" i="4"/>
  <c r="H5580" i="4"/>
  <c r="H5581" i="4"/>
  <c r="H5582" i="4"/>
  <c r="H5583" i="4"/>
  <c r="H5584" i="4"/>
  <c r="H5585" i="4"/>
  <c r="H5586" i="4"/>
  <c r="H5587" i="4"/>
  <c r="H5588" i="4"/>
  <c r="H5589" i="4"/>
  <c r="H5590" i="4"/>
  <c r="H5591" i="4"/>
  <c r="H5592" i="4"/>
  <c r="H5593" i="4"/>
  <c r="H5594" i="4"/>
  <c r="H5595" i="4"/>
  <c r="H5596" i="4"/>
  <c r="H5597" i="4"/>
  <c r="H5598" i="4"/>
  <c r="H5599" i="4"/>
  <c r="H5600" i="4"/>
  <c r="H5601" i="4"/>
  <c r="H5602" i="4"/>
  <c r="H5603" i="4"/>
  <c r="H5604" i="4"/>
  <c r="H5605" i="4"/>
  <c r="H5606" i="4"/>
  <c r="H5607" i="4"/>
  <c r="H5608" i="4"/>
  <c r="H5609" i="4"/>
  <c r="H5610" i="4"/>
  <c r="H5611" i="4"/>
  <c r="H5612" i="4"/>
  <c r="H5613" i="4"/>
  <c r="H5614" i="4"/>
  <c r="H5615" i="4"/>
  <c r="H5616" i="4"/>
  <c r="H5617" i="4"/>
  <c r="H5618" i="4"/>
  <c r="H5619" i="4"/>
  <c r="H5620" i="4"/>
  <c r="H5621" i="4"/>
  <c r="H5622" i="4"/>
  <c r="H5623" i="4"/>
  <c r="H5624" i="4"/>
  <c r="H5625" i="4"/>
  <c r="H5626" i="4"/>
  <c r="H5627" i="4"/>
  <c r="H5628" i="4"/>
  <c r="H5629" i="4"/>
  <c r="H5630" i="4"/>
  <c r="H5631" i="4"/>
  <c r="H5632" i="4"/>
  <c r="H5633" i="4"/>
  <c r="H5634" i="4"/>
  <c r="H5635" i="4"/>
  <c r="H5636" i="4"/>
  <c r="H5637" i="4"/>
  <c r="H5638" i="4"/>
  <c r="H5639" i="4"/>
  <c r="H5640" i="4"/>
  <c r="H5641" i="4"/>
  <c r="H5642" i="4"/>
  <c r="H5643" i="4"/>
  <c r="H5644" i="4"/>
  <c r="H5645" i="4"/>
  <c r="H5646" i="4"/>
  <c r="H5647" i="4"/>
  <c r="H5648" i="4"/>
  <c r="H5649" i="4"/>
  <c r="H5650" i="4"/>
  <c r="H5651" i="4"/>
  <c r="H5652" i="4"/>
  <c r="H5653" i="4"/>
  <c r="H5654" i="4"/>
  <c r="H5655" i="4"/>
  <c r="H5656" i="4"/>
  <c r="H5657" i="4"/>
  <c r="H5658" i="4"/>
  <c r="H5659" i="4"/>
  <c r="H5660" i="4"/>
  <c r="H5661" i="4"/>
  <c r="H5662" i="4"/>
  <c r="H5663" i="4"/>
  <c r="H5664" i="4"/>
  <c r="H5665" i="4"/>
  <c r="H5666" i="4"/>
  <c r="H5667" i="4"/>
  <c r="H5668" i="4"/>
  <c r="H5669" i="4"/>
  <c r="H5670" i="4"/>
  <c r="H5671" i="4"/>
  <c r="H5672" i="4"/>
  <c r="H5673" i="4"/>
  <c r="H5674" i="4"/>
  <c r="H5675" i="4"/>
  <c r="H5676" i="4"/>
  <c r="H5677" i="4"/>
  <c r="H5678" i="4"/>
  <c r="H5679" i="4"/>
  <c r="H5680" i="4"/>
  <c r="H5681" i="4"/>
  <c r="H5682" i="4"/>
  <c r="H5683" i="4"/>
  <c r="H5684" i="4"/>
  <c r="H5685" i="4"/>
  <c r="H5686" i="4"/>
  <c r="H5687" i="4"/>
  <c r="H5688" i="4"/>
  <c r="H5689" i="4"/>
  <c r="H5690" i="4"/>
  <c r="H5691" i="4"/>
  <c r="H5692" i="4"/>
  <c r="H5693" i="4"/>
  <c r="H5694" i="4"/>
  <c r="H5695" i="4"/>
  <c r="H5696" i="4"/>
  <c r="H5697" i="4"/>
  <c r="H5698" i="4"/>
  <c r="H5699" i="4"/>
  <c r="H5700" i="4"/>
  <c r="H5701" i="4"/>
  <c r="H5702" i="4"/>
  <c r="H5703" i="4"/>
  <c r="H5704" i="4"/>
  <c r="H5705" i="4"/>
  <c r="H5706" i="4"/>
  <c r="H5707" i="4"/>
  <c r="H5708" i="4"/>
  <c r="H5709" i="4"/>
  <c r="H5710" i="4"/>
  <c r="H5711" i="4"/>
  <c r="H5712" i="4"/>
  <c r="H5713" i="4"/>
  <c r="H5714" i="4"/>
  <c r="H5715" i="4"/>
  <c r="H5716" i="4"/>
  <c r="H5717" i="4"/>
  <c r="H5718" i="4"/>
  <c r="H5719" i="4"/>
  <c r="H5720" i="4"/>
  <c r="H5721" i="4"/>
  <c r="H5722" i="4"/>
  <c r="H5723" i="4"/>
  <c r="H5724" i="4"/>
  <c r="H5725" i="4"/>
  <c r="H5726" i="4"/>
  <c r="H5727" i="4"/>
  <c r="H5728" i="4"/>
  <c r="H5729" i="4"/>
  <c r="H5730" i="4"/>
  <c r="H5731" i="4"/>
  <c r="H5732" i="4"/>
  <c r="H5733" i="4"/>
  <c r="H5734" i="4"/>
  <c r="H5735" i="4"/>
  <c r="H5736" i="4"/>
  <c r="H5737" i="4"/>
  <c r="H5738" i="4"/>
  <c r="H5739" i="4"/>
  <c r="H5740" i="4"/>
  <c r="H5741" i="4"/>
  <c r="H5742" i="4"/>
  <c r="H5743" i="4"/>
  <c r="H5744" i="4"/>
  <c r="H5745" i="4"/>
  <c r="H5746" i="4"/>
  <c r="H5747" i="4"/>
  <c r="H5748" i="4"/>
  <c r="H5749" i="4"/>
  <c r="H5750" i="4"/>
  <c r="H5751" i="4"/>
  <c r="H5752" i="4"/>
  <c r="H5753" i="4"/>
  <c r="H5754" i="4"/>
  <c r="H5755" i="4"/>
  <c r="H5756" i="4"/>
  <c r="H5757" i="4"/>
  <c r="H5758" i="4"/>
  <c r="H5759" i="4"/>
  <c r="H5760" i="4"/>
  <c r="H5761" i="4"/>
  <c r="H5762" i="4"/>
  <c r="H5763" i="4"/>
  <c r="H5764" i="4"/>
  <c r="H5765" i="4"/>
  <c r="H5766" i="4"/>
  <c r="H5767" i="4"/>
  <c r="H5768" i="4"/>
  <c r="H5769" i="4"/>
  <c r="H5770" i="4"/>
  <c r="H5771" i="4"/>
  <c r="H5772" i="4"/>
  <c r="H5773" i="4"/>
  <c r="H5774" i="4"/>
  <c r="H5775" i="4"/>
  <c r="H5776" i="4"/>
  <c r="H5777" i="4"/>
  <c r="H5778" i="4"/>
  <c r="H5779" i="4"/>
  <c r="H5780" i="4"/>
  <c r="H5781" i="4"/>
  <c r="H5782" i="4"/>
  <c r="H5783" i="4"/>
  <c r="H5784" i="4"/>
  <c r="H5785" i="4"/>
  <c r="H5786" i="4"/>
  <c r="H5787" i="4"/>
  <c r="H5788" i="4"/>
  <c r="H5789" i="4"/>
  <c r="H5790" i="4"/>
  <c r="H5791" i="4"/>
  <c r="H5792" i="4"/>
  <c r="H5793" i="4"/>
  <c r="H5794" i="4"/>
  <c r="H5795" i="4"/>
  <c r="H5796" i="4"/>
  <c r="H5797" i="4"/>
  <c r="H5798" i="4"/>
  <c r="H5799" i="4"/>
  <c r="H5800" i="4"/>
  <c r="H5801" i="4"/>
  <c r="H5802" i="4"/>
  <c r="H5803" i="4"/>
  <c r="H5804" i="4"/>
  <c r="H5805" i="4"/>
  <c r="H5806" i="4"/>
  <c r="H5807" i="4"/>
  <c r="H5808" i="4"/>
  <c r="H5809" i="4"/>
  <c r="H5810" i="4"/>
  <c r="H5811" i="4"/>
  <c r="H5812" i="4"/>
  <c r="H5813" i="4"/>
  <c r="H5814" i="4"/>
  <c r="H5815" i="4"/>
  <c r="H5816" i="4"/>
  <c r="H5817" i="4"/>
  <c r="H5818" i="4"/>
  <c r="H5819" i="4"/>
  <c r="H5820" i="4"/>
  <c r="H5821" i="4"/>
  <c r="H5822" i="4"/>
  <c r="H5823" i="4"/>
  <c r="H5824" i="4"/>
  <c r="H5825" i="4"/>
  <c r="H5826" i="4"/>
  <c r="H5827" i="4"/>
  <c r="H5828" i="4"/>
  <c r="H5829" i="4"/>
  <c r="H5830" i="4"/>
  <c r="H5831" i="4"/>
  <c r="H5832" i="4"/>
  <c r="H5833" i="4"/>
  <c r="H5834" i="4"/>
  <c r="H5835" i="4"/>
  <c r="H5836" i="4"/>
  <c r="H5837" i="4"/>
  <c r="H5838" i="4"/>
  <c r="H5839" i="4"/>
  <c r="H5840" i="4"/>
  <c r="H5841" i="4"/>
  <c r="H5842" i="4"/>
  <c r="H5843" i="4"/>
  <c r="H5844" i="4"/>
  <c r="H5845" i="4"/>
  <c r="H5846" i="4"/>
  <c r="H5847" i="4"/>
  <c r="H5848" i="4"/>
  <c r="H5849" i="4"/>
  <c r="H5850" i="4"/>
  <c r="H5851" i="4"/>
  <c r="H5852" i="4"/>
  <c r="H5853" i="4"/>
  <c r="H5854" i="4"/>
  <c r="H5855" i="4"/>
  <c r="H5856" i="4"/>
  <c r="H5857" i="4"/>
  <c r="H5858" i="4"/>
  <c r="H5859" i="4"/>
  <c r="H5860" i="4"/>
  <c r="H5861" i="4"/>
  <c r="H5862" i="4"/>
  <c r="H5863" i="4"/>
  <c r="H5864" i="4"/>
  <c r="H5865" i="4"/>
  <c r="H5866" i="4"/>
  <c r="H5867" i="4"/>
  <c r="H5868" i="4"/>
  <c r="H5869" i="4"/>
  <c r="H5870" i="4"/>
  <c r="H5871" i="4"/>
  <c r="H5872" i="4"/>
  <c r="H5873" i="4"/>
  <c r="H5874" i="4"/>
  <c r="H5875" i="4"/>
  <c r="H5876" i="4"/>
  <c r="H5877" i="4"/>
  <c r="H5878" i="4"/>
  <c r="H5879" i="4"/>
  <c r="H5880" i="4"/>
  <c r="H5881" i="4"/>
  <c r="H5882" i="4"/>
  <c r="H5883" i="4"/>
  <c r="H5884" i="4"/>
  <c r="H5885" i="4"/>
  <c r="H5886" i="4"/>
  <c r="H5887" i="4"/>
  <c r="H5888" i="4"/>
  <c r="H5889" i="4"/>
  <c r="H5890" i="4"/>
  <c r="H5891" i="4"/>
  <c r="H5892" i="4"/>
  <c r="H5893" i="4"/>
  <c r="H5894" i="4"/>
  <c r="H5895" i="4"/>
  <c r="H5896" i="4"/>
  <c r="H5897" i="4"/>
  <c r="H5898" i="4"/>
  <c r="H5899" i="4"/>
  <c r="H5900" i="4"/>
  <c r="H5901" i="4"/>
  <c r="H5902" i="4"/>
  <c r="H5903" i="4"/>
  <c r="H5904" i="4"/>
  <c r="H5905" i="4"/>
  <c r="H5906" i="4"/>
  <c r="H5907" i="4"/>
  <c r="H5908" i="4"/>
  <c r="H5909" i="4"/>
  <c r="H5910" i="4"/>
  <c r="H5911" i="4"/>
  <c r="H5912" i="4"/>
  <c r="H5913" i="4"/>
  <c r="H5914" i="4"/>
  <c r="H5915" i="4"/>
  <c r="H5916" i="4"/>
  <c r="H5917" i="4"/>
  <c r="H5918" i="4"/>
  <c r="H5919" i="4"/>
  <c r="H5920" i="4"/>
  <c r="H5921" i="4"/>
  <c r="H5922" i="4"/>
  <c r="H5923" i="4"/>
  <c r="H5924" i="4"/>
  <c r="H5925" i="4"/>
  <c r="H5926" i="4"/>
  <c r="H5927" i="4"/>
  <c r="H5928" i="4"/>
  <c r="H5929" i="4"/>
  <c r="H5930" i="4"/>
  <c r="H5931" i="4"/>
  <c r="H5932" i="4"/>
  <c r="H5933" i="4"/>
  <c r="H5934" i="4"/>
  <c r="H5935" i="4"/>
  <c r="H5936" i="4"/>
  <c r="H5937" i="4"/>
  <c r="H5938" i="4"/>
  <c r="H5939" i="4"/>
  <c r="H5940" i="4"/>
  <c r="H5941" i="4"/>
  <c r="H5942" i="4"/>
  <c r="H5943" i="4"/>
  <c r="H5944" i="4"/>
  <c r="H5945" i="4"/>
  <c r="H5946" i="4"/>
  <c r="H5947" i="4"/>
  <c r="H5948" i="4"/>
  <c r="H5949" i="4"/>
  <c r="H5950" i="4"/>
  <c r="H5951" i="4"/>
  <c r="H5952" i="4"/>
  <c r="H5953" i="4"/>
  <c r="H5954" i="4"/>
  <c r="H5955" i="4"/>
  <c r="H5956" i="4"/>
  <c r="H5957" i="4"/>
  <c r="H5958" i="4"/>
  <c r="H5959" i="4"/>
  <c r="H5960" i="4"/>
  <c r="H5961" i="4"/>
  <c r="H5962" i="4"/>
  <c r="H5963" i="4"/>
  <c r="H5964" i="4"/>
  <c r="H5965" i="4"/>
  <c r="H5966" i="4"/>
  <c r="H5967" i="4"/>
  <c r="H5968" i="4"/>
  <c r="H5969" i="4"/>
  <c r="H5970" i="4"/>
  <c r="H5971" i="4"/>
  <c r="H5972" i="4"/>
  <c r="H5973" i="4"/>
  <c r="H5974" i="4"/>
  <c r="H5975" i="4"/>
  <c r="H5976" i="4"/>
  <c r="H5977" i="4"/>
  <c r="H5978" i="4"/>
  <c r="H5979" i="4"/>
  <c r="H5980" i="4"/>
  <c r="H5981" i="4"/>
  <c r="H5982" i="4"/>
  <c r="H5983" i="4"/>
  <c r="H5984" i="4"/>
  <c r="H5985" i="4"/>
  <c r="H5986" i="4"/>
  <c r="H5987" i="4"/>
  <c r="H5988" i="4"/>
  <c r="H5989" i="4"/>
  <c r="H5990" i="4"/>
  <c r="H5991" i="4"/>
  <c r="H5992" i="4"/>
  <c r="H5993" i="4"/>
  <c r="H5994" i="4"/>
  <c r="H5995" i="4"/>
  <c r="H5996" i="4"/>
  <c r="H5997" i="4"/>
  <c r="H5998" i="4"/>
  <c r="H5999" i="4"/>
  <c r="H6000" i="4"/>
  <c r="H6001" i="4"/>
  <c r="H6002" i="4"/>
  <c r="H6003" i="4"/>
  <c r="H6004" i="4"/>
  <c r="H6005" i="4"/>
  <c r="H6006" i="4"/>
  <c r="H6007" i="4"/>
  <c r="H6008" i="4"/>
  <c r="H6009" i="4"/>
  <c r="H6010" i="4"/>
  <c r="H6011" i="4"/>
  <c r="H6012" i="4"/>
  <c r="H6013" i="4"/>
  <c r="H6014" i="4"/>
  <c r="H6015" i="4"/>
  <c r="H6016" i="4"/>
  <c r="H6017" i="4"/>
  <c r="H6018" i="4"/>
  <c r="H6019" i="4"/>
  <c r="H6020" i="4"/>
  <c r="H6021" i="4"/>
  <c r="H6022" i="4"/>
  <c r="H6023" i="4"/>
  <c r="H6024" i="4"/>
  <c r="H6025" i="4"/>
  <c r="H6026" i="4"/>
  <c r="H6027" i="4"/>
  <c r="H6028" i="4"/>
  <c r="H6029" i="4"/>
  <c r="H6030" i="4"/>
  <c r="H6031" i="4"/>
  <c r="H6032" i="4"/>
  <c r="H6033" i="4"/>
  <c r="H6034" i="4"/>
  <c r="H6035" i="4"/>
  <c r="H6036" i="4"/>
  <c r="H6037" i="4"/>
  <c r="H6038" i="4"/>
  <c r="H6039" i="4"/>
  <c r="H6040" i="4"/>
  <c r="H6041" i="4"/>
  <c r="H6042" i="4"/>
  <c r="H6043" i="4"/>
  <c r="H6044" i="4"/>
  <c r="H6045" i="4"/>
  <c r="H6046" i="4"/>
  <c r="H6047" i="4"/>
  <c r="H6048" i="4"/>
  <c r="H6049" i="4"/>
  <c r="H6050" i="4"/>
  <c r="H6051" i="4"/>
  <c r="H6052" i="4"/>
  <c r="H6053" i="4"/>
  <c r="H6054" i="4"/>
  <c r="H6055" i="4"/>
  <c r="H6056" i="4"/>
  <c r="H6057" i="4"/>
  <c r="H6058" i="4"/>
  <c r="H6059" i="4"/>
  <c r="H6060" i="4"/>
  <c r="H6061" i="4"/>
  <c r="H6062" i="4"/>
  <c r="H6063" i="4"/>
  <c r="H6064" i="4"/>
  <c r="H6065" i="4"/>
  <c r="H6066" i="4"/>
  <c r="H6067" i="4"/>
  <c r="H6068" i="4"/>
  <c r="H6069" i="4"/>
  <c r="H6070" i="4"/>
  <c r="H6071" i="4"/>
  <c r="H6072" i="4"/>
  <c r="H6073" i="4"/>
  <c r="H6074" i="4"/>
  <c r="H6075" i="4"/>
  <c r="H6076" i="4"/>
  <c r="H6077" i="4"/>
  <c r="H6078" i="4"/>
  <c r="H6079" i="4"/>
  <c r="H6080" i="4"/>
  <c r="H6081" i="4"/>
  <c r="H6082" i="4"/>
  <c r="H6083" i="4"/>
  <c r="H6084" i="4"/>
  <c r="H6085" i="4"/>
  <c r="H6086" i="4"/>
  <c r="H6087" i="4"/>
  <c r="H6088" i="4"/>
  <c r="H6089" i="4"/>
  <c r="H6090" i="4"/>
  <c r="H6091" i="4"/>
  <c r="H6092" i="4"/>
  <c r="H6093" i="4"/>
  <c r="H6094" i="4"/>
  <c r="H6095" i="4"/>
  <c r="H6096" i="4"/>
  <c r="H6097" i="4"/>
  <c r="H6098" i="4"/>
  <c r="H6099" i="4"/>
  <c r="H6100" i="4"/>
  <c r="H6101" i="4"/>
  <c r="H6102" i="4"/>
  <c r="H6103" i="4"/>
  <c r="H6104" i="4"/>
  <c r="H6105" i="4"/>
  <c r="H6106" i="4"/>
  <c r="H6107" i="4"/>
  <c r="H6108" i="4"/>
  <c r="H6109" i="4"/>
  <c r="H6110" i="4"/>
  <c r="H6111" i="4"/>
  <c r="H6112" i="4"/>
  <c r="H6113" i="4"/>
  <c r="H6114" i="4"/>
  <c r="H6115" i="4"/>
  <c r="H6116" i="4"/>
  <c r="H6117" i="4"/>
  <c r="H6118" i="4"/>
  <c r="H6119" i="4"/>
  <c r="H6120" i="4"/>
  <c r="H6121" i="4"/>
  <c r="H6122" i="4"/>
  <c r="H6123" i="4"/>
  <c r="H6124" i="4"/>
  <c r="H6125" i="4"/>
  <c r="H6126" i="4"/>
  <c r="H6127" i="4"/>
  <c r="H6128" i="4"/>
  <c r="H6129" i="4"/>
  <c r="H6130" i="4"/>
  <c r="H6131" i="4"/>
  <c r="H6132" i="4"/>
  <c r="H6133" i="4"/>
  <c r="H6134" i="4"/>
  <c r="H6135" i="4"/>
  <c r="H6136" i="4"/>
  <c r="H6137" i="4"/>
  <c r="H6138" i="4"/>
  <c r="H6139" i="4"/>
  <c r="H6140" i="4"/>
  <c r="H6141" i="4"/>
  <c r="H6142" i="4"/>
  <c r="H6143" i="4"/>
  <c r="H6144" i="4"/>
  <c r="H6145" i="4"/>
  <c r="H6146" i="4"/>
  <c r="H6147" i="4"/>
  <c r="H6148" i="4"/>
  <c r="H6149" i="4"/>
  <c r="H6150" i="4"/>
  <c r="H6151" i="4"/>
  <c r="H6152" i="4"/>
  <c r="H6153" i="4"/>
  <c r="H6154" i="4"/>
  <c r="H6155" i="4"/>
  <c r="H6156" i="4"/>
  <c r="H6157" i="4"/>
  <c r="H6158" i="4"/>
  <c r="H6159" i="4"/>
  <c r="H6160" i="4"/>
  <c r="H6161" i="4"/>
  <c r="H6162" i="4"/>
  <c r="H6163" i="4"/>
  <c r="H6164" i="4"/>
  <c r="H6165" i="4"/>
  <c r="H6166" i="4"/>
  <c r="H6167" i="4"/>
  <c r="H6168" i="4"/>
  <c r="H6169" i="4"/>
  <c r="H6170" i="4"/>
  <c r="H6171" i="4"/>
  <c r="H6172" i="4"/>
  <c r="H6173" i="4"/>
  <c r="H6174" i="4"/>
  <c r="H6175" i="4"/>
  <c r="H6176" i="4"/>
  <c r="H6177" i="4"/>
  <c r="H6178" i="4"/>
  <c r="H6179" i="4"/>
  <c r="H6180" i="4"/>
  <c r="H6181" i="4"/>
  <c r="H6182" i="4"/>
  <c r="H6183" i="4"/>
  <c r="H6184" i="4"/>
  <c r="H6185" i="4"/>
  <c r="H6186" i="4"/>
  <c r="H6187" i="4"/>
  <c r="H6188" i="4"/>
  <c r="H6189" i="4"/>
  <c r="H6190" i="4"/>
  <c r="H6191" i="4"/>
  <c r="H6192" i="4"/>
  <c r="H6193" i="4"/>
  <c r="H6194" i="4"/>
  <c r="H6195" i="4"/>
  <c r="H6196" i="4"/>
  <c r="H6197" i="4"/>
  <c r="H6198" i="4"/>
  <c r="H6199" i="4"/>
  <c r="H6200" i="4"/>
  <c r="H6201" i="4"/>
  <c r="H6202" i="4"/>
  <c r="H6203" i="4"/>
  <c r="H6204" i="4"/>
  <c r="H6205" i="4"/>
  <c r="H6206" i="4"/>
  <c r="H6207" i="4"/>
  <c r="H6208" i="4"/>
  <c r="H6209" i="4"/>
  <c r="H6210" i="4"/>
  <c r="H6211" i="4"/>
  <c r="H6212" i="4"/>
  <c r="H6213" i="4"/>
  <c r="H6214" i="4"/>
  <c r="H6215" i="4"/>
  <c r="H6216" i="4"/>
  <c r="H6217" i="4"/>
  <c r="H6218" i="4"/>
  <c r="H6219" i="4"/>
  <c r="H6220" i="4"/>
  <c r="H6221" i="4"/>
  <c r="H6222" i="4"/>
  <c r="H6223" i="4"/>
  <c r="H6224" i="4"/>
  <c r="H6225" i="4"/>
  <c r="H6226" i="4"/>
  <c r="H6227" i="4"/>
  <c r="H6228" i="4"/>
  <c r="H6229" i="4"/>
  <c r="H6230" i="4"/>
  <c r="H6231" i="4"/>
  <c r="H6232" i="4"/>
  <c r="H6233" i="4"/>
  <c r="H6234" i="4"/>
  <c r="H6235" i="4"/>
  <c r="H6236" i="4"/>
  <c r="H6237" i="4"/>
  <c r="H6238" i="4"/>
  <c r="H6239" i="4"/>
  <c r="H6240" i="4"/>
  <c r="H6241" i="4"/>
  <c r="H6242" i="4"/>
  <c r="H6243" i="4"/>
  <c r="H6244" i="4"/>
  <c r="H6245" i="4"/>
  <c r="H6246" i="4"/>
  <c r="H6247" i="4"/>
  <c r="H6248" i="4"/>
  <c r="H6249" i="4"/>
  <c r="H6250" i="4"/>
  <c r="H6251" i="4"/>
  <c r="H6252" i="4"/>
  <c r="H6253" i="4"/>
  <c r="H6254" i="4"/>
  <c r="H6255" i="4"/>
  <c r="H6256" i="4"/>
  <c r="H6257" i="4"/>
  <c r="H6258" i="4"/>
  <c r="H6259" i="4"/>
  <c r="H6260" i="4"/>
  <c r="H6261" i="4"/>
  <c r="H6262" i="4"/>
  <c r="H6263" i="4"/>
  <c r="H6264" i="4"/>
  <c r="H6265" i="4"/>
  <c r="H6266" i="4"/>
  <c r="H6267" i="4"/>
  <c r="H6268" i="4"/>
  <c r="H6269" i="4"/>
  <c r="H6270" i="4"/>
  <c r="H6271" i="4"/>
  <c r="H6272" i="4"/>
  <c r="H6273" i="4"/>
  <c r="H6274" i="4"/>
  <c r="H6275" i="4"/>
  <c r="H6276" i="4"/>
  <c r="H6277" i="4"/>
  <c r="H6278" i="4"/>
  <c r="H6279" i="4"/>
  <c r="H6280" i="4"/>
  <c r="H6281" i="4"/>
  <c r="H6282" i="4"/>
  <c r="H6283" i="4"/>
  <c r="H6284" i="4"/>
  <c r="H6285" i="4"/>
  <c r="H6286" i="4"/>
  <c r="H6287" i="4"/>
  <c r="H6288" i="4"/>
  <c r="H6289" i="4"/>
  <c r="H6290" i="4"/>
  <c r="H6291" i="4"/>
  <c r="H6292" i="4"/>
  <c r="H6293" i="4"/>
  <c r="H6294" i="4"/>
  <c r="H6295" i="4"/>
  <c r="H6296" i="4"/>
  <c r="H6297" i="4"/>
  <c r="H6298" i="4"/>
  <c r="H6299" i="4"/>
  <c r="H6300" i="4"/>
  <c r="H6301" i="4"/>
  <c r="H6302" i="4"/>
  <c r="H6303" i="4"/>
  <c r="H6304" i="4"/>
  <c r="H6305" i="4"/>
  <c r="H6306" i="4"/>
  <c r="H6307" i="4"/>
  <c r="H6308" i="4"/>
  <c r="H6309" i="4"/>
  <c r="H6310" i="4"/>
  <c r="H6311" i="4"/>
  <c r="H6312" i="4"/>
  <c r="H6313" i="4"/>
  <c r="H6314" i="4"/>
  <c r="H6315" i="4"/>
  <c r="H6316" i="4"/>
  <c r="H6317" i="4"/>
  <c r="H6318" i="4"/>
  <c r="H6319" i="4"/>
  <c r="H6320" i="4"/>
  <c r="H6321" i="4"/>
  <c r="H6322" i="4"/>
  <c r="H6323" i="4"/>
  <c r="H6324" i="4"/>
  <c r="H6325" i="4"/>
  <c r="H6326" i="4"/>
  <c r="H6327" i="4"/>
  <c r="H6328" i="4"/>
  <c r="H6329" i="4"/>
  <c r="H6330" i="4"/>
  <c r="H6331" i="4"/>
  <c r="H6332" i="4"/>
  <c r="H6333" i="4"/>
  <c r="H6334" i="4"/>
  <c r="H6335" i="4"/>
  <c r="H6336" i="4"/>
  <c r="H6337" i="4"/>
  <c r="H6338" i="4"/>
  <c r="H6339" i="4"/>
  <c r="H6340" i="4"/>
  <c r="H6341" i="4"/>
  <c r="H6342" i="4"/>
  <c r="H6343" i="4"/>
  <c r="H6344" i="4"/>
  <c r="H6345" i="4"/>
  <c r="H6346" i="4"/>
  <c r="H6347" i="4"/>
  <c r="H6348" i="4"/>
  <c r="H6349" i="4"/>
  <c r="H6350" i="4"/>
  <c r="H6351" i="4"/>
  <c r="H6352" i="4"/>
  <c r="H6353" i="4"/>
  <c r="H6354" i="4"/>
  <c r="H6355" i="4"/>
  <c r="H6356" i="4"/>
  <c r="H6357" i="4"/>
  <c r="H6358" i="4"/>
  <c r="H6359" i="4"/>
  <c r="H6360" i="4"/>
  <c r="H6361" i="4"/>
  <c r="H6362" i="4"/>
  <c r="H6363" i="4"/>
  <c r="H6364" i="4"/>
  <c r="H6365" i="4"/>
  <c r="H6366" i="4"/>
  <c r="H6367" i="4"/>
  <c r="H6368" i="4"/>
  <c r="H6369" i="4"/>
  <c r="H6370" i="4"/>
  <c r="H6371" i="4"/>
  <c r="H6372" i="4"/>
  <c r="H6373" i="4"/>
  <c r="H6374" i="4"/>
  <c r="H6375" i="4"/>
  <c r="H6376" i="4"/>
  <c r="H6377" i="4"/>
  <c r="H6378" i="4"/>
  <c r="H6379" i="4"/>
  <c r="H6380" i="4"/>
  <c r="H6381" i="4"/>
  <c r="H6382" i="4"/>
  <c r="H6383" i="4"/>
  <c r="H6384" i="4"/>
  <c r="H6385" i="4"/>
  <c r="H6386" i="4"/>
  <c r="H6387" i="4"/>
  <c r="H6388" i="4"/>
  <c r="H6389" i="4"/>
  <c r="H6390" i="4"/>
  <c r="H6391" i="4"/>
  <c r="H6392" i="4"/>
  <c r="H6393" i="4"/>
  <c r="H6394" i="4"/>
  <c r="H6395" i="4"/>
  <c r="H6396" i="4"/>
  <c r="H6397" i="4"/>
  <c r="H6398" i="4"/>
  <c r="H6399" i="4"/>
  <c r="H6400" i="4"/>
  <c r="H6401" i="4"/>
  <c r="H6402" i="4"/>
  <c r="H6403" i="4"/>
  <c r="H6404" i="4"/>
  <c r="H6405" i="4"/>
  <c r="H6406" i="4"/>
  <c r="H6407" i="4"/>
  <c r="H6408" i="4"/>
  <c r="H6409" i="4"/>
  <c r="H6410" i="4"/>
  <c r="H6411" i="4"/>
  <c r="H6412" i="4"/>
  <c r="H6413" i="4"/>
  <c r="H6414" i="4"/>
  <c r="H6415" i="4"/>
  <c r="H6416" i="4"/>
  <c r="H6417" i="4"/>
  <c r="H6418" i="4"/>
  <c r="H6419" i="4"/>
  <c r="H6420" i="4"/>
  <c r="H6421" i="4"/>
  <c r="H6422" i="4"/>
  <c r="H6423" i="4"/>
  <c r="H6424" i="4"/>
  <c r="H6425" i="4"/>
  <c r="H6426" i="4"/>
  <c r="H6427" i="4"/>
  <c r="H6428" i="4"/>
  <c r="H6429" i="4"/>
  <c r="H6430" i="4"/>
  <c r="H6431" i="4"/>
  <c r="H6432" i="4"/>
  <c r="H6433" i="4"/>
  <c r="H6434" i="4"/>
  <c r="H6435" i="4"/>
  <c r="H6436" i="4"/>
  <c r="H6437" i="4"/>
  <c r="H6438" i="4"/>
  <c r="H6439" i="4"/>
  <c r="H6440" i="4"/>
  <c r="H6441" i="4"/>
  <c r="H6442" i="4"/>
  <c r="H6443" i="4"/>
  <c r="H6444" i="4"/>
  <c r="H6445" i="4"/>
  <c r="H6446" i="4"/>
  <c r="H6447" i="4"/>
  <c r="H6448" i="4"/>
  <c r="H6449" i="4"/>
  <c r="H6450" i="4"/>
  <c r="H6451" i="4"/>
  <c r="H6452" i="4"/>
  <c r="H6453" i="4"/>
  <c r="H6454" i="4"/>
  <c r="H6455" i="4"/>
  <c r="H6456" i="4"/>
  <c r="H6457" i="4"/>
  <c r="H6458" i="4"/>
  <c r="H6459" i="4"/>
  <c r="H6460" i="4"/>
  <c r="H6461" i="4"/>
  <c r="H6462" i="4"/>
  <c r="H6463" i="4"/>
  <c r="H6464" i="4"/>
  <c r="H6465" i="4"/>
  <c r="H6466" i="4"/>
  <c r="H6467" i="4"/>
  <c r="H6468" i="4"/>
  <c r="H6469" i="4"/>
  <c r="H6470" i="4"/>
  <c r="H6471" i="4"/>
  <c r="H6472" i="4"/>
  <c r="H6473" i="4"/>
  <c r="H6474" i="4"/>
  <c r="H6475" i="4"/>
  <c r="H6476" i="4"/>
  <c r="H6477" i="4"/>
  <c r="H6478" i="4"/>
  <c r="H6479" i="4"/>
  <c r="H6480" i="4"/>
  <c r="H6481" i="4"/>
  <c r="H6482" i="4"/>
  <c r="H6483" i="4"/>
  <c r="H6484" i="4"/>
  <c r="H6485" i="4"/>
  <c r="H6486" i="4"/>
  <c r="H6487" i="4"/>
  <c r="H6488" i="4"/>
  <c r="H6489" i="4"/>
  <c r="H6490" i="4"/>
  <c r="H6491" i="4"/>
  <c r="H6492" i="4"/>
  <c r="H6493" i="4"/>
  <c r="H6494" i="4"/>
  <c r="H6495" i="4"/>
  <c r="H6496" i="4"/>
  <c r="H6497" i="4"/>
  <c r="H6498" i="4"/>
  <c r="H6499" i="4"/>
  <c r="H6500" i="4"/>
  <c r="H6501" i="4"/>
  <c r="H6502" i="4"/>
  <c r="H6503" i="4"/>
  <c r="H6504" i="4"/>
  <c r="H6505" i="4"/>
  <c r="H6506" i="4"/>
  <c r="H6507" i="4"/>
  <c r="H6508" i="4"/>
  <c r="H6509" i="4"/>
  <c r="H6510" i="4"/>
  <c r="H6511" i="4"/>
  <c r="H6512" i="4"/>
  <c r="H6513" i="4"/>
  <c r="H6514" i="4"/>
  <c r="H6515" i="4"/>
  <c r="H6516" i="4"/>
  <c r="H6517" i="4"/>
  <c r="H6518" i="4"/>
  <c r="H6519" i="4"/>
  <c r="H6520" i="4"/>
  <c r="H6521" i="4"/>
  <c r="H6522" i="4"/>
  <c r="H6523" i="4"/>
  <c r="H6524" i="4"/>
  <c r="H6525" i="4"/>
  <c r="H6526" i="4"/>
  <c r="H6527" i="4"/>
  <c r="H6528" i="4"/>
  <c r="H6529" i="4"/>
  <c r="H6530" i="4"/>
  <c r="H6531" i="4"/>
  <c r="H6532" i="4"/>
  <c r="H6533" i="4"/>
  <c r="H6534" i="4"/>
  <c r="H6535" i="4"/>
  <c r="H6536" i="4"/>
  <c r="H6537" i="4"/>
  <c r="H6538" i="4"/>
  <c r="H6539" i="4"/>
  <c r="H6540" i="4"/>
  <c r="H6541" i="4"/>
  <c r="H6542" i="4"/>
  <c r="H6543" i="4"/>
  <c r="H6544" i="4"/>
  <c r="H6545" i="4"/>
  <c r="H6546" i="4"/>
  <c r="H6547" i="4"/>
  <c r="H6548" i="4"/>
  <c r="H6549" i="4"/>
  <c r="H6550" i="4"/>
  <c r="H6551" i="4"/>
  <c r="H6552" i="4"/>
  <c r="H6553" i="4"/>
  <c r="H6554" i="4"/>
  <c r="H6555" i="4"/>
  <c r="H6556" i="4"/>
  <c r="H6557" i="4"/>
  <c r="H6558" i="4"/>
  <c r="H6559" i="4"/>
  <c r="H6560" i="4"/>
  <c r="H6561" i="4"/>
  <c r="H6562" i="4"/>
  <c r="H6563" i="4"/>
  <c r="H6564" i="4"/>
  <c r="H6565" i="4"/>
  <c r="H6566" i="4"/>
  <c r="H6567" i="4"/>
  <c r="H6568" i="4"/>
  <c r="H6569" i="4"/>
  <c r="H6570" i="4"/>
  <c r="H6571" i="4"/>
  <c r="H6572" i="4"/>
  <c r="H6573" i="4"/>
  <c r="H6574" i="4"/>
  <c r="H6575" i="4"/>
  <c r="H6576" i="4"/>
  <c r="H6577" i="4"/>
  <c r="H6578" i="4"/>
  <c r="H6579" i="4"/>
  <c r="H6580" i="4"/>
  <c r="H6581" i="4"/>
  <c r="H6582" i="4"/>
  <c r="H6583" i="4"/>
  <c r="H6584" i="4"/>
  <c r="H6585" i="4"/>
  <c r="H6586" i="4"/>
  <c r="H6587" i="4"/>
  <c r="H6588" i="4"/>
  <c r="H6589" i="4"/>
  <c r="H6590" i="4"/>
  <c r="H6591" i="4"/>
  <c r="H6592" i="4"/>
  <c r="H6593" i="4"/>
  <c r="H6594" i="4"/>
  <c r="H6595" i="4"/>
  <c r="H6596" i="4"/>
  <c r="H6597" i="4"/>
  <c r="H6598" i="4"/>
  <c r="H6599" i="4"/>
  <c r="H6600" i="4"/>
  <c r="H6601" i="4"/>
  <c r="H6602" i="4"/>
  <c r="H6603" i="4"/>
  <c r="H6604" i="4"/>
  <c r="H6605" i="4"/>
  <c r="H6606" i="4"/>
  <c r="H6607" i="4"/>
  <c r="H6608" i="4"/>
  <c r="H6609" i="4"/>
  <c r="H6610" i="4"/>
  <c r="H6611" i="4"/>
  <c r="H6612" i="4"/>
  <c r="H6613" i="4"/>
  <c r="H6614" i="4"/>
  <c r="H6615" i="4"/>
  <c r="H6616" i="4"/>
  <c r="H6617" i="4"/>
  <c r="H6618" i="4"/>
  <c r="H6619" i="4"/>
  <c r="H6620" i="4"/>
  <c r="H6621" i="4"/>
  <c r="H6622" i="4"/>
  <c r="H6623" i="4"/>
  <c r="H6624" i="4"/>
  <c r="H6625" i="4"/>
  <c r="H6626" i="4"/>
  <c r="H6627" i="4"/>
  <c r="H6628" i="4"/>
  <c r="H6629" i="4"/>
  <c r="H6630" i="4"/>
  <c r="H6631" i="4"/>
  <c r="H6632" i="4"/>
  <c r="H6633" i="4"/>
  <c r="H6634" i="4"/>
  <c r="H6635" i="4"/>
  <c r="H6636" i="4"/>
  <c r="H6637" i="4"/>
  <c r="H6638" i="4"/>
  <c r="H6639" i="4"/>
  <c r="H6640" i="4"/>
  <c r="H6641" i="4"/>
  <c r="H6642" i="4"/>
  <c r="H6643" i="4"/>
  <c r="H6644" i="4"/>
  <c r="H6645" i="4"/>
  <c r="H6646" i="4"/>
  <c r="H6647" i="4"/>
  <c r="H6648" i="4"/>
  <c r="H6649" i="4"/>
  <c r="H6650" i="4"/>
  <c r="H6651" i="4"/>
  <c r="H6652" i="4"/>
  <c r="H6653" i="4"/>
  <c r="H6654" i="4"/>
  <c r="H6655" i="4"/>
  <c r="H6656" i="4"/>
  <c r="H6657" i="4"/>
  <c r="H6658" i="4"/>
  <c r="H6659" i="4"/>
  <c r="H6660" i="4"/>
  <c r="H6661" i="4"/>
  <c r="H6662" i="4"/>
  <c r="H6663" i="4"/>
  <c r="H6664" i="4"/>
  <c r="H6665" i="4"/>
  <c r="H6666" i="4"/>
  <c r="H6667" i="4"/>
  <c r="H6668" i="4"/>
  <c r="H6669" i="4"/>
  <c r="H6670" i="4"/>
  <c r="H6671" i="4"/>
  <c r="H6672" i="4"/>
  <c r="H6673" i="4"/>
  <c r="H6674" i="4"/>
  <c r="H6675" i="4"/>
  <c r="H6676" i="4"/>
  <c r="H6677" i="4"/>
  <c r="H6678" i="4"/>
  <c r="H6679" i="4"/>
  <c r="H6680" i="4"/>
  <c r="H6681" i="4"/>
  <c r="H6682" i="4"/>
  <c r="H6683" i="4"/>
  <c r="H6684" i="4"/>
  <c r="H6685" i="4"/>
  <c r="H6686" i="4"/>
  <c r="H6687" i="4"/>
  <c r="H6688" i="4"/>
  <c r="H6689" i="4"/>
  <c r="H6690" i="4"/>
  <c r="H6691" i="4"/>
  <c r="H6692" i="4"/>
  <c r="H6693" i="4"/>
  <c r="H6694" i="4"/>
  <c r="H6695" i="4"/>
  <c r="H6696" i="4"/>
  <c r="H6697" i="4"/>
  <c r="H6698" i="4"/>
  <c r="H6699" i="4"/>
  <c r="H6700" i="4"/>
  <c r="H6701" i="4"/>
  <c r="H6702" i="4"/>
  <c r="H6703" i="4"/>
  <c r="H6704" i="4"/>
  <c r="H442" i="4"/>
  <c r="H443" i="4"/>
  <c r="H444" i="4"/>
  <c r="H445" i="4"/>
  <c r="H446" i="4"/>
  <c r="H447" i="4"/>
  <c r="H448" i="4"/>
  <c r="H449" i="4"/>
  <c r="H450" i="4"/>
  <c r="H451" i="4"/>
  <c r="H452" i="4"/>
  <c r="H453" i="4"/>
  <c r="H454" i="4"/>
  <c r="H455" i="4"/>
  <c r="H456" i="4"/>
  <c r="H457" i="4"/>
  <c r="H458" i="4"/>
  <c r="H459" i="4"/>
  <c r="H460" i="4"/>
  <c r="H461" i="4"/>
  <c r="H462" i="4"/>
  <c r="H463" i="4"/>
  <c r="H464" i="4"/>
  <c r="H465" i="4"/>
  <c r="H466" i="4"/>
  <c r="H467" i="4"/>
  <c r="H468" i="4"/>
  <c r="H469" i="4"/>
  <c r="H470" i="4"/>
  <c r="H471" i="4"/>
  <c r="H472" i="4"/>
  <c r="H473" i="4"/>
  <c r="H474" i="4"/>
  <c r="H475" i="4"/>
  <c r="H476" i="4"/>
  <c r="H477" i="4"/>
  <c r="H478" i="4"/>
  <c r="H479" i="4"/>
  <c r="H480" i="4"/>
  <c r="H481" i="4"/>
  <c r="H482" i="4"/>
  <c r="H483" i="4"/>
  <c r="H484" i="4"/>
  <c r="H485" i="4"/>
  <c r="H486" i="4"/>
  <c r="H487" i="4"/>
  <c r="H488" i="4"/>
  <c r="H489" i="4"/>
  <c r="H490" i="4"/>
  <c r="H491" i="4"/>
  <c r="H492" i="4"/>
  <c r="H493" i="4"/>
  <c r="H494" i="4"/>
  <c r="H495" i="4"/>
  <c r="H496" i="4"/>
  <c r="H497" i="4"/>
  <c r="H498" i="4"/>
  <c r="H499" i="4"/>
  <c r="H500" i="4"/>
  <c r="H501" i="4"/>
  <c r="H502" i="4"/>
  <c r="H503" i="4"/>
  <c r="H504" i="4"/>
  <c r="H505" i="4"/>
  <c r="H506" i="4"/>
  <c r="H507" i="4"/>
  <c r="H508" i="4"/>
  <c r="H509" i="4"/>
  <c r="H510" i="4"/>
  <c r="H511" i="4"/>
  <c r="H512" i="4"/>
  <c r="H513" i="4"/>
  <c r="H514" i="4"/>
  <c r="H515" i="4"/>
  <c r="H516" i="4"/>
  <c r="H517" i="4"/>
  <c r="H518" i="4"/>
  <c r="H519" i="4"/>
  <c r="H520" i="4"/>
  <c r="H521" i="4"/>
  <c r="H522" i="4"/>
  <c r="H523" i="4"/>
  <c r="H524" i="4"/>
  <c r="H525" i="4"/>
  <c r="H526" i="4"/>
  <c r="H527" i="4"/>
  <c r="H528" i="4"/>
  <c r="H529" i="4"/>
  <c r="H530" i="4"/>
  <c r="H531" i="4"/>
  <c r="H532" i="4"/>
  <c r="H533" i="4"/>
  <c r="H534" i="4"/>
  <c r="H535" i="4"/>
  <c r="H536" i="4"/>
  <c r="H537" i="4"/>
  <c r="H538" i="4"/>
  <c r="H539" i="4"/>
  <c r="H540" i="4"/>
  <c r="H541" i="4"/>
  <c r="H542" i="4"/>
  <c r="H543" i="4"/>
  <c r="H544" i="4"/>
  <c r="H545" i="4"/>
  <c r="H546" i="4"/>
  <c r="H547" i="4"/>
  <c r="H548" i="4"/>
  <c r="H549" i="4"/>
  <c r="H550" i="4"/>
  <c r="H551" i="4"/>
  <c r="H552" i="4"/>
  <c r="H553" i="4"/>
  <c r="H554" i="4"/>
  <c r="H555" i="4"/>
  <c r="H556" i="4"/>
  <c r="H557" i="4"/>
  <c r="H558" i="4"/>
  <c r="H559" i="4"/>
  <c r="H560" i="4"/>
  <c r="H561" i="4"/>
  <c r="H562" i="4"/>
  <c r="H563" i="4"/>
  <c r="H564" i="4"/>
  <c r="H565" i="4"/>
  <c r="H566" i="4"/>
  <c r="H567" i="4"/>
  <c r="H568" i="4"/>
  <c r="H569" i="4"/>
  <c r="H570" i="4"/>
  <c r="H571" i="4"/>
  <c r="H572" i="4"/>
  <c r="H573" i="4"/>
  <c r="H574" i="4"/>
  <c r="H575" i="4"/>
  <c r="H576" i="4"/>
  <c r="H577" i="4"/>
  <c r="H578" i="4"/>
  <c r="H579" i="4"/>
  <c r="H580" i="4"/>
  <c r="H581" i="4"/>
  <c r="H582" i="4"/>
  <c r="H583" i="4"/>
  <c r="H584" i="4"/>
  <c r="H585" i="4"/>
  <c r="H586" i="4"/>
  <c r="H587" i="4"/>
  <c r="H588" i="4"/>
  <c r="H589" i="4"/>
  <c r="H590" i="4"/>
  <c r="H591" i="4"/>
  <c r="H592" i="4"/>
  <c r="H593" i="4"/>
  <c r="H594" i="4"/>
  <c r="H595" i="4"/>
  <c r="H596" i="4"/>
  <c r="H597" i="4"/>
  <c r="H598" i="4"/>
  <c r="H599" i="4"/>
  <c r="H600" i="4"/>
  <c r="H601" i="4"/>
  <c r="H602" i="4"/>
  <c r="H603" i="4"/>
  <c r="H604" i="4"/>
  <c r="H605" i="4"/>
  <c r="H606" i="4"/>
  <c r="H607" i="4"/>
  <c r="H608" i="4"/>
  <c r="H609" i="4"/>
  <c r="H610" i="4"/>
  <c r="H611" i="4"/>
  <c r="H612" i="4"/>
  <c r="H613" i="4"/>
  <c r="H614" i="4"/>
  <c r="H615" i="4"/>
  <c r="H616" i="4"/>
  <c r="H617" i="4"/>
  <c r="H618" i="4"/>
  <c r="H619" i="4"/>
  <c r="H620" i="4"/>
  <c r="H621" i="4"/>
  <c r="H622" i="4"/>
  <c r="H623" i="4"/>
  <c r="H624" i="4"/>
  <c r="H625" i="4"/>
  <c r="H626" i="4"/>
  <c r="H627" i="4"/>
  <c r="H628" i="4"/>
  <c r="H629" i="4"/>
  <c r="H630" i="4"/>
  <c r="H631" i="4"/>
  <c r="H632" i="4"/>
  <c r="H633" i="4"/>
  <c r="H634" i="4"/>
  <c r="H635" i="4"/>
  <c r="H636" i="4"/>
  <c r="H637" i="4"/>
  <c r="H638" i="4"/>
  <c r="H639" i="4"/>
  <c r="H640" i="4"/>
  <c r="H641" i="4"/>
  <c r="H642" i="4"/>
  <c r="H643" i="4"/>
  <c r="H644" i="4"/>
  <c r="H645" i="4"/>
  <c r="H646" i="4"/>
  <c r="H647" i="4"/>
  <c r="H648" i="4"/>
  <c r="H649" i="4"/>
  <c r="H650" i="4"/>
  <c r="H651" i="4"/>
  <c r="H652" i="4"/>
  <c r="H653" i="4"/>
  <c r="H654" i="4"/>
  <c r="H655" i="4"/>
  <c r="H656" i="4"/>
  <c r="H657" i="4"/>
  <c r="H658" i="4"/>
  <c r="H659" i="4"/>
  <c r="H660" i="4"/>
  <c r="H661" i="4"/>
  <c r="H662" i="4"/>
  <c r="H663" i="4"/>
  <c r="H664" i="4"/>
  <c r="H665" i="4"/>
  <c r="H666" i="4"/>
  <c r="H667" i="4"/>
  <c r="H668" i="4"/>
  <c r="H669" i="4"/>
  <c r="H670" i="4"/>
  <c r="H671" i="4"/>
  <c r="H672" i="4"/>
  <c r="H673" i="4"/>
  <c r="H674" i="4"/>
  <c r="H675" i="4"/>
  <c r="H676" i="4"/>
  <c r="H677" i="4"/>
  <c r="H678" i="4"/>
  <c r="H679" i="4"/>
  <c r="H680" i="4"/>
  <c r="H681" i="4"/>
  <c r="H682" i="4"/>
  <c r="H683" i="4"/>
  <c r="H684" i="4"/>
  <c r="H685" i="4"/>
  <c r="H686" i="4"/>
  <c r="H687" i="4"/>
  <c r="H688" i="4"/>
  <c r="H689" i="4"/>
  <c r="H690" i="4"/>
  <c r="H691" i="4"/>
  <c r="H692" i="4"/>
  <c r="H693" i="4"/>
  <c r="H694" i="4"/>
  <c r="H695" i="4"/>
  <c r="H696" i="4"/>
  <c r="H697" i="4"/>
  <c r="H698" i="4"/>
  <c r="H699" i="4"/>
  <c r="H700" i="4"/>
  <c r="H701" i="4"/>
  <c r="H702" i="4"/>
  <c r="H703" i="4"/>
  <c r="H704" i="4"/>
  <c r="H705" i="4"/>
  <c r="H706" i="4"/>
  <c r="H707" i="4"/>
  <c r="H708" i="4"/>
  <c r="H709" i="4"/>
  <c r="H710" i="4"/>
  <c r="H711" i="4"/>
  <c r="H712" i="4"/>
  <c r="H713" i="4"/>
  <c r="H714" i="4"/>
  <c r="H715" i="4"/>
  <c r="H716" i="4"/>
  <c r="H717" i="4"/>
  <c r="H718" i="4"/>
  <c r="H719" i="4"/>
  <c r="H720" i="4"/>
  <c r="H721" i="4"/>
  <c r="H722" i="4"/>
  <c r="H723" i="4"/>
  <c r="H724" i="4"/>
  <c r="H725" i="4"/>
  <c r="H726" i="4"/>
  <c r="H727" i="4"/>
  <c r="H728" i="4"/>
  <c r="H729" i="4"/>
  <c r="H730" i="4"/>
  <c r="H731" i="4"/>
  <c r="H732" i="4"/>
  <c r="H733" i="4"/>
  <c r="H734" i="4"/>
  <c r="H735" i="4"/>
  <c r="H736" i="4"/>
  <c r="H737" i="4"/>
  <c r="H738" i="4"/>
  <c r="H739" i="4"/>
  <c r="H740" i="4"/>
  <c r="H741" i="4"/>
  <c r="H742" i="4"/>
  <c r="H743" i="4"/>
  <c r="H744" i="4"/>
  <c r="H745" i="4"/>
  <c r="H746" i="4"/>
  <c r="H747" i="4"/>
  <c r="H748" i="4"/>
  <c r="H749" i="4"/>
  <c r="H750" i="4"/>
  <c r="H751" i="4"/>
  <c r="H752" i="4"/>
  <c r="H753" i="4"/>
  <c r="H754" i="4"/>
  <c r="H755" i="4"/>
  <c r="H756" i="4"/>
  <c r="H757" i="4"/>
  <c r="H758" i="4"/>
  <c r="H759" i="4"/>
  <c r="H760" i="4"/>
  <c r="H761" i="4"/>
  <c r="H762" i="4"/>
  <c r="H763" i="4"/>
  <c r="H764" i="4"/>
  <c r="H765" i="4"/>
  <c r="H766" i="4"/>
  <c r="H767" i="4"/>
  <c r="H768" i="4"/>
  <c r="H769" i="4"/>
  <c r="H770" i="4"/>
  <c r="H771" i="4"/>
  <c r="H772" i="4"/>
  <c r="H773" i="4"/>
  <c r="H774" i="4"/>
  <c r="H775" i="4"/>
  <c r="H776" i="4"/>
  <c r="H777" i="4"/>
  <c r="H778" i="4"/>
  <c r="H779" i="4"/>
  <c r="H780" i="4"/>
  <c r="H781" i="4"/>
  <c r="H782" i="4"/>
  <c r="H783" i="4"/>
  <c r="H784" i="4"/>
  <c r="H785" i="4"/>
  <c r="H786" i="4"/>
  <c r="H787" i="4"/>
  <c r="H788" i="4"/>
  <c r="H789" i="4"/>
  <c r="H790" i="4"/>
  <c r="H791" i="4"/>
  <c r="H792" i="4"/>
  <c r="H793" i="4"/>
  <c r="H794" i="4"/>
  <c r="H795" i="4"/>
  <c r="H796" i="4"/>
  <c r="H797" i="4"/>
  <c r="H798" i="4"/>
  <c r="H799" i="4"/>
  <c r="H800" i="4"/>
  <c r="H801" i="4"/>
  <c r="H802" i="4"/>
  <c r="H803" i="4"/>
  <c r="H804" i="4"/>
  <c r="H805" i="4"/>
  <c r="H806" i="4"/>
  <c r="H807" i="4"/>
  <c r="H808" i="4"/>
  <c r="H809" i="4"/>
  <c r="H810" i="4"/>
  <c r="H811" i="4"/>
  <c r="H812" i="4"/>
  <c r="H813" i="4"/>
  <c r="H814" i="4"/>
  <c r="H815" i="4"/>
  <c r="H816" i="4"/>
  <c r="H817" i="4"/>
  <c r="H818" i="4"/>
  <c r="H819" i="4"/>
  <c r="H820" i="4"/>
  <c r="H821" i="4"/>
  <c r="H822" i="4"/>
  <c r="H823" i="4"/>
  <c r="H824" i="4"/>
  <c r="H825" i="4"/>
  <c r="H826" i="4"/>
  <c r="H827" i="4"/>
  <c r="H828" i="4"/>
  <c r="H829" i="4"/>
  <c r="H830" i="4"/>
  <c r="H831" i="4"/>
  <c r="H832" i="4"/>
  <c r="H833" i="4"/>
  <c r="H834" i="4"/>
  <c r="H835" i="4"/>
  <c r="H836" i="4"/>
  <c r="H837" i="4"/>
  <c r="H838" i="4"/>
  <c r="H839" i="4"/>
  <c r="H840" i="4"/>
  <c r="H841" i="4"/>
  <c r="H842" i="4"/>
  <c r="H843" i="4"/>
  <c r="H844" i="4"/>
  <c r="H845" i="4"/>
  <c r="H846" i="4"/>
  <c r="H847" i="4"/>
  <c r="H848" i="4"/>
  <c r="H849" i="4"/>
  <c r="H850" i="4"/>
  <c r="H851" i="4"/>
  <c r="H852" i="4"/>
  <c r="H853" i="4"/>
  <c r="H854" i="4"/>
  <c r="H855" i="4"/>
  <c r="H856" i="4"/>
  <c r="H857" i="4"/>
  <c r="H858" i="4"/>
  <c r="H859" i="4"/>
  <c r="H860" i="4"/>
  <c r="H861" i="4"/>
  <c r="H862" i="4"/>
  <c r="H863" i="4"/>
  <c r="H864" i="4"/>
  <c r="H865" i="4"/>
  <c r="H866" i="4"/>
  <c r="H867" i="4"/>
  <c r="H868" i="4"/>
  <c r="H869" i="4"/>
  <c r="H870" i="4"/>
  <c r="H871" i="4"/>
  <c r="H872" i="4"/>
  <c r="H873" i="4"/>
  <c r="H874" i="4"/>
  <c r="H875" i="4"/>
  <c r="H876" i="4"/>
  <c r="H877" i="4"/>
  <c r="H878" i="4"/>
  <c r="H879" i="4"/>
  <c r="H880" i="4"/>
  <c r="H881" i="4"/>
  <c r="H882" i="4"/>
  <c r="H883" i="4"/>
  <c r="H884" i="4"/>
  <c r="H885" i="4"/>
  <c r="H886" i="4"/>
  <c r="H887" i="4"/>
  <c r="H888" i="4"/>
  <c r="H889" i="4"/>
  <c r="H890" i="4"/>
  <c r="H891" i="4"/>
  <c r="H892" i="4"/>
  <c r="H893" i="4"/>
  <c r="H894" i="4"/>
  <c r="H895" i="4"/>
  <c r="H896" i="4"/>
  <c r="H897" i="4"/>
  <c r="H898" i="4"/>
  <c r="H899" i="4"/>
  <c r="H900" i="4"/>
  <c r="H901" i="4"/>
  <c r="H902" i="4"/>
  <c r="H903" i="4"/>
  <c r="H904" i="4"/>
  <c r="H905" i="4"/>
  <c r="H906" i="4"/>
  <c r="H907" i="4"/>
  <c r="H908" i="4"/>
  <c r="H909" i="4"/>
  <c r="H910" i="4"/>
  <c r="H911" i="4"/>
  <c r="H912" i="4"/>
  <c r="H913" i="4"/>
  <c r="H914" i="4"/>
  <c r="H915" i="4"/>
  <c r="H916" i="4"/>
  <c r="H917" i="4"/>
  <c r="H918" i="4"/>
  <c r="H919" i="4"/>
  <c r="H920" i="4"/>
  <c r="H921" i="4"/>
  <c r="H922" i="4"/>
  <c r="H923" i="4"/>
  <c r="H924" i="4"/>
  <c r="H925" i="4"/>
  <c r="H926" i="4"/>
  <c r="H927" i="4"/>
  <c r="H928" i="4"/>
  <c r="H929" i="4"/>
  <c r="H930" i="4"/>
  <c r="H931" i="4"/>
  <c r="H932" i="4"/>
  <c r="H933" i="4"/>
  <c r="H934" i="4"/>
  <c r="H935" i="4"/>
  <c r="H936" i="4"/>
  <c r="H937" i="4"/>
  <c r="H938" i="4"/>
  <c r="H939" i="4"/>
  <c r="H940" i="4"/>
  <c r="H941" i="4"/>
  <c r="H942" i="4"/>
  <c r="H943" i="4"/>
  <c r="H944" i="4"/>
  <c r="H945" i="4"/>
  <c r="H946" i="4"/>
  <c r="H947" i="4"/>
  <c r="H948" i="4"/>
  <c r="H949" i="4"/>
  <c r="H950" i="4"/>
  <c r="H951" i="4"/>
  <c r="H952" i="4"/>
  <c r="H953" i="4"/>
  <c r="H954" i="4"/>
  <c r="H955" i="4"/>
  <c r="H956" i="4"/>
  <c r="H957" i="4"/>
  <c r="H958" i="4"/>
  <c r="H959" i="4"/>
  <c r="H960" i="4"/>
  <c r="H961" i="4"/>
  <c r="H962" i="4"/>
  <c r="H963" i="4"/>
  <c r="H964" i="4"/>
  <c r="H965" i="4"/>
  <c r="H966" i="4"/>
  <c r="H967" i="4"/>
  <c r="H968" i="4"/>
  <c r="H969" i="4"/>
  <c r="H970" i="4"/>
  <c r="H971" i="4"/>
  <c r="H972" i="4"/>
  <c r="H973" i="4"/>
  <c r="H974" i="4"/>
  <c r="H975" i="4"/>
  <c r="H976" i="4"/>
  <c r="H977" i="4"/>
  <c r="H978" i="4"/>
  <c r="H979" i="4"/>
  <c r="H980" i="4"/>
  <c r="H981" i="4"/>
  <c r="H982" i="4"/>
  <c r="H983" i="4"/>
  <c r="H984" i="4"/>
  <c r="H985" i="4"/>
  <c r="H986" i="4"/>
  <c r="H987" i="4"/>
  <c r="H988" i="4"/>
  <c r="H989" i="4"/>
  <c r="H990" i="4"/>
  <c r="H991" i="4"/>
  <c r="H992" i="4"/>
  <c r="H993" i="4"/>
  <c r="H994" i="4"/>
  <c r="H995" i="4"/>
  <c r="H996" i="4"/>
  <c r="H997" i="4"/>
  <c r="H998" i="4"/>
  <c r="H999" i="4"/>
  <c r="H1000" i="4"/>
  <c r="H1001" i="4"/>
  <c r="H1002" i="4"/>
  <c r="H1003" i="4"/>
  <c r="H1004" i="4"/>
  <c r="H1005" i="4"/>
  <c r="H1006" i="4"/>
  <c r="H1007" i="4"/>
  <c r="H1008" i="4"/>
  <c r="H1009" i="4"/>
  <c r="H1010" i="4"/>
  <c r="H1011" i="4"/>
  <c r="H1012" i="4"/>
  <c r="H1013" i="4"/>
  <c r="H1014" i="4"/>
  <c r="H1015" i="4"/>
  <c r="H1016" i="4"/>
  <c r="H1017" i="4"/>
  <c r="H1018" i="4"/>
  <c r="H1019" i="4"/>
  <c r="H1020" i="4"/>
  <c r="H1021" i="4"/>
  <c r="H1022" i="4"/>
  <c r="H1023" i="4"/>
  <c r="H1024" i="4"/>
  <c r="H1025" i="4"/>
  <c r="H1026" i="4"/>
  <c r="H1027" i="4"/>
  <c r="H1028" i="4"/>
  <c r="H1029" i="4"/>
  <c r="H1030" i="4"/>
  <c r="H1031" i="4"/>
  <c r="H1032" i="4"/>
  <c r="H1033" i="4"/>
  <c r="H1034" i="4"/>
  <c r="H1035" i="4"/>
  <c r="H1036" i="4"/>
  <c r="H1037" i="4"/>
  <c r="H1038" i="4"/>
  <c r="H1039" i="4"/>
  <c r="H1040" i="4"/>
  <c r="H1041" i="4"/>
  <c r="H1042" i="4"/>
  <c r="H1043" i="4"/>
  <c r="H1044" i="4"/>
  <c r="H1045" i="4"/>
  <c r="H1046" i="4"/>
  <c r="H1047" i="4"/>
  <c r="H1048" i="4"/>
  <c r="H1049" i="4"/>
  <c r="H1050" i="4"/>
  <c r="H1051" i="4"/>
  <c r="H1052" i="4"/>
  <c r="H1053" i="4"/>
  <c r="H1054" i="4"/>
  <c r="H1055" i="4"/>
  <c r="H1056" i="4"/>
  <c r="H1057" i="4"/>
  <c r="H1058" i="4"/>
  <c r="H1059" i="4"/>
  <c r="H1060" i="4"/>
  <c r="H1061" i="4"/>
  <c r="H1062" i="4"/>
  <c r="H1063" i="4"/>
  <c r="H1064" i="4"/>
  <c r="H1065" i="4"/>
  <c r="H1066" i="4"/>
  <c r="H1067" i="4"/>
  <c r="H1068" i="4"/>
  <c r="H1069" i="4"/>
  <c r="H1070" i="4"/>
  <c r="H1071" i="4"/>
  <c r="H1072" i="4"/>
  <c r="H1073" i="4"/>
  <c r="H1074" i="4"/>
  <c r="H1075" i="4"/>
  <c r="H1076" i="4"/>
  <c r="H1077" i="4"/>
  <c r="H1078" i="4"/>
  <c r="H1079" i="4"/>
  <c r="H1080" i="4"/>
  <c r="H1081" i="4"/>
  <c r="H1082" i="4"/>
  <c r="H1083" i="4"/>
  <c r="H1084" i="4"/>
  <c r="H1085" i="4"/>
  <c r="H1086" i="4"/>
  <c r="H1087" i="4"/>
  <c r="H1088" i="4"/>
  <c r="H1089" i="4"/>
  <c r="H1090" i="4"/>
  <c r="H1091" i="4"/>
  <c r="H1092" i="4"/>
  <c r="H1093" i="4"/>
  <c r="H1094" i="4"/>
  <c r="H1095" i="4"/>
  <c r="H1096" i="4"/>
  <c r="H1097" i="4"/>
  <c r="H1098" i="4"/>
  <c r="H1099" i="4"/>
  <c r="H1100" i="4"/>
  <c r="H1101" i="4"/>
  <c r="H1102" i="4"/>
  <c r="H1103" i="4"/>
  <c r="H1104" i="4"/>
  <c r="H1105" i="4"/>
  <c r="H1106" i="4"/>
  <c r="H1107" i="4"/>
  <c r="H1108" i="4"/>
  <c r="H1109" i="4"/>
  <c r="H1110" i="4"/>
  <c r="H1111" i="4"/>
  <c r="H1112" i="4"/>
  <c r="H1113" i="4"/>
  <c r="H1114" i="4"/>
  <c r="H1115" i="4"/>
  <c r="H1116" i="4"/>
  <c r="H1117" i="4"/>
  <c r="H1118" i="4"/>
  <c r="H1119" i="4"/>
  <c r="H1120" i="4"/>
  <c r="H1121" i="4"/>
  <c r="H1122" i="4"/>
  <c r="H1123" i="4"/>
  <c r="H1124" i="4"/>
  <c r="H1125" i="4"/>
  <c r="H1126" i="4"/>
  <c r="H1127" i="4"/>
  <c r="H1128" i="4"/>
  <c r="H1129" i="4"/>
  <c r="H1130" i="4"/>
  <c r="H1131" i="4"/>
  <c r="H1132" i="4"/>
  <c r="H1133" i="4"/>
  <c r="H1134" i="4"/>
  <c r="H1135" i="4"/>
  <c r="H1136" i="4"/>
  <c r="H1137" i="4"/>
  <c r="H1138" i="4"/>
  <c r="H1139" i="4"/>
  <c r="H1140" i="4"/>
  <c r="H1141" i="4"/>
  <c r="H1142" i="4"/>
  <c r="H1143" i="4"/>
  <c r="H1144" i="4"/>
  <c r="H1145" i="4"/>
  <c r="H1146" i="4"/>
  <c r="H1147" i="4"/>
  <c r="H1148" i="4"/>
  <c r="H1149" i="4"/>
  <c r="H1150" i="4"/>
  <c r="H1151" i="4"/>
  <c r="H1152" i="4"/>
  <c r="H1153" i="4"/>
  <c r="H1154" i="4"/>
  <c r="H1155" i="4"/>
  <c r="H1156" i="4"/>
  <c r="H1157" i="4"/>
  <c r="H1158" i="4"/>
  <c r="H1159" i="4"/>
  <c r="H1160" i="4"/>
  <c r="H1161" i="4"/>
  <c r="H1162" i="4"/>
  <c r="H1163" i="4"/>
  <c r="H1164" i="4"/>
  <c r="H1165" i="4"/>
  <c r="H1166" i="4"/>
  <c r="H1167" i="4"/>
  <c r="H1168" i="4"/>
  <c r="H1169" i="4"/>
  <c r="H1170" i="4"/>
  <c r="H1171" i="4"/>
  <c r="H1172" i="4"/>
  <c r="H1173" i="4"/>
  <c r="H1174" i="4"/>
  <c r="H1175" i="4"/>
  <c r="H1176" i="4"/>
  <c r="H1177" i="4"/>
  <c r="H1178" i="4"/>
  <c r="H1179" i="4"/>
  <c r="H1180" i="4"/>
  <c r="H1181" i="4"/>
  <c r="H1182" i="4"/>
  <c r="H1183" i="4"/>
  <c r="H1184" i="4"/>
  <c r="H1185" i="4"/>
  <c r="H1186" i="4"/>
  <c r="H1187" i="4"/>
  <c r="H1188" i="4"/>
  <c r="H1189" i="4"/>
  <c r="H1190" i="4"/>
  <c r="H1191" i="4"/>
  <c r="H1192" i="4"/>
  <c r="H1193" i="4"/>
  <c r="H1194" i="4"/>
  <c r="H1195" i="4"/>
  <c r="H1196" i="4"/>
  <c r="H1197" i="4"/>
  <c r="H1198" i="4"/>
  <c r="H1199" i="4"/>
  <c r="H1200" i="4"/>
  <c r="H1201" i="4"/>
  <c r="H1202" i="4"/>
  <c r="H1203" i="4"/>
  <c r="H1204" i="4"/>
  <c r="H1205" i="4"/>
  <c r="H1206" i="4"/>
  <c r="H1207" i="4"/>
  <c r="H1208" i="4"/>
  <c r="H1209" i="4"/>
  <c r="H1210" i="4"/>
  <c r="H1211" i="4"/>
  <c r="H1212" i="4"/>
  <c r="H1213" i="4"/>
  <c r="H1214" i="4"/>
  <c r="H1215" i="4"/>
  <c r="H1216" i="4"/>
  <c r="H1217" i="4"/>
  <c r="H1218" i="4"/>
  <c r="H1219" i="4"/>
  <c r="H1220" i="4"/>
  <c r="H1221" i="4"/>
  <c r="H1222" i="4"/>
  <c r="H1223" i="4"/>
  <c r="H1224" i="4"/>
  <c r="H1225" i="4"/>
  <c r="H1226" i="4"/>
  <c r="H1227" i="4"/>
  <c r="H1228" i="4"/>
  <c r="H1229" i="4"/>
  <c r="H1230" i="4"/>
  <c r="H1231" i="4"/>
  <c r="H1232" i="4"/>
  <c r="H1233" i="4"/>
  <c r="H1234" i="4"/>
  <c r="H1235" i="4"/>
  <c r="H1236" i="4"/>
  <c r="H1237" i="4"/>
  <c r="H1238" i="4"/>
  <c r="H1239" i="4"/>
  <c r="H1240" i="4"/>
  <c r="H1241" i="4"/>
  <c r="H1242" i="4"/>
  <c r="H1243" i="4"/>
  <c r="H1244" i="4"/>
  <c r="H1245" i="4"/>
  <c r="H1246" i="4"/>
  <c r="H1247" i="4"/>
  <c r="H1248" i="4"/>
  <c r="H1249" i="4"/>
  <c r="H1250" i="4"/>
  <c r="H1251" i="4"/>
  <c r="H1252" i="4"/>
  <c r="H1253" i="4"/>
  <c r="H1254" i="4"/>
  <c r="H1255" i="4"/>
  <c r="H1256" i="4"/>
  <c r="H1257" i="4"/>
  <c r="H1258" i="4"/>
  <c r="H1259" i="4"/>
  <c r="H1260" i="4"/>
  <c r="H1261" i="4"/>
  <c r="H1262" i="4"/>
  <c r="H1263" i="4"/>
  <c r="H1264" i="4"/>
  <c r="H1265" i="4"/>
  <c r="H1266" i="4"/>
  <c r="H1267" i="4"/>
  <c r="H1268" i="4"/>
  <c r="H1269" i="4"/>
  <c r="H1270" i="4"/>
  <c r="H1271" i="4"/>
  <c r="H1272" i="4"/>
  <c r="H1273" i="4"/>
  <c r="H1274" i="4"/>
  <c r="H1275" i="4"/>
  <c r="H1276" i="4"/>
  <c r="H1277" i="4"/>
  <c r="H1278" i="4"/>
  <c r="H1279" i="4"/>
  <c r="H1280" i="4"/>
  <c r="H1281" i="4"/>
  <c r="H1282" i="4"/>
  <c r="H1283" i="4"/>
  <c r="H1284" i="4"/>
  <c r="H1285" i="4"/>
  <c r="H1286" i="4"/>
  <c r="H1287" i="4"/>
  <c r="H1288" i="4"/>
  <c r="H1289" i="4"/>
  <c r="H1290" i="4"/>
  <c r="H1291" i="4"/>
  <c r="H1292" i="4"/>
  <c r="H1293" i="4"/>
  <c r="H1294" i="4"/>
  <c r="H1295" i="4"/>
  <c r="H1296" i="4"/>
  <c r="H1297" i="4"/>
  <c r="H1298" i="4"/>
  <c r="H1299" i="4"/>
  <c r="H1300" i="4"/>
  <c r="H1301" i="4"/>
  <c r="H1302" i="4"/>
  <c r="H1303" i="4"/>
  <c r="H1304" i="4"/>
  <c r="H1305" i="4"/>
  <c r="H1306" i="4"/>
  <c r="H1307" i="4"/>
  <c r="H1308" i="4"/>
  <c r="H1309" i="4"/>
  <c r="H1310" i="4"/>
  <c r="H1311" i="4"/>
  <c r="H1312" i="4"/>
  <c r="H1313" i="4"/>
  <c r="H1314" i="4"/>
  <c r="H1315" i="4"/>
  <c r="H1316" i="4"/>
  <c r="H1317" i="4"/>
  <c r="H1318" i="4"/>
  <c r="H1319" i="4"/>
  <c r="H1320" i="4"/>
  <c r="H1321" i="4"/>
  <c r="H1322" i="4"/>
  <c r="H1323" i="4"/>
  <c r="H1324" i="4"/>
  <c r="H1325" i="4"/>
  <c r="H1326" i="4"/>
  <c r="H1327" i="4"/>
  <c r="H1328" i="4"/>
  <c r="H1329" i="4"/>
  <c r="H1330" i="4"/>
  <c r="H1331" i="4"/>
  <c r="H1332" i="4"/>
  <c r="H1333" i="4"/>
  <c r="H1334" i="4"/>
  <c r="H1335" i="4"/>
  <c r="H1336" i="4"/>
  <c r="H1337" i="4"/>
  <c r="H1338" i="4"/>
  <c r="H1339" i="4"/>
  <c r="H1340" i="4"/>
  <c r="H1341" i="4"/>
  <c r="H1342" i="4"/>
  <c r="H1343" i="4"/>
  <c r="H1344" i="4"/>
  <c r="H1345" i="4"/>
  <c r="H1346" i="4"/>
  <c r="H1347" i="4"/>
  <c r="H1348" i="4"/>
  <c r="H1349" i="4"/>
  <c r="H1350" i="4"/>
  <c r="H1351" i="4"/>
  <c r="H1352" i="4"/>
  <c r="H1353" i="4"/>
  <c r="H1354" i="4"/>
  <c r="H1355" i="4"/>
  <c r="H1356" i="4"/>
  <c r="H1357" i="4"/>
  <c r="H1358" i="4"/>
  <c r="H1359" i="4"/>
  <c r="H1360" i="4"/>
  <c r="H1361" i="4"/>
  <c r="H1362" i="4"/>
  <c r="H1363" i="4"/>
  <c r="H1364" i="4"/>
  <c r="H1365" i="4"/>
  <c r="H1366" i="4"/>
  <c r="H1367" i="4"/>
  <c r="H1368" i="4"/>
  <c r="H1369" i="4"/>
  <c r="H1370" i="4"/>
  <c r="H1371" i="4"/>
  <c r="H1372" i="4"/>
  <c r="H1373" i="4"/>
  <c r="H1374" i="4"/>
  <c r="H1375" i="4"/>
  <c r="H1376" i="4"/>
  <c r="H1377" i="4"/>
  <c r="H1378" i="4"/>
  <c r="H1379" i="4"/>
  <c r="H1380" i="4"/>
  <c r="H1381" i="4"/>
  <c r="H1382" i="4"/>
  <c r="H1383" i="4"/>
  <c r="H1384" i="4"/>
  <c r="H1385" i="4"/>
  <c r="H1386" i="4"/>
  <c r="H1387" i="4"/>
  <c r="H1388" i="4"/>
  <c r="H1389" i="4"/>
  <c r="H1390" i="4"/>
  <c r="H1391" i="4"/>
  <c r="H1392" i="4"/>
  <c r="H1393" i="4"/>
  <c r="H1394" i="4"/>
  <c r="H1395" i="4"/>
  <c r="H1396" i="4"/>
  <c r="H1397" i="4"/>
  <c r="H1398" i="4"/>
  <c r="H1399" i="4"/>
  <c r="H1400" i="4"/>
  <c r="H1401" i="4"/>
  <c r="H1402" i="4"/>
  <c r="H1403" i="4"/>
  <c r="H1404" i="4"/>
  <c r="H1405" i="4"/>
  <c r="H1406" i="4"/>
  <c r="H1407" i="4"/>
  <c r="H1408" i="4"/>
  <c r="H1409" i="4"/>
  <c r="H1410" i="4"/>
  <c r="H1411" i="4"/>
  <c r="H1412" i="4"/>
  <c r="H1413" i="4"/>
  <c r="H1414" i="4"/>
  <c r="H1415" i="4"/>
  <c r="H1416" i="4"/>
  <c r="H1417" i="4"/>
  <c r="H1418" i="4"/>
  <c r="H1419" i="4"/>
  <c r="H1420" i="4"/>
  <c r="H1421" i="4"/>
  <c r="H1422" i="4"/>
  <c r="H1423" i="4"/>
  <c r="H1424" i="4"/>
  <c r="H1425" i="4"/>
  <c r="H1426" i="4"/>
  <c r="H1427" i="4"/>
  <c r="H1428" i="4"/>
  <c r="H1429" i="4"/>
  <c r="H1430" i="4"/>
  <c r="H1431" i="4"/>
  <c r="H1432" i="4"/>
  <c r="H1433" i="4"/>
  <c r="H1434" i="4"/>
  <c r="H1435" i="4"/>
  <c r="H1436" i="4"/>
  <c r="H1437" i="4"/>
  <c r="H1438" i="4"/>
  <c r="H1439" i="4"/>
  <c r="H1440" i="4"/>
  <c r="H1441" i="4"/>
  <c r="H1442" i="4"/>
  <c r="H1443" i="4"/>
  <c r="H1444" i="4"/>
  <c r="H1445" i="4"/>
  <c r="H1446" i="4"/>
  <c r="H1447" i="4"/>
  <c r="H1448" i="4"/>
  <c r="H1449" i="4"/>
  <c r="H1450" i="4"/>
  <c r="H1451" i="4"/>
  <c r="H1452" i="4"/>
  <c r="H1453" i="4"/>
  <c r="H1454" i="4"/>
  <c r="H1455" i="4"/>
  <c r="H1456" i="4"/>
  <c r="H1457" i="4"/>
  <c r="H1458" i="4"/>
  <c r="H1459" i="4"/>
  <c r="H1460" i="4"/>
  <c r="H1461" i="4"/>
  <c r="H1462" i="4"/>
  <c r="H1463" i="4"/>
  <c r="H1464" i="4"/>
  <c r="H1465" i="4"/>
  <c r="H1466" i="4"/>
  <c r="H1467" i="4"/>
  <c r="H1468" i="4"/>
  <c r="H1469" i="4"/>
  <c r="H1470" i="4"/>
  <c r="H1471" i="4"/>
  <c r="H1472" i="4"/>
  <c r="H1473" i="4"/>
  <c r="H1474" i="4"/>
  <c r="H1475" i="4"/>
  <c r="H1476" i="4"/>
  <c r="H1477" i="4"/>
  <c r="H1478" i="4"/>
  <c r="H1479" i="4"/>
  <c r="H1480" i="4"/>
  <c r="H1481" i="4"/>
  <c r="H1482" i="4"/>
  <c r="H1483" i="4"/>
  <c r="H1484" i="4"/>
  <c r="H1485" i="4"/>
  <c r="H1486" i="4"/>
  <c r="H1487" i="4"/>
  <c r="H1488" i="4"/>
  <c r="H1489" i="4"/>
  <c r="H1490" i="4"/>
  <c r="H1491" i="4"/>
  <c r="H1492" i="4"/>
  <c r="H1493" i="4"/>
  <c r="H1494" i="4"/>
  <c r="H1495" i="4"/>
  <c r="H1496" i="4"/>
  <c r="H1497" i="4"/>
  <c r="H1498" i="4"/>
  <c r="H1499" i="4"/>
  <c r="H1500" i="4"/>
  <c r="H1501" i="4"/>
  <c r="H1502" i="4"/>
  <c r="H1503" i="4"/>
  <c r="H1504" i="4"/>
  <c r="H1505" i="4"/>
  <c r="H1506" i="4"/>
  <c r="H1507" i="4"/>
  <c r="H1508" i="4"/>
  <c r="H1509" i="4"/>
  <c r="H1510" i="4"/>
  <c r="H1511" i="4"/>
  <c r="H1512" i="4"/>
  <c r="H1513" i="4"/>
  <c r="H1514" i="4"/>
  <c r="H1515" i="4"/>
  <c r="H1516" i="4"/>
  <c r="H1517" i="4"/>
  <c r="H1518" i="4"/>
  <c r="H1519" i="4"/>
  <c r="H1520" i="4"/>
  <c r="H1521" i="4"/>
  <c r="H1522" i="4"/>
  <c r="H1523" i="4"/>
  <c r="H1524" i="4"/>
  <c r="H1525" i="4"/>
  <c r="H1526" i="4"/>
  <c r="H1527" i="4"/>
  <c r="H1528" i="4"/>
  <c r="H1529" i="4"/>
  <c r="H1530" i="4"/>
  <c r="H1531" i="4"/>
  <c r="H1532" i="4"/>
  <c r="H1533" i="4"/>
  <c r="H1534" i="4"/>
  <c r="H1535" i="4"/>
  <c r="H1536" i="4"/>
  <c r="H1537" i="4"/>
  <c r="H1538" i="4"/>
  <c r="H1539" i="4"/>
  <c r="H1540" i="4"/>
  <c r="H1541" i="4"/>
  <c r="H1542" i="4"/>
  <c r="H1543" i="4"/>
  <c r="H1544" i="4"/>
  <c r="H1545" i="4"/>
  <c r="H1546" i="4"/>
  <c r="H1547" i="4"/>
  <c r="H1548" i="4"/>
  <c r="H1549" i="4"/>
  <c r="H1550" i="4"/>
  <c r="H1551" i="4"/>
  <c r="H1552" i="4"/>
  <c r="H1553" i="4"/>
  <c r="H1554" i="4"/>
  <c r="H1555" i="4"/>
  <c r="H1556" i="4"/>
  <c r="H1557" i="4"/>
  <c r="H1558" i="4"/>
  <c r="H1559" i="4"/>
  <c r="H1560" i="4"/>
  <c r="H1561" i="4"/>
  <c r="H1562" i="4"/>
  <c r="H1563" i="4"/>
  <c r="H1564" i="4"/>
  <c r="H1565" i="4"/>
  <c r="H1566" i="4"/>
  <c r="H1567" i="4"/>
  <c r="H1568" i="4"/>
  <c r="H1569" i="4"/>
  <c r="H1570" i="4"/>
  <c r="H1571" i="4"/>
  <c r="H1572" i="4"/>
  <c r="H1573" i="4"/>
  <c r="H1574" i="4"/>
  <c r="H1575" i="4"/>
  <c r="H1576" i="4"/>
  <c r="H1577" i="4"/>
  <c r="H1578" i="4"/>
  <c r="H1579" i="4"/>
  <c r="H1580" i="4"/>
  <c r="H1581" i="4"/>
  <c r="H1582" i="4"/>
  <c r="H1583" i="4"/>
  <c r="H1584" i="4"/>
  <c r="H1585" i="4"/>
  <c r="H1586" i="4"/>
  <c r="H1587" i="4"/>
  <c r="H1588" i="4"/>
  <c r="H1589" i="4"/>
  <c r="H1590" i="4"/>
  <c r="H1591" i="4"/>
  <c r="H1592" i="4"/>
  <c r="H1593" i="4"/>
  <c r="H1594" i="4"/>
  <c r="H1595" i="4"/>
  <c r="H1596" i="4"/>
  <c r="H1597" i="4"/>
  <c r="H1598" i="4"/>
  <c r="H1599" i="4"/>
  <c r="H1600" i="4"/>
  <c r="H1601" i="4"/>
  <c r="H1602" i="4"/>
  <c r="H1603" i="4"/>
  <c r="H1604" i="4"/>
  <c r="H1605" i="4"/>
  <c r="H1606" i="4"/>
  <c r="H1607" i="4"/>
  <c r="H1608" i="4"/>
  <c r="H1609" i="4"/>
  <c r="H1610" i="4"/>
  <c r="H1611" i="4"/>
  <c r="H1612" i="4"/>
  <c r="H1613" i="4"/>
  <c r="H1614" i="4"/>
  <c r="H1615" i="4"/>
  <c r="H1616" i="4"/>
  <c r="H1617" i="4"/>
  <c r="H1618" i="4"/>
  <c r="H1619" i="4"/>
  <c r="H1620" i="4"/>
  <c r="H1621" i="4"/>
  <c r="H1622" i="4"/>
  <c r="H1623" i="4"/>
  <c r="H1624" i="4"/>
  <c r="H1625" i="4"/>
  <c r="H1626" i="4"/>
  <c r="H1627" i="4"/>
  <c r="H1628" i="4"/>
  <c r="H1629" i="4"/>
  <c r="H1630" i="4"/>
  <c r="H1631" i="4"/>
  <c r="H1632" i="4"/>
  <c r="H1633" i="4"/>
  <c r="H1634" i="4"/>
  <c r="H1635" i="4"/>
  <c r="H1636" i="4"/>
  <c r="H1637" i="4"/>
  <c r="H1638" i="4"/>
  <c r="H1639" i="4"/>
  <c r="H1640" i="4"/>
  <c r="H1641" i="4"/>
  <c r="H1642" i="4"/>
  <c r="H1643" i="4"/>
  <c r="H1644" i="4"/>
  <c r="H1645" i="4"/>
  <c r="H1646" i="4"/>
  <c r="H1647" i="4"/>
  <c r="H1648" i="4"/>
  <c r="H1649" i="4"/>
  <c r="H1650" i="4"/>
  <c r="H1651" i="4"/>
  <c r="H1652" i="4"/>
  <c r="H1653" i="4"/>
  <c r="H1654" i="4"/>
  <c r="H1655" i="4"/>
  <c r="H1656" i="4"/>
  <c r="H1657" i="4"/>
  <c r="H1658" i="4"/>
  <c r="H1659" i="4"/>
  <c r="H1660" i="4"/>
  <c r="H1661" i="4"/>
  <c r="H1662" i="4"/>
  <c r="H1663" i="4"/>
  <c r="H1664" i="4"/>
  <c r="H1665" i="4"/>
  <c r="H1666" i="4"/>
  <c r="H1667" i="4"/>
  <c r="H1668" i="4"/>
  <c r="H1669" i="4"/>
  <c r="H1670" i="4"/>
  <c r="H1671" i="4"/>
  <c r="H1672" i="4"/>
  <c r="H1673" i="4"/>
  <c r="H1674" i="4"/>
  <c r="H1675" i="4"/>
  <c r="H1676" i="4"/>
  <c r="H1677" i="4"/>
  <c r="H1678" i="4"/>
  <c r="H1679" i="4"/>
  <c r="H1680" i="4"/>
  <c r="H1681" i="4"/>
  <c r="H1682" i="4"/>
  <c r="H1683" i="4"/>
  <c r="H1684" i="4"/>
  <c r="H1685" i="4"/>
  <c r="H1686" i="4"/>
  <c r="H1687" i="4"/>
  <c r="H1688" i="4"/>
  <c r="H1689" i="4"/>
  <c r="H1690" i="4"/>
  <c r="H1691" i="4"/>
  <c r="H1692" i="4"/>
  <c r="H1693" i="4"/>
  <c r="H1694" i="4"/>
  <c r="H1695" i="4"/>
  <c r="H1696" i="4"/>
  <c r="H1697" i="4"/>
  <c r="H1698" i="4"/>
  <c r="H1699" i="4"/>
  <c r="H1700" i="4"/>
  <c r="H1701" i="4"/>
  <c r="H1702" i="4"/>
  <c r="H1703" i="4"/>
  <c r="H1704" i="4"/>
  <c r="H1705" i="4"/>
  <c r="H1706" i="4"/>
  <c r="H1707" i="4"/>
  <c r="H1708" i="4"/>
  <c r="H1709" i="4"/>
  <c r="H1710" i="4"/>
  <c r="H1711" i="4"/>
  <c r="H1712" i="4"/>
  <c r="H1713" i="4"/>
  <c r="H1714" i="4"/>
  <c r="H1715" i="4"/>
  <c r="H1716" i="4"/>
  <c r="H1717" i="4"/>
  <c r="H1718" i="4"/>
  <c r="H1719" i="4"/>
  <c r="H1720" i="4"/>
  <c r="H1721" i="4"/>
  <c r="H1722" i="4"/>
  <c r="H1723" i="4"/>
  <c r="H1724" i="4"/>
  <c r="H1725" i="4"/>
  <c r="H1726" i="4"/>
  <c r="H1727" i="4"/>
  <c r="H1728" i="4"/>
  <c r="H1729" i="4"/>
  <c r="H1730" i="4"/>
  <c r="H1731" i="4"/>
  <c r="H1732" i="4"/>
  <c r="H1733" i="4"/>
  <c r="H1734" i="4"/>
  <c r="H1735" i="4"/>
  <c r="H1736" i="4"/>
  <c r="H1737" i="4"/>
  <c r="H1738" i="4"/>
  <c r="H1739" i="4"/>
  <c r="H1740" i="4"/>
  <c r="H1741" i="4"/>
  <c r="H1742" i="4"/>
  <c r="H1743" i="4"/>
  <c r="H1744" i="4"/>
  <c r="H1745" i="4"/>
  <c r="H1746" i="4"/>
  <c r="H1747" i="4"/>
  <c r="H1748" i="4"/>
  <c r="H1749" i="4"/>
  <c r="H1750" i="4"/>
  <c r="H1751" i="4"/>
  <c r="H1752" i="4"/>
  <c r="H1753" i="4"/>
  <c r="H1754" i="4"/>
  <c r="H1755" i="4"/>
  <c r="H1756" i="4"/>
  <c r="H1757" i="4"/>
  <c r="H1758" i="4"/>
  <c r="H1759" i="4"/>
  <c r="H1760" i="4"/>
  <c r="H1761" i="4"/>
  <c r="H1762" i="4"/>
  <c r="H1763" i="4"/>
  <c r="H1764" i="4"/>
  <c r="H1765" i="4"/>
  <c r="H1766" i="4"/>
  <c r="H1767" i="4"/>
  <c r="H1768" i="4"/>
  <c r="H1769" i="4"/>
  <c r="H1770" i="4"/>
  <c r="H1771" i="4"/>
  <c r="H1772" i="4"/>
  <c r="H1773" i="4"/>
  <c r="H1774" i="4"/>
  <c r="H1775" i="4"/>
  <c r="H1776" i="4"/>
  <c r="H1777" i="4"/>
  <c r="H1778" i="4"/>
  <c r="H1779" i="4"/>
  <c r="H1780" i="4"/>
  <c r="H1781" i="4"/>
  <c r="H1782" i="4"/>
  <c r="H1783" i="4"/>
  <c r="H1784" i="4"/>
  <c r="H1785" i="4"/>
  <c r="H1786" i="4"/>
  <c r="H1787" i="4"/>
  <c r="H1788" i="4"/>
  <c r="H1789" i="4"/>
  <c r="H1790" i="4"/>
  <c r="H1791" i="4"/>
  <c r="H1792" i="4"/>
  <c r="H1793" i="4"/>
  <c r="H1794" i="4"/>
  <c r="H1795" i="4"/>
  <c r="H1796" i="4"/>
  <c r="H1797" i="4"/>
  <c r="H1798" i="4"/>
  <c r="H1799" i="4"/>
  <c r="H1800" i="4"/>
  <c r="H1801" i="4"/>
  <c r="H1802" i="4"/>
  <c r="H1803" i="4"/>
  <c r="H1804" i="4"/>
  <c r="H1805" i="4"/>
  <c r="H1806" i="4"/>
  <c r="H1807" i="4"/>
  <c r="H1808" i="4"/>
  <c r="H1809" i="4"/>
  <c r="H1810" i="4"/>
  <c r="H1811" i="4"/>
  <c r="H1812" i="4"/>
  <c r="H1813" i="4"/>
  <c r="H1814" i="4"/>
  <c r="H1815" i="4"/>
  <c r="H1816" i="4"/>
  <c r="H1817" i="4"/>
  <c r="H1818" i="4"/>
  <c r="H1819" i="4"/>
  <c r="H1820" i="4"/>
  <c r="H1821" i="4"/>
  <c r="H1822" i="4"/>
  <c r="H1823" i="4"/>
  <c r="H1824" i="4"/>
  <c r="H1825" i="4"/>
  <c r="H1826" i="4"/>
  <c r="H1827" i="4"/>
  <c r="H1828" i="4"/>
  <c r="H1829" i="4"/>
  <c r="H1830" i="4"/>
  <c r="H1831" i="4"/>
  <c r="H1832" i="4"/>
  <c r="H1833" i="4"/>
  <c r="H1834" i="4"/>
  <c r="H1835" i="4"/>
  <c r="H1836" i="4"/>
  <c r="H1837" i="4"/>
  <c r="H1838" i="4"/>
  <c r="H1839" i="4"/>
  <c r="H1840" i="4"/>
  <c r="H1841" i="4"/>
  <c r="H1842" i="4"/>
  <c r="H1843" i="4"/>
  <c r="H1844" i="4"/>
  <c r="H1845" i="4"/>
  <c r="H1846" i="4"/>
  <c r="H1847" i="4"/>
  <c r="H1848" i="4"/>
  <c r="H1849" i="4"/>
  <c r="H1850" i="4"/>
  <c r="H1851" i="4"/>
  <c r="H1852" i="4"/>
  <c r="H1853" i="4"/>
  <c r="H1854" i="4"/>
  <c r="H1855" i="4"/>
  <c r="H1856" i="4"/>
  <c r="H1857" i="4"/>
  <c r="H1858" i="4"/>
  <c r="H1859" i="4"/>
  <c r="H1860" i="4"/>
  <c r="H1861" i="4"/>
  <c r="H1862" i="4"/>
  <c r="H1863" i="4"/>
  <c r="H1864" i="4"/>
  <c r="H1865" i="4"/>
  <c r="H1866" i="4"/>
  <c r="H1867" i="4"/>
  <c r="H1868" i="4"/>
  <c r="H1869" i="4"/>
  <c r="H1870" i="4"/>
  <c r="H1871" i="4"/>
  <c r="H1872" i="4"/>
  <c r="H1873" i="4"/>
  <c r="H1874" i="4"/>
  <c r="H1875" i="4"/>
  <c r="H1876" i="4"/>
  <c r="H1877" i="4"/>
  <c r="H1878" i="4"/>
  <c r="H1879" i="4"/>
  <c r="H1880" i="4"/>
  <c r="H1881" i="4"/>
  <c r="H1882" i="4"/>
  <c r="H1883" i="4"/>
  <c r="H1884" i="4"/>
  <c r="H1885" i="4"/>
  <c r="H1886" i="4"/>
  <c r="H1887" i="4"/>
  <c r="H1888" i="4"/>
  <c r="H1889" i="4"/>
  <c r="H1890" i="4"/>
  <c r="H1891" i="4"/>
  <c r="H1892" i="4"/>
  <c r="H1893" i="4"/>
  <c r="H1894" i="4"/>
  <c r="H1895" i="4"/>
  <c r="H1896" i="4"/>
  <c r="H1897" i="4"/>
  <c r="H1898" i="4"/>
  <c r="H1899" i="4"/>
  <c r="H1900" i="4"/>
  <c r="H1901" i="4"/>
  <c r="H1902" i="4"/>
  <c r="H1903" i="4"/>
  <c r="H1904" i="4"/>
  <c r="H1905" i="4"/>
  <c r="H1906" i="4"/>
  <c r="H1907" i="4"/>
  <c r="H1908" i="4"/>
  <c r="H1909" i="4"/>
  <c r="H1910" i="4"/>
  <c r="H1911" i="4"/>
  <c r="H1912" i="4"/>
  <c r="H1913" i="4"/>
  <c r="H1914" i="4"/>
  <c r="H1915" i="4"/>
  <c r="H1916" i="4"/>
  <c r="H1917" i="4"/>
  <c r="H1918" i="4"/>
  <c r="H1919" i="4"/>
  <c r="H1920" i="4"/>
  <c r="H1921" i="4"/>
  <c r="H1922" i="4"/>
  <c r="H1923" i="4"/>
  <c r="H1924" i="4"/>
  <c r="H1925" i="4"/>
  <c r="H1926" i="4"/>
  <c r="H1927" i="4"/>
  <c r="H1928" i="4"/>
  <c r="H1929" i="4"/>
  <c r="H1930" i="4"/>
  <c r="H1931" i="4"/>
  <c r="H1932" i="4"/>
  <c r="H1933" i="4"/>
  <c r="H1934" i="4"/>
  <c r="H1935" i="4"/>
  <c r="H1936" i="4"/>
  <c r="H1937" i="4"/>
  <c r="H1938" i="4"/>
  <c r="H1939" i="4"/>
  <c r="H1940" i="4"/>
  <c r="H1941" i="4"/>
  <c r="H1942" i="4"/>
  <c r="H1943" i="4"/>
  <c r="H1944" i="4"/>
  <c r="H1945" i="4"/>
  <c r="H1946" i="4"/>
  <c r="H1947" i="4"/>
  <c r="H1948" i="4"/>
  <c r="H1949" i="4"/>
  <c r="H1950" i="4"/>
  <c r="H1951" i="4"/>
  <c r="H1952" i="4"/>
  <c r="H1953" i="4"/>
  <c r="H1954" i="4"/>
  <c r="H1955" i="4"/>
  <c r="H1956" i="4"/>
  <c r="H1957" i="4"/>
  <c r="H1958" i="4"/>
  <c r="H1959" i="4"/>
  <c r="H1960" i="4"/>
  <c r="H1961" i="4"/>
  <c r="H1962" i="4"/>
  <c r="H1963" i="4"/>
  <c r="H1964" i="4"/>
  <c r="H1965" i="4"/>
  <c r="H1966" i="4"/>
  <c r="H1967" i="4"/>
  <c r="H1968" i="4"/>
  <c r="H1969" i="4"/>
  <c r="H1970" i="4"/>
  <c r="H1971" i="4"/>
  <c r="H1972" i="4"/>
  <c r="H1973" i="4"/>
  <c r="H1974" i="4"/>
  <c r="H1975" i="4"/>
  <c r="H1976" i="4"/>
  <c r="H1977" i="4"/>
  <c r="H1978" i="4"/>
  <c r="H1979" i="4"/>
  <c r="H1980" i="4"/>
  <c r="H1981" i="4"/>
  <c r="H1982" i="4"/>
  <c r="H1983" i="4"/>
  <c r="H1984" i="4"/>
  <c r="H1985" i="4"/>
  <c r="H1986" i="4"/>
  <c r="H1987" i="4"/>
  <c r="H1988" i="4"/>
  <c r="H1989" i="4"/>
  <c r="H1990" i="4"/>
  <c r="H1991" i="4"/>
  <c r="H1992" i="4"/>
  <c r="H1993" i="4"/>
  <c r="H1994" i="4"/>
  <c r="H1995" i="4"/>
  <c r="H1996" i="4"/>
  <c r="H1997" i="4"/>
  <c r="H1998" i="4"/>
  <c r="H1999" i="4"/>
  <c r="H2000" i="4"/>
  <c r="H2001" i="4"/>
  <c r="H2002" i="4"/>
  <c r="H2003" i="4"/>
  <c r="H2004" i="4"/>
  <c r="H2005" i="4"/>
  <c r="H2006" i="4"/>
  <c r="H2007" i="4"/>
  <c r="H2008" i="4"/>
  <c r="H2009" i="4"/>
  <c r="H2010" i="4"/>
  <c r="H2011" i="4"/>
  <c r="H2012" i="4"/>
  <c r="H2013" i="4"/>
  <c r="H2014" i="4"/>
  <c r="H2015" i="4"/>
  <c r="H2016" i="4"/>
  <c r="H2017" i="4"/>
  <c r="H2018" i="4"/>
  <c r="H2019" i="4"/>
  <c r="H2020" i="4"/>
  <c r="H2021" i="4"/>
  <c r="H2022" i="4"/>
  <c r="H2023" i="4"/>
  <c r="H2024" i="4"/>
  <c r="H2025" i="4"/>
  <c r="H2026" i="4"/>
  <c r="H2027" i="4"/>
  <c r="H2028" i="4"/>
  <c r="H2029" i="4"/>
  <c r="H2030" i="4"/>
  <c r="H2031" i="4"/>
  <c r="H2032" i="4"/>
  <c r="H2033" i="4"/>
  <c r="H2034" i="4"/>
  <c r="H2035" i="4"/>
  <c r="H2036" i="4"/>
  <c r="H2037" i="4"/>
  <c r="H2038" i="4"/>
  <c r="H2039" i="4"/>
  <c r="H2040" i="4"/>
  <c r="H2041" i="4"/>
  <c r="H2042" i="4"/>
  <c r="H2043" i="4"/>
  <c r="H2044" i="4"/>
  <c r="H2045" i="4"/>
  <c r="H2046" i="4"/>
  <c r="H2047" i="4"/>
  <c r="H2048" i="4"/>
  <c r="H2049" i="4"/>
  <c r="H2050" i="4"/>
  <c r="H2051" i="4"/>
  <c r="H2052" i="4"/>
  <c r="H2053" i="4"/>
  <c r="H2054" i="4"/>
  <c r="H2055" i="4"/>
  <c r="H2056" i="4"/>
  <c r="H2057" i="4"/>
  <c r="H2058" i="4"/>
  <c r="H2059" i="4"/>
  <c r="H2060" i="4"/>
  <c r="H2061" i="4"/>
  <c r="H2062" i="4"/>
  <c r="H2063" i="4"/>
  <c r="H2064" i="4"/>
  <c r="H2065" i="4"/>
  <c r="H2066" i="4"/>
  <c r="H2067" i="4"/>
  <c r="H2068" i="4"/>
  <c r="H2069" i="4"/>
  <c r="H2070" i="4"/>
  <c r="H2071" i="4"/>
  <c r="H2072" i="4"/>
  <c r="H2073" i="4"/>
  <c r="H2074" i="4"/>
  <c r="H2075" i="4"/>
  <c r="H2076" i="4"/>
  <c r="H2077" i="4"/>
  <c r="H2078" i="4"/>
  <c r="H2079" i="4"/>
  <c r="H2080" i="4"/>
  <c r="H2081" i="4"/>
  <c r="H2082" i="4"/>
  <c r="H2083" i="4"/>
  <c r="H2084" i="4"/>
  <c r="H2085" i="4"/>
  <c r="H2086" i="4"/>
  <c r="H2087" i="4"/>
  <c r="H2088" i="4"/>
  <c r="H2089" i="4"/>
  <c r="H2090" i="4"/>
  <c r="H2091" i="4"/>
  <c r="H2092" i="4"/>
  <c r="H2093" i="4"/>
  <c r="H2094" i="4"/>
  <c r="H2095" i="4"/>
  <c r="H2096" i="4"/>
  <c r="H2097" i="4"/>
  <c r="H2098" i="4"/>
  <c r="H2099" i="4"/>
  <c r="H2100" i="4"/>
  <c r="H2101" i="4"/>
  <c r="H2102" i="4"/>
  <c r="H2103" i="4"/>
  <c r="H2104" i="4"/>
  <c r="H2105" i="4"/>
  <c r="H2106" i="4"/>
  <c r="H2107" i="4"/>
  <c r="H2108" i="4"/>
  <c r="H2109" i="4"/>
  <c r="H2110" i="4"/>
  <c r="H2111" i="4"/>
  <c r="H2112" i="4"/>
  <c r="H2113" i="4"/>
  <c r="H2114" i="4"/>
  <c r="H2115" i="4"/>
  <c r="H2116" i="4"/>
  <c r="H2117" i="4"/>
  <c r="H2118" i="4"/>
  <c r="H2119" i="4"/>
  <c r="H2120" i="4"/>
  <c r="H2121" i="4"/>
  <c r="H2122" i="4"/>
  <c r="H2123" i="4"/>
  <c r="H2124" i="4"/>
  <c r="H2125" i="4"/>
  <c r="H2126" i="4"/>
  <c r="H2127" i="4"/>
  <c r="H2128" i="4"/>
  <c r="H2129" i="4"/>
  <c r="H2130" i="4"/>
  <c r="H2131" i="4"/>
  <c r="H2132" i="4"/>
  <c r="H2133" i="4"/>
  <c r="H2134" i="4"/>
  <c r="H2135" i="4"/>
  <c r="H2136" i="4"/>
  <c r="H2137" i="4"/>
  <c r="H2138" i="4"/>
  <c r="H2139" i="4"/>
  <c r="H2140" i="4"/>
  <c r="H2141" i="4"/>
  <c r="H2142" i="4"/>
  <c r="H2143" i="4"/>
  <c r="H2144" i="4"/>
  <c r="H2145" i="4"/>
  <c r="H2146" i="4"/>
  <c r="H2147" i="4"/>
  <c r="H2148" i="4"/>
  <c r="H2149" i="4"/>
  <c r="H2150" i="4"/>
  <c r="H2151" i="4"/>
  <c r="H2152" i="4"/>
  <c r="H2153" i="4"/>
  <c r="H2154" i="4"/>
  <c r="H2155" i="4"/>
  <c r="H2156" i="4"/>
  <c r="H2157" i="4"/>
  <c r="H2158" i="4"/>
  <c r="H2159" i="4"/>
  <c r="H2160" i="4"/>
  <c r="H2161" i="4"/>
  <c r="H2162" i="4"/>
  <c r="H2163" i="4"/>
  <c r="H2164" i="4"/>
  <c r="H2165" i="4"/>
  <c r="H2166" i="4"/>
  <c r="H2167" i="4"/>
  <c r="H2168" i="4"/>
  <c r="H2169" i="4"/>
  <c r="H2170" i="4"/>
  <c r="H2171" i="4"/>
  <c r="H2172" i="4"/>
  <c r="H2173" i="4"/>
  <c r="H2174" i="4"/>
  <c r="H2175" i="4"/>
  <c r="H2176" i="4"/>
  <c r="H2177" i="4"/>
  <c r="H2178" i="4"/>
  <c r="H2179" i="4"/>
  <c r="H2180" i="4"/>
  <c r="H2181" i="4"/>
  <c r="H2182" i="4"/>
  <c r="H2183" i="4"/>
  <c r="H2184" i="4"/>
  <c r="H2185" i="4"/>
  <c r="H2186" i="4"/>
  <c r="H2187" i="4"/>
  <c r="H2188" i="4"/>
  <c r="H2189" i="4"/>
  <c r="H2190" i="4"/>
  <c r="H2191" i="4"/>
  <c r="H2192" i="4"/>
  <c r="H2193" i="4"/>
  <c r="H2194" i="4"/>
  <c r="H2195" i="4"/>
  <c r="H2196" i="4"/>
  <c r="H2197" i="4"/>
  <c r="H2198" i="4"/>
  <c r="H2199" i="4"/>
  <c r="H2200" i="4"/>
  <c r="H2201" i="4"/>
  <c r="H2202" i="4"/>
  <c r="H2203" i="4"/>
  <c r="H2204" i="4"/>
  <c r="H2205" i="4"/>
  <c r="H2206" i="4"/>
  <c r="H2207" i="4"/>
  <c r="H2208" i="4"/>
  <c r="H2209" i="4"/>
  <c r="H2210" i="4"/>
  <c r="H2211" i="4"/>
  <c r="H2212" i="4"/>
  <c r="H2213" i="4"/>
  <c r="H2214" i="4"/>
  <c r="H2215" i="4"/>
  <c r="H2216" i="4"/>
  <c r="H2217" i="4"/>
  <c r="H2218" i="4"/>
  <c r="H2219" i="4"/>
  <c r="H2220" i="4"/>
  <c r="H2221" i="4"/>
  <c r="H2222" i="4"/>
  <c r="H2223" i="4"/>
  <c r="H2224" i="4"/>
  <c r="H2225" i="4"/>
  <c r="H2226" i="4"/>
  <c r="H2227" i="4"/>
  <c r="H2228" i="4"/>
  <c r="H2229" i="4"/>
  <c r="H2230" i="4"/>
  <c r="H2231" i="4"/>
  <c r="H2232" i="4"/>
  <c r="H2233" i="4"/>
  <c r="H2234" i="4"/>
  <c r="H2235" i="4"/>
  <c r="H2236" i="4"/>
  <c r="H2237" i="4"/>
  <c r="H2238" i="4"/>
  <c r="H2239" i="4"/>
  <c r="H2240" i="4"/>
  <c r="H2241" i="4"/>
  <c r="H2242" i="4"/>
  <c r="H2243" i="4"/>
  <c r="H2244" i="4"/>
  <c r="H2245" i="4"/>
  <c r="H2246" i="4"/>
  <c r="H2247" i="4"/>
  <c r="H2248" i="4"/>
  <c r="H2249" i="4"/>
  <c r="H2250" i="4"/>
  <c r="H2251" i="4"/>
  <c r="H2252" i="4"/>
  <c r="H2253" i="4"/>
  <c r="H2254" i="4"/>
  <c r="H2255" i="4"/>
  <c r="H2256" i="4"/>
  <c r="H2257" i="4"/>
  <c r="H2258" i="4"/>
  <c r="H2259" i="4"/>
  <c r="H2260" i="4"/>
  <c r="H2261" i="4"/>
  <c r="H2262" i="4"/>
  <c r="H2263" i="4"/>
  <c r="H2264" i="4"/>
  <c r="H2265" i="4"/>
  <c r="H2266" i="4"/>
  <c r="H2267" i="4"/>
  <c r="H2268" i="4"/>
  <c r="H2269" i="4"/>
  <c r="H2270" i="4"/>
  <c r="H2271" i="4"/>
  <c r="H2272" i="4"/>
  <c r="H2273" i="4"/>
  <c r="H2274" i="4"/>
  <c r="H2275" i="4"/>
  <c r="H2276" i="4"/>
  <c r="H2277" i="4"/>
  <c r="H2278" i="4"/>
  <c r="H2279" i="4"/>
  <c r="H2280" i="4"/>
  <c r="H2281" i="4"/>
  <c r="H2282" i="4"/>
  <c r="H2283" i="4"/>
  <c r="H2284" i="4"/>
  <c r="H2285" i="4"/>
  <c r="H2286" i="4"/>
  <c r="H2287" i="4"/>
  <c r="H2288" i="4"/>
  <c r="H2289" i="4"/>
  <c r="H2290" i="4"/>
  <c r="H2291" i="4"/>
  <c r="H2292" i="4"/>
  <c r="H2293" i="4"/>
  <c r="H2294" i="4"/>
  <c r="H2295" i="4"/>
  <c r="H2296" i="4"/>
  <c r="H2297" i="4"/>
  <c r="H2298" i="4"/>
  <c r="H2299" i="4"/>
  <c r="H2300" i="4"/>
  <c r="H2301" i="4"/>
  <c r="H2302" i="4"/>
  <c r="H2303" i="4"/>
  <c r="H2304" i="4"/>
  <c r="H2305" i="4"/>
  <c r="H2306" i="4"/>
  <c r="H2307" i="4"/>
  <c r="H2308" i="4"/>
  <c r="H2309" i="4"/>
  <c r="H2310" i="4"/>
  <c r="H2311" i="4"/>
  <c r="H2312" i="4"/>
  <c r="H2313" i="4"/>
  <c r="H2314" i="4"/>
  <c r="H2315" i="4"/>
  <c r="H2316" i="4"/>
  <c r="H2317" i="4"/>
  <c r="H2318" i="4"/>
  <c r="H2319" i="4"/>
  <c r="H2320" i="4"/>
  <c r="H2321" i="4"/>
  <c r="H2322" i="4"/>
  <c r="H2323" i="4"/>
  <c r="H2324" i="4"/>
  <c r="H2325" i="4"/>
  <c r="H2326" i="4"/>
  <c r="H2327" i="4"/>
  <c r="H2328" i="4"/>
  <c r="H2329" i="4"/>
  <c r="H2330" i="4"/>
  <c r="H2331" i="4"/>
  <c r="H2332" i="4"/>
  <c r="H2333" i="4"/>
  <c r="H2334" i="4"/>
  <c r="H2335" i="4"/>
  <c r="H2336" i="4"/>
  <c r="H2337" i="4"/>
  <c r="H2338" i="4"/>
  <c r="H2339" i="4"/>
  <c r="H2340" i="4"/>
  <c r="H2341" i="4"/>
  <c r="H2342" i="4"/>
  <c r="H2343" i="4"/>
  <c r="H2344" i="4"/>
  <c r="H2345" i="4"/>
  <c r="H2346" i="4"/>
  <c r="H2347" i="4"/>
  <c r="H2348" i="4"/>
  <c r="H2349" i="4"/>
  <c r="H2350" i="4"/>
  <c r="H2351" i="4"/>
  <c r="H2352" i="4"/>
  <c r="H2353" i="4"/>
  <c r="H2354" i="4"/>
  <c r="H2355" i="4"/>
  <c r="H2356" i="4"/>
  <c r="H2357" i="4"/>
  <c r="H2358" i="4"/>
  <c r="H2359" i="4"/>
  <c r="H2360" i="4"/>
  <c r="H2361" i="4"/>
  <c r="H2362" i="4"/>
  <c r="H2363" i="4"/>
  <c r="H2364" i="4"/>
  <c r="H2365" i="4"/>
  <c r="H2366" i="4"/>
  <c r="H2367" i="4"/>
  <c r="H2368" i="4"/>
  <c r="H2369" i="4"/>
  <c r="H2370" i="4"/>
  <c r="H2371" i="4"/>
  <c r="H2372" i="4"/>
  <c r="H2373" i="4"/>
  <c r="H2374" i="4"/>
  <c r="H2375" i="4"/>
  <c r="H2376" i="4"/>
  <c r="H2377" i="4"/>
  <c r="H2378" i="4"/>
  <c r="H2379" i="4"/>
  <c r="H2380" i="4"/>
  <c r="H2381" i="4"/>
  <c r="H2382" i="4"/>
  <c r="H2383" i="4"/>
  <c r="H2384" i="4"/>
  <c r="H2385" i="4"/>
  <c r="H2386" i="4"/>
  <c r="H2387" i="4"/>
  <c r="H2388" i="4"/>
  <c r="H2389" i="4"/>
  <c r="H2390" i="4"/>
  <c r="H2391" i="4"/>
  <c r="H2392" i="4"/>
  <c r="H2393" i="4"/>
  <c r="H2394" i="4"/>
  <c r="H2395" i="4"/>
  <c r="H2396" i="4"/>
  <c r="H2397" i="4"/>
  <c r="H2398" i="4"/>
  <c r="H2399" i="4"/>
  <c r="H2400" i="4"/>
  <c r="H2401" i="4"/>
  <c r="H2402" i="4"/>
  <c r="H2403" i="4"/>
  <c r="H2404" i="4"/>
  <c r="H2405" i="4"/>
  <c r="H2406" i="4"/>
  <c r="H2407" i="4"/>
  <c r="H2408" i="4"/>
  <c r="H2409" i="4"/>
  <c r="H2410" i="4"/>
  <c r="H2411" i="4"/>
  <c r="H2412" i="4"/>
  <c r="H2413" i="4"/>
  <c r="H2414" i="4"/>
  <c r="H2415" i="4"/>
  <c r="H2416" i="4"/>
  <c r="H2417" i="4"/>
  <c r="H2418" i="4"/>
  <c r="H2419" i="4"/>
  <c r="H2420" i="4"/>
  <c r="H2421" i="4"/>
  <c r="H2422" i="4"/>
  <c r="H2423" i="4"/>
  <c r="H2424" i="4"/>
  <c r="H2425" i="4"/>
  <c r="H2426" i="4"/>
  <c r="H2427" i="4"/>
  <c r="H2428" i="4"/>
  <c r="H2429" i="4"/>
  <c r="H2430" i="4"/>
  <c r="H2431" i="4"/>
  <c r="H2432" i="4"/>
  <c r="H2433" i="4"/>
  <c r="H2434" i="4"/>
  <c r="H2435" i="4"/>
  <c r="H2436" i="4"/>
  <c r="H2437" i="4"/>
  <c r="H2438" i="4"/>
  <c r="H2439" i="4"/>
  <c r="H2440" i="4"/>
  <c r="H2441" i="4"/>
  <c r="H2442" i="4"/>
  <c r="H2443" i="4"/>
  <c r="H2444" i="4"/>
  <c r="H2445" i="4"/>
  <c r="H2446" i="4"/>
  <c r="H2447" i="4"/>
  <c r="H2448" i="4"/>
  <c r="H2449" i="4"/>
  <c r="H2450" i="4"/>
  <c r="H2451" i="4"/>
  <c r="H2452" i="4"/>
  <c r="H2453" i="4"/>
  <c r="H2454" i="4"/>
  <c r="H2455" i="4"/>
  <c r="H2456" i="4"/>
  <c r="H2457" i="4"/>
  <c r="H2458" i="4"/>
  <c r="H2459" i="4"/>
  <c r="H2460" i="4"/>
  <c r="H2461" i="4"/>
  <c r="H2462" i="4"/>
  <c r="H2463" i="4"/>
  <c r="H2464" i="4"/>
  <c r="H2465" i="4"/>
  <c r="H2466" i="4"/>
  <c r="H2467" i="4"/>
  <c r="H2468" i="4"/>
  <c r="H2469" i="4"/>
  <c r="H2470" i="4"/>
  <c r="H2471" i="4"/>
  <c r="H2472" i="4"/>
  <c r="H2473" i="4"/>
  <c r="H2474" i="4"/>
  <c r="H2475" i="4"/>
  <c r="H2476" i="4"/>
  <c r="H2477" i="4"/>
  <c r="H2478" i="4"/>
  <c r="H2479" i="4"/>
  <c r="H2480" i="4"/>
  <c r="H2481" i="4"/>
  <c r="H2482" i="4"/>
  <c r="H2483" i="4"/>
  <c r="H2484" i="4"/>
  <c r="H2485" i="4"/>
  <c r="H2486" i="4"/>
  <c r="H2487" i="4"/>
  <c r="H2488" i="4"/>
  <c r="H2489" i="4"/>
  <c r="H2490" i="4"/>
  <c r="H2491" i="4"/>
  <c r="H2492" i="4"/>
  <c r="H2493" i="4"/>
  <c r="H2494" i="4"/>
  <c r="H2495" i="4"/>
  <c r="H2496" i="4"/>
  <c r="H2497" i="4"/>
  <c r="H2498" i="4"/>
  <c r="H2499" i="4"/>
  <c r="H2500" i="4"/>
  <c r="H2501" i="4"/>
  <c r="H2502" i="4"/>
  <c r="H2503" i="4"/>
  <c r="H2504" i="4"/>
  <c r="H2505" i="4"/>
  <c r="H2506" i="4"/>
  <c r="H2507" i="4"/>
  <c r="H2508" i="4"/>
  <c r="H2509" i="4"/>
  <c r="H2510" i="4"/>
  <c r="H2511" i="4"/>
  <c r="H2512" i="4"/>
  <c r="H2513" i="4"/>
  <c r="H2514" i="4"/>
  <c r="H2515" i="4"/>
  <c r="H2516" i="4"/>
  <c r="H2517" i="4"/>
  <c r="H2518" i="4"/>
  <c r="H2519" i="4"/>
  <c r="H2520" i="4"/>
  <c r="H2521" i="4"/>
  <c r="H2522" i="4"/>
  <c r="H2523" i="4"/>
  <c r="H2524" i="4"/>
  <c r="H2525" i="4"/>
  <c r="H2526" i="4"/>
  <c r="H2527" i="4"/>
  <c r="H2528" i="4"/>
  <c r="H2529" i="4"/>
  <c r="H2530" i="4"/>
  <c r="H2531" i="4"/>
  <c r="H2532" i="4"/>
  <c r="H2533" i="4"/>
  <c r="H2534" i="4"/>
  <c r="H2535" i="4"/>
  <c r="H2536" i="4"/>
  <c r="H2537" i="4"/>
  <c r="H2538" i="4"/>
  <c r="H2539" i="4"/>
  <c r="H2540" i="4"/>
  <c r="H2541" i="4"/>
  <c r="H2542" i="4"/>
  <c r="H2543" i="4"/>
  <c r="H2544" i="4"/>
  <c r="H2545" i="4"/>
  <c r="H2546" i="4"/>
  <c r="H2547" i="4"/>
  <c r="H2548" i="4"/>
  <c r="H2549" i="4"/>
  <c r="H2550" i="4"/>
  <c r="H2551" i="4"/>
  <c r="H2552" i="4"/>
  <c r="H2553" i="4"/>
  <c r="H2554" i="4"/>
  <c r="H2555" i="4"/>
  <c r="H2556" i="4"/>
  <c r="H2557" i="4"/>
  <c r="H2558" i="4"/>
  <c r="H2559" i="4"/>
  <c r="H2560" i="4"/>
  <c r="H2561" i="4"/>
  <c r="H2562" i="4"/>
  <c r="H2563" i="4"/>
  <c r="H2564" i="4"/>
  <c r="H2565" i="4"/>
  <c r="H2566" i="4"/>
  <c r="H2567" i="4"/>
  <c r="H2568" i="4"/>
  <c r="H2569" i="4"/>
  <c r="H2570" i="4"/>
  <c r="H2571" i="4"/>
  <c r="H2572" i="4"/>
  <c r="H2573" i="4"/>
  <c r="H2574" i="4"/>
  <c r="H2575" i="4"/>
  <c r="H2576" i="4"/>
  <c r="H2577" i="4"/>
  <c r="H2578" i="4"/>
  <c r="H2579" i="4"/>
  <c r="H2580" i="4"/>
  <c r="H2581" i="4"/>
  <c r="H2582" i="4"/>
  <c r="H2583" i="4"/>
  <c r="H2584" i="4"/>
  <c r="H2585" i="4"/>
  <c r="H2586" i="4"/>
  <c r="H2587" i="4"/>
  <c r="H2588" i="4"/>
  <c r="H2589" i="4"/>
  <c r="H2590" i="4"/>
  <c r="H2591" i="4"/>
  <c r="H2592" i="4"/>
  <c r="H2593" i="4"/>
  <c r="H2594" i="4"/>
  <c r="H2595" i="4"/>
  <c r="H2596" i="4"/>
  <c r="H2597" i="4"/>
  <c r="H2598" i="4"/>
  <c r="H2599" i="4"/>
  <c r="H2600" i="4"/>
  <c r="H2601" i="4"/>
  <c r="H2602" i="4"/>
  <c r="H2603" i="4"/>
  <c r="H2604" i="4"/>
  <c r="H2605" i="4"/>
  <c r="H2606" i="4"/>
  <c r="H2607" i="4"/>
  <c r="H2608" i="4"/>
  <c r="H2609" i="4"/>
  <c r="H2610" i="4"/>
  <c r="H2611" i="4"/>
  <c r="H2612" i="4"/>
  <c r="H2613" i="4"/>
  <c r="H2614" i="4"/>
  <c r="H2615" i="4"/>
  <c r="H2616" i="4"/>
  <c r="H2617" i="4"/>
  <c r="H2618" i="4"/>
  <c r="H2619" i="4"/>
  <c r="H2620" i="4"/>
  <c r="H2621" i="4"/>
  <c r="H2622" i="4"/>
  <c r="H2623" i="4"/>
  <c r="H2624" i="4"/>
  <c r="H2625" i="4"/>
  <c r="H2626" i="4"/>
  <c r="H2627" i="4"/>
  <c r="H2628" i="4"/>
  <c r="H2629" i="4"/>
  <c r="H2630" i="4"/>
  <c r="H2631" i="4"/>
  <c r="H2632" i="4"/>
  <c r="H2633" i="4"/>
  <c r="H2634" i="4"/>
  <c r="H2635" i="4"/>
  <c r="H2636" i="4"/>
  <c r="H2637" i="4"/>
  <c r="H2638" i="4"/>
  <c r="H2639" i="4"/>
  <c r="H2640" i="4"/>
  <c r="H2641" i="4"/>
  <c r="H2642" i="4"/>
  <c r="H2643" i="4"/>
  <c r="H2644" i="4"/>
  <c r="H2645" i="4"/>
  <c r="H2646" i="4"/>
  <c r="H2647" i="4"/>
  <c r="H2648" i="4"/>
  <c r="H2649" i="4"/>
  <c r="H2650" i="4"/>
  <c r="H2651" i="4"/>
  <c r="H2652" i="4"/>
  <c r="H2653" i="4"/>
  <c r="H2654" i="4"/>
  <c r="H2655" i="4"/>
  <c r="H2656" i="4"/>
  <c r="H2657" i="4"/>
  <c r="H2658" i="4"/>
  <c r="H2659" i="4"/>
  <c r="H2660" i="4"/>
  <c r="H2661" i="4"/>
  <c r="H2662" i="4"/>
  <c r="H2663" i="4"/>
  <c r="H2664" i="4"/>
  <c r="H2665" i="4"/>
  <c r="H2666" i="4"/>
  <c r="H2667" i="4"/>
  <c r="H2668" i="4"/>
  <c r="H2669" i="4"/>
  <c r="H2670" i="4"/>
  <c r="H2671" i="4"/>
  <c r="H2672" i="4"/>
  <c r="H2673" i="4"/>
  <c r="H2674" i="4"/>
  <c r="H2675" i="4"/>
  <c r="H2676" i="4"/>
  <c r="H2677" i="4"/>
  <c r="H2678" i="4"/>
  <c r="H2679" i="4"/>
  <c r="H2680" i="4"/>
  <c r="H2681" i="4"/>
  <c r="H2682" i="4"/>
  <c r="H2683" i="4"/>
  <c r="H2684" i="4"/>
  <c r="H2685" i="4"/>
  <c r="H2686" i="4"/>
  <c r="H2687" i="4"/>
  <c r="H2688" i="4"/>
  <c r="H2689" i="4"/>
  <c r="H2690" i="4"/>
  <c r="H2691" i="4"/>
  <c r="H2692" i="4"/>
  <c r="H2693" i="4"/>
  <c r="H2694" i="4"/>
  <c r="H2695" i="4"/>
  <c r="H2696" i="4"/>
  <c r="H2697" i="4"/>
  <c r="H2698" i="4"/>
  <c r="H2699" i="4"/>
  <c r="H2700" i="4"/>
  <c r="H2701" i="4"/>
  <c r="H2702" i="4"/>
  <c r="H2703" i="4"/>
  <c r="H2704" i="4"/>
  <c r="H2705" i="4"/>
  <c r="H2706" i="4"/>
  <c r="H2707" i="4"/>
  <c r="H2708" i="4"/>
  <c r="H2709" i="4"/>
  <c r="H2710" i="4"/>
  <c r="H2711" i="4"/>
  <c r="H2712" i="4"/>
  <c r="H2713" i="4"/>
  <c r="H2714" i="4"/>
  <c r="H2715" i="4"/>
  <c r="H2716" i="4"/>
  <c r="H2717" i="4"/>
  <c r="H2718" i="4"/>
  <c r="H2719" i="4"/>
  <c r="H2720" i="4"/>
  <c r="H2721" i="4"/>
  <c r="H2722" i="4"/>
  <c r="H2723" i="4"/>
  <c r="H2724" i="4"/>
  <c r="H2725" i="4"/>
  <c r="H2726" i="4"/>
  <c r="H2727" i="4"/>
  <c r="H2728" i="4"/>
  <c r="H2729" i="4"/>
  <c r="H2730" i="4"/>
  <c r="H2731" i="4"/>
  <c r="H2732" i="4"/>
  <c r="H2733" i="4"/>
  <c r="H2734" i="4"/>
  <c r="H2735" i="4"/>
  <c r="H2736" i="4"/>
  <c r="H2737" i="4"/>
  <c r="H2738" i="4"/>
  <c r="H2739" i="4"/>
  <c r="H2740" i="4"/>
  <c r="H2741" i="4"/>
  <c r="H2742" i="4"/>
  <c r="H2743" i="4"/>
  <c r="H2744" i="4"/>
  <c r="H2745" i="4"/>
  <c r="H2746" i="4"/>
  <c r="H2747" i="4"/>
  <c r="H2748" i="4"/>
  <c r="H2749" i="4"/>
  <c r="H2750" i="4"/>
  <c r="H2751" i="4"/>
  <c r="H2752" i="4"/>
  <c r="H2753" i="4"/>
  <c r="H2754" i="4"/>
  <c r="H2755" i="4"/>
  <c r="H2756" i="4"/>
  <c r="H2757" i="4"/>
  <c r="H2758" i="4"/>
  <c r="H2759" i="4"/>
  <c r="H2760" i="4"/>
  <c r="H2761" i="4"/>
  <c r="H2762" i="4"/>
  <c r="H2763" i="4"/>
  <c r="H2764" i="4"/>
  <c r="H2765" i="4"/>
  <c r="H2766" i="4"/>
  <c r="H2767" i="4"/>
  <c r="H2768" i="4"/>
  <c r="H2769" i="4"/>
  <c r="H2770" i="4"/>
  <c r="H2771" i="4"/>
  <c r="H2772" i="4"/>
  <c r="H2773" i="4"/>
  <c r="H2774" i="4"/>
  <c r="H2775" i="4"/>
  <c r="H2776" i="4"/>
  <c r="H2777" i="4"/>
  <c r="H2778" i="4"/>
  <c r="H2779" i="4"/>
  <c r="H2780" i="4"/>
  <c r="H2781" i="4"/>
  <c r="H2782" i="4"/>
  <c r="H2783" i="4"/>
  <c r="H2784" i="4"/>
  <c r="H2785" i="4"/>
  <c r="H2786" i="4"/>
  <c r="H2787" i="4"/>
  <c r="H2788" i="4"/>
  <c r="H2789" i="4"/>
  <c r="H2790" i="4"/>
  <c r="H2791" i="4"/>
  <c r="H2792" i="4"/>
  <c r="H2793" i="4"/>
  <c r="H2794" i="4"/>
  <c r="H2795" i="4"/>
  <c r="H2796" i="4"/>
  <c r="H2797" i="4"/>
  <c r="H2798" i="4"/>
  <c r="H2799" i="4"/>
  <c r="H2800" i="4"/>
  <c r="H2801" i="4"/>
  <c r="H2802" i="4"/>
  <c r="H2803" i="4"/>
  <c r="H2804" i="4"/>
  <c r="H2805" i="4"/>
  <c r="H2806" i="4"/>
  <c r="H2807" i="4"/>
  <c r="H2808" i="4"/>
  <c r="H2809" i="4"/>
  <c r="H2810" i="4"/>
  <c r="H2811" i="4"/>
  <c r="H2812" i="4"/>
  <c r="H2813" i="4"/>
  <c r="H2814" i="4"/>
  <c r="H2815" i="4"/>
  <c r="H2816" i="4"/>
  <c r="H2817" i="4"/>
  <c r="H2818" i="4"/>
  <c r="H2819" i="4"/>
  <c r="H2820" i="4"/>
  <c r="H2821" i="4"/>
  <c r="H2822" i="4"/>
  <c r="H2823" i="4"/>
  <c r="H2824" i="4"/>
  <c r="H2825" i="4"/>
  <c r="H2826" i="4"/>
  <c r="H2827" i="4"/>
  <c r="H2828" i="4"/>
  <c r="H2829" i="4"/>
  <c r="H2830" i="4"/>
  <c r="H2831" i="4"/>
  <c r="H2832" i="4"/>
  <c r="H2833" i="4"/>
  <c r="H2834" i="4"/>
  <c r="H2835" i="4"/>
  <c r="H2836" i="4"/>
  <c r="H2837" i="4"/>
  <c r="H2838" i="4"/>
  <c r="H2839" i="4"/>
  <c r="H2840" i="4"/>
  <c r="H2841" i="4"/>
  <c r="H2842" i="4"/>
  <c r="H2843" i="4"/>
  <c r="H2844" i="4"/>
  <c r="H2845" i="4"/>
  <c r="H2846" i="4"/>
  <c r="H2847" i="4"/>
  <c r="H2848" i="4"/>
  <c r="H2849" i="4"/>
  <c r="H2850" i="4"/>
  <c r="H2851" i="4"/>
  <c r="H2852" i="4"/>
  <c r="H2853" i="4"/>
  <c r="H2854" i="4"/>
  <c r="H2855" i="4"/>
  <c r="H2856" i="4"/>
  <c r="H2857" i="4"/>
  <c r="H2858" i="4"/>
  <c r="H2859" i="4"/>
  <c r="H2860" i="4"/>
  <c r="H2861" i="4"/>
  <c r="H2862" i="4"/>
  <c r="H2863" i="4"/>
  <c r="H2864" i="4"/>
  <c r="H2865" i="4"/>
  <c r="H2866" i="4"/>
  <c r="H2867" i="4"/>
  <c r="H2868" i="4"/>
  <c r="H2869" i="4"/>
  <c r="H2870" i="4"/>
  <c r="H2871" i="4"/>
  <c r="H2872" i="4"/>
  <c r="H2873" i="4"/>
  <c r="H2874" i="4"/>
  <c r="H2875" i="4"/>
  <c r="H2876" i="4"/>
  <c r="H2877" i="4"/>
  <c r="H2878" i="4"/>
  <c r="H2879" i="4"/>
  <c r="H2880" i="4"/>
  <c r="H2881" i="4"/>
  <c r="H2882" i="4"/>
  <c r="H2883" i="4"/>
  <c r="H2884" i="4"/>
  <c r="H2885" i="4"/>
  <c r="H2886" i="4"/>
  <c r="H2887" i="4"/>
  <c r="H2888" i="4"/>
  <c r="H2889" i="4"/>
  <c r="H2890" i="4"/>
  <c r="H2891" i="4"/>
  <c r="H2892" i="4"/>
  <c r="H2893" i="4"/>
  <c r="H2894" i="4"/>
  <c r="H2895" i="4"/>
  <c r="H2896" i="4"/>
  <c r="H2897" i="4"/>
  <c r="H2898" i="4"/>
  <c r="H2899" i="4"/>
  <c r="H2900" i="4"/>
  <c r="H2901" i="4"/>
  <c r="H2902" i="4"/>
  <c r="H2903" i="4"/>
  <c r="H2904" i="4"/>
  <c r="H2905" i="4"/>
  <c r="H2906" i="4"/>
  <c r="H2907" i="4"/>
  <c r="H2908" i="4"/>
  <c r="H2909" i="4"/>
  <c r="H2910" i="4"/>
  <c r="H2911" i="4"/>
  <c r="H2912" i="4"/>
  <c r="H2913" i="4"/>
  <c r="H2914" i="4"/>
  <c r="H2915" i="4"/>
  <c r="H2916" i="4"/>
  <c r="H2917" i="4"/>
  <c r="H2918" i="4"/>
  <c r="H2919" i="4"/>
  <c r="H2920" i="4"/>
  <c r="H2921" i="4"/>
  <c r="H2922" i="4"/>
  <c r="H2923" i="4"/>
  <c r="H2924" i="4"/>
  <c r="H2925" i="4"/>
  <c r="H2926" i="4"/>
  <c r="H2927" i="4"/>
  <c r="H2928" i="4"/>
  <c r="H2929" i="4"/>
  <c r="H2930" i="4"/>
  <c r="H2931" i="4"/>
  <c r="H2932" i="4"/>
  <c r="H2933" i="4"/>
  <c r="H2934" i="4"/>
  <c r="H2935" i="4"/>
  <c r="H2936" i="4"/>
  <c r="H2937" i="4"/>
  <c r="H2938" i="4"/>
  <c r="H2939" i="4"/>
  <c r="H2940" i="4"/>
  <c r="H2941" i="4"/>
  <c r="H2942" i="4"/>
  <c r="H2943" i="4"/>
  <c r="H2944" i="4"/>
  <c r="H2945" i="4"/>
  <c r="H2946" i="4"/>
  <c r="H2947" i="4"/>
  <c r="H2948" i="4"/>
  <c r="H2949" i="4"/>
  <c r="H2950" i="4"/>
  <c r="H2951" i="4"/>
  <c r="H2952" i="4"/>
  <c r="H2953" i="4"/>
  <c r="H2954" i="4"/>
  <c r="H2955" i="4"/>
  <c r="H2956" i="4"/>
  <c r="H2957" i="4"/>
  <c r="H2958" i="4"/>
  <c r="H2959" i="4"/>
  <c r="H2960" i="4"/>
  <c r="H2961" i="4"/>
  <c r="H2962" i="4"/>
  <c r="H2963" i="4"/>
  <c r="H2964" i="4"/>
  <c r="H2965" i="4"/>
  <c r="H2966" i="4"/>
  <c r="H2967" i="4"/>
  <c r="H2968" i="4"/>
  <c r="H2969" i="4"/>
  <c r="H2970" i="4"/>
  <c r="H2971" i="4"/>
  <c r="H2972" i="4"/>
  <c r="H2973" i="4"/>
  <c r="H2974" i="4"/>
  <c r="H2975" i="4"/>
  <c r="H2976" i="4"/>
  <c r="H2977" i="4"/>
  <c r="H2978" i="4"/>
  <c r="H2979" i="4"/>
  <c r="H2980" i="4"/>
  <c r="H2981" i="4"/>
  <c r="H2982" i="4"/>
  <c r="H2983" i="4"/>
  <c r="H2984" i="4"/>
  <c r="H2985" i="4"/>
  <c r="H2986" i="4"/>
  <c r="H2987" i="4"/>
  <c r="H2988" i="4"/>
  <c r="H2989" i="4"/>
  <c r="H2990" i="4"/>
  <c r="H2991" i="4"/>
  <c r="H2992" i="4"/>
  <c r="H2993" i="4"/>
  <c r="H2994" i="4"/>
  <c r="H2995" i="4"/>
  <c r="H2996" i="4"/>
  <c r="H2997" i="4"/>
  <c r="H2998" i="4"/>
  <c r="H2999" i="4"/>
  <c r="H3000" i="4"/>
  <c r="H3001" i="4"/>
  <c r="H3002" i="4"/>
  <c r="H3003" i="4"/>
  <c r="H3004" i="4"/>
  <c r="H3005" i="4"/>
  <c r="H3006" i="4"/>
  <c r="H3007" i="4"/>
  <c r="H3008" i="4"/>
  <c r="H3009" i="4"/>
  <c r="H3010" i="4"/>
  <c r="H3011" i="4"/>
  <c r="H3012" i="4"/>
  <c r="H3013" i="4"/>
  <c r="H3014" i="4"/>
  <c r="H3015" i="4"/>
  <c r="H3016" i="4"/>
  <c r="H3017" i="4"/>
  <c r="H3018" i="4"/>
  <c r="H3019" i="4"/>
  <c r="H3020" i="4"/>
  <c r="H3021" i="4"/>
  <c r="H3022" i="4"/>
  <c r="H3023" i="4"/>
  <c r="H3024" i="4"/>
  <c r="H3025" i="4"/>
  <c r="H3026" i="4"/>
  <c r="H3027" i="4"/>
  <c r="H3028" i="4"/>
  <c r="H3029" i="4"/>
  <c r="H3030" i="4"/>
  <c r="H3031" i="4"/>
  <c r="H3032" i="4"/>
  <c r="H3033" i="4"/>
  <c r="H3034" i="4"/>
  <c r="H3035" i="4"/>
  <c r="H3036" i="4"/>
  <c r="H3037" i="4"/>
  <c r="H3038" i="4"/>
  <c r="H3039" i="4"/>
  <c r="H3040" i="4"/>
  <c r="H3041" i="4"/>
  <c r="H3042" i="4"/>
  <c r="H3043" i="4"/>
  <c r="H3044" i="4"/>
  <c r="H3045" i="4"/>
  <c r="H3046" i="4"/>
  <c r="H3047" i="4"/>
  <c r="H3048" i="4"/>
  <c r="H3049" i="4"/>
  <c r="H3050" i="4"/>
  <c r="H3051" i="4"/>
  <c r="H3052" i="4"/>
  <c r="H3053" i="4"/>
  <c r="H3054" i="4"/>
  <c r="H3055" i="4"/>
  <c r="H3056" i="4"/>
  <c r="H3057" i="4"/>
  <c r="H3058" i="4"/>
  <c r="H3059" i="4"/>
  <c r="H3060" i="4"/>
  <c r="H3061" i="4"/>
  <c r="H3062" i="4"/>
  <c r="H3063" i="4"/>
  <c r="H3064" i="4"/>
  <c r="H3065" i="4"/>
  <c r="H3066" i="4"/>
  <c r="H3067" i="4"/>
  <c r="H3068" i="4"/>
  <c r="H3069" i="4"/>
  <c r="H3070" i="4"/>
  <c r="H3071" i="4"/>
  <c r="H3072" i="4"/>
  <c r="H3073" i="4"/>
  <c r="H3074" i="4"/>
  <c r="H3075" i="4"/>
  <c r="H3076" i="4"/>
  <c r="H3077" i="4"/>
  <c r="H3078" i="4"/>
  <c r="H3079" i="4"/>
  <c r="H3080" i="4"/>
  <c r="H3081" i="4"/>
  <c r="H3082" i="4"/>
  <c r="H3083" i="4"/>
  <c r="H3084" i="4"/>
  <c r="H3085" i="4"/>
  <c r="H3086" i="4"/>
  <c r="H3087" i="4"/>
  <c r="H3088" i="4"/>
  <c r="H3089" i="4"/>
  <c r="H3090" i="4"/>
  <c r="H3091" i="4"/>
  <c r="H3092" i="4"/>
  <c r="H3093" i="4"/>
  <c r="H3094" i="4"/>
  <c r="H3095" i="4"/>
  <c r="H3096" i="4"/>
  <c r="H3097" i="4"/>
  <c r="H3098" i="4"/>
  <c r="H3099" i="4"/>
  <c r="H3100" i="4"/>
  <c r="H3101" i="4"/>
  <c r="H3102" i="4"/>
  <c r="H3103" i="4"/>
  <c r="H3104" i="4"/>
  <c r="H3105" i="4"/>
  <c r="H3106" i="4"/>
  <c r="H3107" i="4"/>
  <c r="H3108" i="4"/>
  <c r="H3109" i="4"/>
  <c r="H3110" i="4"/>
  <c r="H3111" i="4"/>
  <c r="H3112" i="4"/>
  <c r="H3113" i="4"/>
  <c r="H3114" i="4"/>
  <c r="H3115" i="4"/>
  <c r="H3116" i="4"/>
  <c r="H3117" i="4"/>
  <c r="H3118" i="4"/>
  <c r="H3119" i="4"/>
  <c r="H3120" i="4"/>
  <c r="H3121" i="4"/>
  <c r="H3122" i="4"/>
  <c r="H3123" i="4"/>
  <c r="H3124" i="4"/>
  <c r="H3125" i="4"/>
  <c r="H3126" i="4"/>
  <c r="H3127" i="4"/>
  <c r="H3128" i="4"/>
  <c r="H3129" i="4"/>
  <c r="H3130" i="4"/>
  <c r="H3131" i="4"/>
  <c r="H3132" i="4"/>
  <c r="H3133" i="4"/>
  <c r="H3134" i="4"/>
  <c r="H3135" i="4"/>
  <c r="H3136" i="4"/>
  <c r="H3137" i="4"/>
  <c r="H3138" i="4"/>
  <c r="H3139" i="4"/>
  <c r="H3140" i="4"/>
  <c r="H3141" i="4"/>
  <c r="H3142" i="4"/>
  <c r="H3143" i="4"/>
  <c r="H3144" i="4"/>
  <c r="H3145" i="4"/>
  <c r="H3146" i="4"/>
  <c r="H3147" i="4"/>
  <c r="H3148" i="4"/>
  <c r="H3149" i="4"/>
  <c r="H3150" i="4"/>
  <c r="H3151" i="4"/>
  <c r="H3152" i="4"/>
  <c r="H3153" i="4"/>
  <c r="H3154" i="4"/>
  <c r="H3155" i="4"/>
  <c r="H3156" i="4"/>
  <c r="H3157" i="4"/>
  <c r="H3158" i="4"/>
  <c r="H3159" i="4"/>
  <c r="H3160" i="4"/>
  <c r="H3161" i="4"/>
  <c r="H3162" i="4"/>
  <c r="H3163" i="4"/>
  <c r="H3164" i="4"/>
  <c r="H3165" i="4"/>
  <c r="H3166" i="4"/>
  <c r="H3167" i="4"/>
  <c r="H3168" i="4"/>
  <c r="H3169" i="4"/>
  <c r="H3170" i="4"/>
  <c r="H3171" i="4"/>
  <c r="H3172" i="4"/>
  <c r="H3173" i="4"/>
  <c r="H3174" i="4"/>
  <c r="H3175" i="4"/>
  <c r="H3176" i="4"/>
  <c r="H3177" i="4"/>
  <c r="H3178" i="4"/>
  <c r="H3179" i="4"/>
  <c r="H3180" i="4"/>
  <c r="H3181" i="4"/>
  <c r="H3182" i="4"/>
  <c r="H3183" i="4"/>
  <c r="H3184" i="4"/>
  <c r="H3185" i="4"/>
  <c r="H3186" i="4"/>
  <c r="H3187" i="4"/>
  <c r="H3188" i="4"/>
  <c r="H3189" i="4"/>
  <c r="H3190" i="4"/>
  <c r="H3191" i="4"/>
  <c r="H3192" i="4"/>
  <c r="H3193" i="4"/>
  <c r="H3194" i="4"/>
  <c r="H3195" i="4"/>
  <c r="H3196" i="4"/>
  <c r="H3197" i="4"/>
  <c r="H3198" i="4"/>
  <c r="H3199" i="4"/>
  <c r="H3200" i="4"/>
  <c r="H3201" i="4"/>
  <c r="H3202" i="4"/>
  <c r="H3203" i="4"/>
  <c r="H3204" i="4"/>
  <c r="H3205" i="4"/>
  <c r="H3206" i="4"/>
  <c r="H3207" i="4"/>
  <c r="H3208" i="4"/>
  <c r="H3209" i="4"/>
  <c r="H3210" i="4"/>
  <c r="H3211" i="4"/>
  <c r="H3212" i="4"/>
  <c r="H3213" i="4"/>
  <c r="H3214" i="4"/>
  <c r="H3215" i="4"/>
  <c r="H3216" i="4"/>
  <c r="H3217" i="4"/>
  <c r="H3218" i="4"/>
  <c r="H3219" i="4"/>
  <c r="H3220" i="4"/>
  <c r="H3221" i="4"/>
  <c r="H3222" i="4"/>
  <c r="H3223" i="4"/>
  <c r="H3224" i="4"/>
  <c r="H3225" i="4"/>
  <c r="H3226" i="4"/>
  <c r="H3227" i="4"/>
  <c r="H3228" i="4"/>
  <c r="H3229" i="4"/>
  <c r="H3230" i="4"/>
  <c r="H3231" i="4"/>
  <c r="H3232" i="4"/>
  <c r="H3233" i="4"/>
  <c r="H3234" i="4"/>
  <c r="H3235" i="4"/>
  <c r="H3236" i="4"/>
  <c r="H3237" i="4"/>
  <c r="H3238" i="4"/>
  <c r="H3239" i="4"/>
  <c r="H3240" i="4"/>
  <c r="H3241" i="4"/>
  <c r="H3242" i="4"/>
  <c r="H3243" i="4"/>
  <c r="H3244" i="4"/>
  <c r="H3245" i="4"/>
  <c r="H3246" i="4"/>
  <c r="H3247" i="4"/>
  <c r="H3248" i="4"/>
  <c r="H3249" i="4"/>
  <c r="H3250" i="4"/>
  <c r="H3251" i="4"/>
  <c r="H3252" i="4"/>
  <c r="H3253" i="4"/>
  <c r="H3254" i="4"/>
  <c r="H3255" i="4"/>
  <c r="H3256" i="4"/>
  <c r="H3257" i="4"/>
  <c r="H3258" i="4"/>
  <c r="H3259" i="4"/>
  <c r="H3260" i="4"/>
  <c r="H3261" i="4"/>
  <c r="H3262" i="4"/>
  <c r="H3263" i="4"/>
  <c r="H3264" i="4"/>
  <c r="H3265" i="4"/>
  <c r="H3266" i="4"/>
  <c r="H3267" i="4"/>
  <c r="H3268" i="4"/>
  <c r="H3269" i="4"/>
  <c r="H3270" i="4"/>
  <c r="H3271" i="4"/>
  <c r="H3272" i="4"/>
  <c r="H3273" i="4"/>
  <c r="H3274" i="4"/>
  <c r="H3275" i="4"/>
  <c r="H3276" i="4"/>
  <c r="H3277" i="4"/>
  <c r="H3278" i="4"/>
  <c r="H3279" i="4"/>
  <c r="H3280" i="4"/>
  <c r="H3281" i="4"/>
  <c r="H3282" i="4"/>
  <c r="H3283" i="4"/>
  <c r="H3284" i="4"/>
  <c r="H3285" i="4"/>
  <c r="H3286" i="4"/>
  <c r="H3287" i="4"/>
  <c r="H3288" i="4"/>
  <c r="H3289" i="4"/>
  <c r="H3290" i="4"/>
  <c r="H3291" i="4"/>
  <c r="H3292" i="4"/>
  <c r="H3293" i="4"/>
  <c r="H3294" i="4"/>
  <c r="H3295" i="4"/>
  <c r="H3296" i="4"/>
  <c r="H3297" i="4"/>
  <c r="H3298" i="4"/>
  <c r="H3299" i="4"/>
  <c r="H3300" i="4"/>
  <c r="H3301" i="4"/>
  <c r="H3302" i="4"/>
  <c r="H3303" i="4"/>
  <c r="H3304" i="4"/>
  <c r="H3305" i="4"/>
  <c r="H3306" i="4"/>
  <c r="H3307" i="4"/>
  <c r="H3308" i="4"/>
  <c r="H3309" i="4"/>
  <c r="H3310" i="4"/>
  <c r="H3311" i="4"/>
  <c r="H3312" i="4"/>
  <c r="H3313" i="4"/>
  <c r="H3314" i="4"/>
  <c r="H3315" i="4"/>
  <c r="H3316" i="4"/>
  <c r="H3317" i="4"/>
  <c r="H3318" i="4"/>
  <c r="H3319" i="4"/>
  <c r="H3320" i="4"/>
  <c r="H3321" i="4"/>
  <c r="H3322" i="4"/>
  <c r="H3323" i="4"/>
  <c r="H3324" i="4"/>
  <c r="H3325" i="4"/>
  <c r="H3326" i="4"/>
  <c r="H3327" i="4"/>
  <c r="H3328" i="4"/>
  <c r="H3329" i="4"/>
  <c r="H3330" i="4"/>
  <c r="H3331" i="4"/>
  <c r="H3332" i="4"/>
  <c r="H3333" i="4"/>
  <c r="H3334" i="4"/>
  <c r="H3335" i="4"/>
  <c r="H3336" i="4"/>
  <c r="H3337" i="4"/>
  <c r="H3338" i="4"/>
  <c r="H3339" i="4"/>
  <c r="H3340" i="4"/>
  <c r="H3341" i="4"/>
  <c r="H3342" i="4"/>
  <c r="H3343" i="4"/>
  <c r="H3344" i="4"/>
  <c r="H3345" i="4"/>
  <c r="H3346" i="4"/>
  <c r="H3347" i="4"/>
  <c r="H3348" i="4"/>
  <c r="H3349" i="4"/>
  <c r="H3350" i="4"/>
  <c r="H3351" i="4"/>
  <c r="H3352" i="4"/>
  <c r="H3353" i="4"/>
  <c r="H3354" i="4"/>
  <c r="H3355" i="4"/>
  <c r="H3356" i="4"/>
  <c r="H3357" i="4"/>
  <c r="H3358" i="4"/>
  <c r="H3359" i="4"/>
  <c r="H3360" i="4"/>
  <c r="H3361" i="4"/>
  <c r="H3362" i="4"/>
  <c r="H3363" i="4"/>
  <c r="H3364" i="4"/>
  <c r="H3365" i="4"/>
  <c r="H3366" i="4"/>
  <c r="H3367" i="4"/>
  <c r="H3368" i="4"/>
  <c r="H3369" i="4"/>
  <c r="H3370" i="4"/>
  <c r="H3371" i="4"/>
  <c r="H3372" i="4"/>
  <c r="H3373" i="4"/>
  <c r="H3374" i="4"/>
  <c r="H3375" i="4"/>
  <c r="H3376" i="4"/>
  <c r="H3377" i="4"/>
  <c r="H3378" i="4"/>
  <c r="H3379" i="4"/>
  <c r="H3380" i="4"/>
  <c r="H3381" i="4"/>
  <c r="H3382" i="4"/>
  <c r="H3383" i="4"/>
  <c r="H3384" i="4"/>
  <c r="H3385" i="4"/>
  <c r="H3386" i="4"/>
  <c r="H3387" i="4"/>
  <c r="H3388" i="4"/>
  <c r="H3389" i="4"/>
  <c r="H3390" i="4"/>
  <c r="H3391" i="4"/>
  <c r="H3392" i="4"/>
  <c r="H3393" i="4"/>
  <c r="H3394" i="4"/>
  <c r="H3395" i="4"/>
  <c r="H3396" i="4"/>
  <c r="H3397" i="4"/>
  <c r="H3398" i="4"/>
  <c r="H3399" i="4"/>
  <c r="H3400" i="4"/>
  <c r="H3401" i="4"/>
  <c r="H3402" i="4"/>
  <c r="H3403" i="4"/>
  <c r="H3404" i="4"/>
  <c r="H3405" i="4"/>
  <c r="H3406" i="4"/>
  <c r="H3407" i="4"/>
  <c r="H3408" i="4"/>
  <c r="H3409" i="4"/>
  <c r="H3410" i="4"/>
  <c r="H3411" i="4"/>
  <c r="H3412" i="4"/>
  <c r="H3413" i="4"/>
  <c r="H3414" i="4"/>
  <c r="H3415" i="4"/>
  <c r="H3416" i="4"/>
  <c r="H3417" i="4"/>
  <c r="H3418" i="4"/>
  <c r="H3419" i="4"/>
  <c r="H3420" i="4"/>
  <c r="H3421" i="4"/>
  <c r="H3422" i="4"/>
  <c r="H3423" i="4"/>
  <c r="H3424" i="4"/>
  <c r="H3425" i="4"/>
  <c r="H3426" i="4"/>
  <c r="H3427" i="4"/>
  <c r="H3428" i="4"/>
  <c r="H3429" i="4"/>
  <c r="H3430" i="4"/>
  <c r="H3431" i="4"/>
  <c r="H3432" i="4"/>
  <c r="H3433" i="4"/>
  <c r="H3434" i="4"/>
  <c r="H3435" i="4"/>
  <c r="H3436" i="4"/>
  <c r="H3437" i="4"/>
  <c r="H3438" i="4"/>
  <c r="H3439" i="4"/>
  <c r="H3440" i="4"/>
  <c r="H3441" i="4"/>
  <c r="H3442" i="4"/>
  <c r="H3443" i="4"/>
  <c r="H3444" i="4"/>
  <c r="H3445" i="4"/>
  <c r="H3446" i="4"/>
  <c r="H3447" i="4"/>
  <c r="H3448" i="4"/>
  <c r="H3449" i="4"/>
  <c r="H3450" i="4"/>
  <c r="H3451" i="4"/>
  <c r="H3452" i="4"/>
  <c r="H3453" i="4"/>
  <c r="H3454" i="4"/>
  <c r="H3455" i="4"/>
  <c r="H3456" i="4"/>
  <c r="H3457" i="4"/>
  <c r="H3458" i="4"/>
  <c r="H3459" i="4"/>
  <c r="H3460" i="4"/>
  <c r="H3461" i="4"/>
  <c r="H3462" i="4"/>
  <c r="H3463" i="4"/>
  <c r="H3464" i="4"/>
  <c r="H3465" i="4"/>
  <c r="H3466" i="4"/>
  <c r="H3467" i="4"/>
  <c r="H3468" i="4"/>
  <c r="H3469" i="4"/>
  <c r="H3470" i="4"/>
  <c r="H3471" i="4"/>
  <c r="H3472" i="4"/>
  <c r="H3473" i="4"/>
  <c r="H3474" i="4"/>
  <c r="H3475" i="4"/>
  <c r="H3476" i="4"/>
  <c r="H3477" i="4"/>
  <c r="H3478" i="4"/>
  <c r="H3479" i="4"/>
  <c r="H3480" i="4"/>
  <c r="H3481" i="4"/>
  <c r="H3482" i="4"/>
  <c r="H3483" i="4"/>
  <c r="H3484" i="4"/>
  <c r="H3485" i="4"/>
  <c r="H3486" i="4"/>
  <c r="H3487" i="4"/>
  <c r="H3488" i="4"/>
  <c r="H3489" i="4"/>
  <c r="H3490" i="4"/>
  <c r="H3491" i="4"/>
  <c r="H3492" i="4"/>
  <c r="H3493" i="4"/>
  <c r="H3494" i="4"/>
  <c r="H3495" i="4"/>
  <c r="H3496" i="4"/>
  <c r="H3497" i="4"/>
  <c r="H3498" i="4"/>
  <c r="H3499" i="4"/>
  <c r="H3500" i="4"/>
  <c r="H3501" i="4"/>
  <c r="H3502" i="4"/>
  <c r="H3503" i="4"/>
  <c r="H3504" i="4"/>
  <c r="H3505" i="4"/>
  <c r="H3506" i="4"/>
  <c r="H3507" i="4"/>
  <c r="H3508" i="4"/>
  <c r="H3509" i="4"/>
  <c r="H3510" i="4"/>
  <c r="H3511" i="4"/>
  <c r="H3512" i="4"/>
  <c r="H3513" i="4"/>
  <c r="H3514" i="4"/>
  <c r="H3515" i="4"/>
  <c r="H3516" i="4"/>
  <c r="H3517" i="4"/>
  <c r="H3518" i="4"/>
  <c r="H3519" i="4"/>
  <c r="H3520" i="4"/>
  <c r="H3521" i="4"/>
  <c r="H3522" i="4"/>
  <c r="H3523" i="4"/>
  <c r="H3524" i="4"/>
  <c r="H3525" i="4"/>
  <c r="H3526" i="4"/>
  <c r="H3527" i="4"/>
  <c r="H3528" i="4"/>
  <c r="H3529" i="4"/>
  <c r="H3530" i="4"/>
  <c r="H3531" i="4"/>
  <c r="H3532" i="4"/>
  <c r="H3533" i="4"/>
  <c r="H3534" i="4"/>
  <c r="H3535" i="4"/>
  <c r="H3536" i="4"/>
  <c r="H3537" i="4"/>
  <c r="H3538" i="4"/>
  <c r="H3539" i="4"/>
  <c r="H3540" i="4"/>
  <c r="H3541" i="4"/>
  <c r="H3542" i="4"/>
  <c r="H3543" i="4"/>
  <c r="H3544" i="4"/>
  <c r="H3545" i="4"/>
  <c r="H3546" i="4"/>
  <c r="H3547" i="4"/>
  <c r="H3548" i="4"/>
  <c r="H3549" i="4"/>
  <c r="H3550" i="4"/>
  <c r="H3551" i="4"/>
  <c r="H3552" i="4"/>
  <c r="H3553" i="4"/>
  <c r="H3554" i="4"/>
  <c r="H3555" i="4"/>
  <c r="H3556" i="4"/>
  <c r="H3557" i="4"/>
  <c r="H3558" i="4"/>
  <c r="H3559" i="4"/>
  <c r="H3560" i="4"/>
  <c r="H3561" i="4"/>
  <c r="H3562" i="4"/>
  <c r="H3563" i="4"/>
  <c r="H3564" i="4"/>
  <c r="H3565" i="4"/>
  <c r="H3566" i="4"/>
  <c r="H3567" i="4"/>
  <c r="H3568" i="4"/>
  <c r="H3569" i="4"/>
  <c r="H3570" i="4"/>
  <c r="H3571" i="4"/>
  <c r="H3572" i="4"/>
  <c r="H3573" i="4"/>
  <c r="H3574" i="4"/>
  <c r="H3575" i="4"/>
  <c r="H3576" i="4"/>
  <c r="H3577" i="4"/>
  <c r="H3578" i="4"/>
  <c r="H3579" i="4"/>
  <c r="H3580" i="4"/>
  <c r="H3581" i="4"/>
  <c r="H3582" i="4"/>
  <c r="H3583" i="4"/>
  <c r="H3584" i="4"/>
  <c r="H3585" i="4"/>
  <c r="H3586" i="4"/>
  <c r="H3587" i="4"/>
  <c r="H3588" i="4"/>
  <c r="H3589" i="4"/>
  <c r="H3590" i="4"/>
  <c r="H3591" i="4"/>
  <c r="H3592" i="4"/>
  <c r="H3593" i="4"/>
  <c r="H3594" i="4"/>
  <c r="H3595" i="4"/>
  <c r="H3596" i="4"/>
  <c r="H3597" i="4"/>
  <c r="H3598" i="4"/>
  <c r="H3599" i="4"/>
  <c r="H3600" i="4"/>
  <c r="H3601" i="4"/>
  <c r="H3602" i="4"/>
  <c r="H3603" i="4"/>
  <c r="H3604" i="4"/>
  <c r="H3605" i="4"/>
  <c r="H3606" i="4"/>
  <c r="H3607" i="4"/>
  <c r="H3608" i="4"/>
  <c r="H3609" i="4"/>
  <c r="H3610" i="4"/>
  <c r="H3611" i="4"/>
  <c r="H3612" i="4"/>
  <c r="H3613" i="4"/>
  <c r="H3614" i="4"/>
  <c r="H3615" i="4"/>
  <c r="H3616" i="4"/>
  <c r="H3617" i="4"/>
  <c r="H3618" i="4"/>
  <c r="H3619" i="4"/>
  <c r="H3620" i="4"/>
  <c r="H3621" i="4"/>
  <c r="H3622" i="4"/>
  <c r="H3623" i="4"/>
  <c r="H3624" i="4"/>
  <c r="H3625" i="4"/>
  <c r="H3626" i="4"/>
  <c r="H3627" i="4"/>
  <c r="H3628" i="4"/>
  <c r="H3629" i="4"/>
  <c r="H3630" i="4"/>
  <c r="H3631" i="4"/>
  <c r="H3632" i="4"/>
  <c r="H3633" i="4"/>
  <c r="H3634" i="4"/>
  <c r="H3635" i="4"/>
  <c r="H3636" i="4"/>
  <c r="H3637" i="4"/>
  <c r="H3638" i="4"/>
  <c r="H3639" i="4"/>
  <c r="H3640" i="4"/>
  <c r="H3641" i="4"/>
  <c r="H3642" i="4"/>
  <c r="H3643" i="4"/>
  <c r="H3644" i="4"/>
  <c r="H3645" i="4"/>
  <c r="H3646" i="4"/>
  <c r="H3647" i="4"/>
  <c r="H3648" i="4"/>
  <c r="H3649" i="4"/>
  <c r="H3650" i="4"/>
  <c r="H3651" i="4"/>
  <c r="H3652" i="4"/>
  <c r="H3653" i="4"/>
  <c r="H3654" i="4"/>
  <c r="H3655" i="4"/>
  <c r="H3656" i="4"/>
  <c r="H3657" i="4"/>
  <c r="H3658" i="4"/>
  <c r="H3659" i="4"/>
  <c r="H3660" i="4"/>
  <c r="H3661" i="4"/>
  <c r="H3662" i="4"/>
  <c r="H3663" i="4"/>
  <c r="H3664" i="4"/>
  <c r="H3665" i="4"/>
  <c r="H3666" i="4"/>
  <c r="H3667" i="4"/>
  <c r="H3668" i="4"/>
  <c r="H3669" i="4"/>
  <c r="H3670" i="4"/>
  <c r="H3671" i="4"/>
  <c r="H3672" i="4"/>
  <c r="H3673" i="4"/>
  <c r="H3674" i="4"/>
  <c r="H3675" i="4"/>
  <c r="H3676" i="4"/>
  <c r="H3677" i="4"/>
  <c r="H3678" i="4"/>
  <c r="H3679" i="4"/>
  <c r="H3680" i="4"/>
  <c r="H3681" i="4"/>
  <c r="H3682" i="4"/>
  <c r="H3683" i="4"/>
  <c r="H3684" i="4"/>
  <c r="H3685" i="4"/>
  <c r="H3686" i="4"/>
  <c r="H3687" i="4"/>
  <c r="H3688" i="4"/>
  <c r="H3689" i="4"/>
  <c r="H3690" i="4"/>
  <c r="H3691" i="4"/>
  <c r="H3692" i="4"/>
  <c r="H3693" i="4"/>
  <c r="H3694" i="4"/>
  <c r="H3695" i="4"/>
  <c r="H3696" i="4"/>
  <c r="H3697" i="4"/>
  <c r="H3698" i="4"/>
  <c r="H3699" i="4"/>
  <c r="H3700" i="4"/>
  <c r="H3701" i="4"/>
  <c r="H3702" i="4"/>
  <c r="H3703" i="4"/>
  <c r="H3704" i="4"/>
  <c r="H3705" i="4"/>
  <c r="H3706" i="4"/>
  <c r="H3707" i="4"/>
  <c r="H3708" i="4"/>
  <c r="H3709" i="4"/>
  <c r="H3710" i="4"/>
  <c r="H3711" i="4"/>
  <c r="H3712" i="4"/>
  <c r="H3713" i="4"/>
  <c r="H3714" i="4"/>
  <c r="H3715" i="4"/>
  <c r="H3716" i="4"/>
  <c r="H3717" i="4"/>
  <c r="H3718" i="4"/>
  <c r="H3719" i="4"/>
  <c r="H3720" i="4"/>
  <c r="H3721" i="4"/>
  <c r="H3722" i="4"/>
  <c r="H3723" i="4"/>
  <c r="H3724" i="4"/>
  <c r="H3725" i="4"/>
  <c r="H3726" i="4"/>
  <c r="H3727" i="4"/>
  <c r="H3728" i="4"/>
  <c r="H3729" i="4"/>
  <c r="H3730" i="4"/>
  <c r="H3731" i="4"/>
  <c r="H3732" i="4"/>
  <c r="H3733" i="4"/>
  <c r="H3734" i="4"/>
  <c r="H3735" i="4"/>
  <c r="H3736" i="4"/>
  <c r="H3737" i="4"/>
  <c r="H3738" i="4"/>
  <c r="H3739" i="4"/>
  <c r="H3740" i="4"/>
  <c r="H3741" i="4"/>
  <c r="H3742" i="4"/>
  <c r="H3743" i="4"/>
  <c r="H3744" i="4"/>
  <c r="H3745" i="4"/>
  <c r="H3746" i="4"/>
  <c r="H3747" i="4"/>
  <c r="H3748" i="4"/>
  <c r="H3749" i="4"/>
  <c r="H3750" i="4"/>
  <c r="H3751" i="4"/>
  <c r="H3752" i="4"/>
  <c r="H3753" i="4"/>
  <c r="H3754" i="4"/>
  <c r="H3755" i="4"/>
  <c r="H3756" i="4"/>
  <c r="H3757" i="4"/>
  <c r="H3758" i="4"/>
  <c r="H3759" i="4"/>
  <c r="H3760" i="4"/>
  <c r="H3761" i="4"/>
  <c r="H3762" i="4"/>
  <c r="H3763" i="4"/>
  <c r="H3764" i="4"/>
  <c r="H3765" i="4"/>
  <c r="H3766" i="4"/>
  <c r="H3767" i="4"/>
  <c r="H3768" i="4"/>
  <c r="H3769" i="4"/>
  <c r="H3770" i="4"/>
  <c r="H3771" i="4"/>
  <c r="H3772" i="4"/>
  <c r="H3773" i="4"/>
  <c r="H3774" i="4"/>
  <c r="H3775" i="4"/>
  <c r="H3776" i="4"/>
  <c r="H3777" i="4"/>
  <c r="H3778" i="4"/>
  <c r="H3779" i="4"/>
  <c r="H3780" i="4"/>
  <c r="H3781" i="4"/>
  <c r="H3782" i="4"/>
  <c r="H3783" i="4"/>
  <c r="H3784" i="4"/>
  <c r="H3785" i="4"/>
  <c r="H3786" i="4"/>
  <c r="H3787" i="4"/>
  <c r="H3788" i="4"/>
  <c r="H3789" i="4"/>
  <c r="H3790" i="4"/>
  <c r="H3791" i="4"/>
  <c r="H3792" i="4"/>
  <c r="H3793" i="4"/>
  <c r="H3794" i="4"/>
  <c r="H3795" i="4"/>
  <c r="H3796" i="4"/>
  <c r="H3797" i="4"/>
  <c r="H3798" i="4"/>
  <c r="H3799" i="4"/>
  <c r="H3800" i="4"/>
  <c r="H3801" i="4"/>
  <c r="H3802" i="4"/>
  <c r="H3803" i="4"/>
  <c r="H3804" i="4"/>
  <c r="H3805" i="4"/>
  <c r="H3806" i="4"/>
  <c r="H3807" i="4"/>
  <c r="H3808" i="4"/>
  <c r="H3809" i="4"/>
  <c r="H3810" i="4"/>
  <c r="H3811" i="4"/>
  <c r="H3812" i="4"/>
  <c r="H3813" i="4"/>
  <c r="H3814" i="4"/>
  <c r="H3815" i="4"/>
  <c r="H3816" i="4"/>
  <c r="H3817" i="4"/>
  <c r="H3818" i="4"/>
  <c r="H3819" i="4"/>
  <c r="H3820" i="4"/>
  <c r="H3821" i="4"/>
  <c r="H3822" i="4"/>
  <c r="H3823" i="4"/>
  <c r="H3824" i="4"/>
  <c r="H3825" i="4"/>
  <c r="H3826" i="4"/>
  <c r="H3827" i="4"/>
  <c r="H3828" i="4"/>
  <c r="H3829" i="4"/>
  <c r="H3830" i="4"/>
  <c r="H3831" i="4"/>
  <c r="H3832" i="4"/>
  <c r="H3833" i="4"/>
  <c r="H3834" i="4"/>
  <c r="H3835" i="4"/>
  <c r="H3836" i="4"/>
  <c r="H3837" i="4"/>
  <c r="H3838" i="4"/>
  <c r="H3839" i="4"/>
  <c r="H3840" i="4"/>
  <c r="H3841" i="4"/>
  <c r="H3842" i="4"/>
  <c r="H3843" i="4"/>
  <c r="H3844" i="4"/>
  <c r="H3845" i="4"/>
  <c r="H3846" i="4"/>
  <c r="H3847" i="4"/>
  <c r="H3848" i="4"/>
  <c r="H3849" i="4"/>
  <c r="H3850" i="4"/>
  <c r="H3851" i="4"/>
  <c r="H3852" i="4"/>
  <c r="H3853" i="4"/>
  <c r="H3854" i="4"/>
  <c r="H3855" i="4"/>
  <c r="H3856" i="4"/>
  <c r="H3857" i="4"/>
  <c r="H3858" i="4"/>
  <c r="H3859" i="4"/>
  <c r="H3860" i="4"/>
  <c r="H3861" i="4"/>
  <c r="H3862" i="4"/>
  <c r="H3863" i="4"/>
  <c r="H3864" i="4"/>
  <c r="H3865" i="4"/>
  <c r="H3866" i="4"/>
  <c r="H3867" i="4"/>
  <c r="H3868" i="4"/>
  <c r="H3869" i="4"/>
  <c r="H3870" i="4"/>
  <c r="H3871" i="4"/>
  <c r="H3872" i="4"/>
  <c r="H3873" i="4"/>
  <c r="H3874" i="4"/>
  <c r="H3875" i="4"/>
  <c r="H3876" i="4"/>
  <c r="H3877" i="4"/>
  <c r="H3878" i="4"/>
  <c r="H3879" i="4"/>
  <c r="H3880" i="4"/>
  <c r="H3881" i="4"/>
  <c r="H3882" i="4"/>
  <c r="H3883" i="4"/>
  <c r="H3884" i="4"/>
  <c r="H3885" i="4"/>
  <c r="H3886" i="4"/>
  <c r="H3887" i="4"/>
  <c r="H3888" i="4"/>
  <c r="H3889" i="4"/>
  <c r="H3890" i="4"/>
  <c r="H3891" i="4"/>
  <c r="H3892" i="4"/>
  <c r="H3893" i="4"/>
  <c r="H3894" i="4"/>
  <c r="H3895" i="4"/>
  <c r="H3896" i="4"/>
  <c r="H3897" i="4"/>
  <c r="H3898" i="4"/>
  <c r="H3899" i="4"/>
  <c r="H3900" i="4"/>
  <c r="H3901" i="4"/>
  <c r="H3902" i="4"/>
  <c r="H3903" i="4"/>
  <c r="H3904" i="4"/>
  <c r="H3905" i="4"/>
  <c r="H3906" i="4"/>
  <c r="H3907" i="4"/>
  <c r="H3908" i="4"/>
  <c r="H3909" i="4"/>
  <c r="H3910" i="4"/>
  <c r="H3911" i="4"/>
  <c r="H3912" i="4"/>
  <c r="H3913" i="4"/>
  <c r="H3914" i="4"/>
  <c r="H3915" i="4"/>
  <c r="H3916" i="4"/>
  <c r="H3917" i="4"/>
  <c r="H3918" i="4"/>
  <c r="H3919" i="4"/>
  <c r="H3920" i="4"/>
  <c r="H3921" i="4"/>
  <c r="H3922" i="4"/>
  <c r="H3923" i="4"/>
  <c r="H3924" i="4"/>
  <c r="H3925" i="4"/>
  <c r="H3926" i="4"/>
  <c r="H3927" i="4"/>
  <c r="H3928" i="4"/>
  <c r="H3929" i="4"/>
  <c r="H3930" i="4"/>
  <c r="H3931" i="4"/>
  <c r="H3932" i="4"/>
  <c r="H3933" i="4"/>
  <c r="H3934" i="4"/>
  <c r="H3935" i="4"/>
  <c r="H3936" i="4"/>
  <c r="H3937" i="4"/>
  <c r="H3938" i="4"/>
  <c r="H3939" i="4"/>
  <c r="H3940" i="4"/>
  <c r="H3941" i="4"/>
  <c r="H3942" i="4"/>
  <c r="H3943" i="4"/>
  <c r="H3944" i="4"/>
  <c r="H3945" i="4"/>
  <c r="H3946" i="4"/>
  <c r="H3947" i="4"/>
  <c r="H3948" i="4"/>
  <c r="H3949" i="4"/>
  <c r="H3950" i="4"/>
  <c r="H3951" i="4"/>
  <c r="H3952" i="4"/>
  <c r="H3953" i="4"/>
  <c r="H3954" i="4"/>
  <c r="H3955" i="4"/>
  <c r="H3956" i="4"/>
  <c r="H3957" i="4"/>
  <c r="H3958" i="4"/>
  <c r="H3959" i="4"/>
  <c r="H3960" i="4"/>
  <c r="H3961" i="4"/>
  <c r="H3962" i="4"/>
  <c r="H3963" i="4"/>
  <c r="H3964" i="4"/>
  <c r="H3965" i="4"/>
  <c r="H3966" i="4"/>
  <c r="H3967" i="4"/>
  <c r="H3968" i="4"/>
  <c r="H3969" i="4"/>
  <c r="H3970" i="4"/>
  <c r="H3971" i="4"/>
  <c r="H3972" i="4"/>
  <c r="H3973" i="4"/>
  <c r="H3974" i="4"/>
  <c r="H3975" i="4"/>
  <c r="H3976" i="4"/>
  <c r="H3977" i="4"/>
  <c r="H3978" i="4"/>
  <c r="H3979" i="4"/>
  <c r="H3980" i="4"/>
  <c r="H3981" i="4"/>
  <c r="H3982" i="4"/>
  <c r="H3983" i="4"/>
  <c r="H3984" i="4"/>
  <c r="H3985" i="4"/>
  <c r="H3986" i="4"/>
  <c r="H3987" i="4"/>
  <c r="H3988" i="4"/>
  <c r="H3989" i="4"/>
  <c r="H3990" i="4"/>
  <c r="H3991" i="4"/>
  <c r="H3992" i="4"/>
  <c r="H3993" i="4"/>
  <c r="H3994" i="4"/>
  <c r="H3995" i="4"/>
  <c r="H3996" i="4"/>
  <c r="H3997" i="4"/>
  <c r="H3998" i="4"/>
  <c r="H3999" i="4"/>
  <c r="H4000" i="4"/>
  <c r="H4001" i="4"/>
  <c r="H4002" i="4"/>
  <c r="H4003" i="4"/>
  <c r="H4004" i="4"/>
  <c r="H4005" i="4"/>
  <c r="H4006" i="4"/>
  <c r="H4007" i="4"/>
  <c r="H4008" i="4"/>
  <c r="H4009" i="4"/>
  <c r="H4010" i="4"/>
  <c r="H4011" i="4"/>
  <c r="H4012" i="4"/>
  <c r="H4013" i="4"/>
  <c r="H4014" i="4"/>
  <c r="H4015" i="4"/>
  <c r="H4016" i="4"/>
  <c r="H4017" i="4"/>
  <c r="H4018" i="4"/>
  <c r="H4019" i="4"/>
  <c r="H4020" i="4"/>
  <c r="H4021" i="4"/>
  <c r="H4022" i="4"/>
  <c r="H4023" i="4"/>
  <c r="H4024" i="4"/>
  <c r="H4025" i="4"/>
  <c r="H4026" i="4"/>
  <c r="H4027" i="4"/>
  <c r="H4028" i="4"/>
  <c r="H4029" i="4"/>
  <c r="H4030" i="4"/>
  <c r="H4031" i="4"/>
  <c r="H4032" i="4"/>
  <c r="H4033" i="4"/>
  <c r="H4034" i="4"/>
  <c r="H4035" i="4"/>
  <c r="H4036" i="4"/>
  <c r="H4037" i="4"/>
  <c r="H4038" i="4"/>
  <c r="H4039" i="4"/>
  <c r="H4040" i="4"/>
  <c r="H4041" i="4"/>
  <c r="H4042" i="4"/>
  <c r="H4043" i="4"/>
  <c r="H4044" i="4"/>
  <c r="H4045" i="4"/>
  <c r="H4046" i="4"/>
  <c r="H4047" i="4"/>
  <c r="H4048" i="4"/>
  <c r="H4049" i="4"/>
  <c r="H4050" i="4"/>
  <c r="H4051" i="4"/>
  <c r="H4052" i="4"/>
  <c r="H4053" i="4"/>
  <c r="H4054" i="4"/>
  <c r="H4055" i="4"/>
  <c r="H4056" i="4"/>
  <c r="H4057" i="4"/>
  <c r="H4058" i="4"/>
  <c r="H4059" i="4"/>
  <c r="H4060" i="4"/>
  <c r="H4061" i="4"/>
  <c r="H4062" i="4"/>
  <c r="H4063" i="4"/>
  <c r="H4064" i="4"/>
  <c r="H4065" i="4"/>
  <c r="H4066" i="4"/>
  <c r="H4067" i="4"/>
  <c r="H4068" i="4"/>
  <c r="H4069" i="4"/>
  <c r="H4070" i="4"/>
  <c r="H4071" i="4"/>
  <c r="H4072" i="4"/>
  <c r="H4073" i="4"/>
  <c r="H4074" i="4"/>
  <c r="H4075" i="4"/>
  <c r="H4076" i="4"/>
  <c r="H4077" i="4"/>
  <c r="H4078" i="4"/>
  <c r="H4079" i="4"/>
  <c r="H4080" i="4"/>
  <c r="H4081" i="4"/>
  <c r="H4082" i="4"/>
  <c r="H4083" i="4"/>
  <c r="H4084" i="4"/>
  <c r="H4085" i="4"/>
  <c r="H4086" i="4"/>
  <c r="H4087" i="4"/>
  <c r="H4088" i="4"/>
  <c r="H4089" i="4"/>
  <c r="H4090" i="4"/>
  <c r="H4091" i="4"/>
  <c r="H4092" i="4"/>
  <c r="H4093" i="4"/>
  <c r="H4094" i="4"/>
  <c r="H4095" i="4"/>
  <c r="H4096" i="4"/>
  <c r="H4097" i="4"/>
  <c r="H4098" i="4"/>
  <c r="H4099" i="4"/>
  <c r="H4100" i="4"/>
  <c r="H4101" i="4"/>
  <c r="H4102" i="4"/>
  <c r="H4103" i="4"/>
  <c r="H4104" i="4"/>
  <c r="H4105" i="4"/>
  <c r="H4106" i="4"/>
  <c r="H4107" i="4"/>
  <c r="H4108" i="4"/>
  <c r="H4109" i="4"/>
  <c r="H4110" i="4"/>
  <c r="H4111" i="4"/>
  <c r="H4112" i="4"/>
  <c r="H4113" i="4"/>
  <c r="H4114" i="4"/>
  <c r="H4115" i="4"/>
  <c r="H4116" i="4"/>
  <c r="H4117" i="4"/>
  <c r="H4118" i="4"/>
  <c r="H4119" i="4"/>
  <c r="H4120" i="4"/>
  <c r="H4121" i="4"/>
  <c r="H4122" i="4"/>
  <c r="H4123" i="4"/>
  <c r="H4124" i="4"/>
  <c r="H4125" i="4"/>
  <c r="H4126" i="4"/>
  <c r="H4127" i="4"/>
  <c r="H4128" i="4"/>
  <c r="H4129" i="4"/>
  <c r="H4130" i="4"/>
  <c r="H4131" i="4"/>
  <c r="H4132" i="4"/>
  <c r="H4133" i="4"/>
  <c r="H4134" i="4"/>
  <c r="H4135" i="4"/>
  <c r="H4136" i="4"/>
  <c r="H4137" i="4"/>
  <c r="H4138" i="4"/>
  <c r="H4139" i="4"/>
  <c r="H4140" i="4"/>
  <c r="H4141" i="4"/>
  <c r="H4142" i="4"/>
  <c r="H4143" i="4"/>
  <c r="H4144" i="4"/>
  <c r="H4145" i="4"/>
  <c r="H4146" i="4"/>
  <c r="H4147" i="4"/>
  <c r="H4148" i="4"/>
  <c r="H4149" i="4"/>
  <c r="H4150" i="4"/>
  <c r="H4151" i="4"/>
  <c r="H4152" i="4"/>
  <c r="H4153" i="4"/>
  <c r="H4154" i="4"/>
  <c r="H4155" i="4"/>
  <c r="H4156" i="4"/>
  <c r="H4157" i="4"/>
  <c r="H4158" i="4"/>
  <c r="H4159" i="4"/>
  <c r="H4160" i="4"/>
  <c r="H4161" i="4"/>
  <c r="H4162" i="4"/>
  <c r="H4163" i="4"/>
  <c r="H4164" i="4"/>
  <c r="H4165" i="4"/>
  <c r="H4166" i="4"/>
  <c r="H4167" i="4"/>
  <c r="H4168" i="4"/>
  <c r="H4169" i="4"/>
  <c r="H4170" i="4"/>
  <c r="H4171" i="4"/>
  <c r="H4172" i="4"/>
  <c r="H4173" i="4"/>
  <c r="H4174" i="4"/>
  <c r="H4175" i="4"/>
  <c r="H4176" i="4"/>
  <c r="H4177" i="4"/>
  <c r="H4178" i="4"/>
  <c r="H4179" i="4"/>
  <c r="H4180" i="4"/>
  <c r="H4181" i="4"/>
  <c r="H4182" i="4"/>
  <c r="H4183" i="4"/>
  <c r="H4184" i="4"/>
  <c r="H4185" i="4"/>
  <c r="H4186" i="4"/>
  <c r="H4187" i="4"/>
  <c r="H4188" i="4"/>
  <c r="H4189" i="4"/>
  <c r="H4190" i="4"/>
  <c r="H4191" i="4"/>
  <c r="H4192" i="4"/>
  <c r="H4193" i="4"/>
  <c r="H4194" i="4"/>
  <c r="H4195" i="4"/>
  <c r="H4196" i="4"/>
  <c r="H4197" i="4"/>
  <c r="H4198" i="4"/>
  <c r="H4199" i="4"/>
  <c r="H4200" i="4"/>
  <c r="H4201" i="4"/>
  <c r="H4202" i="4"/>
  <c r="H4203" i="4"/>
  <c r="H4204" i="4"/>
  <c r="H4205" i="4"/>
  <c r="H4206" i="4"/>
  <c r="H4207" i="4"/>
  <c r="H4208" i="4"/>
  <c r="H4209" i="4"/>
  <c r="H4210" i="4"/>
  <c r="H4211" i="4"/>
  <c r="H4212" i="4"/>
  <c r="H4213" i="4"/>
  <c r="H4214" i="4"/>
  <c r="H4215" i="4"/>
  <c r="H4216" i="4"/>
  <c r="H4217" i="4"/>
  <c r="H4218" i="4"/>
  <c r="H4219" i="4"/>
  <c r="H4220" i="4"/>
  <c r="H4221" i="4"/>
  <c r="H4222" i="4"/>
  <c r="H4223" i="4"/>
  <c r="H4224" i="4"/>
  <c r="H4225" i="4"/>
  <c r="H4226" i="4"/>
  <c r="H4227" i="4"/>
  <c r="H4228" i="4"/>
  <c r="H4229" i="4"/>
  <c r="H4230" i="4"/>
  <c r="H4231" i="4"/>
  <c r="H4232" i="4"/>
  <c r="H4233" i="4"/>
  <c r="H4234" i="4"/>
  <c r="H4235" i="4"/>
  <c r="H4236" i="4"/>
  <c r="H4237" i="4"/>
  <c r="H4238" i="4"/>
  <c r="H4239" i="4"/>
  <c r="H4240" i="4"/>
  <c r="H4241" i="4"/>
  <c r="H4242" i="4"/>
  <c r="H4243" i="4"/>
  <c r="H4244" i="4"/>
  <c r="H4245" i="4"/>
  <c r="H4246" i="4"/>
  <c r="H4247" i="4"/>
  <c r="H4248" i="4"/>
  <c r="H4249" i="4"/>
  <c r="H4250" i="4"/>
  <c r="H4251" i="4"/>
  <c r="H4252" i="4"/>
  <c r="H4253" i="4"/>
  <c r="H4254" i="4"/>
  <c r="H4255" i="4"/>
  <c r="H4256" i="4"/>
  <c r="H4257" i="4"/>
  <c r="H4258" i="4"/>
  <c r="H4259" i="4"/>
  <c r="H4260" i="4"/>
  <c r="H4261" i="4"/>
  <c r="H4262" i="4"/>
  <c r="H4263" i="4"/>
  <c r="H4264" i="4"/>
  <c r="H4265" i="4"/>
  <c r="H4266" i="4"/>
  <c r="H4267" i="4"/>
  <c r="H4268" i="4"/>
  <c r="H4269" i="4"/>
  <c r="H4270" i="4"/>
  <c r="H4271" i="4"/>
  <c r="H4272" i="4"/>
  <c r="H4273" i="4"/>
  <c r="H4274" i="4"/>
  <c r="H4275" i="4"/>
  <c r="H4276" i="4"/>
  <c r="H4277" i="4"/>
  <c r="H4278" i="4"/>
  <c r="H4279" i="4"/>
  <c r="H4280" i="4"/>
  <c r="H4281" i="4"/>
  <c r="H4282" i="4"/>
  <c r="H4283" i="4"/>
  <c r="H4284" i="4"/>
  <c r="H4285" i="4"/>
  <c r="H4286" i="4"/>
  <c r="H4287" i="4"/>
  <c r="H4288" i="4"/>
  <c r="H4289" i="4"/>
  <c r="H4290" i="4"/>
  <c r="H4291" i="4"/>
  <c r="H4292" i="4"/>
  <c r="H4293" i="4"/>
  <c r="H4294" i="4"/>
  <c r="H4295" i="4"/>
  <c r="H4296" i="4"/>
  <c r="H4297" i="4"/>
  <c r="H4298" i="4"/>
  <c r="H4299" i="4"/>
  <c r="H4300" i="4"/>
  <c r="H4301" i="4"/>
  <c r="H4302" i="4"/>
  <c r="H4303" i="4"/>
  <c r="H4304" i="4"/>
  <c r="H4305" i="4"/>
  <c r="H4306" i="4"/>
  <c r="H4307" i="4"/>
  <c r="H4308" i="4"/>
  <c r="H4309" i="4"/>
  <c r="H4310" i="4"/>
  <c r="H4311" i="4"/>
  <c r="H4312" i="4"/>
  <c r="H4313" i="4"/>
  <c r="H4314" i="4"/>
  <c r="H4315" i="4"/>
  <c r="H4316" i="4"/>
  <c r="H4317" i="4"/>
  <c r="H4318" i="4"/>
  <c r="H4319" i="4"/>
  <c r="H4320" i="4"/>
  <c r="H4321" i="4"/>
  <c r="H4322" i="4"/>
  <c r="H4323" i="4"/>
  <c r="H4324" i="4"/>
  <c r="H4325" i="4"/>
  <c r="H4326" i="4"/>
  <c r="H4327" i="4"/>
  <c r="H4328" i="4"/>
  <c r="H4329" i="4"/>
  <c r="H4330" i="4"/>
  <c r="H4331" i="4"/>
  <c r="H4332" i="4"/>
  <c r="H4333" i="4"/>
  <c r="H4334" i="4"/>
  <c r="H4335" i="4"/>
  <c r="H4336" i="4"/>
  <c r="H4337" i="4"/>
  <c r="H4338" i="4"/>
  <c r="H4339" i="4"/>
  <c r="H4340" i="4"/>
  <c r="H4341" i="4"/>
  <c r="H4342" i="4"/>
  <c r="H4343" i="4"/>
  <c r="H4344" i="4"/>
  <c r="H4345" i="4"/>
  <c r="H4346" i="4"/>
  <c r="H4347" i="4"/>
  <c r="H4348" i="4"/>
  <c r="H4349" i="4"/>
  <c r="H4350" i="4"/>
  <c r="H4351" i="4"/>
  <c r="H4352" i="4"/>
  <c r="H4353" i="4"/>
  <c r="H4354" i="4"/>
  <c r="H4355" i="4"/>
  <c r="H4356" i="4"/>
  <c r="H4357" i="4"/>
  <c r="H4358" i="4"/>
  <c r="H4359" i="4"/>
  <c r="H4360" i="4"/>
  <c r="H4361" i="4"/>
  <c r="H4362" i="4"/>
  <c r="H4363" i="4"/>
  <c r="H4364" i="4"/>
  <c r="H4365" i="4"/>
  <c r="H4366" i="4"/>
  <c r="H4367" i="4"/>
  <c r="H4368" i="4"/>
  <c r="H4369" i="4"/>
  <c r="H4370" i="4"/>
  <c r="H4371" i="4"/>
  <c r="H4372" i="4"/>
  <c r="H4373" i="4"/>
  <c r="H4374" i="4"/>
  <c r="H4375" i="4"/>
  <c r="H4376" i="4"/>
  <c r="H4377" i="4"/>
  <c r="H4378" i="4"/>
  <c r="H4379" i="4"/>
  <c r="H4380" i="4"/>
  <c r="H4381" i="4"/>
  <c r="H4382" i="4"/>
  <c r="H4383" i="4"/>
  <c r="H4384" i="4"/>
  <c r="H4385" i="4"/>
  <c r="H4386" i="4"/>
  <c r="H4387" i="4"/>
  <c r="H4388" i="4"/>
  <c r="H4389" i="4"/>
  <c r="H4390" i="4"/>
  <c r="H4391" i="4"/>
  <c r="H4392" i="4"/>
  <c r="H4393" i="4"/>
  <c r="H4394" i="4"/>
  <c r="H4395" i="4"/>
  <c r="H4396" i="4"/>
  <c r="H4397" i="4"/>
  <c r="H4398" i="4"/>
  <c r="H4399" i="4"/>
  <c r="H4400" i="4"/>
  <c r="H4401" i="4"/>
  <c r="H4402" i="4"/>
  <c r="H4403" i="4"/>
  <c r="H4404" i="4"/>
  <c r="H4405" i="4"/>
  <c r="H4406" i="4"/>
  <c r="H4407" i="4"/>
  <c r="H4408" i="4"/>
  <c r="H4409" i="4"/>
  <c r="H4410" i="4"/>
  <c r="H4411" i="4"/>
  <c r="H4412" i="4"/>
  <c r="H4413" i="4"/>
  <c r="H4414" i="4"/>
  <c r="H4415" i="4"/>
  <c r="H4416" i="4"/>
  <c r="H4417" i="4"/>
  <c r="H4418" i="4"/>
  <c r="H4419" i="4"/>
  <c r="H4420" i="4"/>
  <c r="H4421" i="4"/>
  <c r="H4422" i="4"/>
  <c r="H4423" i="4"/>
  <c r="H4424" i="4"/>
  <c r="H4425" i="4"/>
  <c r="H4426" i="4"/>
  <c r="H4427" i="4"/>
  <c r="H4428" i="4"/>
  <c r="H4429" i="4"/>
  <c r="H4430" i="4"/>
  <c r="H4431" i="4"/>
  <c r="H4432" i="4"/>
  <c r="H4433" i="4"/>
  <c r="H4434" i="4"/>
  <c r="H4435" i="4"/>
  <c r="H4436" i="4"/>
  <c r="H4437" i="4"/>
  <c r="H4438" i="4"/>
  <c r="H4439" i="4"/>
  <c r="H4440" i="4"/>
  <c r="H4441" i="4"/>
  <c r="H4442" i="4"/>
  <c r="H4443" i="4"/>
  <c r="H4444" i="4"/>
  <c r="H4445" i="4"/>
  <c r="H4446" i="4"/>
  <c r="H4447" i="4"/>
  <c r="H4448" i="4"/>
  <c r="H4449" i="4"/>
  <c r="H4450" i="4"/>
  <c r="H4451" i="4"/>
  <c r="H4452" i="4"/>
  <c r="H4453" i="4"/>
  <c r="H4454" i="4"/>
  <c r="H4455" i="4"/>
  <c r="H4456" i="4"/>
  <c r="H4457" i="4"/>
  <c r="H4458" i="4"/>
  <c r="H4459" i="4"/>
  <c r="H4460" i="4"/>
  <c r="H4461" i="4"/>
  <c r="H4462" i="4"/>
  <c r="H4463" i="4"/>
  <c r="H4464" i="4"/>
  <c r="H4465" i="4"/>
  <c r="H4466" i="4"/>
  <c r="H4467" i="4"/>
  <c r="H4468" i="4"/>
  <c r="H4469" i="4"/>
  <c r="H4470" i="4"/>
  <c r="H4471" i="4"/>
  <c r="H4472" i="4"/>
  <c r="H4473" i="4"/>
  <c r="H4474" i="4"/>
  <c r="H4475" i="4"/>
  <c r="H4476" i="4"/>
  <c r="H4477" i="4"/>
  <c r="H4478" i="4"/>
  <c r="H4479" i="4"/>
  <c r="H4480" i="4"/>
  <c r="H4481" i="4"/>
  <c r="H4482" i="4"/>
  <c r="H4483" i="4"/>
  <c r="H4484" i="4"/>
  <c r="H4485" i="4"/>
  <c r="H4486" i="4"/>
  <c r="H4487" i="4"/>
  <c r="H4488" i="4"/>
  <c r="H4489" i="4"/>
  <c r="H4490" i="4"/>
  <c r="H4491" i="4"/>
  <c r="H4492" i="4"/>
  <c r="H4493" i="4"/>
  <c r="H4494" i="4"/>
  <c r="H4495" i="4"/>
  <c r="H4496" i="4"/>
  <c r="H4497" i="4"/>
  <c r="H4498" i="4"/>
  <c r="H4499" i="4"/>
  <c r="H4500" i="4"/>
  <c r="H4501" i="4"/>
  <c r="H4502" i="4"/>
  <c r="H4503" i="4"/>
  <c r="H4504" i="4"/>
  <c r="H4505" i="4"/>
  <c r="H4506" i="4"/>
  <c r="H4507" i="4"/>
  <c r="H4508" i="4"/>
  <c r="H4509" i="4"/>
  <c r="H4510" i="4"/>
  <c r="H4511" i="4"/>
  <c r="H4512" i="4"/>
  <c r="H4513" i="4"/>
  <c r="H4514" i="4"/>
  <c r="H4515" i="4"/>
  <c r="H4516" i="4"/>
  <c r="H4517" i="4"/>
  <c r="H4518" i="4"/>
  <c r="H4519" i="4"/>
  <c r="H4520" i="4"/>
  <c r="H4521" i="4"/>
  <c r="H4522" i="4"/>
  <c r="H4523" i="4"/>
  <c r="H4524" i="4"/>
  <c r="H4525" i="4"/>
  <c r="H4526" i="4"/>
  <c r="H4527" i="4"/>
  <c r="H4528" i="4"/>
  <c r="H4529" i="4"/>
  <c r="H4530" i="4"/>
  <c r="H4531" i="4"/>
  <c r="H4532" i="4"/>
  <c r="H4533" i="4"/>
  <c r="H4534" i="4"/>
  <c r="H4535" i="4"/>
  <c r="H4536" i="4"/>
  <c r="H4537" i="4"/>
  <c r="H4538" i="4"/>
  <c r="H4539" i="4"/>
  <c r="H4540" i="4"/>
  <c r="H4541" i="4"/>
  <c r="H4542" i="4"/>
  <c r="H4543" i="4"/>
  <c r="H4544" i="4"/>
  <c r="H4545" i="4"/>
  <c r="H4546" i="4"/>
  <c r="H4547" i="4"/>
  <c r="H4548" i="4"/>
  <c r="H4549" i="4"/>
  <c r="H4550" i="4"/>
  <c r="H4551" i="4"/>
  <c r="H4552" i="4"/>
  <c r="H4553" i="4"/>
  <c r="H4554" i="4"/>
  <c r="H4555" i="4"/>
  <c r="H4556" i="4"/>
  <c r="H4557" i="4"/>
  <c r="H4558" i="4"/>
  <c r="H4559" i="4"/>
  <c r="H4560" i="4"/>
  <c r="H4561" i="4"/>
  <c r="H4562" i="4"/>
  <c r="H4563" i="4"/>
  <c r="H4564" i="4"/>
  <c r="H4565" i="4"/>
  <c r="H4566" i="4"/>
  <c r="H4567" i="4"/>
  <c r="H4568" i="4"/>
  <c r="H4569" i="4"/>
  <c r="H4570" i="4"/>
  <c r="H4571" i="4"/>
  <c r="H4572" i="4"/>
  <c r="H4573" i="4"/>
  <c r="H4574" i="4"/>
  <c r="H4575" i="4"/>
  <c r="H4576" i="4"/>
  <c r="H4577" i="4"/>
  <c r="H4578" i="4"/>
  <c r="H4579" i="4"/>
  <c r="H4580" i="4"/>
  <c r="H4581" i="4"/>
  <c r="H4582" i="4"/>
  <c r="H4583" i="4"/>
  <c r="H4584" i="4"/>
  <c r="H4585" i="4"/>
  <c r="H4586" i="4"/>
  <c r="H4587" i="4"/>
  <c r="H4588" i="4"/>
  <c r="H4589" i="4"/>
  <c r="H4590" i="4"/>
  <c r="H4591" i="4"/>
  <c r="H4592" i="4"/>
  <c r="H4593" i="4"/>
  <c r="H4594" i="4"/>
  <c r="H4595" i="4"/>
  <c r="H4596" i="4"/>
  <c r="H4597" i="4"/>
  <c r="H4598" i="4"/>
  <c r="H4599" i="4"/>
  <c r="H4600" i="4"/>
  <c r="H4601" i="4"/>
  <c r="H4602" i="4"/>
  <c r="H4603" i="4"/>
  <c r="H4604" i="4"/>
  <c r="H4605" i="4"/>
  <c r="H4606" i="4"/>
  <c r="H4607" i="4"/>
  <c r="H4608" i="4"/>
  <c r="H4609" i="4"/>
  <c r="H4610" i="4"/>
  <c r="H4611" i="4"/>
  <c r="H4612" i="4"/>
  <c r="H4613" i="4"/>
  <c r="H4614" i="4"/>
  <c r="H4615" i="4"/>
  <c r="H4616" i="4"/>
  <c r="H4617" i="4"/>
  <c r="H4618" i="4"/>
  <c r="H4619" i="4"/>
  <c r="H4620" i="4"/>
  <c r="H4621" i="4"/>
  <c r="H4622" i="4"/>
  <c r="H4623" i="4"/>
  <c r="H4624" i="4"/>
  <c r="H4625" i="4"/>
  <c r="H4626" i="4"/>
  <c r="H4627" i="4"/>
  <c r="H4628" i="4"/>
  <c r="H4629" i="4"/>
  <c r="H4630" i="4"/>
  <c r="H4631" i="4"/>
  <c r="H4632" i="4"/>
  <c r="H4633" i="4"/>
  <c r="H4634" i="4"/>
  <c r="H4635" i="4"/>
  <c r="H4636" i="4"/>
  <c r="H4637" i="4"/>
  <c r="H4638" i="4"/>
  <c r="H4639" i="4"/>
  <c r="H4640" i="4"/>
  <c r="H4641" i="4"/>
  <c r="H4642" i="4"/>
  <c r="H4643" i="4"/>
  <c r="H4644" i="4"/>
  <c r="H4645" i="4"/>
  <c r="H4646" i="4"/>
  <c r="H4647" i="4"/>
  <c r="H4648" i="4"/>
  <c r="H4649" i="4"/>
  <c r="H4650" i="4"/>
  <c r="H4651" i="4"/>
  <c r="H4652" i="4"/>
  <c r="H4653" i="4"/>
  <c r="H4654" i="4"/>
  <c r="H4655" i="4"/>
  <c r="H4656" i="4"/>
  <c r="H4657" i="4"/>
  <c r="H4658" i="4"/>
  <c r="H4659" i="4"/>
  <c r="H4660" i="4"/>
  <c r="H4661" i="4"/>
  <c r="H4662" i="4"/>
  <c r="H4663" i="4"/>
  <c r="H4664" i="4"/>
  <c r="H4665" i="4"/>
  <c r="H4666" i="4"/>
  <c r="H4667" i="4"/>
  <c r="H4668" i="4"/>
  <c r="H4669" i="4"/>
  <c r="H4670" i="4"/>
  <c r="H4671" i="4"/>
  <c r="H4672" i="4"/>
  <c r="H4673" i="4"/>
  <c r="H4674" i="4"/>
  <c r="H4675" i="4"/>
  <c r="H4676" i="4"/>
  <c r="H4677" i="4"/>
  <c r="H4678" i="4"/>
  <c r="H4679" i="4"/>
  <c r="H4680" i="4"/>
  <c r="H4681" i="4"/>
  <c r="H4682" i="4"/>
  <c r="H4683" i="4"/>
  <c r="H4684" i="4"/>
  <c r="H4685" i="4"/>
  <c r="H4686" i="4"/>
  <c r="H4687" i="4"/>
  <c r="H4688" i="4"/>
  <c r="H4689" i="4"/>
  <c r="H4690" i="4"/>
  <c r="H4691" i="4"/>
  <c r="H4692" i="4"/>
  <c r="H4693" i="4"/>
  <c r="H4694" i="4"/>
  <c r="H4695" i="4"/>
  <c r="H4696" i="4"/>
  <c r="H4697" i="4"/>
  <c r="H4698" i="4"/>
  <c r="H4699" i="4"/>
  <c r="H4700" i="4"/>
  <c r="H4701" i="4"/>
  <c r="H4702" i="4"/>
  <c r="H4703" i="4"/>
  <c r="H4704" i="4"/>
  <c r="H4705" i="4"/>
  <c r="H4706" i="4"/>
  <c r="H4707" i="4"/>
  <c r="H4708" i="4"/>
  <c r="H4709" i="4"/>
  <c r="H4710" i="4"/>
  <c r="H4711" i="4"/>
  <c r="H4712" i="4"/>
  <c r="H4713" i="4"/>
  <c r="H4714" i="4"/>
  <c r="H4715" i="4"/>
  <c r="H4716" i="4"/>
  <c r="H4717" i="4"/>
  <c r="H4718" i="4"/>
  <c r="H4719" i="4"/>
  <c r="H4720" i="4"/>
  <c r="H4721" i="4"/>
  <c r="H4722" i="4"/>
  <c r="H4723" i="4"/>
  <c r="H4724" i="4"/>
  <c r="H4725" i="4"/>
  <c r="H4726" i="4"/>
  <c r="H4727" i="4"/>
  <c r="H4728" i="4"/>
  <c r="H4729" i="4"/>
  <c r="H4730" i="4"/>
  <c r="H4731" i="4"/>
  <c r="H4732" i="4"/>
  <c r="H4733" i="4"/>
  <c r="H4734" i="4"/>
  <c r="H4735" i="4"/>
  <c r="H4736" i="4"/>
  <c r="H4737" i="4"/>
  <c r="H4738" i="4"/>
  <c r="H4739" i="4"/>
  <c r="H4740" i="4"/>
  <c r="H4741" i="4"/>
  <c r="H4742" i="4"/>
  <c r="H4743" i="4"/>
  <c r="H4744" i="4"/>
  <c r="H4745" i="4"/>
  <c r="H4746" i="4"/>
  <c r="H4747" i="4"/>
  <c r="H4748" i="4"/>
  <c r="H4749" i="4"/>
  <c r="H4750" i="4"/>
  <c r="H4751" i="4"/>
  <c r="H4752" i="4"/>
  <c r="H4753" i="4"/>
  <c r="H4754" i="4"/>
  <c r="H4755" i="4"/>
  <c r="H4756" i="4"/>
  <c r="H4757" i="4"/>
  <c r="H4758" i="4"/>
  <c r="H4759" i="4"/>
  <c r="H4760" i="4"/>
  <c r="H4761" i="4"/>
  <c r="H4762" i="4"/>
  <c r="H4763" i="4"/>
  <c r="H4764" i="4"/>
  <c r="H4765" i="4"/>
  <c r="H4766" i="4"/>
  <c r="H4767" i="4"/>
  <c r="H4768" i="4"/>
  <c r="H4769" i="4"/>
  <c r="H4770" i="4"/>
  <c r="H4771" i="4"/>
  <c r="H4772" i="4"/>
  <c r="H4773" i="4"/>
  <c r="H4774" i="4"/>
  <c r="H4775" i="4"/>
  <c r="H4776" i="4"/>
  <c r="H4777" i="4"/>
  <c r="H4778" i="4"/>
  <c r="H4779" i="4"/>
  <c r="H4780" i="4"/>
  <c r="H4781" i="4"/>
  <c r="H4782" i="4"/>
  <c r="H4783" i="4"/>
  <c r="H4784" i="4"/>
  <c r="H4785" i="4"/>
  <c r="H4786" i="4"/>
  <c r="H4787" i="4"/>
  <c r="H4788" i="4"/>
  <c r="H4789" i="4"/>
  <c r="H4790" i="4"/>
  <c r="H4791" i="4"/>
  <c r="H4792" i="4"/>
  <c r="H4793" i="4"/>
  <c r="H4794" i="4"/>
  <c r="H4795" i="4"/>
  <c r="H4796" i="4"/>
  <c r="H4797" i="4"/>
  <c r="H4798" i="4"/>
  <c r="H4799" i="4"/>
  <c r="H4800" i="4"/>
  <c r="H4801" i="4"/>
  <c r="H4802" i="4"/>
  <c r="H4803" i="4"/>
  <c r="H4804" i="4"/>
  <c r="H4805" i="4"/>
  <c r="H4806" i="4"/>
  <c r="H4807" i="4"/>
  <c r="H4808" i="4"/>
  <c r="H4809" i="4"/>
  <c r="H4810" i="4"/>
  <c r="H4811" i="4"/>
  <c r="H4812" i="4"/>
  <c r="H4813" i="4"/>
  <c r="H4814" i="4"/>
  <c r="H4815" i="4"/>
  <c r="H4816" i="4"/>
  <c r="H4817" i="4"/>
  <c r="H4818" i="4"/>
  <c r="H4819" i="4"/>
  <c r="H4820" i="4"/>
  <c r="H4821" i="4"/>
  <c r="H4822" i="4"/>
  <c r="H4823" i="4"/>
  <c r="H4824" i="4"/>
  <c r="H4825" i="4"/>
  <c r="H4826" i="4"/>
  <c r="H4827" i="4"/>
  <c r="H4828" i="4"/>
  <c r="H4829" i="4"/>
  <c r="H4830" i="4"/>
  <c r="H4831" i="4"/>
  <c r="H4832" i="4"/>
  <c r="H4833" i="4"/>
  <c r="H4834" i="4"/>
  <c r="H4835" i="4"/>
  <c r="H4836" i="4"/>
  <c r="H4837" i="4"/>
  <c r="H4838" i="4"/>
  <c r="H4839" i="4"/>
  <c r="H4840" i="4"/>
  <c r="H4841" i="4"/>
  <c r="H4842" i="4"/>
  <c r="H4843" i="4"/>
  <c r="H4844" i="4"/>
  <c r="H4845" i="4"/>
  <c r="H4846" i="4"/>
  <c r="H4847" i="4"/>
  <c r="H4848" i="4"/>
  <c r="H4849" i="4"/>
  <c r="H4850" i="4"/>
  <c r="H4851" i="4"/>
  <c r="H4852" i="4"/>
  <c r="H4853" i="4"/>
  <c r="H4854" i="4"/>
  <c r="H4855" i="4"/>
  <c r="H4856" i="4"/>
  <c r="H4857" i="4"/>
  <c r="H4858" i="4"/>
  <c r="H4859" i="4"/>
  <c r="H4860" i="4"/>
  <c r="H4861" i="4"/>
  <c r="H4862" i="4"/>
  <c r="H4863" i="4"/>
  <c r="H4864" i="4"/>
  <c r="H4865" i="4"/>
  <c r="H4866" i="4"/>
  <c r="H4867" i="4"/>
  <c r="H4868" i="4"/>
  <c r="H4869" i="4"/>
  <c r="H4870" i="4"/>
  <c r="H4871" i="4"/>
  <c r="H4872" i="4"/>
  <c r="H4873" i="4"/>
  <c r="H4874" i="4"/>
  <c r="H4875" i="4"/>
  <c r="H4876" i="4"/>
  <c r="H4877" i="4"/>
  <c r="H4878" i="4"/>
  <c r="H4879" i="4"/>
  <c r="H4880" i="4"/>
  <c r="H4881" i="4"/>
  <c r="H4882" i="4"/>
  <c r="H4883" i="4"/>
  <c r="H4884" i="4"/>
  <c r="H4885" i="4"/>
  <c r="H4886" i="4"/>
  <c r="H4887" i="4"/>
  <c r="H4888" i="4"/>
  <c r="H4889" i="4"/>
  <c r="H4890" i="4"/>
  <c r="H4891" i="4"/>
  <c r="H4892" i="4"/>
  <c r="H4893" i="4"/>
  <c r="H4894" i="4"/>
  <c r="H4895" i="4"/>
  <c r="H4896" i="4"/>
  <c r="H4897" i="4"/>
  <c r="H4898" i="4"/>
  <c r="H4899" i="4"/>
  <c r="H4900" i="4"/>
  <c r="H4901" i="4"/>
  <c r="H4902" i="4"/>
  <c r="H4903" i="4"/>
  <c r="H4904" i="4"/>
  <c r="H4905" i="4"/>
  <c r="H4906" i="4"/>
  <c r="H4907" i="4"/>
  <c r="H4908" i="4"/>
  <c r="H4909" i="4"/>
  <c r="H4910" i="4"/>
  <c r="H4911" i="4"/>
  <c r="H4912" i="4"/>
  <c r="H4913" i="4"/>
  <c r="H4914" i="4"/>
  <c r="H4915" i="4"/>
  <c r="H4916" i="4"/>
  <c r="H4917" i="4"/>
  <c r="H4918" i="4"/>
  <c r="H4919" i="4"/>
  <c r="H4920" i="4"/>
  <c r="H4921" i="4"/>
  <c r="H4922" i="4"/>
  <c r="H4923" i="4"/>
  <c r="H4924" i="4"/>
  <c r="H4925" i="4"/>
  <c r="H4926" i="4"/>
  <c r="H4927" i="4"/>
  <c r="H4928" i="4"/>
  <c r="H4929" i="4"/>
  <c r="H4930" i="4"/>
  <c r="H4931" i="4"/>
  <c r="H4932" i="4"/>
  <c r="H4933" i="4"/>
  <c r="H4934" i="4"/>
  <c r="H4935" i="4"/>
  <c r="H4936" i="4"/>
  <c r="H4937" i="4"/>
  <c r="H4938" i="4"/>
  <c r="H4939" i="4"/>
  <c r="H4940" i="4"/>
  <c r="H4941" i="4"/>
  <c r="H4942" i="4"/>
  <c r="H4943" i="4"/>
  <c r="H4944" i="4"/>
  <c r="H4945" i="4"/>
  <c r="H4946" i="4"/>
  <c r="H4947" i="4"/>
  <c r="H4948" i="4"/>
  <c r="H4949" i="4"/>
  <c r="H4950" i="4"/>
  <c r="H4951" i="4"/>
  <c r="H4952" i="4"/>
  <c r="H4953" i="4"/>
  <c r="H4954" i="4"/>
  <c r="H4955" i="4"/>
  <c r="H4956" i="4"/>
  <c r="H4957" i="4"/>
  <c r="H4958" i="4"/>
  <c r="H4959" i="4"/>
  <c r="H4960" i="4"/>
  <c r="H4961" i="4"/>
  <c r="H4962" i="4"/>
  <c r="H4963" i="4"/>
  <c r="H4964" i="4"/>
  <c r="H4965" i="4"/>
  <c r="H4966" i="4"/>
  <c r="H4967" i="4"/>
  <c r="H4968" i="4"/>
  <c r="H4969" i="4"/>
  <c r="H4970" i="4"/>
  <c r="H4971" i="4"/>
  <c r="H4972" i="4"/>
  <c r="H4973" i="4"/>
  <c r="H4974" i="4"/>
  <c r="H4975" i="4"/>
  <c r="H4976" i="4"/>
  <c r="H4977" i="4"/>
  <c r="H4978" i="4"/>
  <c r="H4979" i="4"/>
  <c r="H4980" i="4"/>
  <c r="H4981" i="4"/>
  <c r="H4982" i="4"/>
  <c r="H4983" i="4"/>
  <c r="H4984" i="4"/>
  <c r="H4985" i="4"/>
  <c r="H4986" i="4"/>
  <c r="H4987" i="4"/>
  <c r="H4988" i="4"/>
  <c r="H4989" i="4"/>
  <c r="H4990" i="4"/>
  <c r="H4991" i="4"/>
  <c r="H4992" i="4"/>
  <c r="H4993" i="4"/>
  <c r="H4994" i="4"/>
  <c r="H4995" i="4"/>
  <c r="H4996" i="4"/>
  <c r="H4997" i="4"/>
  <c r="H4998" i="4"/>
  <c r="H4999" i="4"/>
  <c r="H5000" i="4"/>
  <c r="H5001" i="4"/>
  <c r="H5002" i="4"/>
  <c r="H5003" i="4"/>
  <c r="O441" i="25"/>
  <c r="O440" i="25"/>
  <c r="O439" i="25"/>
  <c r="O438" i="25"/>
  <c r="O437" i="25"/>
  <c r="O436" i="25"/>
  <c r="O435" i="25"/>
  <c r="O434" i="25"/>
  <c r="O433" i="25"/>
  <c r="O432" i="25"/>
  <c r="O431" i="25"/>
  <c r="O430" i="25"/>
  <c r="O429" i="25"/>
  <c r="O428" i="25"/>
  <c r="O427" i="25"/>
  <c r="O426" i="25"/>
  <c r="O425" i="25"/>
  <c r="O424" i="25"/>
  <c r="O423" i="25"/>
  <c r="O422" i="25"/>
  <c r="O421" i="25"/>
  <c r="O420" i="25"/>
  <c r="O419" i="25"/>
  <c r="O418" i="25"/>
  <c r="O417" i="25"/>
  <c r="O416" i="25"/>
  <c r="O415" i="25"/>
  <c r="O414" i="25"/>
  <c r="O413" i="25"/>
  <c r="O412" i="25"/>
  <c r="O411" i="25"/>
  <c r="O410" i="25"/>
  <c r="O409" i="25"/>
  <c r="O408" i="25"/>
  <c r="O407" i="25"/>
  <c r="O406" i="25"/>
  <c r="O405" i="25"/>
  <c r="O404" i="25"/>
  <c r="O403" i="25"/>
  <c r="O402" i="25"/>
  <c r="O401" i="25"/>
  <c r="O400" i="25"/>
  <c r="O399" i="25"/>
  <c r="O398" i="25"/>
  <c r="O397" i="25"/>
  <c r="O396" i="25"/>
  <c r="O395" i="25"/>
  <c r="X395" i="25" s="1"/>
  <c r="O394" i="25"/>
  <c r="O393" i="25"/>
  <c r="O392" i="25"/>
  <c r="O391" i="25"/>
  <c r="O390" i="25"/>
  <c r="O389" i="25"/>
  <c r="O388" i="25"/>
  <c r="O387" i="25"/>
  <c r="O386" i="25"/>
  <c r="O385" i="25"/>
  <c r="O384" i="25"/>
  <c r="O383" i="25"/>
  <c r="O382" i="25"/>
  <c r="O381" i="25"/>
  <c r="O380" i="25"/>
  <c r="O379" i="25"/>
  <c r="O378" i="25"/>
  <c r="O377" i="25"/>
  <c r="O376" i="25"/>
  <c r="O375" i="25"/>
  <c r="O374" i="25"/>
  <c r="O373" i="25"/>
  <c r="O372" i="25"/>
  <c r="O371" i="25"/>
  <c r="O370" i="25"/>
  <c r="O369" i="25"/>
  <c r="O368" i="25"/>
  <c r="O367" i="25"/>
  <c r="O366" i="25"/>
  <c r="O365" i="25"/>
  <c r="O364" i="25"/>
  <c r="O363" i="25"/>
  <c r="O362" i="25"/>
  <c r="O361" i="25"/>
  <c r="O360" i="25"/>
  <c r="O359" i="25"/>
  <c r="O358" i="25"/>
  <c r="O357" i="25"/>
  <c r="O356" i="25"/>
  <c r="O355" i="25"/>
  <c r="O354" i="25"/>
  <c r="O353" i="25"/>
  <c r="O352" i="25"/>
  <c r="O351" i="25"/>
  <c r="O350" i="25"/>
  <c r="O349" i="25"/>
  <c r="O348" i="25"/>
  <c r="O347" i="25"/>
  <c r="O346" i="25"/>
  <c r="O345" i="25"/>
  <c r="O344" i="25"/>
  <c r="O343" i="25"/>
  <c r="O342" i="25"/>
  <c r="O341" i="25"/>
  <c r="O340" i="25"/>
  <c r="O339" i="25"/>
  <c r="O338" i="25"/>
  <c r="O337" i="25"/>
  <c r="O336" i="25"/>
  <c r="O335" i="25"/>
  <c r="O334" i="25"/>
  <c r="O333" i="25"/>
  <c r="O332" i="25"/>
  <c r="O331" i="25"/>
  <c r="O330" i="25"/>
  <c r="O329" i="25"/>
  <c r="O328" i="25"/>
  <c r="O327" i="25"/>
  <c r="O326" i="25"/>
  <c r="O325" i="25"/>
  <c r="O324" i="25"/>
  <c r="O323" i="25"/>
  <c r="O322" i="25"/>
  <c r="O321" i="25"/>
  <c r="O320" i="25"/>
  <c r="O319" i="25"/>
  <c r="O318" i="25"/>
  <c r="O316" i="25"/>
  <c r="O315" i="25"/>
  <c r="O314" i="25"/>
  <c r="O313" i="25"/>
  <c r="O312" i="25"/>
  <c r="O311" i="25"/>
  <c r="O310" i="25"/>
  <c r="O309" i="25"/>
  <c r="O308" i="25"/>
  <c r="O307" i="25"/>
  <c r="O306" i="25"/>
  <c r="O305" i="25"/>
  <c r="O304" i="25"/>
  <c r="O303" i="25"/>
  <c r="O302" i="25"/>
  <c r="O301" i="25"/>
  <c r="O300" i="25"/>
  <c r="O299" i="25"/>
  <c r="O298" i="25"/>
  <c r="O297" i="25"/>
  <c r="O296" i="25"/>
  <c r="O295" i="25"/>
  <c r="O294" i="25"/>
  <c r="O293" i="25"/>
  <c r="O292" i="25"/>
  <c r="O291" i="25"/>
  <c r="O290" i="25"/>
  <c r="O289" i="25"/>
  <c r="O288" i="25"/>
  <c r="O287" i="25"/>
  <c r="O286" i="25"/>
  <c r="O285" i="25"/>
  <c r="O284" i="25"/>
  <c r="O283" i="25"/>
  <c r="O282" i="25"/>
  <c r="O281" i="25"/>
  <c r="O280" i="25"/>
  <c r="O279" i="25"/>
  <c r="O278" i="25"/>
  <c r="O277" i="25"/>
  <c r="O276" i="25"/>
  <c r="O275" i="25"/>
  <c r="O274" i="25"/>
  <c r="O273" i="25"/>
  <c r="O272" i="25"/>
  <c r="O271" i="25"/>
  <c r="O270" i="25"/>
  <c r="O269" i="25"/>
  <c r="O268" i="25"/>
  <c r="O267" i="25"/>
  <c r="O266" i="25"/>
  <c r="O265" i="25"/>
  <c r="O264" i="25"/>
  <c r="O263" i="25"/>
  <c r="O262" i="25"/>
  <c r="O261" i="25"/>
  <c r="O260" i="25"/>
  <c r="O259" i="25"/>
  <c r="O258" i="25"/>
  <c r="O257" i="25"/>
  <c r="O256" i="25"/>
  <c r="O255" i="25"/>
  <c r="Q255" i="25" s="1"/>
  <c r="O254" i="25"/>
  <c r="O253" i="25"/>
  <c r="O252" i="25"/>
  <c r="O251" i="25"/>
  <c r="O250" i="25"/>
  <c r="O249" i="25"/>
  <c r="O248" i="25"/>
  <c r="O247" i="25"/>
  <c r="O246" i="25"/>
  <c r="O245" i="25"/>
  <c r="O244" i="25"/>
  <c r="O243" i="25"/>
  <c r="O242" i="25"/>
  <c r="O241" i="25"/>
  <c r="O240" i="25"/>
  <c r="O239" i="25"/>
  <c r="O238" i="25"/>
  <c r="O237" i="25"/>
  <c r="O236" i="25"/>
  <c r="O235" i="25"/>
  <c r="O234" i="25"/>
  <c r="O233" i="25"/>
  <c r="O232" i="25"/>
  <c r="O231" i="25"/>
  <c r="O230" i="25"/>
  <c r="O229" i="25"/>
  <c r="O228" i="25"/>
  <c r="O227" i="25"/>
  <c r="O226" i="25"/>
  <c r="O225" i="25"/>
  <c r="O224" i="25"/>
  <c r="O223" i="25"/>
  <c r="O222" i="25"/>
  <c r="O221" i="25"/>
  <c r="O220" i="25"/>
  <c r="O219" i="25"/>
  <c r="O218" i="25"/>
  <c r="O217" i="25"/>
  <c r="O216" i="25"/>
  <c r="O215" i="25"/>
  <c r="O214" i="25"/>
  <c r="O213" i="25"/>
  <c r="O212" i="25"/>
  <c r="W212" i="25" s="1"/>
  <c r="O211" i="25"/>
  <c r="O210" i="25"/>
  <c r="O209" i="25"/>
  <c r="O208" i="25"/>
  <c r="O207" i="25"/>
  <c r="O206" i="25"/>
  <c r="O205" i="25"/>
  <c r="O204" i="25"/>
  <c r="O203" i="25"/>
  <c r="O202" i="25"/>
  <c r="O201" i="25"/>
  <c r="O200" i="25"/>
  <c r="O199" i="25"/>
  <c r="Y199" i="25" s="1"/>
  <c r="O198" i="25"/>
  <c r="O197" i="25"/>
  <c r="O196" i="25"/>
  <c r="O195" i="25"/>
  <c r="O194" i="25"/>
  <c r="O193" i="25"/>
  <c r="O192" i="25"/>
  <c r="O191" i="25"/>
  <c r="O190" i="25"/>
  <c r="O189" i="25"/>
  <c r="O188" i="25"/>
  <c r="O187" i="25"/>
  <c r="O186" i="25"/>
  <c r="O185" i="25"/>
  <c r="O184" i="25"/>
  <c r="O183" i="25"/>
  <c r="O182" i="25"/>
  <c r="O181" i="25"/>
  <c r="O180" i="25"/>
  <c r="O179" i="25"/>
  <c r="O178" i="25"/>
  <c r="O177" i="25"/>
  <c r="O176" i="25"/>
  <c r="O175" i="25"/>
  <c r="O174" i="25"/>
  <c r="O173" i="25"/>
  <c r="O172" i="25"/>
  <c r="O171" i="25"/>
  <c r="O170" i="25"/>
  <c r="O169" i="25"/>
  <c r="O168" i="25"/>
  <c r="O167" i="25"/>
  <c r="O166" i="25"/>
  <c r="O165" i="25"/>
  <c r="O164" i="25"/>
  <c r="O163" i="25"/>
  <c r="O162" i="25"/>
  <c r="O161" i="25"/>
  <c r="O160" i="25"/>
  <c r="O159" i="25"/>
  <c r="O158" i="25"/>
  <c r="O157" i="25"/>
  <c r="O156" i="25"/>
  <c r="O155" i="25"/>
  <c r="O154" i="25"/>
  <c r="O153" i="25"/>
  <c r="O152" i="25"/>
  <c r="O151" i="25"/>
  <c r="O150" i="25"/>
  <c r="O149" i="25"/>
  <c r="O148" i="25"/>
  <c r="O147" i="25"/>
  <c r="O146" i="25"/>
  <c r="O145" i="25"/>
  <c r="O144" i="25"/>
  <c r="O143" i="25"/>
  <c r="O142" i="25"/>
  <c r="O141" i="25"/>
  <c r="O140" i="25"/>
  <c r="O139" i="25"/>
  <c r="O138" i="25"/>
  <c r="O137" i="25"/>
  <c r="O136" i="25"/>
  <c r="O135" i="25"/>
  <c r="O134" i="25"/>
  <c r="O133" i="25"/>
  <c r="O132" i="25"/>
  <c r="O131" i="25"/>
  <c r="O130" i="25"/>
  <c r="O129" i="25"/>
  <c r="O128" i="25"/>
  <c r="O127" i="25"/>
  <c r="O126" i="25"/>
  <c r="O125" i="25"/>
  <c r="O124" i="25"/>
  <c r="O123" i="25"/>
  <c r="O122" i="25"/>
  <c r="O121" i="25"/>
  <c r="O120" i="25"/>
  <c r="O119" i="25"/>
  <c r="O118" i="25"/>
  <c r="O117" i="25"/>
  <c r="O116" i="25"/>
  <c r="O115" i="25"/>
  <c r="O114" i="25"/>
  <c r="O113" i="25"/>
  <c r="O112" i="25"/>
  <c r="O111" i="25"/>
  <c r="O110" i="25"/>
  <c r="O109" i="25"/>
  <c r="O108" i="25"/>
  <c r="O107" i="25"/>
  <c r="O106" i="25"/>
  <c r="O105" i="25"/>
  <c r="O104" i="25"/>
  <c r="O103" i="25"/>
  <c r="O102" i="25"/>
  <c r="O101" i="25"/>
  <c r="O100" i="25"/>
  <c r="O99" i="25"/>
  <c r="O98" i="25"/>
  <c r="O97" i="25"/>
  <c r="O96" i="25"/>
  <c r="O95" i="25"/>
  <c r="O94" i="25"/>
  <c r="O93" i="25"/>
  <c r="O92" i="25"/>
  <c r="O91" i="25"/>
  <c r="O90" i="25"/>
  <c r="AA90" i="25" s="1"/>
  <c r="O89" i="25"/>
  <c r="O88" i="25"/>
  <c r="O87" i="25"/>
  <c r="O86" i="25"/>
  <c r="O85" i="25"/>
  <c r="O84" i="25"/>
  <c r="O83" i="25"/>
  <c r="O82" i="25"/>
  <c r="O81" i="25"/>
  <c r="O80" i="25"/>
  <c r="O79" i="25"/>
  <c r="O78" i="25"/>
  <c r="O77" i="25"/>
  <c r="O76" i="25"/>
  <c r="O75" i="25"/>
  <c r="O74" i="25"/>
  <c r="O73" i="25"/>
  <c r="O72" i="25"/>
  <c r="O71" i="25"/>
  <c r="O70" i="25"/>
  <c r="O69" i="25"/>
  <c r="O68" i="25"/>
  <c r="O67" i="25"/>
  <c r="O66" i="25"/>
  <c r="O65" i="25"/>
  <c r="O64" i="25"/>
  <c r="O63" i="25"/>
  <c r="O62" i="25"/>
  <c r="T62" i="25" s="1"/>
  <c r="O61" i="25"/>
  <c r="O60" i="25"/>
  <c r="O59" i="25"/>
  <c r="O58" i="25"/>
  <c r="O57" i="25"/>
  <c r="T57" i="25" s="1"/>
  <c r="O56" i="25"/>
  <c r="O55" i="25"/>
  <c r="O54" i="25"/>
  <c r="O53" i="25"/>
  <c r="O52" i="25"/>
  <c r="O51" i="25"/>
  <c r="O50" i="25"/>
  <c r="O49" i="25"/>
  <c r="O48" i="25"/>
  <c r="U48" i="25" s="1"/>
  <c r="O47" i="25"/>
  <c r="O46" i="25"/>
  <c r="O45" i="25"/>
  <c r="O44" i="25"/>
  <c r="O43" i="25"/>
  <c r="AA43" i="25" s="1"/>
  <c r="O42" i="25"/>
  <c r="O41" i="25"/>
  <c r="O40" i="25"/>
  <c r="O39" i="25"/>
  <c r="O38" i="25"/>
  <c r="O37" i="25"/>
  <c r="O36" i="25"/>
  <c r="O35" i="25"/>
  <c r="O34" i="25"/>
  <c r="AA34" i="25" s="1"/>
  <c r="O33" i="25"/>
  <c r="O32" i="25"/>
  <c r="O31" i="25"/>
  <c r="O30" i="25"/>
  <c r="O29" i="25"/>
  <c r="W29" i="25" s="1"/>
  <c r="O28" i="25"/>
  <c r="O27" i="25"/>
  <c r="O26" i="25"/>
  <c r="O25" i="25"/>
  <c r="O24" i="25"/>
  <c r="O23" i="25"/>
  <c r="O22" i="25"/>
  <c r="O21" i="25"/>
  <c r="O20" i="25"/>
  <c r="AA20" i="25" s="1"/>
  <c r="O19" i="25"/>
  <c r="O18" i="25"/>
  <c r="O17" i="25"/>
  <c r="O16" i="25"/>
  <c r="O15" i="25"/>
  <c r="AA15" i="25" s="1"/>
  <c r="O14" i="25"/>
  <c r="O13" i="25"/>
  <c r="O12" i="25"/>
  <c r="O11" i="25"/>
  <c r="O10" i="25"/>
  <c r="O9" i="25"/>
  <c r="O8" i="25"/>
  <c r="O7" i="25"/>
  <c r="O6" i="25"/>
  <c r="O5" i="25"/>
  <c r="O4" i="25"/>
  <c r="O3" i="25"/>
  <c r="O2" i="25"/>
  <c r="N441" i="25"/>
  <c r="Y441" i="25" s="1"/>
  <c r="N440" i="25"/>
  <c r="N439" i="25"/>
  <c r="N438" i="25"/>
  <c r="N437" i="25"/>
  <c r="N436" i="25"/>
  <c r="N435" i="25"/>
  <c r="N434" i="25"/>
  <c r="N433" i="25"/>
  <c r="N432" i="25"/>
  <c r="Y432" i="25" s="1"/>
  <c r="N431" i="25"/>
  <c r="N430" i="25"/>
  <c r="AA430" i="25" s="1"/>
  <c r="N429" i="25"/>
  <c r="N428" i="25"/>
  <c r="N427" i="25"/>
  <c r="N426" i="25"/>
  <c r="N425" i="25"/>
  <c r="N424" i="25"/>
  <c r="N423" i="25"/>
  <c r="N422" i="25"/>
  <c r="N421" i="25"/>
  <c r="N420" i="25"/>
  <c r="N419" i="25"/>
  <c r="N418" i="25"/>
  <c r="N417" i="25"/>
  <c r="N416" i="25"/>
  <c r="V416" i="25" s="1"/>
  <c r="N415" i="25"/>
  <c r="N414" i="25"/>
  <c r="N413" i="25"/>
  <c r="T413" i="25" s="1"/>
  <c r="N412" i="25"/>
  <c r="AA412" i="25" s="1"/>
  <c r="N411" i="25"/>
  <c r="N410" i="25"/>
  <c r="N409" i="25"/>
  <c r="N408" i="25"/>
  <c r="N407" i="25"/>
  <c r="N406" i="25"/>
  <c r="N405" i="25"/>
  <c r="N404" i="25"/>
  <c r="S404" i="25" s="1"/>
  <c r="N403" i="25"/>
  <c r="N402" i="25"/>
  <c r="V402" i="25" s="1"/>
  <c r="N401" i="25"/>
  <c r="N400" i="25"/>
  <c r="N399" i="25"/>
  <c r="X399" i="25" s="1"/>
  <c r="N398" i="25"/>
  <c r="N397" i="25"/>
  <c r="N396" i="25"/>
  <c r="N395" i="25"/>
  <c r="N394" i="25"/>
  <c r="N393" i="25"/>
  <c r="N392" i="25"/>
  <c r="N391" i="25"/>
  <c r="N390" i="25"/>
  <c r="N389" i="25"/>
  <c r="N388" i="25"/>
  <c r="U388" i="25" s="1"/>
  <c r="N387" i="25"/>
  <c r="N386" i="25"/>
  <c r="N385" i="25"/>
  <c r="N384" i="25"/>
  <c r="N383" i="25"/>
  <c r="N382" i="25"/>
  <c r="N381" i="25"/>
  <c r="N380" i="25"/>
  <c r="N379" i="25"/>
  <c r="N378" i="25"/>
  <c r="N377" i="25"/>
  <c r="N376" i="25"/>
  <c r="N375" i="25"/>
  <c r="N374" i="25"/>
  <c r="V374" i="25" s="1"/>
  <c r="N373" i="25"/>
  <c r="N372" i="25"/>
  <c r="N371" i="25"/>
  <c r="N370" i="25"/>
  <c r="N369" i="25"/>
  <c r="N368" i="25"/>
  <c r="N367" i="25"/>
  <c r="N366" i="25"/>
  <c r="N365" i="25"/>
  <c r="N364" i="25"/>
  <c r="N363" i="25"/>
  <c r="N362" i="25"/>
  <c r="U362" i="25" s="1"/>
  <c r="N361" i="25"/>
  <c r="N360" i="25"/>
  <c r="N359" i="25"/>
  <c r="N358" i="25"/>
  <c r="N357" i="25"/>
  <c r="N356" i="25"/>
  <c r="N355" i="25"/>
  <c r="N354" i="25"/>
  <c r="N353" i="25"/>
  <c r="N352" i="25"/>
  <c r="N351" i="25"/>
  <c r="N350" i="25"/>
  <c r="N349" i="25"/>
  <c r="N348" i="25"/>
  <c r="P348" i="25" s="1"/>
  <c r="N347" i="25"/>
  <c r="R347" i="25" s="1"/>
  <c r="N346" i="25"/>
  <c r="N345" i="25"/>
  <c r="N344" i="25"/>
  <c r="N343" i="25"/>
  <c r="N342" i="25"/>
  <c r="N341" i="25"/>
  <c r="N340" i="25"/>
  <c r="N339" i="25"/>
  <c r="N338" i="25"/>
  <c r="N337" i="25"/>
  <c r="N336" i="25"/>
  <c r="N335" i="25"/>
  <c r="N334" i="25"/>
  <c r="Y334" i="25" s="1"/>
  <c r="N333" i="25"/>
  <c r="N332" i="25"/>
  <c r="AA332" i="25" s="1"/>
  <c r="N331" i="25"/>
  <c r="N330" i="25"/>
  <c r="N329" i="25"/>
  <c r="N328" i="25"/>
  <c r="N327" i="25"/>
  <c r="N326" i="25"/>
  <c r="N325" i="25"/>
  <c r="N324" i="25"/>
  <c r="N323" i="25"/>
  <c r="N322" i="25"/>
  <c r="N321" i="25"/>
  <c r="N320" i="25"/>
  <c r="N319" i="25"/>
  <c r="N318" i="25"/>
  <c r="V318" i="25" s="1"/>
  <c r="N317" i="25"/>
  <c r="AA317" i="25" s="1"/>
  <c r="N316" i="25"/>
  <c r="N315" i="25"/>
  <c r="N314" i="25"/>
  <c r="N313" i="25"/>
  <c r="N312" i="25"/>
  <c r="N311" i="25"/>
  <c r="N310" i="25"/>
  <c r="N309" i="25"/>
  <c r="N308" i="25"/>
  <c r="N307" i="25"/>
  <c r="N306" i="25"/>
  <c r="N305" i="25"/>
  <c r="N304" i="25"/>
  <c r="N303" i="25"/>
  <c r="U303" i="25" s="1"/>
  <c r="N302" i="25"/>
  <c r="N301" i="25"/>
  <c r="N300" i="25"/>
  <c r="N299" i="25"/>
  <c r="N298" i="25"/>
  <c r="N297" i="25"/>
  <c r="N296" i="25"/>
  <c r="N295" i="25"/>
  <c r="N294" i="25"/>
  <c r="N293" i="25"/>
  <c r="N292" i="25"/>
  <c r="N291" i="25"/>
  <c r="U291" i="25" s="1"/>
  <c r="N290" i="25"/>
  <c r="N289" i="25"/>
  <c r="N288" i="25"/>
  <c r="N287" i="25"/>
  <c r="N286" i="25"/>
  <c r="N285" i="25"/>
  <c r="N284" i="25"/>
  <c r="N283" i="25"/>
  <c r="N282" i="25"/>
  <c r="N281" i="25"/>
  <c r="N280" i="25"/>
  <c r="N279" i="25"/>
  <c r="N278" i="25"/>
  <c r="N277" i="25"/>
  <c r="AA277" i="25" s="1"/>
  <c r="N276" i="25"/>
  <c r="N275" i="25"/>
  <c r="N274" i="25"/>
  <c r="N273" i="25"/>
  <c r="N272" i="25"/>
  <c r="N271" i="25"/>
  <c r="N270" i="25"/>
  <c r="N269" i="25"/>
  <c r="N268" i="25"/>
  <c r="N267" i="25"/>
  <c r="N266" i="25"/>
  <c r="N265" i="25"/>
  <c r="N264" i="25"/>
  <c r="N263" i="25"/>
  <c r="S263" i="25" s="1"/>
  <c r="N262" i="25"/>
  <c r="N261" i="25"/>
  <c r="N260" i="25"/>
  <c r="N259" i="25"/>
  <c r="N258" i="25"/>
  <c r="N257" i="25"/>
  <c r="N256" i="25"/>
  <c r="N255" i="25"/>
  <c r="N254" i="25"/>
  <c r="N253" i="25"/>
  <c r="N252" i="25"/>
  <c r="N251" i="25"/>
  <c r="N250" i="25"/>
  <c r="AA250" i="25" s="1"/>
  <c r="N249" i="25"/>
  <c r="S249" i="25" s="1"/>
  <c r="N248" i="25"/>
  <c r="N247" i="25"/>
  <c r="N246" i="25"/>
  <c r="N245" i="25"/>
  <c r="N244" i="25"/>
  <c r="N243" i="25"/>
  <c r="N242" i="25"/>
  <c r="N241" i="25"/>
  <c r="N240" i="25"/>
  <c r="N239" i="25"/>
  <c r="N238" i="25"/>
  <c r="N237" i="25"/>
  <c r="N236" i="25"/>
  <c r="N235" i="25"/>
  <c r="Q235" i="25" s="1"/>
  <c r="N234" i="25"/>
  <c r="N233" i="25"/>
  <c r="N232" i="25"/>
  <c r="N231" i="25"/>
  <c r="N230" i="25"/>
  <c r="N229" i="25"/>
  <c r="P229" i="25" s="1"/>
  <c r="N228" i="25"/>
  <c r="N227" i="25"/>
  <c r="N226" i="25"/>
  <c r="N225" i="25"/>
  <c r="N224" i="25"/>
  <c r="N223" i="25"/>
  <c r="N222" i="25"/>
  <c r="N221" i="25"/>
  <c r="Y221" i="25" s="1"/>
  <c r="N220" i="25"/>
  <c r="N219" i="25"/>
  <c r="N218" i="25"/>
  <c r="N217" i="25"/>
  <c r="N216" i="25"/>
  <c r="N215" i="25"/>
  <c r="N214" i="25"/>
  <c r="N213" i="25"/>
  <c r="N212" i="25"/>
  <c r="N211" i="25"/>
  <c r="N210" i="25"/>
  <c r="N209" i="25"/>
  <c r="N208" i="25"/>
  <c r="N207" i="25"/>
  <c r="N206" i="25"/>
  <c r="Q206" i="25" s="1"/>
  <c r="N205" i="25"/>
  <c r="N204" i="25"/>
  <c r="N203" i="25"/>
  <c r="N202" i="25"/>
  <c r="N201" i="25"/>
  <c r="N200" i="25"/>
  <c r="N199" i="25"/>
  <c r="N198" i="25"/>
  <c r="N197" i="25"/>
  <c r="N196" i="25"/>
  <c r="N195" i="25"/>
  <c r="N194" i="25"/>
  <c r="X194" i="25" s="1"/>
  <c r="N193" i="25"/>
  <c r="N192" i="25"/>
  <c r="N191" i="25"/>
  <c r="R191" i="25" s="1"/>
  <c r="N190" i="25"/>
  <c r="N189" i="25"/>
  <c r="N188" i="25"/>
  <c r="N187" i="25"/>
  <c r="N186" i="25"/>
  <c r="N185" i="25"/>
  <c r="N184" i="25"/>
  <c r="N183" i="25"/>
  <c r="N182" i="25"/>
  <c r="N181" i="25"/>
  <c r="N180" i="25"/>
  <c r="N179" i="25"/>
  <c r="W179" i="25" s="1"/>
  <c r="N178" i="25"/>
  <c r="N177" i="25"/>
  <c r="N176" i="25"/>
  <c r="N175" i="25"/>
  <c r="N174" i="25"/>
  <c r="N173" i="25"/>
  <c r="N172" i="25"/>
  <c r="N171" i="25"/>
  <c r="N170" i="25"/>
  <c r="N169" i="25"/>
  <c r="N168" i="25"/>
  <c r="N167" i="25"/>
  <c r="N166" i="25"/>
  <c r="N165" i="25"/>
  <c r="AA165" i="25" s="1"/>
  <c r="N164" i="25"/>
  <c r="N163" i="25"/>
  <c r="N162" i="25"/>
  <c r="N161" i="25"/>
  <c r="N160" i="25"/>
  <c r="N159" i="25"/>
  <c r="N158" i="25"/>
  <c r="N157" i="25"/>
  <c r="N156" i="25"/>
  <c r="N155" i="25"/>
  <c r="N154" i="25"/>
  <c r="N153" i="25"/>
  <c r="N152" i="25"/>
  <c r="N151" i="25"/>
  <c r="N150" i="25"/>
  <c r="N149" i="25"/>
  <c r="N148" i="25"/>
  <c r="N147" i="25"/>
  <c r="N146" i="25"/>
  <c r="N145" i="25"/>
  <c r="N144" i="25"/>
  <c r="N143" i="25"/>
  <c r="N142" i="25"/>
  <c r="N141" i="25"/>
  <c r="N140" i="25"/>
  <c r="N139" i="25"/>
  <c r="N138" i="25"/>
  <c r="N137" i="25"/>
  <c r="Y137" i="25" s="1"/>
  <c r="N136" i="25"/>
  <c r="N135" i="25"/>
  <c r="N134" i="25"/>
  <c r="N133" i="25"/>
  <c r="N132" i="25"/>
  <c r="N131" i="25"/>
  <c r="N130" i="25"/>
  <c r="N129" i="25"/>
  <c r="N128" i="25"/>
  <c r="N127" i="25"/>
  <c r="N126" i="25"/>
  <c r="N125" i="25"/>
  <c r="N124" i="25"/>
  <c r="N123" i="25"/>
  <c r="T123" i="25" s="1"/>
  <c r="N122" i="25"/>
  <c r="N121" i="25"/>
  <c r="N120" i="25"/>
  <c r="N119" i="25"/>
  <c r="N118" i="25"/>
  <c r="N117" i="25"/>
  <c r="N116" i="25"/>
  <c r="N115" i="25"/>
  <c r="N114" i="25"/>
  <c r="N113" i="25"/>
  <c r="N112" i="25"/>
  <c r="N111" i="25"/>
  <c r="N110" i="25"/>
  <c r="N109" i="25"/>
  <c r="T109" i="25" s="1"/>
  <c r="N108" i="25"/>
  <c r="N107" i="25"/>
  <c r="N106" i="25"/>
  <c r="N105" i="25"/>
  <c r="N104" i="25"/>
  <c r="N103" i="25"/>
  <c r="N102" i="25"/>
  <c r="N101" i="25"/>
  <c r="N100" i="25"/>
  <c r="N99" i="25"/>
  <c r="N98" i="25"/>
  <c r="N97" i="25"/>
  <c r="N96" i="25"/>
  <c r="N95" i="25"/>
  <c r="X95" i="25" s="1"/>
  <c r="N94" i="25"/>
  <c r="N93" i="25"/>
  <c r="N92" i="25"/>
  <c r="N91" i="25"/>
  <c r="N90" i="25"/>
  <c r="N89" i="25"/>
  <c r="N88" i="25"/>
  <c r="N87" i="25"/>
  <c r="N86" i="25"/>
  <c r="N85" i="25"/>
  <c r="N84" i="25"/>
  <c r="N83" i="25"/>
  <c r="N82" i="25"/>
  <c r="N81" i="25"/>
  <c r="N80" i="25"/>
  <c r="N79" i="25"/>
  <c r="N78" i="25"/>
  <c r="N77" i="25"/>
  <c r="N76" i="25"/>
  <c r="N75" i="25"/>
  <c r="N74" i="25"/>
  <c r="N73" i="25"/>
  <c r="N72" i="25"/>
  <c r="N71" i="25"/>
  <c r="N70" i="25"/>
  <c r="N69" i="25"/>
  <c r="N68" i="25"/>
  <c r="N67" i="25"/>
  <c r="W67" i="25" s="1"/>
  <c r="N66" i="25"/>
  <c r="N65" i="25"/>
  <c r="N64" i="25"/>
  <c r="N63" i="25"/>
  <c r="N62" i="25"/>
  <c r="N61" i="25"/>
  <c r="N60" i="25"/>
  <c r="N59" i="25"/>
  <c r="N58" i="25"/>
  <c r="N57" i="25"/>
  <c r="N56" i="25"/>
  <c r="N55" i="25"/>
  <c r="N54" i="25"/>
  <c r="N53" i="25"/>
  <c r="N52" i="25"/>
  <c r="N51" i="25"/>
  <c r="N50" i="25"/>
  <c r="N49" i="25"/>
  <c r="N48" i="25"/>
  <c r="N47" i="25"/>
  <c r="N46" i="25"/>
  <c r="N45" i="25"/>
  <c r="N44" i="25"/>
  <c r="N43" i="25"/>
  <c r="N42" i="25"/>
  <c r="N41" i="25"/>
  <c r="N40" i="25"/>
  <c r="N39" i="25"/>
  <c r="N38" i="25"/>
  <c r="N37" i="25"/>
  <c r="N36" i="25"/>
  <c r="T36" i="25" s="1"/>
  <c r="N35" i="25"/>
  <c r="N34" i="25"/>
  <c r="N33" i="25"/>
  <c r="N32" i="25"/>
  <c r="N31" i="25"/>
  <c r="N30" i="25"/>
  <c r="N29" i="25"/>
  <c r="N28" i="25"/>
  <c r="N27" i="25"/>
  <c r="N26" i="25"/>
  <c r="N25" i="25"/>
  <c r="AA25" i="25" s="1"/>
  <c r="N24" i="25"/>
  <c r="N23" i="25"/>
  <c r="N22" i="25"/>
  <c r="N21" i="25"/>
  <c r="N20" i="25"/>
  <c r="N19" i="25"/>
  <c r="N18" i="25"/>
  <c r="N17" i="25"/>
  <c r="N16" i="25"/>
  <c r="N15" i="25"/>
  <c r="N14" i="25"/>
  <c r="N13" i="25"/>
  <c r="N12" i="25"/>
  <c r="N11" i="25"/>
  <c r="W11" i="25" s="1"/>
  <c r="N10" i="25"/>
  <c r="T10" i="25" s="1"/>
  <c r="N9" i="25"/>
  <c r="N8" i="25"/>
  <c r="N7" i="25"/>
  <c r="N6" i="25"/>
  <c r="N5" i="25"/>
  <c r="N4" i="25"/>
  <c r="N3" i="25"/>
  <c r="N2" i="25"/>
  <c r="L30" i="9"/>
  <c r="K30" i="9"/>
  <c r="J30" i="9"/>
  <c r="I30" i="9"/>
  <c r="H30" i="9"/>
  <c r="G30" i="9"/>
  <c r="F30" i="9"/>
  <c r="E30" i="9"/>
  <c r="D30" i="9"/>
  <c r="C30" i="9"/>
  <c r="B30" i="9"/>
  <c r="A30" i="9"/>
  <c r="L29" i="9"/>
  <c r="K29" i="9"/>
  <c r="J29" i="9"/>
  <c r="I29" i="9"/>
  <c r="H29" i="9"/>
  <c r="G29" i="9"/>
  <c r="F29" i="9"/>
  <c r="E29" i="9"/>
  <c r="D29" i="9"/>
  <c r="C29" i="9"/>
  <c r="B29" i="9"/>
  <c r="A29" i="9"/>
  <c r="H15" i="27"/>
  <c r="H13" i="27" s="1"/>
  <c r="L24" i="27" s="1"/>
  <c r="E15" i="27"/>
  <c r="L23" i="27"/>
  <c r="E21" i="27"/>
  <c r="G14" i="27"/>
  <c r="G13" i="27"/>
  <c r="E13" i="27"/>
  <c r="M24" i="27" s="1"/>
  <c r="D10" i="27"/>
  <c r="L10" i="26"/>
  <c r="E15" i="26"/>
  <c r="L23" i="26"/>
  <c r="E21" i="26"/>
  <c r="G14" i="26"/>
  <c r="G13" i="26"/>
  <c r="E13" i="26"/>
  <c r="M24" i="26" s="1"/>
  <c r="D10" i="26"/>
  <c r="H15" i="28"/>
  <c r="L23" i="28"/>
  <c r="E21" i="28"/>
  <c r="D10" i="28"/>
  <c r="G14" i="28" s="1"/>
  <c r="E15" i="28"/>
  <c r="E13" i="28" s="1"/>
  <c r="M24" i="28" s="1"/>
  <c r="F13" i="3"/>
  <c r="G13" i="28" l="1"/>
  <c r="K16" i="2" s="1"/>
  <c r="I15" i="26"/>
  <c r="I13" i="26" s="1"/>
  <c r="H15" i="26"/>
  <c r="H13" i="26" s="1"/>
  <c r="L24" i="26" s="1"/>
  <c r="V388" i="25"/>
  <c r="P263" i="25"/>
  <c r="AA102" i="25"/>
  <c r="Y214" i="25"/>
  <c r="W355" i="25"/>
  <c r="V411" i="25"/>
  <c r="T432" i="25"/>
  <c r="W101" i="25"/>
  <c r="U326" i="25"/>
  <c r="S291" i="25"/>
  <c r="W432" i="25"/>
  <c r="P104" i="25"/>
  <c r="Y118" i="25"/>
  <c r="AA132" i="25"/>
  <c r="W146" i="25"/>
  <c r="V160" i="25"/>
  <c r="X174" i="25"/>
  <c r="U188" i="25"/>
  <c r="V202" i="25"/>
  <c r="T216" i="25"/>
  <c r="Y258" i="25"/>
  <c r="S272" i="25"/>
  <c r="AA286" i="25"/>
  <c r="U300" i="25"/>
  <c r="S314" i="25"/>
  <c r="Y329" i="25"/>
  <c r="AA371" i="25"/>
  <c r="AA385" i="25"/>
  <c r="R399" i="25"/>
  <c r="X413" i="25"/>
  <c r="S427" i="25"/>
  <c r="W441" i="25"/>
  <c r="Y128" i="25"/>
  <c r="T354" i="25"/>
  <c r="W147" i="25"/>
  <c r="Q161" i="25"/>
  <c r="AA189" i="25"/>
  <c r="P273" i="25"/>
  <c r="Y287" i="25"/>
  <c r="P301" i="25"/>
  <c r="T315" i="25"/>
  <c r="AA330" i="25"/>
  <c r="S372" i="25"/>
  <c r="AA414" i="25"/>
  <c r="Q428" i="25"/>
  <c r="Y339" i="25"/>
  <c r="Y115" i="25"/>
  <c r="X340" i="25"/>
  <c r="S120" i="25"/>
  <c r="V134" i="25"/>
  <c r="Y148" i="25"/>
  <c r="R176" i="25"/>
  <c r="S190" i="25"/>
  <c r="S204" i="25"/>
  <c r="AA218" i="25"/>
  <c r="S302" i="25"/>
  <c r="AA316" i="25"/>
  <c r="Y387" i="25"/>
  <c r="AA401" i="25"/>
  <c r="Y429" i="25"/>
  <c r="W121" i="25"/>
  <c r="X135" i="25"/>
  <c r="T149" i="25"/>
  <c r="W163" i="25"/>
  <c r="R177" i="25"/>
  <c r="AA191" i="25"/>
  <c r="Y205" i="25"/>
  <c r="R219" i="25"/>
  <c r="V289" i="25"/>
  <c r="W303" i="25"/>
  <c r="U318" i="25"/>
  <c r="X332" i="25"/>
  <c r="T374" i="25"/>
  <c r="Q388" i="25"/>
  <c r="U416" i="25"/>
  <c r="W430" i="25"/>
  <c r="S388" i="25"/>
  <c r="W399" i="25"/>
  <c r="Y108" i="25"/>
  <c r="Y122" i="25"/>
  <c r="X136" i="25"/>
  <c r="AA178" i="25"/>
  <c r="W192" i="25"/>
  <c r="Y206" i="25"/>
  <c r="T276" i="25"/>
  <c r="P290" i="25"/>
  <c r="P304" i="25"/>
  <c r="U361" i="25"/>
  <c r="P389" i="25"/>
  <c r="V431" i="25"/>
  <c r="AA124" i="25"/>
  <c r="X138" i="25"/>
  <c r="S152" i="25"/>
  <c r="V166" i="25"/>
  <c r="X180" i="25"/>
  <c r="W194" i="25"/>
  <c r="W250" i="25"/>
  <c r="AA264" i="25"/>
  <c r="P278" i="25"/>
  <c r="AA292" i="25"/>
  <c r="U335" i="25"/>
  <c r="U349" i="25"/>
  <c r="V363" i="25"/>
  <c r="V377" i="25"/>
  <c r="S405" i="25"/>
  <c r="X419" i="25"/>
  <c r="Y98" i="25"/>
  <c r="X112" i="25"/>
  <c r="Y154" i="25"/>
  <c r="S168" i="25"/>
  <c r="X252" i="25"/>
  <c r="S266" i="25"/>
  <c r="AA280" i="25"/>
  <c r="W337" i="25"/>
  <c r="X351" i="25"/>
  <c r="AA365" i="25"/>
  <c r="AA407" i="25"/>
  <c r="V362" i="25"/>
  <c r="T99" i="25"/>
  <c r="AA113" i="25"/>
  <c r="U127" i="25"/>
  <c r="Y141" i="25"/>
  <c r="AA155" i="25"/>
  <c r="Y169" i="25"/>
  <c r="AA183" i="25"/>
  <c r="T197" i="25"/>
  <c r="P211" i="25"/>
  <c r="V225" i="25"/>
  <c r="T239" i="25"/>
  <c r="V267" i="25"/>
  <c r="X281" i="25"/>
  <c r="W309" i="25"/>
  <c r="U324" i="25"/>
  <c r="AA380" i="25"/>
  <c r="V408" i="25"/>
  <c r="Y422" i="25"/>
  <c r="X362" i="25"/>
  <c r="V114" i="25"/>
  <c r="R142" i="25"/>
  <c r="AA156" i="25"/>
  <c r="T170" i="25"/>
  <c r="AA184" i="25"/>
  <c r="V240" i="25"/>
  <c r="Y254" i="25"/>
  <c r="AA268" i="25"/>
  <c r="U282" i="25"/>
  <c r="Y310" i="25"/>
  <c r="X325" i="25"/>
  <c r="U353" i="25"/>
  <c r="T367" i="25"/>
  <c r="Y423" i="25"/>
  <c r="AA437" i="25"/>
  <c r="AA143" i="25"/>
  <c r="V157" i="25"/>
  <c r="Q171" i="25"/>
  <c r="P213" i="25"/>
  <c r="Y297" i="25"/>
  <c r="X368" i="25"/>
  <c r="W396" i="25"/>
  <c r="AA410" i="25"/>
  <c r="V116" i="25"/>
  <c r="X130" i="25"/>
  <c r="S144" i="25"/>
  <c r="Q158" i="25"/>
  <c r="Y186" i="25"/>
  <c r="W200" i="25"/>
  <c r="Y228" i="25"/>
  <c r="W242" i="25"/>
  <c r="P256" i="25"/>
  <c r="Y284" i="25"/>
  <c r="Q312" i="25"/>
  <c r="AA327" i="25"/>
  <c r="P341" i="25"/>
  <c r="U369" i="25"/>
  <c r="X383" i="25"/>
  <c r="Y425" i="25"/>
  <c r="R439" i="25"/>
  <c r="X103" i="25"/>
  <c r="AA131" i="25"/>
  <c r="AA145" i="25"/>
  <c r="T173" i="25"/>
  <c r="S187" i="25"/>
  <c r="Y215" i="25"/>
  <c r="Q229" i="25"/>
  <c r="AA243" i="25"/>
  <c r="Y257" i="25"/>
  <c r="Q271" i="25"/>
  <c r="R285" i="25"/>
  <c r="T313" i="25"/>
  <c r="Y342" i="25"/>
  <c r="U356" i="25"/>
  <c r="Q370" i="25"/>
  <c r="Q398" i="25"/>
  <c r="W412" i="25"/>
  <c r="S221" i="25"/>
  <c r="P402" i="25"/>
  <c r="Q105" i="25"/>
  <c r="Y245" i="25"/>
  <c r="AA259" i="25"/>
  <c r="W344" i="25"/>
  <c r="AA358" i="25"/>
  <c r="W221" i="25"/>
  <c r="T402" i="25"/>
  <c r="AA106" i="25"/>
  <c r="Y345" i="25"/>
  <c r="T359" i="25"/>
  <c r="P334" i="25"/>
  <c r="X233" i="25"/>
  <c r="Q402" i="25"/>
  <c r="U234" i="25"/>
  <c r="W248" i="25"/>
  <c r="AA319" i="25"/>
  <c r="Q333" i="25"/>
  <c r="Q347" i="25"/>
  <c r="AA123" i="25"/>
  <c r="AA137" i="25"/>
  <c r="W151" i="25"/>
  <c r="V165" i="25"/>
  <c r="R207" i="25"/>
  <c r="Q221" i="25"/>
  <c r="P235" i="25"/>
  <c r="W249" i="25"/>
  <c r="AA263" i="25"/>
  <c r="X277" i="25"/>
  <c r="AA291" i="25"/>
  <c r="AA305" i="25"/>
  <c r="W348" i="25"/>
  <c r="T362" i="25"/>
  <c r="Q404" i="25"/>
  <c r="W418" i="25"/>
  <c r="S432" i="25"/>
  <c r="X110" i="25"/>
  <c r="S208" i="25"/>
  <c r="AA222" i="25"/>
  <c r="AA236" i="25"/>
  <c r="R306" i="25"/>
  <c r="S321" i="25"/>
  <c r="AA391" i="25"/>
  <c r="T433" i="25"/>
  <c r="Q362" i="25"/>
  <c r="Q111" i="25"/>
  <c r="Q139" i="25"/>
  <c r="Y153" i="25"/>
  <c r="Y167" i="25"/>
  <c r="AA181" i="25"/>
  <c r="Y195" i="25"/>
  <c r="X209" i="25"/>
  <c r="R223" i="25"/>
  <c r="AA251" i="25"/>
  <c r="AA279" i="25"/>
  <c r="R293" i="25"/>
  <c r="U307" i="25"/>
  <c r="AA322" i="25"/>
  <c r="AA350" i="25"/>
  <c r="Y364" i="25"/>
  <c r="AA378" i="25"/>
  <c r="P392" i="25"/>
  <c r="T406" i="25"/>
  <c r="W420" i="25"/>
  <c r="V434" i="25"/>
  <c r="R126" i="25"/>
  <c r="R182" i="25"/>
  <c r="S196" i="25"/>
  <c r="AA210" i="25"/>
  <c r="AA238" i="25"/>
  <c r="T294" i="25"/>
  <c r="W308" i="25"/>
  <c r="Y379" i="25"/>
  <c r="T393" i="25"/>
  <c r="Y435" i="25"/>
  <c r="V16" i="25"/>
  <c r="AA30" i="25"/>
  <c r="W17" i="25"/>
  <c r="AA59" i="25"/>
  <c r="X5" i="25"/>
  <c r="R6" i="25"/>
  <c r="W3" i="25"/>
  <c r="V21" i="25"/>
  <c r="V35" i="25"/>
  <c r="Y2" i="25"/>
  <c r="R4" i="25"/>
  <c r="AA8" i="25"/>
  <c r="R22" i="25"/>
  <c r="S9" i="25"/>
  <c r="Q44" i="25"/>
  <c r="W58" i="25"/>
  <c r="T72" i="25"/>
  <c r="AA86" i="25"/>
  <c r="X73" i="25"/>
  <c r="W71" i="25"/>
  <c r="X18" i="25"/>
  <c r="W46" i="25"/>
  <c r="AA60" i="25"/>
  <c r="P88" i="25"/>
  <c r="X85" i="25"/>
  <c r="U31" i="25"/>
  <c r="AA33" i="25"/>
  <c r="R61" i="25"/>
  <c r="S75" i="25"/>
  <c r="T89" i="25"/>
  <c r="S78" i="25"/>
  <c r="R49" i="25"/>
  <c r="AA63" i="25"/>
  <c r="R91" i="25"/>
  <c r="R36" i="25"/>
  <c r="AA64" i="25"/>
  <c r="W92" i="25"/>
  <c r="X23" i="25"/>
  <c r="Q51" i="25"/>
  <c r="U79" i="25"/>
  <c r="AA76" i="25"/>
  <c r="AA77" i="25"/>
  <c r="X93" i="25"/>
  <c r="X53" i="25"/>
  <c r="Y38" i="25"/>
  <c r="V94" i="25"/>
  <c r="AA67" i="25"/>
  <c r="AA12" i="25"/>
  <c r="W26" i="25"/>
  <c r="T40" i="25"/>
  <c r="X54" i="25"/>
  <c r="U68" i="25"/>
  <c r="Y82" i="25"/>
  <c r="R96" i="25"/>
  <c r="R10" i="25"/>
  <c r="Y24" i="25"/>
  <c r="W80" i="25"/>
  <c r="AA11" i="25"/>
  <c r="Y81" i="25"/>
  <c r="AA13" i="25"/>
  <c r="V41" i="25"/>
  <c r="W55" i="25"/>
  <c r="Y83" i="25"/>
  <c r="V66" i="25"/>
  <c r="Y25" i="25"/>
  <c r="U39" i="25"/>
  <c r="AA95" i="25"/>
  <c r="AA14" i="25"/>
  <c r="Y28" i="25"/>
  <c r="AA42" i="25"/>
  <c r="AA56" i="25"/>
  <c r="AA70" i="25"/>
  <c r="DT2" i="4" a="1"/>
  <c r="DT2" i="4" s="1"/>
  <c r="DO2" i="4" a="1"/>
  <c r="DO2" i="4" s="1"/>
  <c r="P53" i="25"/>
  <c r="AA193" i="25"/>
  <c r="Q263" i="25"/>
  <c r="V291" i="25"/>
  <c r="V312" i="25"/>
  <c r="W362" i="25"/>
  <c r="X432" i="25"/>
  <c r="GO2" i="4" a="1"/>
  <c r="GO2" i="4" s="1"/>
  <c r="GA2" i="4" a="1"/>
  <c r="GA2" i="4" s="1"/>
  <c r="FM2" i="4" a="1"/>
  <c r="FM2" i="4" s="1"/>
  <c r="EY2" i="4" a="1"/>
  <c r="EY2" i="4" s="1"/>
  <c r="EK2" i="4" a="1"/>
  <c r="EK2" i="4" s="1"/>
  <c r="DW2" i="4" a="1"/>
  <c r="DW2" i="4" s="1"/>
  <c r="DV2" i="4" a="1"/>
  <c r="DV2" i="4" s="1"/>
  <c r="V53" i="25"/>
  <c r="P137" i="25"/>
  <c r="S235" i="25"/>
  <c r="U263" i="25"/>
  <c r="P305" i="25"/>
  <c r="S348" i="25"/>
  <c r="Y362" i="25"/>
  <c r="P2" i="4" a="1"/>
  <c r="P2" i="4" s="1"/>
  <c r="GM2" i="4" a="1"/>
  <c r="GM2" i="4" s="1"/>
  <c r="FY2" i="4" a="1"/>
  <c r="FY2" i="4" s="1"/>
  <c r="FK2" i="4" a="1"/>
  <c r="FK2" i="4" s="1"/>
  <c r="EW2" i="4" a="1"/>
  <c r="EW2" i="4" s="1"/>
  <c r="EI2" i="4" a="1"/>
  <c r="EI2" i="4" s="1"/>
  <c r="DU2" i="4" a="1"/>
  <c r="DU2" i="4" s="1"/>
  <c r="FL2" i="4" a="1"/>
  <c r="FL2" i="4" s="1"/>
  <c r="T235" i="25"/>
  <c r="FX2" i="4" a="1"/>
  <c r="FX2" i="4" s="1"/>
  <c r="GY2" i="4" a="1"/>
  <c r="GY2" i="4" s="1"/>
  <c r="GK2" i="4" a="1"/>
  <c r="GK2" i="4" s="1"/>
  <c r="FW2" i="4" a="1"/>
  <c r="FW2" i="4" s="1"/>
  <c r="FI2" i="4" a="1"/>
  <c r="FI2" i="4" s="1"/>
  <c r="EU2" i="4" a="1"/>
  <c r="EU2" i="4" s="1"/>
  <c r="EG2" i="4" a="1"/>
  <c r="EG2" i="4" s="1"/>
  <c r="DS2" i="4" a="1"/>
  <c r="DS2" i="4" s="1"/>
  <c r="EJ2" i="4" a="1"/>
  <c r="EJ2" i="4" s="1"/>
  <c r="Y67" i="25"/>
  <c r="V305" i="25"/>
  <c r="FJ2" i="4" a="1"/>
  <c r="FJ2" i="4" s="1"/>
  <c r="GX2" i="4" a="1"/>
  <c r="GX2" i="4" s="1"/>
  <c r="GJ2" i="4" a="1"/>
  <c r="GJ2" i="4" s="1"/>
  <c r="FV2" i="4" a="1"/>
  <c r="FV2" i="4" s="1"/>
  <c r="FH2" i="4" a="1"/>
  <c r="FH2" i="4" s="1"/>
  <c r="ET2" i="4" a="1"/>
  <c r="ET2" i="4" s="1"/>
  <c r="EF2" i="4" a="1"/>
  <c r="EF2" i="4" s="1"/>
  <c r="DR2" i="4" a="1"/>
  <c r="DR2" i="4" s="1"/>
  <c r="FZ2" i="4" a="1"/>
  <c r="FZ2" i="4" s="1"/>
  <c r="EV2" i="4" a="1"/>
  <c r="EV2" i="4" s="1"/>
  <c r="R137" i="25"/>
  <c r="U235" i="25"/>
  <c r="T11" i="25"/>
  <c r="R67" i="25"/>
  <c r="V137" i="25"/>
  <c r="AA207" i="25"/>
  <c r="T277" i="25"/>
  <c r="T418" i="25"/>
  <c r="GW2" i="4" a="1"/>
  <c r="GW2" i="4" s="1"/>
  <c r="GI2" i="4" a="1"/>
  <c r="GI2" i="4" s="1"/>
  <c r="FU2" i="4" a="1"/>
  <c r="FU2" i="4" s="1"/>
  <c r="FG2" i="4" a="1"/>
  <c r="FG2" i="4" s="1"/>
  <c r="ES2" i="4" a="1"/>
  <c r="ES2" i="4" s="1"/>
  <c r="EE2" i="4" a="1"/>
  <c r="EE2" i="4" s="1"/>
  <c r="DQ2" i="4" a="1"/>
  <c r="DQ2" i="4" s="1"/>
  <c r="R53" i="25"/>
  <c r="GN2" i="4" a="1"/>
  <c r="GN2" i="4" s="1"/>
  <c r="EX2" i="4" a="1"/>
  <c r="EX2" i="4" s="1"/>
  <c r="Q137" i="25"/>
  <c r="P207" i="25"/>
  <c r="Y263" i="25"/>
  <c r="T348" i="25"/>
  <c r="GL2" i="4" a="1"/>
  <c r="GL2" i="4" s="1"/>
  <c r="EH2" i="4" a="1"/>
  <c r="EH2" i="4" s="1"/>
  <c r="Q11" i="25"/>
  <c r="Q67" i="25"/>
  <c r="X305" i="25"/>
  <c r="V348" i="25"/>
  <c r="W235" i="25"/>
  <c r="Y305" i="25"/>
  <c r="U11" i="25"/>
  <c r="S67" i="25"/>
  <c r="W137" i="25"/>
  <c r="X221" i="25"/>
  <c r="AA235" i="25"/>
  <c r="V277" i="25"/>
  <c r="AA362" i="25"/>
  <c r="Q401" i="25"/>
  <c r="V418" i="25"/>
  <c r="V11" i="25"/>
  <c r="V67" i="25"/>
  <c r="X137" i="25"/>
  <c r="R221" i="25"/>
  <c r="R249" i="25"/>
  <c r="Y277" i="25"/>
  <c r="X289" i="25"/>
  <c r="T318" i="25"/>
  <c r="P362" i="25"/>
  <c r="S401" i="25"/>
  <c r="GV2" i="4" a="1"/>
  <c r="GV2" i="4" s="1"/>
  <c r="GH2" i="4" a="1"/>
  <c r="GH2" i="4" s="1"/>
  <c r="FT2" i="4" a="1"/>
  <c r="FT2" i="4" s="1"/>
  <c r="FF2" i="4" a="1"/>
  <c r="FF2" i="4" s="1"/>
  <c r="ER2" i="4" a="1"/>
  <c r="ER2" i="4" s="1"/>
  <c r="ED2" i="4" a="1"/>
  <c r="ED2" i="4" s="1"/>
  <c r="DP2" i="4" a="1"/>
  <c r="DP2" i="4" s="1"/>
  <c r="GU2" i="4" a="1"/>
  <c r="GU2" i="4" s="1"/>
  <c r="FE2" i="4" a="1"/>
  <c r="FE2" i="4" s="1"/>
  <c r="EQ2" i="4" a="1"/>
  <c r="EQ2" i="4" s="1"/>
  <c r="EC2" i="4" a="1"/>
  <c r="EC2" i="4" s="1"/>
  <c r="S25" i="25"/>
  <c r="X67" i="25"/>
  <c r="U118" i="25"/>
  <c r="V151" i="25"/>
  <c r="T221" i="25"/>
  <c r="T249" i="25"/>
  <c r="R362" i="25"/>
  <c r="Q432" i="25"/>
  <c r="M2" i="4" a="1"/>
  <c r="M2" i="4" s="1"/>
  <c r="GT2" i="4" a="1"/>
  <c r="GT2" i="4" s="1"/>
  <c r="GF2" i="4" a="1"/>
  <c r="GF2" i="4" s="1"/>
  <c r="FR2" i="4" a="1"/>
  <c r="FR2" i="4" s="1"/>
  <c r="FD2" i="4" a="1"/>
  <c r="FD2" i="4" s="1"/>
  <c r="EP2" i="4" a="1"/>
  <c r="EP2" i="4" s="1"/>
  <c r="EB2" i="4" a="1"/>
  <c r="EB2" i="4" s="1"/>
  <c r="DN2" i="4" a="1"/>
  <c r="DN2" i="4" s="1"/>
  <c r="FS2" i="4" a="1"/>
  <c r="FS2" i="4" s="1"/>
  <c r="X25" i="25"/>
  <c r="U221" i="25"/>
  <c r="U249" i="25"/>
  <c r="P291" i="25"/>
  <c r="S362" i="25"/>
  <c r="R432" i="25"/>
  <c r="L2" i="4" a="1"/>
  <c r="L2" i="4" s="1"/>
  <c r="GS2" i="4" a="1"/>
  <c r="GS2" i="4" s="1"/>
  <c r="GE2" i="4" a="1"/>
  <c r="GE2" i="4" s="1"/>
  <c r="FQ2" i="4" a="1"/>
  <c r="FQ2" i="4" s="1"/>
  <c r="FC2" i="4" a="1"/>
  <c r="FC2" i="4" s="1"/>
  <c r="EO2" i="4" a="1"/>
  <c r="EO2" i="4" s="1"/>
  <c r="EA2" i="4" a="1"/>
  <c r="EA2" i="4" s="1"/>
  <c r="DM2" i="4" a="1"/>
  <c r="DM2" i="4" s="1"/>
  <c r="GG2" i="4" a="1"/>
  <c r="GG2" i="4" s="1"/>
  <c r="S95" i="25"/>
  <c r="Y165" i="25"/>
  <c r="V221" i="25"/>
  <c r="Y249" i="25"/>
  <c r="Q291" i="25"/>
  <c r="X441" i="25"/>
  <c r="K2" i="4" a="1"/>
  <c r="K2" i="4" s="1"/>
  <c r="GR2" i="4" a="1"/>
  <c r="GR2" i="4" s="1"/>
  <c r="GD2" i="4" a="1"/>
  <c r="GD2" i="4" s="1"/>
  <c r="FP2" i="4" a="1"/>
  <c r="FP2" i="4" s="1"/>
  <c r="FB2" i="4" a="1"/>
  <c r="FB2" i="4" s="1"/>
  <c r="EN2" i="4" a="1"/>
  <c r="EN2" i="4" s="1"/>
  <c r="DZ2" i="4" a="1"/>
  <c r="DZ2" i="4" s="1"/>
  <c r="DL2" i="4" a="1"/>
  <c r="DL2" i="4" s="1"/>
  <c r="GQ2" i="4" a="1"/>
  <c r="GQ2" i="4" s="1"/>
  <c r="GC2" i="4" a="1"/>
  <c r="GC2" i="4" s="1"/>
  <c r="FO2" i="4" a="1"/>
  <c r="FO2" i="4" s="1"/>
  <c r="FA2" i="4" a="1"/>
  <c r="FA2" i="4" s="1"/>
  <c r="EM2" i="4" a="1"/>
  <c r="EM2" i="4" s="1"/>
  <c r="DY2" i="4" a="1"/>
  <c r="DY2" i="4" s="1"/>
  <c r="DK2" i="4" a="1"/>
  <c r="DK2" i="4" s="1"/>
  <c r="GP2" i="4" a="1"/>
  <c r="GP2" i="4" s="1"/>
  <c r="GB2" i="4" a="1"/>
  <c r="GB2" i="4" s="1"/>
  <c r="FN2" i="4" a="1"/>
  <c r="FN2" i="4" s="1"/>
  <c r="EZ2" i="4" a="1"/>
  <c r="EZ2" i="4" s="1"/>
  <c r="EL2" i="4" a="1"/>
  <c r="EL2" i="4" s="1"/>
  <c r="DX2" i="4" a="1"/>
  <c r="DX2" i="4" s="1"/>
  <c r="DJ2" i="4" a="1"/>
  <c r="DJ2" i="4" s="1"/>
  <c r="CU2" i="4" a="1"/>
  <c r="CU2" i="4" s="1"/>
  <c r="CG2" i="4" a="1"/>
  <c r="CG2" i="4" s="1"/>
  <c r="BS2" i="4" a="1"/>
  <c r="BS2" i="4" s="1"/>
  <c r="BE2" i="4" a="1"/>
  <c r="BE2" i="4" s="1"/>
  <c r="AQ2" i="4" a="1"/>
  <c r="AQ2" i="4" s="1"/>
  <c r="AC2" i="4" a="1"/>
  <c r="AC2" i="4" s="1"/>
  <c r="CT2" i="4" a="1"/>
  <c r="CT2" i="4" s="1"/>
  <c r="CF2" i="4" a="1"/>
  <c r="CF2" i="4" s="1"/>
  <c r="BR2" i="4" a="1"/>
  <c r="BR2" i="4" s="1"/>
  <c r="BD2" i="4" a="1"/>
  <c r="BD2" i="4" s="1"/>
  <c r="AP2" i="4" a="1"/>
  <c r="AP2" i="4" s="1"/>
  <c r="AB2" i="4" a="1"/>
  <c r="AB2" i="4" s="1"/>
  <c r="CE2" i="4" a="1"/>
  <c r="CE2" i="4" s="1"/>
  <c r="AA2" i="4" a="1"/>
  <c r="AA2" i="4" s="1"/>
  <c r="CD2" i="4" a="1"/>
  <c r="CD2" i="4" s="1"/>
  <c r="Z2" i="4" a="1"/>
  <c r="Z2" i="4" s="1"/>
  <c r="CQ2" i="4" a="1"/>
  <c r="CQ2" i="4" s="1"/>
  <c r="Y2" i="4" a="1"/>
  <c r="Y2" i="4" s="1"/>
  <c r="CP2" i="4" a="1"/>
  <c r="CP2" i="4" s="1"/>
  <c r="AL2" i="4" a="1"/>
  <c r="AL2" i="4" s="1"/>
  <c r="DC2" i="4" a="1"/>
  <c r="DC2" i="4" s="1"/>
  <c r="AK2" i="4" a="1"/>
  <c r="AK2" i="4" s="1"/>
  <c r="CS2" i="4" a="1"/>
  <c r="CS2" i="4" s="1"/>
  <c r="AO2" i="4" a="1"/>
  <c r="AO2" i="4" s="1"/>
  <c r="CR2" i="4" a="1"/>
  <c r="CR2" i="4" s="1"/>
  <c r="AN2" i="4" a="1"/>
  <c r="AN2" i="4" s="1"/>
  <c r="DE2" i="4" a="1"/>
  <c r="DE2" i="4" s="1"/>
  <c r="AM2" i="4" a="1"/>
  <c r="AM2" i="4" s="1"/>
  <c r="DD2" i="4" a="1"/>
  <c r="DD2" i="4" s="1"/>
  <c r="BN2" i="4" a="1"/>
  <c r="BN2" i="4" s="1"/>
  <c r="X2" i="4" a="1"/>
  <c r="X2" i="4" s="1"/>
  <c r="CO2" i="4" a="1"/>
  <c r="CO2" i="4" s="1"/>
  <c r="W2" i="4" a="1"/>
  <c r="W2" i="4" s="1"/>
  <c r="DB2" i="4" a="1"/>
  <c r="DB2" i="4" s="1"/>
  <c r="CN2" i="4" a="1"/>
  <c r="CN2" i="4" s="1"/>
  <c r="BZ2" i="4" a="1"/>
  <c r="BZ2" i="4" s="1"/>
  <c r="BL2" i="4" a="1"/>
  <c r="BL2" i="4" s="1"/>
  <c r="AX2" i="4" a="1"/>
  <c r="AX2" i="4" s="1"/>
  <c r="AJ2" i="4" a="1"/>
  <c r="AJ2" i="4" s="1"/>
  <c r="V2" i="4" a="1"/>
  <c r="V2" i="4" s="1"/>
  <c r="DA2" i="4" a="1"/>
  <c r="DA2" i="4" s="1"/>
  <c r="CM2" i="4" a="1"/>
  <c r="CM2" i="4" s="1"/>
  <c r="BY2" i="4" a="1"/>
  <c r="BY2" i="4" s="1"/>
  <c r="BK2" i="4" a="1"/>
  <c r="BK2" i="4" s="1"/>
  <c r="AW2" i="4" a="1"/>
  <c r="AW2" i="4" s="1"/>
  <c r="AI2" i="4" a="1"/>
  <c r="AI2" i="4" s="1"/>
  <c r="U2" i="4" a="1"/>
  <c r="U2" i="4" s="1"/>
  <c r="DF2" i="4" a="1"/>
  <c r="DF2" i="4" s="1"/>
  <c r="BA2" i="4" a="1"/>
  <c r="BA2" i="4" s="1"/>
  <c r="AY2" i="4" a="1"/>
  <c r="AY2" i="4" s="1"/>
  <c r="CZ2" i="4" a="1"/>
  <c r="CZ2" i="4" s="1"/>
  <c r="CL2" i="4" a="1"/>
  <c r="CL2" i="4" s="1"/>
  <c r="BX2" i="4" a="1"/>
  <c r="BX2" i="4" s="1"/>
  <c r="BJ2" i="4" a="1"/>
  <c r="BJ2" i="4" s="1"/>
  <c r="AV2" i="4" a="1"/>
  <c r="AV2" i="4" s="1"/>
  <c r="AH2" i="4" a="1"/>
  <c r="AH2" i="4" s="1"/>
  <c r="T2" i="4" a="1"/>
  <c r="T2" i="4" s="1"/>
  <c r="BC2" i="4" a="1"/>
  <c r="BC2" i="4" s="1"/>
  <c r="CC2" i="4" a="1"/>
  <c r="CC2" i="4" s="1"/>
  <c r="BM2" i="4" a="1"/>
  <c r="BM2" i="4" s="1"/>
  <c r="CK2" i="4" a="1"/>
  <c r="CK2" i="4" s="1"/>
  <c r="BW2" i="4" a="1"/>
  <c r="BW2" i="4" s="1"/>
  <c r="BI2" i="4" a="1"/>
  <c r="BI2" i="4" s="1"/>
  <c r="AU2" i="4" a="1"/>
  <c r="AU2" i="4" s="1"/>
  <c r="AG2" i="4" a="1"/>
  <c r="AG2" i="4" s="1"/>
  <c r="S2" i="4" a="1"/>
  <c r="S2" i="4" s="1"/>
  <c r="BB2" i="4" a="1"/>
  <c r="BB2" i="4" s="1"/>
  <c r="CB2" i="4" a="1"/>
  <c r="CB2" i="4" s="1"/>
  <c r="CY2" i="4" a="1"/>
  <c r="CY2" i="4" s="1"/>
  <c r="CX2" i="4" a="1"/>
  <c r="CX2" i="4" s="1"/>
  <c r="CJ2" i="4" a="1"/>
  <c r="CJ2" i="4" s="1"/>
  <c r="BV2" i="4" a="1"/>
  <c r="BV2" i="4" s="1"/>
  <c r="BH2" i="4" a="1"/>
  <c r="BH2" i="4" s="1"/>
  <c r="AT2" i="4" a="1"/>
  <c r="AT2" i="4" s="1"/>
  <c r="AF2" i="4" a="1"/>
  <c r="AF2" i="4" s="1"/>
  <c r="R2" i="4" a="1"/>
  <c r="R2" i="4" s="1"/>
  <c r="BP2" i="4" a="1"/>
  <c r="BP2" i="4" s="1"/>
  <c r="AZ2" i="4" a="1"/>
  <c r="AZ2" i="4" s="1"/>
  <c r="CW2" i="4" a="1"/>
  <c r="CW2" i="4" s="1"/>
  <c r="CI2" i="4" a="1"/>
  <c r="CI2" i="4" s="1"/>
  <c r="BU2" i="4" a="1"/>
  <c r="BU2" i="4" s="1"/>
  <c r="BG2" i="4" a="1"/>
  <c r="BG2" i="4" s="1"/>
  <c r="AS2" i="4" a="1"/>
  <c r="AS2" i="4" s="1"/>
  <c r="AE2" i="4" a="1"/>
  <c r="AE2" i="4" s="1"/>
  <c r="Q2" i="4" a="1"/>
  <c r="Q2" i="4" s="1"/>
  <c r="BQ2" i="4" a="1"/>
  <c r="BQ2" i="4" s="1"/>
  <c r="BO2" i="4" a="1"/>
  <c r="BO2" i="4" s="1"/>
  <c r="CA2" i="4" a="1"/>
  <c r="CA2" i="4" s="1"/>
  <c r="CV2" i="4" a="1"/>
  <c r="CV2" i="4" s="1"/>
  <c r="CH2" i="4" a="1"/>
  <c r="CH2" i="4" s="1"/>
  <c r="BT2" i="4" a="1"/>
  <c r="BT2" i="4" s="1"/>
  <c r="BF2" i="4" a="1"/>
  <c r="BF2" i="4" s="1"/>
  <c r="AR2" i="4" a="1"/>
  <c r="AR2" i="4" s="1"/>
  <c r="AD2" i="4" a="1"/>
  <c r="AD2" i="4" s="1"/>
  <c r="S79" i="25"/>
  <c r="R163" i="25"/>
  <c r="W289" i="25"/>
  <c r="S177" i="25"/>
  <c r="X261" i="25"/>
  <c r="W318" i="25"/>
  <c r="R135" i="25"/>
  <c r="P191" i="25"/>
  <c r="W427" i="25"/>
  <c r="AA427" i="25"/>
  <c r="Q216" i="25"/>
  <c r="P371" i="25"/>
  <c r="T90" i="25"/>
  <c r="R385" i="25"/>
  <c r="P413" i="25"/>
  <c r="P286" i="25"/>
  <c r="S354" i="25"/>
  <c r="Q202" i="25"/>
  <c r="Q314" i="25"/>
  <c r="W354" i="25"/>
  <c r="R314" i="25"/>
  <c r="T202" i="25"/>
  <c r="X258" i="25"/>
  <c r="S202" i="25"/>
  <c r="Q385" i="25"/>
  <c r="AA160" i="25"/>
  <c r="W233" i="25"/>
  <c r="P329" i="25"/>
  <c r="T204" i="25"/>
  <c r="Q410" i="25"/>
  <c r="X411" i="25"/>
  <c r="AA429" i="25"/>
  <c r="Y354" i="25"/>
  <c r="V171" i="25"/>
  <c r="R216" i="25"/>
  <c r="X396" i="25"/>
  <c r="P11" i="25"/>
  <c r="W53" i="25"/>
  <c r="R188" i="25"/>
  <c r="S216" i="25"/>
  <c r="X188" i="25"/>
  <c r="Y396" i="25"/>
  <c r="S191" i="25"/>
  <c r="W402" i="25"/>
  <c r="R290" i="25"/>
  <c r="AA402" i="25"/>
  <c r="X318" i="25"/>
  <c r="T191" i="25"/>
  <c r="T67" i="25"/>
  <c r="U191" i="25"/>
  <c r="W340" i="25"/>
  <c r="AA17" i="25"/>
  <c r="S143" i="25"/>
  <c r="Y318" i="25"/>
  <c r="R11" i="25"/>
  <c r="Y95" i="25"/>
  <c r="W130" i="25"/>
  <c r="T137" i="25"/>
  <c r="W297" i="25"/>
  <c r="AA318" i="25"/>
  <c r="S11" i="25"/>
  <c r="R51" i="25"/>
  <c r="U67" i="25"/>
  <c r="X108" i="25"/>
  <c r="U137" i="25"/>
  <c r="P219" i="25"/>
  <c r="AA221" i="25"/>
  <c r="U233" i="25"/>
  <c r="Q249" i="25"/>
  <c r="P430" i="25"/>
  <c r="U163" i="25"/>
  <c r="W388" i="25"/>
  <c r="S157" i="25"/>
  <c r="X219" i="25"/>
  <c r="V233" i="25"/>
  <c r="U276" i="25"/>
  <c r="AA157" i="25"/>
  <c r="T177" i="25"/>
  <c r="P318" i="25"/>
  <c r="V79" i="25"/>
  <c r="W79" i="25"/>
  <c r="Y134" i="25"/>
  <c r="P361" i="25"/>
  <c r="X11" i="25"/>
  <c r="U23" i="25"/>
  <c r="S53" i="25"/>
  <c r="V177" i="25"/>
  <c r="P205" i="25"/>
  <c r="P221" i="25"/>
  <c r="V249" i="25"/>
  <c r="W277" i="25"/>
  <c r="W291" i="25"/>
  <c r="Q318" i="25"/>
  <c r="P388" i="25"/>
  <c r="U177" i="25"/>
  <c r="X424" i="25"/>
  <c r="X33" i="25"/>
  <c r="T44" i="25"/>
  <c r="U53" i="25"/>
  <c r="Y80" i="25"/>
  <c r="P135" i="25"/>
  <c r="X151" i="25"/>
  <c r="W177" i="25"/>
  <c r="W205" i="25"/>
  <c r="X242" i="25"/>
  <c r="S303" i="25"/>
  <c r="S318" i="25"/>
  <c r="R388" i="25"/>
  <c r="T396" i="25"/>
  <c r="U396" i="25"/>
  <c r="U93" i="25"/>
  <c r="P206" i="25"/>
  <c r="X303" i="25"/>
  <c r="S347" i="25"/>
  <c r="V354" i="25"/>
  <c r="T388" i="25"/>
  <c r="V396" i="25"/>
  <c r="Y160" i="25"/>
  <c r="P216" i="25"/>
  <c r="U258" i="25"/>
  <c r="AA329" i="25"/>
  <c r="T399" i="25"/>
  <c r="T427" i="25"/>
  <c r="U202" i="25"/>
  <c r="Y89" i="25"/>
  <c r="P188" i="25"/>
  <c r="U216" i="25"/>
  <c r="R229" i="25"/>
  <c r="W268" i="25"/>
  <c r="Y145" i="25"/>
  <c r="X171" i="25"/>
  <c r="Q188" i="25"/>
  <c r="AA202" i="25"/>
  <c r="Y216" i="25"/>
  <c r="AA285" i="25"/>
  <c r="R342" i="25"/>
  <c r="Y188" i="25"/>
  <c r="R286" i="25"/>
  <c r="T314" i="25"/>
  <c r="Q329" i="25"/>
  <c r="S385" i="25"/>
  <c r="S174" i="25"/>
  <c r="AA188" i="25"/>
  <c r="U272" i="25"/>
  <c r="S286" i="25"/>
  <c r="Y314" i="25"/>
  <c r="R329" i="25"/>
  <c r="T385" i="25"/>
  <c r="T174" i="25"/>
  <c r="X272" i="25"/>
  <c r="T286" i="25"/>
  <c r="V329" i="25"/>
  <c r="W385" i="25"/>
  <c r="P427" i="25"/>
  <c r="U6" i="25"/>
  <c r="Y58" i="25"/>
  <c r="P160" i="25"/>
  <c r="Y272" i="25"/>
  <c r="X286" i="25"/>
  <c r="W329" i="25"/>
  <c r="X385" i="25"/>
  <c r="S399" i="25"/>
  <c r="Q427" i="25"/>
  <c r="T6" i="25"/>
  <c r="X6" i="25"/>
  <c r="P76" i="25"/>
  <c r="Y104" i="25"/>
  <c r="Q160" i="25"/>
  <c r="AA272" i="25"/>
  <c r="Y286" i="25"/>
  <c r="X329" i="25"/>
  <c r="X367" i="25"/>
  <c r="Y385" i="25"/>
  <c r="P399" i="25"/>
  <c r="R427" i="25"/>
  <c r="Y6" i="25"/>
  <c r="W31" i="25"/>
  <c r="R59" i="25"/>
  <c r="Q76" i="25"/>
  <c r="X160" i="25"/>
  <c r="Y184" i="25"/>
  <c r="Y226" i="25"/>
  <c r="P258" i="25"/>
  <c r="Q236" i="25"/>
  <c r="V391" i="25"/>
  <c r="V433" i="25"/>
  <c r="Y391" i="25"/>
  <c r="V223" i="25"/>
  <c r="AA177" i="25"/>
  <c r="W433" i="25"/>
  <c r="Y11" i="25"/>
  <c r="U37" i="25"/>
  <c r="R76" i="25"/>
  <c r="X107" i="25"/>
  <c r="R149" i="25"/>
  <c r="W191" i="25"/>
  <c r="T205" i="25"/>
  <c r="U208" i="25"/>
  <c r="X255" i="25"/>
  <c r="V294" i="25"/>
  <c r="V303" i="25"/>
  <c r="U354" i="25"/>
  <c r="T363" i="25"/>
  <c r="X433" i="25"/>
  <c r="V191" i="25"/>
  <c r="S205" i="25"/>
  <c r="T208" i="25"/>
  <c r="U306" i="25"/>
  <c r="S363" i="25"/>
  <c r="P20" i="25"/>
  <c r="P93" i="25"/>
  <c r="Q93" i="25"/>
  <c r="T118" i="25"/>
  <c r="X191" i="25"/>
  <c r="U205" i="25"/>
  <c r="X294" i="25"/>
  <c r="Q354" i="25"/>
  <c r="T306" i="25"/>
  <c r="V68" i="25"/>
  <c r="R93" i="25"/>
  <c r="Y191" i="25"/>
  <c r="V205" i="25"/>
  <c r="W321" i="25"/>
  <c r="S93" i="25"/>
  <c r="P391" i="25"/>
  <c r="U433" i="25"/>
  <c r="P12" i="25"/>
  <c r="W23" i="25"/>
  <c r="W51" i="25"/>
  <c r="W68" i="25"/>
  <c r="Q278" i="25"/>
  <c r="Q12" i="25"/>
  <c r="T23" i="25"/>
  <c r="R79" i="25"/>
  <c r="T93" i="25"/>
  <c r="Q143" i="25"/>
  <c r="R278" i="25"/>
  <c r="P236" i="25"/>
  <c r="P292" i="25"/>
  <c r="P40" i="25"/>
  <c r="Q292" i="25"/>
  <c r="S380" i="25"/>
  <c r="S278" i="25"/>
  <c r="Q58" i="25"/>
  <c r="T79" i="25"/>
  <c r="W93" i="25"/>
  <c r="Q101" i="25"/>
  <c r="W143" i="25"/>
  <c r="R213" i="25"/>
  <c r="Q219" i="25"/>
  <c r="X250" i="25"/>
  <c r="Q377" i="25"/>
  <c r="T405" i="25"/>
  <c r="AA419" i="25"/>
  <c r="S306" i="25"/>
  <c r="X58" i="25"/>
  <c r="R101" i="25"/>
  <c r="T183" i="25"/>
  <c r="U194" i="25"/>
  <c r="V213" i="25"/>
  <c r="Y250" i="25"/>
  <c r="R377" i="25"/>
  <c r="W405" i="25"/>
  <c r="R12" i="25"/>
  <c r="P82" i="25"/>
  <c r="X195" i="25"/>
  <c r="R292" i="25"/>
  <c r="U363" i="25"/>
  <c r="Y420" i="25"/>
  <c r="X12" i="25"/>
  <c r="V208" i="25"/>
  <c r="P26" i="25"/>
  <c r="T152" i="25"/>
  <c r="V124" i="25"/>
  <c r="T236" i="25"/>
  <c r="W363" i="25"/>
  <c r="T54" i="25"/>
  <c r="Y306" i="25"/>
  <c r="W12" i="25"/>
  <c r="P222" i="25"/>
  <c r="S236" i="25"/>
  <c r="V306" i="25"/>
  <c r="S377" i="25"/>
  <c r="Q26" i="25"/>
  <c r="P152" i="25"/>
  <c r="Q222" i="25"/>
  <c r="U278" i="25"/>
  <c r="W306" i="25"/>
  <c r="Y433" i="25"/>
  <c r="Y12" i="25"/>
  <c r="R26" i="25"/>
  <c r="W82" i="25"/>
  <c r="Q152" i="25"/>
  <c r="Y208" i="25"/>
  <c r="R264" i="25"/>
  <c r="T292" i="25"/>
  <c r="X306" i="25"/>
  <c r="Y349" i="25"/>
  <c r="AA433" i="25"/>
  <c r="Y124" i="25"/>
  <c r="U152" i="25"/>
  <c r="AA208" i="25"/>
  <c r="V236" i="25"/>
  <c r="Y252" i="25"/>
  <c r="U292" i="25"/>
  <c r="T325" i="25"/>
  <c r="AA349" i="25"/>
  <c r="T422" i="25"/>
  <c r="X26" i="25"/>
  <c r="X40" i="25"/>
  <c r="U54" i="25"/>
  <c r="P96" i="25"/>
  <c r="Y102" i="25"/>
  <c r="R110" i="25"/>
  <c r="V152" i="25"/>
  <c r="P180" i="25"/>
  <c r="T222" i="25"/>
  <c r="W236" i="25"/>
  <c r="Q250" i="25"/>
  <c r="T264" i="25"/>
  <c r="X278" i="25"/>
  <c r="V292" i="25"/>
  <c r="AA306" i="25"/>
  <c r="U325" i="25"/>
  <c r="X355" i="25"/>
  <c r="Y363" i="25"/>
  <c r="W377" i="25"/>
  <c r="U82" i="25"/>
  <c r="W208" i="25"/>
  <c r="T278" i="25"/>
  <c r="AA324" i="25"/>
  <c r="X349" i="25"/>
  <c r="V40" i="25"/>
  <c r="P110" i="25"/>
  <c r="R222" i="25"/>
  <c r="U236" i="25"/>
  <c r="V278" i="25"/>
  <c r="U377" i="25"/>
  <c r="S26" i="25"/>
  <c r="W40" i="25"/>
  <c r="AA82" i="25"/>
  <c r="Q110" i="25"/>
  <c r="P250" i="25"/>
  <c r="S264" i="25"/>
  <c r="W278" i="25"/>
  <c r="X363" i="25"/>
  <c r="Y26" i="25"/>
  <c r="Y40" i="25"/>
  <c r="V54" i="25"/>
  <c r="S96" i="25"/>
  <c r="S110" i="25"/>
  <c r="W152" i="25"/>
  <c r="R180" i="25"/>
  <c r="R199" i="25"/>
  <c r="U222" i="25"/>
  <c r="X236" i="25"/>
  <c r="R250" i="25"/>
  <c r="U264" i="25"/>
  <c r="Y278" i="25"/>
  <c r="W292" i="25"/>
  <c r="R350" i="25"/>
  <c r="Y355" i="25"/>
  <c r="AA363" i="25"/>
  <c r="AA377" i="25"/>
  <c r="P423" i="25"/>
  <c r="AA435" i="25"/>
  <c r="X68" i="25"/>
  <c r="R236" i="25"/>
  <c r="P264" i="25"/>
  <c r="R392" i="25"/>
  <c r="AA26" i="25"/>
  <c r="Y54" i="25"/>
  <c r="T96" i="25"/>
  <c r="T110" i="25"/>
  <c r="X152" i="25"/>
  <c r="S180" i="25"/>
  <c r="W199" i="25"/>
  <c r="X210" i="25"/>
  <c r="V222" i="25"/>
  <c r="Y236" i="25"/>
  <c r="S250" i="25"/>
  <c r="AA254" i="25"/>
  <c r="V264" i="25"/>
  <c r="AA278" i="25"/>
  <c r="X292" i="25"/>
  <c r="V326" i="25"/>
  <c r="R339" i="25"/>
  <c r="Y395" i="25"/>
  <c r="P433" i="25"/>
  <c r="X208" i="25"/>
  <c r="S292" i="25"/>
  <c r="T377" i="25"/>
  <c r="X124" i="25"/>
  <c r="T252" i="25"/>
  <c r="S222" i="25"/>
  <c r="AA54" i="25"/>
  <c r="U96" i="25"/>
  <c r="Y110" i="25"/>
  <c r="Y152" i="25"/>
  <c r="AA180" i="25"/>
  <c r="AA199" i="25"/>
  <c r="P208" i="25"/>
  <c r="W222" i="25"/>
  <c r="T250" i="25"/>
  <c r="W264" i="25"/>
  <c r="Y292" i="25"/>
  <c r="S339" i="25"/>
  <c r="Q433" i="25"/>
  <c r="Y68" i="25"/>
  <c r="V82" i="25"/>
  <c r="X17" i="25"/>
  <c r="Y42" i="25"/>
  <c r="Q68" i="25"/>
  <c r="V96" i="25"/>
  <c r="AA110" i="25"/>
  <c r="AA128" i="25"/>
  <c r="Q208" i="25"/>
  <c r="X222" i="25"/>
  <c r="U250" i="25"/>
  <c r="R255" i="25"/>
  <c r="X264" i="25"/>
  <c r="P306" i="25"/>
  <c r="Q321" i="25"/>
  <c r="Y365" i="25"/>
  <c r="W379" i="25"/>
  <c r="R433" i="25"/>
  <c r="Q40" i="25"/>
  <c r="R40" i="25"/>
  <c r="P335" i="25"/>
  <c r="V406" i="25"/>
  <c r="AA68" i="25"/>
  <c r="W96" i="25"/>
  <c r="R208" i="25"/>
  <c r="Q306" i="25"/>
  <c r="P353" i="25"/>
  <c r="AA379" i="25"/>
  <c r="P405" i="25"/>
  <c r="S433" i="25"/>
  <c r="U40" i="25"/>
  <c r="Q264" i="25"/>
  <c r="T2" i="25"/>
  <c r="R68" i="25"/>
  <c r="P212" i="25"/>
  <c r="Y222" i="25"/>
  <c r="V250" i="25"/>
  <c r="Y264" i="25"/>
  <c r="Q310" i="25"/>
  <c r="R321" i="25"/>
  <c r="U2" i="25"/>
  <c r="S10" i="25"/>
  <c r="S68" i="25"/>
  <c r="S281" i="25"/>
  <c r="W353" i="25"/>
  <c r="T13" i="25"/>
  <c r="T111" i="25"/>
  <c r="S167" i="25"/>
  <c r="S378" i="25"/>
  <c r="W28" i="25"/>
  <c r="S364" i="25"/>
  <c r="Q420" i="25"/>
  <c r="P434" i="25"/>
  <c r="AA28" i="25"/>
  <c r="W238" i="25"/>
  <c r="T364" i="25"/>
  <c r="R420" i="25"/>
  <c r="S6" i="25"/>
  <c r="P58" i="25"/>
  <c r="AA72" i="25"/>
  <c r="Y99" i="25"/>
  <c r="Y156" i="25"/>
  <c r="W160" i="25"/>
  <c r="W195" i="25"/>
  <c r="P202" i="25"/>
  <c r="W210" i="25"/>
  <c r="U223" i="25"/>
  <c r="AA257" i="25"/>
  <c r="T272" i="25"/>
  <c r="S285" i="25"/>
  <c r="R294" i="25"/>
  <c r="V308" i="25"/>
  <c r="P324" i="25"/>
  <c r="Q350" i="25"/>
  <c r="V355" i="25"/>
  <c r="AA364" i="25"/>
  <c r="Q392" i="25"/>
  <c r="U406" i="25"/>
  <c r="Y412" i="25"/>
  <c r="X420" i="25"/>
  <c r="W434" i="25"/>
  <c r="R89" i="25"/>
  <c r="U266" i="25"/>
  <c r="V350" i="25"/>
  <c r="T392" i="25"/>
  <c r="AA434" i="25"/>
  <c r="AA420" i="25"/>
  <c r="V18" i="25"/>
  <c r="W116" i="25"/>
  <c r="T229" i="25"/>
  <c r="P378" i="25"/>
  <c r="Y421" i="25"/>
  <c r="W89" i="25"/>
  <c r="R111" i="25"/>
  <c r="P144" i="25"/>
  <c r="X229" i="25"/>
  <c r="W266" i="25"/>
  <c r="W341" i="25"/>
  <c r="W350" i="25"/>
  <c r="Q378" i="25"/>
  <c r="U392" i="25"/>
  <c r="Y406" i="25"/>
  <c r="Y434" i="25"/>
  <c r="X111" i="25"/>
  <c r="P167" i="25"/>
  <c r="X223" i="25"/>
  <c r="S251" i="25"/>
  <c r="X406" i="25"/>
  <c r="Y18" i="25"/>
  <c r="Y75" i="25"/>
  <c r="X116" i="25"/>
  <c r="S130" i="25"/>
  <c r="Q167" i="25"/>
  <c r="Y223" i="25"/>
  <c r="P251" i="25"/>
  <c r="T280" i="25"/>
  <c r="P364" i="25"/>
  <c r="R411" i="25"/>
  <c r="AA2" i="25"/>
  <c r="AA6" i="25"/>
  <c r="S13" i="25"/>
  <c r="AA18" i="25"/>
  <c r="T55" i="25"/>
  <c r="X89" i="25"/>
  <c r="S111" i="25"/>
  <c r="V130" i="25"/>
  <c r="Q144" i="25"/>
  <c r="V153" i="25"/>
  <c r="R167" i="25"/>
  <c r="P197" i="25"/>
  <c r="AA212" i="25"/>
  <c r="AA223" i="25"/>
  <c r="Q251" i="25"/>
  <c r="X280" i="25"/>
  <c r="X341" i="25"/>
  <c r="X350" i="25"/>
  <c r="Q364" i="25"/>
  <c r="R378" i="25"/>
  <c r="Y380" i="25"/>
  <c r="V392" i="25"/>
  <c r="AA406" i="25"/>
  <c r="U411" i="25"/>
  <c r="X435" i="25"/>
  <c r="Y350" i="25"/>
  <c r="T251" i="25"/>
  <c r="T378" i="25"/>
  <c r="T139" i="25"/>
  <c r="W279" i="25"/>
  <c r="AA195" i="25"/>
  <c r="S350" i="25"/>
  <c r="S83" i="25"/>
  <c r="R251" i="25"/>
  <c r="AA167" i="25"/>
  <c r="Y312" i="25"/>
  <c r="Y411" i="25"/>
  <c r="T5" i="25"/>
  <c r="W13" i="25"/>
  <c r="Q20" i="25"/>
  <c r="S41" i="25"/>
  <c r="R48" i="25"/>
  <c r="Y55" i="25"/>
  <c r="S61" i="25"/>
  <c r="T76" i="25"/>
  <c r="U90" i="25"/>
  <c r="T103" i="25"/>
  <c r="V118" i="25"/>
  <c r="V131" i="25"/>
  <c r="V139" i="25"/>
  <c r="P146" i="25"/>
  <c r="AA154" i="25"/>
  <c r="R160" i="25"/>
  <c r="P168" i="25"/>
  <c r="U174" i="25"/>
  <c r="R214" i="25"/>
  <c r="Y238" i="25"/>
  <c r="V251" i="25"/>
  <c r="U327" i="25"/>
  <c r="V337" i="25"/>
  <c r="P351" i="25"/>
  <c r="U364" i="25"/>
  <c r="W369" i="25"/>
  <c r="V378" i="25"/>
  <c r="P383" i="25"/>
  <c r="AA392" i="25"/>
  <c r="P406" i="25"/>
  <c r="W407" i="25"/>
  <c r="P412" i="25"/>
  <c r="S420" i="25"/>
  <c r="R434" i="25"/>
  <c r="W153" i="25"/>
  <c r="R55" i="25"/>
  <c r="P407" i="25"/>
  <c r="V13" i="25"/>
  <c r="X55" i="25"/>
  <c r="AA83" i="25"/>
  <c r="S103" i="25"/>
  <c r="V111" i="25"/>
  <c r="R131" i="25"/>
  <c r="Y281" i="25"/>
  <c r="T327" i="25"/>
  <c r="AA342" i="25"/>
  <c r="Y392" i="25"/>
  <c r="T407" i="25"/>
  <c r="R20" i="25"/>
  <c r="V29" i="25"/>
  <c r="T41" i="25"/>
  <c r="S48" i="25"/>
  <c r="AA55" i="25"/>
  <c r="T61" i="25"/>
  <c r="U76" i="25"/>
  <c r="X90" i="25"/>
  <c r="W103" i="25"/>
  <c r="U112" i="25"/>
  <c r="X131" i="25"/>
  <c r="S146" i="25"/>
  <c r="S160" i="25"/>
  <c r="V174" i="25"/>
  <c r="W209" i="25"/>
  <c r="W251" i="25"/>
  <c r="P314" i="25"/>
  <c r="Y322" i="25"/>
  <c r="W327" i="25"/>
  <c r="Q351" i="25"/>
  <c r="V364" i="25"/>
  <c r="W378" i="25"/>
  <c r="Q383" i="25"/>
  <c r="Q406" i="25"/>
  <c r="X407" i="25"/>
  <c r="Q412" i="25"/>
  <c r="T420" i="25"/>
  <c r="W425" i="25"/>
  <c r="S434" i="25"/>
  <c r="X434" i="25"/>
  <c r="W223" i="25"/>
  <c r="P139" i="25"/>
  <c r="P420" i="25"/>
  <c r="U13" i="25"/>
  <c r="U111" i="25"/>
  <c r="X153" i="25"/>
  <c r="V369" i="25"/>
  <c r="P6" i="25"/>
  <c r="W41" i="25"/>
  <c r="T48" i="25"/>
  <c r="X76" i="25"/>
  <c r="Y90" i="25"/>
  <c r="V98" i="25"/>
  <c r="Y103" i="25"/>
  <c r="V112" i="25"/>
  <c r="S126" i="25"/>
  <c r="U146" i="25"/>
  <c r="T160" i="25"/>
  <c r="W174" i="25"/>
  <c r="U215" i="25"/>
  <c r="Q228" i="25"/>
  <c r="X251" i="25"/>
  <c r="S256" i="25"/>
  <c r="Q293" i="25"/>
  <c r="Q307" i="25"/>
  <c r="W351" i="25"/>
  <c r="P355" i="25"/>
  <c r="W364" i="25"/>
  <c r="X378" i="25"/>
  <c r="S393" i="25"/>
  <c r="R406" i="25"/>
  <c r="Y407" i="25"/>
  <c r="R412" i="25"/>
  <c r="U420" i="25"/>
  <c r="T434" i="25"/>
  <c r="Q439" i="25"/>
  <c r="W406" i="25"/>
  <c r="W392" i="25"/>
  <c r="R337" i="25"/>
  <c r="X392" i="25"/>
  <c r="U251" i="25"/>
  <c r="AA397" i="25"/>
  <c r="Q6" i="25"/>
  <c r="X41" i="25"/>
  <c r="Y76" i="25"/>
  <c r="U86" i="25"/>
  <c r="W98" i="25"/>
  <c r="AA103" i="25"/>
  <c r="V146" i="25"/>
  <c r="P156" i="25"/>
  <c r="U160" i="25"/>
  <c r="U170" i="25"/>
  <c r="W186" i="25"/>
  <c r="W215" i="25"/>
  <c r="P223" i="25"/>
  <c r="W228" i="25"/>
  <c r="P240" i="25"/>
  <c r="Y251" i="25"/>
  <c r="W256" i="25"/>
  <c r="Y351" i="25"/>
  <c r="T355" i="25"/>
  <c r="X364" i="25"/>
  <c r="Y378" i="25"/>
  <c r="W393" i="25"/>
  <c r="S406" i="25"/>
  <c r="S412" i="25"/>
  <c r="V420" i="25"/>
  <c r="U434" i="25"/>
  <c r="W439" i="25"/>
  <c r="S392" i="25"/>
  <c r="Q55" i="25"/>
  <c r="R364" i="25"/>
  <c r="R41" i="25"/>
  <c r="T337" i="25"/>
  <c r="U378" i="25"/>
  <c r="Q434" i="25"/>
  <c r="Y41" i="25"/>
  <c r="Y72" i="25"/>
  <c r="V86" i="25"/>
  <c r="AA104" i="25"/>
  <c r="W156" i="25"/>
  <c r="V170" i="25"/>
  <c r="S195" i="25"/>
  <c r="T210" i="25"/>
  <c r="AA215" i="25"/>
  <c r="AA228" i="25"/>
  <c r="AA240" i="25"/>
  <c r="AA351" i="25"/>
  <c r="U355" i="25"/>
  <c r="X408" i="25"/>
  <c r="X412" i="25"/>
  <c r="U85" i="25"/>
  <c r="P57" i="25"/>
  <c r="U72" i="25"/>
  <c r="Y85" i="25"/>
  <c r="U99" i="25"/>
  <c r="T120" i="25"/>
  <c r="X197" i="25"/>
  <c r="W211" i="25"/>
  <c r="X225" i="25"/>
  <c r="W240" i="25"/>
  <c r="Y267" i="25"/>
  <c r="Y282" i="25"/>
  <c r="V324" i="25"/>
  <c r="AA325" i="25"/>
  <c r="AA339" i="25"/>
  <c r="U367" i="25"/>
  <c r="V72" i="25"/>
  <c r="AA85" i="25"/>
  <c r="W99" i="25"/>
  <c r="P183" i="25"/>
  <c r="X211" i="25"/>
  <c r="Y225" i="25"/>
  <c r="X240" i="25"/>
  <c r="AA267" i="25"/>
  <c r="AA282" i="25"/>
  <c r="W324" i="25"/>
  <c r="V367" i="25"/>
  <c r="R422" i="25"/>
  <c r="AA141" i="25"/>
  <c r="Q2" i="25"/>
  <c r="AA29" i="25"/>
  <c r="S36" i="25"/>
  <c r="X72" i="25"/>
  <c r="X99" i="25"/>
  <c r="S183" i="25"/>
  <c r="Y211" i="25"/>
  <c r="AA225" i="25"/>
  <c r="Y240" i="25"/>
  <c r="Y324" i="25"/>
  <c r="W367" i="25"/>
  <c r="R380" i="25"/>
  <c r="S422" i="25"/>
  <c r="P437" i="25"/>
  <c r="V183" i="25"/>
  <c r="T380" i="25"/>
  <c r="U422" i="25"/>
  <c r="T437" i="25"/>
  <c r="V2" i="25"/>
  <c r="S12" i="25"/>
  <c r="X13" i="25"/>
  <c r="T26" i="25"/>
  <c r="AA40" i="25"/>
  <c r="P54" i="25"/>
  <c r="S55" i="25"/>
  <c r="T58" i="25"/>
  <c r="AA69" i="25"/>
  <c r="Q82" i="25"/>
  <c r="W86" i="25"/>
  <c r="X96" i="25"/>
  <c r="U110" i="25"/>
  <c r="W111" i="25"/>
  <c r="S128" i="25"/>
  <c r="AA152" i="25"/>
  <c r="Q156" i="25"/>
  <c r="T167" i="25"/>
  <c r="Q180" i="25"/>
  <c r="X183" i="25"/>
  <c r="U204" i="25"/>
  <c r="R212" i="25"/>
  <c r="U281" i="25"/>
  <c r="P325" i="25"/>
  <c r="R353" i="25"/>
  <c r="U380" i="25"/>
  <c r="V422" i="25"/>
  <c r="U437" i="25"/>
  <c r="AA99" i="25"/>
  <c r="R394" i="25"/>
  <c r="W2" i="25"/>
  <c r="T12" i="25"/>
  <c r="Y13" i="25"/>
  <c r="U26" i="25"/>
  <c r="AA41" i="25"/>
  <c r="Q54" i="25"/>
  <c r="U55" i="25"/>
  <c r="U58" i="25"/>
  <c r="R82" i="25"/>
  <c r="Y86" i="25"/>
  <c r="Y96" i="25"/>
  <c r="V110" i="25"/>
  <c r="Y111" i="25"/>
  <c r="T128" i="25"/>
  <c r="R156" i="25"/>
  <c r="W167" i="25"/>
  <c r="S176" i="25"/>
  <c r="Y183" i="25"/>
  <c r="T212" i="25"/>
  <c r="P239" i="25"/>
  <c r="V281" i="25"/>
  <c r="Q325" i="25"/>
  <c r="Q338" i="25"/>
  <c r="S353" i="25"/>
  <c r="V380" i="25"/>
  <c r="T395" i="25"/>
  <c r="W422" i="25"/>
  <c r="V437" i="25"/>
  <c r="X2" i="25"/>
  <c r="U12" i="25"/>
  <c r="V26" i="25"/>
  <c r="P41" i="25"/>
  <c r="V44" i="25"/>
  <c r="R54" i="25"/>
  <c r="V55" i="25"/>
  <c r="V58" i="25"/>
  <c r="Y70" i="25"/>
  <c r="S82" i="25"/>
  <c r="P85" i="25"/>
  <c r="AA96" i="25"/>
  <c r="W110" i="25"/>
  <c r="AA111" i="25"/>
  <c r="W128" i="25"/>
  <c r="T141" i="25"/>
  <c r="S153" i="25"/>
  <c r="S156" i="25"/>
  <c r="X167" i="25"/>
  <c r="U212" i="25"/>
  <c r="S239" i="25"/>
  <c r="W281" i="25"/>
  <c r="R325" i="25"/>
  <c r="T353" i="25"/>
  <c r="W380" i="25"/>
  <c r="W395" i="25"/>
  <c r="U408" i="25"/>
  <c r="X422" i="25"/>
  <c r="Y437" i="25"/>
  <c r="S437" i="25"/>
  <c r="T281" i="25"/>
  <c r="V12" i="25"/>
  <c r="Q41" i="25"/>
  <c r="S54" i="25"/>
  <c r="P68" i="25"/>
  <c r="T82" i="25"/>
  <c r="S85" i="25"/>
  <c r="U97" i="25"/>
  <c r="Q124" i="25"/>
  <c r="T153" i="25"/>
  <c r="T156" i="25"/>
  <c r="T254" i="25"/>
  <c r="S325" i="25"/>
  <c r="P339" i="25"/>
  <c r="X380" i="25"/>
  <c r="P15" i="25"/>
  <c r="Q197" i="25"/>
  <c r="Q324" i="25"/>
  <c r="S423" i="25"/>
  <c r="V85" i="25"/>
  <c r="R197" i="25"/>
  <c r="V325" i="25"/>
  <c r="X381" i="25"/>
  <c r="T15" i="25"/>
  <c r="U27" i="25"/>
  <c r="S40" i="25"/>
  <c r="U41" i="25"/>
  <c r="W54" i="25"/>
  <c r="T68" i="25"/>
  <c r="Q72" i="25"/>
  <c r="X82" i="25"/>
  <c r="W85" i="25"/>
  <c r="Q96" i="25"/>
  <c r="S99" i="25"/>
  <c r="P111" i="25"/>
  <c r="R152" i="25"/>
  <c r="Q168" i="25"/>
  <c r="V194" i="25"/>
  <c r="S197" i="25"/>
  <c r="P225" i="25"/>
  <c r="U240" i="25"/>
  <c r="U267" i="25"/>
  <c r="T282" i="25"/>
  <c r="AA310" i="25"/>
  <c r="T324" i="25"/>
  <c r="W325" i="25"/>
  <c r="X339" i="25"/>
  <c r="AA344" i="25"/>
  <c r="S367" i="25"/>
  <c r="W423" i="25"/>
  <c r="T85" i="25"/>
  <c r="P267" i="25"/>
  <c r="S15" i="25"/>
  <c r="P72" i="25"/>
  <c r="Q240" i="25"/>
  <c r="T267" i="25"/>
  <c r="Q282" i="25"/>
  <c r="R324" i="25"/>
  <c r="T339" i="25"/>
  <c r="P367" i="25"/>
  <c r="R13" i="25"/>
  <c r="U57" i="25"/>
  <c r="Y125" i="25"/>
  <c r="P182" i="25"/>
  <c r="R428" i="25"/>
  <c r="AA3" i="25"/>
  <c r="Q88" i="25"/>
  <c r="AA98" i="25"/>
  <c r="P102" i="25"/>
  <c r="Y112" i="25"/>
  <c r="P143" i="25"/>
  <c r="T144" i="25"/>
  <c r="R158" i="25"/>
  <c r="T168" i="25"/>
  <c r="R171" i="25"/>
  <c r="S182" i="25"/>
  <c r="X200" i="25"/>
  <c r="Q213" i="25"/>
  <c r="S252" i="25"/>
  <c r="Q256" i="25"/>
  <c r="T266" i="25"/>
  <c r="S280" i="25"/>
  <c r="U294" i="25"/>
  <c r="S312" i="25"/>
  <c r="S42" i="25"/>
  <c r="V46" i="25"/>
  <c r="R88" i="25"/>
  <c r="Q102" i="25"/>
  <c r="AA112" i="25"/>
  <c r="U144" i="25"/>
  <c r="U168" i="25"/>
  <c r="T182" i="25"/>
  <c r="Y200" i="25"/>
  <c r="Y17" i="25"/>
  <c r="T42" i="25"/>
  <c r="X46" i="25"/>
  <c r="X80" i="25"/>
  <c r="V88" i="25"/>
  <c r="R102" i="25"/>
  <c r="W131" i="25"/>
  <c r="R143" i="25"/>
  <c r="V144" i="25"/>
  <c r="Y147" i="25"/>
  <c r="P154" i="25"/>
  <c r="W168" i="25"/>
  <c r="W171" i="25"/>
  <c r="U182" i="25"/>
  <c r="Q199" i="25"/>
  <c r="AA200" i="25"/>
  <c r="U213" i="25"/>
  <c r="W229" i="25"/>
  <c r="V256" i="25"/>
  <c r="V266" i="25"/>
  <c r="U280" i="25"/>
  <c r="W294" i="25"/>
  <c r="U308" i="25"/>
  <c r="X312" i="25"/>
  <c r="W347" i="25"/>
  <c r="X354" i="25"/>
  <c r="AA355" i="25"/>
  <c r="AA396" i="25"/>
  <c r="AA411" i="25"/>
  <c r="U42" i="25"/>
  <c r="Y46" i="25"/>
  <c r="X88" i="25"/>
  <c r="S102" i="25"/>
  <c r="W144" i="25"/>
  <c r="S154" i="25"/>
  <c r="X168" i="25"/>
  <c r="W182" i="25"/>
  <c r="Q5" i="25"/>
  <c r="Q18" i="25"/>
  <c r="S28" i="25"/>
  <c r="V42" i="25"/>
  <c r="AA46" i="25"/>
  <c r="V102" i="25"/>
  <c r="Y131" i="25"/>
  <c r="T143" i="25"/>
  <c r="X144" i="25"/>
  <c r="T154" i="25"/>
  <c r="Y168" i="25"/>
  <c r="AA171" i="25"/>
  <c r="W176" i="25"/>
  <c r="X182" i="25"/>
  <c r="S199" i="25"/>
  <c r="W213" i="25"/>
  <c r="R228" i="25"/>
  <c r="Y229" i="25"/>
  <c r="X256" i="25"/>
  <c r="Y266" i="25"/>
  <c r="P271" i="25"/>
  <c r="V276" i="25"/>
  <c r="AA312" i="25"/>
  <c r="V342" i="25"/>
  <c r="AA354" i="25"/>
  <c r="Q365" i="25"/>
  <c r="AA368" i="25"/>
  <c r="Q379" i="25"/>
  <c r="Q407" i="25"/>
  <c r="X425" i="25"/>
  <c r="R5" i="25"/>
  <c r="R18" i="25"/>
  <c r="T28" i="25"/>
  <c r="S33" i="25"/>
  <c r="W42" i="25"/>
  <c r="P89" i="25"/>
  <c r="W102" i="25"/>
  <c r="S129" i="25"/>
  <c r="U143" i="25"/>
  <c r="Y144" i="25"/>
  <c r="U154" i="25"/>
  <c r="P157" i="25"/>
  <c r="AA168" i="25"/>
  <c r="Y182" i="25"/>
  <c r="R186" i="25"/>
  <c r="X192" i="25"/>
  <c r="U199" i="25"/>
  <c r="Y213" i="25"/>
  <c r="S228" i="25"/>
  <c r="AA229" i="25"/>
  <c r="Y256" i="25"/>
  <c r="X276" i="25"/>
  <c r="S326" i="25"/>
  <c r="W342" i="25"/>
  <c r="R365" i="25"/>
  <c r="T368" i="25"/>
  <c r="R379" i="25"/>
  <c r="R407" i="25"/>
  <c r="S5" i="25"/>
  <c r="S18" i="25"/>
  <c r="P22" i="25"/>
  <c r="V28" i="25"/>
  <c r="W33" i="25"/>
  <c r="X42" i="25"/>
  <c r="Q59" i="25"/>
  <c r="T70" i="25"/>
  <c r="Y73" i="25"/>
  <c r="Q89" i="25"/>
  <c r="X102" i="25"/>
  <c r="R105" i="25"/>
  <c r="V143" i="25"/>
  <c r="Q157" i="25"/>
  <c r="U186" i="25"/>
  <c r="Y192" i="25"/>
  <c r="V199" i="25"/>
  <c r="S210" i="25"/>
  <c r="AA213" i="25"/>
  <c r="V228" i="25"/>
  <c r="AA256" i="25"/>
  <c r="P297" i="25"/>
  <c r="S355" i="25"/>
  <c r="U365" i="25"/>
  <c r="S379" i="25"/>
  <c r="S407" i="25"/>
  <c r="P410" i="25"/>
  <c r="W5" i="25"/>
  <c r="W18" i="25"/>
  <c r="X28" i="25"/>
  <c r="Y33" i="25"/>
  <c r="V59" i="25"/>
  <c r="T66" i="25"/>
  <c r="T75" i="25"/>
  <c r="S89" i="25"/>
  <c r="T98" i="25"/>
  <c r="Q126" i="25"/>
  <c r="T130" i="25"/>
  <c r="U157" i="25"/>
  <c r="X186" i="25"/>
  <c r="X199" i="25"/>
  <c r="U210" i="25"/>
  <c r="X214" i="25"/>
  <c r="X228" i="25"/>
  <c r="P257" i="25"/>
  <c r="Q355" i="25"/>
  <c r="R369" i="25"/>
  <c r="R375" i="25"/>
  <c r="X379" i="25"/>
  <c r="P396" i="25"/>
  <c r="U407" i="25"/>
  <c r="T410" i="25"/>
  <c r="V412" i="25"/>
  <c r="X59" i="25"/>
  <c r="U98" i="25"/>
  <c r="U101" i="25"/>
  <c r="Q103" i="25"/>
  <c r="T112" i="25"/>
  <c r="U130" i="25"/>
  <c r="V210" i="25"/>
  <c r="R238" i="25"/>
  <c r="X298" i="25"/>
  <c r="Q327" i="25"/>
  <c r="R355" i="25"/>
  <c r="Q396" i="25"/>
  <c r="V407" i="25"/>
  <c r="X3" i="25"/>
  <c r="X98" i="25"/>
  <c r="W112" i="25"/>
  <c r="R144" i="25"/>
  <c r="P158" i="25"/>
  <c r="R168" i="25"/>
  <c r="P171" i="25"/>
  <c r="Q182" i="25"/>
  <c r="V200" i="25"/>
  <c r="Y210" i="25"/>
  <c r="S294" i="25"/>
  <c r="Y3" i="25"/>
  <c r="V10" i="25"/>
  <c r="Q131" i="25"/>
  <c r="X143" i="25"/>
  <c r="S206" i="25"/>
  <c r="R280" i="25"/>
  <c r="X384" i="25"/>
  <c r="S105" i="25"/>
  <c r="S428" i="25"/>
  <c r="U10" i="25"/>
  <c r="Q22" i="25"/>
  <c r="U36" i="25"/>
  <c r="U59" i="25"/>
  <c r="S66" i="25"/>
  <c r="T105" i="25"/>
  <c r="R108" i="25"/>
  <c r="S161" i="25"/>
  <c r="AA192" i="25"/>
  <c r="W204" i="25"/>
  <c r="R206" i="25"/>
  <c r="V231" i="25"/>
  <c r="R245" i="25"/>
  <c r="W276" i="25"/>
  <c r="P345" i="25"/>
  <c r="V347" i="25"/>
  <c r="R401" i="25"/>
  <c r="T428" i="25"/>
  <c r="U105" i="25"/>
  <c r="W10" i="25"/>
  <c r="S22" i="25"/>
  <c r="W36" i="25"/>
  <c r="W59" i="25"/>
  <c r="R63" i="25"/>
  <c r="U66" i="25"/>
  <c r="AA122" i="25"/>
  <c r="U161" i="25"/>
  <c r="AA204" i="25"/>
  <c r="W206" i="25"/>
  <c r="S218" i="25"/>
  <c r="Y276" i="25"/>
  <c r="R345" i="25"/>
  <c r="X347" i="25"/>
  <c r="T361" i="25"/>
  <c r="Y401" i="25"/>
  <c r="Q417" i="25"/>
  <c r="X428" i="25"/>
  <c r="T161" i="25"/>
  <c r="Q8" i="25"/>
  <c r="S189" i="25"/>
  <c r="S345" i="25"/>
  <c r="Y428" i="25"/>
  <c r="R431" i="25"/>
  <c r="X204" i="25"/>
  <c r="X206" i="25"/>
  <c r="AA347" i="25"/>
  <c r="V8" i="25"/>
  <c r="U17" i="25"/>
  <c r="U22" i="25"/>
  <c r="Q31" i="25"/>
  <c r="S35" i="25"/>
  <c r="T50" i="25"/>
  <c r="Y59" i="25"/>
  <c r="T63" i="25"/>
  <c r="X66" i="25"/>
  <c r="W73" i="25"/>
  <c r="Q92" i="25"/>
  <c r="Q106" i="25"/>
  <c r="U122" i="25"/>
  <c r="W161" i="25"/>
  <c r="U189" i="25"/>
  <c r="S287" i="25"/>
  <c r="T345" i="25"/>
  <c r="Q387" i="25"/>
  <c r="AA428" i="25"/>
  <c r="Q431" i="25"/>
  <c r="AA7" i="25"/>
  <c r="AA91" i="25"/>
  <c r="R35" i="25"/>
  <c r="AA36" i="25"/>
  <c r="S63" i="25"/>
  <c r="V161" i="25"/>
  <c r="W8" i="25"/>
  <c r="V17" i="25"/>
  <c r="V22" i="25"/>
  <c r="R31" i="25"/>
  <c r="T35" i="25"/>
  <c r="U63" i="25"/>
  <c r="Y66" i="25"/>
  <c r="P80" i="25"/>
  <c r="R92" i="25"/>
  <c r="R106" i="25"/>
  <c r="V122" i="25"/>
  <c r="X161" i="25"/>
  <c r="P192" i="25"/>
  <c r="P248" i="25"/>
  <c r="V259" i="25"/>
  <c r="P316" i="25"/>
  <c r="U345" i="25"/>
  <c r="R387" i="25"/>
  <c r="S431" i="25"/>
  <c r="Q345" i="25"/>
  <c r="U428" i="25"/>
  <c r="T22" i="25"/>
  <c r="P106" i="25"/>
  <c r="T122" i="25"/>
  <c r="W22" i="25"/>
  <c r="U35" i="25"/>
  <c r="X38" i="25"/>
  <c r="V63" i="25"/>
  <c r="U77" i="25"/>
  <c r="R80" i="25"/>
  <c r="T92" i="25"/>
  <c r="S106" i="25"/>
  <c r="W122" i="25"/>
  <c r="R133" i="25"/>
  <c r="P147" i="25"/>
  <c r="Y161" i="25"/>
  <c r="T190" i="25"/>
  <c r="Q192" i="25"/>
  <c r="AA203" i="25"/>
  <c r="Q248" i="25"/>
  <c r="R316" i="25"/>
  <c r="V345" i="25"/>
  <c r="S387" i="25"/>
  <c r="P414" i="25"/>
  <c r="P429" i="25"/>
  <c r="U431" i="25"/>
  <c r="AA22" i="25"/>
  <c r="Y63" i="25"/>
  <c r="Y77" i="25"/>
  <c r="S80" i="25"/>
  <c r="U92" i="25"/>
  <c r="T106" i="25"/>
  <c r="X122" i="25"/>
  <c r="R134" i="25"/>
  <c r="Q147" i="25"/>
  <c r="AA161" i="25"/>
  <c r="S192" i="25"/>
  <c r="R248" i="25"/>
  <c r="R276" i="25"/>
  <c r="T316" i="25"/>
  <c r="U330" i="25"/>
  <c r="X345" i="25"/>
  <c r="T387" i="25"/>
  <c r="Q414" i="25"/>
  <c r="S429" i="25"/>
  <c r="T147" i="25"/>
  <c r="P204" i="25"/>
  <c r="S248" i="25"/>
  <c r="P276" i="25"/>
  <c r="U316" i="25"/>
  <c r="R358" i="25"/>
  <c r="R414" i="25"/>
  <c r="T429" i="25"/>
  <c r="T134" i="25"/>
  <c r="W316" i="25"/>
  <c r="R344" i="25"/>
  <c r="W358" i="25"/>
  <c r="X414" i="25"/>
  <c r="U429" i="25"/>
  <c r="AA134" i="25"/>
  <c r="V36" i="25"/>
  <c r="U52" i="25"/>
  <c r="P36" i="25"/>
  <c r="V106" i="25"/>
  <c r="U147" i="25"/>
  <c r="U192" i="25"/>
  <c r="Q204" i="25"/>
  <c r="Q10" i="25"/>
  <c r="Q36" i="25"/>
  <c r="W64" i="25"/>
  <c r="V80" i="25"/>
  <c r="P105" i="25"/>
  <c r="W106" i="25"/>
  <c r="W119" i="25"/>
  <c r="U134" i="25"/>
  <c r="V147" i="25"/>
  <c r="Q176" i="25"/>
  <c r="V192" i="25"/>
  <c r="R204" i="25"/>
  <c r="Y248" i="25"/>
  <c r="S276" i="25"/>
  <c r="T344" i="25"/>
  <c r="Y414" i="25"/>
  <c r="P428" i="25"/>
  <c r="V429" i="25"/>
  <c r="AA147" i="25"/>
  <c r="Q63" i="25"/>
  <c r="T80" i="25"/>
  <c r="V92" i="25"/>
  <c r="U106" i="25"/>
  <c r="S134" i="25"/>
  <c r="X175" i="25"/>
  <c r="T192" i="25"/>
  <c r="U80" i="25"/>
  <c r="Q276" i="25"/>
  <c r="Y260" i="25"/>
  <c r="X260" i="25"/>
  <c r="P260" i="25"/>
  <c r="AA260" i="25"/>
  <c r="V260" i="25"/>
  <c r="U260" i="25"/>
  <c r="W260" i="25"/>
  <c r="T260" i="25"/>
  <c r="R260" i="25"/>
  <c r="Q260" i="25"/>
  <c r="S260" i="25"/>
  <c r="W275" i="25"/>
  <c r="S275" i="25"/>
  <c r="R275" i="25"/>
  <c r="X275" i="25"/>
  <c r="V275" i="25"/>
  <c r="U275" i="25"/>
  <c r="T275" i="25"/>
  <c r="U74" i="25"/>
  <c r="T74" i="25"/>
  <c r="Y74" i="25"/>
  <c r="V74" i="25"/>
  <c r="X74" i="25"/>
  <c r="W74" i="25"/>
  <c r="R150" i="25"/>
  <c r="Y150" i="25"/>
  <c r="X150" i="25"/>
  <c r="W150" i="25"/>
  <c r="U150" i="25"/>
  <c r="X217" i="25"/>
  <c r="W217" i="25"/>
  <c r="Q217" i="25"/>
  <c r="U217" i="25"/>
  <c r="T217" i="25"/>
  <c r="Y217" i="25"/>
  <c r="AA217" i="25"/>
  <c r="R241" i="25"/>
  <c r="P241" i="25"/>
  <c r="Y241" i="25"/>
  <c r="X241" i="25"/>
  <c r="V241" i="25"/>
  <c r="U241" i="25"/>
  <c r="T45" i="25"/>
  <c r="S45" i="25"/>
  <c r="X45" i="25"/>
  <c r="Y159" i="25"/>
  <c r="AA159" i="25"/>
  <c r="X159" i="25"/>
  <c r="W159" i="25"/>
  <c r="V19" i="25"/>
  <c r="U19" i="25"/>
  <c r="T19" i="25"/>
  <c r="S19" i="25"/>
  <c r="R19" i="25"/>
  <c r="Q19" i="25"/>
  <c r="U32" i="25"/>
  <c r="T32" i="25"/>
  <c r="Q32" i="25"/>
  <c r="P52" i="25"/>
  <c r="V56" i="25"/>
  <c r="Q74" i="25"/>
  <c r="S100" i="25"/>
  <c r="R100" i="25"/>
  <c r="Y100" i="25"/>
  <c r="W100" i="25"/>
  <c r="T100" i="25"/>
  <c r="V100" i="25"/>
  <c r="U100" i="25"/>
  <c r="Q136" i="25"/>
  <c r="Q436" i="25"/>
  <c r="P436" i="25"/>
  <c r="U436" i="25"/>
  <c r="T436" i="25"/>
  <c r="AA436" i="25"/>
  <c r="V436" i="25"/>
  <c r="S436" i="25"/>
  <c r="Y436" i="25"/>
  <c r="X436" i="25"/>
  <c r="W436" i="25"/>
  <c r="P16" i="25"/>
  <c r="Q30" i="25"/>
  <c r="P37" i="25"/>
  <c r="AA65" i="25"/>
  <c r="Y65" i="25"/>
  <c r="T65" i="25"/>
  <c r="V65" i="25"/>
  <c r="X65" i="25"/>
  <c r="W65" i="25"/>
  <c r="T87" i="25"/>
  <c r="S87" i="25"/>
  <c r="R87" i="25"/>
  <c r="X87" i="25"/>
  <c r="U87" i="25"/>
  <c r="W87" i="25"/>
  <c r="V87" i="25"/>
  <c r="P115" i="25"/>
  <c r="S136" i="25"/>
  <c r="Y185" i="25"/>
  <c r="R185" i="25"/>
  <c r="Q185" i="25"/>
  <c r="AA185" i="25"/>
  <c r="X185" i="25"/>
  <c r="W185" i="25"/>
  <c r="S217" i="25"/>
  <c r="U261" i="25"/>
  <c r="W265" i="25"/>
  <c r="U265" i="25"/>
  <c r="T265" i="25"/>
  <c r="S265" i="25"/>
  <c r="V265" i="25"/>
  <c r="AA265" i="25"/>
  <c r="Y265" i="25"/>
  <c r="X265" i="25"/>
  <c r="Q275" i="25"/>
  <c r="R436" i="25"/>
  <c r="Q24" i="25"/>
  <c r="T30" i="25"/>
  <c r="U50" i="25"/>
  <c r="Y56" i="25"/>
  <c r="Q84" i="25"/>
  <c r="P84" i="25"/>
  <c r="Y84" i="25"/>
  <c r="X84" i="25"/>
  <c r="AA84" i="25"/>
  <c r="W117" i="25"/>
  <c r="V117" i="25"/>
  <c r="T117" i="25"/>
  <c r="AA117" i="25"/>
  <c r="U117" i="25"/>
  <c r="Y117" i="25"/>
  <c r="X117" i="25"/>
  <c r="R164" i="25"/>
  <c r="V164" i="25"/>
  <c r="U164" i="25"/>
  <c r="AA164" i="25"/>
  <c r="T311" i="25"/>
  <c r="S311" i="25"/>
  <c r="R311" i="25"/>
  <c r="Y311" i="25"/>
  <c r="AA311" i="25"/>
  <c r="S7" i="25"/>
  <c r="T16" i="25"/>
  <c r="X19" i="25"/>
  <c r="V24" i="25"/>
  <c r="Q27" i="25"/>
  <c r="S32" i="25"/>
  <c r="V47" i="25"/>
  <c r="U47" i="25"/>
  <c r="W47" i="25"/>
  <c r="T47" i="25"/>
  <c r="S47" i="25"/>
  <c r="R47" i="25"/>
  <c r="V50" i="25"/>
  <c r="S52" i="25"/>
  <c r="P62" i="25"/>
  <c r="Q65" i="25"/>
  <c r="V69" i="25"/>
  <c r="P71" i="25"/>
  <c r="AA74" i="25"/>
  <c r="U81" i="25"/>
  <c r="U94" i="25"/>
  <c r="P127" i="25"/>
  <c r="V140" i="25"/>
  <c r="U140" i="25"/>
  <c r="T140" i="25"/>
  <c r="Q140" i="25"/>
  <c r="V150" i="25"/>
  <c r="S159" i="25"/>
  <c r="V162" i="25"/>
  <c r="U162" i="25"/>
  <c r="T162" i="25"/>
  <c r="S162" i="25"/>
  <c r="P166" i="25"/>
  <c r="Q175" i="25"/>
  <c r="S185" i="25"/>
  <c r="Y246" i="25"/>
  <c r="X246" i="25"/>
  <c r="V246" i="25"/>
  <c r="R246" i="25"/>
  <c r="P246" i="25"/>
  <c r="AA246" i="25"/>
  <c r="W246" i="25"/>
  <c r="U270" i="25"/>
  <c r="T270" i="25"/>
  <c r="X270" i="25"/>
  <c r="V270" i="25"/>
  <c r="AA270" i="25"/>
  <c r="Y270" i="25"/>
  <c r="S270" i="25"/>
  <c r="R270" i="25"/>
  <c r="R302" i="25"/>
  <c r="P311" i="25"/>
  <c r="P317" i="25"/>
  <c r="Q366" i="25"/>
  <c r="P366" i="25"/>
  <c r="W366" i="25"/>
  <c r="V366" i="25"/>
  <c r="Y366" i="25"/>
  <c r="X366" i="25"/>
  <c r="U366" i="25"/>
  <c r="S366" i="25"/>
  <c r="AA366" i="25"/>
  <c r="U375" i="25"/>
  <c r="P4" i="25"/>
  <c r="T7" i="25"/>
  <c r="P9" i="25"/>
  <c r="W24" i="25"/>
  <c r="V32" i="25"/>
  <c r="V45" i="25"/>
  <c r="P49" i="25"/>
  <c r="R65" i="25"/>
  <c r="S71" i="25"/>
  <c r="Q78" i="25"/>
  <c r="V81" i="25"/>
  <c r="S84" i="25"/>
  <c r="Y87" i="25"/>
  <c r="Q109" i="25"/>
  <c r="X113" i="25"/>
  <c r="Q117" i="25"/>
  <c r="S121" i="25"/>
  <c r="S127" i="25"/>
  <c r="U138" i="25"/>
  <c r="S138" i="25"/>
  <c r="R138" i="25"/>
  <c r="P140" i="25"/>
  <c r="P142" i="25"/>
  <c r="AA148" i="25"/>
  <c r="AA150" i="25"/>
  <c r="T159" i="25"/>
  <c r="Q164" i="25"/>
  <c r="R166" i="25"/>
  <c r="V201" i="25"/>
  <c r="P201" i="25"/>
  <c r="U201" i="25"/>
  <c r="T201" i="25"/>
  <c r="AA201" i="25"/>
  <c r="Y201" i="25"/>
  <c r="S201" i="25"/>
  <c r="R201" i="25"/>
  <c r="Q201" i="25"/>
  <c r="W201" i="25"/>
  <c r="X201" i="25"/>
  <c r="Q231" i="25"/>
  <c r="R265" i="25"/>
  <c r="R309" i="25"/>
  <c r="Q309" i="25"/>
  <c r="X309" i="25"/>
  <c r="T309" i="25"/>
  <c r="P309" i="25"/>
  <c r="AA309" i="25"/>
  <c r="Q311" i="25"/>
  <c r="Q315" i="25"/>
  <c r="X346" i="25"/>
  <c r="R346" i="25"/>
  <c r="Q346" i="25"/>
  <c r="V346" i="25"/>
  <c r="U346" i="25"/>
  <c r="T346" i="25"/>
  <c r="S346" i="25"/>
  <c r="P346" i="25"/>
  <c r="R366" i="25"/>
  <c r="Q4" i="25"/>
  <c r="Q9" i="25"/>
  <c r="W32" i="25"/>
  <c r="Q34" i="25"/>
  <c r="W37" i="25"/>
  <c r="S39" i="25"/>
  <c r="W45" i="25"/>
  <c r="Q47" i="25"/>
  <c r="Q49" i="25"/>
  <c r="X60" i="25"/>
  <c r="V75" i="25"/>
  <c r="U75" i="25"/>
  <c r="P75" i="25"/>
  <c r="AA75" i="25"/>
  <c r="R78" i="25"/>
  <c r="T84" i="25"/>
  <c r="AA87" i="25"/>
  <c r="Q91" i="25"/>
  <c r="W94" i="25"/>
  <c r="S97" i="25"/>
  <c r="V107" i="25"/>
  <c r="R109" i="25"/>
  <c r="Y113" i="25"/>
  <c r="W115" i="25"/>
  <c r="R117" i="25"/>
  <c r="U119" i="25"/>
  <c r="T121" i="25"/>
  <c r="Q145" i="25"/>
  <c r="P145" i="25"/>
  <c r="U145" i="25"/>
  <c r="W145" i="25"/>
  <c r="V145" i="25"/>
  <c r="T145" i="25"/>
  <c r="S145" i="25"/>
  <c r="S164" i="25"/>
  <c r="U173" i="25"/>
  <c r="P190" i="25"/>
  <c r="AA190" i="25"/>
  <c r="Y190" i="25"/>
  <c r="X190" i="25"/>
  <c r="W190" i="25"/>
  <c r="V190" i="25"/>
  <c r="U190" i="25"/>
  <c r="S319" i="25"/>
  <c r="Q319" i="25"/>
  <c r="P319" i="25"/>
  <c r="Y319" i="25"/>
  <c r="U319" i="25"/>
  <c r="X319" i="25"/>
  <c r="W319" i="25"/>
  <c r="V319" i="25"/>
  <c r="X331" i="25"/>
  <c r="T366" i="25"/>
  <c r="Q372" i="25"/>
  <c r="V384" i="25"/>
  <c r="V7" i="25"/>
  <c r="R9" i="25"/>
  <c r="W16" i="25"/>
  <c r="U21" i="25"/>
  <c r="T31" i="25"/>
  <c r="S31" i="25"/>
  <c r="AA31" i="25"/>
  <c r="Y31" i="25"/>
  <c r="X31" i="25"/>
  <c r="X32" i="25"/>
  <c r="R34" i="25"/>
  <c r="X37" i="25"/>
  <c r="T39" i="25"/>
  <c r="S44" i="25"/>
  <c r="R44" i="25"/>
  <c r="U44" i="25"/>
  <c r="AA44" i="25"/>
  <c r="X44" i="25"/>
  <c r="Y44" i="25"/>
  <c r="Y45" i="25"/>
  <c r="X47" i="25"/>
  <c r="AA51" i="25"/>
  <c r="Y51" i="25"/>
  <c r="V51" i="25"/>
  <c r="U51" i="25"/>
  <c r="T51" i="25"/>
  <c r="S51" i="25"/>
  <c r="Y60" i="25"/>
  <c r="S62" i="25"/>
  <c r="U65" i="25"/>
  <c r="Y69" i="25"/>
  <c r="V71" i="25"/>
  <c r="T73" i="25"/>
  <c r="S73" i="25"/>
  <c r="AA73" i="25"/>
  <c r="U73" i="25"/>
  <c r="R73" i="25"/>
  <c r="Q73" i="25"/>
  <c r="P73" i="25"/>
  <c r="Q75" i="25"/>
  <c r="X81" i="25"/>
  <c r="U84" i="25"/>
  <c r="T86" i="25"/>
  <c r="Q86" i="25"/>
  <c r="P86" i="25"/>
  <c r="X94" i="25"/>
  <c r="T97" i="25"/>
  <c r="T101" i="25"/>
  <c r="S101" i="25"/>
  <c r="X101" i="25"/>
  <c r="AA101" i="25"/>
  <c r="Y101" i="25"/>
  <c r="W107" i="25"/>
  <c r="S109" i="25"/>
  <c r="X115" i="25"/>
  <c r="S117" i="25"/>
  <c r="V119" i="25"/>
  <c r="U121" i="25"/>
  <c r="T125" i="25"/>
  <c r="R129" i="25"/>
  <c r="Q133" i="25"/>
  <c r="U135" i="25"/>
  <c r="W135" i="25"/>
  <c r="V135" i="25"/>
  <c r="T135" i="25"/>
  <c r="S135" i="25"/>
  <c r="V138" i="25"/>
  <c r="S140" i="25"/>
  <c r="R145" i="25"/>
  <c r="S151" i="25"/>
  <c r="AA151" i="25"/>
  <c r="U151" i="25"/>
  <c r="T151" i="25"/>
  <c r="R151" i="25"/>
  <c r="Q151" i="25"/>
  <c r="V159" i="25"/>
  <c r="X162" i="25"/>
  <c r="T164" i="25"/>
  <c r="U166" i="25"/>
  <c r="V173" i="25"/>
  <c r="V185" i="25"/>
  <c r="Q190" i="25"/>
  <c r="U193" i="25"/>
  <c r="T227" i="25"/>
  <c r="S227" i="25"/>
  <c r="Y227" i="25"/>
  <c r="W227" i="25"/>
  <c r="V227" i="25"/>
  <c r="X227" i="25"/>
  <c r="U227" i="25"/>
  <c r="Q227" i="25"/>
  <c r="P227" i="25"/>
  <c r="R227" i="25"/>
  <c r="Y231" i="25"/>
  <c r="V243" i="25"/>
  <c r="U243" i="25"/>
  <c r="Y243" i="25"/>
  <c r="W243" i="25"/>
  <c r="S243" i="25"/>
  <c r="R243" i="25"/>
  <c r="X243" i="25"/>
  <c r="T243" i="25"/>
  <c r="Q243" i="25"/>
  <c r="T246" i="25"/>
  <c r="W270" i="25"/>
  <c r="AA273" i="25"/>
  <c r="Y273" i="25"/>
  <c r="U273" i="25"/>
  <c r="S273" i="25"/>
  <c r="R273" i="25"/>
  <c r="X293" i="25"/>
  <c r="V293" i="25"/>
  <c r="U293" i="25"/>
  <c r="T293" i="25"/>
  <c r="AA293" i="25"/>
  <c r="Y293" i="25"/>
  <c r="W293" i="25"/>
  <c r="S293" i="25"/>
  <c r="R295" i="25"/>
  <c r="Q295" i="25"/>
  <c r="T295" i="25"/>
  <c r="U295" i="25"/>
  <c r="W295" i="25"/>
  <c r="V295" i="25"/>
  <c r="S295" i="25"/>
  <c r="AA295" i="25"/>
  <c r="Y295" i="25"/>
  <c r="X295" i="25"/>
  <c r="U309" i="25"/>
  <c r="V311" i="25"/>
  <c r="R319" i="25"/>
  <c r="Y346" i="25"/>
  <c r="R352" i="25"/>
  <c r="U352" i="25"/>
  <c r="Q352" i="25"/>
  <c r="W359" i="25"/>
  <c r="X359" i="25"/>
  <c r="V359" i="25"/>
  <c r="R359" i="25"/>
  <c r="Q359" i="25"/>
  <c r="AA359" i="25"/>
  <c r="Y359" i="25"/>
  <c r="P359" i="25"/>
  <c r="U359" i="25"/>
  <c r="AA376" i="25"/>
  <c r="W376" i="25"/>
  <c r="V376" i="25"/>
  <c r="T376" i="25"/>
  <c r="S376" i="25"/>
  <c r="X376" i="25"/>
  <c r="R376" i="25"/>
  <c r="Y376" i="25"/>
  <c r="Q376" i="25"/>
  <c r="U376" i="25"/>
  <c r="P376" i="25"/>
  <c r="Y52" i="25"/>
  <c r="V52" i="25"/>
  <c r="X52" i="25"/>
  <c r="W52" i="25"/>
  <c r="X301" i="25"/>
  <c r="W301" i="25"/>
  <c r="V301" i="25"/>
  <c r="AA301" i="25"/>
  <c r="U301" i="25"/>
  <c r="Y301" i="25"/>
  <c r="S301" i="25"/>
  <c r="T301" i="25"/>
  <c r="R301" i="25"/>
  <c r="Q301" i="25"/>
  <c r="U181" i="25"/>
  <c r="Y181" i="25"/>
  <c r="X181" i="25"/>
  <c r="W181" i="25"/>
  <c r="V181" i="25"/>
  <c r="T181" i="25"/>
  <c r="S181" i="25"/>
  <c r="P261" i="25"/>
  <c r="T261" i="25"/>
  <c r="R261" i="25"/>
  <c r="Q261" i="25"/>
  <c r="Q14" i="25"/>
  <c r="P14" i="25"/>
  <c r="U14" i="25"/>
  <c r="T14" i="25"/>
  <c r="S14" i="25"/>
  <c r="R14" i="25"/>
  <c r="AA24" i="25"/>
  <c r="U24" i="25"/>
  <c r="T24" i="25"/>
  <c r="S24" i="25"/>
  <c r="R24" i="25"/>
  <c r="P30" i="25"/>
  <c r="P45" i="25"/>
  <c r="S50" i="25"/>
  <c r="P132" i="25"/>
  <c r="S179" i="25"/>
  <c r="U179" i="25"/>
  <c r="T179" i="25"/>
  <c r="P179" i="25"/>
  <c r="Q179" i="25"/>
  <c r="AA179" i="25"/>
  <c r="Y179" i="25"/>
  <c r="AA241" i="25"/>
  <c r="R27" i="25"/>
  <c r="AA27" i="25"/>
  <c r="Y27" i="25"/>
  <c r="X27" i="25"/>
  <c r="P32" i="25"/>
  <c r="S43" i="25"/>
  <c r="Q52" i="25"/>
  <c r="R113" i="25"/>
  <c r="Q113" i="25"/>
  <c r="V113" i="25"/>
  <c r="U113" i="25"/>
  <c r="T113" i="25"/>
  <c r="S113" i="25"/>
  <c r="S150" i="25"/>
  <c r="AA175" i="25"/>
  <c r="S175" i="25"/>
  <c r="P175" i="25"/>
  <c r="W175" i="25"/>
  <c r="V175" i="25"/>
  <c r="U175" i="25"/>
  <c r="T175" i="25"/>
  <c r="R175" i="25"/>
  <c r="W230" i="25"/>
  <c r="V230" i="25"/>
  <c r="X230" i="25"/>
  <c r="R230" i="25"/>
  <c r="T230" i="25"/>
  <c r="S230" i="25"/>
  <c r="AA230" i="25"/>
  <c r="P230" i="25"/>
  <c r="Y230" i="25"/>
  <c r="Q230" i="25"/>
  <c r="U230" i="25"/>
  <c r="Y237" i="25"/>
  <c r="U237" i="25"/>
  <c r="Q237" i="25"/>
  <c r="AA237" i="25"/>
  <c r="X237" i="25"/>
  <c r="V237" i="25"/>
  <c r="T237" i="25"/>
  <c r="W237" i="25"/>
  <c r="W298" i="25"/>
  <c r="V298" i="25"/>
  <c r="W403" i="25"/>
  <c r="T403" i="25"/>
  <c r="R403" i="25"/>
  <c r="X403" i="25"/>
  <c r="Q403" i="25"/>
  <c r="P27" i="25"/>
  <c r="R32" i="25"/>
  <c r="T37" i="25"/>
  <c r="X43" i="25"/>
  <c r="R52" i="25"/>
  <c r="Q69" i="25"/>
  <c r="Y78" i="25"/>
  <c r="X78" i="25"/>
  <c r="AA78" i="25"/>
  <c r="W78" i="25"/>
  <c r="V78" i="25"/>
  <c r="U78" i="25"/>
  <c r="P87" i="25"/>
  <c r="W127" i="25"/>
  <c r="AA127" i="25"/>
  <c r="R127" i="25"/>
  <c r="Q127" i="25"/>
  <c r="U136" i="25"/>
  <c r="T150" i="25"/>
  <c r="R159" i="25"/>
  <c r="U4" i="25"/>
  <c r="T4" i="25"/>
  <c r="Y4" i="25"/>
  <c r="X4" i="25"/>
  <c r="W4" i="25"/>
  <c r="V4" i="25"/>
  <c r="X14" i="25"/>
  <c r="Y30" i="25"/>
  <c r="X49" i="25"/>
  <c r="W49" i="25"/>
  <c r="T49" i="25"/>
  <c r="Q97" i="25"/>
  <c r="X100" i="25"/>
  <c r="T107" i="25"/>
  <c r="V136" i="25"/>
  <c r="X142" i="25"/>
  <c r="AA142" i="25"/>
  <c r="Y142" i="25"/>
  <c r="T142" i="25"/>
  <c r="W142" i="25"/>
  <c r="V142" i="25"/>
  <c r="P164" i="25"/>
  <c r="S173" i="25"/>
  <c r="R237" i="25"/>
  <c r="R253" i="25"/>
  <c r="Q253" i="25"/>
  <c r="Y253" i="25"/>
  <c r="U253" i="25"/>
  <c r="S253" i="25"/>
  <c r="X253" i="25"/>
  <c r="W253" i="25"/>
  <c r="V253" i="25"/>
  <c r="T253" i="25"/>
  <c r="AA253" i="25"/>
  <c r="W261" i="25"/>
  <c r="Q265" i="25"/>
  <c r="X315" i="25"/>
  <c r="W315" i="25"/>
  <c r="P315" i="25"/>
  <c r="R315" i="25"/>
  <c r="Y315" i="25"/>
  <c r="V315" i="25"/>
  <c r="U315" i="25"/>
  <c r="T328" i="25"/>
  <c r="S328" i="25"/>
  <c r="P328" i="25"/>
  <c r="Q328" i="25"/>
  <c r="AA328" i="25"/>
  <c r="Y328" i="25"/>
  <c r="X328" i="25"/>
  <c r="W328" i="25"/>
  <c r="V328" i="25"/>
  <c r="U328" i="25"/>
  <c r="R328" i="25"/>
  <c r="S403" i="25"/>
  <c r="Y14" i="25"/>
  <c r="U16" i="25"/>
  <c r="Y19" i="25"/>
  <c r="S21" i="25"/>
  <c r="S27" i="25"/>
  <c r="P34" i="25"/>
  <c r="V37" i="25"/>
  <c r="R39" i="25"/>
  <c r="P47" i="25"/>
  <c r="AA50" i="25"/>
  <c r="T52" i="25"/>
  <c r="P60" i="25"/>
  <c r="Q62" i="25"/>
  <c r="W69" i="25"/>
  <c r="X91" i="25"/>
  <c r="W91" i="25"/>
  <c r="P91" i="25"/>
  <c r="Y91" i="25"/>
  <c r="V91" i="25"/>
  <c r="U91" i="25"/>
  <c r="T91" i="25"/>
  <c r="R97" i="25"/>
  <c r="AA100" i="25"/>
  <c r="U107" i="25"/>
  <c r="U115" i="25"/>
  <c r="T119" i="25"/>
  <c r="W136" i="25"/>
  <c r="W169" i="25"/>
  <c r="Q169" i="25"/>
  <c r="P169" i="25"/>
  <c r="U169" i="25"/>
  <c r="X169" i="25"/>
  <c r="V169" i="25"/>
  <c r="T169" i="25"/>
  <c r="S169" i="25"/>
  <c r="X179" i="25"/>
  <c r="T185" i="25"/>
  <c r="AA234" i="25"/>
  <c r="T234" i="25"/>
  <c r="P234" i="25"/>
  <c r="X234" i="25"/>
  <c r="W234" i="25"/>
  <c r="R234" i="25"/>
  <c r="Q234" i="25"/>
  <c r="Y234" i="25"/>
  <c r="V234" i="25"/>
  <c r="S237" i="25"/>
  <c r="Q246" i="25"/>
  <c r="P253" i="25"/>
  <c r="P270" i="25"/>
  <c r="Y298" i="25"/>
  <c r="V313" i="25"/>
  <c r="U313" i="25"/>
  <c r="AA313" i="25"/>
  <c r="S313" i="25"/>
  <c r="Y313" i="25"/>
  <c r="R313" i="25"/>
  <c r="P313" i="25"/>
  <c r="X313" i="25"/>
  <c r="W317" i="25"/>
  <c r="W372" i="25"/>
  <c r="V372" i="25"/>
  <c r="AA372" i="25"/>
  <c r="Y372" i="25"/>
  <c r="X372" i="25"/>
  <c r="P372" i="25"/>
  <c r="T372" i="25"/>
  <c r="R372" i="25"/>
  <c r="X375" i="25"/>
  <c r="U7" i="25"/>
  <c r="AA19" i="25"/>
  <c r="T21" i="25"/>
  <c r="X24" i="25"/>
  <c r="T27" i="25"/>
  <c r="R57" i="25"/>
  <c r="Q57" i="25"/>
  <c r="AA57" i="25"/>
  <c r="Y57" i="25"/>
  <c r="X57" i="25"/>
  <c r="W57" i="25"/>
  <c r="V57" i="25"/>
  <c r="R62" i="25"/>
  <c r="S65" i="25"/>
  <c r="X69" i="25"/>
  <c r="U71" i="25"/>
  <c r="W81" i="25"/>
  <c r="W104" i="25"/>
  <c r="V104" i="25"/>
  <c r="U104" i="25"/>
  <c r="X104" i="25"/>
  <c r="R104" i="25"/>
  <c r="T104" i="25"/>
  <c r="S104" i="25"/>
  <c r="S123" i="25"/>
  <c r="R123" i="25"/>
  <c r="Q123" i="25"/>
  <c r="P123" i="25"/>
  <c r="Y123" i="25"/>
  <c r="V123" i="25"/>
  <c r="X123" i="25"/>
  <c r="W123" i="25"/>
  <c r="S125" i="25"/>
  <c r="T127" i="25"/>
  <c r="Q129" i="25"/>
  <c r="P133" i="25"/>
  <c r="R140" i="25"/>
  <c r="Q142" i="25"/>
  <c r="X149" i="25"/>
  <c r="AA149" i="25"/>
  <c r="Y149" i="25"/>
  <c r="U159" i="25"/>
  <c r="W162" i="25"/>
  <c r="S166" i="25"/>
  <c r="R169" i="25"/>
  <c r="Y175" i="25"/>
  <c r="U185" i="25"/>
  <c r="W207" i="25"/>
  <c r="Y207" i="25"/>
  <c r="X207" i="25"/>
  <c r="T207" i="25"/>
  <c r="S207" i="25"/>
  <c r="V207" i="25"/>
  <c r="U207" i="25"/>
  <c r="S234" i="25"/>
  <c r="S246" i="25"/>
  <c r="X262" i="25"/>
  <c r="W262" i="25"/>
  <c r="T262" i="25"/>
  <c r="U262" i="25"/>
  <c r="Y262" i="25"/>
  <c r="Q270" i="25"/>
  <c r="Y299" i="25"/>
  <c r="AA299" i="25"/>
  <c r="W299" i="25"/>
  <c r="S299" i="25"/>
  <c r="R299" i="25"/>
  <c r="X299" i="25"/>
  <c r="S309" i="25"/>
  <c r="U311" i="25"/>
  <c r="Q313" i="25"/>
  <c r="S315" i="25"/>
  <c r="W346" i="25"/>
  <c r="S4" i="25"/>
  <c r="Y7" i="25"/>
  <c r="R15" i="25"/>
  <c r="Q15" i="25"/>
  <c r="X15" i="25"/>
  <c r="W15" i="25"/>
  <c r="V15" i="25"/>
  <c r="U15" i="25"/>
  <c r="W20" i="25"/>
  <c r="V20" i="25"/>
  <c r="Y20" i="25"/>
  <c r="T20" i="25"/>
  <c r="X20" i="25"/>
  <c r="U20" i="25"/>
  <c r="S23" i="25"/>
  <c r="V27" i="25"/>
  <c r="U29" i="25"/>
  <c r="P31" i="25"/>
  <c r="Y32" i="25"/>
  <c r="P44" i="25"/>
  <c r="AA45" i="25"/>
  <c r="Y47" i="25"/>
  <c r="S49" i="25"/>
  <c r="P51" i="25"/>
  <c r="Q53" i="25"/>
  <c r="AA53" i="25"/>
  <c r="Y53" i="25"/>
  <c r="S57" i="25"/>
  <c r="V73" i="25"/>
  <c r="R75" i="25"/>
  <c r="T78" i="25"/>
  <c r="V84" i="25"/>
  <c r="U88" i="25"/>
  <c r="T88" i="25"/>
  <c r="W88" i="25"/>
  <c r="Y88" i="25"/>
  <c r="AA88" i="25"/>
  <c r="S91" i="25"/>
  <c r="P101" i="25"/>
  <c r="Q104" i="25"/>
  <c r="U123" i="25"/>
  <c r="X125" i="25"/>
  <c r="V127" i="25"/>
  <c r="W138" i="25"/>
  <c r="W140" i="25"/>
  <c r="S142" i="25"/>
  <c r="X145" i="25"/>
  <c r="P149" i="25"/>
  <c r="P151" i="25"/>
  <c r="AA158" i="25"/>
  <c r="Y158" i="25"/>
  <c r="V158" i="25"/>
  <c r="W158" i="25"/>
  <c r="U158" i="25"/>
  <c r="T158" i="25"/>
  <c r="S158" i="25"/>
  <c r="Y162" i="25"/>
  <c r="W164" i="25"/>
  <c r="AA169" i="25"/>
  <c r="P176" i="25"/>
  <c r="V176" i="25"/>
  <c r="T176" i="25"/>
  <c r="AA176" i="25"/>
  <c r="X176" i="25"/>
  <c r="Y176" i="25"/>
  <c r="R190" i="25"/>
  <c r="Q207" i="25"/>
  <c r="AA227" i="25"/>
  <c r="P243" i="25"/>
  <c r="U246" i="25"/>
  <c r="R259" i="25"/>
  <c r="Q259" i="25"/>
  <c r="T259" i="25"/>
  <c r="S259" i="25"/>
  <c r="S262" i="25"/>
  <c r="Y271" i="25"/>
  <c r="AA271" i="25"/>
  <c r="X271" i="25"/>
  <c r="W271" i="25"/>
  <c r="S271" i="25"/>
  <c r="T271" i="25"/>
  <c r="U284" i="25"/>
  <c r="T284" i="25"/>
  <c r="S284" i="25"/>
  <c r="AA284" i="25"/>
  <c r="X284" i="25"/>
  <c r="R284" i="25"/>
  <c r="Q284" i="25"/>
  <c r="W284" i="25"/>
  <c r="V284" i="25"/>
  <c r="P284" i="25"/>
  <c r="Y290" i="25"/>
  <c r="X290" i="25"/>
  <c r="V290" i="25"/>
  <c r="T290" i="25"/>
  <c r="P293" i="25"/>
  <c r="P295" i="25"/>
  <c r="Q299" i="25"/>
  <c r="V307" i="25"/>
  <c r="Y307" i="25"/>
  <c r="T307" i="25"/>
  <c r="S307" i="25"/>
  <c r="R307" i="25"/>
  <c r="AA307" i="25"/>
  <c r="X307" i="25"/>
  <c r="V309" i="25"/>
  <c r="W311" i="25"/>
  <c r="W313" i="25"/>
  <c r="AA315" i="25"/>
  <c r="T319" i="25"/>
  <c r="U323" i="25"/>
  <c r="S323" i="25"/>
  <c r="T323" i="25"/>
  <c r="R323" i="25"/>
  <c r="Q323" i="25"/>
  <c r="X323" i="25"/>
  <c r="V323" i="25"/>
  <c r="P323" i="25"/>
  <c r="X336" i="25"/>
  <c r="W336" i="25"/>
  <c r="V336" i="25"/>
  <c r="Q336" i="25"/>
  <c r="R336" i="25"/>
  <c r="Y336" i="25"/>
  <c r="U336" i="25"/>
  <c r="T336" i="25"/>
  <c r="S336" i="25"/>
  <c r="AA336" i="25"/>
  <c r="P336" i="25"/>
  <c r="AA346" i="25"/>
  <c r="S359" i="25"/>
  <c r="U372" i="25"/>
  <c r="R136" i="25"/>
  <c r="T136" i="25"/>
  <c r="AA136" i="25"/>
  <c r="Y136" i="25"/>
  <c r="W155" i="25"/>
  <c r="T155" i="25"/>
  <c r="S155" i="25"/>
  <c r="Y155" i="25"/>
  <c r="U155" i="25"/>
  <c r="X155" i="25"/>
  <c r="V155" i="25"/>
  <c r="S438" i="25"/>
  <c r="R438" i="25"/>
  <c r="AA438" i="25"/>
  <c r="V438" i="25"/>
  <c r="U438" i="25"/>
  <c r="T438" i="25"/>
  <c r="X438" i="25"/>
  <c r="W438" i="25"/>
  <c r="Q438" i="25"/>
  <c r="P438" i="25"/>
  <c r="S30" i="25"/>
  <c r="R30" i="25"/>
  <c r="X30" i="25"/>
  <c r="W30" i="25"/>
  <c r="V30" i="25"/>
  <c r="U30" i="25"/>
  <c r="Q56" i="25"/>
  <c r="P56" i="25"/>
  <c r="W56" i="25"/>
  <c r="U56" i="25"/>
  <c r="R56" i="25"/>
  <c r="T56" i="25"/>
  <c r="S56" i="25"/>
  <c r="P74" i="25"/>
  <c r="U132" i="25"/>
  <c r="T132" i="25"/>
  <c r="S132" i="25"/>
  <c r="Y132" i="25"/>
  <c r="X132" i="25"/>
  <c r="W132" i="25"/>
  <c r="V132" i="25"/>
  <c r="R132" i="25"/>
  <c r="P136" i="25"/>
  <c r="P150" i="25"/>
  <c r="P155" i="25"/>
  <c r="Y173" i="25"/>
  <c r="X173" i="25"/>
  <c r="W173" i="25"/>
  <c r="AA173" i="25"/>
  <c r="P217" i="25"/>
  <c r="AA304" i="25"/>
  <c r="Q304" i="25"/>
  <c r="X304" i="25"/>
  <c r="T304" i="25"/>
  <c r="R304" i="25"/>
  <c r="Y304" i="25"/>
  <c r="W304" i="25"/>
  <c r="U304" i="25"/>
  <c r="V304" i="25"/>
  <c r="S304" i="25"/>
  <c r="Y438" i="25"/>
  <c r="S16" i="25"/>
  <c r="R16" i="25"/>
  <c r="AA16" i="25"/>
  <c r="Y16" i="25"/>
  <c r="X16" i="25"/>
  <c r="X21" i="25"/>
  <c r="W21" i="25"/>
  <c r="AA21" i="25"/>
  <c r="Y21" i="25"/>
  <c r="R43" i="25"/>
  <c r="Q43" i="25"/>
  <c r="P43" i="25"/>
  <c r="W43" i="25"/>
  <c r="V43" i="25"/>
  <c r="U43" i="25"/>
  <c r="T43" i="25"/>
  <c r="U69" i="25"/>
  <c r="T69" i="25"/>
  <c r="S69" i="25"/>
  <c r="R69" i="25"/>
  <c r="T115" i="25"/>
  <c r="S115" i="25"/>
  <c r="V115" i="25"/>
  <c r="P148" i="25"/>
  <c r="U148" i="25"/>
  <c r="T148" i="25"/>
  <c r="V148" i="25"/>
  <c r="S148" i="25"/>
  <c r="R148" i="25"/>
  <c r="Q148" i="25"/>
  <c r="Q150" i="25"/>
  <c r="Q155" i="25"/>
  <c r="P159" i="25"/>
  <c r="P173" i="25"/>
  <c r="P181" i="25"/>
  <c r="P203" i="25"/>
  <c r="Y203" i="25"/>
  <c r="U203" i="25"/>
  <c r="W203" i="25"/>
  <c r="S203" i="25"/>
  <c r="V203" i="25"/>
  <c r="R217" i="25"/>
  <c r="Q220" i="25"/>
  <c r="AA269" i="25"/>
  <c r="X269" i="25"/>
  <c r="W269" i="25"/>
  <c r="R269" i="25"/>
  <c r="V269" i="25"/>
  <c r="P275" i="25"/>
  <c r="U426" i="25"/>
  <c r="T426" i="25"/>
  <c r="Y426" i="25"/>
  <c r="X426" i="25"/>
  <c r="R426" i="25"/>
  <c r="Q426" i="25"/>
  <c r="S426" i="25"/>
  <c r="P426" i="25"/>
  <c r="V426" i="25"/>
  <c r="V14" i="25"/>
  <c r="P19" i="25"/>
  <c r="P21" i="25"/>
  <c r="P24" i="25"/>
  <c r="W39" i="25"/>
  <c r="AA39" i="25"/>
  <c r="Y39" i="25"/>
  <c r="X39" i="25"/>
  <c r="V39" i="25"/>
  <c r="Q45" i="25"/>
  <c r="X56" i="25"/>
  <c r="P69" i="25"/>
  <c r="R74" i="25"/>
  <c r="AA94" i="25"/>
  <c r="Y94" i="25"/>
  <c r="T94" i="25"/>
  <c r="Q94" i="25"/>
  <c r="S94" i="25"/>
  <c r="R94" i="25"/>
  <c r="AA97" i="25"/>
  <c r="W97" i="25"/>
  <c r="Y97" i="25"/>
  <c r="X97" i="25"/>
  <c r="P100" i="25"/>
  <c r="Q121" i="25"/>
  <c r="AA121" i="25"/>
  <c r="V121" i="25"/>
  <c r="Q132" i="25"/>
  <c r="W148" i="25"/>
  <c r="R155" i="25"/>
  <c r="Q159" i="25"/>
  <c r="Q173" i="25"/>
  <c r="R179" i="25"/>
  <c r="Q181" i="25"/>
  <c r="V187" i="25"/>
  <c r="U187" i="25"/>
  <c r="Q187" i="25"/>
  <c r="P187" i="25"/>
  <c r="AA187" i="25"/>
  <c r="Y187" i="25"/>
  <c r="X187" i="25"/>
  <c r="W187" i="25"/>
  <c r="T187" i="25"/>
  <c r="Y302" i="25"/>
  <c r="X302" i="25"/>
  <c r="Q302" i="25"/>
  <c r="AA302" i="25"/>
  <c r="T302" i="25"/>
  <c r="W302" i="25"/>
  <c r="U302" i="25"/>
  <c r="V302" i="25"/>
  <c r="X421" i="25"/>
  <c r="W421" i="25"/>
  <c r="U421" i="25"/>
  <c r="T421" i="25"/>
  <c r="R421" i="25"/>
  <c r="V421" i="25"/>
  <c r="S421" i="25"/>
  <c r="Q421" i="25"/>
  <c r="AA421" i="25"/>
  <c r="W426" i="25"/>
  <c r="Q7" i="25"/>
  <c r="W14" i="25"/>
  <c r="Q16" i="25"/>
  <c r="W19" i="25"/>
  <c r="Q21" i="25"/>
  <c r="P39" i="25"/>
  <c r="R45" i="25"/>
  <c r="W62" i="25"/>
  <c r="V62" i="25"/>
  <c r="P65" i="25"/>
  <c r="R71" i="25"/>
  <c r="Q71" i="25"/>
  <c r="T71" i="25"/>
  <c r="AA71" i="25"/>
  <c r="Y71" i="25"/>
  <c r="S74" i="25"/>
  <c r="S81" i="25"/>
  <c r="T81" i="25"/>
  <c r="P81" i="25"/>
  <c r="R81" i="25"/>
  <c r="Q81" i="25"/>
  <c r="P94" i="25"/>
  <c r="Q100" i="25"/>
  <c r="U109" i="25"/>
  <c r="AA109" i="25"/>
  <c r="W109" i="25"/>
  <c r="Y109" i="25"/>
  <c r="X109" i="25"/>
  <c r="P113" i="25"/>
  <c r="Q115" i="25"/>
  <c r="Y119" i="25"/>
  <c r="X119" i="25"/>
  <c r="S119" i="25"/>
  <c r="R119" i="25"/>
  <c r="Q119" i="25"/>
  <c r="P119" i="25"/>
  <c r="P121" i="25"/>
  <c r="X148" i="25"/>
  <c r="T166" i="25"/>
  <c r="AA166" i="25"/>
  <c r="Y166" i="25"/>
  <c r="Q166" i="25"/>
  <c r="X166" i="25"/>
  <c r="W166" i="25"/>
  <c r="R173" i="25"/>
  <c r="V179" i="25"/>
  <c r="R181" i="25"/>
  <c r="P185" i="25"/>
  <c r="R187" i="25"/>
  <c r="V217" i="25"/>
  <c r="T226" i="25"/>
  <c r="Q226" i="25"/>
  <c r="X226" i="25"/>
  <c r="W226" i="25"/>
  <c r="U226" i="25"/>
  <c r="P231" i="25"/>
  <c r="T231" i="25"/>
  <c r="S231" i="25"/>
  <c r="R231" i="25"/>
  <c r="V261" i="25"/>
  <c r="P265" i="25"/>
  <c r="P302" i="25"/>
  <c r="Q317" i="25"/>
  <c r="X317" i="25"/>
  <c r="S317" i="25"/>
  <c r="Y317" i="25"/>
  <c r="V317" i="25"/>
  <c r="U317" i="25"/>
  <c r="T317" i="25"/>
  <c r="R317" i="25"/>
  <c r="AA426" i="25"/>
  <c r="AA9" i="25"/>
  <c r="Y9" i="25"/>
  <c r="X9" i="25"/>
  <c r="W9" i="25"/>
  <c r="V9" i="25"/>
  <c r="U9" i="25"/>
  <c r="R21" i="25"/>
  <c r="W34" i="25"/>
  <c r="V34" i="25"/>
  <c r="Y34" i="25"/>
  <c r="X34" i="25"/>
  <c r="U34" i="25"/>
  <c r="S34" i="25"/>
  <c r="T34" i="25"/>
  <c r="Q39" i="25"/>
  <c r="Y43" i="25"/>
  <c r="U45" i="25"/>
  <c r="U60" i="25"/>
  <c r="T60" i="25"/>
  <c r="S60" i="25"/>
  <c r="W60" i="25"/>
  <c r="V60" i="25"/>
  <c r="Q60" i="25"/>
  <c r="R60" i="25"/>
  <c r="P78" i="25"/>
  <c r="R84" i="25"/>
  <c r="Q87" i="25"/>
  <c r="P109" i="25"/>
  <c r="W113" i="25"/>
  <c r="R115" i="25"/>
  <c r="P117" i="25"/>
  <c r="R121" i="25"/>
  <c r="X129" i="25"/>
  <c r="W129" i="25"/>
  <c r="T129" i="25"/>
  <c r="V129" i="25"/>
  <c r="U129" i="25"/>
  <c r="V133" i="25"/>
  <c r="U133" i="25"/>
  <c r="X133" i="25"/>
  <c r="AA133" i="25"/>
  <c r="AA4" i="25"/>
  <c r="T9" i="25"/>
  <c r="T17" i="25"/>
  <c r="S17" i="25"/>
  <c r="W25" i="25"/>
  <c r="V25" i="25"/>
  <c r="U25" i="25"/>
  <c r="T25" i="25"/>
  <c r="W27" i="25"/>
  <c r="AA32" i="25"/>
  <c r="AA38" i="25"/>
  <c r="U38" i="25"/>
  <c r="W38" i="25"/>
  <c r="V38" i="25"/>
  <c r="T38" i="25"/>
  <c r="S38" i="25"/>
  <c r="AA47" i="25"/>
  <c r="U49" i="25"/>
  <c r="U62" i="25"/>
  <c r="AA66" i="25"/>
  <c r="W66" i="25"/>
  <c r="X70" i="25"/>
  <c r="U70" i="25"/>
  <c r="W70" i="25"/>
  <c r="V70" i="25"/>
  <c r="X71" i="25"/>
  <c r="AA81" i="25"/>
  <c r="V83" i="25"/>
  <c r="X83" i="25"/>
  <c r="W83" i="25"/>
  <c r="U83" i="25"/>
  <c r="T83" i="25"/>
  <c r="W84" i="25"/>
  <c r="W95" i="25"/>
  <c r="V95" i="25"/>
  <c r="U95" i="25"/>
  <c r="T95" i="25"/>
  <c r="V97" i="25"/>
  <c r="V109" i="25"/>
  <c r="S114" i="25"/>
  <c r="R114" i="25"/>
  <c r="Q114" i="25"/>
  <c r="X114" i="25"/>
  <c r="W114" i="25"/>
  <c r="AA114" i="25"/>
  <c r="Y114" i="25"/>
  <c r="AA115" i="25"/>
  <c r="X118" i="25"/>
  <c r="W118" i="25"/>
  <c r="P118" i="25"/>
  <c r="AA118" i="25"/>
  <c r="AA119" i="25"/>
  <c r="X121" i="25"/>
  <c r="X127" i="25"/>
  <c r="AA129" i="25"/>
  <c r="S133" i="25"/>
  <c r="X140" i="25"/>
  <c r="U142" i="25"/>
  <c r="AA162" i="25"/>
  <c r="X164" i="25"/>
  <c r="AA170" i="25"/>
  <c r="Y170" i="25"/>
  <c r="W170" i="25"/>
  <c r="S198" i="25"/>
  <c r="Y198" i="25"/>
  <c r="T198" i="25"/>
  <c r="W198" i="25"/>
  <c r="V198" i="25"/>
  <c r="R198" i="25"/>
  <c r="Q198" i="25"/>
  <c r="U198" i="25"/>
  <c r="Q224" i="25"/>
  <c r="P224" i="25"/>
  <c r="T224" i="25"/>
  <c r="X224" i="25"/>
  <c r="W224" i="25"/>
  <c r="Y224" i="25"/>
  <c r="V224" i="25"/>
  <c r="AA224" i="25"/>
  <c r="U224" i="25"/>
  <c r="S224" i="25"/>
  <c r="Y232" i="25"/>
  <c r="X232" i="25"/>
  <c r="AA232" i="25"/>
  <c r="U232" i="25"/>
  <c r="T232" i="25"/>
  <c r="W232" i="25"/>
  <c r="S232" i="25"/>
  <c r="R232" i="25"/>
  <c r="V232" i="25"/>
  <c r="S268" i="25"/>
  <c r="R268" i="25"/>
  <c r="V268" i="25"/>
  <c r="P268" i="25"/>
  <c r="Y268" i="25"/>
  <c r="X268" i="25"/>
  <c r="X311" i="25"/>
  <c r="P17" i="25"/>
  <c r="P25" i="25"/>
  <c r="X35" i="25"/>
  <c r="W35" i="25"/>
  <c r="AA35" i="25"/>
  <c r="Y35" i="25"/>
  <c r="P38" i="25"/>
  <c r="Q46" i="25"/>
  <c r="V49" i="25"/>
  <c r="V61" i="25"/>
  <c r="U61" i="25"/>
  <c r="X61" i="25"/>
  <c r="W61" i="25"/>
  <c r="AA61" i="25"/>
  <c r="Y61" i="25"/>
  <c r="X62" i="25"/>
  <c r="Y64" i="25"/>
  <c r="X64" i="25"/>
  <c r="Q64" i="25"/>
  <c r="U64" i="25"/>
  <c r="T64" i="25"/>
  <c r="S64" i="25"/>
  <c r="R64" i="25"/>
  <c r="P66" i="25"/>
  <c r="AA79" i="25"/>
  <c r="Y79" i="25"/>
  <c r="X79" i="25"/>
  <c r="P83" i="25"/>
  <c r="P95" i="25"/>
  <c r="AA108" i="25"/>
  <c r="S108" i="25"/>
  <c r="W108" i="25"/>
  <c r="T108" i="25"/>
  <c r="V108" i="25"/>
  <c r="U108" i="25"/>
  <c r="P114" i="25"/>
  <c r="R116" i="25"/>
  <c r="Q116" i="25"/>
  <c r="P116" i="25"/>
  <c r="Q118" i="25"/>
  <c r="Y121" i="25"/>
  <c r="Y127" i="25"/>
  <c r="T133" i="25"/>
  <c r="Y138" i="25"/>
  <c r="Y140" i="25"/>
  <c r="Y164" i="25"/>
  <c r="R178" i="25"/>
  <c r="S178" i="25"/>
  <c r="Q178" i="25"/>
  <c r="W178" i="25"/>
  <c r="V178" i="25"/>
  <c r="U178" i="25"/>
  <c r="T178" i="25"/>
  <c r="P178" i="25"/>
  <c r="T194" i="25"/>
  <c r="S194" i="25"/>
  <c r="R194" i="25"/>
  <c r="AA194" i="25"/>
  <c r="Y194" i="25"/>
  <c r="P198" i="25"/>
  <c r="AA209" i="25"/>
  <c r="Y209" i="25"/>
  <c r="U209" i="25"/>
  <c r="Q209" i="25"/>
  <c r="T209" i="25"/>
  <c r="R209" i="25"/>
  <c r="S209" i="25"/>
  <c r="R224" i="25"/>
  <c r="P232" i="25"/>
  <c r="Y255" i="25"/>
  <c r="AA255" i="25"/>
  <c r="W255" i="25"/>
  <c r="V255" i="25"/>
  <c r="U255" i="25"/>
  <c r="Q268" i="25"/>
  <c r="P274" i="25"/>
  <c r="V274" i="25"/>
  <c r="T274" i="25"/>
  <c r="Q274" i="25"/>
  <c r="R274" i="25"/>
  <c r="S296" i="25"/>
  <c r="R296" i="25"/>
  <c r="W296" i="25"/>
  <c r="Y296" i="25"/>
  <c r="T296" i="25"/>
  <c r="P296" i="25"/>
  <c r="X296" i="25"/>
  <c r="V296" i="25"/>
  <c r="AA296" i="25"/>
  <c r="U296" i="25"/>
  <c r="Y309" i="25"/>
  <c r="T3" i="25"/>
  <c r="S3" i="25"/>
  <c r="V3" i="25"/>
  <c r="U3" i="25"/>
  <c r="R3" i="25"/>
  <c r="Q3" i="25"/>
  <c r="V5" i="25"/>
  <c r="U5" i="25"/>
  <c r="AA5" i="25"/>
  <c r="Y5" i="25"/>
  <c r="Y8" i="25"/>
  <c r="X8" i="25"/>
  <c r="U8" i="25"/>
  <c r="T8" i="25"/>
  <c r="S8" i="25"/>
  <c r="R8" i="25"/>
  <c r="AA10" i="25"/>
  <c r="Y10" i="25"/>
  <c r="X10" i="25"/>
  <c r="Q17" i="25"/>
  <c r="V23" i="25"/>
  <c r="Q25" i="25"/>
  <c r="Q28" i="25"/>
  <c r="P28" i="25"/>
  <c r="U28" i="25"/>
  <c r="Y29" i="25"/>
  <c r="Q33" i="25"/>
  <c r="P35" i="25"/>
  <c r="Q38" i="25"/>
  <c r="S46" i="25"/>
  <c r="W48" i="25"/>
  <c r="V48" i="25"/>
  <c r="Q48" i="25"/>
  <c r="X48" i="25"/>
  <c r="AA48" i="25"/>
  <c r="Y48" i="25"/>
  <c r="Y49" i="25"/>
  <c r="P61" i="25"/>
  <c r="Y62" i="25"/>
  <c r="P64" i="25"/>
  <c r="Q66" i="25"/>
  <c r="R70" i="25"/>
  <c r="W75" i="25"/>
  <c r="X77" i="25"/>
  <c r="W77" i="25"/>
  <c r="V77" i="25"/>
  <c r="T77" i="25"/>
  <c r="Q77" i="25"/>
  <c r="S77" i="25"/>
  <c r="R77" i="25"/>
  <c r="P79" i="25"/>
  <c r="Q83" i="25"/>
  <c r="Y92" i="25"/>
  <c r="X92" i="25"/>
  <c r="S92" i="25"/>
  <c r="AA92" i="25"/>
  <c r="Q95" i="25"/>
  <c r="Q98" i="25"/>
  <c r="P98" i="25"/>
  <c r="S98" i="25"/>
  <c r="P108" i="25"/>
  <c r="T114" i="25"/>
  <c r="R118" i="25"/>
  <c r="P120" i="25"/>
  <c r="AA120" i="25"/>
  <c r="W120" i="25"/>
  <c r="R120" i="25"/>
  <c r="Y120" i="25"/>
  <c r="U120" i="25"/>
  <c r="X120" i="25"/>
  <c r="V120" i="25"/>
  <c r="T124" i="25"/>
  <c r="U124" i="25"/>
  <c r="S124" i="25"/>
  <c r="W124" i="25"/>
  <c r="R124" i="25"/>
  <c r="V126" i="25"/>
  <c r="Y126" i="25"/>
  <c r="X126" i="25"/>
  <c r="AA126" i="25"/>
  <c r="T126" i="25"/>
  <c r="W126" i="25"/>
  <c r="U126" i="25"/>
  <c r="AA130" i="25"/>
  <c r="R130" i="25"/>
  <c r="Q130" i="25"/>
  <c r="Y130" i="25"/>
  <c r="W133" i="25"/>
  <c r="AA140" i="25"/>
  <c r="U149" i="25"/>
  <c r="R153" i="25"/>
  <c r="Q153" i="25"/>
  <c r="AA153" i="25"/>
  <c r="Q163" i="25"/>
  <c r="T163" i="25"/>
  <c r="S163" i="25"/>
  <c r="V163" i="25"/>
  <c r="X163" i="25"/>
  <c r="AA163" i="25"/>
  <c r="Y163" i="25"/>
  <c r="P170" i="25"/>
  <c r="AA172" i="25"/>
  <c r="W172" i="25"/>
  <c r="V172" i="25"/>
  <c r="Y172" i="25"/>
  <c r="R172" i="25"/>
  <c r="X172" i="25"/>
  <c r="U172" i="25"/>
  <c r="T172" i="25"/>
  <c r="S172" i="25"/>
  <c r="Q172" i="25"/>
  <c r="X178" i="25"/>
  <c r="U184" i="25"/>
  <c r="T184" i="25"/>
  <c r="W184" i="25"/>
  <c r="V184" i="25"/>
  <c r="S184" i="25"/>
  <c r="R184" i="25"/>
  <c r="Q184" i="25"/>
  <c r="P194" i="25"/>
  <c r="V196" i="25"/>
  <c r="X196" i="25"/>
  <c r="W196" i="25"/>
  <c r="R196" i="25"/>
  <c r="Q196" i="25"/>
  <c r="AA196" i="25"/>
  <c r="U196" i="25"/>
  <c r="T196" i="25"/>
  <c r="Y196" i="25"/>
  <c r="X198" i="25"/>
  <c r="U200" i="25"/>
  <c r="R200" i="25"/>
  <c r="Q200" i="25"/>
  <c r="T200" i="25"/>
  <c r="S200" i="25"/>
  <c r="Q232" i="25"/>
  <c r="W244" i="25"/>
  <c r="V244" i="25"/>
  <c r="P244" i="25"/>
  <c r="AA244" i="25"/>
  <c r="T244" i="25"/>
  <c r="S244" i="25"/>
  <c r="Y244" i="25"/>
  <c r="U244" i="25"/>
  <c r="R244" i="25"/>
  <c r="X244" i="25"/>
  <c r="T268" i="25"/>
  <c r="V285" i="25"/>
  <c r="U285" i="25"/>
  <c r="X285" i="25"/>
  <c r="Q285" i="25"/>
  <c r="Y285" i="25"/>
  <c r="W285" i="25"/>
  <c r="T285" i="25"/>
  <c r="Q296" i="25"/>
  <c r="W333" i="25"/>
  <c r="X333" i="25"/>
  <c r="AA333" i="25"/>
  <c r="V333" i="25"/>
  <c r="U333" i="25"/>
  <c r="T333" i="25"/>
  <c r="AA390" i="25"/>
  <c r="Q390" i="25"/>
  <c r="P390" i="25"/>
  <c r="X390" i="25"/>
  <c r="W390" i="25"/>
  <c r="R390" i="25"/>
  <c r="S390" i="25"/>
  <c r="Y390" i="25"/>
  <c r="V390" i="25"/>
  <c r="U390" i="25"/>
  <c r="P3" i="25"/>
  <c r="P5" i="25"/>
  <c r="P8" i="25"/>
  <c r="P10" i="25"/>
  <c r="Y15" i="25"/>
  <c r="R17" i="25"/>
  <c r="S20" i="25"/>
  <c r="R25" i="25"/>
  <c r="R28" i="25"/>
  <c r="V31" i="25"/>
  <c r="Q35" i="25"/>
  <c r="R38" i="25"/>
  <c r="W44" i="25"/>
  <c r="P48" i="25"/>
  <c r="AA49" i="25"/>
  <c r="X51" i="25"/>
  <c r="T53" i="25"/>
  <c r="S58" i="25"/>
  <c r="R58" i="25"/>
  <c r="AA58" i="25"/>
  <c r="Q61" i="25"/>
  <c r="AA62" i="25"/>
  <c r="V64" i="25"/>
  <c r="R66" i="25"/>
  <c r="S70" i="25"/>
  <c r="X75" i="25"/>
  <c r="P77" i="25"/>
  <c r="Q79" i="25"/>
  <c r="R83" i="25"/>
  <c r="X86" i="25"/>
  <c r="S88" i="25"/>
  <c r="W90" i="25"/>
  <c r="V90" i="25"/>
  <c r="S90" i="25"/>
  <c r="P90" i="25"/>
  <c r="R90" i="25"/>
  <c r="Q90" i="25"/>
  <c r="P92" i="25"/>
  <c r="R95" i="25"/>
  <c r="R98" i="25"/>
  <c r="V101" i="25"/>
  <c r="X105" i="25"/>
  <c r="W105" i="25"/>
  <c r="AA105" i="25"/>
  <c r="V105" i="25"/>
  <c r="Y105" i="25"/>
  <c r="Q108" i="25"/>
  <c r="U114" i="25"/>
  <c r="S116" i="25"/>
  <c r="S118" i="25"/>
  <c r="Q120" i="25"/>
  <c r="P124" i="25"/>
  <c r="P126" i="25"/>
  <c r="P130" i="25"/>
  <c r="Y133" i="25"/>
  <c r="U139" i="25"/>
  <c r="S139" i="25"/>
  <c r="R139" i="25"/>
  <c r="W139" i="25"/>
  <c r="AA139" i="25"/>
  <c r="Y139" i="25"/>
  <c r="X139" i="25"/>
  <c r="S141" i="25"/>
  <c r="P141" i="25"/>
  <c r="R141" i="25"/>
  <c r="Q141" i="25"/>
  <c r="R146" i="25"/>
  <c r="Q146" i="25"/>
  <c r="X146" i="25"/>
  <c r="T146" i="25"/>
  <c r="AA146" i="25"/>
  <c r="Y146" i="25"/>
  <c r="Y151" i="25"/>
  <c r="X158" i="25"/>
  <c r="P163" i="25"/>
  <c r="S165" i="25"/>
  <c r="X165" i="25"/>
  <c r="W165" i="25"/>
  <c r="T165" i="25"/>
  <c r="U165" i="25"/>
  <c r="R165" i="25"/>
  <c r="Q165" i="25"/>
  <c r="P165" i="25"/>
  <c r="Q170" i="25"/>
  <c r="P172" i="25"/>
  <c r="U176" i="25"/>
  <c r="Y178" i="25"/>
  <c r="Q194" i="25"/>
  <c r="P196" i="25"/>
  <c r="AA198" i="25"/>
  <c r="P200" i="25"/>
  <c r="V209" i="25"/>
  <c r="V215" i="25"/>
  <c r="X215" i="25"/>
  <c r="T215" i="25"/>
  <c r="S215" i="25"/>
  <c r="R215" i="25"/>
  <c r="Q215" i="25"/>
  <c r="P215" i="25"/>
  <c r="T219" i="25"/>
  <c r="AA239" i="25"/>
  <c r="Y239" i="25"/>
  <c r="X239" i="25"/>
  <c r="W239" i="25"/>
  <c r="V239" i="25"/>
  <c r="U239" i="25"/>
  <c r="Q244" i="25"/>
  <c r="AA248" i="25"/>
  <c r="X248" i="25"/>
  <c r="V248" i="25"/>
  <c r="U248" i="25"/>
  <c r="T248" i="25"/>
  <c r="Q252" i="25"/>
  <c r="P252" i="25"/>
  <c r="V252" i="25"/>
  <c r="R252" i="25"/>
  <c r="AA252" i="25"/>
  <c r="W252" i="25"/>
  <c r="U252" i="25"/>
  <c r="P255" i="25"/>
  <c r="U268" i="25"/>
  <c r="R271" i="25"/>
  <c r="AA274" i="25"/>
  <c r="P285" i="25"/>
  <c r="S290" i="25"/>
  <c r="W307" i="25"/>
  <c r="T390" i="25"/>
  <c r="Y288" i="25"/>
  <c r="X288" i="25"/>
  <c r="Q288" i="25"/>
  <c r="AA288" i="25"/>
  <c r="V288" i="25"/>
  <c r="W288" i="25"/>
  <c r="U288" i="25"/>
  <c r="T288" i="25"/>
  <c r="Y50" i="25"/>
  <c r="X50" i="25"/>
  <c r="W50" i="25"/>
  <c r="U125" i="25"/>
  <c r="W125" i="25"/>
  <c r="V125" i="25"/>
  <c r="AA125" i="25"/>
  <c r="U242" i="25"/>
  <c r="T242" i="25"/>
  <c r="AA242" i="25"/>
  <c r="V242" i="25"/>
  <c r="R242" i="25"/>
  <c r="Y242" i="25"/>
  <c r="T320" i="25"/>
  <c r="S320" i="25"/>
  <c r="R320" i="25"/>
  <c r="Q320" i="25"/>
  <c r="W320" i="25"/>
  <c r="U320" i="25"/>
  <c r="Y320" i="25"/>
  <c r="X320" i="25"/>
  <c r="V320" i="25"/>
  <c r="AA320" i="25"/>
  <c r="V331" i="25"/>
  <c r="R356" i="25"/>
  <c r="P7" i="25"/>
  <c r="R99" i="25"/>
  <c r="Q99" i="25"/>
  <c r="V99" i="25"/>
  <c r="AA174" i="25"/>
  <c r="Y174" i="25"/>
  <c r="P174" i="25"/>
  <c r="U195" i="25"/>
  <c r="V195" i="25"/>
  <c r="T195" i="25"/>
  <c r="Q195" i="25"/>
  <c r="Q214" i="25"/>
  <c r="W218" i="25"/>
  <c r="V218" i="25"/>
  <c r="U218" i="25"/>
  <c r="P242" i="25"/>
  <c r="AA247" i="25"/>
  <c r="Y247" i="25"/>
  <c r="U247" i="25"/>
  <c r="S247" i="25"/>
  <c r="V247" i="25"/>
  <c r="T247" i="25"/>
  <c r="W247" i="25"/>
  <c r="R247" i="25"/>
  <c r="Q247" i="25"/>
  <c r="V279" i="25"/>
  <c r="T283" i="25"/>
  <c r="S283" i="25"/>
  <c r="P283" i="25"/>
  <c r="AA283" i="25"/>
  <c r="V283" i="25"/>
  <c r="R283" i="25"/>
  <c r="Y283" i="25"/>
  <c r="X283" i="25"/>
  <c r="W283" i="25"/>
  <c r="R288" i="25"/>
  <c r="W300" i="25"/>
  <c r="V300" i="25"/>
  <c r="S300" i="25"/>
  <c r="AA300" i="25"/>
  <c r="T300" i="25"/>
  <c r="Q300" i="25"/>
  <c r="Y300" i="25"/>
  <c r="X300" i="25"/>
  <c r="P320" i="25"/>
  <c r="U343" i="25"/>
  <c r="W343" i="25"/>
  <c r="V343" i="25"/>
  <c r="X343" i="25"/>
  <c r="T343" i="25"/>
  <c r="AA343" i="25"/>
  <c r="Y343" i="25"/>
  <c r="R343" i="25"/>
  <c r="Q343" i="25"/>
  <c r="P343" i="25"/>
  <c r="X189" i="25"/>
  <c r="W189" i="25"/>
  <c r="Y189" i="25"/>
  <c r="V189" i="25"/>
  <c r="T189" i="25"/>
  <c r="AA220" i="25"/>
  <c r="V220" i="25"/>
  <c r="X220" i="25"/>
  <c r="W220" i="25"/>
  <c r="T220" i="25"/>
  <c r="S220" i="25"/>
  <c r="R220" i="25"/>
  <c r="Q331" i="25"/>
  <c r="P331" i="25"/>
  <c r="AA331" i="25"/>
  <c r="Y331" i="25"/>
  <c r="W331" i="25"/>
  <c r="R331" i="25"/>
  <c r="U331" i="25"/>
  <c r="T331" i="25"/>
  <c r="S331" i="25"/>
  <c r="X338" i="25"/>
  <c r="W338" i="25"/>
  <c r="V338" i="25"/>
  <c r="U338" i="25"/>
  <c r="R338" i="25"/>
  <c r="T356" i="25"/>
  <c r="Q356" i="25"/>
  <c r="P356" i="25"/>
  <c r="W356" i="25"/>
  <c r="V356" i="25"/>
  <c r="Y356" i="25"/>
  <c r="X356" i="25"/>
  <c r="AA356" i="25"/>
  <c r="S356" i="25"/>
  <c r="U381" i="25"/>
  <c r="P381" i="25"/>
  <c r="W381" i="25"/>
  <c r="V381" i="25"/>
  <c r="W417" i="25"/>
  <c r="S417" i="25"/>
  <c r="R417" i="25"/>
  <c r="X417" i="25"/>
  <c r="U417" i="25"/>
  <c r="V417" i="25"/>
  <c r="T417" i="25"/>
  <c r="AA23" i="25"/>
  <c r="Y23" i="25"/>
  <c r="R29" i="25"/>
  <c r="Q29" i="25"/>
  <c r="X29" i="25"/>
  <c r="AA37" i="25"/>
  <c r="Y37" i="25"/>
  <c r="R37" i="25"/>
  <c r="AA107" i="25"/>
  <c r="Y107" i="25"/>
  <c r="P107" i="25"/>
  <c r="X128" i="25"/>
  <c r="U128" i="25"/>
  <c r="V128" i="25"/>
  <c r="R193" i="25"/>
  <c r="R225" i="25"/>
  <c r="Q225" i="25"/>
  <c r="W225" i="25"/>
  <c r="S225" i="25"/>
  <c r="W258" i="25"/>
  <c r="V258" i="25"/>
  <c r="AA258" i="25"/>
  <c r="T258" i="25"/>
  <c r="R258" i="25"/>
  <c r="P279" i="25"/>
  <c r="P288" i="25"/>
  <c r="W335" i="25"/>
  <c r="V335" i="25"/>
  <c r="AA335" i="25"/>
  <c r="Y335" i="25"/>
  <c r="Q335" i="25"/>
  <c r="X335" i="25"/>
  <c r="T335" i="25"/>
  <c r="X373" i="25"/>
  <c r="W373" i="25"/>
  <c r="V373" i="25"/>
  <c r="R373" i="25"/>
  <c r="Q373" i="25"/>
  <c r="P373" i="25"/>
  <c r="Y373" i="25"/>
  <c r="AA373" i="25"/>
  <c r="U373" i="25"/>
  <c r="T373" i="25"/>
  <c r="S373" i="25"/>
  <c r="AA389" i="25"/>
  <c r="Y389" i="25"/>
  <c r="S389" i="25"/>
  <c r="R389" i="25"/>
  <c r="W389" i="25"/>
  <c r="V389" i="25"/>
  <c r="U389" i="25"/>
  <c r="Q389" i="25"/>
  <c r="X389" i="25"/>
  <c r="S2" i="25"/>
  <c r="R2" i="25"/>
  <c r="P13" i="25"/>
  <c r="U18" i="25"/>
  <c r="T18" i="25"/>
  <c r="P23" i="25"/>
  <c r="P29" i="25"/>
  <c r="P33" i="25"/>
  <c r="Q42" i="25"/>
  <c r="P42" i="25"/>
  <c r="P46" i="25"/>
  <c r="P50" i="25"/>
  <c r="X63" i="25"/>
  <c r="W63" i="25"/>
  <c r="V103" i="25"/>
  <c r="U103" i="25"/>
  <c r="R103" i="25"/>
  <c r="Q107" i="25"/>
  <c r="Q112" i="25"/>
  <c r="P112" i="25"/>
  <c r="P125" i="25"/>
  <c r="P128" i="25"/>
  <c r="AA186" i="25"/>
  <c r="T186" i="25"/>
  <c r="S186" i="25"/>
  <c r="V186" i="25"/>
  <c r="P189" i="25"/>
  <c r="T193" i="25"/>
  <c r="P2" i="25"/>
  <c r="Q13" i="25"/>
  <c r="P18" i="25"/>
  <c r="Q23" i="25"/>
  <c r="S29" i="25"/>
  <c r="Q37" i="25"/>
  <c r="R42" i="25"/>
  <c r="Q50" i="25"/>
  <c r="P55" i="25"/>
  <c r="T59" i="25"/>
  <c r="S59" i="25"/>
  <c r="P59" i="25"/>
  <c r="P63" i="25"/>
  <c r="P67" i="25"/>
  <c r="W76" i="25"/>
  <c r="V76" i="25"/>
  <c r="S76" i="25"/>
  <c r="AA80" i="25"/>
  <c r="Q80" i="25"/>
  <c r="AA93" i="25"/>
  <c r="Y93" i="25"/>
  <c r="V93" i="25"/>
  <c r="P99" i="25"/>
  <c r="P103" i="25"/>
  <c r="R107" i="25"/>
  <c r="R112" i="25"/>
  <c r="Q122" i="25"/>
  <c r="Q125" i="25"/>
  <c r="Q128" i="25"/>
  <c r="T131" i="25"/>
  <c r="S131" i="25"/>
  <c r="P131" i="25"/>
  <c r="U131" i="25"/>
  <c r="P134" i="25"/>
  <c r="X134" i="25"/>
  <c r="W134" i="25"/>
  <c r="Q134" i="25"/>
  <c r="S147" i="25"/>
  <c r="R147" i="25"/>
  <c r="X147" i="25"/>
  <c r="V154" i="25"/>
  <c r="R154" i="25"/>
  <c r="Q154" i="25"/>
  <c r="W154" i="25"/>
  <c r="X154" i="25"/>
  <c r="Y157" i="25"/>
  <c r="X157" i="25"/>
  <c r="W157" i="25"/>
  <c r="R157" i="25"/>
  <c r="T157" i="25"/>
  <c r="P161" i="25"/>
  <c r="R161" i="25"/>
  <c r="Y171" i="25"/>
  <c r="U171" i="25"/>
  <c r="T171" i="25"/>
  <c r="S171" i="25"/>
  <c r="Q174" i="25"/>
  <c r="Y177" i="25"/>
  <c r="X177" i="25"/>
  <c r="T180" i="25"/>
  <c r="W180" i="25"/>
  <c r="V180" i="25"/>
  <c r="U180" i="25"/>
  <c r="Y180" i="25"/>
  <c r="P186" i="25"/>
  <c r="Q189" i="25"/>
  <c r="P195" i="25"/>
  <c r="U220" i="25"/>
  <c r="T225" i="25"/>
  <c r="Q242" i="25"/>
  <c r="P247" i="25"/>
  <c r="S254" i="25"/>
  <c r="R254" i="25"/>
  <c r="X254" i="25"/>
  <c r="V254" i="25"/>
  <c r="W254" i="25"/>
  <c r="U254" i="25"/>
  <c r="Q254" i="25"/>
  <c r="P254" i="25"/>
  <c r="Q258" i="25"/>
  <c r="Q283" i="25"/>
  <c r="S288" i="25"/>
  <c r="T297" i="25"/>
  <c r="S297" i="25"/>
  <c r="AA297" i="25"/>
  <c r="X297" i="25"/>
  <c r="V297" i="25"/>
  <c r="U297" i="25"/>
  <c r="R297" i="25"/>
  <c r="Q297" i="25"/>
  <c r="P300" i="25"/>
  <c r="R335" i="25"/>
  <c r="Y338" i="25"/>
  <c r="AA341" i="25"/>
  <c r="Y341" i="25"/>
  <c r="V341" i="25"/>
  <c r="U341" i="25"/>
  <c r="T341" i="25"/>
  <c r="S343" i="25"/>
  <c r="T382" i="25"/>
  <c r="X382" i="25"/>
  <c r="Q382" i="25"/>
  <c r="Y382" i="25"/>
  <c r="AA382" i="25"/>
  <c r="U382" i="25"/>
  <c r="T389" i="25"/>
  <c r="S193" i="25"/>
  <c r="Q193" i="25"/>
  <c r="P193" i="25"/>
  <c r="W193" i="25"/>
  <c r="V193" i="25"/>
  <c r="Y193" i="25"/>
  <c r="T214" i="25"/>
  <c r="S214" i="25"/>
  <c r="T279" i="25"/>
  <c r="Y279" i="25"/>
  <c r="U279" i="25"/>
  <c r="R279" i="25"/>
  <c r="S279" i="25"/>
  <c r="Q279" i="25"/>
  <c r="X7" i="25"/>
  <c r="W7" i="25"/>
  <c r="V33" i="25"/>
  <c r="U33" i="25"/>
  <c r="T33" i="25"/>
  <c r="U46" i="25"/>
  <c r="T46" i="25"/>
  <c r="P220" i="25"/>
  <c r="W6" i="25"/>
  <c r="V6" i="25"/>
  <c r="R7" i="25"/>
  <c r="Y22" i="25"/>
  <c r="X22" i="25"/>
  <c r="R23" i="25"/>
  <c r="T29" i="25"/>
  <c r="R33" i="25"/>
  <c r="S37" i="25"/>
  <c r="R46" i="25"/>
  <c r="R50" i="25"/>
  <c r="S72" i="25"/>
  <c r="R72" i="25"/>
  <c r="W72" i="25"/>
  <c r="R85" i="25"/>
  <c r="Q85" i="25"/>
  <c r="V89" i="25"/>
  <c r="U89" i="25"/>
  <c r="AA89" i="25"/>
  <c r="Y106" i="25"/>
  <c r="X106" i="25"/>
  <c r="S107" i="25"/>
  <c r="S112" i="25"/>
  <c r="S122" i="25"/>
  <c r="R125" i="25"/>
  <c r="R128" i="25"/>
  <c r="U167" i="25"/>
  <c r="V167" i="25"/>
  <c r="R174" i="25"/>
  <c r="W183" i="25"/>
  <c r="R183" i="25"/>
  <c r="Q183" i="25"/>
  <c r="U183" i="25"/>
  <c r="Q186" i="25"/>
  <c r="R189" i="25"/>
  <c r="X193" i="25"/>
  <c r="R195" i="25"/>
  <c r="W197" i="25"/>
  <c r="AA197" i="25"/>
  <c r="Y197" i="25"/>
  <c r="V197" i="25"/>
  <c r="U197" i="25"/>
  <c r="W202" i="25"/>
  <c r="R202" i="25"/>
  <c r="Y202" i="25"/>
  <c r="X202" i="25"/>
  <c r="AA205" i="25"/>
  <c r="X205" i="25"/>
  <c r="R205" i="25"/>
  <c r="Q205" i="25"/>
  <c r="U211" i="25"/>
  <c r="S211" i="25"/>
  <c r="V211" i="25"/>
  <c r="Q211" i="25"/>
  <c r="AA211" i="25"/>
  <c r="W214" i="25"/>
  <c r="R218" i="25"/>
  <c r="Y220" i="25"/>
  <c r="U225" i="25"/>
  <c r="T233" i="25"/>
  <c r="P233" i="25"/>
  <c r="Q238" i="25"/>
  <c r="P238" i="25"/>
  <c r="X238" i="25"/>
  <c r="V238" i="25"/>
  <c r="U238" i="25"/>
  <c r="T238" i="25"/>
  <c r="S238" i="25"/>
  <c r="S242" i="25"/>
  <c r="AA245" i="25"/>
  <c r="Q245" i="25"/>
  <c r="P245" i="25"/>
  <c r="V245" i="25"/>
  <c r="U245" i="25"/>
  <c r="T245" i="25"/>
  <c r="X247" i="25"/>
  <c r="S258" i="25"/>
  <c r="X279" i="25"/>
  <c r="U283" i="25"/>
  <c r="R300" i="25"/>
  <c r="S335" i="25"/>
  <c r="U357" i="25"/>
  <c r="S357" i="25"/>
  <c r="R357" i="25"/>
  <c r="AA357" i="25"/>
  <c r="P357" i="25"/>
  <c r="T357" i="25"/>
  <c r="Y357" i="25"/>
  <c r="X357" i="25"/>
  <c r="W357" i="25"/>
  <c r="V357" i="25"/>
  <c r="Q357" i="25"/>
  <c r="T397" i="25"/>
  <c r="S397" i="25"/>
  <c r="R397" i="25"/>
  <c r="Q397" i="25"/>
  <c r="U397" i="25"/>
  <c r="P397" i="25"/>
  <c r="W397" i="25"/>
  <c r="AA116" i="25"/>
  <c r="U116" i="25"/>
  <c r="T116" i="25"/>
  <c r="Y116" i="25"/>
  <c r="T138" i="25"/>
  <c r="Q138" i="25"/>
  <c r="P138" i="25"/>
  <c r="AA138" i="25"/>
  <c r="W141" i="25"/>
  <c r="X141" i="25"/>
  <c r="V141" i="25"/>
  <c r="U141" i="25"/>
  <c r="Q149" i="25"/>
  <c r="W149" i="25"/>
  <c r="V149" i="25"/>
  <c r="S149" i="25"/>
  <c r="X156" i="25"/>
  <c r="V156" i="25"/>
  <c r="U156" i="25"/>
  <c r="W188" i="25"/>
  <c r="V188" i="25"/>
  <c r="T188" i="25"/>
  <c r="S188" i="25"/>
  <c r="X203" i="25"/>
  <c r="T203" i="25"/>
  <c r="R203" i="25"/>
  <c r="Q203" i="25"/>
  <c r="AA233" i="25"/>
  <c r="Y233" i="25"/>
  <c r="Q233" i="25"/>
  <c r="S233" i="25"/>
  <c r="R233" i="25"/>
  <c r="V235" i="25"/>
  <c r="R235" i="25"/>
  <c r="Y235" i="25"/>
  <c r="X235" i="25"/>
  <c r="T257" i="25"/>
  <c r="S257" i="25"/>
  <c r="X257" i="25"/>
  <c r="R257" i="25"/>
  <c r="X263" i="25"/>
  <c r="T263" i="25"/>
  <c r="R263" i="25"/>
  <c r="W263" i="25"/>
  <c r="V263" i="25"/>
  <c r="U298" i="25"/>
  <c r="T298" i="25"/>
  <c r="P298" i="25"/>
  <c r="AA298" i="25"/>
  <c r="S298" i="25"/>
  <c r="Q298" i="25"/>
  <c r="R298" i="25"/>
  <c r="X360" i="25"/>
  <c r="AA360" i="25"/>
  <c r="Y360" i="25"/>
  <c r="V360" i="25"/>
  <c r="U360" i="25"/>
  <c r="Q360" i="25"/>
  <c r="W360" i="25"/>
  <c r="S360" i="25"/>
  <c r="T360" i="25"/>
  <c r="R360" i="25"/>
  <c r="P360" i="25"/>
  <c r="V397" i="25"/>
  <c r="Y400" i="25"/>
  <c r="X400" i="25"/>
  <c r="AA440" i="25"/>
  <c r="Y440" i="25"/>
  <c r="X440" i="25"/>
  <c r="W440" i="25"/>
  <c r="V440" i="25"/>
  <c r="S440" i="25"/>
  <c r="R440" i="25"/>
  <c r="Q277" i="25"/>
  <c r="U277" i="25"/>
  <c r="P277" i="25"/>
  <c r="S277" i="25"/>
  <c r="R277" i="25"/>
  <c r="S305" i="25"/>
  <c r="W305" i="25"/>
  <c r="U305" i="25"/>
  <c r="T305" i="25"/>
  <c r="R305" i="25"/>
  <c r="Q305" i="25"/>
  <c r="AA326" i="25"/>
  <c r="Q326" i="25"/>
  <c r="P326" i="25"/>
  <c r="Y326" i="25"/>
  <c r="T326" i="25"/>
  <c r="W326" i="25"/>
  <c r="R326" i="25"/>
  <c r="X326" i="25"/>
  <c r="V393" i="25"/>
  <c r="U393" i="25"/>
  <c r="Q393" i="25"/>
  <c r="AA393" i="25"/>
  <c r="Y393" i="25"/>
  <c r="R393" i="25"/>
  <c r="X397" i="25"/>
  <c r="T408" i="25"/>
  <c r="Y408" i="25"/>
  <c r="W408" i="25"/>
  <c r="T424" i="25"/>
  <c r="S212" i="25"/>
  <c r="V212" i="25"/>
  <c r="Q212" i="25"/>
  <c r="Y212" i="25"/>
  <c r="X212" i="25"/>
  <c r="S282" i="25"/>
  <c r="R282" i="25"/>
  <c r="V282" i="25"/>
  <c r="P282" i="25"/>
  <c r="X282" i="25"/>
  <c r="W282" i="25"/>
  <c r="U321" i="25"/>
  <c r="V321" i="25"/>
  <c r="T321" i="25"/>
  <c r="X321" i="25"/>
  <c r="P321" i="25"/>
  <c r="AA321" i="25"/>
  <c r="Y321" i="25"/>
  <c r="Y361" i="25"/>
  <c r="AA361" i="25"/>
  <c r="W361" i="25"/>
  <c r="S361" i="25"/>
  <c r="R361" i="25"/>
  <c r="Q361" i="25"/>
  <c r="X361" i="25"/>
  <c r="V361" i="25"/>
  <c r="U370" i="25"/>
  <c r="T370" i="25"/>
  <c r="S370" i="25"/>
  <c r="R370" i="25"/>
  <c r="V370" i="25"/>
  <c r="W370" i="25"/>
  <c r="P370" i="25"/>
  <c r="AA370" i="25"/>
  <c r="Y370" i="25"/>
  <c r="X370" i="25"/>
  <c r="Y397" i="25"/>
  <c r="P400" i="25"/>
  <c r="U424" i="25"/>
  <c r="AA375" i="25"/>
  <c r="Y375" i="25"/>
  <c r="T375" i="25"/>
  <c r="S375" i="25"/>
  <c r="W375" i="25"/>
  <c r="V375" i="25"/>
  <c r="Q375" i="25"/>
  <c r="P375" i="25"/>
  <c r="X393" i="25"/>
  <c r="AA408" i="25"/>
  <c r="X287" i="25"/>
  <c r="W287" i="25"/>
  <c r="AA287" i="25"/>
  <c r="T287" i="25"/>
  <c r="R287" i="25"/>
  <c r="V287" i="25"/>
  <c r="U287" i="25"/>
  <c r="AA289" i="25"/>
  <c r="Y289" i="25"/>
  <c r="T289" i="25"/>
  <c r="Q289" i="25"/>
  <c r="S289" i="25"/>
  <c r="R289" i="25"/>
  <c r="Q308" i="25"/>
  <c r="P308" i="25"/>
  <c r="Y308" i="25"/>
  <c r="T308" i="25"/>
  <c r="AA308" i="25"/>
  <c r="X308" i="25"/>
  <c r="W310" i="25"/>
  <c r="U310" i="25"/>
  <c r="X310" i="25"/>
  <c r="V310" i="25"/>
  <c r="T310" i="25"/>
  <c r="U384" i="25"/>
  <c r="T384" i="25"/>
  <c r="P384" i="25"/>
  <c r="W384" i="25"/>
  <c r="S384" i="25"/>
  <c r="AA384" i="25"/>
  <c r="Y384" i="25"/>
  <c r="Y416" i="25"/>
  <c r="X416" i="25"/>
  <c r="AA416" i="25"/>
  <c r="W416" i="25"/>
  <c r="Q416" i="25"/>
  <c r="S416" i="25"/>
  <c r="R416" i="25"/>
  <c r="U419" i="25"/>
  <c r="T419" i="25"/>
  <c r="W419" i="25"/>
  <c r="V419" i="25"/>
  <c r="R419" i="25"/>
  <c r="Y419" i="25"/>
  <c r="S419" i="25"/>
  <c r="Y36" i="25"/>
  <c r="X36" i="25"/>
  <c r="AA52" i="25"/>
  <c r="Q70" i="25"/>
  <c r="P70" i="25"/>
  <c r="S86" i="25"/>
  <c r="R86" i="25"/>
  <c r="P97" i="25"/>
  <c r="U102" i="25"/>
  <c r="T102" i="25"/>
  <c r="Q135" i="25"/>
  <c r="AA135" i="25"/>
  <c r="Y135" i="25"/>
  <c r="Y143" i="25"/>
  <c r="P162" i="25"/>
  <c r="R162" i="25"/>
  <c r="Q162" i="25"/>
  <c r="X170" i="25"/>
  <c r="S170" i="25"/>
  <c r="R170" i="25"/>
  <c r="Q191" i="25"/>
  <c r="AA216" i="25"/>
  <c r="X216" i="25"/>
  <c r="V216" i="25"/>
  <c r="AA219" i="25"/>
  <c r="Y219" i="25"/>
  <c r="W219" i="25"/>
  <c r="S219" i="25"/>
  <c r="V219" i="25"/>
  <c r="U219" i="25"/>
  <c r="Q223" i="25"/>
  <c r="T223" i="25"/>
  <c r="S223" i="25"/>
  <c r="X231" i="25"/>
  <c r="W231" i="25"/>
  <c r="U231" i="25"/>
  <c r="AA231" i="25"/>
  <c r="W272" i="25"/>
  <c r="V272" i="25"/>
  <c r="R272" i="25"/>
  <c r="Q272" i="25"/>
  <c r="P272" i="25"/>
  <c r="Y274" i="25"/>
  <c r="X274" i="25"/>
  <c r="W274" i="25"/>
  <c r="U274" i="25"/>
  <c r="S274" i="25"/>
  <c r="Q280" i="25"/>
  <c r="P280" i="25"/>
  <c r="W280" i="25"/>
  <c r="Y280" i="25"/>
  <c r="V280" i="25"/>
  <c r="P287" i="25"/>
  <c r="P289" i="25"/>
  <c r="Y291" i="25"/>
  <c r="X291" i="25"/>
  <c r="T291" i="25"/>
  <c r="R291" i="25"/>
  <c r="R308" i="25"/>
  <c r="Q384" i="25"/>
  <c r="R395" i="25"/>
  <c r="Q395" i="25"/>
  <c r="AA395" i="25"/>
  <c r="V395" i="25"/>
  <c r="U395" i="25"/>
  <c r="S395" i="25"/>
  <c r="W404" i="25"/>
  <c r="V404" i="25"/>
  <c r="R409" i="25"/>
  <c r="Q409" i="25"/>
  <c r="V409" i="25"/>
  <c r="U409" i="25"/>
  <c r="Y409" i="25"/>
  <c r="X409" i="25"/>
  <c r="S409" i="25"/>
  <c r="P409" i="25"/>
  <c r="T409" i="25"/>
  <c r="AA409" i="25"/>
  <c r="W409" i="25"/>
  <c r="P416" i="25"/>
  <c r="P419" i="25"/>
  <c r="R435" i="25"/>
  <c r="Q435" i="25"/>
  <c r="W435" i="25"/>
  <c r="V435" i="25"/>
  <c r="S435" i="25"/>
  <c r="U435" i="25"/>
  <c r="T435" i="25"/>
  <c r="V182" i="25"/>
  <c r="AA182" i="25"/>
  <c r="AA206" i="25"/>
  <c r="V206" i="25"/>
  <c r="U206" i="25"/>
  <c r="T206" i="25"/>
  <c r="T213" i="25"/>
  <c r="X213" i="25"/>
  <c r="S213" i="25"/>
  <c r="U228" i="25"/>
  <c r="T228" i="25"/>
  <c r="P228" i="25"/>
  <c r="S240" i="25"/>
  <c r="R240" i="25"/>
  <c r="T240" i="25"/>
  <c r="R267" i="25"/>
  <c r="Q267" i="25"/>
  <c r="S267" i="25"/>
  <c r="X267" i="25"/>
  <c r="W267" i="25"/>
  <c r="Q287" i="25"/>
  <c r="U289" i="25"/>
  <c r="Y294" i="25"/>
  <c r="AA294" i="25"/>
  <c r="S308" i="25"/>
  <c r="P310" i="25"/>
  <c r="Y337" i="25"/>
  <c r="X337" i="25"/>
  <c r="P337" i="25"/>
  <c r="U337" i="25"/>
  <c r="AA337" i="25"/>
  <c r="S337" i="25"/>
  <c r="Q337" i="25"/>
  <c r="R384" i="25"/>
  <c r="W386" i="25"/>
  <c r="V386" i="25"/>
  <c r="S386" i="25"/>
  <c r="R386" i="25"/>
  <c r="U386" i="25"/>
  <c r="T386" i="25"/>
  <c r="Y386" i="25"/>
  <c r="X386" i="25"/>
  <c r="AA386" i="25"/>
  <c r="Q386" i="25"/>
  <c r="P386" i="25"/>
  <c r="P395" i="25"/>
  <c r="T416" i="25"/>
  <c r="Q419" i="25"/>
  <c r="V322" i="25"/>
  <c r="X322" i="25"/>
  <c r="W322" i="25"/>
  <c r="T322" i="25"/>
  <c r="U322" i="25"/>
  <c r="P322" i="25"/>
  <c r="W330" i="25"/>
  <c r="V330" i="25"/>
  <c r="Y330" i="25"/>
  <c r="R330" i="25"/>
  <c r="X330" i="25"/>
  <c r="T330" i="25"/>
  <c r="R332" i="25"/>
  <c r="Q332" i="25"/>
  <c r="S332" i="25"/>
  <c r="Y332" i="25"/>
  <c r="U332" i="25"/>
  <c r="P332" i="25"/>
  <c r="AA334" i="25"/>
  <c r="U334" i="25"/>
  <c r="T334" i="25"/>
  <c r="V334" i="25"/>
  <c r="S334" i="25"/>
  <c r="X334" i="25"/>
  <c r="R334" i="25"/>
  <c r="AA340" i="25"/>
  <c r="Y340" i="25"/>
  <c r="U340" i="25"/>
  <c r="V340" i="25"/>
  <c r="S340" i="25"/>
  <c r="Q394" i="25"/>
  <c r="P394" i="25"/>
  <c r="Y394" i="25"/>
  <c r="X394" i="25"/>
  <c r="V394" i="25"/>
  <c r="U394" i="25"/>
  <c r="S394" i="25"/>
  <c r="AA394" i="25"/>
  <c r="T394" i="25"/>
  <c r="U398" i="25"/>
  <c r="T398" i="25"/>
  <c r="W398" i="25"/>
  <c r="V398" i="25"/>
  <c r="AA398" i="25"/>
  <c r="Y398" i="25"/>
  <c r="X398" i="25"/>
  <c r="S398" i="25"/>
  <c r="P398" i="25"/>
  <c r="P421" i="25"/>
  <c r="Y430" i="25"/>
  <c r="X430" i="25"/>
  <c r="U430" i="25"/>
  <c r="T430" i="25"/>
  <c r="V430" i="25"/>
  <c r="S430" i="25"/>
  <c r="AA303" i="25"/>
  <c r="Y303" i="25"/>
  <c r="T303" i="25"/>
  <c r="P303" i="25"/>
  <c r="Q322" i="25"/>
  <c r="P330" i="25"/>
  <c r="T332" i="25"/>
  <c r="AA369" i="25"/>
  <c r="Y369" i="25"/>
  <c r="X369" i="25"/>
  <c r="X415" i="25"/>
  <c r="W415" i="25"/>
  <c r="AA415" i="25"/>
  <c r="Y415" i="25"/>
  <c r="S415" i="25"/>
  <c r="R415" i="25"/>
  <c r="V415" i="25"/>
  <c r="U415" i="25"/>
  <c r="Q415" i="25"/>
  <c r="T425" i="25"/>
  <c r="S425" i="25"/>
  <c r="V425" i="25"/>
  <c r="U425" i="25"/>
  <c r="P425" i="25"/>
  <c r="T349" i="25"/>
  <c r="S349" i="25"/>
  <c r="W349" i="25"/>
  <c r="V349" i="25"/>
  <c r="R349" i="25"/>
  <c r="Y129" i="25"/>
  <c r="Q177" i="25"/>
  <c r="X184" i="25"/>
  <c r="T199" i="25"/>
  <c r="Q210" i="25"/>
  <c r="R210" i="25"/>
  <c r="U214" i="25"/>
  <c r="AA214" i="25"/>
  <c r="V214" i="25"/>
  <c r="Y218" i="25"/>
  <c r="X218" i="25"/>
  <c r="T218" i="25"/>
  <c r="P218" i="25"/>
  <c r="S226" i="25"/>
  <c r="R226" i="25"/>
  <c r="AA226" i="25"/>
  <c r="V226" i="25"/>
  <c r="P237" i="25"/>
  <c r="X259" i="25"/>
  <c r="W259" i="25"/>
  <c r="Y259" i="25"/>
  <c r="U259" i="25"/>
  <c r="AA262" i="25"/>
  <c r="V262" i="25"/>
  <c r="R262" i="25"/>
  <c r="P262" i="25"/>
  <c r="Q266" i="25"/>
  <c r="P266" i="25"/>
  <c r="AA266" i="25"/>
  <c r="X266" i="25"/>
  <c r="T269" i="25"/>
  <c r="S269" i="25"/>
  <c r="Y269" i="25"/>
  <c r="U269" i="25"/>
  <c r="Q269" i="25"/>
  <c r="Q303" i="25"/>
  <c r="U312" i="25"/>
  <c r="T312" i="25"/>
  <c r="W312" i="25"/>
  <c r="R312" i="25"/>
  <c r="R322" i="25"/>
  <c r="S327" i="25"/>
  <c r="R327" i="25"/>
  <c r="X327" i="25"/>
  <c r="Y327" i="25"/>
  <c r="V327" i="25"/>
  <c r="Q330" i="25"/>
  <c r="V332" i="25"/>
  <c r="Q334" i="25"/>
  <c r="Q340" i="25"/>
  <c r="P349" i="25"/>
  <c r="W394" i="25"/>
  <c r="R398" i="25"/>
  <c r="V401" i="25"/>
  <c r="U401" i="25"/>
  <c r="P415" i="25"/>
  <c r="Q425" i="25"/>
  <c r="Q430" i="25"/>
  <c r="V344" i="25"/>
  <c r="Y344" i="25"/>
  <c r="X344" i="25"/>
  <c r="Q344" i="25"/>
  <c r="U344" i="25"/>
  <c r="P344" i="25"/>
  <c r="V371" i="25"/>
  <c r="U371" i="25"/>
  <c r="X371" i="25"/>
  <c r="W371" i="25"/>
  <c r="R371" i="25"/>
  <c r="Q371" i="25"/>
  <c r="Y371" i="25"/>
  <c r="T371" i="25"/>
  <c r="V413" i="25"/>
  <c r="U413" i="25"/>
  <c r="R413" i="25"/>
  <c r="Q413" i="25"/>
  <c r="AA413" i="25"/>
  <c r="Y413" i="25"/>
  <c r="W413" i="25"/>
  <c r="R122" i="25"/>
  <c r="U153" i="25"/>
  <c r="P122" i="25"/>
  <c r="P129" i="25"/>
  <c r="S137" i="25"/>
  <c r="AA144" i="25"/>
  <c r="P153" i="25"/>
  <c r="V168" i="25"/>
  <c r="P177" i="25"/>
  <c r="P184" i="25"/>
  <c r="R192" i="25"/>
  <c r="P199" i="25"/>
  <c r="Y204" i="25"/>
  <c r="V204" i="25"/>
  <c r="P210" i="25"/>
  <c r="P214" i="25"/>
  <c r="Q218" i="25"/>
  <c r="P226" i="25"/>
  <c r="P249" i="25"/>
  <c r="AA249" i="25"/>
  <c r="X249" i="25"/>
  <c r="U256" i="25"/>
  <c r="T256" i="25"/>
  <c r="R256" i="25"/>
  <c r="P259" i="25"/>
  <c r="Q262" i="25"/>
  <c r="R266" i="25"/>
  <c r="P269" i="25"/>
  <c r="R281" i="25"/>
  <c r="Q281" i="25"/>
  <c r="AA281" i="25"/>
  <c r="P281" i="25"/>
  <c r="R303" i="25"/>
  <c r="P312" i="25"/>
  <c r="W314" i="25"/>
  <c r="V314" i="25"/>
  <c r="X314" i="25"/>
  <c r="AA314" i="25"/>
  <c r="U314" i="25"/>
  <c r="S322" i="25"/>
  <c r="P327" i="25"/>
  <c r="S330" i="25"/>
  <c r="W332" i="25"/>
  <c r="W334" i="25"/>
  <c r="T340" i="25"/>
  <c r="S344" i="25"/>
  <c r="Q349" i="25"/>
  <c r="X353" i="25"/>
  <c r="V353" i="25"/>
  <c r="V358" i="25"/>
  <c r="U358" i="25"/>
  <c r="T358" i="25"/>
  <c r="X358" i="25"/>
  <c r="Q358" i="25"/>
  <c r="P358" i="25"/>
  <c r="Y358" i="25"/>
  <c r="S358" i="25"/>
  <c r="Q369" i="25"/>
  <c r="S371" i="25"/>
  <c r="AA374" i="25"/>
  <c r="W374" i="25"/>
  <c r="U374" i="25"/>
  <c r="S374" i="25"/>
  <c r="X387" i="25"/>
  <c r="W387" i="25"/>
  <c r="V387" i="25"/>
  <c r="U387" i="25"/>
  <c r="P387" i="25"/>
  <c r="AA387" i="25"/>
  <c r="S391" i="25"/>
  <c r="R391" i="25"/>
  <c r="X391" i="25"/>
  <c r="T391" i="25"/>
  <c r="Q391" i="25"/>
  <c r="W391" i="25"/>
  <c r="U391" i="25"/>
  <c r="AA405" i="25"/>
  <c r="Y405" i="25"/>
  <c r="X405" i="25"/>
  <c r="V405" i="25"/>
  <c r="R405" i="25"/>
  <c r="Q405" i="25"/>
  <c r="S410" i="25"/>
  <c r="R410" i="25"/>
  <c r="Y410" i="25"/>
  <c r="X410" i="25"/>
  <c r="W410" i="25"/>
  <c r="U410" i="25"/>
  <c r="S413" i="25"/>
  <c r="T415" i="25"/>
  <c r="AA418" i="25"/>
  <c r="S418" i="25"/>
  <c r="R418" i="25"/>
  <c r="Q418" i="25"/>
  <c r="P418" i="25"/>
  <c r="Y418" i="25"/>
  <c r="U418" i="25"/>
  <c r="R423" i="25"/>
  <c r="Q423" i="25"/>
  <c r="U423" i="25"/>
  <c r="T423" i="25"/>
  <c r="V423" i="25"/>
  <c r="AA423" i="25"/>
  <c r="R425" i="25"/>
  <c r="R430" i="25"/>
  <c r="T401" i="25"/>
  <c r="U405" i="25"/>
  <c r="V410" i="25"/>
  <c r="X418" i="25"/>
  <c r="X423" i="25"/>
  <c r="AA425" i="25"/>
  <c r="T241" i="25"/>
  <c r="S241" i="25"/>
  <c r="V257" i="25"/>
  <c r="U257" i="25"/>
  <c r="X273" i="25"/>
  <c r="W273" i="25"/>
  <c r="T273" i="25"/>
  <c r="W286" i="25"/>
  <c r="V286" i="25"/>
  <c r="AA290" i="25"/>
  <c r="W290" i="25"/>
  <c r="Y316" i="25"/>
  <c r="X316" i="25"/>
  <c r="S316" i="25"/>
  <c r="S368" i="25"/>
  <c r="R368" i="25"/>
  <c r="V368" i="25"/>
  <c r="U368" i="25"/>
  <c r="Y368" i="25"/>
  <c r="Q368" i="25"/>
  <c r="P368" i="25"/>
  <c r="W400" i="25"/>
  <c r="V400" i="25"/>
  <c r="R400" i="25"/>
  <c r="Q400" i="25"/>
  <c r="AA400" i="25"/>
  <c r="T400" i="25"/>
  <c r="S400" i="25"/>
  <c r="AA404" i="25"/>
  <c r="Y404" i="25"/>
  <c r="X404" i="25"/>
  <c r="U404" i="25"/>
  <c r="T404" i="25"/>
  <c r="P404" i="25"/>
  <c r="P435" i="25"/>
  <c r="T439" i="25"/>
  <c r="S439" i="25"/>
  <c r="AA439" i="25"/>
  <c r="Y439" i="25"/>
  <c r="V439" i="25"/>
  <c r="U439" i="25"/>
  <c r="R211" i="25"/>
  <c r="V229" i="25"/>
  <c r="U229" i="25"/>
  <c r="Q241" i="25"/>
  <c r="X245" i="25"/>
  <c r="W245" i="25"/>
  <c r="Q257" i="25"/>
  <c r="AA261" i="25"/>
  <c r="Y261" i="25"/>
  <c r="Q273" i="25"/>
  <c r="Q286" i="25"/>
  <c r="Q290" i="25"/>
  <c r="V299" i="25"/>
  <c r="U299" i="25"/>
  <c r="P299" i="25"/>
  <c r="Q316" i="25"/>
  <c r="P352" i="25"/>
  <c r="X352" i="25"/>
  <c r="W352" i="25"/>
  <c r="Y352" i="25"/>
  <c r="V352" i="25"/>
  <c r="T352" i="25"/>
  <c r="S352" i="25"/>
  <c r="W368" i="25"/>
  <c r="U400" i="25"/>
  <c r="R404" i="25"/>
  <c r="S424" i="25"/>
  <c r="R424" i="25"/>
  <c r="Q424" i="25"/>
  <c r="P424" i="25"/>
  <c r="AA424" i="25"/>
  <c r="Y424" i="25"/>
  <c r="W424" i="25"/>
  <c r="V424" i="25"/>
  <c r="P439" i="25"/>
  <c r="P209" i="25"/>
  <c r="T211" i="25"/>
  <c r="W216" i="25"/>
  <c r="S229" i="25"/>
  <c r="R239" i="25"/>
  <c r="Q239" i="25"/>
  <c r="W241" i="25"/>
  <c r="S245" i="25"/>
  <c r="T255" i="25"/>
  <c r="S255" i="25"/>
  <c r="W257" i="25"/>
  <c r="S261" i="25"/>
  <c r="V271" i="25"/>
  <c r="U271" i="25"/>
  <c r="V273" i="25"/>
  <c r="AA275" i="25"/>
  <c r="Y275" i="25"/>
  <c r="U286" i="25"/>
  <c r="U290" i="25"/>
  <c r="T299" i="25"/>
  <c r="P307" i="25"/>
  <c r="V316" i="25"/>
  <c r="X324" i="25"/>
  <c r="S324" i="25"/>
  <c r="AA352" i="25"/>
  <c r="R381" i="25"/>
  <c r="Q381" i="25"/>
  <c r="T381" i="25"/>
  <c r="S381" i="25"/>
  <c r="AA381" i="25"/>
  <c r="Y381" i="25"/>
  <c r="T383" i="25"/>
  <c r="S383" i="25"/>
  <c r="AA383" i="25"/>
  <c r="Y383" i="25"/>
  <c r="W383" i="25"/>
  <c r="V383" i="25"/>
  <c r="U383" i="25"/>
  <c r="R383" i="25"/>
  <c r="V399" i="25"/>
  <c r="U399" i="25"/>
  <c r="AA399" i="25"/>
  <c r="Y399" i="25"/>
  <c r="Q399" i="25"/>
  <c r="V427" i="25"/>
  <c r="U427" i="25"/>
  <c r="Y427" i="25"/>
  <c r="X427" i="25"/>
  <c r="V432" i="25"/>
  <c r="U432" i="25"/>
  <c r="X439" i="25"/>
  <c r="U329" i="25"/>
  <c r="T329" i="25"/>
  <c r="Q339" i="25"/>
  <c r="W339" i="25"/>
  <c r="V339" i="25"/>
  <c r="P365" i="25"/>
  <c r="T365" i="25"/>
  <c r="S365" i="25"/>
  <c r="W365" i="25"/>
  <c r="V365" i="25"/>
  <c r="P379" i="25"/>
  <c r="U379" i="25"/>
  <c r="T379" i="25"/>
  <c r="AA431" i="25"/>
  <c r="Y431" i="25"/>
  <c r="X431" i="25"/>
  <c r="W431" i="25"/>
  <c r="V441" i="25"/>
  <c r="U441" i="25"/>
  <c r="T441" i="25"/>
  <c r="S441" i="25"/>
  <c r="R441" i="25"/>
  <c r="Q441" i="25"/>
  <c r="T342" i="25"/>
  <c r="U342" i="25"/>
  <c r="S342" i="25"/>
  <c r="Q342" i="25"/>
  <c r="P342" i="25"/>
  <c r="AA348" i="25"/>
  <c r="R348" i="25"/>
  <c r="Q348" i="25"/>
  <c r="Y348" i="25"/>
  <c r="X348" i="25"/>
  <c r="V351" i="25"/>
  <c r="U351" i="25"/>
  <c r="S351" i="25"/>
  <c r="R351" i="25"/>
  <c r="Y402" i="25"/>
  <c r="X402" i="25"/>
  <c r="S402" i="25"/>
  <c r="R402" i="25"/>
  <c r="T411" i="25"/>
  <c r="S411" i="25"/>
  <c r="Q411" i="25"/>
  <c r="P411" i="25"/>
  <c r="W414" i="25"/>
  <c r="V414" i="25"/>
  <c r="U414" i="25"/>
  <c r="T414" i="25"/>
  <c r="P431" i="25"/>
  <c r="P441" i="25"/>
  <c r="AA276" i="25"/>
  <c r="Q294" i="25"/>
  <c r="P294" i="25"/>
  <c r="S310" i="25"/>
  <c r="R310" i="25"/>
  <c r="W323" i="25"/>
  <c r="AA323" i="25"/>
  <c r="Y323" i="25"/>
  <c r="S329" i="25"/>
  <c r="P338" i="25"/>
  <c r="AA338" i="25"/>
  <c r="T338" i="25"/>
  <c r="S338" i="25"/>
  <c r="U339" i="25"/>
  <c r="S341" i="25"/>
  <c r="R341" i="25"/>
  <c r="Q341" i="25"/>
  <c r="X342" i="25"/>
  <c r="P347" i="25"/>
  <c r="U347" i="25"/>
  <c r="T347" i="25"/>
  <c r="U348" i="25"/>
  <c r="T351" i="25"/>
  <c r="Q353" i="25"/>
  <c r="AA353" i="25"/>
  <c r="Y353" i="25"/>
  <c r="X365" i="25"/>
  <c r="V379" i="25"/>
  <c r="U402" i="25"/>
  <c r="W411" i="25"/>
  <c r="S414" i="25"/>
  <c r="T431" i="25"/>
  <c r="U440" i="25"/>
  <c r="T440" i="25"/>
  <c r="Q440" i="25"/>
  <c r="P440" i="25"/>
  <c r="AA441" i="25"/>
  <c r="Y333" i="25"/>
  <c r="S333" i="25"/>
  <c r="R333" i="25"/>
  <c r="U350" i="25"/>
  <c r="T350" i="25"/>
  <c r="R354" i="25"/>
  <c r="Q363" i="25"/>
  <c r="P363" i="25"/>
  <c r="Y374" i="25"/>
  <c r="X374" i="25"/>
  <c r="Q374" i="25"/>
  <c r="P374" i="25"/>
  <c r="Y377" i="25"/>
  <c r="X377" i="25"/>
  <c r="S382" i="25"/>
  <c r="R382" i="25"/>
  <c r="W382" i="25"/>
  <c r="V382" i="25"/>
  <c r="P393" i="25"/>
  <c r="AA403" i="25"/>
  <c r="Y403" i="25"/>
  <c r="V403" i="25"/>
  <c r="U403" i="25"/>
  <c r="Q408" i="25"/>
  <c r="P408" i="25"/>
  <c r="S408" i="25"/>
  <c r="R408" i="25"/>
  <c r="AA432" i="25"/>
  <c r="R318" i="25"/>
  <c r="Y325" i="25"/>
  <c r="P333" i="25"/>
  <c r="W345" i="25"/>
  <c r="AA345" i="25"/>
  <c r="P350" i="25"/>
  <c r="P354" i="25"/>
  <c r="R363" i="25"/>
  <c r="R367" i="25"/>
  <c r="Q367" i="25"/>
  <c r="AA367" i="25"/>
  <c r="Y367" i="25"/>
  <c r="R374" i="25"/>
  <c r="P377" i="25"/>
  <c r="P382" i="25"/>
  <c r="Y388" i="25"/>
  <c r="X388" i="25"/>
  <c r="AA388" i="25"/>
  <c r="P403" i="25"/>
  <c r="Q422" i="25"/>
  <c r="P422" i="25"/>
  <c r="AA422" i="25"/>
  <c r="X429" i="25"/>
  <c r="W429" i="25"/>
  <c r="R429" i="25"/>
  <c r="Q429" i="25"/>
  <c r="P432" i="25"/>
  <c r="R437" i="25"/>
  <c r="Q437" i="25"/>
  <c r="X437" i="25"/>
  <c r="W437" i="25"/>
  <c r="R340" i="25"/>
  <c r="Y347" i="25"/>
  <c r="T369" i="25"/>
  <c r="S369" i="25"/>
  <c r="V385" i="25"/>
  <c r="U385" i="25"/>
  <c r="X401" i="25"/>
  <c r="W401" i="25"/>
  <c r="AA417" i="25"/>
  <c r="Y417" i="25"/>
  <c r="P340" i="25"/>
  <c r="P369" i="25"/>
  <c r="Q380" i="25"/>
  <c r="P380" i="25"/>
  <c r="P385" i="25"/>
  <c r="S396" i="25"/>
  <c r="R396" i="25"/>
  <c r="P401" i="25"/>
  <c r="U412" i="25"/>
  <c r="T412" i="25"/>
  <c r="P417" i="25"/>
  <c r="W428" i="25"/>
  <c r="V428" i="25"/>
  <c r="J15" i="27"/>
  <c r="J13" i="27" s="1"/>
  <c r="E10" i="27"/>
  <c r="I15" i="27"/>
  <c r="I13" i="27" s="1"/>
  <c r="I10" i="27"/>
  <c r="K15" i="27"/>
  <c r="K13" i="27" s="1"/>
  <c r="J10" i="27"/>
  <c r="L15" i="27"/>
  <c r="L13" i="27" s="1"/>
  <c r="K10" i="27"/>
  <c r="L10" i="27"/>
  <c r="H10" i="27"/>
  <c r="H10" i="26"/>
  <c r="J15" i="26"/>
  <c r="J13" i="26" s="1"/>
  <c r="E10" i="26"/>
  <c r="I10" i="26"/>
  <c r="K15" i="26"/>
  <c r="K13" i="26" s="1"/>
  <c r="J10" i="26"/>
  <c r="L15" i="26"/>
  <c r="L13" i="26" s="1"/>
  <c r="K10" i="26"/>
  <c r="H10" i="28"/>
  <c r="J15" i="28"/>
  <c r="J13" i="28" s="1"/>
  <c r="E10" i="28"/>
  <c r="I15" i="28"/>
  <c r="I13" i="28" s="1"/>
  <c r="I10" i="28"/>
  <c r="K15" i="28"/>
  <c r="K13" i="28" s="1"/>
  <c r="J10" i="28"/>
  <c r="L15" i="28"/>
  <c r="L13" i="28" s="1"/>
  <c r="K10" i="28"/>
  <c r="L10" i="28"/>
  <c r="H2" i="4"/>
  <c r="I2" i="4"/>
  <c r="H3" i="4"/>
  <c r="I3" i="4"/>
  <c r="H4" i="4"/>
  <c r="I4" i="4"/>
  <c r="H5" i="4"/>
  <c r="I5" i="4"/>
  <c r="H6" i="4"/>
  <c r="I6" i="4"/>
  <c r="H7" i="4"/>
  <c r="I7" i="4"/>
  <c r="H8" i="4"/>
  <c r="I8" i="4"/>
  <c r="H9" i="4"/>
  <c r="I9" i="4"/>
  <c r="H10" i="4"/>
  <c r="I10" i="4"/>
  <c r="H11" i="4"/>
  <c r="I11" i="4"/>
  <c r="H12" i="4"/>
  <c r="I12" i="4"/>
  <c r="H13" i="4"/>
  <c r="I13" i="4"/>
  <c r="H14" i="4"/>
  <c r="I14" i="4"/>
  <c r="H15" i="4"/>
  <c r="I15" i="4"/>
  <c r="H16" i="4"/>
  <c r="I16" i="4"/>
  <c r="H17" i="4"/>
  <c r="I17" i="4"/>
  <c r="H18" i="4"/>
  <c r="I18" i="4"/>
  <c r="H19" i="4"/>
  <c r="I19" i="4"/>
  <c r="H20" i="4"/>
  <c r="I20" i="4"/>
  <c r="H21" i="4"/>
  <c r="I21" i="4"/>
  <c r="H22" i="4"/>
  <c r="I22" i="4"/>
  <c r="H23" i="4"/>
  <c r="I23" i="4"/>
  <c r="H24" i="4"/>
  <c r="I24" i="4"/>
  <c r="H25" i="4"/>
  <c r="I25" i="4"/>
  <c r="H26" i="4"/>
  <c r="I26" i="4"/>
  <c r="H27" i="4"/>
  <c r="I27" i="4"/>
  <c r="H28" i="4"/>
  <c r="I28" i="4"/>
  <c r="H29" i="4"/>
  <c r="I29" i="4"/>
  <c r="H30" i="4"/>
  <c r="I30" i="4"/>
  <c r="H31" i="4"/>
  <c r="I31" i="4"/>
  <c r="H32" i="4"/>
  <c r="I32" i="4"/>
  <c r="H33" i="4"/>
  <c r="I33" i="4"/>
  <c r="H34" i="4"/>
  <c r="I34" i="4"/>
  <c r="H35" i="4"/>
  <c r="I35" i="4"/>
  <c r="H36" i="4"/>
  <c r="I36" i="4"/>
  <c r="H37" i="4"/>
  <c r="I37" i="4"/>
  <c r="H38" i="4"/>
  <c r="I38" i="4"/>
  <c r="H39" i="4"/>
  <c r="I39" i="4"/>
  <c r="H40" i="4"/>
  <c r="I40" i="4"/>
  <c r="H41" i="4"/>
  <c r="I41" i="4"/>
  <c r="H42" i="4"/>
  <c r="I42" i="4"/>
  <c r="H43" i="4"/>
  <c r="I43" i="4"/>
  <c r="H44" i="4"/>
  <c r="I44" i="4"/>
  <c r="H45" i="4"/>
  <c r="I45" i="4"/>
  <c r="H46" i="4"/>
  <c r="I46" i="4"/>
  <c r="H47" i="4"/>
  <c r="I47" i="4"/>
  <c r="H48" i="4"/>
  <c r="I48" i="4"/>
  <c r="H49" i="4"/>
  <c r="I49" i="4"/>
  <c r="H50" i="4"/>
  <c r="I50" i="4"/>
  <c r="H51" i="4"/>
  <c r="I51" i="4"/>
  <c r="H52" i="4"/>
  <c r="I52" i="4"/>
  <c r="H53" i="4"/>
  <c r="I53" i="4"/>
  <c r="H54" i="4"/>
  <c r="I54" i="4"/>
  <c r="H55" i="4"/>
  <c r="I55" i="4"/>
  <c r="H56" i="4"/>
  <c r="I56" i="4"/>
  <c r="H57" i="4"/>
  <c r="I57" i="4"/>
  <c r="H58" i="4"/>
  <c r="I58" i="4"/>
  <c r="H59" i="4"/>
  <c r="I59" i="4"/>
  <c r="H60" i="4"/>
  <c r="I60" i="4"/>
  <c r="H61" i="4"/>
  <c r="I61" i="4"/>
  <c r="H62" i="4"/>
  <c r="I62" i="4"/>
  <c r="H63" i="4"/>
  <c r="I63" i="4"/>
  <c r="H64" i="4"/>
  <c r="I64" i="4"/>
  <c r="H65" i="4"/>
  <c r="I65" i="4"/>
  <c r="H66" i="4"/>
  <c r="I66" i="4"/>
  <c r="H67" i="4"/>
  <c r="I67" i="4"/>
  <c r="H68" i="4"/>
  <c r="I68" i="4"/>
  <c r="H69" i="4"/>
  <c r="I69" i="4"/>
  <c r="H70" i="4"/>
  <c r="I70" i="4"/>
  <c r="H71" i="4"/>
  <c r="I71" i="4"/>
  <c r="H72" i="4"/>
  <c r="I72" i="4"/>
  <c r="H73" i="4"/>
  <c r="I73" i="4"/>
  <c r="H74" i="4"/>
  <c r="I74" i="4"/>
  <c r="H75" i="4"/>
  <c r="I75" i="4"/>
  <c r="H76" i="4"/>
  <c r="I76" i="4"/>
  <c r="H77" i="4"/>
  <c r="I77" i="4"/>
  <c r="H78" i="4"/>
  <c r="I78" i="4"/>
  <c r="H79" i="4"/>
  <c r="I79" i="4"/>
  <c r="H80" i="4"/>
  <c r="I80" i="4"/>
  <c r="H81" i="4"/>
  <c r="I81" i="4"/>
  <c r="H82" i="4"/>
  <c r="I82" i="4"/>
  <c r="H83" i="4"/>
  <c r="I83" i="4"/>
  <c r="H84" i="4"/>
  <c r="I84" i="4"/>
  <c r="H85" i="4"/>
  <c r="I85" i="4"/>
  <c r="H86" i="4"/>
  <c r="I86" i="4"/>
  <c r="H87" i="4"/>
  <c r="I87" i="4"/>
  <c r="H88" i="4"/>
  <c r="I88" i="4"/>
  <c r="H89" i="4"/>
  <c r="I89" i="4"/>
  <c r="H90" i="4"/>
  <c r="I90" i="4"/>
  <c r="H91" i="4"/>
  <c r="I91" i="4"/>
  <c r="H92" i="4"/>
  <c r="I92" i="4"/>
  <c r="H93" i="4"/>
  <c r="I93" i="4"/>
  <c r="H94" i="4"/>
  <c r="I94" i="4"/>
  <c r="H95" i="4"/>
  <c r="I95" i="4"/>
  <c r="H96" i="4"/>
  <c r="I96" i="4"/>
  <c r="H97" i="4"/>
  <c r="I97" i="4"/>
  <c r="H98" i="4"/>
  <c r="I98" i="4"/>
  <c r="H99" i="4"/>
  <c r="I99" i="4"/>
  <c r="H100" i="4"/>
  <c r="I100" i="4"/>
  <c r="H101" i="4"/>
  <c r="I101" i="4"/>
  <c r="H102" i="4"/>
  <c r="I102" i="4"/>
  <c r="H103" i="4"/>
  <c r="I103" i="4"/>
  <c r="H104" i="4"/>
  <c r="I104" i="4"/>
  <c r="H105" i="4"/>
  <c r="I105" i="4"/>
  <c r="H106" i="4"/>
  <c r="I106" i="4"/>
  <c r="H107" i="4"/>
  <c r="I107" i="4"/>
  <c r="H108" i="4"/>
  <c r="I108" i="4"/>
  <c r="H109" i="4"/>
  <c r="I109" i="4"/>
  <c r="H110" i="4"/>
  <c r="I110" i="4"/>
  <c r="H111" i="4"/>
  <c r="I111" i="4"/>
  <c r="H112" i="4"/>
  <c r="I112" i="4"/>
  <c r="H113" i="4"/>
  <c r="I113" i="4"/>
  <c r="H114" i="4"/>
  <c r="I114" i="4"/>
  <c r="H115" i="4"/>
  <c r="I115" i="4"/>
  <c r="H116" i="4"/>
  <c r="I116" i="4"/>
  <c r="H117" i="4"/>
  <c r="I117" i="4"/>
  <c r="H118" i="4"/>
  <c r="I118" i="4"/>
  <c r="H119" i="4"/>
  <c r="I119" i="4"/>
  <c r="H120" i="4"/>
  <c r="I120" i="4"/>
  <c r="H121" i="4"/>
  <c r="I121" i="4"/>
  <c r="H122" i="4"/>
  <c r="I122" i="4"/>
  <c r="H123" i="4"/>
  <c r="I123" i="4"/>
  <c r="H124" i="4"/>
  <c r="I124" i="4"/>
  <c r="H125" i="4"/>
  <c r="I125" i="4"/>
  <c r="H126" i="4"/>
  <c r="I126" i="4"/>
  <c r="H127" i="4"/>
  <c r="I127" i="4"/>
  <c r="H128" i="4"/>
  <c r="I128" i="4"/>
  <c r="H129" i="4"/>
  <c r="I129" i="4"/>
  <c r="H130" i="4"/>
  <c r="I130" i="4"/>
  <c r="H131" i="4"/>
  <c r="I131" i="4"/>
  <c r="H132" i="4"/>
  <c r="I132" i="4"/>
  <c r="H133" i="4"/>
  <c r="I133" i="4"/>
  <c r="H134" i="4"/>
  <c r="I134" i="4"/>
  <c r="H135" i="4"/>
  <c r="I135" i="4"/>
  <c r="H136" i="4"/>
  <c r="I136" i="4"/>
  <c r="H137" i="4"/>
  <c r="I137" i="4"/>
  <c r="H138" i="4"/>
  <c r="I138" i="4"/>
  <c r="H139" i="4"/>
  <c r="I139" i="4"/>
  <c r="H140" i="4"/>
  <c r="I140" i="4"/>
  <c r="H141" i="4"/>
  <c r="I141" i="4"/>
  <c r="H142" i="4"/>
  <c r="I142" i="4"/>
  <c r="H143" i="4"/>
  <c r="I143" i="4"/>
  <c r="H144" i="4"/>
  <c r="I144" i="4"/>
  <c r="H145" i="4"/>
  <c r="I145" i="4"/>
  <c r="H146" i="4"/>
  <c r="I146" i="4"/>
  <c r="H147" i="4"/>
  <c r="I147" i="4"/>
  <c r="H148" i="4"/>
  <c r="I148" i="4"/>
  <c r="H149" i="4"/>
  <c r="I149" i="4"/>
  <c r="H150" i="4"/>
  <c r="I150" i="4"/>
  <c r="H151" i="4"/>
  <c r="I151" i="4"/>
  <c r="H152" i="4"/>
  <c r="I152" i="4"/>
  <c r="H153" i="4"/>
  <c r="I153" i="4"/>
  <c r="H154" i="4"/>
  <c r="I154" i="4"/>
  <c r="H155" i="4"/>
  <c r="I155" i="4"/>
  <c r="H156" i="4"/>
  <c r="I156" i="4"/>
  <c r="H157" i="4"/>
  <c r="I157" i="4"/>
  <c r="H158" i="4"/>
  <c r="I158" i="4"/>
  <c r="H159" i="4"/>
  <c r="I159" i="4"/>
  <c r="H160" i="4"/>
  <c r="I160" i="4"/>
  <c r="H161" i="4"/>
  <c r="I161" i="4"/>
  <c r="H162" i="4"/>
  <c r="I162" i="4"/>
  <c r="H163" i="4"/>
  <c r="I163" i="4"/>
  <c r="H164" i="4"/>
  <c r="I164" i="4"/>
  <c r="H165" i="4"/>
  <c r="I165" i="4"/>
  <c r="H166" i="4"/>
  <c r="I166" i="4"/>
  <c r="H167" i="4"/>
  <c r="I167" i="4"/>
  <c r="H168" i="4"/>
  <c r="I168" i="4"/>
  <c r="H169" i="4"/>
  <c r="I169" i="4"/>
  <c r="H170" i="4"/>
  <c r="I170" i="4"/>
  <c r="H171" i="4"/>
  <c r="I171" i="4"/>
  <c r="H172" i="4"/>
  <c r="I172" i="4"/>
  <c r="H173" i="4"/>
  <c r="I173" i="4"/>
  <c r="H174" i="4"/>
  <c r="I174" i="4"/>
  <c r="H175" i="4"/>
  <c r="I175" i="4"/>
  <c r="H176" i="4"/>
  <c r="I176" i="4"/>
  <c r="H177" i="4"/>
  <c r="I177" i="4"/>
  <c r="H178" i="4"/>
  <c r="I178" i="4"/>
  <c r="H179" i="4"/>
  <c r="I179" i="4"/>
  <c r="H180" i="4"/>
  <c r="I180" i="4"/>
  <c r="H181" i="4"/>
  <c r="I181" i="4"/>
  <c r="H182" i="4"/>
  <c r="I182" i="4"/>
  <c r="H183" i="4"/>
  <c r="I183" i="4"/>
  <c r="H184" i="4"/>
  <c r="I184" i="4"/>
  <c r="H185" i="4"/>
  <c r="I185" i="4"/>
  <c r="H186" i="4"/>
  <c r="I186" i="4"/>
  <c r="H187" i="4"/>
  <c r="I187" i="4"/>
  <c r="H188" i="4"/>
  <c r="I188" i="4"/>
  <c r="H189" i="4"/>
  <c r="I189" i="4"/>
  <c r="H190" i="4"/>
  <c r="I190" i="4"/>
  <c r="H191" i="4"/>
  <c r="I191" i="4"/>
  <c r="H192" i="4"/>
  <c r="I192" i="4"/>
  <c r="H193" i="4"/>
  <c r="I193" i="4"/>
  <c r="H194" i="4"/>
  <c r="I194" i="4"/>
  <c r="H195" i="4"/>
  <c r="I195" i="4"/>
  <c r="H196" i="4"/>
  <c r="I196" i="4"/>
  <c r="H197" i="4"/>
  <c r="I197" i="4"/>
  <c r="H198" i="4"/>
  <c r="I198" i="4"/>
  <c r="H199" i="4"/>
  <c r="I199" i="4"/>
  <c r="H200" i="4"/>
  <c r="I200" i="4"/>
  <c r="H201" i="4"/>
  <c r="I201" i="4"/>
  <c r="H202" i="4"/>
  <c r="I202" i="4"/>
  <c r="H203" i="4"/>
  <c r="I203" i="4"/>
  <c r="H204" i="4"/>
  <c r="I204" i="4"/>
  <c r="H205" i="4"/>
  <c r="I205" i="4"/>
  <c r="H206" i="4"/>
  <c r="I206" i="4"/>
  <c r="H207" i="4"/>
  <c r="I207" i="4"/>
  <c r="H208" i="4"/>
  <c r="I208" i="4"/>
  <c r="H209" i="4"/>
  <c r="I209" i="4"/>
  <c r="H210" i="4"/>
  <c r="I210" i="4"/>
  <c r="H211" i="4"/>
  <c r="I211" i="4"/>
  <c r="H212" i="4"/>
  <c r="I212" i="4"/>
  <c r="H213" i="4"/>
  <c r="I213" i="4"/>
  <c r="H214" i="4"/>
  <c r="I214" i="4"/>
  <c r="H215" i="4"/>
  <c r="I215" i="4"/>
  <c r="H216" i="4"/>
  <c r="I216" i="4"/>
  <c r="H217" i="4"/>
  <c r="I217" i="4"/>
  <c r="H218" i="4"/>
  <c r="I218" i="4"/>
  <c r="H219" i="4"/>
  <c r="I219" i="4"/>
  <c r="H220" i="4"/>
  <c r="I220" i="4"/>
  <c r="H221" i="4"/>
  <c r="I221" i="4"/>
  <c r="H222" i="4"/>
  <c r="I222" i="4"/>
  <c r="H223" i="4"/>
  <c r="I223" i="4"/>
  <c r="H224" i="4"/>
  <c r="I224" i="4"/>
  <c r="H225" i="4"/>
  <c r="I225" i="4"/>
  <c r="H226" i="4"/>
  <c r="I226" i="4"/>
  <c r="H227" i="4"/>
  <c r="I227" i="4"/>
  <c r="H228" i="4"/>
  <c r="I228" i="4"/>
  <c r="H229" i="4"/>
  <c r="I229" i="4"/>
  <c r="H230" i="4"/>
  <c r="I230" i="4"/>
  <c r="H231" i="4"/>
  <c r="I231" i="4"/>
  <c r="H232" i="4"/>
  <c r="I232" i="4"/>
  <c r="H233" i="4"/>
  <c r="I233" i="4"/>
  <c r="H234" i="4"/>
  <c r="I234" i="4"/>
  <c r="H235" i="4"/>
  <c r="I235" i="4"/>
  <c r="H236" i="4"/>
  <c r="I236" i="4"/>
  <c r="H237" i="4"/>
  <c r="I237" i="4"/>
  <c r="H238" i="4"/>
  <c r="I238" i="4"/>
  <c r="H239" i="4"/>
  <c r="I239" i="4"/>
  <c r="H240" i="4"/>
  <c r="I240" i="4"/>
  <c r="H241" i="4"/>
  <c r="I241" i="4"/>
  <c r="H242" i="4"/>
  <c r="I242" i="4"/>
  <c r="H243" i="4"/>
  <c r="I243" i="4"/>
  <c r="H244" i="4"/>
  <c r="I244" i="4"/>
  <c r="H245" i="4"/>
  <c r="I245" i="4"/>
  <c r="H246" i="4"/>
  <c r="I246" i="4"/>
  <c r="H247" i="4"/>
  <c r="I247" i="4"/>
  <c r="H248" i="4"/>
  <c r="I248" i="4"/>
  <c r="H249" i="4"/>
  <c r="I249" i="4"/>
  <c r="H250" i="4"/>
  <c r="I250" i="4"/>
  <c r="H251" i="4"/>
  <c r="I251" i="4"/>
  <c r="H252" i="4"/>
  <c r="I252" i="4"/>
  <c r="H253" i="4"/>
  <c r="I253" i="4"/>
  <c r="H254" i="4"/>
  <c r="I254" i="4"/>
  <c r="H255" i="4"/>
  <c r="I255" i="4"/>
  <c r="H256" i="4"/>
  <c r="I256" i="4"/>
  <c r="H257" i="4"/>
  <c r="I257" i="4"/>
  <c r="H258" i="4"/>
  <c r="I258" i="4"/>
  <c r="H259" i="4"/>
  <c r="I259" i="4"/>
  <c r="H260" i="4"/>
  <c r="I260" i="4"/>
  <c r="H261" i="4"/>
  <c r="I261" i="4"/>
  <c r="H262" i="4"/>
  <c r="I262" i="4"/>
  <c r="H263" i="4"/>
  <c r="I263" i="4"/>
  <c r="H264" i="4"/>
  <c r="I264" i="4"/>
  <c r="H265" i="4"/>
  <c r="I265" i="4"/>
  <c r="H266" i="4"/>
  <c r="I266" i="4"/>
  <c r="H267" i="4"/>
  <c r="I267" i="4"/>
  <c r="H268" i="4"/>
  <c r="I268" i="4"/>
  <c r="H269" i="4"/>
  <c r="I269" i="4"/>
  <c r="H270" i="4"/>
  <c r="I270" i="4"/>
  <c r="H271" i="4"/>
  <c r="I271" i="4"/>
  <c r="H272" i="4"/>
  <c r="I272" i="4"/>
  <c r="H273" i="4"/>
  <c r="I273" i="4"/>
  <c r="H274" i="4"/>
  <c r="I274" i="4"/>
  <c r="H275" i="4"/>
  <c r="I275" i="4"/>
  <c r="H276" i="4"/>
  <c r="I276" i="4"/>
  <c r="H277" i="4"/>
  <c r="I277" i="4"/>
  <c r="H278" i="4"/>
  <c r="I278" i="4"/>
  <c r="H279" i="4"/>
  <c r="I279" i="4"/>
  <c r="H280" i="4"/>
  <c r="I280" i="4"/>
  <c r="H281" i="4"/>
  <c r="I281" i="4"/>
  <c r="H282" i="4"/>
  <c r="I282" i="4"/>
  <c r="H283" i="4"/>
  <c r="I283" i="4"/>
  <c r="H284" i="4"/>
  <c r="I284" i="4"/>
  <c r="H285" i="4"/>
  <c r="I285" i="4"/>
  <c r="H286" i="4"/>
  <c r="I286" i="4"/>
  <c r="H287" i="4"/>
  <c r="I287" i="4"/>
  <c r="H288" i="4"/>
  <c r="I288" i="4"/>
  <c r="H289" i="4"/>
  <c r="I289" i="4"/>
  <c r="H290" i="4"/>
  <c r="I290" i="4"/>
  <c r="H291" i="4"/>
  <c r="I291" i="4"/>
  <c r="H292" i="4"/>
  <c r="I292" i="4"/>
  <c r="H293" i="4"/>
  <c r="I293" i="4"/>
  <c r="H294" i="4"/>
  <c r="I294" i="4"/>
  <c r="H295" i="4"/>
  <c r="I295" i="4"/>
  <c r="H296" i="4"/>
  <c r="I296" i="4"/>
  <c r="H297" i="4"/>
  <c r="I297" i="4"/>
  <c r="H298" i="4"/>
  <c r="I298" i="4"/>
  <c r="H299" i="4"/>
  <c r="I299" i="4"/>
  <c r="H300" i="4"/>
  <c r="I300" i="4"/>
  <c r="H301" i="4"/>
  <c r="I301" i="4"/>
  <c r="H302" i="4"/>
  <c r="I302" i="4"/>
  <c r="H303" i="4"/>
  <c r="I303" i="4"/>
  <c r="H304" i="4"/>
  <c r="I304" i="4"/>
  <c r="H305" i="4"/>
  <c r="I305" i="4"/>
  <c r="H306" i="4"/>
  <c r="I306" i="4"/>
  <c r="H307" i="4"/>
  <c r="I307" i="4"/>
  <c r="H308" i="4"/>
  <c r="I308" i="4"/>
  <c r="H309" i="4"/>
  <c r="I309" i="4"/>
  <c r="H310" i="4"/>
  <c r="I310" i="4"/>
  <c r="H311" i="4"/>
  <c r="I311" i="4"/>
  <c r="H312" i="4"/>
  <c r="I312" i="4"/>
  <c r="H313" i="4"/>
  <c r="I313" i="4"/>
  <c r="H314" i="4"/>
  <c r="I314" i="4"/>
  <c r="H315" i="4"/>
  <c r="I315" i="4"/>
  <c r="H316" i="4"/>
  <c r="I316" i="4"/>
  <c r="H317" i="4"/>
  <c r="I317" i="4"/>
  <c r="H318" i="4"/>
  <c r="I318" i="4"/>
  <c r="H319" i="4"/>
  <c r="I319" i="4"/>
  <c r="H320" i="4"/>
  <c r="I320" i="4"/>
  <c r="H321" i="4"/>
  <c r="I321" i="4"/>
  <c r="H322" i="4"/>
  <c r="I322" i="4"/>
  <c r="H323" i="4"/>
  <c r="I323" i="4"/>
  <c r="H324" i="4"/>
  <c r="I324" i="4"/>
  <c r="H325" i="4"/>
  <c r="I325" i="4"/>
  <c r="H326" i="4"/>
  <c r="I326" i="4"/>
  <c r="H327" i="4"/>
  <c r="I327" i="4"/>
  <c r="H328" i="4"/>
  <c r="I328" i="4"/>
  <c r="H329" i="4"/>
  <c r="I329" i="4"/>
  <c r="H330" i="4"/>
  <c r="I330" i="4"/>
  <c r="H331" i="4"/>
  <c r="I331" i="4"/>
  <c r="H332" i="4"/>
  <c r="I332" i="4"/>
  <c r="H333" i="4"/>
  <c r="I333" i="4"/>
  <c r="H334" i="4"/>
  <c r="I334" i="4"/>
  <c r="H335" i="4"/>
  <c r="I335" i="4"/>
  <c r="H336" i="4"/>
  <c r="I336" i="4"/>
  <c r="H337" i="4"/>
  <c r="I337" i="4"/>
  <c r="H338" i="4"/>
  <c r="I338" i="4"/>
  <c r="H339" i="4"/>
  <c r="I339" i="4"/>
  <c r="H340" i="4"/>
  <c r="I340" i="4"/>
  <c r="H341" i="4"/>
  <c r="I341" i="4"/>
  <c r="H342" i="4"/>
  <c r="I342" i="4"/>
  <c r="H343" i="4"/>
  <c r="I343" i="4"/>
  <c r="H344" i="4"/>
  <c r="I344" i="4"/>
  <c r="H345" i="4"/>
  <c r="I345" i="4"/>
  <c r="H346" i="4"/>
  <c r="I346" i="4"/>
  <c r="H347" i="4"/>
  <c r="I347" i="4"/>
  <c r="H348" i="4"/>
  <c r="I348" i="4"/>
  <c r="H349" i="4"/>
  <c r="I349" i="4"/>
  <c r="H350" i="4"/>
  <c r="I350" i="4"/>
  <c r="H351" i="4"/>
  <c r="I351" i="4"/>
  <c r="H352" i="4"/>
  <c r="I352" i="4"/>
  <c r="H353" i="4"/>
  <c r="I353" i="4"/>
  <c r="H354" i="4"/>
  <c r="I354" i="4"/>
  <c r="H355" i="4"/>
  <c r="I355" i="4"/>
  <c r="H356" i="4"/>
  <c r="I356" i="4"/>
  <c r="H357" i="4"/>
  <c r="I357" i="4"/>
  <c r="H358" i="4"/>
  <c r="I358" i="4"/>
  <c r="H359" i="4"/>
  <c r="I359" i="4"/>
  <c r="H360" i="4"/>
  <c r="I360" i="4"/>
  <c r="H361" i="4"/>
  <c r="I361" i="4"/>
  <c r="H362" i="4"/>
  <c r="I362" i="4"/>
  <c r="H363" i="4"/>
  <c r="I363" i="4"/>
  <c r="H364" i="4"/>
  <c r="I364" i="4"/>
  <c r="H365" i="4"/>
  <c r="I365" i="4"/>
  <c r="H366" i="4"/>
  <c r="I366" i="4"/>
  <c r="H367" i="4"/>
  <c r="I367" i="4"/>
  <c r="H368" i="4"/>
  <c r="I368" i="4"/>
  <c r="H369" i="4"/>
  <c r="I369" i="4"/>
  <c r="H370" i="4"/>
  <c r="I370" i="4"/>
  <c r="H371" i="4"/>
  <c r="I371" i="4"/>
  <c r="H372" i="4"/>
  <c r="I372" i="4"/>
  <c r="H373" i="4"/>
  <c r="I373" i="4"/>
  <c r="H374" i="4"/>
  <c r="I374" i="4"/>
  <c r="H375" i="4"/>
  <c r="I375" i="4"/>
  <c r="H376" i="4"/>
  <c r="I376" i="4"/>
  <c r="H377" i="4"/>
  <c r="I377" i="4"/>
  <c r="H378" i="4"/>
  <c r="I378" i="4"/>
  <c r="H379" i="4"/>
  <c r="I379" i="4"/>
  <c r="H380" i="4"/>
  <c r="I380" i="4"/>
  <c r="H381" i="4"/>
  <c r="I381" i="4"/>
  <c r="H382" i="4"/>
  <c r="I382" i="4"/>
  <c r="H383" i="4"/>
  <c r="I383" i="4"/>
  <c r="H384" i="4"/>
  <c r="I384" i="4"/>
  <c r="H385" i="4"/>
  <c r="I385" i="4"/>
  <c r="H386" i="4"/>
  <c r="I386" i="4"/>
  <c r="H387" i="4"/>
  <c r="I387" i="4"/>
  <c r="H388" i="4"/>
  <c r="I388" i="4"/>
  <c r="H389" i="4"/>
  <c r="I389" i="4"/>
  <c r="H390" i="4"/>
  <c r="I390" i="4"/>
  <c r="H391" i="4"/>
  <c r="I391" i="4"/>
  <c r="H392" i="4"/>
  <c r="I392" i="4"/>
  <c r="H393" i="4"/>
  <c r="I393" i="4"/>
  <c r="H394" i="4"/>
  <c r="I394" i="4"/>
  <c r="H395" i="4"/>
  <c r="I395" i="4"/>
  <c r="H396" i="4"/>
  <c r="I396" i="4"/>
  <c r="H397" i="4"/>
  <c r="I397" i="4"/>
  <c r="H398" i="4"/>
  <c r="I398" i="4"/>
  <c r="H399" i="4"/>
  <c r="I399" i="4"/>
  <c r="H400" i="4"/>
  <c r="I400" i="4"/>
  <c r="H401" i="4"/>
  <c r="I401" i="4"/>
  <c r="H402" i="4"/>
  <c r="I402" i="4"/>
  <c r="H403" i="4"/>
  <c r="I403" i="4"/>
  <c r="H404" i="4"/>
  <c r="I404" i="4"/>
  <c r="H405" i="4"/>
  <c r="I405" i="4"/>
  <c r="H406" i="4"/>
  <c r="I406" i="4"/>
  <c r="H407" i="4"/>
  <c r="I407" i="4"/>
  <c r="H408" i="4"/>
  <c r="I408" i="4"/>
  <c r="H409" i="4"/>
  <c r="I409" i="4"/>
  <c r="H410" i="4"/>
  <c r="I410" i="4"/>
  <c r="H411" i="4"/>
  <c r="I411" i="4"/>
  <c r="H412" i="4"/>
  <c r="I412" i="4"/>
  <c r="H413" i="4"/>
  <c r="I413" i="4"/>
  <c r="H414" i="4"/>
  <c r="I414" i="4"/>
  <c r="H415" i="4"/>
  <c r="I415" i="4"/>
  <c r="H416" i="4"/>
  <c r="I416" i="4"/>
  <c r="H417" i="4"/>
  <c r="I417" i="4"/>
  <c r="H418" i="4"/>
  <c r="I418" i="4"/>
  <c r="H419" i="4"/>
  <c r="I419" i="4"/>
  <c r="H420" i="4"/>
  <c r="I420" i="4"/>
  <c r="H421" i="4"/>
  <c r="I421" i="4"/>
  <c r="H422" i="4"/>
  <c r="I422" i="4"/>
  <c r="H423" i="4"/>
  <c r="I423" i="4"/>
  <c r="H424" i="4"/>
  <c r="I424" i="4"/>
  <c r="H425" i="4"/>
  <c r="I425" i="4"/>
  <c r="H426" i="4"/>
  <c r="I426" i="4"/>
  <c r="H427" i="4"/>
  <c r="I427" i="4"/>
  <c r="H428" i="4"/>
  <c r="I428" i="4"/>
  <c r="H429" i="4"/>
  <c r="I429" i="4"/>
  <c r="H430" i="4"/>
  <c r="I430" i="4"/>
  <c r="H431" i="4"/>
  <c r="I431" i="4"/>
  <c r="H432" i="4"/>
  <c r="I432" i="4"/>
  <c r="H433" i="4"/>
  <c r="I433" i="4"/>
  <c r="H434" i="4"/>
  <c r="I434" i="4"/>
  <c r="H435" i="4"/>
  <c r="I435" i="4"/>
  <c r="H436" i="4"/>
  <c r="I436" i="4"/>
  <c r="H437" i="4"/>
  <c r="I437" i="4"/>
  <c r="H438" i="4"/>
  <c r="I438" i="4"/>
  <c r="H439" i="4"/>
  <c r="I439" i="4"/>
  <c r="H440" i="4"/>
  <c r="I440" i="4"/>
  <c r="H441" i="4"/>
  <c r="I441" i="4"/>
  <c r="B11" i="8"/>
  <c r="B10" i="8" s="1"/>
  <c r="B9" i="8" s="1"/>
  <c r="B8" i="8" s="1"/>
  <c r="B7" i="8" s="1"/>
  <c r="B6" i="8" s="1"/>
  <c r="B5" i="8" s="1"/>
  <c r="B4" i="8" s="1"/>
  <c r="B3" i="8" s="1"/>
  <c r="G2" i="8"/>
  <c r="C2" i="8"/>
  <c r="B2" i="8"/>
  <c r="A2" i="8"/>
  <c r="H13" i="28" l="1"/>
  <c r="L24" i="28" s="1"/>
  <c r="M16" i="2"/>
  <c r="E8" i="10"/>
  <c r="Q16" i="2" l="1"/>
  <c r="G29" i="2"/>
  <c r="AF32" i="24"/>
  <c r="AF33" i="24"/>
  <c r="AF34" i="24"/>
  <c r="AF35" i="24"/>
  <c r="AG35" i="24"/>
  <c r="AF30" i="24"/>
  <c r="AF31" i="24"/>
  <c r="AF13" i="24"/>
  <c r="AF14" i="24"/>
  <c r="AF15" i="24"/>
  <c r="AF16" i="24"/>
  <c r="AF17" i="24"/>
  <c r="AF18" i="24"/>
  <c r="AF19" i="24"/>
  <c r="AF20" i="24"/>
  <c r="AF21" i="24"/>
  <c r="AF22" i="24"/>
  <c r="AF23" i="24"/>
  <c r="AF24" i="24"/>
  <c r="AF25" i="24"/>
  <c r="AF26" i="24"/>
  <c r="AF27" i="24"/>
  <c r="AF28" i="24"/>
  <c r="AF29" i="24"/>
  <c r="AF12" i="24"/>
  <c r="AE12" i="24"/>
  <c r="E31" i="2" l="1"/>
  <c r="F14" i="3"/>
  <c r="F15" i="3"/>
  <c r="F16" i="3"/>
  <c r="F17" i="3"/>
  <c r="F18" i="3"/>
  <c r="F19" i="3"/>
  <c r="F20" i="3"/>
  <c r="F21" i="3"/>
  <c r="F22" i="3"/>
  <c r="F23" i="3"/>
  <c r="F24" i="3"/>
  <c r="F25" i="3"/>
  <c r="F26" i="3"/>
  <c r="F27" i="3"/>
  <c r="F28" i="3"/>
  <c r="F29" i="3"/>
  <c r="F30" i="3"/>
  <c r="F31" i="3"/>
  <c r="F32" i="3"/>
  <c r="F33" i="3"/>
  <c r="F34" i="3"/>
  <c r="F35" i="3"/>
  <c r="F36" i="3"/>
  <c r="A16" i="2"/>
  <c r="V7" i="24"/>
  <c r="L8" i="10" s="1"/>
  <c r="U7" i="24"/>
  <c r="K8" i="10" s="1"/>
  <c r="T7" i="24"/>
  <c r="J8" i="10" s="1"/>
  <c r="Z7" i="24"/>
  <c r="AA7" i="24"/>
  <c r="AB7" i="24"/>
  <c r="Z5" i="24"/>
  <c r="AA5" i="24"/>
  <c r="AB5" i="24"/>
  <c r="R7" i="24"/>
  <c r="H7" i="24"/>
  <c r="I7" i="24"/>
  <c r="J7" i="24"/>
  <c r="K7" i="24"/>
  <c r="L7" i="24"/>
  <c r="M7" i="24"/>
  <c r="N7" i="24"/>
  <c r="O7" i="24"/>
  <c r="P7" i="24"/>
  <c r="G7" i="24"/>
  <c r="I8" i="10" l="1"/>
  <c r="AC7" i="24"/>
  <c r="AC5" i="24"/>
  <c r="E7" i="24"/>
  <c r="H8" i="10" s="1"/>
  <c r="D7" i="24"/>
  <c r="G8" i="10" s="1"/>
  <c r="C7" i="24"/>
  <c r="C8" i="10" s="1"/>
  <c r="B7" i="24" a="1"/>
  <c r="B7" i="24" s="1"/>
  <c r="E21" i="10" l="1"/>
  <c r="L23" i="10"/>
  <c r="B4" i="7" l="1"/>
  <c r="B5" i="7" s="1"/>
  <c r="B6" i="7" s="1"/>
  <c r="B7" i="7" s="1"/>
  <c r="B8" i="7" s="1"/>
  <c r="B9" i="7" s="1"/>
  <c r="B10" i="7" s="1"/>
  <c r="B11" i="7" s="1"/>
  <c r="B12" i="7" s="1"/>
  <c r="B13" i="7" s="1"/>
  <c r="B14" i="7" s="1"/>
  <c r="B15" i="7" s="1"/>
  <c r="B16" i="7" s="1"/>
  <c r="B17" i="7" s="1"/>
  <c r="B18" i="7" s="1"/>
  <c r="B19" i="7" s="1"/>
  <c r="B20" i="7" s="1"/>
  <c r="B21" i="7" s="1"/>
  <c r="B22" i="7" s="1"/>
  <c r="B23" i="7" s="1"/>
  <c r="B24" i="7" s="1"/>
  <c r="B25" i="7" s="1"/>
  <c r="B26" i="7" s="1"/>
  <c r="L15" i="10" l="1"/>
  <c r="K15" i="10"/>
  <c r="J15" i="10"/>
  <c r="I15" i="10"/>
  <c r="H15" i="10"/>
  <c r="E15" i="10"/>
  <c r="E13" i="10" s="1"/>
  <c r="M24" i="10" s="1"/>
  <c r="L10" i="10"/>
  <c r="K10" i="10"/>
  <c r="J10" i="10"/>
  <c r="I10" i="10"/>
  <c r="H10" i="10"/>
  <c r="E10" i="10"/>
  <c r="D10" i="10"/>
  <c r="G14" i="10" s="1"/>
  <c r="I13" i="10" l="1"/>
  <c r="K13" i="10"/>
  <c r="J13" i="10"/>
  <c r="H13" i="10"/>
  <c r="L24" i="10" s="1"/>
  <c r="L13" i="10"/>
  <c r="C3" i="13"/>
  <c r="C4" i="13"/>
  <c r="C5" i="13"/>
  <c r="C6" i="13"/>
  <c r="C7" i="13"/>
  <c r="C8" i="13"/>
  <c r="C9" i="13"/>
  <c r="C10" i="13"/>
  <c r="C11" i="13"/>
  <c r="C12" i="13"/>
  <c r="C13" i="13"/>
  <c r="C14" i="13"/>
  <c r="C15" i="13"/>
  <c r="C16" i="13"/>
  <c r="C17" i="13"/>
  <c r="C18" i="13"/>
  <c r="C19" i="13"/>
  <c r="C20" i="13"/>
  <c r="C21" i="13"/>
  <c r="C22" i="13"/>
  <c r="C23" i="13"/>
  <c r="C24" i="13"/>
  <c r="C25" i="13"/>
  <c r="C26" i="13"/>
  <c r="C27" i="13"/>
  <c r="C28" i="13"/>
  <c r="C29" i="13"/>
  <c r="C30" i="13"/>
  <c r="C31" i="13"/>
  <c r="C32" i="13"/>
  <c r="C33" i="13"/>
  <c r="C34" i="13"/>
  <c r="C35" i="13"/>
  <c r="C36" i="13"/>
  <c r="C37" i="13"/>
  <c r="C38" i="13"/>
  <c r="C39" i="13"/>
  <c r="C40" i="13"/>
  <c r="C41" i="13"/>
  <c r="C42" i="13"/>
  <c r="C43" i="13"/>
  <c r="C44" i="13"/>
  <c r="C45" i="13"/>
  <c r="C46" i="13"/>
  <c r="C47" i="13"/>
  <c r="C48" i="13"/>
  <c r="C49" i="13"/>
  <c r="C50" i="13"/>
  <c r="C51" i="13"/>
  <c r="C52" i="13"/>
  <c r="C53" i="13"/>
  <c r="C54" i="13"/>
  <c r="C55" i="13"/>
  <c r="C56" i="13"/>
  <c r="C57" i="13"/>
  <c r="C58" i="13"/>
  <c r="C59" i="13"/>
  <c r="C60" i="13"/>
  <c r="C61" i="13"/>
  <c r="C62" i="13"/>
  <c r="C63" i="13"/>
  <c r="C64" i="13"/>
  <c r="C65" i="13"/>
  <c r="C66" i="13"/>
  <c r="C67" i="13"/>
  <c r="C68" i="13"/>
  <c r="C69" i="13"/>
  <c r="C70" i="13"/>
  <c r="C71" i="13"/>
  <c r="C72" i="13"/>
  <c r="C73" i="13"/>
  <c r="C74" i="13"/>
  <c r="C75" i="13"/>
  <c r="C76" i="13"/>
  <c r="C77" i="13"/>
  <c r="C78" i="13"/>
  <c r="C79" i="13"/>
  <c r="C80" i="13"/>
  <c r="C81" i="13"/>
  <c r="C82" i="13"/>
  <c r="C83" i="13"/>
  <c r="C84" i="13"/>
  <c r="C85" i="13"/>
  <c r="C86" i="13"/>
  <c r="C87" i="13"/>
  <c r="C88" i="13"/>
  <c r="C89" i="13"/>
  <c r="C90" i="13"/>
  <c r="C91" i="13"/>
  <c r="C92" i="13"/>
  <c r="C93" i="13"/>
  <c r="C94" i="13"/>
  <c r="C95" i="13"/>
  <c r="C96" i="13"/>
  <c r="C97" i="13"/>
  <c r="C98" i="13"/>
  <c r="C99" i="13"/>
  <c r="C100" i="13"/>
  <c r="C101" i="13"/>
  <c r="C102" i="13"/>
  <c r="C103" i="13"/>
  <c r="C104" i="13"/>
  <c r="C105" i="13"/>
  <c r="C106" i="13"/>
  <c r="C107" i="13"/>
  <c r="C108" i="13"/>
  <c r="C109" i="13"/>
  <c r="C110" i="13"/>
  <c r="C111" i="13"/>
  <c r="C112" i="13"/>
  <c r="C113" i="13"/>
  <c r="C114" i="13"/>
  <c r="C115" i="13"/>
  <c r="C116" i="13"/>
  <c r="C117" i="13"/>
  <c r="C118" i="13"/>
  <c r="C119" i="13"/>
  <c r="C120" i="13"/>
  <c r="C121" i="13"/>
  <c r="C122" i="13"/>
  <c r="C123" i="13"/>
  <c r="C124" i="13"/>
  <c r="C125" i="13"/>
  <c r="C126" i="13"/>
  <c r="C127" i="13"/>
  <c r="C128" i="13"/>
  <c r="C129" i="13"/>
  <c r="C130" i="13"/>
  <c r="C131" i="13"/>
  <c r="C132" i="13"/>
  <c r="C133" i="13"/>
  <c r="C134" i="13"/>
  <c r="C135" i="13"/>
  <c r="C136" i="13"/>
  <c r="C137" i="13"/>
  <c r="C138" i="13"/>
  <c r="C139" i="13"/>
  <c r="C140" i="13"/>
  <c r="C141" i="13"/>
  <c r="C142" i="13"/>
  <c r="C143" i="13"/>
  <c r="C144" i="13"/>
  <c r="C145" i="13"/>
  <c r="C146" i="13"/>
  <c r="C147" i="13"/>
  <c r="C148" i="13"/>
  <c r="C149" i="13"/>
  <c r="C150" i="13"/>
  <c r="C151" i="13"/>
  <c r="C152" i="13"/>
  <c r="C153" i="13"/>
  <c r="C154" i="13"/>
  <c r="C155" i="13"/>
  <c r="C156" i="13"/>
  <c r="C157" i="13"/>
  <c r="C158" i="13"/>
  <c r="C159" i="13"/>
  <c r="C160" i="13"/>
  <c r="C161" i="13"/>
  <c r="C162" i="13"/>
  <c r="C163" i="13"/>
  <c r="C164" i="13"/>
  <c r="C165" i="13"/>
  <c r="C166" i="13"/>
  <c r="C167" i="13"/>
  <c r="C168" i="13"/>
  <c r="C169" i="13"/>
  <c r="C170" i="13"/>
  <c r="C171" i="13"/>
  <c r="C172" i="13"/>
  <c r="C173" i="13"/>
  <c r="C174" i="13"/>
  <c r="C175" i="13"/>
  <c r="C176" i="13"/>
  <c r="C177" i="13"/>
  <c r="C178" i="13"/>
  <c r="C179" i="13"/>
  <c r="C180" i="13"/>
  <c r="C181" i="13"/>
  <c r="C182" i="13"/>
  <c r="C183" i="13"/>
  <c r="C184" i="13"/>
  <c r="C185" i="13"/>
  <c r="C186" i="13"/>
  <c r="C187" i="13"/>
  <c r="C188" i="13"/>
  <c r="C189" i="13"/>
  <c r="C190" i="13"/>
  <c r="C191" i="13"/>
  <c r="C192" i="13"/>
  <c r="C193" i="13"/>
  <c r="C194" i="13"/>
  <c r="C195" i="13"/>
  <c r="C196" i="13"/>
  <c r="C197" i="13"/>
  <c r="C198" i="13"/>
  <c r="C199" i="13"/>
  <c r="C200" i="13"/>
  <c r="C201" i="13"/>
  <c r="C202" i="13"/>
  <c r="C203" i="13"/>
  <c r="C204" i="13"/>
  <c r="C205" i="13"/>
  <c r="C206" i="13"/>
  <c r="C207" i="13"/>
  <c r="C208" i="13"/>
  <c r="C209" i="13"/>
  <c r="C210" i="13"/>
  <c r="C211" i="13"/>
  <c r="C212" i="13"/>
  <c r="C213" i="13"/>
  <c r="C214" i="13"/>
  <c r="C215" i="13"/>
  <c r="C216" i="13"/>
  <c r="C217" i="13"/>
  <c r="C218" i="13"/>
  <c r="C219" i="13"/>
  <c r="C220" i="13"/>
  <c r="C221" i="13"/>
  <c r="C222" i="13"/>
  <c r="C223" i="13"/>
  <c r="C224" i="13"/>
  <c r="C225" i="13"/>
  <c r="C226" i="13"/>
  <c r="C227" i="13"/>
  <c r="C228" i="13"/>
  <c r="C229" i="13"/>
  <c r="C230" i="13"/>
  <c r="C231" i="13"/>
  <c r="C232" i="13"/>
  <c r="C233" i="13"/>
  <c r="C234" i="13"/>
  <c r="C235" i="13"/>
  <c r="C236" i="13"/>
  <c r="C237" i="13"/>
  <c r="C238" i="13"/>
  <c r="C239" i="13"/>
  <c r="C240" i="13"/>
  <c r="C241" i="13"/>
  <c r="C242" i="13"/>
  <c r="C243" i="13"/>
  <c r="C244" i="13"/>
  <c r="C245" i="13"/>
  <c r="C246" i="13"/>
  <c r="C247" i="13"/>
  <c r="C248" i="13"/>
  <c r="C249" i="13"/>
  <c r="C250" i="13"/>
  <c r="C251" i="13"/>
  <c r="C252" i="13"/>
  <c r="C253" i="13"/>
  <c r="C254" i="13"/>
  <c r="C255" i="13"/>
  <c r="C256" i="13"/>
  <c r="C257" i="13"/>
  <c r="C258" i="13"/>
  <c r="C259" i="13"/>
  <c r="C260" i="13"/>
  <c r="C261" i="13"/>
  <c r="C262" i="13"/>
  <c r="C263" i="13"/>
  <c r="C264" i="13"/>
  <c r="C265" i="13"/>
  <c r="B11" i="1" s="1"/>
  <c r="C266" i="13"/>
  <c r="C267" i="13"/>
  <c r="C268" i="13"/>
  <c r="C269" i="13"/>
  <c r="C270" i="13"/>
  <c r="C271" i="13"/>
  <c r="C272" i="13"/>
  <c r="C273" i="13"/>
  <c r="C274" i="13"/>
  <c r="C275" i="13"/>
  <c r="C276" i="13"/>
  <c r="C277" i="13"/>
  <c r="C278" i="13"/>
  <c r="C279" i="13"/>
  <c r="C280" i="13"/>
  <c r="C281" i="13"/>
  <c r="C282" i="13"/>
  <c r="C283" i="13"/>
  <c r="C284" i="13"/>
  <c r="C285" i="13"/>
  <c r="C286" i="13"/>
  <c r="C287" i="13"/>
  <c r="C288" i="13"/>
  <c r="C289" i="13"/>
  <c r="C290" i="13"/>
  <c r="C291" i="13"/>
  <c r="C292" i="13"/>
  <c r="C293" i="13"/>
  <c r="C294" i="13"/>
  <c r="C295" i="13"/>
  <c r="C296" i="13"/>
  <c r="C297" i="13"/>
  <c r="C298" i="13"/>
  <c r="C299" i="13"/>
  <c r="C300" i="13"/>
  <c r="C301" i="13"/>
  <c r="C302" i="13"/>
  <c r="C303" i="13"/>
  <c r="C304" i="13"/>
  <c r="C305" i="13"/>
  <c r="C306" i="13"/>
  <c r="C307" i="13"/>
  <c r="C308" i="13"/>
  <c r="C309" i="13"/>
  <c r="C310" i="13"/>
  <c r="C311" i="13"/>
  <c r="C312" i="13"/>
  <c r="C313" i="13"/>
  <c r="C314" i="13"/>
  <c r="C315" i="13"/>
  <c r="C316" i="13"/>
  <c r="C317" i="13"/>
  <c r="C318" i="13"/>
  <c r="C319" i="13"/>
  <c r="C320" i="13"/>
  <c r="C321" i="13"/>
  <c r="C322" i="13"/>
  <c r="C323" i="13"/>
  <c r="C324" i="13"/>
  <c r="C325" i="13"/>
  <c r="C326" i="13"/>
  <c r="C327" i="13"/>
  <c r="C328" i="13"/>
  <c r="C329" i="13"/>
  <c r="C330" i="13"/>
  <c r="C331" i="13"/>
  <c r="C332" i="13"/>
  <c r="C333" i="13"/>
  <c r="C334" i="13"/>
  <c r="C335" i="13"/>
  <c r="C336" i="13"/>
  <c r="C337" i="13"/>
  <c r="C338" i="13"/>
  <c r="C339" i="13"/>
  <c r="C340" i="13"/>
  <c r="C341" i="13"/>
  <c r="C342" i="13"/>
  <c r="C343" i="13"/>
  <c r="C344" i="13"/>
  <c r="C345" i="13"/>
  <c r="C346" i="13"/>
  <c r="C347" i="13"/>
  <c r="C348" i="13"/>
  <c r="C349" i="13"/>
  <c r="C350" i="13"/>
  <c r="C351" i="13"/>
  <c r="C352" i="13"/>
  <c r="C353" i="13"/>
  <c r="C354" i="13"/>
  <c r="C355" i="13"/>
  <c r="C356" i="13"/>
  <c r="C357" i="13"/>
  <c r="C358" i="13"/>
  <c r="C359" i="13"/>
  <c r="C360" i="13"/>
  <c r="C361" i="13"/>
  <c r="C362" i="13"/>
  <c r="C363" i="13"/>
  <c r="C364" i="13"/>
  <c r="C365" i="13"/>
  <c r="C366" i="13"/>
  <c r="C367" i="13"/>
  <c r="C368" i="13"/>
  <c r="C369" i="13"/>
  <c r="C370" i="13"/>
  <c r="C371" i="13"/>
  <c r="C372" i="13"/>
  <c r="C373" i="13"/>
  <c r="C374" i="13"/>
  <c r="C375" i="13"/>
  <c r="C376" i="13"/>
  <c r="C377" i="13"/>
  <c r="C378" i="13"/>
  <c r="C379" i="13"/>
  <c r="C380" i="13"/>
  <c r="C381" i="13"/>
  <c r="C382" i="13"/>
  <c r="C383" i="13"/>
  <c r="C384" i="13"/>
  <c r="C385" i="13"/>
  <c r="C386" i="13"/>
  <c r="C387" i="13"/>
  <c r="C388" i="13"/>
  <c r="C389" i="13"/>
  <c r="C390" i="13"/>
  <c r="C391" i="13"/>
  <c r="C392" i="13"/>
  <c r="C393" i="13"/>
  <c r="C394" i="13"/>
  <c r="C395" i="13"/>
  <c r="C396" i="13"/>
  <c r="C397" i="13"/>
  <c r="C398" i="13"/>
  <c r="C399" i="13"/>
  <c r="C400" i="13"/>
  <c r="C401" i="13"/>
  <c r="C402" i="13"/>
  <c r="C403" i="13"/>
  <c r="C404" i="13"/>
  <c r="C405" i="13"/>
  <c r="C406" i="13"/>
  <c r="C407" i="13"/>
  <c r="C408" i="13"/>
  <c r="C409" i="13"/>
  <c r="C410" i="13"/>
  <c r="C411" i="13"/>
  <c r="C412" i="13"/>
  <c r="C413" i="13"/>
  <c r="C414" i="13"/>
  <c r="C415" i="13"/>
  <c r="C416" i="13"/>
  <c r="C417" i="13"/>
  <c r="C418" i="13"/>
  <c r="C419" i="13"/>
  <c r="C420" i="13"/>
  <c r="C421" i="13"/>
  <c r="C422" i="13"/>
  <c r="C423" i="13"/>
  <c r="C424" i="13"/>
  <c r="C425" i="13"/>
  <c r="C426" i="13"/>
  <c r="C427" i="13"/>
  <c r="C428" i="13"/>
  <c r="C429" i="13"/>
  <c r="C430" i="13"/>
  <c r="C431" i="13"/>
  <c r="C432" i="13"/>
  <c r="C433" i="13"/>
  <c r="C434" i="13"/>
  <c r="C435" i="13"/>
  <c r="C436" i="13"/>
  <c r="C437" i="13"/>
  <c r="C438" i="13"/>
  <c r="C439" i="13"/>
  <c r="C440" i="13"/>
  <c r="C441" i="13"/>
  <c r="C2" i="13"/>
  <c r="D2" i="13"/>
  <c r="I14" i="3" l="1"/>
  <c r="I15" i="3" s="1"/>
  <c r="I16" i="3" s="1"/>
  <c r="I17" i="3" s="1"/>
  <c r="I18" i="3" s="1"/>
  <c r="I19" i="3" s="1"/>
  <c r="I20" i="3" s="1"/>
  <c r="I21" i="3" s="1"/>
  <c r="I22" i="3" s="1"/>
  <c r="I23" i="3" s="1"/>
  <c r="I24" i="3" s="1"/>
  <c r="I25" i="3" s="1"/>
  <c r="I26" i="3" s="1"/>
  <c r="I27" i="3" s="1"/>
  <c r="I28" i="3" s="1"/>
  <c r="I29" i="3" s="1"/>
  <c r="I30" i="3" s="1"/>
  <c r="I31" i="3" s="1"/>
  <c r="I32" i="3" s="1"/>
  <c r="I33" i="3" s="1"/>
  <c r="I34" i="3" s="1"/>
  <c r="I35" i="3" s="1"/>
  <c r="I36" i="3" s="1"/>
  <c r="E2" i="13"/>
  <c r="J12" i="3"/>
  <c r="D13" i="3" s="1"/>
  <c r="AG12" i="24" l="1"/>
  <c r="B14" i="3"/>
  <c r="AE13" i="24" s="1"/>
  <c r="L441" i="13" l="1"/>
  <c r="K441" i="13"/>
  <c r="J441" i="13"/>
  <c r="I441" i="13"/>
  <c r="H441" i="13"/>
  <c r="G441" i="13"/>
  <c r="F441" i="13"/>
  <c r="E441" i="13"/>
  <c r="L440" i="13"/>
  <c r="K440" i="13"/>
  <c r="J440" i="13"/>
  <c r="I440" i="13"/>
  <c r="H440" i="13"/>
  <c r="G440" i="13"/>
  <c r="F440" i="13"/>
  <c r="E440" i="13"/>
  <c r="L439" i="13"/>
  <c r="K439" i="13"/>
  <c r="J439" i="13"/>
  <c r="I439" i="13"/>
  <c r="H439" i="13"/>
  <c r="G439" i="13"/>
  <c r="F439" i="13"/>
  <c r="E439" i="13"/>
  <c r="L438" i="13"/>
  <c r="K438" i="13"/>
  <c r="J438" i="13"/>
  <c r="I438" i="13"/>
  <c r="H438" i="13"/>
  <c r="G438" i="13"/>
  <c r="F438" i="13"/>
  <c r="E438" i="13"/>
  <c r="L437" i="13"/>
  <c r="K437" i="13"/>
  <c r="J437" i="13"/>
  <c r="I437" i="13"/>
  <c r="H437" i="13"/>
  <c r="G437" i="13"/>
  <c r="F437" i="13"/>
  <c r="E437" i="13"/>
  <c r="L436" i="13"/>
  <c r="K436" i="13"/>
  <c r="J436" i="13"/>
  <c r="I436" i="13"/>
  <c r="H436" i="13"/>
  <c r="G436" i="13"/>
  <c r="F436" i="13"/>
  <c r="E436" i="13"/>
  <c r="L435" i="13"/>
  <c r="K435" i="13"/>
  <c r="J435" i="13"/>
  <c r="I435" i="13"/>
  <c r="H435" i="13"/>
  <c r="G435" i="13"/>
  <c r="F435" i="13"/>
  <c r="E435" i="13"/>
  <c r="L434" i="13"/>
  <c r="K434" i="13"/>
  <c r="J434" i="13"/>
  <c r="I434" i="13"/>
  <c r="H434" i="13"/>
  <c r="G434" i="13"/>
  <c r="F434" i="13"/>
  <c r="E434" i="13"/>
  <c r="L433" i="13"/>
  <c r="K433" i="13"/>
  <c r="J433" i="13"/>
  <c r="I433" i="13"/>
  <c r="H433" i="13"/>
  <c r="G433" i="13"/>
  <c r="F433" i="13"/>
  <c r="E433" i="13"/>
  <c r="L432" i="13"/>
  <c r="K432" i="13"/>
  <c r="J432" i="13"/>
  <c r="I432" i="13"/>
  <c r="H432" i="13"/>
  <c r="G432" i="13"/>
  <c r="F432" i="13"/>
  <c r="E432" i="13"/>
  <c r="L431" i="13"/>
  <c r="K431" i="13"/>
  <c r="J431" i="13"/>
  <c r="I431" i="13"/>
  <c r="H431" i="13"/>
  <c r="G431" i="13"/>
  <c r="F431" i="13"/>
  <c r="E431" i="13"/>
  <c r="L430" i="13"/>
  <c r="K430" i="13"/>
  <c r="J430" i="13"/>
  <c r="I430" i="13"/>
  <c r="H430" i="13"/>
  <c r="G430" i="13"/>
  <c r="F430" i="13"/>
  <c r="E430" i="13"/>
  <c r="L429" i="13"/>
  <c r="K429" i="13"/>
  <c r="J429" i="13"/>
  <c r="I429" i="13"/>
  <c r="H429" i="13"/>
  <c r="G429" i="13"/>
  <c r="F429" i="13"/>
  <c r="E429" i="13"/>
  <c r="L428" i="13"/>
  <c r="K428" i="13"/>
  <c r="J428" i="13"/>
  <c r="I428" i="13"/>
  <c r="H428" i="13"/>
  <c r="G428" i="13"/>
  <c r="F428" i="13"/>
  <c r="E428" i="13"/>
  <c r="L427" i="13"/>
  <c r="K427" i="13"/>
  <c r="J427" i="13"/>
  <c r="I427" i="13"/>
  <c r="H427" i="13"/>
  <c r="G427" i="13"/>
  <c r="F427" i="13"/>
  <c r="E427" i="13"/>
  <c r="L426" i="13"/>
  <c r="K426" i="13"/>
  <c r="J426" i="13"/>
  <c r="I426" i="13"/>
  <c r="H426" i="13"/>
  <c r="G426" i="13"/>
  <c r="F426" i="13"/>
  <c r="E426" i="13"/>
  <c r="L425" i="13"/>
  <c r="K425" i="13"/>
  <c r="J425" i="13"/>
  <c r="I425" i="13"/>
  <c r="H425" i="13"/>
  <c r="G425" i="13"/>
  <c r="F425" i="13"/>
  <c r="E425" i="13"/>
  <c r="L424" i="13"/>
  <c r="K424" i="13"/>
  <c r="J424" i="13"/>
  <c r="I424" i="13"/>
  <c r="H424" i="13"/>
  <c r="G424" i="13"/>
  <c r="F424" i="13"/>
  <c r="E424" i="13"/>
  <c r="L423" i="13"/>
  <c r="K423" i="13"/>
  <c r="J423" i="13"/>
  <c r="I423" i="13"/>
  <c r="H423" i="13"/>
  <c r="G423" i="13"/>
  <c r="F423" i="13"/>
  <c r="E423" i="13"/>
  <c r="L422" i="13"/>
  <c r="K422" i="13"/>
  <c r="J422" i="13"/>
  <c r="I422" i="13"/>
  <c r="H422" i="13"/>
  <c r="G422" i="13"/>
  <c r="F422" i="13"/>
  <c r="E422" i="13"/>
  <c r="L421" i="13"/>
  <c r="K421" i="13"/>
  <c r="J421" i="13"/>
  <c r="I421" i="13"/>
  <c r="H421" i="13"/>
  <c r="G421" i="13"/>
  <c r="F421" i="13"/>
  <c r="E421" i="13"/>
  <c r="L420" i="13"/>
  <c r="K420" i="13"/>
  <c r="J420" i="13"/>
  <c r="I420" i="13"/>
  <c r="H420" i="13"/>
  <c r="G420" i="13"/>
  <c r="F420" i="13"/>
  <c r="E420" i="13"/>
  <c r="L419" i="13"/>
  <c r="K419" i="13"/>
  <c r="J419" i="13"/>
  <c r="I419" i="13"/>
  <c r="H419" i="13"/>
  <c r="G419" i="13"/>
  <c r="F419" i="13"/>
  <c r="E419" i="13"/>
  <c r="L418" i="13"/>
  <c r="K418" i="13"/>
  <c r="J418" i="13"/>
  <c r="I418" i="13"/>
  <c r="H418" i="13"/>
  <c r="G418" i="13"/>
  <c r="F418" i="13"/>
  <c r="E418" i="13"/>
  <c r="L417" i="13"/>
  <c r="K417" i="13"/>
  <c r="J417" i="13"/>
  <c r="I417" i="13"/>
  <c r="H417" i="13"/>
  <c r="G417" i="13"/>
  <c r="F417" i="13"/>
  <c r="E417" i="13"/>
  <c r="L416" i="13"/>
  <c r="K416" i="13"/>
  <c r="J416" i="13"/>
  <c r="I416" i="13"/>
  <c r="H416" i="13"/>
  <c r="G416" i="13"/>
  <c r="F416" i="13"/>
  <c r="E416" i="13"/>
  <c r="L415" i="13"/>
  <c r="K415" i="13"/>
  <c r="J415" i="13"/>
  <c r="I415" i="13"/>
  <c r="H415" i="13"/>
  <c r="G415" i="13"/>
  <c r="F415" i="13"/>
  <c r="E415" i="13"/>
  <c r="L414" i="13"/>
  <c r="K414" i="13"/>
  <c r="J414" i="13"/>
  <c r="I414" i="13"/>
  <c r="H414" i="13"/>
  <c r="G414" i="13"/>
  <c r="F414" i="13"/>
  <c r="E414" i="13"/>
  <c r="L413" i="13"/>
  <c r="K413" i="13"/>
  <c r="J413" i="13"/>
  <c r="I413" i="13"/>
  <c r="H413" i="13"/>
  <c r="G413" i="13"/>
  <c r="F413" i="13"/>
  <c r="E413" i="13"/>
  <c r="L412" i="13"/>
  <c r="K412" i="13"/>
  <c r="J412" i="13"/>
  <c r="I412" i="13"/>
  <c r="H412" i="13"/>
  <c r="G412" i="13"/>
  <c r="F412" i="13"/>
  <c r="E412" i="13"/>
  <c r="L411" i="13"/>
  <c r="K411" i="13"/>
  <c r="J411" i="13"/>
  <c r="I411" i="13"/>
  <c r="H411" i="13"/>
  <c r="G411" i="13"/>
  <c r="F411" i="13"/>
  <c r="E411" i="13"/>
  <c r="L410" i="13"/>
  <c r="K410" i="13"/>
  <c r="J410" i="13"/>
  <c r="I410" i="13"/>
  <c r="H410" i="13"/>
  <c r="G410" i="13"/>
  <c r="F410" i="13"/>
  <c r="E410" i="13"/>
  <c r="L409" i="13"/>
  <c r="K409" i="13"/>
  <c r="J409" i="13"/>
  <c r="I409" i="13"/>
  <c r="H409" i="13"/>
  <c r="G409" i="13"/>
  <c r="F409" i="13"/>
  <c r="E409" i="13"/>
  <c r="L408" i="13"/>
  <c r="K408" i="13"/>
  <c r="J408" i="13"/>
  <c r="I408" i="13"/>
  <c r="H408" i="13"/>
  <c r="G408" i="13"/>
  <c r="F408" i="13"/>
  <c r="E408" i="13"/>
  <c r="L407" i="13"/>
  <c r="K407" i="13"/>
  <c r="J407" i="13"/>
  <c r="I407" i="13"/>
  <c r="H407" i="13"/>
  <c r="G407" i="13"/>
  <c r="F407" i="13"/>
  <c r="E407" i="13"/>
  <c r="L406" i="13"/>
  <c r="K406" i="13"/>
  <c r="J406" i="13"/>
  <c r="I406" i="13"/>
  <c r="H406" i="13"/>
  <c r="G406" i="13"/>
  <c r="F406" i="13"/>
  <c r="E406" i="13"/>
  <c r="L405" i="13"/>
  <c r="K405" i="13"/>
  <c r="J405" i="13"/>
  <c r="I405" i="13"/>
  <c r="H405" i="13"/>
  <c r="G405" i="13"/>
  <c r="F405" i="13"/>
  <c r="E405" i="13"/>
  <c r="L404" i="13"/>
  <c r="K404" i="13"/>
  <c r="J404" i="13"/>
  <c r="I404" i="13"/>
  <c r="H404" i="13"/>
  <c r="G404" i="13"/>
  <c r="F404" i="13"/>
  <c r="E404" i="13"/>
  <c r="L403" i="13"/>
  <c r="K403" i="13"/>
  <c r="J403" i="13"/>
  <c r="I403" i="13"/>
  <c r="H403" i="13"/>
  <c r="G403" i="13"/>
  <c r="F403" i="13"/>
  <c r="E403" i="13"/>
  <c r="L402" i="13"/>
  <c r="K402" i="13"/>
  <c r="J402" i="13"/>
  <c r="I402" i="13"/>
  <c r="H402" i="13"/>
  <c r="G402" i="13"/>
  <c r="F402" i="13"/>
  <c r="E402" i="13"/>
  <c r="L401" i="13"/>
  <c r="K401" i="13"/>
  <c r="J401" i="13"/>
  <c r="I401" i="13"/>
  <c r="H401" i="13"/>
  <c r="G401" i="13"/>
  <c r="F401" i="13"/>
  <c r="E401" i="13"/>
  <c r="L400" i="13"/>
  <c r="K400" i="13"/>
  <c r="J400" i="13"/>
  <c r="I400" i="13"/>
  <c r="H400" i="13"/>
  <c r="G400" i="13"/>
  <c r="F400" i="13"/>
  <c r="E400" i="13"/>
  <c r="L399" i="13"/>
  <c r="K399" i="13"/>
  <c r="J399" i="13"/>
  <c r="I399" i="13"/>
  <c r="H399" i="13"/>
  <c r="G399" i="13"/>
  <c r="F399" i="13"/>
  <c r="E399" i="13"/>
  <c r="L398" i="13"/>
  <c r="K398" i="13"/>
  <c r="J398" i="13"/>
  <c r="I398" i="13"/>
  <c r="H398" i="13"/>
  <c r="G398" i="13"/>
  <c r="F398" i="13"/>
  <c r="E398" i="13"/>
  <c r="L397" i="13"/>
  <c r="K397" i="13"/>
  <c r="J397" i="13"/>
  <c r="I397" i="13"/>
  <c r="H397" i="13"/>
  <c r="G397" i="13"/>
  <c r="F397" i="13"/>
  <c r="E397" i="13"/>
  <c r="L396" i="13"/>
  <c r="K396" i="13"/>
  <c r="J396" i="13"/>
  <c r="I396" i="13"/>
  <c r="H396" i="13"/>
  <c r="G396" i="13"/>
  <c r="F396" i="13"/>
  <c r="E396" i="13"/>
  <c r="L395" i="13"/>
  <c r="K395" i="13"/>
  <c r="J395" i="13"/>
  <c r="I395" i="13"/>
  <c r="H395" i="13"/>
  <c r="G395" i="13"/>
  <c r="F395" i="13"/>
  <c r="E395" i="13"/>
  <c r="L394" i="13"/>
  <c r="K394" i="13"/>
  <c r="J394" i="13"/>
  <c r="I394" i="13"/>
  <c r="H394" i="13"/>
  <c r="G394" i="13"/>
  <c r="F394" i="13"/>
  <c r="E394" i="13"/>
  <c r="L393" i="13"/>
  <c r="K393" i="13"/>
  <c r="J393" i="13"/>
  <c r="I393" i="13"/>
  <c r="H393" i="13"/>
  <c r="G393" i="13"/>
  <c r="F393" i="13"/>
  <c r="E393" i="13"/>
  <c r="L392" i="13"/>
  <c r="K392" i="13"/>
  <c r="J392" i="13"/>
  <c r="I392" i="13"/>
  <c r="H392" i="13"/>
  <c r="G392" i="13"/>
  <c r="F392" i="13"/>
  <c r="E392" i="13"/>
  <c r="L391" i="13"/>
  <c r="K391" i="13"/>
  <c r="J391" i="13"/>
  <c r="I391" i="13"/>
  <c r="H391" i="13"/>
  <c r="G391" i="13"/>
  <c r="F391" i="13"/>
  <c r="E391" i="13"/>
  <c r="L390" i="13"/>
  <c r="K390" i="13"/>
  <c r="J390" i="13"/>
  <c r="I390" i="13"/>
  <c r="H390" i="13"/>
  <c r="G390" i="13"/>
  <c r="F390" i="13"/>
  <c r="E390" i="13"/>
  <c r="L389" i="13"/>
  <c r="K389" i="13"/>
  <c r="J389" i="13"/>
  <c r="I389" i="13"/>
  <c r="H389" i="13"/>
  <c r="G389" i="13"/>
  <c r="F389" i="13"/>
  <c r="E389" i="13"/>
  <c r="L388" i="13"/>
  <c r="K388" i="13"/>
  <c r="J388" i="13"/>
  <c r="I388" i="13"/>
  <c r="H388" i="13"/>
  <c r="G388" i="13"/>
  <c r="F388" i="13"/>
  <c r="E388" i="13"/>
  <c r="L387" i="13"/>
  <c r="K387" i="13"/>
  <c r="J387" i="13"/>
  <c r="I387" i="13"/>
  <c r="H387" i="13"/>
  <c r="G387" i="13"/>
  <c r="F387" i="13"/>
  <c r="E387" i="13"/>
  <c r="L386" i="13"/>
  <c r="K386" i="13"/>
  <c r="J386" i="13"/>
  <c r="I386" i="13"/>
  <c r="H386" i="13"/>
  <c r="G386" i="13"/>
  <c r="F386" i="13"/>
  <c r="E386" i="13"/>
  <c r="L385" i="13"/>
  <c r="K385" i="13"/>
  <c r="J385" i="13"/>
  <c r="I385" i="13"/>
  <c r="H385" i="13"/>
  <c r="G385" i="13"/>
  <c r="F385" i="13"/>
  <c r="E385" i="13"/>
  <c r="L384" i="13"/>
  <c r="K384" i="13"/>
  <c r="J384" i="13"/>
  <c r="I384" i="13"/>
  <c r="H384" i="13"/>
  <c r="G384" i="13"/>
  <c r="F384" i="13"/>
  <c r="E384" i="13"/>
  <c r="L383" i="13"/>
  <c r="K383" i="13"/>
  <c r="J383" i="13"/>
  <c r="I383" i="13"/>
  <c r="H383" i="13"/>
  <c r="G383" i="13"/>
  <c r="F383" i="13"/>
  <c r="E383" i="13"/>
  <c r="L382" i="13"/>
  <c r="K382" i="13"/>
  <c r="J382" i="13"/>
  <c r="I382" i="13"/>
  <c r="H382" i="13"/>
  <c r="G382" i="13"/>
  <c r="F382" i="13"/>
  <c r="E382" i="13"/>
  <c r="L381" i="13"/>
  <c r="K381" i="13"/>
  <c r="J381" i="13"/>
  <c r="I381" i="13"/>
  <c r="H381" i="13"/>
  <c r="G381" i="13"/>
  <c r="F381" i="13"/>
  <c r="E381" i="13"/>
  <c r="L380" i="13"/>
  <c r="K380" i="13"/>
  <c r="J380" i="13"/>
  <c r="I380" i="13"/>
  <c r="H380" i="13"/>
  <c r="G380" i="13"/>
  <c r="F380" i="13"/>
  <c r="E380" i="13"/>
  <c r="L379" i="13"/>
  <c r="K379" i="13"/>
  <c r="J379" i="13"/>
  <c r="I379" i="13"/>
  <c r="H379" i="13"/>
  <c r="G379" i="13"/>
  <c r="F379" i="13"/>
  <c r="E379" i="13"/>
  <c r="L378" i="13"/>
  <c r="K378" i="13"/>
  <c r="J378" i="13"/>
  <c r="I378" i="13"/>
  <c r="H378" i="13"/>
  <c r="G378" i="13"/>
  <c r="F378" i="13"/>
  <c r="E378" i="13"/>
  <c r="L377" i="13"/>
  <c r="K377" i="13"/>
  <c r="J377" i="13"/>
  <c r="I377" i="13"/>
  <c r="H377" i="13"/>
  <c r="G377" i="13"/>
  <c r="F377" i="13"/>
  <c r="E377" i="13"/>
  <c r="L376" i="13"/>
  <c r="K376" i="13"/>
  <c r="J376" i="13"/>
  <c r="I376" i="13"/>
  <c r="H376" i="13"/>
  <c r="G376" i="13"/>
  <c r="F376" i="13"/>
  <c r="E376" i="13"/>
  <c r="L375" i="13"/>
  <c r="K375" i="13"/>
  <c r="J375" i="13"/>
  <c r="I375" i="13"/>
  <c r="H375" i="13"/>
  <c r="G375" i="13"/>
  <c r="F375" i="13"/>
  <c r="E375" i="13"/>
  <c r="L374" i="13"/>
  <c r="K374" i="13"/>
  <c r="J374" i="13"/>
  <c r="I374" i="13"/>
  <c r="H374" i="13"/>
  <c r="G374" i="13"/>
  <c r="F374" i="13"/>
  <c r="E374" i="13"/>
  <c r="L373" i="13"/>
  <c r="K373" i="13"/>
  <c r="J373" i="13"/>
  <c r="I373" i="13"/>
  <c r="H373" i="13"/>
  <c r="G373" i="13"/>
  <c r="F373" i="13"/>
  <c r="E373" i="13"/>
  <c r="L372" i="13"/>
  <c r="K372" i="13"/>
  <c r="J372" i="13"/>
  <c r="I372" i="13"/>
  <c r="H372" i="13"/>
  <c r="G372" i="13"/>
  <c r="F372" i="13"/>
  <c r="E372" i="13"/>
  <c r="L371" i="13"/>
  <c r="K371" i="13"/>
  <c r="J371" i="13"/>
  <c r="I371" i="13"/>
  <c r="H371" i="13"/>
  <c r="G371" i="13"/>
  <c r="F371" i="13"/>
  <c r="E371" i="13"/>
  <c r="L370" i="13"/>
  <c r="K370" i="13"/>
  <c r="J370" i="13"/>
  <c r="I370" i="13"/>
  <c r="H370" i="13"/>
  <c r="G370" i="13"/>
  <c r="F370" i="13"/>
  <c r="E370" i="13"/>
  <c r="L369" i="13"/>
  <c r="K369" i="13"/>
  <c r="J369" i="13"/>
  <c r="I369" i="13"/>
  <c r="H369" i="13"/>
  <c r="G369" i="13"/>
  <c r="F369" i="13"/>
  <c r="E369" i="13"/>
  <c r="L368" i="13"/>
  <c r="K368" i="13"/>
  <c r="J368" i="13"/>
  <c r="I368" i="13"/>
  <c r="H368" i="13"/>
  <c r="G368" i="13"/>
  <c r="F368" i="13"/>
  <c r="E368" i="13"/>
  <c r="L367" i="13"/>
  <c r="K367" i="13"/>
  <c r="J367" i="13"/>
  <c r="I367" i="13"/>
  <c r="H367" i="13"/>
  <c r="G367" i="13"/>
  <c r="F367" i="13"/>
  <c r="E367" i="13"/>
  <c r="L366" i="13"/>
  <c r="K366" i="13"/>
  <c r="J366" i="13"/>
  <c r="I366" i="13"/>
  <c r="H366" i="13"/>
  <c r="G366" i="13"/>
  <c r="F366" i="13"/>
  <c r="E366" i="13"/>
  <c r="L365" i="13"/>
  <c r="K365" i="13"/>
  <c r="J365" i="13"/>
  <c r="I365" i="13"/>
  <c r="H365" i="13"/>
  <c r="G365" i="13"/>
  <c r="F365" i="13"/>
  <c r="E365" i="13"/>
  <c r="L364" i="13"/>
  <c r="K364" i="13"/>
  <c r="J364" i="13"/>
  <c r="I364" i="13"/>
  <c r="H364" i="13"/>
  <c r="G364" i="13"/>
  <c r="F364" i="13"/>
  <c r="E364" i="13"/>
  <c r="L363" i="13"/>
  <c r="K363" i="13"/>
  <c r="J363" i="13"/>
  <c r="I363" i="13"/>
  <c r="H363" i="13"/>
  <c r="G363" i="13"/>
  <c r="F363" i="13"/>
  <c r="E363" i="13"/>
  <c r="L362" i="13"/>
  <c r="K362" i="13"/>
  <c r="J362" i="13"/>
  <c r="I362" i="13"/>
  <c r="H362" i="13"/>
  <c r="G362" i="13"/>
  <c r="F362" i="13"/>
  <c r="E362" i="13"/>
  <c r="L361" i="13"/>
  <c r="K361" i="13"/>
  <c r="J361" i="13"/>
  <c r="I361" i="13"/>
  <c r="H361" i="13"/>
  <c r="G361" i="13"/>
  <c r="F361" i="13"/>
  <c r="E361" i="13"/>
  <c r="L360" i="13"/>
  <c r="K360" i="13"/>
  <c r="J360" i="13"/>
  <c r="I360" i="13"/>
  <c r="H360" i="13"/>
  <c r="G360" i="13"/>
  <c r="F360" i="13"/>
  <c r="E360" i="13"/>
  <c r="L359" i="13"/>
  <c r="K359" i="13"/>
  <c r="J359" i="13"/>
  <c r="I359" i="13"/>
  <c r="H359" i="13"/>
  <c r="G359" i="13"/>
  <c r="F359" i="13"/>
  <c r="E359" i="13"/>
  <c r="L358" i="13"/>
  <c r="K358" i="13"/>
  <c r="J358" i="13"/>
  <c r="I358" i="13"/>
  <c r="H358" i="13"/>
  <c r="G358" i="13"/>
  <c r="F358" i="13"/>
  <c r="E358" i="13"/>
  <c r="L357" i="13"/>
  <c r="K357" i="13"/>
  <c r="J357" i="13"/>
  <c r="I357" i="13"/>
  <c r="H357" i="13"/>
  <c r="G357" i="13"/>
  <c r="F357" i="13"/>
  <c r="E357" i="13"/>
  <c r="L356" i="13"/>
  <c r="K356" i="13"/>
  <c r="J356" i="13"/>
  <c r="I356" i="13"/>
  <c r="H356" i="13"/>
  <c r="G356" i="13"/>
  <c r="F356" i="13"/>
  <c r="E356" i="13"/>
  <c r="L355" i="13"/>
  <c r="K355" i="13"/>
  <c r="J355" i="13"/>
  <c r="I355" i="13"/>
  <c r="H355" i="13"/>
  <c r="G355" i="13"/>
  <c r="F355" i="13"/>
  <c r="E355" i="13"/>
  <c r="L354" i="13"/>
  <c r="K354" i="13"/>
  <c r="J354" i="13"/>
  <c r="I354" i="13"/>
  <c r="H354" i="13"/>
  <c r="G354" i="13"/>
  <c r="F354" i="13"/>
  <c r="E354" i="13"/>
  <c r="L353" i="13"/>
  <c r="K353" i="13"/>
  <c r="J353" i="13"/>
  <c r="I353" i="13"/>
  <c r="H353" i="13"/>
  <c r="G353" i="13"/>
  <c r="F353" i="13"/>
  <c r="E353" i="13"/>
  <c r="L352" i="13"/>
  <c r="K352" i="13"/>
  <c r="J352" i="13"/>
  <c r="I352" i="13"/>
  <c r="H352" i="13"/>
  <c r="G352" i="13"/>
  <c r="F352" i="13"/>
  <c r="E352" i="13"/>
  <c r="L351" i="13"/>
  <c r="K351" i="13"/>
  <c r="J351" i="13"/>
  <c r="I351" i="13"/>
  <c r="H351" i="13"/>
  <c r="G351" i="13"/>
  <c r="F351" i="13"/>
  <c r="E351" i="13"/>
  <c r="L350" i="13"/>
  <c r="K350" i="13"/>
  <c r="J350" i="13"/>
  <c r="I350" i="13"/>
  <c r="H350" i="13"/>
  <c r="G350" i="13"/>
  <c r="F350" i="13"/>
  <c r="E350" i="13"/>
  <c r="L349" i="13"/>
  <c r="K349" i="13"/>
  <c r="J349" i="13"/>
  <c r="I349" i="13"/>
  <c r="H349" i="13"/>
  <c r="G349" i="13"/>
  <c r="F349" i="13"/>
  <c r="E349" i="13"/>
  <c r="L348" i="13"/>
  <c r="K348" i="13"/>
  <c r="J348" i="13"/>
  <c r="I348" i="13"/>
  <c r="H348" i="13"/>
  <c r="G348" i="13"/>
  <c r="F348" i="13"/>
  <c r="E348" i="13"/>
  <c r="L347" i="13"/>
  <c r="K347" i="13"/>
  <c r="J347" i="13"/>
  <c r="I347" i="13"/>
  <c r="H347" i="13"/>
  <c r="G347" i="13"/>
  <c r="F347" i="13"/>
  <c r="E347" i="13"/>
  <c r="L346" i="13"/>
  <c r="K346" i="13"/>
  <c r="J346" i="13"/>
  <c r="I346" i="13"/>
  <c r="H346" i="13"/>
  <c r="G346" i="13"/>
  <c r="F346" i="13"/>
  <c r="E346" i="13"/>
  <c r="L345" i="13"/>
  <c r="K345" i="13"/>
  <c r="J345" i="13"/>
  <c r="I345" i="13"/>
  <c r="H345" i="13"/>
  <c r="G345" i="13"/>
  <c r="F345" i="13"/>
  <c r="E345" i="13"/>
  <c r="L344" i="13"/>
  <c r="K344" i="13"/>
  <c r="J344" i="13"/>
  <c r="I344" i="13"/>
  <c r="H344" i="13"/>
  <c r="G344" i="13"/>
  <c r="F344" i="13"/>
  <c r="E344" i="13"/>
  <c r="L343" i="13"/>
  <c r="K343" i="13"/>
  <c r="J343" i="13"/>
  <c r="I343" i="13"/>
  <c r="H343" i="13"/>
  <c r="G343" i="13"/>
  <c r="F343" i="13"/>
  <c r="E343" i="13"/>
  <c r="L342" i="13"/>
  <c r="K342" i="13"/>
  <c r="J342" i="13"/>
  <c r="I342" i="13"/>
  <c r="H342" i="13"/>
  <c r="G342" i="13"/>
  <c r="F342" i="13"/>
  <c r="E342" i="13"/>
  <c r="L341" i="13"/>
  <c r="K341" i="13"/>
  <c r="J341" i="13"/>
  <c r="I341" i="13"/>
  <c r="H341" i="13"/>
  <c r="G341" i="13"/>
  <c r="F341" i="13"/>
  <c r="E341" i="13"/>
  <c r="L340" i="13"/>
  <c r="K340" i="13"/>
  <c r="J340" i="13"/>
  <c r="I340" i="13"/>
  <c r="H340" i="13"/>
  <c r="G340" i="13"/>
  <c r="F340" i="13"/>
  <c r="E340" i="13"/>
  <c r="L339" i="13"/>
  <c r="K339" i="13"/>
  <c r="J339" i="13"/>
  <c r="I339" i="13"/>
  <c r="H339" i="13"/>
  <c r="G339" i="13"/>
  <c r="F339" i="13"/>
  <c r="E339" i="13"/>
  <c r="L338" i="13"/>
  <c r="K338" i="13"/>
  <c r="J338" i="13"/>
  <c r="I338" i="13"/>
  <c r="H338" i="13"/>
  <c r="G338" i="13"/>
  <c r="F338" i="13"/>
  <c r="E338" i="13"/>
  <c r="L337" i="13"/>
  <c r="K337" i="13"/>
  <c r="J337" i="13"/>
  <c r="I337" i="13"/>
  <c r="H337" i="13"/>
  <c r="G337" i="13"/>
  <c r="F337" i="13"/>
  <c r="E337" i="13"/>
  <c r="L336" i="13"/>
  <c r="K336" i="13"/>
  <c r="J336" i="13"/>
  <c r="I336" i="13"/>
  <c r="H336" i="13"/>
  <c r="G336" i="13"/>
  <c r="F336" i="13"/>
  <c r="E336" i="13"/>
  <c r="L335" i="13"/>
  <c r="K335" i="13"/>
  <c r="J335" i="13"/>
  <c r="I335" i="13"/>
  <c r="H335" i="13"/>
  <c r="G335" i="13"/>
  <c r="F335" i="13"/>
  <c r="E335" i="13"/>
  <c r="L334" i="13"/>
  <c r="K334" i="13"/>
  <c r="J334" i="13"/>
  <c r="I334" i="13"/>
  <c r="H334" i="13"/>
  <c r="G334" i="13"/>
  <c r="F334" i="13"/>
  <c r="E334" i="13"/>
  <c r="L333" i="13"/>
  <c r="K333" i="13"/>
  <c r="J333" i="13"/>
  <c r="I333" i="13"/>
  <c r="H333" i="13"/>
  <c r="G333" i="13"/>
  <c r="F333" i="13"/>
  <c r="E333" i="13"/>
  <c r="L332" i="13"/>
  <c r="K332" i="13"/>
  <c r="J332" i="13"/>
  <c r="I332" i="13"/>
  <c r="H332" i="13"/>
  <c r="G332" i="13"/>
  <c r="F332" i="13"/>
  <c r="E332" i="13"/>
  <c r="L331" i="13"/>
  <c r="K331" i="13"/>
  <c r="J331" i="13"/>
  <c r="I331" i="13"/>
  <c r="H331" i="13"/>
  <c r="G331" i="13"/>
  <c r="F331" i="13"/>
  <c r="E331" i="13"/>
  <c r="L330" i="13"/>
  <c r="K330" i="13"/>
  <c r="J330" i="13"/>
  <c r="I330" i="13"/>
  <c r="H330" i="13"/>
  <c r="G330" i="13"/>
  <c r="F330" i="13"/>
  <c r="E330" i="13"/>
  <c r="L329" i="13"/>
  <c r="K329" i="13"/>
  <c r="J329" i="13"/>
  <c r="I329" i="13"/>
  <c r="H329" i="13"/>
  <c r="G329" i="13"/>
  <c r="F329" i="13"/>
  <c r="E329" i="13"/>
  <c r="L328" i="13"/>
  <c r="K328" i="13"/>
  <c r="J328" i="13"/>
  <c r="I328" i="13"/>
  <c r="H328" i="13"/>
  <c r="G328" i="13"/>
  <c r="F328" i="13"/>
  <c r="E328" i="13"/>
  <c r="L327" i="13"/>
  <c r="K327" i="13"/>
  <c r="J327" i="13"/>
  <c r="I327" i="13"/>
  <c r="H327" i="13"/>
  <c r="G327" i="13"/>
  <c r="F327" i="13"/>
  <c r="E327" i="13"/>
  <c r="L326" i="13"/>
  <c r="K326" i="13"/>
  <c r="J326" i="13"/>
  <c r="I326" i="13"/>
  <c r="H326" i="13"/>
  <c r="G326" i="13"/>
  <c r="F326" i="13"/>
  <c r="E326" i="13"/>
  <c r="L325" i="13"/>
  <c r="K325" i="13"/>
  <c r="J325" i="13"/>
  <c r="I325" i="13"/>
  <c r="H325" i="13"/>
  <c r="G325" i="13"/>
  <c r="F325" i="13"/>
  <c r="E325" i="13"/>
  <c r="L324" i="13"/>
  <c r="K324" i="13"/>
  <c r="J324" i="13"/>
  <c r="I324" i="13"/>
  <c r="H324" i="13"/>
  <c r="G324" i="13"/>
  <c r="F324" i="13"/>
  <c r="E324" i="13"/>
  <c r="L323" i="13"/>
  <c r="K323" i="13"/>
  <c r="J323" i="13"/>
  <c r="I323" i="13"/>
  <c r="H323" i="13"/>
  <c r="G323" i="13"/>
  <c r="F323" i="13"/>
  <c r="E323" i="13"/>
  <c r="L322" i="13"/>
  <c r="K322" i="13"/>
  <c r="J322" i="13"/>
  <c r="I322" i="13"/>
  <c r="H322" i="13"/>
  <c r="G322" i="13"/>
  <c r="F322" i="13"/>
  <c r="E322" i="13"/>
  <c r="L321" i="13"/>
  <c r="K321" i="13"/>
  <c r="J321" i="13"/>
  <c r="I321" i="13"/>
  <c r="H321" i="13"/>
  <c r="G321" i="13"/>
  <c r="F321" i="13"/>
  <c r="E321" i="13"/>
  <c r="L320" i="13"/>
  <c r="K320" i="13"/>
  <c r="J320" i="13"/>
  <c r="I320" i="13"/>
  <c r="H320" i="13"/>
  <c r="G320" i="13"/>
  <c r="F320" i="13"/>
  <c r="E320" i="13"/>
  <c r="L319" i="13"/>
  <c r="K319" i="13"/>
  <c r="J319" i="13"/>
  <c r="I319" i="13"/>
  <c r="H319" i="13"/>
  <c r="G319" i="13"/>
  <c r="F319" i="13"/>
  <c r="E319" i="13"/>
  <c r="L318" i="13"/>
  <c r="K318" i="13"/>
  <c r="J318" i="13"/>
  <c r="I318" i="13"/>
  <c r="H318" i="13"/>
  <c r="G318" i="13"/>
  <c r="F318" i="13"/>
  <c r="E318" i="13"/>
  <c r="L317" i="13"/>
  <c r="K317" i="13"/>
  <c r="J317" i="13"/>
  <c r="I317" i="13"/>
  <c r="H317" i="13"/>
  <c r="G317" i="13"/>
  <c r="F317" i="13"/>
  <c r="E317" i="13"/>
  <c r="L316" i="13"/>
  <c r="K316" i="13"/>
  <c r="J316" i="13"/>
  <c r="I316" i="13"/>
  <c r="H316" i="13"/>
  <c r="G316" i="13"/>
  <c r="F316" i="13"/>
  <c r="E316" i="13"/>
  <c r="L315" i="13"/>
  <c r="K315" i="13"/>
  <c r="J315" i="13"/>
  <c r="I315" i="13"/>
  <c r="H315" i="13"/>
  <c r="G315" i="13"/>
  <c r="F315" i="13"/>
  <c r="E315" i="13"/>
  <c r="L314" i="13"/>
  <c r="K314" i="13"/>
  <c r="J314" i="13"/>
  <c r="I314" i="13"/>
  <c r="H314" i="13"/>
  <c r="G314" i="13"/>
  <c r="F314" i="13"/>
  <c r="E314" i="13"/>
  <c r="L313" i="13"/>
  <c r="K313" i="13"/>
  <c r="J313" i="13"/>
  <c r="I313" i="13"/>
  <c r="H313" i="13"/>
  <c r="G313" i="13"/>
  <c r="F313" i="13"/>
  <c r="E313" i="13"/>
  <c r="L312" i="13"/>
  <c r="K312" i="13"/>
  <c r="J312" i="13"/>
  <c r="I312" i="13"/>
  <c r="H312" i="13"/>
  <c r="G312" i="13"/>
  <c r="F312" i="13"/>
  <c r="E312" i="13"/>
  <c r="L311" i="13"/>
  <c r="K311" i="13"/>
  <c r="J311" i="13"/>
  <c r="I311" i="13"/>
  <c r="H311" i="13"/>
  <c r="G311" i="13"/>
  <c r="F311" i="13"/>
  <c r="E311" i="13"/>
  <c r="L310" i="13"/>
  <c r="K310" i="13"/>
  <c r="J310" i="13"/>
  <c r="I310" i="13"/>
  <c r="H310" i="13"/>
  <c r="G310" i="13"/>
  <c r="F310" i="13"/>
  <c r="E310" i="13"/>
  <c r="L309" i="13"/>
  <c r="K309" i="13"/>
  <c r="J309" i="13"/>
  <c r="I309" i="13"/>
  <c r="H309" i="13"/>
  <c r="G309" i="13"/>
  <c r="F309" i="13"/>
  <c r="E309" i="13"/>
  <c r="L308" i="13"/>
  <c r="K308" i="13"/>
  <c r="J308" i="13"/>
  <c r="I308" i="13"/>
  <c r="H308" i="13"/>
  <c r="G308" i="13"/>
  <c r="F308" i="13"/>
  <c r="E308" i="13"/>
  <c r="L307" i="13"/>
  <c r="K307" i="13"/>
  <c r="J307" i="13"/>
  <c r="I307" i="13"/>
  <c r="H307" i="13"/>
  <c r="G307" i="13"/>
  <c r="F307" i="13"/>
  <c r="E307" i="13"/>
  <c r="L306" i="13"/>
  <c r="K306" i="13"/>
  <c r="J306" i="13"/>
  <c r="I306" i="13"/>
  <c r="H306" i="13"/>
  <c r="G306" i="13"/>
  <c r="F306" i="13"/>
  <c r="E306" i="13"/>
  <c r="L305" i="13"/>
  <c r="K305" i="13"/>
  <c r="J305" i="13"/>
  <c r="I305" i="13"/>
  <c r="H305" i="13"/>
  <c r="G305" i="13"/>
  <c r="F305" i="13"/>
  <c r="E305" i="13"/>
  <c r="L304" i="13"/>
  <c r="K304" i="13"/>
  <c r="J304" i="13"/>
  <c r="I304" i="13"/>
  <c r="H304" i="13"/>
  <c r="G304" i="13"/>
  <c r="F304" i="13"/>
  <c r="E304" i="13"/>
  <c r="L303" i="13"/>
  <c r="K303" i="13"/>
  <c r="J303" i="13"/>
  <c r="I303" i="13"/>
  <c r="H303" i="13"/>
  <c r="G303" i="13"/>
  <c r="F303" i="13"/>
  <c r="E303" i="13"/>
  <c r="L302" i="13"/>
  <c r="K302" i="13"/>
  <c r="J302" i="13"/>
  <c r="I302" i="13"/>
  <c r="H302" i="13"/>
  <c r="G302" i="13"/>
  <c r="F302" i="13"/>
  <c r="E302" i="13"/>
  <c r="L301" i="13"/>
  <c r="K301" i="13"/>
  <c r="J301" i="13"/>
  <c r="I301" i="13"/>
  <c r="H301" i="13"/>
  <c r="G301" i="13"/>
  <c r="F301" i="13"/>
  <c r="E301" i="13"/>
  <c r="L300" i="13"/>
  <c r="K300" i="13"/>
  <c r="J300" i="13"/>
  <c r="I300" i="13"/>
  <c r="H300" i="13"/>
  <c r="G300" i="13"/>
  <c r="F300" i="13"/>
  <c r="E300" i="13"/>
  <c r="L299" i="13"/>
  <c r="K299" i="13"/>
  <c r="J299" i="13"/>
  <c r="I299" i="13"/>
  <c r="H299" i="13"/>
  <c r="G299" i="13"/>
  <c r="F299" i="13"/>
  <c r="E299" i="13"/>
  <c r="L298" i="13"/>
  <c r="K298" i="13"/>
  <c r="J298" i="13"/>
  <c r="I298" i="13"/>
  <c r="H298" i="13"/>
  <c r="G298" i="13"/>
  <c r="F298" i="13"/>
  <c r="E298" i="13"/>
  <c r="L297" i="13"/>
  <c r="K297" i="13"/>
  <c r="J297" i="13"/>
  <c r="I297" i="13"/>
  <c r="H297" i="13"/>
  <c r="G297" i="13"/>
  <c r="F297" i="13"/>
  <c r="E297" i="13"/>
  <c r="L296" i="13"/>
  <c r="K296" i="13"/>
  <c r="J296" i="13"/>
  <c r="I296" i="13"/>
  <c r="H296" i="13"/>
  <c r="G296" i="13"/>
  <c r="F296" i="13"/>
  <c r="E296" i="13"/>
  <c r="L295" i="13"/>
  <c r="K295" i="13"/>
  <c r="J295" i="13"/>
  <c r="I295" i="13"/>
  <c r="H295" i="13"/>
  <c r="G295" i="13"/>
  <c r="F295" i="13"/>
  <c r="E295" i="13"/>
  <c r="L294" i="13"/>
  <c r="K294" i="13"/>
  <c r="J294" i="13"/>
  <c r="I294" i="13"/>
  <c r="H294" i="13"/>
  <c r="G294" i="13"/>
  <c r="F294" i="13"/>
  <c r="E294" i="13"/>
  <c r="L293" i="13"/>
  <c r="K293" i="13"/>
  <c r="J293" i="13"/>
  <c r="I293" i="13"/>
  <c r="H293" i="13"/>
  <c r="G293" i="13"/>
  <c r="F293" i="13"/>
  <c r="E293" i="13"/>
  <c r="L292" i="13"/>
  <c r="K292" i="13"/>
  <c r="J292" i="13"/>
  <c r="I292" i="13"/>
  <c r="H292" i="13"/>
  <c r="G292" i="13"/>
  <c r="F292" i="13"/>
  <c r="E292" i="13"/>
  <c r="L291" i="13"/>
  <c r="K291" i="13"/>
  <c r="J291" i="13"/>
  <c r="I291" i="13"/>
  <c r="H291" i="13"/>
  <c r="G291" i="13"/>
  <c r="F291" i="13"/>
  <c r="E291" i="13"/>
  <c r="L290" i="13"/>
  <c r="K290" i="13"/>
  <c r="J290" i="13"/>
  <c r="I290" i="13"/>
  <c r="H290" i="13"/>
  <c r="G290" i="13"/>
  <c r="F290" i="13"/>
  <c r="E290" i="13"/>
  <c r="L289" i="13"/>
  <c r="K289" i="13"/>
  <c r="J289" i="13"/>
  <c r="I289" i="13"/>
  <c r="H289" i="13"/>
  <c r="G289" i="13"/>
  <c r="F289" i="13"/>
  <c r="E289" i="13"/>
  <c r="L288" i="13"/>
  <c r="K288" i="13"/>
  <c r="J288" i="13"/>
  <c r="I288" i="13"/>
  <c r="H288" i="13"/>
  <c r="G288" i="13"/>
  <c r="F288" i="13"/>
  <c r="E288" i="13"/>
  <c r="L287" i="13"/>
  <c r="K287" i="13"/>
  <c r="J287" i="13"/>
  <c r="I287" i="13"/>
  <c r="H287" i="13"/>
  <c r="G287" i="13"/>
  <c r="F287" i="13"/>
  <c r="E287" i="13"/>
  <c r="L286" i="13"/>
  <c r="K286" i="13"/>
  <c r="J286" i="13"/>
  <c r="I286" i="13"/>
  <c r="H286" i="13"/>
  <c r="G286" i="13"/>
  <c r="F286" i="13"/>
  <c r="E286" i="13"/>
  <c r="L285" i="13"/>
  <c r="K285" i="13"/>
  <c r="J285" i="13"/>
  <c r="I285" i="13"/>
  <c r="H285" i="13"/>
  <c r="G285" i="13"/>
  <c r="F285" i="13"/>
  <c r="E285" i="13"/>
  <c r="L284" i="13"/>
  <c r="K284" i="13"/>
  <c r="J284" i="13"/>
  <c r="I284" i="13"/>
  <c r="H284" i="13"/>
  <c r="G284" i="13"/>
  <c r="F284" i="13"/>
  <c r="E284" i="13"/>
  <c r="L283" i="13"/>
  <c r="K283" i="13"/>
  <c r="J283" i="13"/>
  <c r="I283" i="13"/>
  <c r="H283" i="13"/>
  <c r="G283" i="13"/>
  <c r="F283" i="13"/>
  <c r="E283" i="13"/>
  <c r="L282" i="13"/>
  <c r="K282" i="13"/>
  <c r="J282" i="13"/>
  <c r="I282" i="13"/>
  <c r="H282" i="13"/>
  <c r="G282" i="13"/>
  <c r="F282" i="13"/>
  <c r="E282" i="13"/>
  <c r="L281" i="13"/>
  <c r="K281" i="13"/>
  <c r="J281" i="13"/>
  <c r="I281" i="13"/>
  <c r="H281" i="13"/>
  <c r="G281" i="13"/>
  <c r="F281" i="13"/>
  <c r="E281" i="13"/>
  <c r="L280" i="13"/>
  <c r="K280" i="13"/>
  <c r="J280" i="13"/>
  <c r="I280" i="13"/>
  <c r="H280" i="13"/>
  <c r="G280" i="13"/>
  <c r="F280" i="13"/>
  <c r="E280" i="13"/>
  <c r="L279" i="13"/>
  <c r="K279" i="13"/>
  <c r="J279" i="13"/>
  <c r="I279" i="13"/>
  <c r="H279" i="13"/>
  <c r="G279" i="13"/>
  <c r="F279" i="13"/>
  <c r="E279" i="13"/>
  <c r="L278" i="13"/>
  <c r="K278" i="13"/>
  <c r="J278" i="13"/>
  <c r="I278" i="13"/>
  <c r="H278" i="13"/>
  <c r="G278" i="13"/>
  <c r="F278" i="13"/>
  <c r="E278" i="13"/>
  <c r="L277" i="13"/>
  <c r="K277" i="13"/>
  <c r="J277" i="13"/>
  <c r="I277" i="13"/>
  <c r="H277" i="13"/>
  <c r="G277" i="13"/>
  <c r="F277" i="13"/>
  <c r="E277" i="13"/>
  <c r="L276" i="13"/>
  <c r="K276" i="13"/>
  <c r="J276" i="13"/>
  <c r="I276" i="13"/>
  <c r="H276" i="13"/>
  <c r="G276" i="13"/>
  <c r="F276" i="13"/>
  <c r="E276" i="13"/>
  <c r="L275" i="13"/>
  <c r="K275" i="13"/>
  <c r="J275" i="13"/>
  <c r="I275" i="13"/>
  <c r="H275" i="13"/>
  <c r="G275" i="13"/>
  <c r="F275" i="13"/>
  <c r="E275" i="13"/>
  <c r="L274" i="13"/>
  <c r="K274" i="13"/>
  <c r="J274" i="13"/>
  <c r="I274" i="13"/>
  <c r="H274" i="13"/>
  <c r="G274" i="13"/>
  <c r="F274" i="13"/>
  <c r="E274" i="13"/>
  <c r="L273" i="13"/>
  <c r="K273" i="13"/>
  <c r="J273" i="13"/>
  <c r="I273" i="13"/>
  <c r="H273" i="13"/>
  <c r="G273" i="13"/>
  <c r="F273" i="13"/>
  <c r="E273" i="13"/>
  <c r="L272" i="13"/>
  <c r="K272" i="13"/>
  <c r="J272" i="13"/>
  <c r="I272" i="13"/>
  <c r="H272" i="13"/>
  <c r="G272" i="13"/>
  <c r="F272" i="13"/>
  <c r="E272" i="13"/>
  <c r="L271" i="13"/>
  <c r="K271" i="13"/>
  <c r="J271" i="13"/>
  <c r="I271" i="13"/>
  <c r="H271" i="13"/>
  <c r="G271" i="13"/>
  <c r="F271" i="13"/>
  <c r="E271" i="13"/>
  <c r="L270" i="13"/>
  <c r="K270" i="13"/>
  <c r="J270" i="13"/>
  <c r="I270" i="13"/>
  <c r="H270" i="13"/>
  <c r="G270" i="13"/>
  <c r="F270" i="13"/>
  <c r="E270" i="13"/>
  <c r="L269" i="13"/>
  <c r="K269" i="13"/>
  <c r="J269" i="13"/>
  <c r="I269" i="13"/>
  <c r="H269" i="13"/>
  <c r="G269" i="13"/>
  <c r="F269" i="13"/>
  <c r="E269" i="13"/>
  <c r="L268" i="13"/>
  <c r="K268" i="13"/>
  <c r="J268" i="13"/>
  <c r="I268" i="13"/>
  <c r="H268" i="13"/>
  <c r="G268" i="13"/>
  <c r="F268" i="13"/>
  <c r="E268" i="13"/>
  <c r="L267" i="13"/>
  <c r="K267" i="13"/>
  <c r="J267" i="13"/>
  <c r="I267" i="13"/>
  <c r="H267" i="13"/>
  <c r="G267" i="13"/>
  <c r="F267" i="13"/>
  <c r="E267" i="13"/>
  <c r="L266" i="13"/>
  <c r="K266" i="13"/>
  <c r="J266" i="13"/>
  <c r="I266" i="13"/>
  <c r="H266" i="13"/>
  <c r="G266" i="13"/>
  <c r="F266" i="13"/>
  <c r="E266" i="13"/>
  <c r="L265" i="13"/>
  <c r="K265" i="13"/>
  <c r="J265" i="13"/>
  <c r="I265" i="13"/>
  <c r="H265" i="13"/>
  <c r="G265" i="13"/>
  <c r="F265" i="13"/>
  <c r="E265" i="13"/>
  <c r="L264" i="13"/>
  <c r="K264" i="13"/>
  <c r="J264" i="13"/>
  <c r="I264" i="13"/>
  <c r="H264" i="13"/>
  <c r="G264" i="13"/>
  <c r="F264" i="13"/>
  <c r="E264" i="13"/>
  <c r="L263" i="13"/>
  <c r="K263" i="13"/>
  <c r="J263" i="13"/>
  <c r="I263" i="13"/>
  <c r="H263" i="13"/>
  <c r="G263" i="13"/>
  <c r="F263" i="13"/>
  <c r="E263" i="13"/>
  <c r="L262" i="13"/>
  <c r="K262" i="13"/>
  <c r="J262" i="13"/>
  <c r="I262" i="13"/>
  <c r="H262" i="13"/>
  <c r="G262" i="13"/>
  <c r="F262" i="13"/>
  <c r="E262" i="13"/>
  <c r="L261" i="13"/>
  <c r="K261" i="13"/>
  <c r="J261" i="13"/>
  <c r="I261" i="13"/>
  <c r="H261" i="13"/>
  <c r="G261" i="13"/>
  <c r="F261" i="13"/>
  <c r="E261" i="13"/>
  <c r="L260" i="13"/>
  <c r="K260" i="13"/>
  <c r="J260" i="13"/>
  <c r="I260" i="13"/>
  <c r="H260" i="13"/>
  <c r="G260" i="13"/>
  <c r="F260" i="13"/>
  <c r="E260" i="13"/>
  <c r="L259" i="13"/>
  <c r="K259" i="13"/>
  <c r="J259" i="13"/>
  <c r="I259" i="13"/>
  <c r="H259" i="13"/>
  <c r="G259" i="13"/>
  <c r="F259" i="13"/>
  <c r="E259" i="13"/>
  <c r="L258" i="13"/>
  <c r="K258" i="13"/>
  <c r="J258" i="13"/>
  <c r="I258" i="13"/>
  <c r="H258" i="13"/>
  <c r="G258" i="13"/>
  <c r="F258" i="13"/>
  <c r="E258" i="13"/>
  <c r="L257" i="13"/>
  <c r="K257" i="13"/>
  <c r="J257" i="13"/>
  <c r="I257" i="13"/>
  <c r="H257" i="13"/>
  <c r="G257" i="13"/>
  <c r="F257" i="13"/>
  <c r="E257" i="13"/>
  <c r="L256" i="13"/>
  <c r="K256" i="13"/>
  <c r="J256" i="13"/>
  <c r="I256" i="13"/>
  <c r="H256" i="13"/>
  <c r="G256" i="13"/>
  <c r="F256" i="13"/>
  <c r="E256" i="13"/>
  <c r="L255" i="13"/>
  <c r="K255" i="13"/>
  <c r="J255" i="13"/>
  <c r="I255" i="13"/>
  <c r="H255" i="13"/>
  <c r="G255" i="13"/>
  <c r="F255" i="13"/>
  <c r="E255" i="13"/>
  <c r="L254" i="13"/>
  <c r="K254" i="13"/>
  <c r="J254" i="13"/>
  <c r="I254" i="13"/>
  <c r="H254" i="13"/>
  <c r="G254" i="13"/>
  <c r="F254" i="13"/>
  <c r="E254" i="13"/>
  <c r="L253" i="13"/>
  <c r="K253" i="13"/>
  <c r="J253" i="13"/>
  <c r="I253" i="13"/>
  <c r="H253" i="13"/>
  <c r="G253" i="13"/>
  <c r="F253" i="13"/>
  <c r="E253" i="13"/>
  <c r="L252" i="13"/>
  <c r="K252" i="13"/>
  <c r="J252" i="13"/>
  <c r="I252" i="13"/>
  <c r="H252" i="13"/>
  <c r="G252" i="13"/>
  <c r="F252" i="13"/>
  <c r="E252" i="13"/>
  <c r="L251" i="13"/>
  <c r="K251" i="13"/>
  <c r="J251" i="13"/>
  <c r="I251" i="13"/>
  <c r="H251" i="13"/>
  <c r="G251" i="13"/>
  <c r="F251" i="13"/>
  <c r="E251" i="13"/>
  <c r="L250" i="13"/>
  <c r="K250" i="13"/>
  <c r="J250" i="13"/>
  <c r="I250" i="13"/>
  <c r="H250" i="13"/>
  <c r="G250" i="13"/>
  <c r="F250" i="13"/>
  <c r="E250" i="13"/>
  <c r="L249" i="13"/>
  <c r="K249" i="13"/>
  <c r="J249" i="13"/>
  <c r="I249" i="13"/>
  <c r="H249" i="13"/>
  <c r="G249" i="13"/>
  <c r="F249" i="13"/>
  <c r="E249" i="13"/>
  <c r="L248" i="13"/>
  <c r="K248" i="13"/>
  <c r="J248" i="13"/>
  <c r="I248" i="13"/>
  <c r="H248" i="13"/>
  <c r="G248" i="13"/>
  <c r="F248" i="13"/>
  <c r="E248" i="13"/>
  <c r="L247" i="13"/>
  <c r="K247" i="13"/>
  <c r="J247" i="13"/>
  <c r="I247" i="13"/>
  <c r="H247" i="13"/>
  <c r="G247" i="13"/>
  <c r="F247" i="13"/>
  <c r="E247" i="13"/>
  <c r="L246" i="13"/>
  <c r="K246" i="13"/>
  <c r="J246" i="13"/>
  <c r="I246" i="13"/>
  <c r="H246" i="13"/>
  <c r="G246" i="13"/>
  <c r="F246" i="13"/>
  <c r="E246" i="13"/>
  <c r="L245" i="13"/>
  <c r="K245" i="13"/>
  <c r="J245" i="13"/>
  <c r="I245" i="13"/>
  <c r="H245" i="13"/>
  <c r="G245" i="13"/>
  <c r="F245" i="13"/>
  <c r="E245" i="13"/>
  <c r="L244" i="13"/>
  <c r="K244" i="13"/>
  <c r="J244" i="13"/>
  <c r="I244" i="13"/>
  <c r="H244" i="13"/>
  <c r="G244" i="13"/>
  <c r="F244" i="13"/>
  <c r="E244" i="13"/>
  <c r="L243" i="13"/>
  <c r="K243" i="13"/>
  <c r="J243" i="13"/>
  <c r="I243" i="13"/>
  <c r="H243" i="13"/>
  <c r="G243" i="13"/>
  <c r="F243" i="13"/>
  <c r="E243" i="13"/>
  <c r="L242" i="13"/>
  <c r="K242" i="13"/>
  <c r="J242" i="13"/>
  <c r="I242" i="13"/>
  <c r="H242" i="13"/>
  <c r="G242" i="13"/>
  <c r="F242" i="13"/>
  <c r="E242" i="13"/>
  <c r="L241" i="13"/>
  <c r="K241" i="13"/>
  <c r="J241" i="13"/>
  <c r="I241" i="13"/>
  <c r="H241" i="13"/>
  <c r="G241" i="13"/>
  <c r="F241" i="13"/>
  <c r="E241" i="13"/>
  <c r="L240" i="13"/>
  <c r="K240" i="13"/>
  <c r="J240" i="13"/>
  <c r="I240" i="13"/>
  <c r="H240" i="13"/>
  <c r="G240" i="13"/>
  <c r="F240" i="13"/>
  <c r="E240" i="13"/>
  <c r="L239" i="13"/>
  <c r="K239" i="13"/>
  <c r="J239" i="13"/>
  <c r="I239" i="13"/>
  <c r="H239" i="13"/>
  <c r="G239" i="13"/>
  <c r="F239" i="13"/>
  <c r="E239" i="13"/>
  <c r="L238" i="13"/>
  <c r="K238" i="13"/>
  <c r="J238" i="13"/>
  <c r="I238" i="13"/>
  <c r="H238" i="13"/>
  <c r="G238" i="13"/>
  <c r="F238" i="13"/>
  <c r="E238" i="13"/>
  <c r="L237" i="13"/>
  <c r="K237" i="13"/>
  <c r="J237" i="13"/>
  <c r="I237" i="13"/>
  <c r="H237" i="13"/>
  <c r="G237" i="13"/>
  <c r="F237" i="13"/>
  <c r="E237" i="13"/>
  <c r="L236" i="13"/>
  <c r="K236" i="13"/>
  <c r="J236" i="13"/>
  <c r="I236" i="13"/>
  <c r="H236" i="13"/>
  <c r="G236" i="13"/>
  <c r="F236" i="13"/>
  <c r="E236" i="13"/>
  <c r="L235" i="13"/>
  <c r="K235" i="13"/>
  <c r="J235" i="13"/>
  <c r="I235" i="13"/>
  <c r="H235" i="13"/>
  <c r="G235" i="13"/>
  <c r="F235" i="13"/>
  <c r="E235" i="13"/>
  <c r="L234" i="13"/>
  <c r="K234" i="13"/>
  <c r="J234" i="13"/>
  <c r="I234" i="13"/>
  <c r="H234" i="13"/>
  <c r="G234" i="13"/>
  <c r="F234" i="13"/>
  <c r="E234" i="13"/>
  <c r="L233" i="13"/>
  <c r="K233" i="13"/>
  <c r="J233" i="13"/>
  <c r="I233" i="13"/>
  <c r="H233" i="13"/>
  <c r="G233" i="13"/>
  <c r="F233" i="13"/>
  <c r="E233" i="13"/>
  <c r="L232" i="13"/>
  <c r="K232" i="13"/>
  <c r="J232" i="13"/>
  <c r="I232" i="13"/>
  <c r="H232" i="13"/>
  <c r="G232" i="13"/>
  <c r="F232" i="13"/>
  <c r="E232" i="13"/>
  <c r="L231" i="13"/>
  <c r="K231" i="13"/>
  <c r="J231" i="13"/>
  <c r="I231" i="13"/>
  <c r="H231" i="13"/>
  <c r="G231" i="13"/>
  <c r="F231" i="13"/>
  <c r="E231" i="13"/>
  <c r="L230" i="13"/>
  <c r="K230" i="13"/>
  <c r="J230" i="13"/>
  <c r="I230" i="13"/>
  <c r="H230" i="13"/>
  <c r="G230" i="13"/>
  <c r="F230" i="13"/>
  <c r="E230" i="13"/>
  <c r="L229" i="13"/>
  <c r="K229" i="13"/>
  <c r="J229" i="13"/>
  <c r="I229" i="13"/>
  <c r="H229" i="13"/>
  <c r="G229" i="13"/>
  <c r="F229" i="13"/>
  <c r="E229" i="13"/>
  <c r="L228" i="13"/>
  <c r="K228" i="13"/>
  <c r="J228" i="13"/>
  <c r="I228" i="13"/>
  <c r="H228" i="13"/>
  <c r="G228" i="13"/>
  <c r="F228" i="13"/>
  <c r="E228" i="13"/>
  <c r="L227" i="13"/>
  <c r="K227" i="13"/>
  <c r="J227" i="13"/>
  <c r="I227" i="13"/>
  <c r="H227" i="13"/>
  <c r="G227" i="13"/>
  <c r="F227" i="13"/>
  <c r="E227" i="13"/>
  <c r="L226" i="13"/>
  <c r="K226" i="13"/>
  <c r="J226" i="13"/>
  <c r="I226" i="13"/>
  <c r="H226" i="13"/>
  <c r="G226" i="13"/>
  <c r="F226" i="13"/>
  <c r="E226" i="13"/>
  <c r="L225" i="13"/>
  <c r="K225" i="13"/>
  <c r="J225" i="13"/>
  <c r="I225" i="13"/>
  <c r="H225" i="13"/>
  <c r="G225" i="13"/>
  <c r="F225" i="13"/>
  <c r="E225" i="13"/>
  <c r="L224" i="13"/>
  <c r="K224" i="13"/>
  <c r="J224" i="13"/>
  <c r="I224" i="13"/>
  <c r="H224" i="13"/>
  <c r="G224" i="13"/>
  <c r="F224" i="13"/>
  <c r="E224" i="13"/>
  <c r="L223" i="13"/>
  <c r="K223" i="13"/>
  <c r="J223" i="13"/>
  <c r="I223" i="13"/>
  <c r="H223" i="13"/>
  <c r="G223" i="13"/>
  <c r="F223" i="13"/>
  <c r="E223" i="13"/>
  <c r="L222" i="13"/>
  <c r="K222" i="13"/>
  <c r="J222" i="13"/>
  <c r="I222" i="13"/>
  <c r="H222" i="13"/>
  <c r="G222" i="13"/>
  <c r="F222" i="13"/>
  <c r="E222" i="13"/>
  <c r="L221" i="13"/>
  <c r="K221" i="13"/>
  <c r="J221" i="13"/>
  <c r="I221" i="13"/>
  <c r="H221" i="13"/>
  <c r="G221" i="13"/>
  <c r="F221" i="13"/>
  <c r="E221" i="13"/>
  <c r="L220" i="13"/>
  <c r="K220" i="13"/>
  <c r="J220" i="13"/>
  <c r="I220" i="13"/>
  <c r="H220" i="13"/>
  <c r="G220" i="13"/>
  <c r="F220" i="13"/>
  <c r="E220" i="13"/>
  <c r="L219" i="13"/>
  <c r="K219" i="13"/>
  <c r="J219" i="13"/>
  <c r="I219" i="13"/>
  <c r="H219" i="13"/>
  <c r="G219" i="13"/>
  <c r="F219" i="13"/>
  <c r="E219" i="13"/>
  <c r="L218" i="13"/>
  <c r="K218" i="13"/>
  <c r="J218" i="13"/>
  <c r="I218" i="13"/>
  <c r="H218" i="13"/>
  <c r="G218" i="13"/>
  <c r="F218" i="13"/>
  <c r="E218" i="13"/>
  <c r="L217" i="13"/>
  <c r="K217" i="13"/>
  <c r="J217" i="13"/>
  <c r="I217" i="13"/>
  <c r="H217" i="13"/>
  <c r="G217" i="13"/>
  <c r="F217" i="13"/>
  <c r="E217" i="13"/>
  <c r="L216" i="13"/>
  <c r="K216" i="13"/>
  <c r="J216" i="13"/>
  <c r="I216" i="13"/>
  <c r="H216" i="13"/>
  <c r="G216" i="13"/>
  <c r="F216" i="13"/>
  <c r="E216" i="13"/>
  <c r="L215" i="13"/>
  <c r="K215" i="13"/>
  <c r="J215" i="13"/>
  <c r="I215" i="13"/>
  <c r="H215" i="13"/>
  <c r="G215" i="13"/>
  <c r="F215" i="13"/>
  <c r="E215" i="13"/>
  <c r="L214" i="13"/>
  <c r="K214" i="13"/>
  <c r="J214" i="13"/>
  <c r="I214" i="13"/>
  <c r="H214" i="13"/>
  <c r="G214" i="13"/>
  <c r="F214" i="13"/>
  <c r="E214" i="13"/>
  <c r="L213" i="13"/>
  <c r="K213" i="13"/>
  <c r="J213" i="13"/>
  <c r="I213" i="13"/>
  <c r="H213" i="13"/>
  <c r="G213" i="13"/>
  <c r="F213" i="13"/>
  <c r="E213" i="13"/>
  <c r="L212" i="13"/>
  <c r="K212" i="13"/>
  <c r="J212" i="13"/>
  <c r="I212" i="13"/>
  <c r="H212" i="13"/>
  <c r="G212" i="13"/>
  <c r="F212" i="13"/>
  <c r="E212" i="13"/>
  <c r="L211" i="13"/>
  <c r="K211" i="13"/>
  <c r="J211" i="13"/>
  <c r="I211" i="13"/>
  <c r="H211" i="13"/>
  <c r="G211" i="13"/>
  <c r="F211" i="13"/>
  <c r="E211" i="13"/>
  <c r="L210" i="13"/>
  <c r="K210" i="13"/>
  <c r="J210" i="13"/>
  <c r="I210" i="13"/>
  <c r="H210" i="13"/>
  <c r="G210" i="13"/>
  <c r="F210" i="13"/>
  <c r="E210" i="13"/>
  <c r="L209" i="13"/>
  <c r="K209" i="13"/>
  <c r="J209" i="13"/>
  <c r="I209" i="13"/>
  <c r="H209" i="13"/>
  <c r="G209" i="13"/>
  <c r="F209" i="13"/>
  <c r="E209" i="13"/>
  <c r="L208" i="13"/>
  <c r="K208" i="13"/>
  <c r="J208" i="13"/>
  <c r="I208" i="13"/>
  <c r="H208" i="13"/>
  <c r="G208" i="13"/>
  <c r="F208" i="13"/>
  <c r="E208" i="13"/>
  <c r="L207" i="13"/>
  <c r="K207" i="13"/>
  <c r="J207" i="13"/>
  <c r="I207" i="13"/>
  <c r="H207" i="13"/>
  <c r="G207" i="13"/>
  <c r="F207" i="13"/>
  <c r="E207" i="13"/>
  <c r="L206" i="13"/>
  <c r="K206" i="13"/>
  <c r="J206" i="13"/>
  <c r="I206" i="13"/>
  <c r="H206" i="13"/>
  <c r="G206" i="13"/>
  <c r="F206" i="13"/>
  <c r="E206" i="13"/>
  <c r="L205" i="13"/>
  <c r="K205" i="13"/>
  <c r="J205" i="13"/>
  <c r="I205" i="13"/>
  <c r="H205" i="13"/>
  <c r="G205" i="13"/>
  <c r="F205" i="13"/>
  <c r="E205" i="13"/>
  <c r="L204" i="13"/>
  <c r="K204" i="13"/>
  <c r="J204" i="13"/>
  <c r="I204" i="13"/>
  <c r="H204" i="13"/>
  <c r="G204" i="13"/>
  <c r="F204" i="13"/>
  <c r="E204" i="13"/>
  <c r="L203" i="13"/>
  <c r="K203" i="13"/>
  <c r="J203" i="13"/>
  <c r="I203" i="13"/>
  <c r="H203" i="13"/>
  <c r="G203" i="13"/>
  <c r="F203" i="13"/>
  <c r="E203" i="13"/>
  <c r="L202" i="13"/>
  <c r="K202" i="13"/>
  <c r="J202" i="13"/>
  <c r="I202" i="13"/>
  <c r="H202" i="13"/>
  <c r="G202" i="13"/>
  <c r="F202" i="13"/>
  <c r="E202" i="13"/>
  <c r="L201" i="13"/>
  <c r="K201" i="13"/>
  <c r="J201" i="13"/>
  <c r="I201" i="13"/>
  <c r="H201" i="13"/>
  <c r="G201" i="13"/>
  <c r="F201" i="13"/>
  <c r="E201" i="13"/>
  <c r="L200" i="13"/>
  <c r="K200" i="13"/>
  <c r="J200" i="13"/>
  <c r="I200" i="13"/>
  <c r="H200" i="13"/>
  <c r="G200" i="13"/>
  <c r="F200" i="13"/>
  <c r="E200" i="13"/>
  <c r="L199" i="13"/>
  <c r="K199" i="13"/>
  <c r="J199" i="13"/>
  <c r="I199" i="13"/>
  <c r="H199" i="13"/>
  <c r="G199" i="13"/>
  <c r="F199" i="13"/>
  <c r="E199" i="13"/>
  <c r="L198" i="13"/>
  <c r="K198" i="13"/>
  <c r="J198" i="13"/>
  <c r="I198" i="13"/>
  <c r="H198" i="13"/>
  <c r="G198" i="13"/>
  <c r="F198" i="13"/>
  <c r="E198" i="13"/>
  <c r="L197" i="13"/>
  <c r="K197" i="13"/>
  <c r="J197" i="13"/>
  <c r="I197" i="13"/>
  <c r="H197" i="13"/>
  <c r="G197" i="13"/>
  <c r="F197" i="13"/>
  <c r="E197" i="13"/>
  <c r="L196" i="13"/>
  <c r="K196" i="13"/>
  <c r="J196" i="13"/>
  <c r="I196" i="13"/>
  <c r="H196" i="13"/>
  <c r="G196" i="13"/>
  <c r="F196" i="13"/>
  <c r="E196" i="13"/>
  <c r="L195" i="13"/>
  <c r="K195" i="13"/>
  <c r="J195" i="13"/>
  <c r="I195" i="13"/>
  <c r="H195" i="13"/>
  <c r="G195" i="13"/>
  <c r="F195" i="13"/>
  <c r="E195" i="13"/>
  <c r="L194" i="13"/>
  <c r="K194" i="13"/>
  <c r="J194" i="13"/>
  <c r="I194" i="13"/>
  <c r="H194" i="13"/>
  <c r="G194" i="13"/>
  <c r="F194" i="13"/>
  <c r="E194" i="13"/>
  <c r="L193" i="13"/>
  <c r="K193" i="13"/>
  <c r="J193" i="13"/>
  <c r="I193" i="13"/>
  <c r="H193" i="13"/>
  <c r="G193" i="13"/>
  <c r="F193" i="13"/>
  <c r="E193" i="13"/>
  <c r="L192" i="13"/>
  <c r="K192" i="13"/>
  <c r="J192" i="13"/>
  <c r="I192" i="13"/>
  <c r="H192" i="13"/>
  <c r="G192" i="13"/>
  <c r="F192" i="13"/>
  <c r="E192" i="13"/>
  <c r="L191" i="13"/>
  <c r="K191" i="13"/>
  <c r="J191" i="13"/>
  <c r="I191" i="13"/>
  <c r="H191" i="13"/>
  <c r="G191" i="13"/>
  <c r="F191" i="13"/>
  <c r="E191" i="13"/>
  <c r="L190" i="13"/>
  <c r="K190" i="13"/>
  <c r="J190" i="13"/>
  <c r="I190" i="13"/>
  <c r="H190" i="13"/>
  <c r="G190" i="13"/>
  <c r="F190" i="13"/>
  <c r="E190" i="13"/>
  <c r="L189" i="13"/>
  <c r="K189" i="13"/>
  <c r="J189" i="13"/>
  <c r="I189" i="13"/>
  <c r="H189" i="13"/>
  <c r="G189" i="13"/>
  <c r="F189" i="13"/>
  <c r="E189" i="13"/>
  <c r="L188" i="13"/>
  <c r="K188" i="13"/>
  <c r="J188" i="13"/>
  <c r="I188" i="13"/>
  <c r="H188" i="13"/>
  <c r="G188" i="13"/>
  <c r="F188" i="13"/>
  <c r="E188" i="13"/>
  <c r="L187" i="13"/>
  <c r="K187" i="13"/>
  <c r="J187" i="13"/>
  <c r="I187" i="13"/>
  <c r="H187" i="13"/>
  <c r="G187" i="13"/>
  <c r="F187" i="13"/>
  <c r="E187" i="13"/>
  <c r="L186" i="13"/>
  <c r="K186" i="13"/>
  <c r="J186" i="13"/>
  <c r="I186" i="13"/>
  <c r="H186" i="13"/>
  <c r="G186" i="13"/>
  <c r="F186" i="13"/>
  <c r="E186" i="13"/>
  <c r="L185" i="13"/>
  <c r="K185" i="13"/>
  <c r="J185" i="13"/>
  <c r="I185" i="13"/>
  <c r="H185" i="13"/>
  <c r="G185" i="13"/>
  <c r="F185" i="13"/>
  <c r="E185" i="13"/>
  <c r="L184" i="13"/>
  <c r="K184" i="13"/>
  <c r="J184" i="13"/>
  <c r="I184" i="13"/>
  <c r="H184" i="13"/>
  <c r="G184" i="13"/>
  <c r="F184" i="13"/>
  <c r="E184" i="13"/>
  <c r="L183" i="13"/>
  <c r="K183" i="13"/>
  <c r="J183" i="13"/>
  <c r="I183" i="13"/>
  <c r="H183" i="13"/>
  <c r="G183" i="13"/>
  <c r="F183" i="13"/>
  <c r="E183" i="13"/>
  <c r="L182" i="13"/>
  <c r="K182" i="13"/>
  <c r="J182" i="13"/>
  <c r="I182" i="13"/>
  <c r="H182" i="13"/>
  <c r="G182" i="13"/>
  <c r="F182" i="13"/>
  <c r="E182" i="13"/>
  <c r="L181" i="13"/>
  <c r="K181" i="13"/>
  <c r="J181" i="13"/>
  <c r="I181" i="13"/>
  <c r="H181" i="13"/>
  <c r="G181" i="13"/>
  <c r="F181" i="13"/>
  <c r="E181" i="13"/>
  <c r="L180" i="13"/>
  <c r="K180" i="13"/>
  <c r="J180" i="13"/>
  <c r="I180" i="13"/>
  <c r="H180" i="13"/>
  <c r="G180" i="13"/>
  <c r="F180" i="13"/>
  <c r="E180" i="13"/>
  <c r="L179" i="13"/>
  <c r="K179" i="13"/>
  <c r="J179" i="13"/>
  <c r="I179" i="13"/>
  <c r="H179" i="13"/>
  <c r="G179" i="13"/>
  <c r="F179" i="13"/>
  <c r="E179" i="13"/>
  <c r="L178" i="13"/>
  <c r="K178" i="13"/>
  <c r="J178" i="13"/>
  <c r="I178" i="13"/>
  <c r="H178" i="13"/>
  <c r="G178" i="13"/>
  <c r="F178" i="13"/>
  <c r="E178" i="13"/>
  <c r="L177" i="13"/>
  <c r="K177" i="13"/>
  <c r="J177" i="13"/>
  <c r="I177" i="13"/>
  <c r="H177" i="13"/>
  <c r="G177" i="13"/>
  <c r="F177" i="13"/>
  <c r="E177" i="13"/>
  <c r="L176" i="13"/>
  <c r="K176" i="13"/>
  <c r="J176" i="13"/>
  <c r="I176" i="13"/>
  <c r="H176" i="13"/>
  <c r="G176" i="13"/>
  <c r="F176" i="13"/>
  <c r="E176" i="13"/>
  <c r="L175" i="13"/>
  <c r="K175" i="13"/>
  <c r="J175" i="13"/>
  <c r="I175" i="13"/>
  <c r="H175" i="13"/>
  <c r="G175" i="13"/>
  <c r="F175" i="13"/>
  <c r="E175" i="13"/>
  <c r="L174" i="13"/>
  <c r="K174" i="13"/>
  <c r="J174" i="13"/>
  <c r="I174" i="13"/>
  <c r="H174" i="13"/>
  <c r="G174" i="13"/>
  <c r="F174" i="13"/>
  <c r="E174" i="13"/>
  <c r="L173" i="13"/>
  <c r="K173" i="13"/>
  <c r="J173" i="13"/>
  <c r="I173" i="13"/>
  <c r="H173" i="13"/>
  <c r="G173" i="13"/>
  <c r="F173" i="13"/>
  <c r="E173" i="13"/>
  <c r="L172" i="13"/>
  <c r="K172" i="13"/>
  <c r="J172" i="13"/>
  <c r="I172" i="13"/>
  <c r="H172" i="13"/>
  <c r="G172" i="13"/>
  <c r="F172" i="13"/>
  <c r="E172" i="13"/>
  <c r="L171" i="13"/>
  <c r="K171" i="13"/>
  <c r="J171" i="13"/>
  <c r="I171" i="13"/>
  <c r="H171" i="13"/>
  <c r="G171" i="13"/>
  <c r="F171" i="13"/>
  <c r="E171" i="13"/>
  <c r="L170" i="13"/>
  <c r="K170" i="13"/>
  <c r="J170" i="13"/>
  <c r="I170" i="13"/>
  <c r="H170" i="13"/>
  <c r="G170" i="13"/>
  <c r="F170" i="13"/>
  <c r="E170" i="13"/>
  <c r="L169" i="13"/>
  <c r="K169" i="13"/>
  <c r="J169" i="13"/>
  <c r="I169" i="13"/>
  <c r="H169" i="13"/>
  <c r="G169" i="13"/>
  <c r="F169" i="13"/>
  <c r="E169" i="13"/>
  <c r="L168" i="13"/>
  <c r="K168" i="13"/>
  <c r="J168" i="13"/>
  <c r="I168" i="13"/>
  <c r="H168" i="13"/>
  <c r="G168" i="13"/>
  <c r="F168" i="13"/>
  <c r="E168" i="13"/>
  <c r="L167" i="13"/>
  <c r="K167" i="13"/>
  <c r="J167" i="13"/>
  <c r="I167" i="13"/>
  <c r="H167" i="13"/>
  <c r="G167" i="13"/>
  <c r="F167" i="13"/>
  <c r="E167" i="13"/>
  <c r="L166" i="13"/>
  <c r="K166" i="13"/>
  <c r="J166" i="13"/>
  <c r="I166" i="13"/>
  <c r="H166" i="13"/>
  <c r="G166" i="13"/>
  <c r="F166" i="13"/>
  <c r="E166" i="13"/>
  <c r="L165" i="13"/>
  <c r="K165" i="13"/>
  <c r="J165" i="13"/>
  <c r="I165" i="13"/>
  <c r="H165" i="13"/>
  <c r="G165" i="13"/>
  <c r="F165" i="13"/>
  <c r="E165" i="13"/>
  <c r="L164" i="13"/>
  <c r="K164" i="13"/>
  <c r="J164" i="13"/>
  <c r="I164" i="13"/>
  <c r="H164" i="13"/>
  <c r="G164" i="13"/>
  <c r="F164" i="13"/>
  <c r="E164" i="13"/>
  <c r="L163" i="13"/>
  <c r="K163" i="13"/>
  <c r="J163" i="13"/>
  <c r="I163" i="13"/>
  <c r="H163" i="13"/>
  <c r="G163" i="13"/>
  <c r="F163" i="13"/>
  <c r="E163" i="13"/>
  <c r="L162" i="13"/>
  <c r="K162" i="13"/>
  <c r="J162" i="13"/>
  <c r="I162" i="13"/>
  <c r="H162" i="13"/>
  <c r="G162" i="13"/>
  <c r="F162" i="13"/>
  <c r="E162" i="13"/>
  <c r="L161" i="13"/>
  <c r="K161" i="13"/>
  <c r="J161" i="13"/>
  <c r="I161" i="13"/>
  <c r="H161" i="13"/>
  <c r="G161" i="13"/>
  <c r="F161" i="13"/>
  <c r="E161" i="13"/>
  <c r="L160" i="13"/>
  <c r="K160" i="13"/>
  <c r="J160" i="13"/>
  <c r="I160" i="13"/>
  <c r="H160" i="13"/>
  <c r="G160" i="13"/>
  <c r="F160" i="13"/>
  <c r="E160" i="13"/>
  <c r="L159" i="13"/>
  <c r="K159" i="13"/>
  <c r="J159" i="13"/>
  <c r="I159" i="13"/>
  <c r="H159" i="13"/>
  <c r="G159" i="13"/>
  <c r="F159" i="13"/>
  <c r="E159" i="13"/>
  <c r="L158" i="13"/>
  <c r="K158" i="13"/>
  <c r="J158" i="13"/>
  <c r="I158" i="13"/>
  <c r="H158" i="13"/>
  <c r="G158" i="13"/>
  <c r="F158" i="13"/>
  <c r="E158" i="13"/>
  <c r="L157" i="13"/>
  <c r="K157" i="13"/>
  <c r="J157" i="13"/>
  <c r="I157" i="13"/>
  <c r="H157" i="13"/>
  <c r="G157" i="13"/>
  <c r="F157" i="13"/>
  <c r="E157" i="13"/>
  <c r="L156" i="13"/>
  <c r="K156" i="13"/>
  <c r="J156" i="13"/>
  <c r="I156" i="13"/>
  <c r="H156" i="13"/>
  <c r="G156" i="13"/>
  <c r="F156" i="13"/>
  <c r="E156" i="13"/>
  <c r="L155" i="13"/>
  <c r="K155" i="13"/>
  <c r="J155" i="13"/>
  <c r="I155" i="13"/>
  <c r="H155" i="13"/>
  <c r="G155" i="13"/>
  <c r="F155" i="13"/>
  <c r="E155" i="13"/>
  <c r="L154" i="13"/>
  <c r="K154" i="13"/>
  <c r="J154" i="13"/>
  <c r="I154" i="13"/>
  <c r="H154" i="13"/>
  <c r="G154" i="13"/>
  <c r="F154" i="13"/>
  <c r="E154" i="13"/>
  <c r="L153" i="13"/>
  <c r="K153" i="13"/>
  <c r="J153" i="13"/>
  <c r="I153" i="13"/>
  <c r="H153" i="13"/>
  <c r="G153" i="13"/>
  <c r="F153" i="13"/>
  <c r="E153" i="13"/>
  <c r="L152" i="13"/>
  <c r="K152" i="13"/>
  <c r="J152" i="13"/>
  <c r="I152" i="13"/>
  <c r="H152" i="13"/>
  <c r="G152" i="13"/>
  <c r="F152" i="13"/>
  <c r="E152" i="13"/>
  <c r="L151" i="13"/>
  <c r="K151" i="13"/>
  <c r="J151" i="13"/>
  <c r="I151" i="13"/>
  <c r="H151" i="13"/>
  <c r="G151" i="13"/>
  <c r="F151" i="13"/>
  <c r="E151" i="13"/>
  <c r="L150" i="13"/>
  <c r="K150" i="13"/>
  <c r="J150" i="13"/>
  <c r="I150" i="13"/>
  <c r="H150" i="13"/>
  <c r="G150" i="13"/>
  <c r="F150" i="13"/>
  <c r="E150" i="13"/>
  <c r="L149" i="13"/>
  <c r="K149" i="13"/>
  <c r="J149" i="13"/>
  <c r="I149" i="13"/>
  <c r="H149" i="13"/>
  <c r="G149" i="13"/>
  <c r="F149" i="13"/>
  <c r="E149" i="13"/>
  <c r="L148" i="13"/>
  <c r="K148" i="13"/>
  <c r="J148" i="13"/>
  <c r="I148" i="13"/>
  <c r="H148" i="13"/>
  <c r="G148" i="13"/>
  <c r="F148" i="13"/>
  <c r="E148" i="13"/>
  <c r="L147" i="13"/>
  <c r="K147" i="13"/>
  <c r="J147" i="13"/>
  <c r="I147" i="13"/>
  <c r="H147" i="13"/>
  <c r="G147" i="13"/>
  <c r="F147" i="13"/>
  <c r="E147" i="13"/>
  <c r="L146" i="13"/>
  <c r="K146" i="13"/>
  <c r="J146" i="13"/>
  <c r="I146" i="13"/>
  <c r="H146" i="13"/>
  <c r="G146" i="13"/>
  <c r="F146" i="13"/>
  <c r="E146" i="13"/>
  <c r="L145" i="13"/>
  <c r="K145" i="13"/>
  <c r="J145" i="13"/>
  <c r="I145" i="13"/>
  <c r="H145" i="13"/>
  <c r="G145" i="13"/>
  <c r="F145" i="13"/>
  <c r="E145" i="13"/>
  <c r="L144" i="13"/>
  <c r="K144" i="13"/>
  <c r="J144" i="13"/>
  <c r="I144" i="13"/>
  <c r="H144" i="13"/>
  <c r="G144" i="13"/>
  <c r="F144" i="13"/>
  <c r="E144" i="13"/>
  <c r="L143" i="13"/>
  <c r="K143" i="13"/>
  <c r="J143" i="13"/>
  <c r="I143" i="13"/>
  <c r="H143" i="13"/>
  <c r="G143" i="13"/>
  <c r="F143" i="13"/>
  <c r="E143" i="13"/>
  <c r="L142" i="13"/>
  <c r="K142" i="13"/>
  <c r="J142" i="13"/>
  <c r="I142" i="13"/>
  <c r="H142" i="13"/>
  <c r="G142" i="13"/>
  <c r="F142" i="13"/>
  <c r="E142" i="13"/>
  <c r="L141" i="13"/>
  <c r="K141" i="13"/>
  <c r="J141" i="13"/>
  <c r="I141" i="13"/>
  <c r="H141" i="13"/>
  <c r="G141" i="13"/>
  <c r="F141" i="13"/>
  <c r="E141" i="13"/>
  <c r="L140" i="13"/>
  <c r="K140" i="13"/>
  <c r="J140" i="13"/>
  <c r="I140" i="13"/>
  <c r="H140" i="13"/>
  <c r="G140" i="13"/>
  <c r="F140" i="13"/>
  <c r="E140" i="13"/>
  <c r="L139" i="13"/>
  <c r="K139" i="13"/>
  <c r="J139" i="13"/>
  <c r="I139" i="13"/>
  <c r="H139" i="13"/>
  <c r="G139" i="13"/>
  <c r="F139" i="13"/>
  <c r="E139" i="13"/>
  <c r="L138" i="13"/>
  <c r="K138" i="13"/>
  <c r="J138" i="13"/>
  <c r="I138" i="13"/>
  <c r="H138" i="13"/>
  <c r="G138" i="13"/>
  <c r="F138" i="13"/>
  <c r="E138" i="13"/>
  <c r="L137" i="13"/>
  <c r="K137" i="13"/>
  <c r="J137" i="13"/>
  <c r="I137" i="13"/>
  <c r="H137" i="13"/>
  <c r="G137" i="13"/>
  <c r="F137" i="13"/>
  <c r="E137" i="13"/>
  <c r="L136" i="13"/>
  <c r="K136" i="13"/>
  <c r="J136" i="13"/>
  <c r="I136" i="13"/>
  <c r="H136" i="13"/>
  <c r="G136" i="13"/>
  <c r="F136" i="13"/>
  <c r="E136" i="13"/>
  <c r="L135" i="13"/>
  <c r="K135" i="13"/>
  <c r="J135" i="13"/>
  <c r="I135" i="13"/>
  <c r="H135" i="13"/>
  <c r="G135" i="13"/>
  <c r="F135" i="13"/>
  <c r="E135" i="13"/>
  <c r="L134" i="13"/>
  <c r="K134" i="13"/>
  <c r="J134" i="13"/>
  <c r="I134" i="13"/>
  <c r="H134" i="13"/>
  <c r="G134" i="13"/>
  <c r="F134" i="13"/>
  <c r="E134" i="13"/>
  <c r="L133" i="13"/>
  <c r="K133" i="13"/>
  <c r="J133" i="13"/>
  <c r="I133" i="13"/>
  <c r="H133" i="13"/>
  <c r="G133" i="13"/>
  <c r="F133" i="13"/>
  <c r="E133" i="13"/>
  <c r="L132" i="13"/>
  <c r="K132" i="13"/>
  <c r="J132" i="13"/>
  <c r="I132" i="13"/>
  <c r="H132" i="13"/>
  <c r="G132" i="13"/>
  <c r="F132" i="13"/>
  <c r="E132" i="13"/>
  <c r="L131" i="13"/>
  <c r="K131" i="13"/>
  <c r="J131" i="13"/>
  <c r="I131" i="13"/>
  <c r="H131" i="13"/>
  <c r="G131" i="13"/>
  <c r="F131" i="13"/>
  <c r="E131" i="13"/>
  <c r="L130" i="13"/>
  <c r="K130" i="13"/>
  <c r="J130" i="13"/>
  <c r="I130" i="13"/>
  <c r="H130" i="13"/>
  <c r="G130" i="13"/>
  <c r="F130" i="13"/>
  <c r="E130" i="13"/>
  <c r="L129" i="13"/>
  <c r="K129" i="13"/>
  <c r="J129" i="13"/>
  <c r="I129" i="13"/>
  <c r="H129" i="13"/>
  <c r="G129" i="13"/>
  <c r="F129" i="13"/>
  <c r="E129" i="13"/>
  <c r="L128" i="13"/>
  <c r="K128" i="13"/>
  <c r="J128" i="13"/>
  <c r="I128" i="13"/>
  <c r="H128" i="13"/>
  <c r="G128" i="13"/>
  <c r="F128" i="13"/>
  <c r="E128" i="13"/>
  <c r="L127" i="13"/>
  <c r="K127" i="13"/>
  <c r="J127" i="13"/>
  <c r="I127" i="13"/>
  <c r="H127" i="13"/>
  <c r="G127" i="13"/>
  <c r="F127" i="13"/>
  <c r="E127" i="13"/>
  <c r="L126" i="13"/>
  <c r="K126" i="13"/>
  <c r="J126" i="13"/>
  <c r="I126" i="13"/>
  <c r="H126" i="13"/>
  <c r="G126" i="13"/>
  <c r="F126" i="13"/>
  <c r="E126" i="13"/>
  <c r="L125" i="13"/>
  <c r="K125" i="13"/>
  <c r="J125" i="13"/>
  <c r="I125" i="13"/>
  <c r="H125" i="13"/>
  <c r="G125" i="13"/>
  <c r="F125" i="13"/>
  <c r="E125" i="13"/>
  <c r="L124" i="13"/>
  <c r="K124" i="13"/>
  <c r="J124" i="13"/>
  <c r="I124" i="13"/>
  <c r="H124" i="13"/>
  <c r="G124" i="13"/>
  <c r="F124" i="13"/>
  <c r="E124" i="13"/>
  <c r="L123" i="13"/>
  <c r="K123" i="13"/>
  <c r="J123" i="13"/>
  <c r="I123" i="13"/>
  <c r="H123" i="13"/>
  <c r="G123" i="13"/>
  <c r="F123" i="13"/>
  <c r="E123" i="13"/>
  <c r="L122" i="13"/>
  <c r="K122" i="13"/>
  <c r="J122" i="13"/>
  <c r="I122" i="13"/>
  <c r="H122" i="13"/>
  <c r="G122" i="13"/>
  <c r="F122" i="13"/>
  <c r="E122" i="13"/>
  <c r="L121" i="13"/>
  <c r="K121" i="13"/>
  <c r="J121" i="13"/>
  <c r="I121" i="13"/>
  <c r="H121" i="13"/>
  <c r="G121" i="13"/>
  <c r="F121" i="13"/>
  <c r="E121" i="13"/>
  <c r="L120" i="13"/>
  <c r="K120" i="13"/>
  <c r="J120" i="13"/>
  <c r="I120" i="13"/>
  <c r="H120" i="13"/>
  <c r="G120" i="13"/>
  <c r="F120" i="13"/>
  <c r="E120" i="13"/>
  <c r="L119" i="13"/>
  <c r="K119" i="13"/>
  <c r="J119" i="13"/>
  <c r="I119" i="13"/>
  <c r="H119" i="13"/>
  <c r="G119" i="13"/>
  <c r="F119" i="13"/>
  <c r="E119" i="13"/>
  <c r="L118" i="13"/>
  <c r="K118" i="13"/>
  <c r="J118" i="13"/>
  <c r="I118" i="13"/>
  <c r="H118" i="13"/>
  <c r="G118" i="13"/>
  <c r="F118" i="13"/>
  <c r="E118" i="13"/>
  <c r="L117" i="13"/>
  <c r="K117" i="13"/>
  <c r="J117" i="13"/>
  <c r="I117" i="13"/>
  <c r="H117" i="13"/>
  <c r="G117" i="13"/>
  <c r="F117" i="13"/>
  <c r="E117" i="13"/>
  <c r="L116" i="13"/>
  <c r="K116" i="13"/>
  <c r="J116" i="13"/>
  <c r="I116" i="13"/>
  <c r="H116" i="13"/>
  <c r="G116" i="13"/>
  <c r="F116" i="13"/>
  <c r="E116" i="13"/>
  <c r="L115" i="13"/>
  <c r="K115" i="13"/>
  <c r="J115" i="13"/>
  <c r="I115" i="13"/>
  <c r="H115" i="13"/>
  <c r="G115" i="13"/>
  <c r="F115" i="13"/>
  <c r="E115" i="13"/>
  <c r="L114" i="13"/>
  <c r="K114" i="13"/>
  <c r="J114" i="13"/>
  <c r="I114" i="13"/>
  <c r="H114" i="13"/>
  <c r="G114" i="13"/>
  <c r="F114" i="13"/>
  <c r="E114" i="13"/>
  <c r="L113" i="13"/>
  <c r="K113" i="13"/>
  <c r="J113" i="13"/>
  <c r="I113" i="13"/>
  <c r="H113" i="13"/>
  <c r="G113" i="13"/>
  <c r="F113" i="13"/>
  <c r="E113" i="13"/>
  <c r="L112" i="13"/>
  <c r="K112" i="13"/>
  <c r="J112" i="13"/>
  <c r="I112" i="13"/>
  <c r="H112" i="13"/>
  <c r="G112" i="13"/>
  <c r="F112" i="13"/>
  <c r="E112" i="13"/>
  <c r="L111" i="13"/>
  <c r="K111" i="13"/>
  <c r="J111" i="13"/>
  <c r="I111" i="13"/>
  <c r="H111" i="13"/>
  <c r="G111" i="13"/>
  <c r="F111" i="13"/>
  <c r="E111" i="13"/>
  <c r="L110" i="13"/>
  <c r="K110" i="13"/>
  <c r="J110" i="13"/>
  <c r="I110" i="13"/>
  <c r="H110" i="13"/>
  <c r="G110" i="13"/>
  <c r="F110" i="13"/>
  <c r="E110" i="13"/>
  <c r="L109" i="13"/>
  <c r="K109" i="13"/>
  <c r="J109" i="13"/>
  <c r="I109" i="13"/>
  <c r="H109" i="13"/>
  <c r="G109" i="13"/>
  <c r="F109" i="13"/>
  <c r="E109" i="13"/>
  <c r="L108" i="13"/>
  <c r="K108" i="13"/>
  <c r="J108" i="13"/>
  <c r="I108" i="13"/>
  <c r="H108" i="13"/>
  <c r="G108" i="13"/>
  <c r="F108" i="13"/>
  <c r="E108" i="13"/>
  <c r="L107" i="13"/>
  <c r="K107" i="13"/>
  <c r="J107" i="13"/>
  <c r="I107" i="13"/>
  <c r="H107" i="13"/>
  <c r="G107" i="13"/>
  <c r="F107" i="13"/>
  <c r="E107" i="13"/>
  <c r="L106" i="13"/>
  <c r="K106" i="13"/>
  <c r="J106" i="13"/>
  <c r="I106" i="13"/>
  <c r="H106" i="13"/>
  <c r="G106" i="13"/>
  <c r="F106" i="13"/>
  <c r="E106" i="13"/>
  <c r="L105" i="13"/>
  <c r="K105" i="13"/>
  <c r="J105" i="13"/>
  <c r="I105" i="13"/>
  <c r="H105" i="13"/>
  <c r="G105" i="13"/>
  <c r="F105" i="13"/>
  <c r="E105" i="13"/>
  <c r="L104" i="13"/>
  <c r="K104" i="13"/>
  <c r="J104" i="13"/>
  <c r="I104" i="13"/>
  <c r="H104" i="13"/>
  <c r="G104" i="13"/>
  <c r="F104" i="13"/>
  <c r="E104" i="13"/>
  <c r="L103" i="13"/>
  <c r="K103" i="13"/>
  <c r="J103" i="13"/>
  <c r="I103" i="13"/>
  <c r="H103" i="13"/>
  <c r="G103" i="13"/>
  <c r="F103" i="13"/>
  <c r="E103" i="13"/>
  <c r="L102" i="13"/>
  <c r="K102" i="13"/>
  <c r="J102" i="13"/>
  <c r="I102" i="13"/>
  <c r="H102" i="13"/>
  <c r="G102" i="13"/>
  <c r="F102" i="13"/>
  <c r="E102" i="13"/>
  <c r="L101" i="13"/>
  <c r="K101" i="13"/>
  <c r="J101" i="13"/>
  <c r="I101" i="13"/>
  <c r="H101" i="13"/>
  <c r="G101" i="13"/>
  <c r="F101" i="13"/>
  <c r="E101" i="13"/>
  <c r="L100" i="13"/>
  <c r="K100" i="13"/>
  <c r="J100" i="13"/>
  <c r="I100" i="13"/>
  <c r="H100" i="13"/>
  <c r="G100" i="13"/>
  <c r="F100" i="13"/>
  <c r="E100" i="13"/>
  <c r="L99" i="13"/>
  <c r="K99" i="13"/>
  <c r="J99" i="13"/>
  <c r="I99" i="13"/>
  <c r="H99" i="13"/>
  <c r="G99" i="13"/>
  <c r="F99" i="13"/>
  <c r="E99" i="13"/>
  <c r="L98" i="13"/>
  <c r="K98" i="13"/>
  <c r="J98" i="13"/>
  <c r="I98" i="13"/>
  <c r="H98" i="13"/>
  <c r="G98" i="13"/>
  <c r="F98" i="13"/>
  <c r="E98" i="13"/>
  <c r="L97" i="13"/>
  <c r="K97" i="13"/>
  <c r="J97" i="13"/>
  <c r="I97" i="13"/>
  <c r="H97" i="13"/>
  <c r="G97" i="13"/>
  <c r="F97" i="13"/>
  <c r="E97" i="13"/>
  <c r="L96" i="13"/>
  <c r="K96" i="13"/>
  <c r="J96" i="13"/>
  <c r="I96" i="13"/>
  <c r="H96" i="13"/>
  <c r="G96" i="13"/>
  <c r="F96" i="13"/>
  <c r="E96" i="13"/>
  <c r="L95" i="13"/>
  <c r="K95" i="13"/>
  <c r="J95" i="13"/>
  <c r="I95" i="13"/>
  <c r="H95" i="13"/>
  <c r="G95" i="13"/>
  <c r="F95" i="13"/>
  <c r="E95" i="13"/>
  <c r="L94" i="13"/>
  <c r="K94" i="13"/>
  <c r="J94" i="13"/>
  <c r="I94" i="13"/>
  <c r="H94" i="13"/>
  <c r="G94" i="13"/>
  <c r="F94" i="13"/>
  <c r="E94" i="13"/>
  <c r="L93" i="13"/>
  <c r="K93" i="13"/>
  <c r="J93" i="13"/>
  <c r="I93" i="13"/>
  <c r="H93" i="13"/>
  <c r="G93" i="13"/>
  <c r="F93" i="13"/>
  <c r="E93" i="13"/>
  <c r="L92" i="13"/>
  <c r="K92" i="13"/>
  <c r="J92" i="13"/>
  <c r="I92" i="13"/>
  <c r="H92" i="13"/>
  <c r="G92" i="13"/>
  <c r="F92" i="13"/>
  <c r="E92" i="13"/>
  <c r="L91" i="13"/>
  <c r="K91" i="13"/>
  <c r="J91" i="13"/>
  <c r="I91" i="13"/>
  <c r="H91" i="13"/>
  <c r="G91" i="13"/>
  <c r="F91" i="13"/>
  <c r="E91" i="13"/>
  <c r="L90" i="13"/>
  <c r="K90" i="13"/>
  <c r="J90" i="13"/>
  <c r="I90" i="13"/>
  <c r="H90" i="13"/>
  <c r="G90" i="13"/>
  <c r="F90" i="13"/>
  <c r="E90" i="13"/>
  <c r="L89" i="13"/>
  <c r="K89" i="13"/>
  <c r="J89" i="13"/>
  <c r="I89" i="13"/>
  <c r="H89" i="13"/>
  <c r="G89" i="13"/>
  <c r="F89" i="13"/>
  <c r="E89" i="13"/>
  <c r="L88" i="13"/>
  <c r="K88" i="13"/>
  <c r="J88" i="13"/>
  <c r="I88" i="13"/>
  <c r="H88" i="13"/>
  <c r="G88" i="13"/>
  <c r="F88" i="13"/>
  <c r="E88" i="13"/>
  <c r="L87" i="13"/>
  <c r="K87" i="13"/>
  <c r="J87" i="13"/>
  <c r="I87" i="13"/>
  <c r="H87" i="13"/>
  <c r="G87" i="13"/>
  <c r="F87" i="13"/>
  <c r="E87" i="13"/>
  <c r="L86" i="13"/>
  <c r="K86" i="13"/>
  <c r="J86" i="13"/>
  <c r="I86" i="13"/>
  <c r="H86" i="13"/>
  <c r="G86" i="13"/>
  <c r="F86" i="13"/>
  <c r="E86" i="13"/>
  <c r="L85" i="13"/>
  <c r="K85" i="13"/>
  <c r="J85" i="13"/>
  <c r="I85" i="13"/>
  <c r="H85" i="13"/>
  <c r="G85" i="13"/>
  <c r="F85" i="13"/>
  <c r="E85" i="13"/>
  <c r="L84" i="13"/>
  <c r="K84" i="13"/>
  <c r="J84" i="13"/>
  <c r="I84" i="13"/>
  <c r="H84" i="13"/>
  <c r="G84" i="13"/>
  <c r="F84" i="13"/>
  <c r="E84" i="13"/>
  <c r="L83" i="13"/>
  <c r="K83" i="13"/>
  <c r="J83" i="13"/>
  <c r="I83" i="13"/>
  <c r="H83" i="13"/>
  <c r="G83" i="13"/>
  <c r="F83" i="13"/>
  <c r="E83" i="13"/>
  <c r="L82" i="13"/>
  <c r="K82" i="13"/>
  <c r="J82" i="13"/>
  <c r="I82" i="13"/>
  <c r="H82" i="13"/>
  <c r="G82" i="13"/>
  <c r="F82" i="13"/>
  <c r="E82" i="13"/>
  <c r="L81" i="13"/>
  <c r="K81" i="13"/>
  <c r="J81" i="13"/>
  <c r="I81" i="13"/>
  <c r="H81" i="13"/>
  <c r="G81" i="13"/>
  <c r="F81" i="13"/>
  <c r="E81" i="13"/>
  <c r="L80" i="13"/>
  <c r="K80" i="13"/>
  <c r="J80" i="13"/>
  <c r="I80" i="13"/>
  <c r="H80" i="13"/>
  <c r="G80" i="13"/>
  <c r="F80" i="13"/>
  <c r="E80" i="13"/>
  <c r="L79" i="13"/>
  <c r="K79" i="13"/>
  <c r="J79" i="13"/>
  <c r="I79" i="13"/>
  <c r="H79" i="13"/>
  <c r="G79" i="13"/>
  <c r="F79" i="13"/>
  <c r="E79" i="13"/>
  <c r="L78" i="13"/>
  <c r="K78" i="13"/>
  <c r="J78" i="13"/>
  <c r="I78" i="13"/>
  <c r="H78" i="13"/>
  <c r="G78" i="13"/>
  <c r="F78" i="13"/>
  <c r="E78" i="13"/>
  <c r="L77" i="13"/>
  <c r="K77" i="13"/>
  <c r="J77" i="13"/>
  <c r="I77" i="13"/>
  <c r="H77" i="13"/>
  <c r="G77" i="13"/>
  <c r="F77" i="13"/>
  <c r="E77" i="13"/>
  <c r="L76" i="13"/>
  <c r="K76" i="13"/>
  <c r="J76" i="13"/>
  <c r="I76" i="13"/>
  <c r="H76" i="13"/>
  <c r="G76" i="13"/>
  <c r="F76" i="13"/>
  <c r="E76" i="13"/>
  <c r="L75" i="13"/>
  <c r="K75" i="13"/>
  <c r="J75" i="13"/>
  <c r="I75" i="13"/>
  <c r="H75" i="13"/>
  <c r="G75" i="13"/>
  <c r="F75" i="13"/>
  <c r="E75" i="13"/>
  <c r="L74" i="13"/>
  <c r="K74" i="13"/>
  <c r="J74" i="13"/>
  <c r="I74" i="13"/>
  <c r="H74" i="13"/>
  <c r="G74" i="13"/>
  <c r="F74" i="13"/>
  <c r="E74" i="13"/>
  <c r="L73" i="13"/>
  <c r="K73" i="13"/>
  <c r="J73" i="13"/>
  <c r="I73" i="13"/>
  <c r="H73" i="13"/>
  <c r="G73" i="13"/>
  <c r="F73" i="13"/>
  <c r="E73" i="13"/>
  <c r="L72" i="13"/>
  <c r="K72" i="13"/>
  <c r="J72" i="13"/>
  <c r="I72" i="13"/>
  <c r="H72" i="13"/>
  <c r="G72" i="13"/>
  <c r="F72" i="13"/>
  <c r="E72" i="13"/>
  <c r="L71" i="13"/>
  <c r="K71" i="13"/>
  <c r="J71" i="13"/>
  <c r="I71" i="13"/>
  <c r="H71" i="13"/>
  <c r="G71" i="13"/>
  <c r="F71" i="13"/>
  <c r="E71" i="13"/>
  <c r="L70" i="13"/>
  <c r="K70" i="13"/>
  <c r="J70" i="13"/>
  <c r="I70" i="13"/>
  <c r="H70" i="13"/>
  <c r="G70" i="13"/>
  <c r="F70" i="13"/>
  <c r="E70" i="13"/>
  <c r="L69" i="13"/>
  <c r="K69" i="13"/>
  <c r="J69" i="13"/>
  <c r="I69" i="13"/>
  <c r="H69" i="13"/>
  <c r="G69" i="13"/>
  <c r="F69" i="13"/>
  <c r="E69" i="13"/>
  <c r="L68" i="13"/>
  <c r="K68" i="13"/>
  <c r="J68" i="13"/>
  <c r="I68" i="13"/>
  <c r="H68" i="13"/>
  <c r="G68" i="13"/>
  <c r="F68" i="13"/>
  <c r="E68" i="13"/>
  <c r="L67" i="13"/>
  <c r="K67" i="13"/>
  <c r="J67" i="13"/>
  <c r="I67" i="13"/>
  <c r="H67" i="13"/>
  <c r="G67" i="13"/>
  <c r="F67" i="13"/>
  <c r="E67" i="13"/>
  <c r="L66" i="13"/>
  <c r="K66" i="13"/>
  <c r="J66" i="13"/>
  <c r="I66" i="13"/>
  <c r="H66" i="13"/>
  <c r="G66" i="13"/>
  <c r="F66" i="13"/>
  <c r="E66" i="13"/>
  <c r="L65" i="13"/>
  <c r="K65" i="13"/>
  <c r="J65" i="13"/>
  <c r="I65" i="13"/>
  <c r="H65" i="13"/>
  <c r="G65" i="13"/>
  <c r="F65" i="13"/>
  <c r="E65" i="13"/>
  <c r="L64" i="13"/>
  <c r="K64" i="13"/>
  <c r="J64" i="13"/>
  <c r="I64" i="13"/>
  <c r="H64" i="13"/>
  <c r="G64" i="13"/>
  <c r="F64" i="13"/>
  <c r="E64" i="13"/>
  <c r="L63" i="13"/>
  <c r="K63" i="13"/>
  <c r="J63" i="13"/>
  <c r="I63" i="13"/>
  <c r="H63" i="13"/>
  <c r="G63" i="13"/>
  <c r="F63" i="13"/>
  <c r="E63" i="13"/>
  <c r="L62" i="13"/>
  <c r="K62" i="13"/>
  <c r="J62" i="13"/>
  <c r="I62" i="13"/>
  <c r="H62" i="13"/>
  <c r="G62" i="13"/>
  <c r="F62" i="13"/>
  <c r="E62" i="13"/>
  <c r="L61" i="13"/>
  <c r="K61" i="13"/>
  <c r="J61" i="13"/>
  <c r="I61" i="13"/>
  <c r="H61" i="13"/>
  <c r="G61" i="13"/>
  <c r="F61" i="13"/>
  <c r="E61" i="13"/>
  <c r="L60" i="13"/>
  <c r="K60" i="13"/>
  <c r="J60" i="13"/>
  <c r="I60" i="13"/>
  <c r="H60" i="13"/>
  <c r="G60" i="13"/>
  <c r="F60" i="13"/>
  <c r="E60" i="13"/>
  <c r="L59" i="13"/>
  <c r="K59" i="13"/>
  <c r="J59" i="13"/>
  <c r="I59" i="13"/>
  <c r="H59" i="13"/>
  <c r="G59" i="13"/>
  <c r="F59" i="13"/>
  <c r="E59" i="13"/>
  <c r="L58" i="13"/>
  <c r="K58" i="13"/>
  <c r="J58" i="13"/>
  <c r="I58" i="13"/>
  <c r="H58" i="13"/>
  <c r="G58" i="13"/>
  <c r="F58" i="13"/>
  <c r="E58" i="13"/>
  <c r="L57" i="13"/>
  <c r="K57" i="13"/>
  <c r="J57" i="13"/>
  <c r="I57" i="13"/>
  <c r="H57" i="13"/>
  <c r="G57" i="13"/>
  <c r="F57" i="13"/>
  <c r="E57" i="13"/>
  <c r="L56" i="13"/>
  <c r="K56" i="13"/>
  <c r="J56" i="13"/>
  <c r="I56" i="13"/>
  <c r="H56" i="13"/>
  <c r="G56" i="13"/>
  <c r="F56" i="13"/>
  <c r="E56" i="13"/>
  <c r="L55" i="13"/>
  <c r="K55" i="13"/>
  <c r="J55" i="13"/>
  <c r="I55" i="13"/>
  <c r="H55" i="13"/>
  <c r="G55" i="13"/>
  <c r="F55" i="13"/>
  <c r="E55" i="13"/>
  <c r="L54" i="13"/>
  <c r="K54" i="13"/>
  <c r="J54" i="13"/>
  <c r="I54" i="13"/>
  <c r="H54" i="13"/>
  <c r="G54" i="13"/>
  <c r="F54" i="13"/>
  <c r="E54" i="13"/>
  <c r="L53" i="13"/>
  <c r="K53" i="13"/>
  <c r="J53" i="13"/>
  <c r="I53" i="13"/>
  <c r="H53" i="13"/>
  <c r="G53" i="13"/>
  <c r="F53" i="13"/>
  <c r="E53" i="13"/>
  <c r="L52" i="13"/>
  <c r="K52" i="13"/>
  <c r="J52" i="13"/>
  <c r="I52" i="13"/>
  <c r="H52" i="13"/>
  <c r="G52" i="13"/>
  <c r="F52" i="13"/>
  <c r="E52" i="13"/>
  <c r="L51" i="13"/>
  <c r="K51" i="13"/>
  <c r="J51" i="13"/>
  <c r="I51" i="13"/>
  <c r="H51" i="13"/>
  <c r="G51" i="13"/>
  <c r="F51" i="13"/>
  <c r="E51" i="13"/>
  <c r="L50" i="13"/>
  <c r="K50" i="13"/>
  <c r="J50" i="13"/>
  <c r="I50" i="13"/>
  <c r="H50" i="13"/>
  <c r="G50" i="13"/>
  <c r="F50" i="13"/>
  <c r="E50" i="13"/>
  <c r="L49" i="13"/>
  <c r="K49" i="13"/>
  <c r="J49" i="13"/>
  <c r="I49" i="13"/>
  <c r="H49" i="13"/>
  <c r="G49" i="13"/>
  <c r="F49" i="13"/>
  <c r="E49" i="13"/>
  <c r="L48" i="13"/>
  <c r="K48" i="13"/>
  <c r="J48" i="13"/>
  <c r="I48" i="13"/>
  <c r="H48" i="13"/>
  <c r="G48" i="13"/>
  <c r="F48" i="13"/>
  <c r="E48" i="13"/>
  <c r="L47" i="13"/>
  <c r="K47" i="13"/>
  <c r="J47" i="13"/>
  <c r="I47" i="13"/>
  <c r="H47" i="13"/>
  <c r="G47" i="13"/>
  <c r="F47" i="13"/>
  <c r="E47" i="13"/>
  <c r="L46" i="13"/>
  <c r="K46" i="13"/>
  <c r="J46" i="13"/>
  <c r="I46" i="13"/>
  <c r="H46" i="13"/>
  <c r="G46" i="13"/>
  <c r="F46" i="13"/>
  <c r="E46" i="13"/>
  <c r="L45" i="13"/>
  <c r="K45" i="13"/>
  <c r="J45" i="13"/>
  <c r="I45" i="13"/>
  <c r="H45" i="13"/>
  <c r="G45" i="13"/>
  <c r="F45" i="13"/>
  <c r="E45" i="13"/>
  <c r="L44" i="13"/>
  <c r="K44" i="13"/>
  <c r="J44" i="13"/>
  <c r="I44" i="13"/>
  <c r="H44" i="13"/>
  <c r="G44" i="13"/>
  <c r="F44" i="13"/>
  <c r="E44" i="13"/>
  <c r="L43" i="13"/>
  <c r="K43" i="13"/>
  <c r="J43" i="13"/>
  <c r="I43" i="13"/>
  <c r="H43" i="13"/>
  <c r="G43" i="13"/>
  <c r="F43" i="13"/>
  <c r="E43" i="13"/>
  <c r="L42" i="13"/>
  <c r="K42" i="13"/>
  <c r="J42" i="13"/>
  <c r="I42" i="13"/>
  <c r="H42" i="13"/>
  <c r="G42" i="13"/>
  <c r="F42" i="13"/>
  <c r="E42" i="13"/>
  <c r="L41" i="13"/>
  <c r="K41" i="13"/>
  <c r="J41" i="13"/>
  <c r="I41" i="13"/>
  <c r="H41" i="13"/>
  <c r="G41" i="13"/>
  <c r="F41" i="13"/>
  <c r="E41" i="13"/>
  <c r="L40" i="13"/>
  <c r="K40" i="13"/>
  <c r="J40" i="13"/>
  <c r="I40" i="13"/>
  <c r="H40" i="13"/>
  <c r="G40" i="13"/>
  <c r="F40" i="13"/>
  <c r="E40" i="13"/>
  <c r="L39" i="13"/>
  <c r="K39" i="13"/>
  <c r="J39" i="13"/>
  <c r="I39" i="13"/>
  <c r="H39" i="13"/>
  <c r="G39" i="13"/>
  <c r="F39" i="13"/>
  <c r="E39" i="13"/>
  <c r="L38" i="13"/>
  <c r="K38" i="13"/>
  <c r="J38" i="13"/>
  <c r="I38" i="13"/>
  <c r="H38" i="13"/>
  <c r="G38" i="13"/>
  <c r="F38" i="13"/>
  <c r="E38" i="13"/>
  <c r="L37" i="13"/>
  <c r="K37" i="13"/>
  <c r="J37" i="13"/>
  <c r="I37" i="13"/>
  <c r="H37" i="13"/>
  <c r="G37" i="13"/>
  <c r="F37" i="13"/>
  <c r="E37" i="13"/>
  <c r="L36" i="13"/>
  <c r="K36" i="13"/>
  <c r="J36" i="13"/>
  <c r="I36" i="13"/>
  <c r="H36" i="13"/>
  <c r="G36" i="13"/>
  <c r="F36" i="13"/>
  <c r="E36" i="13"/>
  <c r="L35" i="13"/>
  <c r="K35" i="13"/>
  <c r="J35" i="13"/>
  <c r="I35" i="13"/>
  <c r="H35" i="13"/>
  <c r="G35" i="13"/>
  <c r="F35" i="13"/>
  <c r="E35" i="13"/>
  <c r="L34" i="13"/>
  <c r="K34" i="13"/>
  <c r="J34" i="13"/>
  <c r="I34" i="13"/>
  <c r="H34" i="13"/>
  <c r="G34" i="13"/>
  <c r="F34" i="13"/>
  <c r="E34" i="13"/>
  <c r="L33" i="13"/>
  <c r="K33" i="13"/>
  <c r="J33" i="13"/>
  <c r="I33" i="13"/>
  <c r="H33" i="13"/>
  <c r="G33" i="13"/>
  <c r="F33" i="13"/>
  <c r="E33" i="13"/>
  <c r="L32" i="13"/>
  <c r="K32" i="13"/>
  <c r="J32" i="13"/>
  <c r="I32" i="13"/>
  <c r="H32" i="13"/>
  <c r="G32" i="13"/>
  <c r="F32" i="13"/>
  <c r="E32" i="13"/>
  <c r="L31" i="13"/>
  <c r="K31" i="13"/>
  <c r="J31" i="13"/>
  <c r="I31" i="13"/>
  <c r="H31" i="13"/>
  <c r="G31" i="13"/>
  <c r="F31" i="13"/>
  <c r="E31" i="13"/>
  <c r="L30" i="13"/>
  <c r="K30" i="13"/>
  <c r="J30" i="13"/>
  <c r="I30" i="13"/>
  <c r="H30" i="13"/>
  <c r="G30" i="13"/>
  <c r="F30" i="13"/>
  <c r="E30" i="13"/>
  <c r="L29" i="13"/>
  <c r="K29" i="13"/>
  <c r="J29" i="13"/>
  <c r="I29" i="13"/>
  <c r="H29" i="13"/>
  <c r="G29" i="13"/>
  <c r="F29" i="13"/>
  <c r="E29" i="13"/>
  <c r="L28" i="13"/>
  <c r="K28" i="13"/>
  <c r="J28" i="13"/>
  <c r="I28" i="13"/>
  <c r="H28" i="13"/>
  <c r="G28" i="13"/>
  <c r="F28" i="13"/>
  <c r="E28" i="13"/>
  <c r="L27" i="13"/>
  <c r="K27" i="13"/>
  <c r="J27" i="13"/>
  <c r="I27" i="13"/>
  <c r="H27" i="13"/>
  <c r="G27" i="13"/>
  <c r="F27" i="13"/>
  <c r="E27" i="13"/>
  <c r="L26" i="13"/>
  <c r="K26" i="13"/>
  <c r="J26" i="13"/>
  <c r="I26" i="13"/>
  <c r="H26" i="13"/>
  <c r="G26" i="13"/>
  <c r="F26" i="13"/>
  <c r="E26" i="13"/>
  <c r="L25" i="13"/>
  <c r="K25" i="13"/>
  <c r="J25" i="13"/>
  <c r="I25" i="13"/>
  <c r="H25" i="13"/>
  <c r="G25" i="13"/>
  <c r="F25" i="13"/>
  <c r="E25" i="13"/>
  <c r="L24" i="13"/>
  <c r="K24" i="13"/>
  <c r="J24" i="13"/>
  <c r="I24" i="13"/>
  <c r="H24" i="13"/>
  <c r="G24" i="13"/>
  <c r="F24" i="13"/>
  <c r="E24" i="13"/>
  <c r="L23" i="13"/>
  <c r="K23" i="13"/>
  <c r="J23" i="13"/>
  <c r="I23" i="13"/>
  <c r="H23" i="13"/>
  <c r="G23" i="13"/>
  <c r="F23" i="13"/>
  <c r="E23" i="13"/>
  <c r="L22" i="13"/>
  <c r="K22" i="13"/>
  <c r="J22" i="13"/>
  <c r="I22" i="13"/>
  <c r="H22" i="13"/>
  <c r="G22" i="13"/>
  <c r="F22" i="13"/>
  <c r="E22" i="13"/>
  <c r="L21" i="13"/>
  <c r="K21" i="13"/>
  <c r="J21" i="13"/>
  <c r="I21" i="13"/>
  <c r="H21" i="13"/>
  <c r="G21" i="13"/>
  <c r="F21" i="13"/>
  <c r="E21" i="13"/>
  <c r="L20" i="13"/>
  <c r="K20" i="13"/>
  <c r="J20" i="13"/>
  <c r="I20" i="13"/>
  <c r="H20" i="13"/>
  <c r="G20" i="13"/>
  <c r="F20" i="13"/>
  <c r="E20" i="13"/>
  <c r="L19" i="13"/>
  <c r="K19" i="13"/>
  <c r="J19" i="13"/>
  <c r="I19" i="13"/>
  <c r="H19" i="13"/>
  <c r="G19" i="13"/>
  <c r="F19" i="13"/>
  <c r="E19" i="13"/>
  <c r="L18" i="13"/>
  <c r="K18" i="13"/>
  <c r="J18" i="13"/>
  <c r="I18" i="13"/>
  <c r="H18" i="13"/>
  <c r="G18" i="13"/>
  <c r="F18" i="13"/>
  <c r="E18" i="13"/>
  <c r="L17" i="13"/>
  <c r="K17" i="13"/>
  <c r="J17" i="13"/>
  <c r="I17" i="13"/>
  <c r="H17" i="13"/>
  <c r="G17" i="13"/>
  <c r="F17" i="13"/>
  <c r="E17" i="13"/>
  <c r="L16" i="13"/>
  <c r="K16" i="13"/>
  <c r="J16" i="13"/>
  <c r="I16" i="13"/>
  <c r="H16" i="13"/>
  <c r="G16" i="13"/>
  <c r="F16" i="13"/>
  <c r="E16" i="13"/>
  <c r="L15" i="13"/>
  <c r="K15" i="13"/>
  <c r="J15" i="13"/>
  <c r="I15" i="13"/>
  <c r="H15" i="13"/>
  <c r="G15" i="13"/>
  <c r="F15" i="13"/>
  <c r="E15" i="13"/>
  <c r="L14" i="13"/>
  <c r="K14" i="13"/>
  <c r="J14" i="13"/>
  <c r="I14" i="13"/>
  <c r="H14" i="13"/>
  <c r="G14" i="13"/>
  <c r="F14" i="13"/>
  <c r="E14" i="13"/>
  <c r="L13" i="13"/>
  <c r="K13" i="13"/>
  <c r="J13" i="13"/>
  <c r="I13" i="13"/>
  <c r="H13" i="13"/>
  <c r="G13" i="13"/>
  <c r="F13" i="13"/>
  <c r="E13" i="13"/>
  <c r="L12" i="13"/>
  <c r="K12" i="13"/>
  <c r="J12" i="13"/>
  <c r="I12" i="13"/>
  <c r="H12" i="13"/>
  <c r="G12" i="13"/>
  <c r="F12" i="13"/>
  <c r="E12" i="13"/>
  <c r="L11" i="13"/>
  <c r="K11" i="13"/>
  <c r="J11" i="13"/>
  <c r="I11" i="13"/>
  <c r="H11" i="13"/>
  <c r="G11" i="13"/>
  <c r="F11" i="13"/>
  <c r="E11" i="13"/>
  <c r="L10" i="13"/>
  <c r="K10" i="13"/>
  <c r="J10" i="13"/>
  <c r="I10" i="13"/>
  <c r="H10" i="13"/>
  <c r="G10" i="13"/>
  <c r="F10" i="13"/>
  <c r="E10" i="13"/>
  <c r="L9" i="13"/>
  <c r="K9" i="13"/>
  <c r="J9" i="13"/>
  <c r="I9" i="13"/>
  <c r="H9" i="13"/>
  <c r="G9" i="13"/>
  <c r="F9" i="13"/>
  <c r="E9" i="13"/>
  <c r="L8" i="13"/>
  <c r="K8" i="13"/>
  <c r="J8" i="13"/>
  <c r="I8" i="13"/>
  <c r="H8" i="13"/>
  <c r="G8" i="13"/>
  <c r="F8" i="13"/>
  <c r="E8" i="13"/>
  <c r="L7" i="13"/>
  <c r="K7" i="13"/>
  <c r="J7" i="13"/>
  <c r="I7" i="13"/>
  <c r="H7" i="13"/>
  <c r="G7" i="13"/>
  <c r="F7" i="13"/>
  <c r="E7" i="13"/>
  <c r="L6" i="13"/>
  <c r="K6" i="13"/>
  <c r="J6" i="13"/>
  <c r="I6" i="13"/>
  <c r="H6" i="13"/>
  <c r="G6" i="13"/>
  <c r="F6" i="13"/>
  <c r="E6" i="13"/>
  <c r="L5" i="13"/>
  <c r="K5" i="13"/>
  <c r="J5" i="13"/>
  <c r="I5" i="13"/>
  <c r="H5" i="13"/>
  <c r="G5" i="13"/>
  <c r="F5" i="13"/>
  <c r="E5" i="13"/>
  <c r="L4" i="13"/>
  <c r="K4" i="13"/>
  <c r="J4" i="13"/>
  <c r="I4" i="13"/>
  <c r="H4" i="13"/>
  <c r="G4" i="13"/>
  <c r="F4" i="13"/>
  <c r="E4" i="13"/>
  <c r="L3" i="13"/>
  <c r="K3" i="13"/>
  <c r="J3" i="13"/>
  <c r="I3" i="13"/>
  <c r="H3" i="13"/>
  <c r="G3" i="13"/>
  <c r="F3" i="13"/>
  <c r="E3" i="13"/>
  <c r="L2" i="13"/>
  <c r="K2" i="13"/>
  <c r="J2" i="13"/>
  <c r="I2" i="13"/>
  <c r="H2" i="13"/>
  <c r="G2" i="13"/>
  <c r="F2" i="13"/>
  <c r="D25" i="3" l="1"/>
  <c r="D26" i="3" s="1"/>
  <c r="D27" i="3"/>
  <c r="D28" i="3" s="1"/>
  <c r="D31" i="3"/>
  <c r="D32" i="3" s="1"/>
  <c r="D33" i="3"/>
  <c r="D34" i="3" s="1"/>
  <c r="D17" i="3"/>
  <c r="D16" i="3"/>
  <c r="D14" i="3"/>
  <c r="D21" i="3"/>
  <c r="D20" i="3"/>
  <c r="D18" i="3"/>
  <c r="D15" i="3"/>
  <c r="D19" i="3"/>
  <c r="D23" i="3"/>
  <c r="D24" i="3" s="1"/>
  <c r="D29" i="3"/>
  <c r="D30" i="3" s="1"/>
  <c r="D35" i="3"/>
  <c r="R10" i="2"/>
  <c r="B25" i="3" l="1"/>
  <c r="AE24" i="24" s="1"/>
  <c r="AG23" i="24"/>
  <c r="B31" i="3"/>
  <c r="AE30" i="24" s="1"/>
  <c r="AG29" i="24"/>
  <c r="AG19" i="24"/>
  <c r="B21" i="3"/>
  <c r="AE20" i="24" s="1"/>
  <c r="AG13" i="24"/>
  <c r="B15" i="3"/>
  <c r="AE14" i="24" s="1"/>
  <c r="AG16" i="24"/>
  <c r="B18" i="3"/>
  <c r="AE17" i="24" s="1"/>
  <c r="B33" i="3"/>
  <c r="AE32" i="24" s="1"/>
  <c r="AG31" i="24"/>
  <c r="AG32" i="24"/>
  <c r="B34" i="3"/>
  <c r="AE33" i="24" s="1"/>
  <c r="AG28" i="24"/>
  <c r="B30" i="3"/>
  <c r="AE29" i="24" s="1"/>
  <c r="B32" i="3"/>
  <c r="AE31" i="24" s="1"/>
  <c r="AG30" i="24"/>
  <c r="B27" i="3"/>
  <c r="AE26" i="24" s="1"/>
  <c r="AG25" i="24"/>
  <c r="B28" i="3"/>
  <c r="AE27" i="24" s="1"/>
  <c r="AG26" i="24"/>
  <c r="B20" i="3"/>
  <c r="AE19" i="24" s="1"/>
  <c r="AG18" i="24"/>
  <c r="AG17" i="24"/>
  <c r="B19" i="3"/>
  <c r="AE18" i="24" s="1"/>
  <c r="B22" i="3"/>
  <c r="AE21" i="24" s="1"/>
  <c r="AG20" i="24"/>
  <c r="AG15" i="24"/>
  <c r="B17" i="3"/>
  <c r="AE16" i="24" s="1"/>
  <c r="B35" i="3"/>
  <c r="AE34" i="24" s="1"/>
  <c r="AG33" i="24"/>
  <c r="B36" i="3"/>
  <c r="AE35" i="24" s="1"/>
  <c r="AG34" i="24"/>
  <c r="B29" i="3"/>
  <c r="AE28" i="24" s="1"/>
  <c r="AG27" i="24"/>
  <c r="D22" i="3"/>
  <c r="B24" i="3"/>
  <c r="AE23" i="24" s="1"/>
  <c r="AG22" i="24"/>
  <c r="AG14" i="24"/>
  <c r="B16" i="3"/>
  <c r="AE15" i="24" s="1"/>
  <c r="B26" i="3"/>
  <c r="AE25" i="24" s="1"/>
  <c r="AG24" i="24"/>
  <c r="R11" i="2"/>
  <c r="R12" i="2"/>
  <c r="R13" i="2"/>
  <c r="R14" i="2"/>
  <c r="R15" i="2"/>
  <c r="B23" i="3" l="1"/>
  <c r="AE22" i="24" s="1"/>
  <c r="AG21" i="24"/>
  <c r="D3" i="15" l="1"/>
  <c r="D4" i="15"/>
  <c r="D5" i="15"/>
  <c r="D6" i="15"/>
  <c r="D7" i="15"/>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104" i="15"/>
  <c r="D105" i="15"/>
  <c r="D106" i="15"/>
  <c r="D107" i="15"/>
  <c r="D108" i="15"/>
  <c r="D109" i="15"/>
  <c r="D110" i="15"/>
  <c r="D111" i="15"/>
  <c r="D112" i="15"/>
  <c r="D113" i="15"/>
  <c r="D114" i="15"/>
  <c r="D115" i="15"/>
  <c r="D116" i="15"/>
  <c r="D117" i="15"/>
  <c r="D118" i="15"/>
  <c r="D119" i="15"/>
  <c r="D120" i="15"/>
  <c r="D121" i="15"/>
  <c r="D122" i="15"/>
  <c r="D123" i="15"/>
  <c r="D124" i="15"/>
  <c r="D125" i="15"/>
  <c r="D126" i="15"/>
  <c r="D127" i="15"/>
  <c r="D128" i="15"/>
  <c r="D129" i="15"/>
  <c r="D130" i="15"/>
  <c r="D131" i="15"/>
  <c r="D132" i="15"/>
  <c r="D133" i="15"/>
  <c r="D134" i="15"/>
  <c r="D135" i="15"/>
  <c r="D136" i="15"/>
  <c r="D137" i="15"/>
  <c r="D138" i="15"/>
  <c r="D139" i="15"/>
  <c r="D140" i="15"/>
  <c r="D141" i="15"/>
  <c r="D142" i="15"/>
  <c r="D143" i="15"/>
  <c r="D144" i="15"/>
  <c r="D145" i="15"/>
  <c r="D146" i="15"/>
  <c r="D147" i="15"/>
  <c r="D148" i="15"/>
  <c r="D149" i="15"/>
  <c r="D150" i="15"/>
  <c r="D151" i="15"/>
  <c r="D152" i="15"/>
  <c r="D153" i="15"/>
  <c r="D154" i="15"/>
  <c r="D155" i="15"/>
  <c r="D156" i="15"/>
  <c r="D157" i="15"/>
  <c r="D158" i="15"/>
  <c r="D159" i="15"/>
  <c r="D160" i="15"/>
  <c r="D161" i="15"/>
  <c r="D162" i="15"/>
  <c r="D163" i="15"/>
  <c r="D164" i="15"/>
  <c r="D165" i="15"/>
  <c r="D166" i="15"/>
  <c r="D167" i="15"/>
  <c r="D168" i="15"/>
  <c r="D169" i="15"/>
  <c r="D170" i="15"/>
  <c r="D171" i="15"/>
  <c r="D172" i="15"/>
  <c r="D173" i="15"/>
  <c r="D174" i="15"/>
  <c r="D175" i="15"/>
  <c r="D176" i="15"/>
  <c r="D177" i="15"/>
  <c r="D178" i="15"/>
  <c r="D179" i="15"/>
  <c r="D180" i="15"/>
  <c r="D181" i="15"/>
  <c r="D182" i="15"/>
  <c r="D183" i="15"/>
  <c r="D184" i="15"/>
  <c r="D185" i="15"/>
  <c r="D186" i="15"/>
  <c r="D187" i="15"/>
  <c r="D188" i="15"/>
  <c r="D189" i="15"/>
  <c r="D190" i="15"/>
  <c r="D191" i="15"/>
  <c r="D192" i="15"/>
  <c r="D193" i="15"/>
  <c r="D194" i="15"/>
  <c r="D195" i="15"/>
  <c r="D196" i="15"/>
  <c r="D197" i="15"/>
  <c r="D198" i="15"/>
  <c r="D199" i="15"/>
  <c r="D200" i="15"/>
  <c r="D201" i="15"/>
  <c r="D202" i="15"/>
  <c r="D203" i="15"/>
  <c r="D204" i="15"/>
  <c r="D205" i="15"/>
  <c r="D206" i="15"/>
  <c r="D207" i="15"/>
  <c r="D208" i="15"/>
  <c r="D209" i="15"/>
  <c r="D210" i="15"/>
  <c r="D211" i="15"/>
  <c r="D212" i="15"/>
  <c r="D213" i="15"/>
  <c r="D214" i="15"/>
  <c r="D215" i="15"/>
  <c r="D216" i="15"/>
  <c r="D217" i="15"/>
  <c r="D218" i="15"/>
  <c r="D219" i="15"/>
  <c r="D220" i="15"/>
  <c r="D221" i="15"/>
  <c r="D222" i="15"/>
  <c r="D223" i="15"/>
  <c r="D224" i="15"/>
  <c r="D225" i="15"/>
  <c r="D226" i="15"/>
  <c r="D227" i="15"/>
  <c r="D228" i="15"/>
  <c r="D229" i="15"/>
  <c r="D230" i="15"/>
  <c r="D231" i="15"/>
  <c r="D232" i="15"/>
  <c r="D233" i="15"/>
  <c r="D234" i="15"/>
  <c r="D235" i="15"/>
  <c r="D236" i="15"/>
  <c r="D237" i="15"/>
  <c r="D238" i="15"/>
  <c r="D239" i="15"/>
  <c r="D240" i="15"/>
  <c r="D241" i="15"/>
  <c r="D242" i="15"/>
  <c r="D243" i="15"/>
  <c r="D244" i="15"/>
  <c r="D245" i="15"/>
  <c r="D246" i="15"/>
  <c r="D247" i="15"/>
  <c r="D248" i="15"/>
  <c r="D249" i="15"/>
  <c r="D250" i="15"/>
  <c r="D251" i="15"/>
  <c r="D252" i="15"/>
  <c r="D253" i="15"/>
  <c r="D254" i="15"/>
  <c r="D255" i="15"/>
  <c r="D256" i="15"/>
  <c r="D257" i="15"/>
  <c r="D258" i="15"/>
  <c r="D259" i="15"/>
  <c r="D260" i="15"/>
  <c r="D261" i="15"/>
  <c r="D262" i="15"/>
  <c r="D263" i="15"/>
  <c r="D264" i="15"/>
  <c r="D265" i="15"/>
  <c r="D266" i="15"/>
  <c r="D267" i="15"/>
  <c r="D268" i="15"/>
  <c r="D269" i="15"/>
  <c r="D270" i="15"/>
  <c r="D271" i="15"/>
  <c r="D272" i="15"/>
  <c r="D273" i="15"/>
  <c r="D274" i="15"/>
  <c r="D275" i="15"/>
  <c r="D276" i="15"/>
  <c r="D277" i="15"/>
  <c r="D278" i="15"/>
  <c r="D279" i="15"/>
  <c r="D280" i="15"/>
  <c r="D281" i="15"/>
  <c r="D282" i="15"/>
  <c r="D283" i="15"/>
  <c r="D284" i="15"/>
  <c r="D285" i="15"/>
  <c r="D286" i="15"/>
  <c r="D287" i="15"/>
  <c r="D288" i="15"/>
  <c r="D289" i="15"/>
  <c r="D290" i="15"/>
  <c r="D291" i="15"/>
  <c r="D292" i="15"/>
  <c r="D293" i="15"/>
  <c r="D294" i="15"/>
  <c r="D295" i="15"/>
  <c r="D296" i="15"/>
  <c r="D297" i="15"/>
  <c r="D298" i="15"/>
  <c r="D299" i="15"/>
  <c r="D300" i="15"/>
  <c r="D301" i="15"/>
  <c r="D302" i="15"/>
  <c r="D303" i="15"/>
  <c r="D304" i="15"/>
  <c r="D305" i="15"/>
  <c r="D306" i="15"/>
  <c r="D307" i="15"/>
  <c r="D308" i="15"/>
  <c r="D309" i="15"/>
  <c r="D310" i="15"/>
  <c r="D311" i="15"/>
  <c r="D312" i="15"/>
  <c r="D313" i="15"/>
  <c r="D314" i="15"/>
  <c r="D315" i="15"/>
  <c r="D316" i="15"/>
  <c r="D317" i="15"/>
  <c r="D318" i="15"/>
  <c r="D319" i="15"/>
  <c r="D320" i="15"/>
  <c r="D321" i="15"/>
  <c r="D322" i="15"/>
  <c r="D323" i="15"/>
  <c r="D324" i="15"/>
  <c r="D325" i="15"/>
  <c r="D326" i="15"/>
  <c r="D327" i="15"/>
  <c r="D328" i="15"/>
  <c r="D329" i="15"/>
  <c r="D330" i="15"/>
  <c r="D331" i="15"/>
  <c r="D332" i="15"/>
  <c r="D333" i="15"/>
  <c r="D334" i="15"/>
  <c r="D335" i="15"/>
  <c r="D336" i="15"/>
  <c r="D337" i="15"/>
  <c r="D338" i="15"/>
  <c r="D339" i="15"/>
  <c r="D340" i="15"/>
  <c r="D341" i="15"/>
  <c r="D342" i="15"/>
  <c r="D343" i="15"/>
  <c r="D344" i="15"/>
  <c r="D345" i="15"/>
  <c r="D346" i="15"/>
  <c r="D347" i="15"/>
  <c r="D348" i="15"/>
  <c r="D349" i="15"/>
  <c r="D350" i="15"/>
  <c r="D351" i="15"/>
  <c r="D352" i="15"/>
  <c r="D353" i="15"/>
  <c r="D354" i="15"/>
  <c r="D355" i="15"/>
  <c r="D356" i="15"/>
  <c r="D357" i="15"/>
  <c r="D358" i="15"/>
  <c r="D359" i="15"/>
  <c r="D360" i="15"/>
  <c r="D361" i="15"/>
  <c r="D362" i="15"/>
  <c r="D363" i="15"/>
  <c r="D364" i="15"/>
  <c r="D365" i="15"/>
  <c r="D366" i="15"/>
  <c r="D367" i="15"/>
  <c r="D368" i="15"/>
  <c r="D369" i="15"/>
  <c r="D370" i="15"/>
  <c r="D371" i="15"/>
  <c r="D372" i="15"/>
  <c r="D373" i="15"/>
  <c r="D374" i="15"/>
  <c r="D375" i="15"/>
  <c r="D376" i="15"/>
  <c r="D377" i="15"/>
  <c r="D378" i="15"/>
  <c r="D379" i="15"/>
  <c r="D380" i="15"/>
  <c r="D381" i="15"/>
  <c r="D382" i="15"/>
  <c r="D383" i="15"/>
  <c r="D384" i="15"/>
  <c r="D385" i="15"/>
  <c r="D386" i="15"/>
  <c r="D387" i="15"/>
  <c r="D388" i="15"/>
  <c r="D389" i="15"/>
  <c r="D390" i="15"/>
  <c r="D391" i="15"/>
  <c r="D392" i="15"/>
  <c r="D393" i="15"/>
  <c r="D394" i="15"/>
  <c r="D395" i="15"/>
  <c r="D396" i="15"/>
  <c r="D397" i="15"/>
  <c r="D398" i="15"/>
  <c r="D399" i="15"/>
  <c r="D400" i="15"/>
  <c r="D401" i="15"/>
  <c r="D402" i="15"/>
  <c r="D403" i="15"/>
  <c r="D404" i="15"/>
  <c r="D405" i="15"/>
  <c r="D406" i="15"/>
  <c r="D407" i="15"/>
  <c r="D408" i="15"/>
  <c r="D409" i="15"/>
  <c r="D410" i="15"/>
  <c r="D411" i="15"/>
  <c r="D412" i="15"/>
  <c r="D413" i="15"/>
  <c r="D414" i="15"/>
  <c r="D415" i="15"/>
  <c r="D416" i="15"/>
  <c r="D417" i="15"/>
  <c r="D418" i="15"/>
  <c r="D419" i="15"/>
  <c r="D420" i="15"/>
  <c r="D421" i="15"/>
  <c r="D422" i="15"/>
  <c r="D423" i="15"/>
  <c r="D424" i="15"/>
  <c r="D425" i="15"/>
  <c r="D426" i="15"/>
  <c r="D427" i="15"/>
  <c r="D428" i="15"/>
  <c r="D429" i="15"/>
  <c r="D430" i="15"/>
  <c r="D431" i="15"/>
  <c r="D432" i="15"/>
  <c r="D433" i="15"/>
  <c r="D434" i="15"/>
  <c r="D435" i="15"/>
  <c r="D436" i="15"/>
  <c r="D437" i="15"/>
  <c r="D438" i="15"/>
  <c r="D439" i="15"/>
  <c r="D440" i="15"/>
  <c r="D441" i="15"/>
  <c r="D2" i="15"/>
  <c r="D3" i="13"/>
  <c r="D4" i="13"/>
  <c r="D5" i="13"/>
  <c r="D6" i="13"/>
  <c r="D7" i="13"/>
  <c r="D8" i="13"/>
  <c r="D9" i="13"/>
  <c r="D10" i="13"/>
  <c r="D11" i="13"/>
  <c r="D12" i="13"/>
  <c r="D13" i="13"/>
  <c r="D14" i="13"/>
  <c r="D15" i="13"/>
  <c r="D16" i="13"/>
  <c r="D17" i="13"/>
  <c r="D18" i="13"/>
  <c r="D19" i="13"/>
  <c r="D20" i="13"/>
  <c r="D21" i="13"/>
  <c r="D22" i="13"/>
  <c r="D23" i="13"/>
  <c r="D24" i="13"/>
  <c r="D25" i="13"/>
  <c r="D26" i="13"/>
  <c r="D27" i="13"/>
  <c r="D28" i="13"/>
  <c r="D29" i="13"/>
  <c r="D30" i="13"/>
  <c r="D31" i="13"/>
  <c r="D32" i="13"/>
  <c r="D33" i="13"/>
  <c r="D34" i="13"/>
  <c r="D35" i="13"/>
  <c r="D36" i="13"/>
  <c r="D37" i="13"/>
  <c r="D38" i="13"/>
  <c r="D39" i="13"/>
  <c r="D40" i="13"/>
  <c r="D41" i="13"/>
  <c r="D42" i="13"/>
  <c r="D43" i="13"/>
  <c r="D44" i="13"/>
  <c r="D45" i="13"/>
  <c r="D46" i="13"/>
  <c r="D47" i="13"/>
  <c r="D48" i="13"/>
  <c r="D49" i="13"/>
  <c r="D50" i="13"/>
  <c r="D51" i="13"/>
  <c r="D52" i="13"/>
  <c r="D53" i="13"/>
  <c r="D54" i="13"/>
  <c r="D55" i="13"/>
  <c r="D56" i="13"/>
  <c r="D57" i="13"/>
  <c r="D58" i="13"/>
  <c r="D59" i="13"/>
  <c r="D60" i="13"/>
  <c r="D61" i="13"/>
  <c r="D62" i="13"/>
  <c r="D63" i="13"/>
  <c r="D64" i="13"/>
  <c r="D65" i="13"/>
  <c r="D66" i="13"/>
  <c r="D67" i="13"/>
  <c r="D68" i="13"/>
  <c r="D69" i="13"/>
  <c r="D70" i="13"/>
  <c r="D71" i="13"/>
  <c r="D72" i="13"/>
  <c r="D73" i="13"/>
  <c r="D74" i="13"/>
  <c r="D75" i="13"/>
  <c r="D76" i="13"/>
  <c r="D77" i="13"/>
  <c r="D78" i="13"/>
  <c r="D79" i="13"/>
  <c r="D80" i="13"/>
  <c r="D81" i="13"/>
  <c r="D82" i="13"/>
  <c r="D83" i="13"/>
  <c r="D84" i="13"/>
  <c r="D85" i="13"/>
  <c r="D86" i="13"/>
  <c r="D87" i="13"/>
  <c r="D88" i="13"/>
  <c r="D89" i="13"/>
  <c r="D90" i="13"/>
  <c r="D91" i="13"/>
  <c r="D92" i="13"/>
  <c r="D93" i="13"/>
  <c r="D94" i="13"/>
  <c r="D95" i="13"/>
  <c r="D96" i="13"/>
  <c r="D97" i="13"/>
  <c r="D98" i="13"/>
  <c r="D99" i="13"/>
  <c r="D100" i="13"/>
  <c r="D101" i="13"/>
  <c r="D102" i="13"/>
  <c r="D103" i="13"/>
  <c r="D104" i="13"/>
  <c r="D105" i="13"/>
  <c r="D106" i="13"/>
  <c r="D107" i="13"/>
  <c r="D108" i="13"/>
  <c r="D109" i="13"/>
  <c r="D110" i="13"/>
  <c r="D111" i="13"/>
  <c r="D112" i="13"/>
  <c r="D113" i="13"/>
  <c r="D114" i="13"/>
  <c r="D115" i="13"/>
  <c r="D116" i="13"/>
  <c r="D117" i="13"/>
  <c r="D118" i="13"/>
  <c r="D119" i="13"/>
  <c r="D120" i="13"/>
  <c r="D121" i="13"/>
  <c r="D122" i="13"/>
  <c r="D123" i="13"/>
  <c r="D124" i="13"/>
  <c r="D125" i="13"/>
  <c r="D126" i="13"/>
  <c r="D127" i="13"/>
  <c r="D128" i="13"/>
  <c r="D129" i="13"/>
  <c r="D130" i="13"/>
  <c r="D131" i="13"/>
  <c r="D132" i="13"/>
  <c r="D133" i="13"/>
  <c r="D134" i="13"/>
  <c r="D135" i="13"/>
  <c r="D136" i="13"/>
  <c r="D137" i="13"/>
  <c r="D138" i="13"/>
  <c r="D139" i="13"/>
  <c r="D140" i="13"/>
  <c r="D141" i="13"/>
  <c r="D142" i="13"/>
  <c r="D143" i="13"/>
  <c r="D144" i="13"/>
  <c r="D145" i="13"/>
  <c r="D146" i="13"/>
  <c r="D147" i="13"/>
  <c r="D148" i="13"/>
  <c r="D149" i="13"/>
  <c r="D150" i="13"/>
  <c r="D151" i="13"/>
  <c r="D152" i="13"/>
  <c r="D153" i="13"/>
  <c r="D154" i="13"/>
  <c r="D155" i="13"/>
  <c r="D156" i="13"/>
  <c r="D157" i="13"/>
  <c r="D158" i="13"/>
  <c r="D159" i="13"/>
  <c r="D160" i="13"/>
  <c r="D161" i="13"/>
  <c r="D162" i="13"/>
  <c r="D163" i="13"/>
  <c r="D164" i="13"/>
  <c r="D165" i="13"/>
  <c r="D166" i="13"/>
  <c r="D167" i="13"/>
  <c r="D168" i="13"/>
  <c r="D169" i="13"/>
  <c r="D170" i="13"/>
  <c r="D171" i="13"/>
  <c r="D172" i="13"/>
  <c r="D173" i="13"/>
  <c r="D174" i="13"/>
  <c r="D175" i="13"/>
  <c r="D176" i="13"/>
  <c r="D177" i="13"/>
  <c r="D178" i="13"/>
  <c r="D179" i="13"/>
  <c r="D180" i="13"/>
  <c r="D181" i="13"/>
  <c r="D182" i="13"/>
  <c r="D183" i="13"/>
  <c r="D184" i="13"/>
  <c r="D185" i="13"/>
  <c r="D186" i="13"/>
  <c r="D187" i="13"/>
  <c r="D188" i="13"/>
  <c r="D189" i="13"/>
  <c r="D190" i="13"/>
  <c r="D191" i="13"/>
  <c r="D192" i="13"/>
  <c r="D193" i="13"/>
  <c r="D194" i="13"/>
  <c r="D195" i="13"/>
  <c r="D196" i="13"/>
  <c r="D197" i="13"/>
  <c r="D198" i="13"/>
  <c r="D199" i="13"/>
  <c r="D200" i="13"/>
  <c r="D201" i="13"/>
  <c r="D202" i="13"/>
  <c r="D203" i="13"/>
  <c r="D204" i="13"/>
  <c r="D205" i="13"/>
  <c r="D206" i="13"/>
  <c r="D207" i="13"/>
  <c r="D208" i="13"/>
  <c r="D209" i="13"/>
  <c r="D210" i="13"/>
  <c r="D211" i="13"/>
  <c r="D212" i="13"/>
  <c r="D213" i="13"/>
  <c r="D214" i="13"/>
  <c r="D215" i="13"/>
  <c r="D216" i="13"/>
  <c r="D217" i="13"/>
  <c r="D218" i="13"/>
  <c r="D219" i="13"/>
  <c r="D220" i="13"/>
  <c r="D221" i="13"/>
  <c r="D222" i="13"/>
  <c r="D223" i="13"/>
  <c r="D224" i="13"/>
  <c r="D225" i="13"/>
  <c r="D226" i="13"/>
  <c r="D227" i="13"/>
  <c r="D228" i="13"/>
  <c r="D229" i="13"/>
  <c r="D230" i="13"/>
  <c r="D231" i="13"/>
  <c r="D232" i="13"/>
  <c r="D233" i="13"/>
  <c r="D234" i="13"/>
  <c r="D235" i="13"/>
  <c r="D236" i="13"/>
  <c r="D237" i="13"/>
  <c r="D238" i="13"/>
  <c r="D239" i="13"/>
  <c r="D240" i="13"/>
  <c r="D241" i="13"/>
  <c r="D242" i="13"/>
  <c r="D243" i="13"/>
  <c r="D244" i="13"/>
  <c r="D245" i="13"/>
  <c r="D246" i="13"/>
  <c r="D247" i="13"/>
  <c r="D248" i="13"/>
  <c r="D249" i="13"/>
  <c r="D250" i="13"/>
  <c r="D251" i="13"/>
  <c r="D252" i="13"/>
  <c r="D253" i="13"/>
  <c r="D254" i="13"/>
  <c r="D255" i="13"/>
  <c r="D256" i="13"/>
  <c r="D257" i="13"/>
  <c r="D258" i="13"/>
  <c r="D259" i="13"/>
  <c r="D260" i="13"/>
  <c r="D261" i="13"/>
  <c r="D262" i="13"/>
  <c r="D263" i="13"/>
  <c r="D264" i="13"/>
  <c r="D265" i="13"/>
  <c r="D266" i="13"/>
  <c r="D267" i="13"/>
  <c r="D268" i="13"/>
  <c r="D269" i="13"/>
  <c r="D270" i="13"/>
  <c r="D271" i="13"/>
  <c r="D272" i="13"/>
  <c r="D273" i="13"/>
  <c r="D274" i="13"/>
  <c r="D275" i="13"/>
  <c r="D276" i="13"/>
  <c r="D277" i="13"/>
  <c r="D278" i="13"/>
  <c r="D279" i="13"/>
  <c r="D280" i="13"/>
  <c r="D281" i="13"/>
  <c r="D282" i="13"/>
  <c r="D283" i="13"/>
  <c r="D284" i="13"/>
  <c r="D285" i="13"/>
  <c r="D286" i="13"/>
  <c r="D287" i="13"/>
  <c r="D288" i="13"/>
  <c r="D289" i="13"/>
  <c r="D290" i="13"/>
  <c r="D291" i="13"/>
  <c r="D292" i="13"/>
  <c r="D293" i="13"/>
  <c r="D294" i="13"/>
  <c r="D295" i="13"/>
  <c r="D296" i="13"/>
  <c r="D297" i="13"/>
  <c r="D298" i="13"/>
  <c r="D299" i="13"/>
  <c r="D300" i="13"/>
  <c r="D301" i="13"/>
  <c r="D302" i="13"/>
  <c r="D303" i="13"/>
  <c r="D304" i="13"/>
  <c r="D305" i="13"/>
  <c r="D306" i="13"/>
  <c r="D307" i="13"/>
  <c r="D308" i="13"/>
  <c r="D309" i="13"/>
  <c r="D310" i="13"/>
  <c r="D311" i="13"/>
  <c r="D312" i="13"/>
  <c r="D313" i="13"/>
  <c r="D314" i="13"/>
  <c r="D315" i="13"/>
  <c r="D316" i="13"/>
  <c r="D317" i="13"/>
  <c r="D318" i="13"/>
  <c r="D319" i="13"/>
  <c r="D320" i="13"/>
  <c r="D321" i="13"/>
  <c r="D322" i="13"/>
  <c r="D323" i="13"/>
  <c r="D324" i="13"/>
  <c r="D325" i="13"/>
  <c r="D326" i="13"/>
  <c r="D327" i="13"/>
  <c r="D328" i="13"/>
  <c r="D329" i="13"/>
  <c r="D330" i="13"/>
  <c r="D331" i="13"/>
  <c r="D332" i="13"/>
  <c r="D333" i="13"/>
  <c r="D334" i="13"/>
  <c r="D335" i="13"/>
  <c r="D336" i="13"/>
  <c r="D337" i="13"/>
  <c r="D338" i="13"/>
  <c r="D339" i="13"/>
  <c r="D340" i="13"/>
  <c r="D341" i="13"/>
  <c r="D342" i="13"/>
  <c r="D343" i="13"/>
  <c r="D344" i="13"/>
  <c r="D345" i="13"/>
  <c r="D346" i="13"/>
  <c r="D347" i="13"/>
  <c r="D348" i="13"/>
  <c r="D349" i="13"/>
  <c r="D350" i="13"/>
  <c r="D351" i="13"/>
  <c r="D352" i="13"/>
  <c r="D353" i="13"/>
  <c r="D354" i="13"/>
  <c r="D355" i="13"/>
  <c r="D356" i="13"/>
  <c r="D357" i="13"/>
  <c r="D358" i="13"/>
  <c r="D359" i="13"/>
  <c r="D360" i="13"/>
  <c r="D361" i="13"/>
  <c r="D362" i="13"/>
  <c r="D363" i="13"/>
  <c r="D364" i="13"/>
  <c r="D365" i="13"/>
  <c r="D366" i="13"/>
  <c r="D367" i="13"/>
  <c r="D368" i="13"/>
  <c r="D369" i="13"/>
  <c r="D370" i="13"/>
  <c r="D371" i="13"/>
  <c r="D372" i="13"/>
  <c r="D373" i="13"/>
  <c r="D374" i="13"/>
  <c r="D375" i="13"/>
  <c r="D376" i="13"/>
  <c r="D377" i="13"/>
  <c r="D378" i="13"/>
  <c r="D379" i="13"/>
  <c r="D380" i="13"/>
  <c r="D381" i="13"/>
  <c r="D382" i="13"/>
  <c r="D383" i="13"/>
  <c r="D384" i="13"/>
  <c r="D385" i="13"/>
  <c r="D386" i="13"/>
  <c r="D387" i="13"/>
  <c r="D388" i="13"/>
  <c r="D389" i="13"/>
  <c r="D390" i="13"/>
  <c r="D391" i="13"/>
  <c r="D392" i="13"/>
  <c r="D393" i="13"/>
  <c r="D394" i="13"/>
  <c r="D395" i="13"/>
  <c r="D396" i="13"/>
  <c r="D397" i="13"/>
  <c r="D398" i="13"/>
  <c r="D399" i="13"/>
  <c r="D400" i="13"/>
  <c r="D401" i="13"/>
  <c r="D402" i="13"/>
  <c r="D403" i="13"/>
  <c r="D404" i="13"/>
  <c r="D405" i="13"/>
  <c r="D406" i="13"/>
  <c r="D407" i="13"/>
  <c r="D408" i="13"/>
  <c r="D409" i="13"/>
  <c r="D410" i="13"/>
  <c r="D411" i="13"/>
  <c r="D412" i="13"/>
  <c r="D413" i="13"/>
  <c r="D414" i="13"/>
  <c r="D415" i="13"/>
  <c r="D416" i="13"/>
  <c r="D417" i="13"/>
  <c r="D418" i="13"/>
  <c r="D419" i="13"/>
  <c r="D420" i="13"/>
  <c r="D421" i="13"/>
  <c r="D422" i="13"/>
  <c r="D423" i="13"/>
  <c r="D424" i="13"/>
  <c r="D425" i="13"/>
  <c r="D426" i="13"/>
  <c r="D427" i="13"/>
  <c r="D428" i="13"/>
  <c r="D429" i="13"/>
  <c r="D430" i="13"/>
  <c r="D431" i="13"/>
  <c r="D432" i="13"/>
  <c r="D433" i="13"/>
  <c r="D434" i="13"/>
  <c r="D435" i="13"/>
  <c r="D436" i="13"/>
  <c r="D437" i="13"/>
  <c r="D438" i="13"/>
  <c r="D439" i="13"/>
  <c r="D440" i="13"/>
  <c r="D441" i="13"/>
  <c r="J43" i="3" l="1"/>
  <c r="J10" i="14"/>
  <c r="J12" i="14"/>
  <c r="J13" i="14"/>
  <c r="H13" i="3"/>
  <c r="H14" i="3" l="1"/>
  <c r="H12" i="14"/>
  <c r="H13" i="14"/>
  <c r="H11" i="14"/>
  <c r="J11" i="14" s="1"/>
  <c r="L28" i="9" l="1"/>
  <c r="E22" i="9" s="1"/>
  <c r="K28" i="9"/>
  <c r="J28" i="9"/>
  <c r="J15" i="9" s="1"/>
  <c r="E28" i="9"/>
  <c r="E15" i="9" s="1"/>
  <c r="D28" i="9"/>
  <c r="D15" i="9" s="1"/>
  <c r="I28" i="9"/>
  <c r="I15" i="9" s="1"/>
  <c r="H28" i="9"/>
  <c r="H15" i="9" s="1"/>
  <c r="G28" i="9"/>
  <c r="G15" i="9" s="1"/>
  <c r="F28" i="9"/>
  <c r="F15" i="9" s="1"/>
  <c r="C28" i="9"/>
  <c r="C15" i="9" s="1"/>
  <c r="B28" i="9"/>
  <c r="B15" i="9" s="1"/>
  <c r="A28" i="9"/>
  <c r="A15" i="9" s="1"/>
  <c r="H8" i="14"/>
  <c r="J8" i="14" s="1"/>
  <c r="H9" i="14"/>
  <c r="J9" i="14" s="1"/>
  <c r="H10" i="14"/>
  <c r="H15" i="3"/>
  <c r="J34" i="3"/>
  <c r="K15" i="9" l="1"/>
  <c r="E23" i="9" s="1"/>
  <c r="J15" i="14"/>
  <c r="E33" i="2" s="1"/>
  <c r="D10" i="12"/>
  <c r="G8" i="12"/>
  <c r="G9" i="12"/>
  <c r="G10" i="12"/>
  <c r="D9" i="12"/>
  <c r="D8" i="12"/>
  <c r="H16" i="3"/>
  <c r="J33" i="3"/>
  <c r="G11" i="12" l="1"/>
  <c r="D11" i="12"/>
  <c r="H17" i="3"/>
  <c r="J32" i="3"/>
  <c r="H18" i="3" l="1"/>
  <c r="J31" i="3"/>
  <c r="H19" i="3" l="1"/>
  <c r="J30" i="3"/>
  <c r="H20" i="3" l="1"/>
  <c r="J29" i="3"/>
  <c r="H21" i="3" l="1"/>
  <c r="J28" i="3"/>
  <c r="H22" i="3" l="1"/>
  <c r="J27" i="3"/>
  <c r="H23" i="3" l="1"/>
  <c r="H24" i="3" l="1"/>
  <c r="J25" i="3"/>
  <c r="H25" i="3" l="1"/>
  <c r="J24" i="3"/>
  <c r="H26" i="3" l="1"/>
  <c r="H27" i="3" l="1"/>
  <c r="J22" i="3"/>
  <c r="H28" i="3" l="1"/>
  <c r="J21" i="3"/>
  <c r="H29" i="3" l="1"/>
  <c r="J20" i="3"/>
  <c r="H30" i="3" l="1"/>
  <c r="J19" i="3"/>
  <c r="J35" i="3"/>
  <c r="H31" i="3" l="1"/>
  <c r="J36" i="3"/>
  <c r="J18" i="3"/>
  <c r="H32" i="3" l="1"/>
  <c r="J17" i="3"/>
  <c r="H33" i="3" l="1"/>
  <c r="J16" i="3"/>
  <c r="H34" i="3" l="1"/>
  <c r="J15" i="3"/>
  <c r="H35" i="3" l="1"/>
  <c r="J14" i="3"/>
  <c r="H36" i="3" l="1"/>
  <c r="J13" i="3"/>
  <c r="J26" i="3"/>
  <c r="J23" i="3"/>
  <c r="M20" i="3" l="1"/>
  <c r="M21" i="3" s="1"/>
  <c r="M22" i="3" l="1"/>
  <c r="J47"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Kent Archer</author>
  </authors>
  <commentList>
    <comment ref="A2" authorId="0" shapeId="0" xr:uid="{00000000-0006-0000-0200-000001000000}">
      <text>
        <r>
          <rPr>
            <b/>
            <sz val="9"/>
            <color indexed="81"/>
            <rFont val="Tahoma"/>
            <family val="2"/>
          </rPr>
          <t>Kent Archer:</t>
        </r>
        <r>
          <rPr>
            <sz val="9"/>
            <color indexed="81"/>
            <rFont val="Tahoma"/>
            <family val="2"/>
          </rPr>
          <t xml:space="preserve">
Hidden Cells I6:N30
Remove format type: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<sst xmlns="http://schemas.openxmlformats.org/spreadsheetml/2006/main" count="37470" uniqueCount="7762">
  <si>
    <t>Percent of Total Households</t>
  </si>
  <si>
    <t>LMI Percent</t>
  </si>
  <si>
    <t>50% Income</t>
  </si>
  <si>
    <t>80% Income (LMI)</t>
  </si>
  <si>
    <t>120% Income</t>
  </si>
  <si>
    <t>Total Population</t>
  </si>
  <si>
    <t>Jurisdiction</t>
  </si>
  <si>
    <t>Anderson County</t>
  </si>
  <si>
    <t>Bedford County</t>
  </si>
  <si>
    <t>Benton County</t>
  </si>
  <si>
    <t>Bledsoe County</t>
  </si>
  <si>
    <t>Blount County</t>
  </si>
  <si>
    <t>Bradley County</t>
  </si>
  <si>
    <t>Campbell County</t>
  </si>
  <si>
    <t>Cannon County</t>
  </si>
  <si>
    <t>Carroll County</t>
  </si>
  <si>
    <t>Carter County</t>
  </si>
  <si>
    <t>Cheatham County</t>
  </si>
  <si>
    <t>Chester County</t>
  </si>
  <si>
    <t>Claiborne County</t>
  </si>
  <si>
    <t>Clay County</t>
  </si>
  <si>
    <t>Cocke County</t>
  </si>
  <si>
    <t>Coffee County</t>
  </si>
  <si>
    <t>Crockett County</t>
  </si>
  <si>
    <t>Cumberland County</t>
  </si>
  <si>
    <t>Davidson County</t>
  </si>
  <si>
    <t>Decatur County</t>
  </si>
  <si>
    <t>DeKalb County</t>
  </si>
  <si>
    <t>Dickson County</t>
  </si>
  <si>
    <t>Dyer County</t>
  </si>
  <si>
    <t>Fayette County</t>
  </si>
  <si>
    <t>Fentress County</t>
  </si>
  <si>
    <t>Franklin County</t>
  </si>
  <si>
    <t>Gibson County</t>
  </si>
  <si>
    <t>Giles County</t>
  </si>
  <si>
    <t>Grainger County</t>
  </si>
  <si>
    <t>Greene County</t>
  </si>
  <si>
    <t>Grundy County</t>
  </si>
  <si>
    <t>Hamblen County</t>
  </si>
  <si>
    <t>Hamilton County</t>
  </si>
  <si>
    <t>Hancock County</t>
  </si>
  <si>
    <t>Hardeman County</t>
  </si>
  <si>
    <t>Hardin County</t>
  </si>
  <si>
    <t>Hawkins County</t>
  </si>
  <si>
    <t>Haywood County</t>
  </si>
  <si>
    <t>Henderson County</t>
  </si>
  <si>
    <t>Henry County</t>
  </si>
  <si>
    <t>Hickman County</t>
  </si>
  <si>
    <t>Houston County</t>
  </si>
  <si>
    <t>Humphreys County</t>
  </si>
  <si>
    <t>Jackson County</t>
  </si>
  <si>
    <t>Jefferson County</t>
  </si>
  <si>
    <t>Johnson County</t>
  </si>
  <si>
    <t>Knox County</t>
  </si>
  <si>
    <t>Lake County</t>
  </si>
  <si>
    <t>Lauderdale County</t>
  </si>
  <si>
    <t>Lawrence County</t>
  </si>
  <si>
    <t>Lewis County</t>
  </si>
  <si>
    <t>Lincoln County</t>
  </si>
  <si>
    <t>Loudon County</t>
  </si>
  <si>
    <t>McMinn County</t>
  </si>
  <si>
    <t>McNairy County</t>
  </si>
  <si>
    <t>Macon County</t>
  </si>
  <si>
    <t>Madison County</t>
  </si>
  <si>
    <t>Marion County</t>
  </si>
  <si>
    <t>Marshall County</t>
  </si>
  <si>
    <t>Maury County</t>
  </si>
  <si>
    <t>Meigs County</t>
  </si>
  <si>
    <t>Monroe County</t>
  </si>
  <si>
    <t>Montgomery County</t>
  </si>
  <si>
    <t>Moore County</t>
  </si>
  <si>
    <t>Morgan County</t>
  </si>
  <si>
    <t>Obion County</t>
  </si>
  <si>
    <t>Overton County</t>
  </si>
  <si>
    <t>Perry County</t>
  </si>
  <si>
    <t>Pickett County</t>
  </si>
  <si>
    <t>Polk County</t>
  </si>
  <si>
    <t>Putnam County</t>
  </si>
  <si>
    <t>Rhea County</t>
  </si>
  <si>
    <t>Roane County</t>
  </si>
  <si>
    <t>Robertson County</t>
  </si>
  <si>
    <t>Rutherford County</t>
  </si>
  <si>
    <t>Scott County</t>
  </si>
  <si>
    <t>Sequatchie County</t>
  </si>
  <si>
    <t>Sevier County</t>
  </si>
  <si>
    <t>Shelby County</t>
  </si>
  <si>
    <t>Smith County</t>
  </si>
  <si>
    <t>Stewart County</t>
  </si>
  <si>
    <t>Sullivan County</t>
  </si>
  <si>
    <t>Sumner County</t>
  </si>
  <si>
    <t>Tipton County</t>
  </si>
  <si>
    <t>Trousdale County</t>
  </si>
  <si>
    <t>Unicoi County</t>
  </si>
  <si>
    <t>Union County</t>
  </si>
  <si>
    <t>Van Buren County</t>
  </si>
  <si>
    <t>Warren County</t>
  </si>
  <si>
    <t>Washington County</t>
  </si>
  <si>
    <t>Wayne County</t>
  </si>
  <si>
    <t>Weakley County</t>
  </si>
  <si>
    <t>White County</t>
  </si>
  <si>
    <t>Williamson County</t>
  </si>
  <si>
    <t>Wilson County</t>
  </si>
  <si>
    <t>Adams</t>
  </si>
  <si>
    <t>Adamsville</t>
  </si>
  <si>
    <t>Alamo</t>
  </si>
  <si>
    <t>Alcoa</t>
  </si>
  <si>
    <t>Alexandria</t>
  </si>
  <si>
    <t>Algood</t>
  </si>
  <si>
    <t>Allardt</t>
  </si>
  <si>
    <t>Altamont</t>
  </si>
  <si>
    <t>Ardmore</t>
  </si>
  <si>
    <t>Arlington</t>
  </si>
  <si>
    <t>Ashland City</t>
  </si>
  <si>
    <t>Athens</t>
  </si>
  <si>
    <t>Atoka</t>
  </si>
  <si>
    <t>Atwood</t>
  </si>
  <si>
    <t>Auburntown</t>
  </si>
  <si>
    <t>Baileyton</t>
  </si>
  <si>
    <t>Baneberry</t>
  </si>
  <si>
    <t>Bartlett</t>
  </si>
  <si>
    <t>Baxter</t>
  </si>
  <si>
    <t>Bean Station</t>
  </si>
  <si>
    <t>Beersheba Springs</t>
  </si>
  <si>
    <t>Bell Buckle</t>
  </si>
  <si>
    <t>Belle Meade</t>
  </si>
  <si>
    <t>Bells</t>
  </si>
  <si>
    <t>Benton</t>
  </si>
  <si>
    <t>Berry Hill</t>
  </si>
  <si>
    <t>Bethel Springs</t>
  </si>
  <si>
    <t>Big Sandy</t>
  </si>
  <si>
    <t>Blaine</t>
  </si>
  <si>
    <t>Bluff City</t>
  </si>
  <si>
    <t>Bolivar</t>
  </si>
  <si>
    <t>Braden</t>
  </si>
  <si>
    <t>Bradford</t>
  </si>
  <si>
    <t>Brentwood</t>
  </si>
  <si>
    <t>Brighton</t>
  </si>
  <si>
    <t>Bristol</t>
  </si>
  <si>
    <t>Brownsville</t>
  </si>
  <si>
    <t>Bruceton</t>
  </si>
  <si>
    <t>Bulls Gap</t>
  </si>
  <si>
    <t>Burlison</t>
  </si>
  <si>
    <t>Burns</t>
  </si>
  <si>
    <t>Byrdstown</t>
  </si>
  <si>
    <t>Calhoun</t>
  </si>
  <si>
    <t>Camden</t>
  </si>
  <si>
    <t>Carthage</t>
  </si>
  <si>
    <t>Caryville</t>
  </si>
  <si>
    <t>Cedar Hill</t>
  </si>
  <si>
    <t>Celina</t>
  </si>
  <si>
    <t>Centertown</t>
  </si>
  <si>
    <t>Centerville</t>
  </si>
  <si>
    <t>Chapel Hill</t>
  </si>
  <si>
    <t>Charleston</t>
  </si>
  <si>
    <t>Charlotte</t>
  </si>
  <si>
    <t>Chattanooga</t>
  </si>
  <si>
    <t>Church Hill</t>
  </si>
  <si>
    <t>Clarksburg</t>
  </si>
  <si>
    <t>Clarksville</t>
  </si>
  <si>
    <t>Cleveland</t>
  </si>
  <si>
    <t>Clifton</t>
  </si>
  <si>
    <t>Clinton</t>
  </si>
  <si>
    <t>Coalmont</t>
  </si>
  <si>
    <t>Collegedale</t>
  </si>
  <si>
    <t>Collierville</t>
  </si>
  <si>
    <t>Collinwood</t>
  </si>
  <si>
    <t>Columbia</t>
  </si>
  <si>
    <t>Cookeville</t>
  </si>
  <si>
    <t>Coopertown</t>
  </si>
  <si>
    <t>Copperhill</t>
  </si>
  <si>
    <t>Cornersville</t>
  </si>
  <si>
    <t>Cottage Grove</t>
  </si>
  <si>
    <t>Covington</t>
  </si>
  <si>
    <t>Cowan</t>
  </si>
  <si>
    <t>Crab Orchard</t>
  </si>
  <si>
    <t>Cross Plains</t>
  </si>
  <si>
    <t>Crossville</t>
  </si>
  <si>
    <t>Crump</t>
  </si>
  <si>
    <t>Cumberland City</t>
  </si>
  <si>
    <t>Cumberland Gap</t>
  </si>
  <si>
    <t>Dandridge</t>
  </si>
  <si>
    <t>Dayton</t>
  </si>
  <si>
    <t>Decatur</t>
  </si>
  <si>
    <t>Decaturville</t>
  </si>
  <si>
    <t>Decherd</t>
  </si>
  <si>
    <t>Dickson</t>
  </si>
  <si>
    <t>Dover</t>
  </si>
  <si>
    <t>Dowelltown</t>
  </si>
  <si>
    <t>Doyle</t>
  </si>
  <si>
    <t>Dresden</t>
  </si>
  <si>
    <t>Ducktown</t>
  </si>
  <si>
    <t>Dunlap</t>
  </si>
  <si>
    <t>Dyer</t>
  </si>
  <si>
    <t>Dyersburg</t>
  </si>
  <si>
    <t>Eagleville</t>
  </si>
  <si>
    <t>East Ridge</t>
  </si>
  <si>
    <t>Eastview</t>
  </si>
  <si>
    <t>Elizabethton</t>
  </si>
  <si>
    <t>Elkton</t>
  </si>
  <si>
    <t>Englewood</t>
  </si>
  <si>
    <t>Enville</t>
  </si>
  <si>
    <t>Erin</t>
  </si>
  <si>
    <t>Erwin</t>
  </si>
  <si>
    <t>Estill Springs</t>
  </si>
  <si>
    <t>Ethridge</t>
  </si>
  <si>
    <t>Etowah</t>
  </si>
  <si>
    <t>Fairview</t>
  </si>
  <si>
    <t>Farragut</t>
  </si>
  <si>
    <t>Fayetteville</t>
  </si>
  <si>
    <t>Finger</t>
  </si>
  <si>
    <t>Forest Hills</t>
  </si>
  <si>
    <t>Franklin</t>
  </si>
  <si>
    <t>Friendship</t>
  </si>
  <si>
    <t>Friendsville</t>
  </si>
  <si>
    <t>Gadsden</t>
  </si>
  <si>
    <t>Gainesboro</t>
  </si>
  <si>
    <t>Gallatin</t>
  </si>
  <si>
    <t>Gallaway</t>
  </si>
  <si>
    <t>Garland</t>
  </si>
  <si>
    <t>Gates</t>
  </si>
  <si>
    <t>Gatlinburg</t>
  </si>
  <si>
    <t>Germantown</t>
  </si>
  <si>
    <t>Gibson</t>
  </si>
  <si>
    <t>Gilt Edge</t>
  </si>
  <si>
    <t>Gleason</t>
  </si>
  <si>
    <t>Goodlettsville</t>
  </si>
  <si>
    <t>Gordonsville</t>
  </si>
  <si>
    <t>Grand Junction</t>
  </si>
  <si>
    <t>Graysville</t>
  </si>
  <si>
    <t>Greenback</t>
  </si>
  <si>
    <t>Greenbrier</t>
  </si>
  <si>
    <t>Greeneville</t>
  </si>
  <si>
    <t>Greenfield</t>
  </si>
  <si>
    <t>Gruetli-Laager</t>
  </si>
  <si>
    <t>Guys</t>
  </si>
  <si>
    <t>Halls</t>
  </si>
  <si>
    <t>Harriman</t>
  </si>
  <si>
    <t>Harrogate</t>
  </si>
  <si>
    <t>Hartsville/Trousdale County</t>
  </si>
  <si>
    <t>Henderson</t>
  </si>
  <si>
    <t>Hendersonville</t>
  </si>
  <si>
    <t>Henning</t>
  </si>
  <si>
    <t>Henry</t>
  </si>
  <si>
    <t>Hickory Valley</t>
  </si>
  <si>
    <t>Hohenwald</t>
  </si>
  <si>
    <t>Hollow Rock</t>
  </si>
  <si>
    <t>Hornbeak</t>
  </si>
  <si>
    <t>Hornsby</t>
  </si>
  <si>
    <t>Humboldt</t>
  </si>
  <si>
    <t>Huntingdon</t>
  </si>
  <si>
    <t>Huntland</t>
  </si>
  <si>
    <t>Huntsville</t>
  </si>
  <si>
    <t>Jacksboro</t>
  </si>
  <si>
    <t>Jackson</t>
  </si>
  <si>
    <t>Jamestown</t>
  </si>
  <si>
    <t>Jasper</t>
  </si>
  <si>
    <t>Jefferson City</t>
  </si>
  <si>
    <t>Jellico</t>
  </si>
  <si>
    <t>Johnson City</t>
  </si>
  <si>
    <t>Jonesborough</t>
  </si>
  <si>
    <t>Kenton</t>
  </si>
  <si>
    <t>Kimball</t>
  </si>
  <si>
    <t>Kingsport</t>
  </si>
  <si>
    <t>Kingston</t>
  </si>
  <si>
    <t>Kingston Springs</t>
  </si>
  <si>
    <t>Knoxville</t>
  </si>
  <si>
    <t>Lafayette</t>
  </si>
  <si>
    <t>La Follette</t>
  </si>
  <si>
    <t>La Grange</t>
  </si>
  <si>
    <t>Lakeland</t>
  </si>
  <si>
    <t>Lakesite</t>
  </si>
  <si>
    <t>La Vergne</t>
  </si>
  <si>
    <t>Lawrenceburg</t>
  </si>
  <si>
    <t>Lebanon</t>
  </si>
  <si>
    <t>Lenoir City</t>
  </si>
  <si>
    <t>Lewisburg</t>
  </si>
  <si>
    <t>Lexington</t>
  </si>
  <si>
    <t>Liberty</t>
  </si>
  <si>
    <t>Linden</t>
  </si>
  <si>
    <t>Livingston</t>
  </si>
  <si>
    <t>Lobelville</t>
  </si>
  <si>
    <t>Lookout Mountain</t>
  </si>
  <si>
    <t>Loretto</t>
  </si>
  <si>
    <t>Loudon</t>
  </si>
  <si>
    <t>Louisville</t>
  </si>
  <si>
    <t>Luttrell</t>
  </si>
  <si>
    <t>Lynchburg/Moore County</t>
  </si>
  <si>
    <t>Lynnville</t>
  </si>
  <si>
    <t>McEwen</t>
  </si>
  <si>
    <t>McKenzie</t>
  </si>
  <si>
    <t>McLemoresville</t>
  </si>
  <si>
    <t>McMinnville</t>
  </si>
  <si>
    <t>Madisonville</t>
  </si>
  <si>
    <t>Manchester</t>
  </si>
  <si>
    <t>Martin</t>
  </si>
  <si>
    <t>Maryville</t>
  </si>
  <si>
    <t>Mason</t>
  </si>
  <si>
    <t>Maury City</t>
  </si>
  <si>
    <t>Maynardville</t>
  </si>
  <si>
    <t>Medina</t>
  </si>
  <si>
    <t>Medon</t>
  </si>
  <si>
    <t>Memphis</t>
  </si>
  <si>
    <t>Michie</t>
  </si>
  <si>
    <t>Middleton</t>
  </si>
  <si>
    <t>Milan</t>
  </si>
  <si>
    <t>Milledgeville</t>
  </si>
  <si>
    <t>Millersville</t>
  </si>
  <si>
    <t>Millington</t>
  </si>
  <si>
    <t>Minor Hill</t>
  </si>
  <si>
    <t>Mitchellville</t>
  </si>
  <si>
    <t>Monteagle</t>
  </si>
  <si>
    <t>Monterey</t>
  </si>
  <si>
    <t>Morrison</t>
  </si>
  <si>
    <t>Morristown</t>
  </si>
  <si>
    <t>Moscow</t>
  </si>
  <si>
    <t>Mosheim</t>
  </si>
  <si>
    <t>Mountain City</t>
  </si>
  <si>
    <t>Mount Carmel</t>
  </si>
  <si>
    <t>Mount Juliet</t>
  </si>
  <si>
    <t>Mount Pleasant</t>
  </si>
  <si>
    <t>Munford</t>
  </si>
  <si>
    <t>Murfreesboro</t>
  </si>
  <si>
    <t>Nashville/Davidson County (balance)</t>
  </si>
  <si>
    <t>Newbern</t>
  </si>
  <si>
    <t>New Hope</t>
  </si>
  <si>
    <t>New Johnsonville</t>
  </si>
  <si>
    <t>New Market</t>
  </si>
  <si>
    <t>Newport</t>
  </si>
  <si>
    <t>New Tazewell</t>
  </si>
  <si>
    <t>Niota</t>
  </si>
  <si>
    <t>Nolensville</t>
  </si>
  <si>
    <t>Normandy</t>
  </si>
  <si>
    <t>Norris</t>
  </si>
  <si>
    <t>Oakdale</t>
  </si>
  <si>
    <t>Oak Hill</t>
  </si>
  <si>
    <t>Oakland</t>
  </si>
  <si>
    <t>Oak Ridge</t>
  </si>
  <si>
    <t>Obion</t>
  </si>
  <si>
    <t>Oliver Springs</t>
  </si>
  <si>
    <t>Oneida</t>
  </si>
  <si>
    <t>Orlinda</t>
  </si>
  <si>
    <t>Orme</t>
  </si>
  <si>
    <t>Palmer</t>
  </si>
  <si>
    <t>Paris</t>
  </si>
  <si>
    <t>Parker's Crossroads</t>
  </si>
  <si>
    <t>Parrottsville</t>
  </si>
  <si>
    <t>Parsons</t>
  </si>
  <si>
    <t>Pegram</t>
  </si>
  <si>
    <t>Petersburg</t>
  </si>
  <si>
    <t>Philadelphia</t>
  </si>
  <si>
    <t>Pigeon Forge</t>
  </si>
  <si>
    <t>Pikeville</t>
  </si>
  <si>
    <t>Piperton</t>
  </si>
  <si>
    <t>Pittman Center</t>
  </si>
  <si>
    <t>Plainview</t>
  </si>
  <si>
    <t>Pleasant Hill</t>
  </si>
  <si>
    <t>Pleasant View</t>
  </si>
  <si>
    <t>Portland</t>
  </si>
  <si>
    <t>Powells Crossroads</t>
  </si>
  <si>
    <t>Pulaski</t>
  </si>
  <si>
    <t>Puryear</t>
  </si>
  <si>
    <t>Ramer</t>
  </si>
  <si>
    <t>Red Bank</t>
  </si>
  <si>
    <t>Red Boiling Springs</t>
  </si>
  <si>
    <t>Ridgely</t>
  </si>
  <si>
    <t>Ridgeside</t>
  </si>
  <si>
    <t>Ridgetop</t>
  </si>
  <si>
    <t>Ripley</t>
  </si>
  <si>
    <t>Rives</t>
  </si>
  <si>
    <t>Rockford</t>
  </si>
  <si>
    <t>Rockwood</t>
  </si>
  <si>
    <t>Rogersville</t>
  </si>
  <si>
    <t>Rossville</t>
  </si>
  <si>
    <t>Rutherford</t>
  </si>
  <si>
    <t>Rutledge</t>
  </si>
  <si>
    <t>St. Joseph</t>
  </si>
  <si>
    <t>Saltillo</t>
  </si>
  <si>
    <t>Samburg</t>
  </si>
  <si>
    <t>Sardis</t>
  </si>
  <si>
    <t>Saulsbury</t>
  </si>
  <si>
    <t>Savannah</t>
  </si>
  <si>
    <t>Scotts Hill</t>
  </si>
  <si>
    <t>Selmer</t>
  </si>
  <si>
    <t>Sevierville</t>
  </si>
  <si>
    <t>Sharon</t>
  </si>
  <si>
    <t>Shelbyville</t>
  </si>
  <si>
    <t>Signal Mountain</t>
  </si>
  <si>
    <t>Silerton</t>
  </si>
  <si>
    <t>Slayden</t>
  </si>
  <si>
    <t>Smithville</t>
  </si>
  <si>
    <t>Smyrna</t>
  </si>
  <si>
    <t>Sneedville</t>
  </si>
  <si>
    <t>Soddy-Daisy</t>
  </si>
  <si>
    <t>Somerville</t>
  </si>
  <si>
    <t>South Carthage</t>
  </si>
  <si>
    <t>South Fulton</t>
  </si>
  <si>
    <t>South Pittsburg</t>
  </si>
  <si>
    <t>Sparta</t>
  </si>
  <si>
    <t>Spencer</t>
  </si>
  <si>
    <t>Spring City</t>
  </si>
  <si>
    <t>Springfield</t>
  </si>
  <si>
    <t>Spring Hill</t>
  </si>
  <si>
    <t>Stanton</t>
  </si>
  <si>
    <t>Stantonville</t>
  </si>
  <si>
    <t>Sunbright</t>
  </si>
  <si>
    <t>Surgoinsville</t>
  </si>
  <si>
    <t>Sweetwater</t>
  </si>
  <si>
    <t>Tazewell</t>
  </si>
  <si>
    <t>Tellico Plains</t>
  </si>
  <si>
    <t>Tennessee Ridge</t>
  </si>
  <si>
    <t>Thompson's Station</t>
  </si>
  <si>
    <t>Three Way</t>
  </si>
  <si>
    <t>Tiptonville</t>
  </si>
  <si>
    <t>Toone</t>
  </si>
  <si>
    <t>Townsend</t>
  </si>
  <si>
    <t>Tracy City</t>
  </si>
  <si>
    <t>Trenton</t>
  </si>
  <si>
    <t>Trezevant</t>
  </si>
  <si>
    <t>Trimble</t>
  </si>
  <si>
    <t>Troy</t>
  </si>
  <si>
    <t>Tullahoma</t>
  </si>
  <si>
    <t>Tusculum</t>
  </si>
  <si>
    <t>Unicoi</t>
  </si>
  <si>
    <t>Union City</t>
  </si>
  <si>
    <t>Vanleer</t>
  </si>
  <si>
    <t>Viola</t>
  </si>
  <si>
    <t>Vonore</t>
  </si>
  <si>
    <t>Walden</t>
  </si>
  <si>
    <t>Wartburg</t>
  </si>
  <si>
    <t>Wartrace</t>
  </si>
  <si>
    <t>Watauga</t>
  </si>
  <si>
    <t>Watertown</t>
  </si>
  <si>
    <t>Waverly</t>
  </si>
  <si>
    <t>Waynesboro</t>
  </si>
  <si>
    <t>Westmoreland</t>
  </si>
  <si>
    <t>White Bluff</t>
  </si>
  <si>
    <t>White House</t>
  </si>
  <si>
    <t>White Pine</t>
  </si>
  <si>
    <t>Whiteville</t>
  </si>
  <si>
    <t>Whitwell</t>
  </si>
  <si>
    <t>Williston</t>
  </si>
  <si>
    <t>Winchester</t>
  </si>
  <si>
    <t>Winfield</t>
  </si>
  <si>
    <t>Woodbury</t>
  </si>
  <si>
    <t>Woodland Mills</t>
  </si>
  <si>
    <t>Yorkville</t>
  </si>
  <si>
    <t>Totals and Averages</t>
  </si>
  <si>
    <t>BENEFICIARY INFORMATION</t>
  </si>
  <si>
    <t>Number of Households*</t>
  </si>
  <si>
    <t>Number of Persons**</t>
  </si>
  <si>
    <t>WORKSHEET FOR PER CAPITA INCOME CALCULATIONS</t>
  </si>
  <si>
    <t>Intervals</t>
  </si>
  <si>
    <t>Less than</t>
  </si>
  <si>
    <t>or more</t>
  </si>
  <si>
    <t>-</t>
  </si>
  <si>
    <t>Number in Each Interval</t>
  </si>
  <si>
    <t>Cumulative</t>
  </si>
  <si>
    <t>Points</t>
  </si>
  <si>
    <t>Midpoint</t>
  </si>
  <si>
    <t>Low Limit</t>
  </si>
  <si>
    <t>Value</t>
  </si>
  <si>
    <t>High Limit</t>
  </si>
  <si>
    <t>Reverse Cumu</t>
  </si>
  <si>
    <t>Rocky Top</t>
  </si>
  <si>
    <t>TARGET AREA SURVEY</t>
  </si>
  <si>
    <t>CITIES</t>
  </si>
  <si>
    <t>COUNTIES</t>
  </si>
  <si>
    <t>POINTS</t>
  </si>
  <si>
    <t>Census/ Survey</t>
  </si>
  <si>
    <t>List all jurisdictions that have beneficiaries of the proposed project. List in order of most to least beneficiaries. Also select if survey or Census data was used to qualify the jurisdiction for LMI.</t>
  </si>
  <si>
    <t>Totals</t>
  </si>
  <si>
    <t>Target Area Survey Summary</t>
  </si>
  <si>
    <t>HOUSES</t>
  </si>
  <si>
    <t>PERSONS</t>
  </si>
  <si>
    <t>No.</t>
  </si>
  <si>
    <t>%</t>
  </si>
  <si>
    <t>A</t>
  </si>
  <si>
    <t>B</t>
  </si>
  <si>
    <t>C</t>
  </si>
  <si>
    <t>D</t>
  </si>
  <si>
    <t>E</t>
  </si>
  <si>
    <t>F</t>
  </si>
  <si>
    <t>G</t>
  </si>
  <si>
    <t>H</t>
  </si>
  <si>
    <t>I</t>
  </si>
  <si>
    <t>J</t>
  </si>
  <si>
    <t>K</t>
  </si>
  <si>
    <t>L</t>
  </si>
  <si>
    <t>M</t>
  </si>
  <si>
    <t>N</t>
  </si>
  <si>
    <t>O</t>
  </si>
  <si>
    <t>AA</t>
  </si>
  <si>
    <t>BB</t>
  </si>
  <si>
    <t>CC</t>
  </si>
  <si>
    <t>DD</t>
  </si>
  <si>
    <t>EE</t>
  </si>
  <si>
    <t>FF</t>
  </si>
  <si>
    <t>GG</t>
  </si>
  <si>
    <t>HH</t>
  </si>
  <si>
    <t>JJ</t>
  </si>
  <si>
    <t>KK</t>
  </si>
  <si>
    <t>LL</t>
  </si>
  <si>
    <t>MM</t>
  </si>
  <si>
    <t>NN</t>
  </si>
  <si>
    <t>OO</t>
  </si>
  <si>
    <t>Total</t>
  </si>
  <si>
    <t>Response Rate</t>
  </si>
  <si>
    <t>Total LMI</t>
  </si>
  <si>
    <t>Total No. Female Head of Household</t>
  </si>
  <si>
    <t>Total No. of Elederly</t>
  </si>
  <si>
    <t>Total No. of Disabled</t>
  </si>
  <si>
    <t>Total No. 
of Minorities</t>
  </si>
  <si>
    <t>Target Area Number:</t>
  </si>
  <si>
    <t>Target Area Location:</t>
  </si>
  <si>
    <t>Sample Size Calculator</t>
  </si>
  <si>
    <t>Population/Universe:</t>
  </si>
  <si>
    <t>Minimum Sample Size</t>
  </si>
  <si>
    <t>Using HUD/Census Data to meet LMI</t>
  </si>
  <si>
    <t>LMI %:</t>
  </si>
  <si>
    <t>Population:</t>
  </si>
  <si>
    <t>For current county and municipality LMI percentages, use visit the application section of the CDBG website at:</t>
  </si>
  <si>
    <t>http://tn.gov/ecd/article/cdbg-applications</t>
  </si>
  <si>
    <t>RACIAL BENEFIT BREAKDOWN</t>
  </si>
  <si>
    <t>1. White/Caucasian</t>
  </si>
  <si>
    <t>2. African-American/Black</t>
  </si>
  <si>
    <t>3. Asian</t>
  </si>
  <si>
    <t>4. American Indian/Alaskan Native</t>
  </si>
  <si>
    <t>5. Native Hawaiian/Other Pacific Islander</t>
  </si>
  <si>
    <t>6. American Indian/Alaskan Native &amp; Caucasian</t>
  </si>
  <si>
    <t>7. American Indian/Alaskan Native &amp; African American/Black</t>
  </si>
  <si>
    <t>8. Asian &amp; White/Caucasian</t>
  </si>
  <si>
    <t>9. African American/Black &amp; White/Caucasian</t>
  </si>
  <si>
    <t>10. Other Multi-Racial</t>
  </si>
  <si>
    <t>Number of people in each of the racial categories</t>
  </si>
  <si>
    <t>Ethnicity</t>
  </si>
  <si>
    <t>Number of Persons with Hispanic Ethnicity:</t>
  </si>
  <si>
    <t>Number of Persons without Hispanic Ethnicity:</t>
  </si>
  <si>
    <t>Ethnicity refers to the traits and backgorund of a person, including cultural and geographic traits. Ethinicity is different from race and therefore a person can be of a particular and may or may not be of a particular ethnicity.</t>
  </si>
  <si>
    <t>Race</t>
  </si>
  <si>
    <t>The total of the two boxes below should equal the total number of people in the race category.</t>
  </si>
  <si>
    <t>LOW AND MODERATE INCOME BREAKDOWN</t>
  </si>
  <si>
    <t>This section looks at the total number of the people and households in the 30%, 50% and 80% income limits and the total number of LMI persons served. If target area surveys were used, these totals must match the numbers in the DD and BB boxes on the Total Target Area Survey Summary. If HUD/Census numbers are used, omit the 30% field and complete the 50% field with the number provided on the LMI Percentages worksheet and subtract the 50% number from the 80% number to get appropriate figure for the 80% field. If using a combination of survey and HUD/Census, omit the 30% field and add the numbers together for the 50% and 80% fields.</t>
  </si>
  <si>
    <t>HOUSEHOLDS</t>
  </si>
  <si>
    <t>Project Title:</t>
  </si>
  <si>
    <t>Applicant:</t>
  </si>
  <si>
    <t>Type of Project:</t>
  </si>
  <si>
    <t>Date:</t>
  </si>
  <si>
    <t>Project Funding</t>
  </si>
  <si>
    <t>Total Cost:</t>
  </si>
  <si>
    <t>Status:</t>
  </si>
  <si>
    <t>Source:</t>
  </si>
  <si>
    <t>Other Funding:</t>
  </si>
  <si>
    <t>National Objective:</t>
  </si>
  <si>
    <t>Jurisdiction Type:</t>
  </si>
  <si>
    <t>I, the undersigned preparer of the grant application, certify that the information in this application is true and correct.</t>
  </si>
  <si>
    <t>Application Preparer:</t>
  </si>
  <si>
    <t>Chief Executive Officer:</t>
  </si>
  <si>
    <t>(Printed Name)</t>
  </si>
  <si>
    <t>Target Area Surveys do not apply. Place the HUD determined LMI percentage and the population size below.</t>
  </si>
  <si>
    <t>For the raw LMI data visit</t>
  </si>
  <si>
    <t>https://www.hudexchange.info/manage-a-program/acslow-mod-summary-data-block-groups-places/</t>
  </si>
  <si>
    <t>Project Impact</t>
  </si>
  <si>
    <t>Number of persons to be served:</t>
  </si>
  <si>
    <t>Cost/LMI Person:</t>
  </si>
  <si>
    <t>Cost/Person:</t>
  </si>
  <si>
    <t>County</t>
  </si>
  <si>
    <t>Community Need Score:</t>
  </si>
  <si>
    <r>
      <rPr>
        <sz val="10"/>
        <rFont val="Arial"/>
        <family val="34"/>
      </rPr>
      <t>Anderson County</t>
    </r>
  </si>
  <si>
    <r>
      <rPr>
        <sz val="10"/>
        <rFont val="Arial"/>
        <family val="34"/>
      </rPr>
      <t>Clinton</t>
    </r>
  </si>
  <si>
    <r>
      <rPr>
        <sz val="10"/>
        <rFont val="Arial"/>
        <family val="34"/>
      </rPr>
      <t>Norris</t>
    </r>
  </si>
  <si>
    <r>
      <rPr>
        <sz val="10"/>
        <rFont val="Arial"/>
        <family val="34"/>
      </rPr>
      <t>Oak Ridge</t>
    </r>
  </si>
  <si>
    <r>
      <rPr>
        <sz val="10"/>
        <rFont val="Arial"/>
        <family val="34"/>
      </rPr>
      <t>Oliver Springs</t>
    </r>
  </si>
  <si>
    <r>
      <rPr>
        <sz val="10"/>
        <rFont val="Arial"/>
        <family val="34"/>
      </rPr>
      <t>Bedford County</t>
    </r>
  </si>
  <si>
    <r>
      <rPr>
        <sz val="10"/>
        <rFont val="Arial"/>
        <family val="34"/>
      </rPr>
      <t>Bell Buckle</t>
    </r>
  </si>
  <si>
    <r>
      <rPr>
        <sz val="10"/>
        <rFont val="Arial"/>
        <family val="34"/>
      </rPr>
      <t>Normandy</t>
    </r>
  </si>
  <si>
    <r>
      <rPr>
        <sz val="10"/>
        <rFont val="Arial"/>
        <family val="34"/>
      </rPr>
      <t>Shelbyville</t>
    </r>
  </si>
  <si>
    <r>
      <rPr>
        <sz val="10"/>
        <rFont val="Arial"/>
        <family val="34"/>
      </rPr>
      <t>Wartrace</t>
    </r>
  </si>
  <si>
    <r>
      <rPr>
        <sz val="10"/>
        <rFont val="Arial"/>
        <family val="34"/>
      </rPr>
      <t>Benton County</t>
    </r>
  </si>
  <si>
    <r>
      <rPr>
        <sz val="10"/>
        <rFont val="Arial"/>
        <family val="34"/>
      </rPr>
      <t>Big Sandy</t>
    </r>
  </si>
  <si>
    <r>
      <rPr>
        <sz val="10"/>
        <rFont val="Arial"/>
        <family val="34"/>
      </rPr>
      <t>Camden</t>
    </r>
  </si>
  <si>
    <r>
      <rPr>
        <sz val="10"/>
        <rFont val="Arial"/>
        <family val="34"/>
      </rPr>
      <t>Bledsoe County</t>
    </r>
  </si>
  <si>
    <r>
      <rPr>
        <sz val="10"/>
        <rFont val="Arial"/>
        <family val="34"/>
      </rPr>
      <t>Pikeville</t>
    </r>
  </si>
  <si>
    <r>
      <rPr>
        <sz val="10"/>
        <rFont val="Arial"/>
        <family val="34"/>
      </rPr>
      <t>Blount County</t>
    </r>
  </si>
  <si>
    <r>
      <rPr>
        <sz val="10"/>
        <rFont val="Arial"/>
        <family val="34"/>
      </rPr>
      <t>Alcoa</t>
    </r>
  </si>
  <si>
    <r>
      <rPr>
        <sz val="10"/>
        <rFont val="Arial"/>
        <family val="34"/>
      </rPr>
      <t>Friendsville</t>
    </r>
  </si>
  <si>
    <r>
      <rPr>
        <sz val="10"/>
        <rFont val="Arial"/>
        <family val="34"/>
      </rPr>
      <t>Louisville</t>
    </r>
  </si>
  <si>
    <r>
      <rPr>
        <sz val="10"/>
        <rFont val="Arial"/>
        <family val="34"/>
      </rPr>
      <t>Maryville</t>
    </r>
  </si>
  <si>
    <r>
      <rPr>
        <sz val="10"/>
        <rFont val="Arial"/>
        <family val="34"/>
      </rPr>
      <t>Rockford</t>
    </r>
  </si>
  <si>
    <r>
      <rPr>
        <sz val="10"/>
        <rFont val="Arial"/>
        <family val="34"/>
      </rPr>
      <t>Townsend</t>
    </r>
  </si>
  <si>
    <r>
      <rPr>
        <sz val="10"/>
        <rFont val="Arial"/>
        <family val="34"/>
      </rPr>
      <t>Bradley County</t>
    </r>
  </si>
  <si>
    <r>
      <rPr>
        <sz val="10"/>
        <rFont val="Arial"/>
        <family val="34"/>
      </rPr>
      <t>Charleston</t>
    </r>
  </si>
  <si>
    <r>
      <rPr>
        <sz val="10"/>
        <rFont val="Arial"/>
        <family val="34"/>
      </rPr>
      <t>Cleveland</t>
    </r>
  </si>
  <si>
    <r>
      <rPr>
        <sz val="10"/>
        <rFont val="Arial"/>
        <family val="34"/>
      </rPr>
      <t>Campbell County</t>
    </r>
  </si>
  <si>
    <r>
      <rPr>
        <sz val="10"/>
        <rFont val="Arial"/>
        <family val="34"/>
      </rPr>
      <t>Caryville</t>
    </r>
  </si>
  <si>
    <r>
      <rPr>
        <sz val="10"/>
        <rFont val="Arial"/>
        <family val="34"/>
      </rPr>
      <t>Jacksboro</t>
    </r>
  </si>
  <si>
    <r>
      <rPr>
        <sz val="10"/>
        <rFont val="Arial"/>
        <family val="34"/>
      </rPr>
      <t>Jellico</t>
    </r>
  </si>
  <si>
    <r>
      <rPr>
        <sz val="10"/>
        <rFont val="Arial"/>
        <family val="34"/>
      </rPr>
      <t>La Follette</t>
    </r>
  </si>
  <si>
    <r>
      <rPr>
        <sz val="10"/>
        <rFont val="Arial"/>
        <family val="34"/>
      </rPr>
      <t>Cannon County</t>
    </r>
  </si>
  <si>
    <r>
      <rPr>
        <sz val="10"/>
        <rFont val="Arial"/>
        <family val="34"/>
      </rPr>
      <t>Auburntown</t>
    </r>
  </si>
  <si>
    <r>
      <rPr>
        <sz val="10"/>
        <rFont val="Arial"/>
        <family val="34"/>
      </rPr>
      <t>Woodbury</t>
    </r>
  </si>
  <si>
    <r>
      <rPr>
        <sz val="10"/>
        <rFont val="Arial"/>
        <family val="34"/>
      </rPr>
      <t>Carroll County</t>
    </r>
  </si>
  <si>
    <r>
      <rPr>
        <sz val="10"/>
        <rFont val="Arial"/>
        <family val="34"/>
      </rPr>
      <t>Atwood</t>
    </r>
  </si>
  <si>
    <r>
      <rPr>
        <sz val="10"/>
        <rFont val="Arial"/>
        <family val="34"/>
      </rPr>
      <t>Bruceton</t>
    </r>
  </si>
  <si>
    <r>
      <rPr>
        <sz val="10"/>
        <rFont val="Arial"/>
        <family val="34"/>
      </rPr>
      <t>Clarksburg</t>
    </r>
  </si>
  <si>
    <r>
      <rPr>
        <sz val="10"/>
        <rFont val="Arial"/>
        <family val="34"/>
      </rPr>
      <t>Hollow Rock</t>
    </r>
  </si>
  <si>
    <r>
      <rPr>
        <sz val="10"/>
        <rFont val="Arial"/>
        <family val="34"/>
      </rPr>
      <t>Huntingdon</t>
    </r>
  </si>
  <si>
    <r>
      <rPr>
        <sz val="10"/>
        <rFont val="Arial"/>
        <family val="34"/>
      </rPr>
      <t>McKenzie</t>
    </r>
  </si>
  <si>
    <r>
      <rPr>
        <sz val="10"/>
        <rFont val="Arial"/>
        <family val="34"/>
      </rPr>
      <t>McLemoresville</t>
    </r>
  </si>
  <si>
    <r>
      <rPr>
        <sz val="10"/>
        <rFont val="Arial"/>
        <family val="34"/>
      </rPr>
      <t>Trezevant</t>
    </r>
  </si>
  <si>
    <r>
      <rPr>
        <sz val="10"/>
        <rFont val="Arial"/>
        <family val="34"/>
      </rPr>
      <t>Carter County</t>
    </r>
  </si>
  <si>
    <r>
      <rPr>
        <sz val="10"/>
        <rFont val="Arial"/>
        <family val="34"/>
      </rPr>
      <t>Elizabethton</t>
    </r>
  </si>
  <si>
    <r>
      <rPr>
        <sz val="10"/>
        <rFont val="Arial"/>
        <family val="34"/>
      </rPr>
      <t>Watauga</t>
    </r>
  </si>
  <si>
    <r>
      <rPr>
        <sz val="10"/>
        <rFont val="Arial"/>
        <family val="34"/>
      </rPr>
      <t>Cheatham County</t>
    </r>
  </si>
  <si>
    <r>
      <rPr>
        <sz val="10"/>
        <rFont val="Arial"/>
        <family val="34"/>
      </rPr>
      <t>Ashland City</t>
    </r>
  </si>
  <si>
    <r>
      <rPr>
        <sz val="10"/>
        <rFont val="Arial"/>
        <family val="34"/>
      </rPr>
      <t>Kingston Springs</t>
    </r>
  </si>
  <si>
    <r>
      <rPr>
        <sz val="10"/>
        <rFont val="Arial"/>
        <family val="34"/>
      </rPr>
      <t>Pegram</t>
    </r>
  </si>
  <si>
    <r>
      <rPr>
        <sz val="10"/>
        <rFont val="Arial"/>
        <family val="34"/>
      </rPr>
      <t>Pleasant View</t>
    </r>
  </si>
  <si>
    <r>
      <rPr>
        <sz val="10"/>
        <rFont val="Arial"/>
        <family val="34"/>
      </rPr>
      <t>Chester County</t>
    </r>
  </si>
  <si>
    <r>
      <rPr>
        <sz val="10"/>
        <rFont val="Arial"/>
        <family val="34"/>
      </rPr>
      <t>Enville</t>
    </r>
  </si>
  <si>
    <r>
      <rPr>
        <sz val="10"/>
        <rFont val="Arial"/>
        <family val="34"/>
      </rPr>
      <t>Henderson</t>
    </r>
  </si>
  <si>
    <r>
      <rPr>
        <sz val="10"/>
        <rFont val="Arial"/>
        <family val="34"/>
      </rPr>
      <t>Claiborne County</t>
    </r>
  </si>
  <si>
    <r>
      <rPr>
        <sz val="10"/>
        <rFont val="Arial"/>
        <family val="34"/>
      </rPr>
      <t>Cumberland Gap</t>
    </r>
  </si>
  <si>
    <r>
      <rPr>
        <sz val="10"/>
        <rFont val="Arial"/>
        <family val="34"/>
      </rPr>
      <t>Harrogate</t>
    </r>
  </si>
  <si>
    <r>
      <rPr>
        <sz val="10"/>
        <rFont val="Arial"/>
        <family val="34"/>
      </rPr>
      <t>New Tazewell</t>
    </r>
  </si>
  <si>
    <r>
      <rPr>
        <sz val="10"/>
        <rFont val="Arial"/>
        <family val="34"/>
      </rPr>
      <t>Tazewell</t>
    </r>
  </si>
  <si>
    <r>
      <rPr>
        <sz val="10"/>
        <rFont val="Arial"/>
        <family val="34"/>
      </rPr>
      <t>Clay County</t>
    </r>
  </si>
  <si>
    <r>
      <rPr>
        <sz val="10"/>
        <rFont val="Arial"/>
        <family val="34"/>
      </rPr>
      <t>Celina</t>
    </r>
  </si>
  <si>
    <r>
      <rPr>
        <sz val="10"/>
        <rFont val="Arial"/>
        <family val="34"/>
      </rPr>
      <t>Cocke County</t>
    </r>
  </si>
  <si>
    <r>
      <rPr>
        <sz val="10"/>
        <rFont val="Arial"/>
        <family val="34"/>
      </rPr>
      <t>Newport</t>
    </r>
  </si>
  <si>
    <r>
      <rPr>
        <sz val="10"/>
        <rFont val="Arial"/>
        <family val="34"/>
      </rPr>
      <t>Parrottsville</t>
    </r>
  </si>
  <si>
    <r>
      <rPr>
        <sz val="10"/>
        <rFont val="Arial"/>
        <family val="34"/>
      </rPr>
      <t>Coffee County</t>
    </r>
  </si>
  <si>
    <r>
      <rPr>
        <sz val="10"/>
        <rFont val="Arial"/>
        <family val="34"/>
      </rPr>
      <t>Manchester</t>
    </r>
  </si>
  <si>
    <r>
      <rPr>
        <sz val="10"/>
        <rFont val="Arial"/>
        <family val="34"/>
      </rPr>
      <t>Tullahoma</t>
    </r>
  </si>
  <si>
    <r>
      <rPr>
        <sz val="10"/>
        <rFont val="Arial"/>
        <family val="34"/>
      </rPr>
      <t>Crockett County</t>
    </r>
  </si>
  <si>
    <r>
      <rPr>
        <sz val="10"/>
        <rFont val="Arial"/>
        <family val="34"/>
      </rPr>
      <t>Alamo</t>
    </r>
  </si>
  <si>
    <r>
      <rPr>
        <sz val="10"/>
        <rFont val="Arial"/>
        <family val="34"/>
      </rPr>
      <t>Bells</t>
    </r>
  </si>
  <si>
    <r>
      <rPr>
        <sz val="10"/>
        <rFont val="Arial"/>
        <family val="34"/>
      </rPr>
      <t>Friendship</t>
    </r>
  </si>
  <si>
    <r>
      <rPr>
        <sz val="10"/>
        <rFont val="Arial"/>
        <family val="34"/>
      </rPr>
      <t>Gadsden</t>
    </r>
  </si>
  <si>
    <r>
      <rPr>
        <sz val="10"/>
        <rFont val="Arial"/>
        <family val="34"/>
      </rPr>
      <t>Maury City</t>
    </r>
  </si>
  <si>
    <r>
      <rPr>
        <sz val="10"/>
        <rFont val="Arial"/>
        <family val="34"/>
      </rPr>
      <t>Cumberland County</t>
    </r>
  </si>
  <si>
    <r>
      <rPr>
        <sz val="10"/>
        <rFont val="Arial"/>
        <family val="34"/>
      </rPr>
      <t>Crab Orchard</t>
    </r>
  </si>
  <si>
    <r>
      <rPr>
        <sz val="10"/>
        <rFont val="Arial"/>
        <family val="34"/>
      </rPr>
      <t>Crossville</t>
    </r>
  </si>
  <si>
    <r>
      <rPr>
        <sz val="10"/>
        <rFont val="Arial"/>
        <family val="34"/>
      </rPr>
      <t>Pleasant Hill</t>
    </r>
  </si>
  <si>
    <r>
      <rPr>
        <sz val="10"/>
        <rFont val="Arial"/>
        <family val="34"/>
      </rPr>
      <t>Davidson County</t>
    </r>
  </si>
  <si>
    <r>
      <rPr>
        <sz val="10"/>
        <rFont val="Arial"/>
        <family val="34"/>
      </rPr>
      <t>Belle Meade</t>
    </r>
  </si>
  <si>
    <r>
      <rPr>
        <sz val="10"/>
        <rFont val="Arial"/>
        <family val="34"/>
      </rPr>
      <t>Berry Hill</t>
    </r>
  </si>
  <si>
    <r>
      <rPr>
        <sz val="10"/>
        <rFont val="Arial"/>
        <family val="34"/>
      </rPr>
      <t>Forest Hills</t>
    </r>
  </si>
  <si>
    <r>
      <rPr>
        <sz val="10"/>
        <rFont val="Arial"/>
        <family val="34"/>
      </rPr>
      <t>Goodlettsville</t>
    </r>
  </si>
  <si>
    <r>
      <rPr>
        <sz val="10"/>
        <rFont val="Arial"/>
        <family val="34"/>
      </rPr>
      <t>Nashville</t>
    </r>
  </si>
  <si>
    <r>
      <rPr>
        <sz val="10"/>
        <rFont val="Arial"/>
        <family val="34"/>
      </rPr>
      <t>Oak Hill</t>
    </r>
  </si>
  <si>
    <r>
      <rPr>
        <sz val="10"/>
        <rFont val="Arial"/>
        <family val="34"/>
      </rPr>
      <t>Decatur County</t>
    </r>
  </si>
  <si>
    <r>
      <rPr>
        <sz val="10"/>
        <rFont val="Arial"/>
        <family val="34"/>
      </rPr>
      <t>Decaturville</t>
    </r>
  </si>
  <si>
    <r>
      <rPr>
        <sz val="10"/>
        <rFont val="Arial"/>
        <family val="34"/>
      </rPr>
      <t>Parsons</t>
    </r>
  </si>
  <si>
    <r>
      <rPr>
        <sz val="10"/>
        <rFont val="Arial"/>
        <family val="34"/>
      </rPr>
      <t>Scotts Hill</t>
    </r>
  </si>
  <si>
    <r>
      <rPr>
        <sz val="10"/>
        <rFont val="Arial"/>
        <family val="34"/>
      </rPr>
      <t>DeKalb County</t>
    </r>
  </si>
  <si>
    <r>
      <rPr>
        <sz val="10"/>
        <rFont val="Arial"/>
        <family val="34"/>
      </rPr>
      <t>Alexandria</t>
    </r>
  </si>
  <si>
    <r>
      <rPr>
        <sz val="10"/>
        <rFont val="Arial"/>
        <family val="34"/>
      </rPr>
      <t>Dowelltown</t>
    </r>
  </si>
  <si>
    <r>
      <rPr>
        <sz val="10"/>
        <rFont val="Arial"/>
        <family val="34"/>
      </rPr>
      <t>Liberty</t>
    </r>
  </si>
  <si>
    <r>
      <rPr>
        <sz val="10"/>
        <rFont val="Arial"/>
        <family val="34"/>
      </rPr>
      <t>Smithville</t>
    </r>
  </si>
  <si>
    <r>
      <rPr>
        <sz val="10"/>
        <rFont val="Arial"/>
        <family val="34"/>
      </rPr>
      <t>Dickson County</t>
    </r>
  </si>
  <si>
    <r>
      <rPr>
        <sz val="10"/>
        <rFont val="Arial"/>
        <family val="34"/>
      </rPr>
      <t>Burns</t>
    </r>
  </si>
  <si>
    <r>
      <rPr>
        <sz val="10"/>
        <rFont val="Arial"/>
        <family val="34"/>
      </rPr>
      <t>Charlotte</t>
    </r>
  </si>
  <si>
    <r>
      <rPr>
        <sz val="10"/>
        <rFont val="Arial"/>
        <family val="34"/>
      </rPr>
      <t>Dickson</t>
    </r>
  </si>
  <si>
    <r>
      <rPr>
        <sz val="10"/>
        <rFont val="Arial"/>
        <family val="34"/>
      </rPr>
      <t>Slayden</t>
    </r>
  </si>
  <si>
    <r>
      <rPr>
        <sz val="10"/>
        <rFont val="Arial"/>
        <family val="34"/>
      </rPr>
      <t>Vanleer</t>
    </r>
  </si>
  <si>
    <r>
      <rPr>
        <sz val="10"/>
        <rFont val="Arial"/>
        <family val="34"/>
      </rPr>
      <t>White Bluff</t>
    </r>
  </si>
  <si>
    <r>
      <rPr>
        <sz val="10"/>
        <rFont val="Arial"/>
        <family val="34"/>
      </rPr>
      <t>Dyer County</t>
    </r>
  </si>
  <si>
    <r>
      <rPr>
        <sz val="10"/>
        <rFont val="Arial"/>
        <family val="34"/>
      </rPr>
      <t>Dyersburg</t>
    </r>
  </si>
  <si>
    <r>
      <rPr>
        <sz val="10"/>
        <rFont val="Arial"/>
        <family val="34"/>
      </rPr>
      <t>Newbern</t>
    </r>
  </si>
  <si>
    <r>
      <rPr>
        <sz val="10"/>
        <rFont val="Arial"/>
        <family val="34"/>
      </rPr>
      <t>Trimble</t>
    </r>
  </si>
  <si>
    <r>
      <rPr>
        <sz val="10"/>
        <rFont val="Arial"/>
        <family val="34"/>
      </rPr>
      <t>Fayette County</t>
    </r>
  </si>
  <si>
    <r>
      <rPr>
        <sz val="10"/>
        <rFont val="Arial"/>
        <family val="34"/>
      </rPr>
      <t>Braden</t>
    </r>
  </si>
  <si>
    <r>
      <rPr>
        <sz val="10"/>
        <rFont val="Arial"/>
        <family val="34"/>
      </rPr>
      <t>Gallaway</t>
    </r>
  </si>
  <si>
    <r>
      <rPr>
        <sz val="10"/>
        <rFont val="Arial"/>
        <family val="34"/>
      </rPr>
      <t>La Grange</t>
    </r>
  </si>
  <si>
    <r>
      <rPr>
        <sz val="10"/>
        <rFont val="Arial"/>
        <family val="34"/>
      </rPr>
      <t>Moscow</t>
    </r>
  </si>
  <si>
    <r>
      <rPr>
        <sz val="10"/>
        <rFont val="Arial"/>
        <family val="34"/>
      </rPr>
      <t>Oakland</t>
    </r>
  </si>
  <si>
    <r>
      <rPr>
        <sz val="10"/>
        <rFont val="Arial"/>
        <family val="34"/>
      </rPr>
      <t>Piperton</t>
    </r>
  </si>
  <si>
    <r>
      <rPr>
        <sz val="10"/>
        <rFont val="Arial"/>
        <family val="34"/>
      </rPr>
      <t>Rossville</t>
    </r>
  </si>
  <si>
    <r>
      <rPr>
        <sz val="10"/>
        <rFont val="Arial"/>
        <family val="34"/>
      </rPr>
      <t>Somerville</t>
    </r>
  </si>
  <si>
    <r>
      <rPr>
        <sz val="10"/>
        <rFont val="Arial"/>
        <family val="34"/>
      </rPr>
      <t>Williston</t>
    </r>
  </si>
  <si>
    <r>
      <rPr>
        <sz val="10"/>
        <rFont val="Arial"/>
        <family val="34"/>
      </rPr>
      <t>Fentress County</t>
    </r>
  </si>
  <si>
    <r>
      <rPr>
        <sz val="10"/>
        <rFont val="Arial"/>
        <family val="34"/>
      </rPr>
      <t>Allardt</t>
    </r>
  </si>
  <si>
    <r>
      <rPr>
        <sz val="10"/>
        <rFont val="Arial"/>
        <family val="34"/>
      </rPr>
      <t>Jamestown</t>
    </r>
  </si>
  <si>
    <r>
      <rPr>
        <sz val="10"/>
        <rFont val="Arial"/>
        <family val="34"/>
      </rPr>
      <t>Franklin County</t>
    </r>
  </si>
  <si>
    <r>
      <rPr>
        <sz val="10"/>
        <rFont val="Arial"/>
        <family val="34"/>
      </rPr>
      <t>Decherd</t>
    </r>
  </si>
  <si>
    <r>
      <rPr>
        <sz val="10"/>
        <rFont val="Arial"/>
        <family val="34"/>
      </rPr>
      <t>Cowan</t>
    </r>
  </si>
  <si>
    <r>
      <rPr>
        <sz val="10"/>
        <rFont val="Arial"/>
        <family val="34"/>
      </rPr>
      <t>Estill Springs</t>
    </r>
  </si>
  <si>
    <r>
      <rPr>
        <sz val="10"/>
        <rFont val="Arial"/>
        <family val="34"/>
      </rPr>
      <t>Huntland</t>
    </r>
  </si>
  <si>
    <r>
      <rPr>
        <sz val="10"/>
        <rFont val="Arial"/>
        <family val="34"/>
      </rPr>
      <t>Winchester</t>
    </r>
  </si>
  <si>
    <r>
      <rPr>
        <sz val="10"/>
        <rFont val="Arial"/>
        <family val="34"/>
      </rPr>
      <t>Gibson County</t>
    </r>
  </si>
  <si>
    <r>
      <rPr>
        <sz val="10"/>
        <rFont val="Arial"/>
        <family val="34"/>
      </rPr>
      <t>Bradford</t>
    </r>
  </si>
  <si>
    <r>
      <rPr>
        <sz val="10"/>
        <rFont val="Arial"/>
        <family val="34"/>
      </rPr>
      <t>Dyer</t>
    </r>
  </si>
  <si>
    <r>
      <rPr>
        <sz val="10"/>
        <rFont val="Arial"/>
        <family val="34"/>
      </rPr>
      <t>Gibson</t>
    </r>
  </si>
  <si>
    <r>
      <rPr>
        <sz val="10"/>
        <rFont val="Arial"/>
        <family val="34"/>
      </rPr>
      <t>Humboldt</t>
    </r>
  </si>
  <si>
    <r>
      <rPr>
        <sz val="10"/>
        <rFont val="Arial"/>
        <family val="34"/>
      </rPr>
      <t>Kenton</t>
    </r>
  </si>
  <si>
    <r>
      <rPr>
        <sz val="10"/>
        <rFont val="Arial"/>
        <family val="34"/>
      </rPr>
      <t>Medina</t>
    </r>
  </si>
  <si>
    <r>
      <rPr>
        <sz val="10"/>
        <rFont val="Arial"/>
        <family val="34"/>
      </rPr>
      <t>Milan</t>
    </r>
  </si>
  <si>
    <r>
      <rPr>
        <sz val="10"/>
        <rFont val="Arial"/>
        <family val="34"/>
      </rPr>
      <t>Rutherford</t>
    </r>
  </si>
  <si>
    <r>
      <rPr>
        <sz val="10"/>
        <rFont val="Arial"/>
        <family val="34"/>
      </rPr>
      <t>Trenton</t>
    </r>
  </si>
  <si>
    <r>
      <rPr>
        <sz val="10"/>
        <rFont val="Arial"/>
        <family val="34"/>
      </rPr>
      <t>Yorkville</t>
    </r>
  </si>
  <si>
    <r>
      <rPr>
        <sz val="10"/>
        <rFont val="Arial"/>
        <family val="34"/>
      </rPr>
      <t>Giles County</t>
    </r>
  </si>
  <si>
    <r>
      <rPr>
        <sz val="10"/>
        <rFont val="Arial"/>
        <family val="34"/>
      </rPr>
      <t>Ardmore</t>
    </r>
  </si>
  <si>
    <r>
      <rPr>
        <sz val="10"/>
        <rFont val="Arial"/>
        <family val="34"/>
      </rPr>
      <t>Elkton</t>
    </r>
  </si>
  <si>
    <r>
      <rPr>
        <sz val="10"/>
        <rFont val="Arial"/>
        <family val="34"/>
      </rPr>
      <t>Lynnville</t>
    </r>
  </si>
  <si>
    <r>
      <rPr>
        <sz val="10"/>
        <rFont val="Arial"/>
        <family val="34"/>
      </rPr>
      <t>Minor Hill</t>
    </r>
  </si>
  <si>
    <r>
      <rPr>
        <sz val="10"/>
        <rFont val="Arial"/>
        <family val="34"/>
      </rPr>
      <t>Pulaski</t>
    </r>
  </si>
  <si>
    <r>
      <rPr>
        <sz val="10"/>
        <rFont val="Arial"/>
        <family val="34"/>
      </rPr>
      <t>Grainger County</t>
    </r>
  </si>
  <si>
    <r>
      <rPr>
        <sz val="10"/>
        <rFont val="Arial"/>
        <family val="34"/>
      </rPr>
      <t>Bean Station</t>
    </r>
  </si>
  <si>
    <r>
      <rPr>
        <sz val="10"/>
        <rFont val="Arial"/>
        <family val="34"/>
      </rPr>
      <t>Blaine</t>
    </r>
  </si>
  <si>
    <r>
      <rPr>
        <sz val="10"/>
        <rFont val="Arial"/>
        <family val="34"/>
      </rPr>
      <t>Rutledge</t>
    </r>
  </si>
  <si>
    <r>
      <rPr>
        <sz val="10"/>
        <rFont val="Arial"/>
        <family val="34"/>
      </rPr>
      <t>Greene County</t>
    </r>
  </si>
  <si>
    <r>
      <rPr>
        <sz val="10"/>
        <rFont val="Arial"/>
        <family val="34"/>
      </rPr>
      <t>Baileyton</t>
    </r>
  </si>
  <si>
    <r>
      <rPr>
        <sz val="10"/>
        <rFont val="Arial"/>
        <family val="34"/>
      </rPr>
      <t>Greeneville</t>
    </r>
  </si>
  <si>
    <r>
      <rPr>
        <sz val="10"/>
        <rFont val="Arial"/>
        <family val="34"/>
      </rPr>
      <t>Mosheim</t>
    </r>
  </si>
  <si>
    <r>
      <rPr>
        <sz val="10"/>
        <rFont val="Arial"/>
        <family val="34"/>
      </rPr>
      <t>Tusculum</t>
    </r>
  </si>
  <si>
    <r>
      <rPr>
        <sz val="10"/>
        <rFont val="Arial"/>
        <family val="34"/>
      </rPr>
      <t>Grundy County</t>
    </r>
  </si>
  <si>
    <r>
      <rPr>
        <sz val="10"/>
        <rFont val="Arial"/>
        <family val="34"/>
      </rPr>
      <t>Altamont</t>
    </r>
  </si>
  <si>
    <r>
      <rPr>
        <sz val="10"/>
        <rFont val="Arial"/>
        <family val="34"/>
      </rPr>
      <t>Beersheba Springs</t>
    </r>
  </si>
  <si>
    <r>
      <rPr>
        <sz val="10"/>
        <rFont val="Arial"/>
        <family val="34"/>
      </rPr>
      <t>Coalmont</t>
    </r>
  </si>
  <si>
    <r>
      <rPr>
        <sz val="10"/>
        <rFont val="Arial"/>
        <family val="34"/>
      </rPr>
      <t>Gruetli-Laager</t>
    </r>
  </si>
  <si>
    <r>
      <rPr>
        <sz val="10"/>
        <rFont val="Arial"/>
        <family val="34"/>
      </rPr>
      <t>Monteagle</t>
    </r>
  </si>
  <si>
    <r>
      <rPr>
        <sz val="10"/>
        <rFont val="Arial"/>
        <family val="34"/>
      </rPr>
      <t>Palmer</t>
    </r>
  </si>
  <si>
    <r>
      <rPr>
        <sz val="10"/>
        <rFont val="Arial"/>
        <family val="34"/>
      </rPr>
      <t>Tracy City</t>
    </r>
  </si>
  <si>
    <r>
      <rPr>
        <sz val="10"/>
        <rFont val="Arial"/>
        <family val="34"/>
      </rPr>
      <t>Hamblen County</t>
    </r>
  </si>
  <si>
    <r>
      <rPr>
        <sz val="10"/>
        <rFont val="Arial"/>
        <family val="34"/>
      </rPr>
      <t>Morristown</t>
    </r>
  </si>
  <si>
    <r>
      <rPr>
        <sz val="10"/>
        <rFont val="Arial"/>
        <family val="34"/>
      </rPr>
      <t>Hamilton County</t>
    </r>
  </si>
  <si>
    <r>
      <rPr>
        <sz val="10"/>
        <rFont val="Arial"/>
        <family val="34"/>
      </rPr>
      <t>Chattanooga</t>
    </r>
  </si>
  <si>
    <r>
      <rPr>
        <sz val="10"/>
        <rFont val="Arial"/>
        <family val="34"/>
      </rPr>
      <t>Collegedale</t>
    </r>
  </si>
  <si>
    <r>
      <rPr>
        <sz val="10"/>
        <rFont val="Arial"/>
        <family val="34"/>
      </rPr>
      <t>East Ridge</t>
    </r>
  </si>
  <si>
    <r>
      <rPr>
        <sz val="10"/>
        <rFont val="Arial"/>
        <family val="34"/>
      </rPr>
      <t>Lakesite</t>
    </r>
  </si>
  <si>
    <r>
      <rPr>
        <sz val="10"/>
        <rFont val="Arial"/>
        <family val="34"/>
      </rPr>
      <t>Lookout Mountain</t>
    </r>
  </si>
  <si>
    <r>
      <rPr>
        <sz val="10"/>
        <rFont val="Arial"/>
        <family val="34"/>
      </rPr>
      <t>Red Bank</t>
    </r>
  </si>
  <si>
    <r>
      <rPr>
        <sz val="10"/>
        <rFont val="Arial"/>
        <family val="34"/>
      </rPr>
      <t>Ridgeside</t>
    </r>
  </si>
  <si>
    <r>
      <rPr>
        <sz val="10"/>
        <rFont val="Arial"/>
        <family val="34"/>
      </rPr>
      <t>Signal Mountain</t>
    </r>
  </si>
  <si>
    <r>
      <rPr>
        <sz val="10"/>
        <rFont val="Arial"/>
        <family val="34"/>
      </rPr>
      <t>Soddy-Daisy</t>
    </r>
  </si>
  <si>
    <r>
      <rPr>
        <sz val="10"/>
        <rFont val="Arial"/>
        <family val="34"/>
      </rPr>
      <t>Walden</t>
    </r>
  </si>
  <si>
    <r>
      <rPr>
        <sz val="10"/>
        <rFont val="Arial"/>
        <family val="34"/>
      </rPr>
      <t>Hancock County</t>
    </r>
  </si>
  <si>
    <r>
      <rPr>
        <sz val="10"/>
        <rFont val="Arial"/>
        <family val="34"/>
      </rPr>
      <t>Sneedville</t>
    </r>
  </si>
  <si>
    <r>
      <rPr>
        <sz val="10"/>
        <rFont val="Arial"/>
        <family val="34"/>
      </rPr>
      <t>Hardeman County</t>
    </r>
  </si>
  <si>
    <r>
      <rPr>
        <sz val="10"/>
        <rFont val="Arial"/>
        <family val="34"/>
      </rPr>
      <t>Bolivar</t>
    </r>
  </si>
  <si>
    <r>
      <rPr>
        <sz val="10"/>
        <rFont val="Arial"/>
        <family val="34"/>
      </rPr>
      <t>Grand Junction</t>
    </r>
  </si>
  <si>
    <r>
      <rPr>
        <sz val="10"/>
        <rFont val="Arial"/>
        <family val="34"/>
      </rPr>
      <t>Hickory Valley</t>
    </r>
  </si>
  <si>
    <r>
      <rPr>
        <sz val="10"/>
        <rFont val="Arial"/>
        <family val="34"/>
      </rPr>
      <t>Hornsby</t>
    </r>
  </si>
  <si>
    <r>
      <rPr>
        <sz val="10"/>
        <rFont val="Arial"/>
        <family val="34"/>
      </rPr>
      <t>Middleton</t>
    </r>
  </si>
  <si>
    <r>
      <rPr>
        <sz val="10"/>
        <rFont val="Arial"/>
        <family val="34"/>
      </rPr>
      <t>Saulsbury</t>
    </r>
  </si>
  <si>
    <r>
      <rPr>
        <sz val="10"/>
        <rFont val="Arial"/>
        <family val="34"/>
      </rPr>
      <t>Silerton</t>
    </r>
  </si>
  <si>
    <r>
      <rPr>
        <sz val="10"/>
        <rFont val="Arial"/>
        <family val="34"/>
      </rPr>
      <t>Toone</t>
    </r>
  </si>
  <si>
    <r>
      <rPr>
        <sz val="10"/>
        <rFont val="Arial"/>
        <family val="34"/>
      </rPr>
      <t>Whiteville</t>
    </r>
  </si>
  <si>
    <r>
      <rPr>
        <sz val="10"/>
        <rFont val="Arial"/>
        <family val="34"/>
      </rPr>
      <t>Hardin County</t>
    </r>
  </si>
  <si>
    <r>
      <rPr>
        <sz val="10"/>
        <rFont val="Arial"/>
        <family val="34"/>
      </rPr>
      <t>Crump</t>
    </r>
  </si>
  <si>
    <r>
      <rPr>
        <sz val="10"/>
        <rFont val="Arial"/>
        <family val="34"/>
      </rPr>
      <t>Saltillo</t>
    </r>
  </si>
  <si>
    <r>
      <rPr>
        <sz val="10"/>
        <rFont val="Arial"/>
        <family val="34"/>
      </rPr>
      <t>Savannah</t>
    </r>
  </si>
  <si>
    <r>
      <rPr>
        <sz val="10"/>
        <rFont val="Arial"/>
        <family val="34"/>
      </rPr>
      <t>Hawkins County</t>
    </r>
  </si>
  <si>
    <r>
      <rPr>
        <sz val="10"/>
        <rFont val="Arial"/>
        <family val="34"/>
      </rPr>
      <t>Bulls Gap</t>
    </r>
  </si>
  <si>
    <r>
      <rPr>
        <sz val="10"/>
        <rFont val="Arial"/>
        <family val="34"/>
      </rPr>
      <t>Church Hill</t>
    </r>
  </si>
  <si>
    <r>
      <rPr>
        <sz val="10"/>
        <rFont val="Arial"/>
        <family val="34"/>
      </rPr>
      <t>Mount Carmel</t>
    </r>
  </si>
  <si>
    <r>
      <rPr>
        <sz val="10"/>
        <rFont val="Arial"/>
        <family val="34"/>
      </rPr>
      <t>Rogersville</t>
    </r>
  </si>
  <si>
    <r>
      <rPr>
        <sz val="10"/>
        <rFont val="Arial"/>
        <family val="34"/>
      </rPr>
      <t>Surgoinsville</t>
    </r>
  </si>
  <si>
    <r>
      <rPr>
        <sz val="10"/>
        <rFont val="Arial"/>
        <family val="34"/>
      </rPr>
      <t>Haywood County</t>
    </r>
  </si>
  <si>
    <r>
      <rPr>
        <sz val="10"/>
        <rFont val="Arial"/>
        <family val="34"/>
      </rPr>
      <t>Brownsville</t>
    </r>
  </si>
  <si>
    <r>
      <rPr>
        <sz val="10"/>
        <rFont val="Arial"/>
        <family val="34"/>
      </rPr>
      <t>Stanton</t>
    </r>
  </si>
  <si>
    <r>
      <rPr>
        <sz val="10"/>
        <rFont val="Arial"/>
        <family val="34"/>
      </rPr>
      <t>Henderson County</t>
    </r>
  </si>
  <si>
    <r>
      <rPr>
        <sz val="10"/>
        <rFont val="Arial"/>
        <family val="34"/>
      </rPr>
      <t>Lexington</t>
    </r>
  </si>
  <si>
    <r>
      <rPr>
        <sz val="10"/>
        <rFont val="Arial"/>
        <family val="34"/>
      </rPr>
      <t>Parkers Crossroads</t>
    </r>
  </si>
  <si>
    <r>
      <rPr>
        <sz val="10"/>
        <rFont val="Arial"/>
        <family val="34"/>
      </rPr>
      <t>Sardis</t>
    </r>
  </si>
  <si>
    <r>
      <rPr>
        <sz val="10"/>
        <rFont val="Arial"/>
        <family val="34"/>
      </rPr>
      <t>Henry County</t>
    </r>
  </si>
  <si>
    <r>
      <rPr>
        <sz val="10"/>
        <rFont val="Arial"/>
        <family val="34"/>
      </rPr>
      <t>Cottage Grove</t>
    </r>
  </si>
  <si>
    <r>
      <rPr>
        <sz val="10"/>
        <rFont val="Arial"/>
        <family val="34"/>
      </rPr>
      <t>Henry</t>
    </r>
  </si>
  <si>
    <r>
      <rPr>
        <sz val="10"/>
        <rFont val="Arial"/>
        <family val="34"/>
      </rPr>
      <t>Paris</t>
    </r>
  </si>
  <si>
    <r>
      <rPr>
        <sz val="10"/>
        <rFont val="Arial"/>
        <family val="34"/>
      </rPr>
      <t>Puryear</t>
    </r>
  </si>
  <si>
    <r>
      <rPr>
        <sz val="10"/>
        <rFont val="Arial"/>
        <family val="34"/>
      </rPr>
      <t>Hickman County</t>
    </r>
  </si>
  <si>
    <r>
      <rPr>
        <sz val="10"/>
        <rFont val="Arial"/>
        <family val="34"/>
      </rPr>
      <t>Centerville</t>
    </r>
  </si>
  <si>
    <r>
      <rPr>
        <sz val="10"/>
        <rFont val="Arial"/>
        <family val="34"/>
      </rPr>
      <t>Houston County</t>
    </r>
  </si>
  <si>
    <r>
      <rPr>
        <sz val="10"/>
        <rFont val="Arial"/>
        <family val="34"/>
      </rPr>
      <t>Erin</t>
    </r>
  </si>
  <si>
    <r>
      <rPr>
        <sz val="10"/>
        <rFont val="Arial"/>
        <family val="34"/>
      </rPr>
      <t>Tennessee Ridge</t>
    </r>
  </si>
  <si>
    <r>
      <rPr>
        <sz val="10"/>
        <rFont val="Arial"/>
        <family val="34"/>
      </rPr>
      <t>Humphreys County</t>
    </r>
  </si>
  <si>
    <r>
      <rPr>
        <sz val="10"/>
        <rFont val="Arial"/>
        <family val="34"/>
      </rPr>
      <t>McEwen</t>
    </r>
  </si>
  <si>
    <r>
      <rPr>
        <sz val="10"/>
        <rFont val="Arial"/>
        <family val="34"/>
      </rPr>
      <t>New Johnsonville</t>
    </r>
  </si>
  <si>
    <r>
      <rPr>
        <sz val="10"/>
        <rFont val="Arial"/>
        <family val="34"/>
      </rPr>
      <t>Waverly</t>
    </r>
  </si>
  <si>
    <r>
      <rPr>
        <sz val="10"/>
        <rFont val="Arial"/>
        <family val="34"/>
      </rPr>
      <t>Jackson County</t>
    </r>
  </si>
  <si>
    <r>
      <rPr>
        <sz val="10"/>
        <rFont val="Arial"/>
        <family val="34"/>
      </rPr>
      <t>Gainesboro</t>
    </r>
  </si>
  <si>
    <r>
      <rPr>
        <sz val="10"/>
        <rFont val="Arial"/>
        <family val="34"/>
      </rPr>
      <t>Jefferson County</t>
    </r>
  </si>
  <si>
    <r>
      <rPr>
        <sz val="10"/>
        <rFont val="Arial"/>
        <family val="34"/>
      </rPr>
      <t>Baneberry</t>
    </r>
  </si>
  <si>
    <r>
      <rPr>
        <sz val="10"/>
        <rFont val="Arial"/>
        <family val="34"/>
      </rPr>
      <t>Dandridge</t>
    </r>
  </si>
  <si>
    <r>
      <rPr>
        <sz val="10"/>
        <rFont val="Arial"/>
        <family val="34"/>
      </rPr>
      <t>Jefferson City</t>
    </r>
  </si>
  <si>
    <r>
      <rPr>
        <sz val="10"/>
        <rFont val="Arial"/>
        <family val="34"/>
      </rPr>
      <t>New Market</t>
    </r>
  </si>
  <si>
    <r>
      <rPr>
        <sz val="10"/>
        <rFont val="Arial"/>
        <family val="34"/>
      </rPr>
      <t>White Pine</t>
    </r>
  </si>
  <si>
    <r>
      <rPr>
        <sz val="10"/>
        <rFont val="Arial"/>
        <family val="34"/>
      </rPr>
      <t>Johnson County</t>
    </r>
  </si>
  <si>
    <r>
      <rPr>
        <sz val="10"/>
        <rFont val="Arial"/>
        <family val="34"/>
      </rPr>
      <t>Mountain City</t>
    </r>
  </si>
  <si>
    <r>
      <rPr>
        <sz val="10"/>
        <rFont val="Arial"/>
        <family val="34"/>
      </rPr>
      <t>Knox County</t>
    </r>
  </si>
  <si>
    <r>
      <rPr>
        <sz val="10"/>
        <rFont val="Arial"/>
        <family val="34"/>
      </rPr>
      <t>Farragut</t>
    </r>
  </si>
  <si>
    <r>
      <rPr>
        <sz val="10"/>
        <rFont val="Arial"/>
        <family val="34"/>
      </rPr>
      <t>Knoxville</t>
    </r>
  </si>
  <si>
    <r>
      <rPr>
        <sz val="10"/>
        <rFont val="Arial"/>
        <family val="34"/>
      </rPr>
      <t>Lake County</t>
    </r>
  </si>
  <si>
    <r>
      <rPr>
        <sz val="10"/>
        <rFont val="Arial"/>
        <family val="34"/>
      </rPr>
      <t>Ridgely</t>
    </r>
  </si>
  <si>
    <r>
      <rPr>
        <sz val="10"/>
        <rFont val="Arial"/>
        <family val="34"/>
      </rPr>
      <t>Tiptonville</t>
    </r>
  </si>
  <si>
    <r>
      <rPr>
        <sz val="10"/>
        <rFont val="Arial"/>
        <family val="34"/>
      </rPr>
      <t>Lauderdale County</t>
    </r>
  </si>
  <si>
    <r>
      <rPr>
        <sz val="10"/>
        <rFont val="Arial"/>
        <family val="34"/>
      </rPr>
      <t>Gates</t>
    </r>
  </si>
  <si>
    <r>
      <rPr>
        <sz val="10"/>
        <rFont val="Arial"/>
        <family val="34"/>
      </rPr>
      <t>Halls</t>
    </r>
  </si>
  <si>
    <r>
      <rPr>
        <sz val="10"/>
        <rFont val="Arial"/>
        <family val="34"/>
      </rPr>
      <t>Henning</t>
    </r>
  </si>
  <si>
    <r>
      <rPr>
        <sz val="10"/>
        <rFont val="Arial"/>
        <family val="34"/>
      </rPr>
      <t>Ripley</t>
    </r>
  </si>
  <si>
    <r>
      <rPr>
        <sz val="10"/>
        <rFont val="Arial"/>
        <family val="34"/>
      </rPr>
      <t>Lawrence County</t>
    </r>
  </si>
  <si>
    <r>
      <rPr>
        <sz val="10"/>
        <rFont val="Arial"/>
        <family val="34"/>
      </rPr>
      <t>Ethridge</t>
    </r>
  </si>
  <si>
    <r>
      <rPr>
        <sz val="10"/>
        <rFont val="Arial"/>
        <family val="34"/>
      </rPr>
      <t>Lawrenceburg</t>
    </r>
  </si>
  <si>
    <r>
      <rPr>
        <sz val="10"/>
        <rFont val="Arial"/>
        <family val="34"/>
      </rPr>
      <t>Loretto</t>
    </r>
  </si>
  <si>
    <r>
      <rPr>
        <sz val="10"/>
        <rFont val="Arial"/>
        <family val="34"/>
      </rPr>
      <t>Lewis County</t>
    </r>
  </si>
  <si>
    <r>
      <rPr>
        <sz val="10"/>
        <rFont val="Arial"/>
        <family val="34"/>
      </rPr>
      <t>Hohenwald</t>
    </r>
  </si>
  <si>
    <r>
      <rPr>
        <sz val="10"/>
        <rFont val="Arial"/>
        <family val="34"/>
      </rPr>
      <t>Lincoln County</t>
    </r>
  </si>
  <si>
    <r>
      <rPr>
        <sz val="10"/>
        <rFont val="Arial"/>
        <family val="34"/>
      </rPr>
      <t>Fayetteville</t>
    </r>
  </si>
  <si>
    <r>
      <rPr>
        <sz val="10"/>
        <rFont val="Arial"/>
        <family val="34"/>
      </rPr>
      <t>Petersburg</t>
    </r>
  </si>
  <si>
    <r>
      <rPr>
        <sz val="10"/>
        <rFont val="Arial"/>
        <family val="34"/>
      </rPr>
      <t>Loudon County</t>
    </r>
  </si>
  <si>
    <r>
      <rPr>
        <sz val="10"/>
        <rFont val="Arial"/>
        <family val="34"/>
      </rPr>
      <t>Greenback</t>
    </r>
  </si>
  <si>
    <r>
      <rPr>
        <sz val="10"/>
        <rFont val="Arial"/>
        <family val="34"/>
      </rPr>
      <t>Lenoir City</t>
    </r>
  </si>
  <si>
    <r>
      <rPr>
        <sz val="10"/>
        <rFont val="Arial"/>
        <family val="34"/>
      </rPr>
      <t>Philadelphia</t>
    </r>
  </si>
  <si>
    <r>
      <rPr>
        <sz val="10"/>
        <rFont val="Arial"/>
        <family val="34"/>
      </rPr>
      <t>Macon County</t>
    </r>
  </si>
  <si>
    <r>
      <rPr>
        <sz val="10"/>
        <rFont val="Arial"/>
        <family val="34"/>
      </rPr>
      <t>Lafayette</t>
    </r>
  </si>
  <si>
    <r>
      <rPr>
        <sz val="10"/>
        <rFont val="Arial"/>
        <family val="34"/>
      </rPr>
      <t>Red Boiling Springs</t>
    </r>
  </si>
  <si>
    <r>
      <rPr>
        <sz val="10"/>
        <rFont val="Arial"/>
        <family val="34"/>
      </rPr>
      <t>Madison County</t>
    </r>
  </si>
  <si>
    <r>
      <rPr>
        <sz val="10"/>
        <rFont val="Arial"/>
        <family val="34"/>
      </rPr>
      <t>Jackson</t>
    </r>
  </si>
  <si>
    <r>
      <rPr>
        <sz val="10"/>
        <rFont val="Arial"/>
        <family val="34"/>
      </rPr>
      <t>Medon</t>
    </r>
  </si>
  <si>
    <r>
      <rPr>
        <sz val="10"/>
        <rFont val="Arial"/>
        <family val="34"/>
      </rPr>
      <t>Three Way</t>
    </r>
  </si>
  <si>
    <r>
      <rPr>
        <sz val="10"/>
        <rFont val="Arial"/>
        <family val="34"/>
      </rPr>
      <t>Marion County</t>
    </r>
  </si>
  <si>
    <r>
      <rPr>
        <sz val="10"/>
        <rFont val="Arial"/>
        <family val="34"/>
      </rPr>
      <t>Jasper</t>
    </r>
  </si>
  <si>
    <r>
      <rPr>
        <sz val="10"/>
        <rFont val="Arial"/>
        <family val="34"/>
      </rPr>
      <t>Kimball</t>
    </r>
  </si>
  <si>
    <r>
      <rPr>
        <sz val="10"/>
        <rFont val="Arial"/>
        <family val="34"/>
      </rPr>
      <t>New Hope</t>
    </r>
  </si>
  <si>
    <r>
      <rPr>
        <sz val="10"/>
        <rFont val="Arial"/>
        <family val="34"/>
      </rPr>
      <t>Orme</t>
    </r>
  </si>
  <si>
    <r>
      <rPr>
        <sz val="10"/>
        <rFont val="Arial"/>
        <family val="34"/>
      </rPr>
      <t>Powells Crossroads</t>
    </r>
  </si>
  <si>
    <r>
      <rPr>
        <sz val="10"/>
        <rFont val="Arial"/>
        <family val="34"/>
      </rPr>
      <t>South Pittsburg</t>
    </r>
  </si>
  <si>
    <r>
      <rPr>
        <sz val="10"/>
        <rFont val="Arial"/>
        <family val="34"/>
      </rPr>
      <t>Whitwell</t>
    </r>
  </si>
  <si>
    <r>
      <rPr>
        <sz val="10"/>
        <rFont val="Arial"/>
        <family val="34"/>
      </rPr>
      <t>Marshall County</t>
    </r>
  </si>
  <si>
    <r>
      <rPr>
        <sz val="10"/>
        <rFont val="Arial"/>
        <family val="34"/>
      </rPr>
      <t>Chapel Hill</t>
    </r>
  </si>
  <si>
    <r>
      <rPr>
        <sz val="10"/>
        <rFont val="Arial"/>
        <family val="34"/>
      </rPr>
      <t>Cornersville</t>
    </r>
  </si>
  <si>
    <r>
      <rPr>
        <sz val="10"/>
        <rFont val="Arial"/>
        <family val="34"/>
      </rPr>
      <t>Lewisburg</t>
    </r>
  </si>
  <si>
    <r>
      <rPr>
        <sz val="10"/>
        <rFont val="Arial"/>
        <family val="34"/>
      </rPr>
      <t>Maury County</t>
    </r>
  </si>
  <si>
    <r>
      <rPr>
        <sz val="10"/>
        <rFont val="Arial"/>
        <family val="34"/>
      </rPr>
      <t>Columbia</t>
    </r>
  </si>
  <si>
    <r>
      <rPr>
        <sz val="10"/>
        <rFont val="Arial"/>
        <family val="34"/>
      </rPr>
      <t>Mount Pleasant</t>
    </r>
  </si>
  <si>
    <r>
      <rPr>
        <sz val="10"/>
        <rFont val="Arial"/>
        <family val="34"/>
      </rPr>
      <t>Spring Hill</t>
    </r>
  </si>
  <si>
    <r>
      <rPr>
        <sz val="10"/>
        <rFont val="Arial"/>
        <family val="34"/>
      </rPr>
      <t>McMinn County</t>
    </r>
  </si>
  <si>
    <r>
      <rPr>
        <sz val="10"/>
        <rFont val="Arial"/>
        <family val="34"/>
      </rPr>
      <t>Athens</t>
    </r>
  </si>
  <si>
    <r>
      <rPr>
        <sz val="10"/>
        <rFont val="Arial"/>
        <family val="34"/>
      </rPr>
      <t>Calhoun</t>
    </r>
  </si>
  <si>
    <r>
      <rPr>
        <sz val="10"/>
        <rFont val="Arial"/>
        <family val="34"/>
      </rPr>
      <t>Englewood</t>
    </r>
  </si>
  <si>
    <r>
      <rPr>
        <sz val="10"/>
        <rFont val="Arial"/>
        <family val="34"/>
      </rPr>
      <t>Etowah</t>
    </r>
  </si>
  <si>
    <r>
      <rPr>
        <sz val="10"/>
        <rFont val="Arial"/>
        <family val="34"/>
      </rPr>
      <t>Niota</t>
    </r>
  </si>
  <si>
    <r>
      <rPr>
        <sz val="10"/>
        <rFont val="Arial"/>
        <family val="34"/>
      </rPr>
      <t>McNairy County</t>
    </r>
  </si>
  <si>
    <r>
      <rPr>
        <sz val="10"/>
        <rFont val="Arial"/>
        <family val="34"/>
      </rPr>
      <t>Adamsville</t>
    </r>
  </si>
  <si>
    <r>
      <rPr>
        <sz val="10"/>
        <rFont val="Arial"/>
        <family val="34"/>
      </rPr>
      <t>Bethel Springs</t>
    </r>
  </si>
  <si>
    <r>
      <rPr>
        <sz val="10"/>
        <rFont val="Arial"/>
        <family val="34"/>
      </rPr>
      <t>Eastview</t>
    </r>
  </si>
  <si>
    <r>
      <rPr>
        <sz val="10"/>
        <rFont val="Arial"/>
        <family val="34"/>
      </rPr>
      <t>Finger</t>
    </r>
  </si>
  <si>
    <r>
      <rPr>
        <sz val="10"/>
        <rFont val="Arial"/>
        <family val="34"/>
      </rPr>
      <t>Guys</t>
    </r>
  </si>
  <si>
    <r>
      <rPr>
        <sz val="10"/>
        <rFont val="Arial"/>
        <family val="34"/>
      </rPr>
      <t>Michie</t>
    </r>
  </si>
  <si>
    <r>
      <rPr>
        <sz val="10"/>
        <rFont val="Arial"/>
        <family val="34"/>
      </rPr>
      <t>Milledgeville</t>
    </r>
  </si>
  <si>
    <r>
      <rPr>
        <sz val="10"/>
        <rFont val="Arial"/>
        <family val="34"/>
      </rPr>
      <t>Ramer</t>
    </r>
  </si>
  <si>
    <r>
      <rPr>
        <sz val="10"/>
        <rFont val="Arial"/>
        <family val="34"/>
      </rPr>
      <t>Selmer</t>
    </r>
  </si>
  <si>
    <r>
      <rPr>
        <sz val="10"/>
        <rFont val="Arial"/>
        <family val="34"/>
      </rPr>
      <t>Stantonville</t>
    </r>
  </si>
  <si>
    <r>
      <rPr>
        <sz val="10"/>
        <rFont val="Arial"/>
        <family val="34"/>
      </rPr>
      <t>Meigs County</t>
    </r>
  </si>
  <si>
    <r>
      <rPr>
        <sz val="10"/>
        <rFont val="Arial"/>
        <family val="34"/>
      </rPr>
      <t>Decatur</t>
    </r>
  </si>
  <si>
    <r>
      <rPr>
        <sz val="10"/>
        <rFont val="Arial"/>
        <family val="34"/>
      </rPr>
      <t>Monroe County</t>
    </r>
  </si>
  <si>
    <r>
      <rPr>
        <sz val="10"/>
        <rFont val="Arial"/>
        <family val="34"/>
      </rPr>
      <t>Madisonville</t>
    </r>
  </si>
  <si>
    <r>
      <rPr>
        <sz val="10"/>
        <rFont val="Arial"/>
        <family val="34"/>
      </rPr>
      <t>Sweetwater</t>
    </r>
  </si>
  <si>
    <r>
      <rPr>
        <sz val="10"/>
        <rFont val="Arial"/>
        <family val="34"/>
      </rPr>
      <t>Tellico Plains</t>
    </r>
  </si>
  <si>
    <r>
      <rPr>
        <sz val="10"/>
        <rFont val="Arial"/>
        <family val="34"/>
      </rPr>
      <t>Vonore</t>
    </r>
  </si>
  <si>
    <r>
      <rPr>
        <sz val="10"/>
        <rFont val="Arial"/>
        <family val="34"/>
      </rPr>
      <t>Montgomery County</t>
    </r>
  </si>
  <si>
    <r>
      <rPr>
        <sz val="10"/>
        <rFont val="Arial"/>
        <family val="34"/>
      </rPr>
      <t>Clarksville</t>
    </r>
  </si>
  <si>
    <r>
      <rPr>
        <sz val="10"/>
        <rFont val="Arial"/>
        <family val="34"/>
      </rPr>
      <t>Moore County</t>
    </r>
  </si>
  <si>
    <t>Lynchburg</t>
  </si>
  <si>
    <r>
      <rPr>
        <sz val="10"/>
        <rFont val="Arial"/>
        <family val="34"/>
      </rPr>
      <t>Morgan County</t>
    </r>
  </si>
  <si>
    <r>
      <rPr>
        <sz val="10"/>
        <rFont val="Arial"/>
        <family val="34"/>
      </rPr>
      <t>Oakdale</t>
    </r>
  </si>
  <si>
    <r>
      <rPr>
        <sz val="10"/>
        <rFont val="Arial"/>
        <family val="34"/>
      </rPr>
      <t>Sunbright</t>
    </r>
  </si>
  <si>
    <r>
      <rPr>
        <sz val="10"/>
        <rFont val="Arial"/>
        <family val="34"/>
      </rPr>
      <t>Wartburg</t>
    </r>
  </si>
  <si>
    <r>
      <rPr>
        <sz val="10"/>
        <rFont val="Arial"/>
        <family val="34"/>
      </rPr>
      <t>Obion County</t>
    </r>
  </si>
  <si>
    <r>
      <rPr>
        <sz val="10"/>
        <rFont val="Arial"/>
        <family val="34"/>
      </rPr>
      <t>Hornbeak</t>
    </r>
  </si>
  <si>
    <r>
      <rPr>
        <sz val="10"/>
        <rFont val="Arial"/>
        <family val="34"/>
      </rPr>
      <t>Obion</t>
    </r>
  </si>
  <si>
    <r>
      <rPr>
        <sz val="10"/>
        <rFont val="Arial"/>
        <family val="34"/>
      </rPr>
      <t>Rives</t>
    </r>
  </si>
  <si>
    <r>
      <rPr>
        <sz val="10"/>
        <rFont val="Arial"/>
        <family val="34"/>
      </rPr>
      <t>Samburg</t>
    </r>
  </si>
  <si>
    <r>
      <rPr>
        <sz val="10"/>
        <rFont val="Arial"/>
        <family val="34"/>
      </rPr>
      <t>South Fulton</t>
    </r>
  </si>
  <si>
    <r>
      <rPr>
        <sz val="10"/>
        <rFont val="Arial"/>
        <family val="34"/>
      </rPr>
      <t>Troy</t>
    </r>
  </si>
  <si>
    <r>
      <rPr>
        <sz val="10"/>
        <rFont val="Arial"/>
        <family val="34"/>
      </rPr>
      <t>Union City</t>
    </r>
  </si>
  <si>
    <r>
      <rPr>
        <sz val="10"/>
        <rFont val="Arial"/>
        <family val="34"/>
      </rPr>
      <t>Woodland Mills</t>
    </r>
  </si>
  <si>
    <r>
      <rPr>
        <sz val="10"/>
        <rFont val="Arial"/>
        <family val="34"/>
      </rPr>
      <t>Overton County</t>
    </r>
  </si>
  <si>
    <r>
      <rPr>
        <sz val="10"/>
        <rFont val="Arial"/>
        <family val="34"/>
      </rPr>
      <t>Livingston</t>
    </r>
  </si>
  <si>
    <r>
      <rPr>
        <sz val="10"/>
        <rFont val="Arial"/>
        <family val="34"/>
      </rPr>
      <t>Perry County</t>
    </r>
  </si>
  <si>
    <r>
      <rPr>
        <sz val="10"/>
        <rFont val="Arial"/>
        <family val="34"/>
      </rPr>
      <t>Linden</t>
    </r>
  </si>
  <si>
    <r>
      <rPr>
        <sz val="10"/>
        <rFont val="Arial"/>
        <family val="34"/>
      </rPr>
      <t>Lobelville</t>
    </r>
  </si>
  <si>
    <r>
      <rPr>
        <sz val="10"/>
        <rFont val="Arial"/>
        <family val="34"/>
      </rPr>
      <t>Pickett County</t>
    </r>
  </si>
  <si>
    <r>
      <rPr>
        <sz val="10"/>
        <rFont val="Arial"/>
        <family val="34"/>
      </rPr>
      <t>Byrdstown</t>
    </r>
  </si>
  <si>
    <r>
      <rPr>
        <sz val="10"/>
        <rFont val="Arial"/>
        <family val="34"/>
      </rPr>
      <t>Polk County</t>
    </r>
  </si>
  <si>
    <r>
      <rPr>
        <sz val="10"/>
        <rFont val="Arial"/>
        <family val="34"/>
      </rPr>
      <t>Benton</t>
    </r>
  </si>
  <si>
    <r>
      <rPr>
        <sz val="10"/>
        <rFont val="Arial"/>
        <family val="34"/>
      </rPr>
      <t>Copperhill</t>
    </r>
  </si>
  <si>
    <r>
      <rPr>
        <sz val="10"/>
        <rFont val="Arial"/>
        <family val="34"/>
      </rPr>
      <t>Ducktown</t>
    </r>
  </si>
  <si>
    <r>
      <rPr>
        <sz val="10"/>
        <rFont val="Arial"/>
        <family val="34"/>
      </rPr>
      <t>Putnam County</t>
    </r>
  </si>
  <si>
    <r>
      <rPr>
        <sz val="10"/>
        <rFont val="Arial"/>
        <family val="34"/>
      </rPr>
      <t>Algood</t>
    </r>
  </si>
  <si>
    <r>
      <rPr>
        <sz val="10"/>
        <rFont val="Arial"/>
        <family val="34"/>
      </rPr>
      <t>Baxter</t>
    </r>
  </si>
  <si>
    <r>
      <rPr>
        <sz val="10"/>
        <rFont val="Arial"/>
        <family val="34"/>
      </rPr>
      <t>Cookeville</t>
    </r>
  </si>
  <si>
    <r>
      <rPr>
        <sz val="10"/>
        <rFont val="Arial"/>
        <family val="34"/>
      </rPr>
      <t>Monterey</t>
    </r>
  </si>
  <si>
    <r>
      <rPr>
        <sz val="10"/>
        <rFont val="Arial"/>
        <family val="34"/>
      </rPr>
      <t>Rhea County</t>
    </r>
  </si>
  <si>
    <r>
      <rPr>
        <sz val="10"/>
        <rFont val="Arial"/>
        <family val="34"/>
      </rPr>
      <t>Dayton</t>
    </r>
  </si>
  <si>
    <r>
      <rPr>
        <sz val="10"/>
        <rFont val="Arial"/>
        <family val="34"/>
      </rPr>
      <t>Graysville</t>
    </r>
  </si>
  <si>
    <r>
      <rPr>
        <sz val="10"/>
        <rFont val="Arial"/>
        <family val="34"/>
      </rPr>
      <t>Spring City</t>
    </r>
  </si>
  <si>
    <r>
      <rPr>
        <sz val="10"/>
        <rFont val="Arial"/>
        <family val="34"/>
      </rPr>
      <t>Roane County</t>
    </r>
  </si>
  <si>
    <r>
      <rPr>
        <sz val="10"/>
        <rFont val="Arial"/>
        <family val="34"/>
      </rPr>
      <t>Harriman</t>
    </r>
  </si>
  <si>
    <r>
      <rPr>
        <sz val="10"/>
        <rFont val="Arial"/>
        <family val="34"/>
      </rPr>
      <t>Kingston</t>
    </r>
  </si>
  <si>
    <r>
      <rPr>
        <sz val="10"/>
        <rFont val="Arial"/>
        <family val="34"/>
      </rPr>
      <t>Rockwood</t>
    </r>
  </si>
  <si>
    <r>
      <rPr>
        <sz val="10"/>
        <rFont val="Arial"/>
        <family val="34"/>
      </rPr>
      <t>Robertson County</t>
    </r>
  </si>
  <si>
    <r>
      <rPr>
        <sz val="10"/>
        <rFont val="Arial"/>
        <family val="34"/>
      </rPr>
      <t>Adams</t>
    </r>
  </si>
  <si>
    <r>
      <rPr>
        <sz val="10"/>
        <rFont val="Arial"/>
        <family val="34"/>
      </rPr>
      <t>Cedar Hill</t>
    </r>
  </si>
  <si>
    <r>
      <rPr>
        <sz val="10"/>
        <rFont val="Arial"/>
        <family val="34"/>
      </rPr>
      <t>Coopertown</t>
    </r>
  </si>
  <si>
    <r>
      <rPr>
        <sz val="10"/>
        <rFont val="Arial"/>
        <family val="34"/>
      </rPr>
      <t>Cross Plains</t>
    </r>
  </si>
  <si>
    <r>
      <rPr>
        <sz val="10"/>
        <rFont val="Arial"/>
        <family val="34"/>
      </rPr>
      <t>Greenbrier</t>
    </r>
  </si>
  <si>
    <r>
      <rPr>
        <sz val="10"/>
        <rFont val="Arial"/>
        <family val="34"/>
      </rPr>
      <t>Orlinda</t>
    </r>
  </si>
  <si>
    <r>
      <rPr>
        <sz val="10"/>
        <rFont val="Arial"/>
        <family val="34"/>
      </rPr>
      <t>Ridgetop</t>
    </r>
  </si>
  <si>
    <r>
      <rPr>
        <sz val="10"/>
        <rFont val="Arial"/>
        <family val="34"/>
      </rPr>
      <t>Springfield</t>
    </r>
  </si>
  <si>
    <r>
      <rPr>
        <sz val="10"/>
        <rFont val="Arial"/>
        <family val="34"/>
      </rPr>
      <t>White House</t>
    </r>
  </si>
  <si>
    <r>
      <rPr>
        <sz val="10"/>
        <rFont val="Arial"/>
        <family val="34"/>
      </rPr>
      <t>Rutherford County</t>
    </r>
  </si>
  <si>
    <r>
      <rPr>
        <sz val="10"/>
        <rFont val="Arial"/>
        <family val="34"/>
      </rPr>
      <t>Eagleville</t>
    </r>
  </si>
  <si>
    <r>
      <rPr>
        <sz val="10"/>
        <rFont val="Arial"/>
        <family val="34"/>
      </rPr>
      <t>La Vergne</t>
    </r>
  </si>
  <si>
    <r>
      <rPr>
        <sz val="10"/>
        <rFont val="Arial"/>
        <family val="34"/>
      </rPr>
      <t>Murfreesboro</t>
    </r>
  </si>
  <si>
    <r>
      <rPr>
        <sz val="10"/>
        <rFont val="Arial"/>
        <family val="34"/>
      </rPr>
      <t>Smyrna</t>
    </r>
  </si>
  <si>
    <r>
      <rPr>
        <sz val="10"/>
        <rFont val="Arial"/>
        <family val="34"/>
      </rPr>
      <t>Scott County</t>
    </r>
  </si>
  <si>
    <r>
      <rPr>
        <sz val="10"/>
        <rFont val="Arial"/>
        <family val="34"/>
      </rPr>
      <t>Huntsville</t>
    </r>
  </si>
  <si>
    <r>
      <rPr>
        <sz val="10"/>
        <rFont val="Arial"/>
        <family val="34"/>
      </rPr>
      <t>Oneida</t>
    </r>
  </si>
  <si>
    <r>
      <rPr>
        <sz val="10"/>
        <rFont val="Arial"/>
        <family val="34"/>
      </rPr>
      <t>Winfield</t>
    </r>
  </si>
  <si>
    <r>
      <rPr>
        <sz val="10"/>
        <rFont val="Arial"/>
        <family val="34"/>
      </rPr>
      <t>Sequatchie County</t>
    </r>
  </si>
  <si>
    <r>
      <rPr>
        <sz val="10"/>
        <rFont val="Arial"/>
        <family val="34"/>
      </rPr>
      <t>Dunlap</t>
    </r>
  </si>
  <si>
    <r>
      <rPr>
        <sz val="10"/>
        <rFont val="Arial"/>
        <family val="34"/>
      </rPr>
      <t>Sevier County</t>
    </r>
  </si>
  <si>
    <r>
      <rPr>
        <sz val="10"/>
        <rFont val="Arial"/>
        <family val="34"/>
      </rPr>
      <t>Gatlinburg</t>
    </r>
  </si>
  <si>
    <r>
      <rPr>
        <sz val="10"/>
        <rFont val="Arial"/>
        <family val="34"/>
      </rPr>
      <t>Pigeon Forge</t>
    </r>
  </si>
  <si>
    <r>
      <rPr>
        <sz val="10"/>
        <rFont val="Arial"/>
        <family val="34"/>
      </rPr>
      <t>Pittman Center</t>
    </r>
  </si>
  <si>
    <r>
      <rPr>
        <sz val="10"/>
        <rFont val="Arial"/>
        <family val="34"/>
      </rPr>
      <t>Sevierville</t>
    </r>
  </si>
  <si>
    <r>
      <rPr>
        <sz val="10"/>
        <rFont val="Arial"/>
        <family val="34"/>
      </rPr>
      <t>Shelby County</t>
    </r>
  </si>
  <si>
    <r>
      <rPr>
        <sz val="10"/>
        <rFont val="Arial"/>
        <family val="34"/>
      </rPr>
      <t>Arlington</t>
    </r>
  </si>
  <si>
    <r>
      <rPr>
        <sz val="10"/>
        <rFont val="Arial"/>
        <family val="34"/>
      </rPr>
      <t>Bartlett</t>
    </r>
  </si>
  <si>
    <r>
      <rPr>
        <sz val="10"/>
        <rFont val="Arial"/>
        <family val="34"/>
      </rPr>
      <t>Collierville</t>
    </r>
  </si>
  <si>
    <r>
      <rPr>
        <sz val="10"/>
        <rFont val="Arial"/>
        <family val="34"/>
      </rPr>
      <t>Germantown</t>
    </r>
  </si>
  <si>
    <r>
      <rPr>
        <sz val="10"/>
        <rFont val="Arial"/>
        <family val="34"/>
      </rPr>
      <t>Lakeland</t>
    </r>
  </si>
  <si>
    <r>
      <rPr>
        <sz val="10"/>
        <rFont val="Arial"/>
        <family val="34"/>
      </rPr>
      <t>Memphis</t>
    </r>
  </si>
  <si>
    <r>
      <rPr>
        <sz val="10"/>
        <rFont val="Arial"/>
        <family val="34"/>
      </rPr>
      <t>Millington</t>
    </r>
  </si>
  <si>
    <r>
      <rPr>
        <sz val="10"/>
        <rFont val="Arial"/>
        <family val="34"/>
      </rPr>
      <t>Smith County</t>
    </r>
  </si>
  <si>
    <r>
      <rPr>
        <sz val="10"/>
        <rFont val="Arial"/>
        <family val="34"/>
      </rPr>
      <t>Carthage</t>
    </r>
  </si>
  <si>
    <r>
      <rPr>
        <sz val="10"/>
        <rFont val="Arial"/>
        <family val="34"/>
      </rPr>
      <t>Gordonsville</t>
    </r>
  </si>
  <si>
    <r>
      <rPr>
        <sz val="10"/>
        <rFont val="Arial"/>
        <family val="34"/>
      </rPr>
      <t>South Carthage</t>
    </r>
  </si>
  <si>
    <r>
      <rPr>
        <sz val="10"/>
        <rFont val="Arial"/>
        <family val="34"/>
      </rPr>
      <t>Stewart County</t>
    </r>
  </si>
  <si>
    <r>
      <rPr>
        <sz val="10"/>
        <rFont val="Arial"/>
        <family val="34"/>
      </rPr>
      <t>Cumberland City</t>
    </r>
  </si>
  <si>
    <r>
      <rPr>
        <sz val="10"/>
        <rFont val="Arial"/>
        <family val="34"/>
      </rPr>
      <t>Dover</t>
    </r>
  </si>
  <si>
    <r>
      <rPr>
        <sz val="10"/>
        <rFont val="Arial"/>
        <family val="34"/>
      </rPr>
      <t>Sullivan County</t>
    </r>
  </si>
  <si>
    <r>
      <rPr>
        <sz val="10"/>
        <rFont val="Arial"/>
        <family val="34"/>
      </rPr>
      <t>Bluff City</t>
    </r>
  </si>
  <si>
    <r>
      <rPr>
        <sz val="10"/>
        <rFont val="Arial"/>
        <family val="34"/>
      </rPr>
      <t>Bristol</t>
    </r>
  </si>
  <si>
    <r>
      <rPr>
        <sz val="10"/>
        <rFont val="Arial"/>
        <family val="34"/>
      </rPr>
      <t>Kingsport</t>
    </r>
  </si>
  <si>
    <r>
      <rPr>
        <sz val="10"/>
        <rFont val="Arial"/>
        <family val="34"/>
      </rPr>
      <t>Sumner County</t>
    </r>
  </si>
  <si>
    <r>
      <rPr>
        <sz val="10"/>
        <rFont val="Arial"/>
        <family val="34"/>
      </rPr>
      <t>Gallatin</t>
    </r>
  </si>
  <si>
    <r>
      <rPr>
        <sz val="10"/>
        <rFont val="Arial"/>
        <family val="34"/>
      </rPr>
      <t>Hendersonville</t>
    </r>
  </si>
  <si>
    <r>
      <rPr>
        <sz val="10"/>
        <rFont val="Arial"/>
        <family val="34"/>
      </rPr>
      <t>Millersville</t>
    </r>
  </si>
  <si>
    <r>
      <rPr>
        <sz val="10"/>
        <rFont val="Arial"/>
        <family val="34"/>
      </rPr>
      <t>Mitchellville</t>
    </r>
  </si>
  <si>
    <r>
      <rPr>
        <sz val="10"/>
        <rFont val="Arial"/>
        <family val="34"/>
      </rPr>
      <t>Portland</t>
    </r>
  </si>
  <si>
    <r>
      <rPr>
        <sz val="10"/>
        <rFont val="Arial"/>
        <family val="34"/>
      </rPr>
      <t>Westmoreland</t>
    </r>
  </si>
  <si>
    <r>
      <rPr>
        <sz val="10"/>
        <rFont val="Arial"/>
        <family val="34"/>
      </rPr>
      <t>Tipton County</t>
    </r>
  </si>
  <si>
    <r>
      <rPr>
        <sz val="10"/>
        <rFont val="Arial"/>
        <family val="34"/>
      </rPr>
      <t>Atoka</t>
    </r>
  </si>
  <si>
    <r>
      <rPr>
        <sz val="10"/>
        <rFont val="Arial"/>
        <family val="34"/>
      </rPr>
      <t>Brighton</t>
    </r>
  </si>
  <si>
    <r>
      <rPr>
        <sz val="10"/>
        <rFont val="Arial"/>
        <family val="34"/>
      </rPr>
      <t>Burlison</t>
    </r>
  </si>
  <si>
    <r>
      <rPr>
        <sz val="10"/>
        <rFont val="Arial"/>
        <family val="34"/>
      </rPr>
      <t>Covington</t>
    </r>
  </si>
  <si>
    <r>
      <rPr>
        <sz val="10"/>
        <rFont val="Arial"/>
        <family val="34"/>
      </rPr>
      <t>Garland</t>
    </r>
  </si>
  <si>
    <r>
      <rPr>
        <sz val="10"/>
        <rFont val="Arial"/>
        <family val="34"/>
      </rPr>
      <t>Gilt Edge</t>
    </r>
  </si>
  <si>
    <r>
      <rPr>
        <sz val="10"/>
        <rFont val="Arial"/>
        <family val="34"/>
      </rPr>
      <t>Mason</t>
    </r>
  </si>
  <si>
    <r>
      <rPr>
        <sz val="10"/>
        <rFont val="Arial"/>
        <family val="34"/>
      </rPr>
      <t>Munford</t>
    </r>
  </si>
  <si>
    <r>
      <rPr>
        <sz val="10"/>
        <rFont val="Arial"/>
        <family val="34"/>
      </rPr>
      <t>Trousdale County</t>
    </r>
  </si>
  <si>
    <t>Hartsville</t>
  </si>
  <si>
    <r>
      <rPr>
        <sz val="10"/>
        <rFont val="Arial"/>
        <family val="34"/>
      </rPr>
      <t>Unicoi County</t>
    </r>
  </si>
  <si>
    <r>
      <rPr>
        <sz val="10"/>
        <rFont val="Arial"/>
        <family val="34"/>
      </rPr>
      <t>Unicoi</t>
    </r>
  </si>
  <si>
    <r>
      <rPr>
        <sz val="10"/>
        <rFont val="Arial"/>
        <family val="34"/>
      </rPr>
      <t>Erwin</t>
    </r>
  </si>
  <si>
    <r>
      <rPr>
        <sz val="10"/>
        <rFont val="Arial"/>
        <family val="34"/>
      </rPr>
      <t>Union County</t>
    </r>
  </si>
  <si>
    <r>
      <rPr>
        <sz val="10"/>
        <rFont val="Arial"/>
        <family val="34"/>
      </rPr>
      <t>Luttrell</t>
    </r>
  </si>
  <si>
    <r>
      <rPr>
        <sz val="10"/>
        <rFont val="Arial"/>
        <family val="34"/>
      </rPr>
      <t>Maynardville</t>
    </r>
  </si>
  <si>
    <r>
      <rPr>
        <sz val="10"/>
        <rFont val="Arial"/>
        <family val="34"/>
      </rPr>
      <t>Plainview</t>
    </r>
  </si>
  <si>
    <r>
      <rPr>
        <sz val="10"/>
        <rFont val="Arial"/>
        <family val="34"/>
      </rPr>
      <t>Van Buren County</t>
    </r>
  </si>
  <si>
    <r>
      <rPr>
        <sz val="10"/>
        <rFont val="Arial"/>
        <family val="34"/>
      </rPr>
      <t>Spencer</t>
    </r>
  </si>
  <si>
    <r>
      <rPr>
        <sz val="10"/>
        <rFont val="Arial"/>
        <family val="34"/>
      </rPr>
      <t>Warren County</t>
    </r>
  </si>
  <si>
    <r>
      <rPr>
        <sz val="10"/>
        <rFont val="Arial"/>
        <family val="34"/>
      </rPr>
      <t>Centertown</t>
    </r>
  </si>
  <si>
    <r>
      <rPr>
        <sz val="10"/>
        <rFont val="Arial"/>
        <family val="34"/>
      </rPr>
      <t>McMinnville</t>
    </r>
  </si>
  <si>
    <r>
      <rPr>
        <sz val="10"/>
        <rFont val="Arial"/>
        <family val="34"/>
      </rPr>
      <t>Morrison</t>
    </r>
  </si>
  <si>
    <r>
      <rPr>
        <sz val="10"/>
        <rFont val="Arial"/>
        <family val="34"/>
      </rPr>
      <t>Viola</t>
    </r>
  </si>
  <si>
    <r>
      <rPr>
        <sz val="10"/>
        <rFont val="Arial"/>
        <family val="34"/>
      </rPr>
      <t>Washington County</t>
    </r>
  </si>
  <si>
    <r>
      <rPr>
        <sz val="10"/>
        <rFont val="Arial"/>
        <family val="34"/>
      </rPr>
      <t>Johnson City</t>
    </r>
  </si>
  <si>
    <r>
      <rPr>
        <sz val="10"/>
        <rFont val="Arial"/>
        <family val="34"/>
      </rPr>
      <t>Jonesborough</t>
    </r>
  </si>
  <si>
    <r>
      <rPr>
        <sz val="10"/>
        <rFont val="Arial"/>
        <family val="34"/>
      </rPr>
      <t>Wayne County</t>
    </r>
  </si>
  <si>
    <r>
      <rPr>
        <sz val="10"/>
        <rFont val="Arial"/>
        <family val="34"/>
      </rPr>
      <t>Clifton</t>
    </r>
  </si>
  <si>
    <r>
      <rPr>
        <sz val="10"/>
        <rFont val="Arial"/>
        <family val="34"/>
      </rPr>
      <t>Collinwood</t>
    </r>
  </si>
  <si>
    <r>
      <rPr>
        <sz val="10"/>
        <rFont val="Arial"/>
        <family val="34"/>
      </rPr>
      <t>Waynesboro</t>
    </r>
  </si>
  <si>
    <r>
      <rPr>
        <sz val="10"/>
        <rFont val="Arial"/>
        <family val="34"/>
      </rPr>
      <t>Weakley County</t>
    </r>
  </si>
  <si>
    <r>
      <rPr>
        <sz val="10"/>
        <rFont val="Arial"/>
        <family val="34"/>
      </rPr>
      <t>Dresden</t>
    </r>
  </si>
  <si>
    <r>
      <rPr>
        <sz val="10"/>
        <rFont val="Arial"/>
        <family val="34"/>
      </rPr>
      <t>Gleason</t>
    </r>
  </si>
  <si>
    <r>
      <rPr>
        <sz val="10"/>
        <rFont val="Arial"/>
        <family val="34"/>
      </rPr>
      <t>Greenfield</t>
    </r>
  </si>
  <si>
    <r>
      <rPr>
        <sz val="10"/>
        <rFont val="Arial"/>
        <family val="34"/>
      </rPr>
      <t>Martin</t>
    </r>
  </si>
  <si>
    <r>
      <rPr>
        <sz val="10"/>
        <rFont val="Arial"/>
        <family val="34"/>
      </rPr>
      <t>Sharon</t>
    </r>
  </si>
  <si>
    <r>
      <rPr>
        <sz val="10"/>
        <rFont val="Arial"/>
        <family val="34"/>
      </rPr>
      <t>White County</t>
    </r>
  </si>
  <si>
    <r>
      <rPr>
        <sz val="10"/>
        <rFont val="Arial"/>
        <family val="34"/>
      </rPr>
      <t>Doyle</t>
    </r>
  </si>
  <si>
    <r>
      <rPr>
        <sz val="10"/>
        <rFont val="Arial"/>
        <family val="34"/>
      </rPr>
      <t>Sparta</t>
    </r>
  </si>
  <si>
    <r>
      <rPr>
        <sz val="10"/>
        <rFont val="Arial"/>
        <family val="34"/>
      </rPr>
      <t>Williamson County</t>
    </r>
  </si>
  <si>
    <r>
      <rPr>
        <sz val="10"/>
        <rFont val="Arial"/>
        <family val="34"/>
      </rPr>
      <t>Brentwood</t>
    </r>
  </si>
  <si>
    <r>
      <rPr>
        <sz val="10"/>
        <rFont val="Arial"/>
        <family val="34"/>
      </rPr>
      <t>Fairview</t>
    </r>
  </si>
  <si>
    <r>
      <rPr>
        <sz val="10"/>
        <rFont val="Arial"/>
        <family val="34"/>
      </rPr>
      <t>Franklin</t>
    </r>
  </si>
  <si>
    <r>
      <rPr>
        <sz val="10"/>
        <rFont val="Arial"/>
        <family val="34"/>
      </rPr>
      <t>Nolensville</t>
    </r>
  </si>
  <si>
    <r>
      <rPr>
        <sz val="10"/>
        <rFont val="Arial"/>
        <family val="34"/>
      </rPr>
      <t>Wilson County</t>
    </r>
  </si>
  <si>
    <r>
      <rPr>
        <sz val="10"/>
        <rFont val="Arial"/>
        <family val="34"/>
      </rPr>
      <t>Lebanon</t>
    </r>
  </si>
  <si>
    <r>
      <rPr>
        <sz val="10"/>
        <rFont val="Arial"/>
        <family val="34"/>
      </rPr>
      <t>Mount Juliet</t>
    </r>
  </si>
  <si>
    <r>
      <rPr>
        <sz val="10"/>
        <rFont val="Arial"/>
        <family val="34"/>
      </rPr>
      <t>Watertown</t>
    </r>
  </si>
  <si>
    <t>Abiltity-to-Pay</t>
  </si>
  <si>
    <t>Ability-To-Pay</t>
  </si>
  <si>
    <t>Ability-to-Pay:</t>
  </si>
  <si>
    <t>Rate Structure</t>
  </si>
  <si>
    <t>Show the existing residential water/sewer rate structure(s) and the water/sewer cost for 5,000 gallons of water/sewer consumed. If this project will raise rates, what will the new rate structure be and how much will 5,000 gallons cost? Include taxes and fees in the calculation.</t>
  </si>
  <si>
    <t>Attach the existing and proposed rate structure from the provider on their letterhead. The letter must state the amount for 5,000 gallons including taxes, fees, etc. Be sure to also show the basis for the dollar amount charged for each area (inside city, outside city, etc.)</t>
  </si>
  <si>
    <t>Rate</t>
  </si>
  <si>
    <t>Area 1:</t>
  </si>
  <si>
    <t>Area 2:</t>
  </si>
  <si>
    <t>Area 3:</t>
  </si>
  <si>
    <t>Area 4:</t>
  </si>
  <si>
    <t>Area 5:</t>
  </si>
  <si>
    <t>Area 6:</t>
  </si>
  <si>
    <t>PCI</t>
  </si>
  <si>
    <t>Rate Factor</t>
  </si>
  <si>
    <t>% Bene.</t>
  </si>
  <si>
    <t>x</t>
  </si>
  <si>
    <t>=</t>
  </si>
  <si>
    <t>Total Rate Factor:</t>
  </si>
  <si>
    <t>Rate Factor:</t>
  </si>
  <si>
    <t>If this application is for direct beneficiaies (housing rehab, sewer line extension, or water line extension), place the LMI percentage of the jurisdiction in the "LMI Percent" column. Applications for direct beneficiaries will have the LMI percentages filled in automatically based on the HUD determined numbers.</t>
  </si>
  <si>
    <t>List all jurisdictions in order from the greatest number of beneficiaries to the least.</t>
  </si>
  <si>
    <t>NOTE: If this is project has multiple target areas, you must include a Target Area Survey Summary for each target area surveyed as well as one for the total project. If more TASS sheets are needed, simply right-click on the "TASS" tab, select "move or copy", and check the "Create a copy" box. Use the number of the target area in the TASS sheets: TASS1, TASS2, etc.</t>
  </si>
  <si>
    <t>__________</t>
  </si>
  <si>
    <t>__________________________</t>
  </si>
  <si>
    <t>(Signature)</t>
  </si>
  <si>
    <t>IL 1 Person</t>
  </si>
  <si>
    <t>IL 2 Persons</t>
  </si>
  <si>
    <t>IL 3 Persons</t>
  </si>
  <si>
    <t>IL 4 Persons</t>
  </si>
  <si>
    <t>IL 5 Persons</t>
  </si>
  <si>
    <t>IL 6 Persons</t>
  </si>
  <si>
    <t>IL 7 Persons</t>
  </si>
  <si>
    <t>IL 8 Persons</t>
  </si>
  <si>
    <t>Password: CDBGTAS</t>
  </si>
  <si>
    <t>Tennessee</t>
  </si>
  <si>
    <t>Nashville-Davidson--Murfreesboro--Franklin, TN HUD Metro FMR Area</t>
  </si>
  <si>
    <t>METRO34980M34980</t>
  </si>
  <si>
    <t>4718999999</t>
  </si>
  <si>
    <t>TN</t>
  </si>
  <si>
    <t>4718799999</t>
  </si>
  <si>
    <t>White County, TN</t>
  </si>
  <si>
    <t>NCNTY47185N47185</t>
  </si>
  <si>
    <t>4718599999</t>
  </si>
  <si>
    <t>Weakley County, TN</t>
  </si>
  <si>
    <t>NCNTY47183N47183</t>
  </si>
  <si>
    <t>4718399999</t>
  </si>
  <si>
    <t>Wayne County, TN</t>
  </si>
  <si>
    <t>NCNTY47181N47181</t>
  </si>
  <si>
    <t>4718199999</t>
  </si>
  <si>
    <t>Johnson City, TN MSA</t>
  </si>
  <si>
    <t>METRO27740M27740</t>
  </si>
  <si>
    <t>4717999999</t>
  </si>
  <si>
    <t>Warren County, TN</t>
  </si>
  <si>
    <t>NCNTY47177N47177</t>
  </si>
  <si>
    <t>4717799999</t>
  </si>
  <si>
    <t>Van Buren County, TN</t>
  </si>
  <si>
    <t>NCNTY47175N47175</t>
  </si>
  <si>
    <t>4717599999</t>
  </si>
  <si>
    <t>Knoxville, TN HUD Metro FMR Area</t>
  </si>
  <si>
    <t>METRO28940M28940</t>
  </si>
  <si>
    <t>4717399999</t>
  </si>
  <si>
    <t>4717199999</t>
  </si>
  <si>
    <t>4716999999</t>
  </si>
  <si>
    <t>Memphis, TN-MS-AR HUD Metro FMR Area</t>
  </si>
  <si>
    <t>METRO32820M32820</t>
  </si>
  <si>
    <t>4716799999</t>
  </si>
  <si>
    <t>4716599999</t>
  </si>
  <si>
    <t>Kingsport-Bristol-Bristol, TN-VA MSA</t>
  </si>
  <si>
    <t>METRO28700M28700</t>
  </si>
  <si>
    <t>4716399999</t>
  </si>
  <si>
    <t>Stewart County, TN</t>
  </si>
  <si>
    <t>NCNTY47161N47161</t>
  </si>
  <si>
    <t>4716199999</t>
  </si>
  <si>
    <t>Smith County, TN HUD Metro FMR Area</t>
  </si>
  <si>
    <t>METRO34980N47159</t>
  </si>
  <si>
    <t>4715999999</t>
  </si>
  <si>
    <t>4715799999</t>
  </si>
  <si>
    <t>Sevier County, TN</t>
  </si>
  <si>
    <t>NCNTY47155N47155</t>
  </si>
  <si>
    <t>4715599999</t>
  </si>
  <si>
    <t>Chattanooga, TN-GA MSA</t>
  </si>
  <si>
    <t>METRO16860M16860</t>
  </si>
  <si>
    <t>4715399999</t>
  </si>
  <si>
    <t>Scott County, TN</t>
  </si>
  <si>
    <t>NCNTY47151N47151</t>
  </si>
  <si>
    <t>4715199999</t>
  </si>
  <si>
    <t>4714999999</t>
  </si>
  <si>
    <t>4714799999</t>
  </si>
  <si>
    <t>Roane County, TN HUD Metro FMR Area</t>
  </si>
  <si>
    <t>METRO28940N47145</t>
  </si>
  <si>
    <t>4714599999</t>
  </si>
  <si>
    <t>Rhea County, TN</t>
  </si>
  <si>
    <t>NCNTY47143N47143</t>
  </si>
  <si>
    <t>4714399999</t>
  </si>
  <si>
    <t>Putnam County, TN</t>
  </si>
  <si>
    <t>NCNTY47141N47141</t>
  </si>
  <si>
    <t>4714199999</t>
  </si>
  <si>
    <t>Cleveland, TN MSA</t>
  </si>
  <si>
    <t>METRO17420M17420</t>
  </si>
  <si>
    <t>4713999999</t>
  </si>
  <si>
    <t>Pickett County, TN</t>
  </si>
  <si>
    <t>NCNTY47137N47137</t>
  </si>
  <si>
    <t>4713799999</t>
  </si>
  <si>
    <t>Perry County, TN</t>
  </si>
  <si>
    <t>NCNTY47135N47135</t>
  </si>
  <si>
    <t>4713599999</t>
  </si>
  <si>
    <t>Overton County, TN</t>
  </si>
  <si>
    <t>NCNTY47133N47133</t>
  </si>
  <si>
    <t>4713399999</t>
  </si>
  <si>
    <t>Obion County, TN</t>
  </si>
  <si>
    <t>NCNTY47131N47131</t>
  </si>
  <si>
    <t>4713199999</t>
  </si>
  <si>
    <t>Morgan County, TN HUD Metro FMR Area</t>
  </si>
  <si>
    <t>METRO28940N47129</t>
  </si>
  <si>
    <t>4712999999</t>
  </si>
  <si>
    <t>Moore County, TN</t>
  </si>
  <si>
    <t>NCNTY47127N47127</t>
  </si>
  <si>
    <t>4712799999</t>
  </si>
  <si>
    <t>Clarksville, TN-KY MSA</t>
  </si>
  <si>
    <t>METRO17300M17300</t>
  </si>
  <si>
    <t>4712599999</t>
  </si>
  <si>
    <t>Monroe County, TN</t>
  </si>
  <si>
    <t>NCNTY47123N47123</t>
  </si>
  <si>
    <t>4712399999</t>
  </si>
  <si>
    <t>Meigs County, TN</t>
  </si>
  <si>
    <t>NCNTY47121N47121</t>
  </si>
  <si>
    <t>4712199999</t>
  </si>
  <si>
    <t>McNairy County, TN</t>
  </si>
  <si>
    <t>NCNTY47109N47109</t>
  </si>
  <si>
    <t>4710999999</t>
  </si>
  <si>
    <t>McMinn County, TN</t>
  </si>
  <si>
    <t>NCNTY47107N47107</t>
  </si>
  <si>
    <t>4710799999</t>
  </si>
  <si>
    <t>Maury County, TN HUD Metro FMR Area</t>
  </si>
  <si>
    <t>METRO34980N47119</t>
  </si>
  <si>
    <t>4711999999</t>
  </si>
  <si>
    <t>Marshall County, TN</t>
  </si>
  <si>
    <t>NCNTY47117N47117</t>
  </si>
  <si>
    <t>4711799999</t>
  </si>
  <si>
    <t>4711599999</t>
  </si>
  <si>
    <t>Jackson, TN HUD Metro FMR Area</t>
  </si>
  <si>
    <t>METRO27180M27180</t>
  </si>
  <si>
    <t>4711399999</t>
  </si>
  <si>
    <t>Macon County, TN HUD Metro FMR Area</t>
  </si>
  <si>
    <t>METRO34980N47111</t>
  </si>
  <si>
    <t>4711199999</t>
  </si>
  <si>
    <t>4710599999</t>
  </si>
  <si>
    <t>Lincoln County, TN</t>
  </si>
  <si>
    <t>NCNTY47103N47103</t>
  </si>
  <si>
    <t>4710399999</t>
  </si>
  <si>
    <t>Lewis County, TN</t>
  </si>
  <si>
    <t>NCNTY47101N47101</t>
  </si>
  <si>
    <t>4710199999</t>
  </si>
  <si>
    <t>Lawrence County, TN</t>
  </si>
  <si>
    <t>NCNTY47099N47099</t>
  </si>
  <si>
    <t>4709999999</t>
  </si>
  <si>
    <t>Lauderdale County, TN</t>
  </si>
  <si>
    <t>NCNTY47097N47097</t>
  </si>
  <si>
    <t>4709799999</t>
  </si>
  <si>
    <t>Lake County, TN</t>
  </si>
  <si>
    <t>NCNTY47095N47095</t>
  </si>
  <si>
    <t>4709599999</t>
  </si>
  <si>
    <t>4709399999</t>
  </si>
  <si>
    <t>Johnson County, TN</t>
  </si>
  <si>
    <t>NCNTY47091N47091</t>
  </si>
  <si>
    <t>4709199999</t>
  </si>
  <si>
    <t>Morristown, TN MSA</t>
  </si>
  <si>
    <t>METRO34100M34100</t>
  </si>
  <si>
    <t>4708999999</t>
  </si>
  <si>
    <t>Jackson County, TN</t>
  </si>
  <si>
    <t>NCNTY47087N47087</t>
  </si>
  <si>
    <t>4708799999</t>
  </si>
  <si>
    <t>Humphreys County, TN</t>
  </si>
  <si>
    <t>NCNTY47085N47085</t>
  </si>
  <si>
    <t>4708599999</t>
  </si>
  <si>
    <t>Houston County, TN</t>
  </si>
  <si>
    <t>NCNTY47083N47083</t>
  </si>
  <si>
    <t>4708399999</t>
  </si>
  <si>
    <t>Hickman County, TN HUD Metro FMR Area</t>
  </si>
  <si>
    <t>METRO34980N47081</t>
  </si>
  <si>
    <t>4708199999</t>
  </si>
  <si>
    <t>Henry County, TN</t>
  </si>
  <si>
    <t>NCNTY47079N47079</t>
  </si>
  <si>
    <t>4707999999</t>
  </si>
  <si>
    <t>Henderson County, TN</t>
  </si>
  <si>
    <t>NCNTY47077N47077</t>
  </si>
  <si>
    <t>4707799999</t>
  </si>
  <si>
    <t>Haywood County, TN</t>
  </si>
  <si>
    <t>NCNTY47075N47075</t>
  </si>
  <si>
    <t>4707599999</t>
  </si>
  <si>
    <t>4707399999</t>
  </si>
  <si>
    <t>Hardin County, TN</t>
  </si>
  <si>
    <t>NCNTY47071N47071</t>
  </si>
  <si>
    <t>4707199999</t>
  </si>
  <si>
    <t>Hardeman County, TN</t>
  </si>
  <si>
    <t>NCNTY47069N47069</t>
  </si>
  <si>
    <t>4706999999</t>
  </si>
  <si>
    <t>Hancock County, TN</t>
  </si>
  <si>
    <t>NCNTY47067N47067</t>
  </si>
  <si>
    <t>4706799999</t>
  </si>
  <si>
    <t>4706599999</t>
  </si>
  <si>
    <t>4706399999</t>
  </si>
  <si>
    <t>Grundy County, TN</t>
  </si>
  <si>
    <t>NCNTY47061N47061</t>
  </si>
  <si>
    <t>4706199999</t>
  </si>
  <si>
    <t>Greene County, TN</t>
  </si>
  <si>
    <t>NCNTY47059N47059</t>
  </si>
  <si>
    <t>4705999999</t>
  </si>
  <si>
    <t>Grainger County, TN HUD Metro FMR Area</t>
  </si>
  <si>
    <t>METRO28940M34100</t>
  </si>
  <si>
    <t>4705799999</t>
  </si>
  <si>
    <t>Giles County, TN</t>
  </si>
  <si>
    <t>NCNTY47055N47055</t>
  </si>
  <si>
    <t>4705599999</t>
  </si>
  <si>
    <t>Gibson County, TN</t>
  </si>
  <si>
    <t>NCNTY47053N47053</t>
  </si>
  <si>
    <t>4705399999</t>
  </si>
  <si>
    <t>Franklin County, TN</t>
  </si>
  <si>
    <t>NCNTY47051N47051</t>
  </si>
  <si>
    <t>4705199999</t>
  </si>
  <si>
    <t>Fentress County, TN</t>
  </si>
  <si>
    <t>NCNTY47049N47049</t>
  </si>
  <si>
    <t>4704999999</t>
  </si>
  <si>
    <t>4704799999</t>
  </si>
  <si>
    <t>Dyer County, TN</t>
  </si>
  <si>
    <t>NCNTY47045N47045</t>
  </si>
  <si>
    <t>4704599999</t>
  </si>
  <si>
    <t>4704399999</t>
  </si>
  <si>
    <t>DeKalb County, TN</t>
  </si>
  <si>
    <t>NCNTY47041N47041</t>
  </si>
  <si>
    <t>4704199999</t>
  </si>
  <si>
    <t>Decatur County, TN</t>
  </si>
  <si>
    <t>NCNTY47039N47039</t>
  </si>
  <si>
    <t>4703999999</t>
  </si>
  <si>
    <t>4703799999</t>
  </si>
  <si>
    <t>Cumberland County, TN</t>
  </si>
  <si>
    <t>NCNTY47035N47035</t>
  </si>
  <si>
    <t>4703599999</t>
  </si>
  <si>
    <t>Crockett County, TN HUD Metro FMR Area</t>
  </si>
  <si>
    <t>METRO27180N47033</t>
  </si>
  <si>
    <t>4703399999</t>
  </si>
  <si>
    <t>Coffee County, TN</t>
  </si>
  <si>
    <t>NCNTY47031N47031</t>
  </si>
  <si>
    <t>4703199999</t>
  </si>
  <si>
    <t>Cocke County, TN</t>
  </si>
  <si>
    <t>NCNTY47029N47029</t>
  </si>
  <si>
    <t>4702999999</t>
  </si>
  <si>
    <t>Clay County, TN</t>
  </si>
  <si>
    <t>NCNTY47027N47027</t>
  </si>
  <si>
    <t>4702799999</t>
  </si>
  <si>
    <t>Claiborne County, TN</t>
  </si>
  <si>
    <t>NCNTY47025N47025</t>
  </si>
  <si>
    <t>4702599999</t>
  </si>
  <si>
    <t>4702399999</t>
  </si>
  <si>
    <t>4702199999</t>
  </si>
  <si>
    <t>4701999999</t>
  </si>
  <si>
    <t>Carroll County, TN</t>
  </si>
  <si>
    <t>NCNTY47017N47017</t>
  </si>
  <si>
    <t>4701799999</t>
  </si>
  <si>
    <t>4701599999</t>
  </si>
  <si>
    <t>Campbell County, TN HUD Metro FMR Area</t>
  </si>
  <si>
    <t>METRO28940N47013</t>
  </si>
  <si>
    <t>4701399999</t>
  </si>
  <si>
    <t>4701199999</t>
  </si>
  <si>
    <t>4700999999</t>
  </si>
  <si>
    <t>Bledsoe County, TN</t>
  </si>
  <si>
    <t>NCNTY47007N47007</t>
  </si>
  <si>
    <t>4700799999</t>
  </si>
  <si>
    <t>Benton County, TN</t>
  </si>
  <si>
    <t>NCNTY47005N47005</t>
  </si>
  <si>
    <t>4700599999</t>
  </si>
  <si>
    <t>Bedford County, TN</t>
  </si>
  <si>
    <t>NCNTY47003N47003</t>
  </si>
  <si>
    <t>4700399999</t>
  </si>
  <si>
    <t>4700199999</t>
  </si>
  <si>
    <t>metro</t>
  </si>
  <si>
    <t>state_name</t>
  </si>
  <si>
    <t>county_town_name</t>
  </si>
  <si>
    <t>MSA</t>
  </si>
  <si>
    <t>l80_8</t>
  </si>
  <si>
    <t>l80_7</t>
  </si>
  <si>
    <t>l80_6</t>
  </si>
  <si>
    <t>l80_5</t>
  </si>
  <si>
    <t>l80_4</t>
  </si>
  <si>
    <t>l80_3</t>
  </si>
  <si>
    <t>l80_2</t>
  </si>
  <si>
    <t>l80_1</t>
  </si>
  <si>
    <t>ELI_8</t>
  </si>
  <si>
    <t>ELI_7</t>
  </si>
  <si>
    <t>ELI_6</t>
  </si>
  <si>
    <t>ELI_5</t>
  </si>
  <si>
    <t>ELI_4</t>
  </si>
  <si>
    <t>ELI_3</t>
  </si>
  <si>
    <t>ELI_2</t>
  </si>
  <si>
    <t>l50_7</t>
  </si>
  <si>
    <t>l50_6</t>
  </si>
  <si>
    <t>l50_5</t>
  </si>
  <si>
    <t>l50_4</t>
  </si>
  <si>
    <t>l50_3</t>
  </si>
  <si>
    <t>l50_2</t>
  </si>
  <si>
    <t>l50_1</t>
  </si>
  <si>
    <t>median2019</t>
  </si>
  <si>
    <t>Metro_Area_Name</t>
  </si>
  <si>
    <t>cbsasub</t>
  </si>
  <si>
    <t>State</t>
  </si>
  <si>
    <t>fips2010</t>
  </si>
  <si>
    <t>State_Alpha</t>
  </si>
  <si>
    <t>County_Name</t>
  </si>
  <si>
    <t>Hartsville/Trousdale County Metro</t>
  </si>
  <si>
    <t>Nashville-Davidson Metro</t>
  </si>
  <si>
    <t>NOTE: Do NOT perform the calculations on this page without determining the validity of the Target Area Surveys. (See Target Area Surveys Instructions)</t>
  </si>
  <si>
    <t>Password:</t>
  </si>
  <si>
    <t>CDBGApp</t>
  </si>
  <si>
    <t>If Target Area Surveys were used to determine LMI percentage, complete the racial breakdown based on the surveys. If LMI percentage was determined by Census, use the Census Racial Breakdown document. Total persons below should be equal to the total number of beneficiaries for the application.</t>
  </si>
  <si>
    <t>Using Income Surveys from a previous application:</t>
  </si>
  <si>
    <t>If yes, year of initial application:</t>
  </si>
  <si>
    <t>If yes, Target Area PCI Score:</t>
  </si>
  <si>
    <t>MAP SURVEY FORM</t>
  </si>
  <si>
    <t>LMI Persons</t>
  </si>
  <si>
    <t>LMI:</t>
  </si>
  <si>
    <t>3 Year Unemployment Rate</t>
  </si>
  <si>
    <t>3 Year Unemployment:</t>
  </si>
  <si>
    <t>Poverty Rate:</t>
  </si>
  <si>
    <t>3 Year UER</t>
  </si>
  <si>
    <t>l50_8</t>
  </si>
  <si>
    <t>ELI_1</t>
  </si>
  <si>
    <t>Survey Number</t>
  </si>
  <si>
    <t>Count</t>
  </si>
  <si>
    <t>Female Head of Household</t>
  </si>
  <si>
    <t>Number of Elederly</t>
  </si>
  <si>
    <t>Number of Disabled</t>
  </si>
  <si>
    <t>Hispanic</t>
  </si>
  <si>
    <t>Not LMI</t>
  </si>
  <si>
    <t>Total Persons in Household</t>
  </si>
  <si>
    <t>Households</t>
  </si>
  <si>
    <t>Persons</t>
  </si>
  <si>
    <t>Community</t>
  </si>
  <si>
    <t>6. American Indian/Alaskan Native &amp; White/Caucasian</t>
  </si>
  <si>
    <t>Income Internval</t>
  </si>
  <si>
    <t>Target Area Number</t>
  </si>
  <si>
    <t>Elderly (62+)</t>
  </si>
  <si>
    <t>Occupied Housing Units</t>
  </si>
  <si>
    <t>Disabled</t>
  </si>
  <si>
    <r>
      <t xml:space="preserve">LMI Breakdown
</t>
    </r>
    <r>
      <rPr>
        <i/>
        <sz val="10"/>
        <color theme="1"/>
        <rFont val="Arial"/>
        <family val="2"/>
      </rPr>
      <t>Place the amount in the appropiate box for each household</t>
    </r>
  </si>
  <si>
    <r>
      <t xml:space="preserve">Racial Breakdown 
</t>
    </r>
    <r>
      <rPr>
        <i/>
        <sz val="10"/>
        <color theme="1"/>
        <rFont val="Arial"/>
        <family val="2"/>
      </rPr>
      <t>Number of people in each of the racial categories per household</t>
    </r>
  </si>
  <si>
    <t>Reference</t>
  </si>
  <si>
    <t>Jurisdiction/Geography</t>
  </si>
  <si>
    <t>County (Block Groups and Census Tracts)</t>
  </si>
  <si>
    <t>Block Group 1, Census Tract 201, Anderson County, Tennessee</t>
  </si>
  <si>
    <t>Block Group 2, Census Tract 201, Anderson County, Tennessee</t>
  </si>
  <si>
    <t>Block Group 1, Census Tract 202.01, Anderson County, Tennessee</t>
  </si>
  <si>
    <t>Block Group 2, Census Tract 202.01, Anderson County, Tennessee</t>
  </si>
  <si>
    <t>Block Group 1, Census Tract 202.02, Anderson County, Tennessee</t>
  </si>
  <si>
    <t>Block Group 2, Census Tract 202.02, Anderson County, Tennessee</t>
  </si>
  <si>
    <t>Block Group 3, Census Tract 202.02, Anderson County, Tennessee</t>
  </si>
  <si>
    <t>Block Group 1, Census Tract 203, Anderson County, Tennessee</t>
  </si>
  <si>
    <t>Block Group 2, Census Tract 203, Anderson County, Tennessee</t>
  </si>
  <si>
    <t>Block Group 3, Census Tract 203, Anderson County, Tennessee</t>
  </si>
  <si>
    <t>Block Group 1, Census Tract 204, Anderson County, Tennessee</t>
  </si>
  <si>
    <t>Block Group 2, Census Tract 204, Anderson County, Tennessee</t>
  </si>
  <si>
    <t>Block Group 3, Census Tract 204, Anderson County, Tennessee</t>
  </si>
  <si>
    <t>Block Group 1, Census Tract 205, Anderson County, Tennessee</t>
  </si>
  <si>
    <t>Block Group 2, Census Tract 205, Anderson County, Tennessee</t>
  </si>
  <si>
    <t>Block Group 3, Census Tract 205, Anderson County, Tennessee</t>
  </si>
  <si>
    <t>Block Group 1, Census Tract 206, Anderson County, Tennessee</t>
  </si>
  <si>
    <t>Block Group 2, Census Tract 206, Anderson County, Tennessee</t>
  </si>
  <si>
    <t>Block Group 1, Census Tract 207, Anderson County, Tennessee</t>
  </si>
  <si>
    <t>Block Group 2, Census Tract 207, Anderson County, Tennessee</t>
  </si>
  <si>
    <t>Block Group 1, Census Tract 208, Anderson County, Tennessee</t>
  </si>
  <si>
    <t>Block Group 2, Census Tract 208, Anderson County, Tennessee</t>
  </si>
  <si>
    <t>Block Group 3, Census Tract 208, Anderson County, Tennessee</t>
  </si>
  <si>
    <t>Block Group 1, Census Tract 209.01, Anderson County, Tennessee</t>
  </si>
  <si>
    <t>Block Group 2, Census Tract 209.01, Anderson County, Tennessee</t>
  </si>
  <si>
    <t>Block Group 3, Census Tract 209.01, Anderson County, Tennessee</t>
  </si>
  <si>
    <t>Block Group 4, Census Tract 209.01, Anderson County, Tennessee</t>
  </si>
  <si>
    <t>Block Group 1, Census Tract 209.02, Anderson County, Tennessee</t>
  </si>
  <si>
    <t>Block Group 2, Census Tract 209.02, Anderson County, Tennessee</t>
  </si>
  <si>
    <t>Block Group 3, Census Tract 209.02, Anderson County, Tennessee</t>
  </si>
  <si>
    <t>Block Group 4, Census Tract 209.02, Anderson County, Tennessee</t>
  </si>
  <si>
    <t>Block Group 1, Census Tract 210.01, Anderson County, Tennessee</t>
  </si>
  <si>
    <t>Block Group 2, Census Tract 210.01, Anderson County, Tennessee</t>
  </si>
  <si>
    <t>Block Group 1, Census Tract 210.02, Anderson County, Tennessee</t>
  </si>
  <si>
    <t>Block Group 2, Census Tract 210.02, Anderson County, Tennessee</t>
  </si>
  <si>
    <t>Block Group 1, Census Tract 211, Anderson County, Tennessee</t>
  </si>
  <si>
    <t>Block Group 2, Census Tract 211, Anderson County, Tennessee</t>
  </si>
  <si>
    <t>Block Group 3, Census Tract 211, Anderson County, Tennessee</t>
  </si>
  <si>
    <t>Block Group 1, Census Tract 212.01, Anderson County, Tennessee</t>
  </si>
  <si>
    <t>Block Group 2, Census Tract 212.01, Anderson County, Tennessee</t>
  </si>
  <si>
    <t>Block Group 3, Census Tract 212.01, Anderson County, Tennessee</t>
  </si>
  <si>
    <t>Block Group 4, Census Tract 212.01, Anderson County, Tennessee</t>
  </si>
  <si>
    <t>Block Group 1, Census Tract 212.02, Anderson County, Tennessee</t>
  </si>
  <si>
    <t>Block Group 2, Census Tract 212.02, Anderson County, Tennessee</t>
  </si>
  <si>
    <t>Block Group 3, Census Tract 212.02, Anderson County, Tennessee</t>
  </si>
  <si>
    <t>Block Group 4, Census Tract 212.02, Anderson County, Tennessee</t>
  </si>
  <si>
    <t>Block Group 1, Census Tract 213.01, Anderson County, Tennessee</t>
  </si>
  <si>
    <t>Block Group 2, Census Tract 213.01, Anderson County, Tennessee</t>
  </si>
  <si>
    <t>Block Group 1, Census Tract 213.03, Anderson County, Tennessee</t>
  </si>
  <si>
    <t>Block Group 2, Census Tract 213.03, Anderson County, Tennessee</t>
  </si>
  <si>
    <t>Block Group 3, Census Tract 213.03, Anderson County, Tennessee</t>
  </si>
  <si>
    <t>Block Group 1, Census Tract 213.04, Anderson County, Tennessee</t>
  </si>
  <si>
    <t>Block Group 2, Census Tract 213.04, Anderson County, Tennessee</t>
  </si>
  <si>
    <t>Block Group 1, Census Tract 9801, Anderson County, Tennessee</t>
  </si>
  <si>
    <t>Block Group 1, Census Tract 9501, Bedford County, Tennessee</t>
  </si>
  <si>
    <t>Block Group 2, Census Tract 9501, Bedford County, Tennessee</t>
  </si>
  <si>
    <t>Block Group 1, Census Tract 9502.01, Bedford County, Tennessee</t>
  </si>
  <si>
    <t>Block Group 2, Census Tract 9502.01, Bedford County, Tennessee</t>
  </si>
  <si>
    <t>Block Group 1, Census Tract 9502.02, Bedford County, Tennessee</t>
  </si>
  <si>
    <t>Block Group 2, Census Tract 9502.02, Bedford County, Tennessee</t>
  </si>
  <si>
    <t>Block Group 3, Census Tract 9502.02, Bedford County, Tennessee</t>
  </si>
  <si>
    <t>Block Group 1, Census Tract 9503, Bedford County, Tennessee</t>
  </si>
  <si>
    <t>Block Group 2, Census Tract 9503, Bedford County, Tennessee</t>
  </si>
  <si>
    <t>Block Group 1, Census Tract 9504.01, Bedford County, Tennessee</t>
  </si>
  <si>
    <t>Block Group 2, Census Tract 9504.01, Bedford County, Tennessee</t>
  </si>
  <si>
    <t>Block Group 3, Census Tract 9504.01, Bedford County, Tennessee</t>
  </si>
  <si>
    <t>Block Group 1, Census Tract 9504.02, Bedford County, Tennessee</t>
  </si>
  <si>
    <t>Block Group 2, Census Tract 9504.02, Bedford County, Tennessee</t>
  </si>
  <si>
    <t>Block Group 3, Census Tract 9504.02, Bedford County, Tennessee</t>
  </si>
  <si>
    <t>Block Group 1, Census Tract 9505, Bedford County, Tennessee</t>
  </si>
  <si>
    <t>Block Group 2, Census Tract 9505, Bedford County, Tennessee</t>
  </si>
  <si>
    <t>Block Group 3, Census Tract 9505, Bedford County, Tennessee</t>
  </si>
  <si>
    <t>Block Group 4, Census Tract 9505, Bedford County, Tennessee</t>
  </si>
  <si>
    <t>Block Group 1, Census Tract 9506, Bedford County, Tennessee</t>
  </si>
  <si>
    <t>Block Group 2, Census Tract 9506, Bedford County, Tennessee</t>
  </si>
  <si>
    <t>Block Group 3, Census Tract 9506, Bedford County, Tennessee</t>
  </si>
  <si>
    <t>Block Group 4, Census Tract 9506, Bedford County, Tennessee</t>
  </si>
  <si>
    <t>Block Group 1, Census Tract 9507, Bedford County, Tennessee</t>
  </si>
  <si>
    <t>Block Group 2, Census Tract 9507, Bedford County, Tennessee</t>
  </si>
  <si>
    <t>Block Group 1, Census Tract 9508, Bedford County, Tennessee</t>
  </si>
  <si>
    <t>Block Group 2, Census Tract 9508, Bedford County, Tennessee</t>
  </si>
  <si>
    <t>Block Group 1, Census Tract 9630, Benton County, Tennessee</t>
  </si>
  <si>
    <t>Block Group 2, Census Tract 9630, Benton County, Tennessee</t>
  </si>
  <si>
    <t>Block Group 3, Census Tract 9630, Benton County, Tennessee</t>
  </si>
  <si>
    <t>Block Group 4, Census Tract 9630, Benton County, Tennessee</t>
  </si>
  <si>
    <t>Block Group 1, Census Tract 9631, Benton County, Tennessee</t>
  </si>
  <si>
    <t>Block Group 2, Census Tract 9631, Benton County, Tennessee</t>
  </si>
  <si>
    <t>Block Group 3, Census Tract 9631, Benton County, Tennessee</t>
  </si>
  <si>
    <t>Block Group 1, Census Tract 9632, Benton County, Tennessee</t>
  </si>
  <si>
    <t>Block Group 2, Census Tract 9632, Benton County, Tennessee</t>
  </si>
  <si>
    <t>Block Group 1, Census Tract 9633, Benton County, Tennessee</t>
  </si>
  <si>
    <t>Block Group 2, Census Tract 9633, Benton County, Tennessee</t>
  </si>
  <si>
    <t>Block Group 3, Census Tract 9633, Benton County, Tennessee</t>
  </si>
  <si>
    <t>Block Group 1, Census Tract 9634, Benton County, Tennessee</t>
  </si>
  <si>
    <t>Block Group 2, Census Tract 9634, Benton County, Tennessee</t>
  </si>
  <si>
    <t>Block Group 3, Census Tract 9634, Benton County, Tennessee</t>
  </si>
  <si>
    <t>Block Group 1, Census Tract 9530, Bledsoe County, Tennessee</t>
  </si>
  <si>
    <t>Block Group 2, Census Tract 9530, Bledsoe County, Tennessee</t>
  </si>
  <si>
    <t>Block Group 3, Census Tract 9530, Bledsoe County, Tennessee</t>
  </si>
  <si>
    <t>Block Group 1, Census Tract 9531.01, Bledsoe County, Tennessee</t>
  </si>
  <si>
    <t>Block Group 1, Census Tract 9531.02, Bledsoe County, Tennessee</t>
  </si>
  <si>
    <t>Block Group 2, Census Tract 9531.02, Bledsoe County, Tennessee</t>
  </si>
  <si>
    <t>Block Group 3, Census Tract 9531.02, Bledsoe County, Tennessee</t>
  </si>
  <si>
    <t>Block Group 1, Census Tract 9532, Bledsoe County, Tennessee</t>
  </si>
  <si>
    <t>Block Group 2, Census Tract 9532, Bledsoe County, Tennessee</t>
  </si>
  <si>
    <t>Block Group 3, Census Tract 9532, Bledsoe County, Tennessee</t>
  </si>
  <si>
    <t>Block Group 1, Census Tract 101, Blount County, Tennessee</t>
  </si>
  <si>
    <t>Block Group 2, Census Tract 101, Blount County, Tennessee</t>
  </si>
  <si>
    <t>Block Group 1, Census Tract 102, Blount County, Tennessee</t>
  </si>
  <si>
    <t>Block Group 2, Census Tract 102, Blount County, Tennessee</t>
  </si>
  <si>
    <t>Block Group 3, Census Tract 102, Blount County, Tennessee</t>
  </si>
  <si>
    <t>Block Group 4, Census Tract 102, Blount County, Tennessee</t>
  </si>
  <si>
    <t>Block Group 1, Census Tract 103.01, Blount County, Tennessee</t>
  </si>
  <si>
    <t>Block Group 2, Census Tract 103.01, Blount County, Tennessee</t>
  </si>
  <si>
    <t>Block Group 3, Census Tract 103.01, Blount County, Tennessee</t>
  </si>
  <si>
    <t>Block Group 1, Census Tract 103.02, Blount County, Tennessee</t>
  </si>
  <si>
    <t>Block Group 2, Census Tract 103.02, Blount County, Tennessee</t>
  </si>
  <si>
    <t>Block Group 3, Census Tract 103.02, Blount County, Tennessee</t>
  </si>
  <si>
    <t>Block Group 1, Census Tract 104, Blount County, Tennessee</t>
  </si>
  <si>
    <t>Block Group 2, Census Tract 104, Blount County, Tennessee</t>
  </si>
  <si>
    <t>Block Group 1, Census Tract 105, Blount County, Tennessee</t>
  </si>
  <si>
    <t>Block Group 2, Census Tract 105, Blount County, Tennessee</t>
  </si>
  <si>
    <t>Block Group 1, Census Tract 106, Blount County, Tennessee</t>
  </si>
  <si>
    <t>Block Group 2, Census Tract 106, Blount County, Tennessee</t>
  </si>
  <si>
    <t>Block Group 3, Census Tract 106, Blount County, Tennessee</t>
  </si>
  <si>
    <t>Block Group 1, Census Tract 107, Blount County, Tennessee</t>
  </si>
  <si>
    <t>Block Group 2, Census Tract 107, Blount County, Tennessee</t>
  </si>
  <si>
    <t>Block Group 3, Census Tract 107, Blount County, Tennessee</t>
  </si>
  <si>
    <t>Block Group 4, Census Tract 107, Blount County, Tennessee</t>
  </si>
  <si>
    <t>Block Group 1, Census Tract 108, Blount County, Tennessee</t>
  </si>
  <si>
    <t>Block Group 2, Census Tract 108, Blount County, Tennessee</t>
  </si>
  <si>
    <t>Block Group 1, Census Tract 109, Blount County, Tennessee</t>
  </si>
  <si>
    <t>Block Group 2, Census Tract 109, Blount County, Tennessee</t>
  </si>
  <si>
    <t>Block Group 3, Census Tract 109, Blount County, Tennessee</t>
  </si>
  <si>
    <t>Block Group 1, Census Tract 110.01, Blount County, Tennessee</t>
  </si>
  <si>
    <t>Block Group 2, Census Tract 110.01, Blount County, Tennessee</t>
  </si>
  <si>
    <t>Block Group 3, Census Tract 110.01, Blount County, Tennessee</t>
  </si>
  <si>
    <t>Block Group 4, Census Tract 110.01, Blount County, Tennessee</t>
  </si>
  <si>
    <t>Block Group 1, Census Tract 110.02, Blount County, Tennessee</t>
  </si>
  <si>
    <t>Block Group 2, Census Tract 110.02, Blount County, Tennessee</t>
  </si>
  <si>
    <t>Block Group 3, Census Tract 110.02, Blount County, Tennessee</t>
  </si>
  <si>
    <t>Block Group 1, Census Tract 111.01, Blount County, Tennessee</t>
  </si>
  <si>
    <t>Block Group 2, Census Tract 111.01, Blount County, Tennessee</t>
  </si>
  <si>
    <t>Block Group 3, Census Tract 111.01, Blount County, Tennessee</t>
  </si>
  <si>
    <t>Block Group 4, Census Tract 111.01, Blount County, Tennessee</t>
  </si>
  <si>
    <t>Block Group 1, Census Tract 111.02, Blount County, Tennessee</t>
  </si>
  <si>
    <t>Block Group 2, Census Tract 111.02, Blount County, Tennessee</t>
  </si>
  <si>
    <t>Block Group 3, Census Tract 111.02, Blount County, Tennessee</t>
  </si>
  <si>
    <t>Block Group 4, Census Tract 111.02, Blount County, Tennessee</t>
  </si>
  <si>
    <t>Block Group 1, Census Tract 112.01, Blount County, Tennessee</t>
  </si>
  <si>
    <t>Block Group 2, Census Tract 112.01, Blount County, Tennessee</t>
  </si>
  <si>
    <t>Block Group 3, Census Tract 112.01, Blount County, Tennessee</t>
  </si>
  <si>
    <t>Block Group 1, Census Tract 112.02, Blount County, Tennessee</t>
  </si>
  <si>
    <t>Block Group 2, Census Tract 112.02, Blount County, Tennessee</t>
  </si>
  <si>
    <t>Block Group 1, Census Tract 113.01, Blount County, Tennessee</t>
  </si>
  <si>
    <t>Block Group 2, Census Tract 113.01, Blount County, Tennessee</t>
  </si>
  <si>
    <t>Block Group 3, Census Tract 113.01, Blount County, Tennessee</t>
  </si>
  <si>
    <t>Block Group 4, Census Tract 113.01, Blount County, Tennessee</t>
  </si>
  <si>
    <t>Block Group 1, Census Tract 113.02, Blount County, Tennessee</t>
  </si>
  <si>
    <t>Block Group 2, Census Tract 113.02, Blount County, Tennessee</t>
  </si>
  <si>
    <t>Block Group 3, Census Tract 113.02, Blount County, Tennessee</t>
  </si>
  <si>
    <t>Block Group 1, Census Tract 114.01, Blount County, Tennessee</t>
  </si>
  <si>
    <t>Block Group 2, Census Tract 114.01, Blount County, Tennessee</t>
  </si>
  <si>
    <t>Block Group 1, Census Tract 114.03, Blount County, Tennessee</t>
  </si>
  <si>
    <t>Block Group 2, Census Tract 114.03, Blount County, Tennessee</t>
  </si>
  <si>
    <t>Block Group 1, Census Tract 114.04, Blount County, Tennessee</t>
  </si>
  <si>
    <t>Block Group 2, Census Tract 114.04, Blount County, Tennessee</t>
  </si>
  <si>
    <t>Block Group 1, Census Tract 115.01, Blount County, Tennessee</t>
  </si>
  <si>
    <t>Block Group 1, Census Tract 115.02, Blount County, Tennessee</t>
  </si>
  <si>
    <t>Block Group 2, Census Tract 115.02, Blount County, Tennessee</t>
  </si>
  <si>
    <t>Block Group 3, Census Tract 115.02, Blount County, Tennessee</t>
  </si>
  <si>
    <t>Block Group 1, Census Tract 115.03, Blount County, Tennessee</t>
  </si>
  <si>
    <t>Block Group 2, Census Tract 115.03, Blount County, Tennessee</t>
  </si>
  <si>
    <t>Block Group 3, Census Tract 115.03, Blount County, Tennessee</t>
  </si>
  <si>
    <t>Block Group 4, Census Tract 115.03, Blount County, Tennessee</t>
  </si>
  <si>
    <t>Block Group 1, Census Tract 116.03, Blount County, Tennessee</t>
  </si>
  <si>
    <t>Block Group 2, Census Tract 116.03, Blount County, Tennessee</t>
  </si>
  <si>
    <t>Block Group 3, Census Tract 116.03, Blount County, Tennessee</t>
  </si>
  <si>
    <t>Block Group 1, Census Tract 116.04, Blount County, Tennessee</t>
  </si>
  <si>
    <t>Block Group 2, Census Tract 116.04, Blount County, Tennessee</t>
  </si>
  <si>
    <t>Block Group 1, Census Tract 116.05, Blount County, Tennessee</t>
  </si>
  <si>
    <t>Block Group 2, Census Tract 116.05, Blount County, Tennessee</t>
  </si>
  <si>
    <t>Block Group 1, Census Tract 116.06, Blount County, Tennessee</t>
  </si>
  <si>
    <t>Block Group 2, Census Tract 116.06, Blount County, Tennessee</t>
  </si>
  <si>
    <t>Block Group 3, Census Tract 116.06, Blount County, Tennessee</t>
  </si>
  <si>
    <t>Block Group 1, Census Tract 116.07, Blount County, Tennessee</t>
  </si>
  <si>
    <t>Block Group 2, Census Tract 116.07, Blount County, Tennessee</t>
  </si>
  <si>
    <t>Block Group 1, Census Tract 9801, Blount County, Tennessee</t>
  </si>
  <si>
    <t>Block Group 1, Census Tract 9802, Blount County, Tennessee</t>
  </si>
  <si>
    <t>Block Group 1, Census Tract 101, Bradley County, Tennessee</t>
  </si>
  <si>
    <t>Block Group 2, Census Tract 101, Bradley County, Tennessee</t>
  </si>
  <si>
    <t>Block Group 3, Census Tract 101, Bradley County, Tennessee</t>
  </si>
  <si>
    <t>Block Group 1, Census Tract 102.01, Bradley County, Tennessee</t>
  </si>
  <si>
    <t>Block Group 2, Census Tract 102.01, Bradley County, Tennessee</t>
  </si>
  <si>
    <t>Block Group 1, Census Tract 102.02, Bradley County, Tennessee</t>
  </si>
  <si>
    <t>Block Group 2, Census Tract 102.02, Bradley County, Tennessee</t>
  </si>
  <si>
    <t>Block Group 1, Census Tract 103, Bradley County, Tennessee</t>
  </si>
  <si>
    <t>Block Group 2, Census Tract 103, Bradley County, Tennessee</t>
  </si>
  <si>
    <t>Block Group 1, Census Tract 104, Bradley County, Tennessee</t>
  </si>
  <si>
    <t>Block Group 2, Census Tract 104, Bradley County, Tennessee</t>
  </si>
  <si>
    <t>Block Group 1, Census Tract 105, Bradley County, Tennessee</t>
  </si>
  <si>
    <t>Block Group 2, Census Tract 105, Bradley County, Tennessee</t>
  </si>
  <si>
    <t>Block Group 1, Census Tract 106, Bradley County, Tennessee</t>
  </si>
  <si>
    <t>Block Group 2, Census Tract 106, Bradley County, Tennessee</t>
  </si>
  <si>
    <t>Block Group 1, Census Tract 107, Bradley County, Tennessee</t>
  </si>
  <si>
    <t>Block Group 2, Census Tract 107, Bradley County, Tennessee</t>
  </si>
  <si>
    <t>Block Group 3, Census Tract 107, Bradley County, Tennessee</t>
  </si>
  <si>
    <t>Block Group 4, Census Tract 107, Bradley County, Tennessee</t>
  </si>
  <si>
    <t>Block Group 1, Census Tract 108, Bradley County, Tennessee</t>
  </si>
  <si>
    <t>Block Group 2, Census Tract 108, Bradley County, Tennessee</t>
  </si>
  <si>
    <t>Block Group 1, Census Tract 109, Bradley County, Tennessee</t>
  </si>
  <si>
    <t>Block Group 2, Census Tract 109, Bradley County, Tennessee</t>
  </si>
  <si>
    <t>Block Group 1, Census Tract 110, Bradley County, Tennessee</t>
  </si>
  <si>
    <t>Block Group 2, Census Tract 110, Bradley County, Tennessee</t>
  </si>
  <si>
    <t>Block Group 3, Census Tract 110, Bradley County, Tennessee</t>
  </si>
  <si>
    <t>Block Group 1, Census Tract 111.01, Bradley County, Tennessee</t>
  </si>
  <si>
    <t>Block Group 2, Census Tract 111.01, Bradley County, Tennessee</t>
  </si>
  <si>
    <t>Block Group 3, Census Tract 111.01, Bradley County, Tennessee</t>
  </si>
  <si>
    <t>Block Group 1, Census Tract 111.02, Bradley County, Tennessee</t>
  </si>
  <si>
    <t>Block Group 2, Census Tract 111.02, Bradley County, Tennessee</t>
  </si>
  <si>
    <t>Block Group 1, Census Tract 112.01, Bradley County, Tennessee</t>
  </si>
  <si>
    <t>Block Group 2, Census Tract 112.01, Bradley County, Tennessee</t>
  </si>
  <si>
    <t>Block Group 3, Census Tract 112.01, Bradley County, Tennessee</t>
  </si>
  <si>
    <t>Block Group 1, Census Tract 112.03, Bradley County, Tennessee</t>
  </si>
  <si>
    <t>Block Group 2, Census Tract 112.03, Bradley County, Tennessee</t>
  </si>
  <si>
    <t>Block Group 1, Census Tract 112.04, Bradley County, Tennessee</t>
  </si>
  <si>
    <t>Block Group 2, Census Tract 112.04, Bradley County, Tennessee</t>
  </si>
  <si>
    <t>Block Group 1, Census Tract 113.01, Bradley County, Tennessee</t>
  </si>
  <si>
    <t>Block Group 2, Census Tract 113.01, Bradley County, Tennessee</t>
  </si>
  <si>
    <t>Block Group 1, Census Tract 113.02, Bradley County, Tennessee</t>
  </si>
  <si>
    <t>Block Group 2, Census Tract 113.02, Bradley County, Tennessee</t>
  </si>
  <si>
    <t>Block Group 1, Census Tract 114.02, Bradley County, Tennessee</t>
  </si>
  <si>
    <t>Block Group 2, Census Tract 114.02, Bradley County, Tennessee</t>
  </si>
  <si>
    <t>Block Group 1, Census Tract 114.03, Bradley County, Tennessee</t>
  </si>
  <si>
    <t>Block Group 2, Census Tract 114.03, Bradley County, Tennessee</t>
  </si>
  <si>
    <t>Block Group 1, Census Tract 114.04, Bradley County, Tennessee</t>
  </si>
  <si>
    <t>Block Group 2, Census Tract 114.04, Bradley County, Tennessee</t>
  </si>
  <si>
    <t>Block Group 1, Census Tract 115.01, Bradley County, Tennessee</t>
  </si>
  <si>
    <t>Block Group 2, Census Tract 115.01, Bradley County, Tennessee</t>
  </si>
  <si>
    <t>Block Group 3, Census Tract 115.01, Bradley County, Tennessee</t>
  </si>
  <si>
    <t>Block Group 1, Census Tract 115.02, Bradley County, Tennessee</t>
  </si>
  <si>
    <t>Block Group 2, Census Tract 115.02, Bradley County, Tennessee</t>
  </si>
  <si>
    <t>Block Group 1, Census Tract 116.01, Bradley County, Tennessee</t>
  </si>
  <si>
    <t>Block Group 2, Census Tract 116.01, Bradley County, Tennessee</t>
  </si>
  <si>
    <t>Block Group 3, Census Tract 116.01, Bradley County, Tennessee</t>
  </si>
  <si>
    <t>Block Group 1, Census Tract 116.02, Bradley County, Tennessee</t>
  </si>
  <si>
    <t>Block Group 2, Census Tract 116.02, Bradley County, Tennessee</t>
  </si>
  <si>
    <t>Block Group 3, Census Tract 116.02, Bradley County, Tennessee</t>
  </si>
  <si>
    <t>Block Group 1, Census Tract 9501, Campbell County, Tennessee</t>
  </si>
  <si>
    <t>Block Group 2, Census Tract 9501, Campbell County, Tennessee</t>
  </si>
  <si>
    <t>Block Group 3, Census Tract 9501, Campbell County, Tennessee</t>
  </si>
  <si>
    <t>Block Group 1, Census Tract 9502, Campbell County, Tennessee</t>
  </si>
  <si>
    <t>Block Group 2, Census Tract 9502, Campbell County, Tennessee</t>
  </si>
  <si>
    <t>Block Group 1, Census Tract 9503, Campbell County, Tennessee</t>
  </si>
  <si>
    <t>Block Group 2, Census Tract 9503, Campbell County, Tennessee</t>
  </si>
  <si>
    <t>Block Group 1, Census Tract 9504, Campbell County, Tennessee</t>
  </si>
  <si>
    <t>Block Group 2, Census Tract 9504, Campbell County, Tennessee</t>
  </si>
  <si>
    <t>Block Group 3, Census Tract 9504, Campbell County, Tennessee</t>
  </si>
  <si>
    <t>Block Group 4, Census Tract 9504, Campbell County, Tennessee</t>
  </si>
  <si>
    <t>Block Group 1, Census Tract 9505, Campbell County, Tennessee</t>
  </si>
  <si>
    <t>Block Group 2, Census Tract 9505, Campbell County, Tennessee</t>
  </si>
  <si>
    <t>Block Group 3, Census Tract 9505, Campbell County, Tennessee</t>
  </si>
  <si>
    <t>Block Group 4, Census Tract 9505, Campbell County, Tennessee</t>
  </si>
  <si>
    <t>Block Group 1, Census Tract 9506.01, Campbell County, Tennessee</t>
  </si>
  <si>
    <t>Block Group 2, Census Tract 9506.01, Campbell County, Tennessee</t>
  </si>
  <si>
    <t>Block Group 1, Census Tract 9506.02, Campbell County, Tennessee</t>
  </si>
  <si>
    <t>Block Group 2, Census Tract 9506.02, Campbell County, Tennessee</t>
  </si>
  <si>
    <t>Block Group 3, Census Tract 9506.02, Campbell County, Tennessee</t>
  </si>
  <si>
    <t>Block Group 1, Census Tract 9507.01, Campbell County, Tennessee</t>
  </si>
  <si>
    <t>Block Group 2, Census Tract 9507.01, Campbell County, Tennessee</t>
  </si>
  <si>
    <t>Block Group 1, Census Tract 9507.02, Campbell County, Tennessee</t>
  </si>
  <si>
    <t>Block Group 2, Census Tract 9507.02, Campbell County, Tennessee</t>
  </si>
  <si>
    <t>Block Group 1, Census Tract 9508, Campbell County, Tennessee</t>
  </si>
  <si>
    <t>Block Group 2, Census Tract 9508, Campbell County, Tennessee</t>
  </si>
  <si>
    <t>Block Group 1, Census Tract 9509, Campbell County, Tennessee</t>
  </si>
  <si>
    <t>Block Group 2, Census Tract 9509, Campbell County, Tennessee</t>
  </si>
  <si>
    <t>Block Group 1, Census Tract 9510, Campbell County, Tennessee</t>
  </si>
  <si>
    <t>Block Group 2, Census Tract 9510, Campbell County, Tennessee</t>
  </si>
  <si>
    <t>Block Group 1, Census Tract 9511, Campbell County, Tennessee</t>
  </si>
  <si>
    <t>Block Group 2, Census Tract 9511, Campbell County, Tennessee</t>
  </si>
  <si>
    <t>Block Group 3, Census Tract 9511, Campbell County, Tennessee</t>
  </si>
  <si>
    <t>Block Group 1, Census Tract 9601, Cannon County, Tennessee</t>
  </si>
  <si>
    <t>Block Group 2, Census Tract 9601, Cannon County, Tennessee</t>
  </si>
  <si>
    <t>Block Group 3, Census Tract 9601, Cannon County, Tennessee</t>
  </si>
  <si>
    <t>Block Group 1, Census Tract 9602.01, Cannon County, Tennessee</t>
  </si>
  <si>
    <t>Block Group 2, Census Tract 9602.01, Cannon County, Tennessee</t>
  </si>
  <si>
    <t>Block Group 1, Census Tract 9602.02, Cannon County, Tennessee</t>
  </si>
  <si>
    <t>Block Group 2, Census Tract 9602.02, Cannon County, Tennessee</t>
  </si>
  <si>
    <t>Block Group 3, Census Tract 9602.02, Cannon County, Tennessee</t>
  </si>
  <si>
    <t>Block Group 1, Census Tract 9603, Cannon County, Tennessee</t>
  </si>
  <si>
    <t>Block Group 2, Census Tract 9603, Cannon County, Tennessee</t>
  </si>
  <si>
    <t>Block Group 1, Census Tract 9620, Carroll County, Tennessee</t>
  </si>
  <si>
    <t>Block Group 2, Census Tract 9620, Carroll County, Tennessee</t>
  </si>
  <si>
    <t>Block Group 3, Census Tract 9620, Carroll County, Tennessee</t>
  </si>
  <si>
    <t>Block Group 4, Census Tract 9620, Carroll County, Tennessee</t>
  </si>
  <si>
    <t>Block Group 1, Census Tract 9621.01, Carroll County, Tennessee</t>
  </si>
  <si>
    <t>Block Group 2, Census Tract 9621.01, Carroll County, Tennessee</t>
  </si>
  <si>
    <t>Block Group 1, Census Tract 9621.02, Carroll County, Tennessee</t>
  </si>
  <si>
    <t>Block Group 2, Census Tract 9621.02, Carroll County, Tennessee</t>
  </si>
  <si>
    <t>Block Group 3, Census Tract 9621.02, Carroll County, Tennessee</t>
  </si>
  <si>
    <t>Block Group 1, Census Tract 9622.01, Carroll County, Tennessee</t>
  </si>
  <si>
    <t>Block Group 2, Census Tract 9622.01, Carroll County, Tennessee</t>
  </si>
  <si>
    <t>Block Group 1, Census Tract 9622.02, Carroll County, Tennessee</t>
  </si>
  <si>
    <t>Block Group 2, Census Tract 9622.02, Carroll County, Tennessee</t>
  </si>
  <si>
    <t>Block Group 3, Census Tract 9622.02, Carroll County, Tennessee</t>
  </si>
  <si>
    <t>Block Group 1, Census Tract 9623, Carroll County, Tennessee</t>
  </si>
  <si>
    <t>Block Group 2, Census Tract 9623, Carroll County, Tennessee</t>
  </si>
  <si>
    <t>Block Group 3, Census Tract 9623, Carroll County, Tennessee</t>
  </si>
  <si>
    <t>Block Group 4, Census Tract 9623, Carroll County, Tennessee</t>
  </si>
  <si>
    <t>Block Group 1, Census Tract 9624, Carroll County, Tennessee</t>
  </si>
  <si>
    <t>Block Group 2, Census Tract 9624, Carroll County, Tennessee</t>
  </si>
  <si>
    <t>Block Group 1, Census Tract 9625, Carroll County, Tennessee</t>
  </si>
  <si>
    <t>Block Group 2, Census Tract 9625, Carroll County, Tennessee</t>
  </si>
  <si>
    <t>Block Group 1, Census Tract 9801, Carroll County, Tennessee</t>
  </si>
  <si>
    <t>Block Group 1, Census Tract 701, Carter County, Tennessee</t>
  </si>
  <si>
    <t>Block Group 2, Census Tract 701, Carter County, Tennessee</t>
  </si>
  <si>
    <t>Block Group 1, Census Tract 702, Carter County, Tennessee</t>
  </si>
  <si>
    <t>Block Group 2, Census Tract 702, Carter County, Tennessee</t>
  </si>
  <si>
    <t>Block Group 3, Census Tract 702, Carter County, Tennessee</t>
  </si>
  <si>
    <t>Block Group 1, Census Tract 703, Carter County, Tennessee</t>
  </si>
  <si>
    <t>Block Group 2, Census Tract 703, Carter County, Tennessee</t>
  </si>
  <si>
    <t>Block Group 3, Census Tract 703, Carter County, Tennessee</t>
  </si>
  <si>
    <t>Block Group 1, Census Tract 704, Carter County, Tennessee</t>
  </si>
  <si>
    <t>Block Group 1, Census Tract 705, Carter County, Tennessee</t>
  </si>
  <si>
    <t>Block Group 2, Census Tract 705, Carter County, Tennessee</t>
  </si>
  <si>
    <t>Block Group 1, Census Tract 706, Carter County, Tennessee</t>
  </si>
  <si>
    <t>Block Group 2, Census Tract 706, Carter County, Tennessee</t>
  </si>
  <si>
    <t>Block Group 1, Census Tract 707, Carter County, Tennessee</t>
  </si>
  <si>
    <t>Block Group 2, Census Tract 707, Carter County, Tennessee</t>
  </si>
  <si>
    <t>Block Group 1, Census Tract 708, Carter County, Tennessee</t>
  </si>
  <si>
    <t>Block Group 2, Census Tract 708, Carter County, Tennessee</t>
  </si>
  <si>
    <t>Block Group 3, Census Tract 708, Carter County, Tennessee</t>
  </si>
  <si>
    <t>Block Group 1, Census Tract 709, Carter County, Tennessee</t>
  </si>
  <si>
    <t>Block Group 2, Census Tract 709, Carter County, Tennessee</t>
  </si>
  <si>
    <t>Block Group 1, Census Tract 710, Carter County, Tennessee</t>
  </si>
  <si>
    <t>Block Group 2, Census Tract 710, Carter County, Tennessee</t>
  </si>
  <si>
    <t>Block Group 1, Census Tract 711, Carter County, Tennessee</t>
  </si>
  <si>
    <t>Block Group 1, Census Tract 712, Carter County, Tennessee</t>
  </si>
  <si>
    <t>Block Group 2, Census Tract 712, Carter County, Tennessee</t>
  </si>
  <si>
    <t>Block Group 1, Census Tract 713.01, Carter County, Tennessee</t>
  </si>
  <si>
    <t>Block Group 2, Census Tract 713.01, Carter County, Tennessee</t>
  </si>
  <si>
    <t>Block Group 3, Census Tract 713.01, Carter County, Tennessee</t>
  </si>
  <si>
    <t>Block Group 1, Census Tract 713.02, Carter County, Tennessee</t>
  </si>
  <si>
    <t>Block Group 2, Census Tract 713.02, Carter County, Tennessee</t>
  </si>
  <si>
    <t>Block Group 1, Census Tract 714, Carter County, Tennessee</t>
  </si>
  <si>
    <t>Block Group 2, Census Tract 714, Carter County, Tennessee</t>
  </si>
  <si>
    <t>Block Group 1, Census Tract 715, Carter County, Tennessee</t>
  </si>
  <si>
    <t>Block Group 2, Census Tract 715, Carter County, Tennessee</t>
  </si>
  <si>
    <t>Block Group 1, Census Tract 716, Carter County, Tennessee</t>
  </si>
  <si>
    <t>Block Group 1, Census Tract 717, Carter County, Tennessee</t>
  </si>
  <si>
    <t>Block Group 2, Census Tract 717, Carter County, Tennessee</t>
  </si>
  <si>
    <t>Block Group 3, Census Tract 717, Carter County, Tennessee</t>
  </si>
  <si>
    <t>Block Group 1, Census Tract 701.02, Cheatham County, Tennessee</t>
  </si>
  <si>
    <t>Block Group 2, Census Tract 701.02, Cheatham County, Tennessee</t>
  </si>
  <si>
    <t>Block Group 1, Census Tract 701.03, Cheatham County, Tennessee</t>
  </si>
  <si>
    <t>Block Group 2, Census Tract 701.03, Cheatham County, Tennessee</t>
  </si>
  <si>
    <t>Block Group 1, Census Tract 701.04, Cheatham County, Tennessee</t>
  </si>
  <si>
    <t>Block Group 2, Census Tract 701.04, Cheatham County, Tennessee</t>
  </si>
  <si>
    <t>Block Group 3, Census Tract 701.04, Cheatham County, Tennessee</t>
  </si>
  <si>
    <t>Block Group 1, Census Tract 702.01, Cheatham County, Tennessee</t>
  </si>
  <si>
    <t>Block Group 2, Census Tract 702.01, Cheatham County, Tennessee</t>
  </si>
  <si>
    <t>Block Group 1, Census Tract 702.02, Cheatham County, Tennessee</t>
  </si>
  <si>
    <t>Block Group 2, Census Tract 702.02, Cheatham County, Tennessee</t>
  </si>
  <si>
    <t>Block Group 3, Census Tract 702.02, Cheatham County, Tennessee</t>
  </si>
  <si>
    <t>Block Group 1, Census Tract 702.03, Cheatham County, Tennessee</t>
  </si>
  <si>
    <t>Block Group 2, Census Tract 702.03, Cheatham County, Tennessee</t>
  </si>
  <si>
    <t>Block Group 1, Census Tract 703, Cheatham County, Tennessee</t>
  </si>
  <si>
    <t>Block Group 2, Census Tract 703, Cheatham County, Tennessee</t>
  </si>
  <si>
    <t>Block Group 1, Census Tract 704.01, Cheatham County, Tennessee</t>
  </si>
  <si>
    <t>Block Group 2, Census Tract 704.01, Cheatham County, Tennessee</t>
  </si>
  <si>
    <t>Block Group 1, Census Tract 704.02, Cheatham County, Tennessee</t>
  </si>
  <si>
    <t>Block Group 2, Census Tract 704.02, Cheatham County, Tennessee</t>
  </si>
  <si>
    <t>Block Group 3, Census Tract 704.02, Cheatham County, Tennessee</t>
  </si>
  <si>
    <t>Block Group 1, Census Tract 9701.01, Chester County, Tennessee</t>
  </si>
  <si>
    <t>Block Group 2, Census Tract 9701.01, Chester County, Tennessee</t>
  </si>
  <si>
    <t>Block Group 1, Census Tract 9701.02, Chester County, Tennessee</t>
  </si>
  <si>
    <t>Block Group 2, Census Tract 9701.02, Chester County, Tennessee</t>
  </si>
  <si>
    <t>Block Group 3, Census Tract 9701.02, Chester County, Tennessee</t>
  </si>
  <si>
    <t>Block Group 4, Census Tract 9701.02, Chester County, Tennessee</t>
  </si>
  <si>
    <t>Block Group 1, Census Tract 9702, Chester County, Tennessee</t>
  </si>
  <si>
    <t>Block Group 2, Census Tract 9702, Chester County, Tennessee</t>
  </si>
  <si>
    <t>Block Group 3, Census Tract 9702, Chester County, Tennessee</t>
  </si>
  <si>
    <t>Block Group 1, Census Tract 9703.01, Chester County, Tennessee</t>
  </si>
  <si>
    <t>Block Group 1, Census Tract 9703.02, Chester County, Tennessee</t>
  </si>
  <si>
    <t>Block Group 2, Census Tract 9703.02, Chester County, Tennessee</t>
  </si>
  <si>
    <t>Block Group 3, Census Tract 9703.02, Chester County, Tennessee</t>
  </si>
  <si>
    <t>Block Group 1, Census Tract 9701, Claiborne County, Tennessee</t>
  </si>
  <si>
    <t>Block Group 2, Census Tract 9701, Claiborne County, Tennessee</t>
  </si>
  <si>
    <t>Block Group 1, Census Tract 9702, Claiborne County, Tennessee</t>
  </si>
  <si>
    <t>Block Group 2, Census Tract 9702, Claiborne County, Tennessee</t>
  </si>
  <si>
    <t>Block Group 1, Census Tract 9703, Claiborne County, Tennessee</t>
  </si>
  <si>
    <t>Block Group 2, Census Tract 9703, Claiborne County, Tennessee</t>
  </si>
  <si>
    <t>Block Group 1, Census Tract 9704, Claiborne County, Tennessee</t>
  </si>
  <si>
    <t>Block Group 1, Census Tract 9705, Claiborne County, Tennessee</t>
  </si>
  <si>
    <t>Block Group 2, Census Tract 9705, Claiborne County, Tennessee</t>
  </si>
  <si>
    <t>Block Group 1, Census Tract 9706, Claiborne County, Tennessee</t>
  </si>
  <si>
    <t>Block Group 2, Census Tract 9706, Claiborne County, Tennessee</t>
  </si>
  <si>
    <t>Block Group 3, Census Tract 9706, Claiborne County, Tennessee</t>
  </si>
  <si>
    <t>Block Group 1, Census Tract 9707, Claiborne County, Tennessee</t>
  </si>
  <si>
    <t>Block Group 2, Census Tract 9707, Claiborne County, Tennessee</t>
  </si>
  <si>
    <t>Block Group 3, Census Tract 9707, Claiborne County, Tennessee</t>
  </si>
  <si>
    <t>Block Group 4, Census Tract 9707, Claiborne County, Tennessee</t>
  </si>
  <si>
    <t>Block Group 5, Census Tract 9707, Claiborne County, Tennessee</t>
  </si>
  <si>
    <t>Block Group 1, Census Tract 9708, Claiborne County, Tennessee</t>
  </si>
  <si>
    <t>Block Group 2, Census Tract 9708, Claiborne County, Tennessee</t>
  </si>
  <si>
    <t>Block Group 1, Census Tract 9709, Claiborne County, Tennessee</t>
  </si>
  <si>
    <t>Block Group 2, Census Tract 9709, Claiborne County, Tennessee</t>
  </si>
  <si>
    <t>Block Group 3, Census Tract 9709, Claiborne County, Tennessee</t>
  </si>
  <si>
    <t>Block Group 4, Census Tract 9709, Claiborne County, Tennessee</t>
  </si>
  <si>
    <t>Block Group 1, Census Tract 9550, Clay County, Tennessee</t>
  </si>
  <si>
    <t>Block Group 2, Census Tract 9550, Clay County, Tennessee</t>
  </si>
  <si>
    <t>Block Group 3, Census Tract 9550, Clay County, Tennessee</t>
  </si>
  <si>
    <t>Block Group 4, Census Tract 9550, Clay County, Tennessee</t>
  </si>
  <si>
    <t>Block Group 1, Census Tract 9551, Clay County, Tennessee</t>
  </si>
  <si>
    <t>Block Group 2, Census Tract 9551, Clay County, Tennessee</t>
  </si>
  <si>
    <t>Block Group 1, Census Tract 9201, Cocke County, Tennessee</t>
  </si>
  <si>
    <t>Block Group 2, Census Tract 9201, Cocke County, Tennessee</t>
  </si>
  <si>
    <t>Block Group 3, Census Tract 9201, Cocke County, Tennessee</t>
  </si>
  <si>
    <t>Block Group 1, Census Tract 9202, Cocke County, Tennessee</t>
  </si>
  <si>
    <t>Block Group 2, Census Tract 9202, Cocke County, Tennessee</t>
  </si>
  <si>
    <t>Block Group 3, Census Tract 9202, Cocke County, Tennessee</t>
  </si>
  <si>
    <t>Block Group 1, Census Tract 9203, Cocke County, Tennessee</t>
  </si>
  <si>
    <t>Block Group 2, Census Tract 9203, Cocke County, Tennessee</t>
  </si>
  <si>
    <t>Block Group 3, Census Tract 9203, Cocke County, Tennessee</t>
  </si>
  <si>
    <t>Block Group 1, Census Tract 9204, Cocke County, Tennessee</t>
  </si>
  <si>
    <t>Block Group 1, Census Tract 9205.01, Cocke County, Tennessee</t>
  </si>
  <si>
    <t>Block Group 2, Census Tract 9205.01, Cocke County, Tennessee</t>
  </si>
  <si>
    <t>Block Group 3, Census Tract 9205.01, Cocke County, Tennessee</t>
  </si>
  <si>
    <t>Block Group 4, Census Tract 9205.01, Cocke County, Tennessee</t>
  </si>
  <si>
    <t>Block Group 1, Census Tract 9205.02, Cocke County, Tennessee</t>
  </si>
  <si>
    <t>Block Group 2, Census Tract 9205.02, Cocke County, Tennessee</t>
  </si>
  <si>
    <t>Block Group 3, Census Tract 9205.02, Cocke County, Tennessee</t>
  </si>
  <si>
    <t>Block Group 1, Census Tract 9206, Cocke County, Tennessee</t>
  </si>
  <si>
    <t>Block Group 2, Census Tract 9206, Cocke County, Tennessee</t>
  </si>
  <si>
    <t>Block Group 3, Census Tract 9206, Cocke County, Tennessee</t>
  </si>
  <si>
    <t>Block Group 4, Census Tract 9206, Cocke County, Tennessee</t>
  </si>
  <si>
    <t>Block Group 1, Census Tract 9207, Cocke County, Tennessee</t>
  </si>
  <si>
    <t>Block Group 2, Census Tract 9207, Cocke County, Tennessee</t>
  </si>
  <si>
    <t>Block Group 3, Census Tract 9207, Cocke County, Tennessee</t>
  </si>
  <si>
    <t>Block Group 1, Census Tract 9801, Cocke County, Tennessee</t>
  </si>
  <si>
    <t>Block Group 1, Census Tract 9701, Coffee County, Tennessee</t>
  </si>
  <si>
    <t>Block Group 2, Census Tract 9701, Coffee County, Tennessee</t>
  </si>
  <si>
    <t>Block Group 3, Census Tract 9701, Coffee County, Tennessee</t>
  </si>
  <si>
    <t>Block Group 1, Census Tract 9702.01, Coffee County, Tennessee</t>
  </si>
  <si>
    <t>Block Group 2, Census Tract 9702.01, Coffee County, Tennessee</t>
  </si>
  <si>
    <t>Block Group 3, Census Tract 9702.01, Coffee County, Tennessee</t>
  </si>
  <si>
    <t>Block Group 1, Census Tract 9702.02, Coffee County, Tennessee</t>
  </si>
  <si>
    <t>Block Group 2, Census Tract 9702.02, Coffee County, Tennessee</t>
  </si>
  <si>
    <t>Block Group 1, Census Tract 9703, Coffee County, Tennessee</t>
  </si>
  <si>
    <t>Block Group 1, Census Tract 9704.01, Coffee County, Tennessee</t>
  </si>
  <si>
    <t>Block Group 1, Census Tract 9704.02, Coffee County, Tennessee</t>
  </si>
  <si>
    <t>Block Group 2, Census Tract 9704.02, Coffee County, Tennessee</t>
  </si>
  <si>
    <t>Block Group 3, Census Tract 9704.02, Coffee County, Tennessee</t>
  </si>
  <si>
    <t>Block Group 1, Census Tract 9705.01, Coffee County, Tennessee</t>
  </si>
  <si>
    <t>Block Group 1, Census Tract 9705.02, Coffee County, Tennessee</t>
  </si>
  <si>
    <t>Block Group 2, Census Tract 9705.02, Coffee County, Tennessee</t>
  </si>
  <si>
    <t>Block Group 3, Census Tract 9705.02, Coffee County, Tennessee</t>
  </si>
  <si>
    <t>Block Group 1, Census Tract 9706, Coffee County, Tennessee</t>
  </si>
  <si>
    <t>Block Group 2, Census Tract 9706, Coffee County, Tennessee</t>
  </si>
  <si>
    <t>Block Group 3, Census Tract 9706, Coffee County, Tennessee</t>
  </si>
  <si>
    <t>Block Group 4, Census Tract 9706, Coffee County, Tennessee</t>
  </si>
  <si>
    <t>Block Group 1, Census Tract 9707, Coffee County, Tennessee</t>
  </si>
  <si>
    <t>Block Group 2, Census Tract 9707, Coffee County, Tennessee</t>
  </si>
  <si>
    <t>Block Group 3, Census Tract 9707, Coffee County, Tennessee</t>
  </si>
  <si>
    <t>Block Group 1, Census Tract 9708.01, Coffee County, Tennessee</t>
  </si>
  <si>
    <t>Block Group 2, Census Tract 9708.01, Coffee County, Tennessee</t>
  </si>
  <si>
    <t>Block Group 3, Census Tract 9708.01, Coffee County, Tennessee</t>
  </si>
  <si>
    <t>Block Group 1, Census Tract 9708.03, Coffee County, Tennessee</t>
  </si>
  <si>
    <t>Block Group 2, Census Tract 9708.03, Coffee County, Tennessee</t>
  </si>
  <si>
    <t>Block Group 1, Census Tract 9708.04, Coffee County, Tennessee</t>
  </si>
  <si>
    <t>Block Group 2, Census Tract 9708.04, Coffee County, Tennessee</t>
  </si>
  <si>
    <t>Block Group 1, Census Tract 9709, Coffee County, Tennessee</t>
  </si>
  <si>
    <t>Block Group 2, Census Tract 9709, Coffee County, Tennessee</t>
  </si>
  <si>
    <t>Block Group 3, Census Tract 9709, Coffee County, Tennessee</t>
  </si>
  <si>
    <t>Block Group 4, Census Tract 9709, Coffee County, Tennessee</t>
  </si>
  <si>
    <t>Block Group 1, Census Tract 9710.01, Coffee County, Tennessee</t>
  </si>
  <si>
    <t>Block Group 1, Census Tract 9710.02, Coffee County, Tennessee</t>
  </si>
  <si>
    <t>Block Group 2, Census Tract 9710.02, Coffee County, Tennessee</t>
  </si>
  <si>
    <t>Block Group 3, Census Tract 9710.02, Coffee County, Tennessee</t>
  </si>
  <si>
    <t>Block Group 4, Census Tract 9710.02, Coffee County, Tennessee</t>
  </si>
  <si>
    <t>Block Group 1, Census Tract 9801, Coffee County, Tennessee</t>
  </si>
  <si>
    <t>Block Group 1, Census Tract 9610, Crockett County, Tennessee</t>
  </si>
  <si>
    <t>Block Group 2, Census Tract 9610, Crockett County, Tennessee</t>
  </si>
  <si>
    <t>Block Group 1, Census Tract 9611, Crockett County, Tennessee</t>
  </si>
  <si>
    <t>Block Group 2, Census Tract 9611, Crockett County, Tennessee</t>
  </si>
  <si>
    <t>Block Group 3, Census Tract 9611, Crockett County, Tennessee</t>
  </si>
  <si>
    <t>Block Group 4, Census Tract 9611, Crockett County, Tennessee</t>
  </si>
  <si>
    <t>Block Group 1, Census Tract 9612, Crockett County, Tennessee</t>
  </si>
  <si>
    <t>Block Group 2, Census Tract 9612, Crockett County, Tennessee</t>
  </si>
  <si>
    <t>Block Group 1, Census Tract 9613, Crockett County, Tennessee</t>
  </si>
  <si>
    <t>Block Group 2, Census Tract 9613, Crockett County, Tennessee</t>
  </si>
  <si>
    <t>Block Group 1, Census Tract 9614, Crockett County, Tennessee</t>
  </si>
  <si>
    <t>Block Group 2, Census Tract 9614, Crockett County, Tennessee</t>
  </si>
  <si>
    <t>Block Group 3, Census Tract 9614, Crockett County, Tennessee</t>
  </si>
  <si>
    <t>Block Group 1, Census Tract 9701.01, Cumberland County, Tennessee</t>
  </si>
  <si>
    <t>Block Group 2, Census Tract 9701.01, Cumberland County, Tennessee</t>
  </si>
  <si>
    <t>Block Group 3, Census Tract 9701.01, Cumberland County, Tennessee</t>
  </si>
  <si>
    <t>Block Group 1, Census Tract 9701.03, Cumberland County, Tennessee</t>
  </si>
  <si>
    <t>Block Group 2, Census Tract 9701.03, Cumberland County, Tennessee</t>
  </si>
  <si>
    <t>Block Group 3, Census Tract 9701.03, Cumberland County, Tennessee</t>
  </si>
  <si>
    <t>Block Group 1, Census Tract 9701.04, Cumberland County, Tennessee</t>
  </si>
  <si>
    <t>Block Group 2, Census Tract 9701.04, Cumberland County, Tennessee</t>
  </si>
  <si>
    <t>Block Group 3, Census Tract 9701.04, Cumberland County, Tennessee</t>
  </si>
  <si>
    <t>Block Group 1, Census Tract 9702.01, Cumberland County, Tennessee</t>
  </si>
  <si>
    <t>Block Group 2, Census Tract 9702.01, Cumberland County, Tennessee</t>
  </si>
  <si>
    <t>Block Group 3, Census Tract 9702.01, Cumberland County, Tennessee</t>
  </si>
  <si>
    <t>Block Group 1, Census Tract 9702.02, Cumberland County, Tennessee</t>
  </si>
  <si>
    <t>Block Group 1, Census Tract 9703.01, Cumberland County, Tennessee</t>
  </si>
  <si>
    <t>Block Group 2, Census Tract 9703.01, Cumberland County, Tennessee</t>
  </si>
  <si>
    <t>Block Group 1, Census Tract 9703.02, Cumberland County, Tennessee</t>
  </si>
  <si>
    <t>Block Group 2, Census Tract 9703.02, Cumberland County, Tennessee</t>
  </si>
  <si>
    <t>Block Group 3, Census Tract 9703.02, Cumberland County, Tennessee</t>
  </si>
  <si>
    <t>Block Group 4, Census Tract 9703.02, Cumberland County, Tennessee</t>
  </si>
  <si>
    <t>Block Group 1, Census Tract 9704.01, Cumberland County, Tennessee</t>
  </si>
  <si>
    <t>Block Group 2, Census Tract 9704.01, Cumberland County, Tennessee</t>
  </si>
  <si>
    <t>Block Group 3, Census Tract 9704.01, Cumberland County, Tennessee</t>
  </si>
  <si>
    <t>Block Group 4, Census Tract 9704.01, Cumberland County, Tennessee</t>
  </si>
  <si>
    <t>Block Group 1, Census Tract 9704.02, Cumberland County, Tennessee</t>
  </si>
  <si>
    <t>Block Group 1, Census Tract 9705.01, Cumberland County, Tennessee</t>
  </si>
  <si>
    <t>Block Group 2, Census Tract 9705.01, Cumberland County, Tennessee</t>
  </si>
  <si>
    <t>Block Group 1, Census Tract 9705.02, Cumberland County, Tennessee</t>
  </si>
  <si>
    <t>Block Group 2, Census Tract 9705.02, Cumberland County, Tennessee</t>
  </si>
  <si>
    <t>Block Group 3, Census Tract 9705.02, Cumberland County, Tennessee</t>
  </si>
  <si>
    <t>Block Group 1, Census Tract 9706.01, Cumberland County, Tennessee</t>
  </si>
  <si>
    <t>Block Group 2, Census Tract 9706.01, Cumberland County, Tennessee</t>
  </si>
  <si>
    <t>Block Group 3, Census Tract 9706.01, Cumberland County, Tennessee</t>
  </si>
  <si>
    <t>Block Group 1, Census Tract 9706.02, Cumberland County, Tennessee</t>
  </si>
  <si>
    <t>Block Group 2, Census Tract 9706.02, Cumberland County, Tennessee</t>
  </si>
  <si>
    <t>Block Group 3, Census Tract 9706.02, Cumberland County, Tennessee</t>
  </si>
  <si>
    <t>Block Group 1, Census Tract 9706.03, Cumberland County, Tennessee</t>
  </si>
  <si>
    <t>Block Group 1, Census Tract 9707.01, Cumberland County, Tennessee</t>
  </si>
  <si>
    <t>Block Group 2, Census Tract 9707.01, Cumberland County, Tennessee</t>
  </si>
  <si>
    <t>Block Group 1, Census Tract 9707.02, Cumberland County, Tennessee</t>
  </si>
  <si>
    <t>Block Group 2, Census Tract 9707.02, Cumberland County, Tennessee</t>
  </si>
  <si>
    <t>Block Group 3, Census Tract 9707.02, Cumberland County, Tennessee</t>
  </si>
  <si>
    <t>Block Group 1, Census Tract 9708, Cumberland County, Tennessee</t>
  </si>
  <si>
    <t>Block Group 2, Census Tract 9708, Cumberland County, Tennessee</t>
  </si>
  <si>
    <t>Block Group 3, Census Tract 9708, Cumberland County, Tennessee</t>
  </si>
  <si>
    <t>Block Group 4, Census Tract 9708, Cumberland County, Tennessee</t>
  </si>
  <si>
    <t>Block Group 1, Census Tract 101.03, Davidson County, Tennessee</t>
  </si>
  <si>
    <t>Block Group 2, Census Tract 101.03, Davidson County, Tennessee</t>
  </si>
  <si>
    <t>Block Group 1, Census Tract 101.04, Davidson County, Tennessee</t>
  </si>
  <si>
    <t>Block Group 2, Census Tract 101.04, Davidson County, Tennessee</t>
  </si>
  <si>
    <t>Block Group 1, Census Tract 101.05, Davidson County, Tennessee</t>
  </si>
  <si>
    <t>Block Group 2, Census Tract 101.05, Davidson County, Tennessee</t>
  </si>
  <si>
    <t>Block Group 3, Census Tract 101.05, Davidson County, Tennessee</t>
  </si>
  <si>
    <t>Block Group 1, Census Tract 101.06, Davidson County, Tennessee</t>
  </si>
  <si>
    <t>Block Group 2, Census Tract 101.06, Davidson County, Tennessee</t>
  </si>
  <si>
    <t>Block Group 1, Census Tract 102.01, Davidson County, Tennessee</t>
  </si>
  <si>
    <t>Block Group 2, Census Tract 102.01, Davidson County, Tennessee</t>
  </si>
  <si>
    <t>Block Group 3, Census Tract 102.01, Davidson County, Tennessee</t>
  </si>
  <si>
    <t>Block Group 1, Census Tract 102.02, Davidson County, Tennessee</t>
  </si>
  <si>
    <t>Block Group 2, Census Tract 102.02, Davidson County, Tennessee</t>
  </si>
  <si>
    <t>Block Group 3, Census Tract 102.02, Davidson County, Tennessee</t>
  </si>
  <si>
    <t>Block Group 1, Census Tract 103.01, Davidson County, Tennessee</t>
  </si>
  <si>
    <t>Block Group 2, Census Tract 103.01, Davidson County, Tennessee</t>
  </si>
  <si>
    <t>Block Group 1, Census Tract 103.02, Davidson County, Tennessee</t>
  </si>
  <si>
    <t>Block Group 2, Census Tract 103.02, Davidson County, Tennessee</t>
  </si>
  <si>
    <t>Block Group 1, Census Tract 103.03, Davidson County, Tennessee</t>
  </si>
  <si>
    <t>Block Group 2, Census Tract 103.03, Davidson County, Tennessee</t>
  </si>
  <si>
    <t>Block Group 3, Census Tract 103.03, Davidson County, Tennessee</t>
  </si>
  <si>
    <t>Block Group 1, Census Tract 104.01, Davidson County, Tennessee</t>
  </si>
  <si>
    <t>Block Group 2, Census Tract 104.01, Davidson County, Tennessee</t>
  </si>
  <si>
    <t>Block Group 3, Census Tract 104.01, Davidson County, Tennessee</t>
  </si>
  <si>
    <t>Block Group 1, Census Tract 104.03, Davidson County, Tennessee</t>
  </si>
  <si>
    <t>Block Group 2, Census Tract 104.03, Davidson County, Tennessee</t>
  </si>
  <si>
    <t>Block Group 3, Census Tract 104.03, Davidson County, Tennessee</t>
  </si>
  <si>
    <t>Block Group 1, Census Tract 104.04, Davidson County, Tennessee</t>
  </si>
  <si>
    <t>Block Group 2, Census Tract 104.04, Davidson County, Tennessee</t>
  </si>
  <si>
    <t>Block Group 1, Census Tract 105.01, Davidson County, Tennessee</t>
  </si>
  <si>
    <t>Block Group 2, Census Tract 105.01, Davidson County, Tennessee</t>
  </si>
  <si>
    <t>Block Group 3, Census Tract 105.01, Davidson County, Tennessee</t>
  </si>
  <si>
    <t>Block Group 4, Census Tract 105.01, Davidson County, Tennessee</t>
  </si>
  <si>
    <t>Block Group 5, Census Tract 105.01, Davidson County, Tennessee</t>
  </si>
  <si>
    <t>Block Group 1, Census Tract 105.02, Davidson County, Tennessee</t>
  </si>
  <si>
    <t>Block Group 2, Census Tract 105.02, Davidson County, Tennessee</t>
  </si>
  <si>
    <t>Block Group 3, Census Tract 105.02, Davidson County, Tennessee</t>
  </si>
  <si>
    <t>Block Group 1, Census Tract 106.01, Davidson County, Tennessee</t>
  </si>
  <si>
    <t>Block Group 2, Census Tract 106.01, Davidson County, Tennessee</t>
  </si>
  <si>
    <t>Block Group 3, Census Tract 106.01, Davidson County, Tennessee</t>
  </si>
  <si>
    <t>Block Group 4, Census Tract 106.01, Davidson County, Tennessee</t>
  </si>
  <si>
    <t>Block Group 1, Census Tract 106.02, Davidson County, Tennessee</t>
  </si>
  <si>
    <t>Block Group 2, Census Tract 106.02, Davidson County, Tennessee</t>
  </si>
  <si>
    <t>Block Group 1, Census Tract 107.01, Davidson County, Tennessee</t>
  </si>
  <si>
    <t>Block Group 2, Census Tract 107.01, Davidson County, Tennessee</t>
  </si>
  <si>
    <t>Block Group 3, Census Tract 107.01, Davidson County, Tennessee</t>
  </si>
  <si>
    <t>Block Group 4, Census Tract 107.01, Davidson County, Tennessee</t>
  </si>
  <si>
    <t>Block Group 1, Census Tract 107.02, Davidson County, Tennessee</t>
  </si>
  <si>
    <t>Block Group 2, Census Tract 107.02, Davidson County, Tennessee</t>
  </si>
  <si>
    <t>Block Group 1, Census Tract 108.01, Davidson County, Tennessee</t>
  </si>
  <si>
    <t>Block Group 2, Census Tract 108.01, Davidson County, Tennessee</t>
  </si>
  <si>
    <t>Block Group 3, Census Tract 108.01, Davidson County, Tennessee</t>
  </si>
  <si>
    <t>Block Group 1, Census Tract 108.02, Davidson County, Tennessee</t>
  </si>
  <si>
    <t>Block Group 2, Census Tract 108.02, Davidson County, Tennessee</t>
  </si>
  <si>
    <t>Block Group 3, Census Tract 108.02, Davidson County, Tennessee</t>
  </si>
  <si>
    <t>Block Group 1, Census Tract 109.01, Davidson County, Tennessee</t>
  </si>
  <si>
    <t>Block Group 2, Census Tract 109.01, Davidson County, Tennessee</t>
  </si>
  <si>
    <t>Block Group 1, Census Tract 109.03, Davidson County, Tennessee</t>
  </si>
  <si>
    <t>Block Group 2, Census Tract 109.03, Davidson County, Tennessee</t>
  </si>
  <si>
    <t>Block Group 3, Census Tract 109.03, Davidson County, Tennessee</t>
  </si>
  <si>
    <t>Block Group 1, Census Tract 109.04, Davidson County, Tennessee</t>
  </si>
  <si>
    <t>Block Group 2, Census Tract 109.04, Davidson County, Tennessee</t>
  </si>
  <si>
    <t>Block Group 1, Census Tract 110.01, Davidson County, Tennessee</t>
  </si>
  <si>
    <t>Block Group 2, Census Tract 110.01, Davidson County, Tennessee</t>
  </si>
  <si>
    <t>Block Group 3, Census Tract 110.01, Davidson County, Tennessee</t>
  </si>
  <si>
    <t>Block Group 4, Census Tract 110.01, Davidson County, Tennessee</t>
  </si>
  <si>
    <t>Block Group 5, Census Tract 110.01, Davidson County, Tennessee</t>
  </si>
  <si>
    <t>Block Group 1, Census Tract 110.02, Davidson County, Tennessee</t>
  </si>
  <si>
    <t>Block Group 2, Census Tract 110.02, Davidson County, Tennessee</t>
  </si>
  <si>
    <t>Block Group 1, Census Tract 111, Davidson County, Tennessee</t>
  </si>
  <si>
    <t>Block Group 2, Census Tract 111, Davidson County, Tennessee</t>
  </si>
  <si>
    <t>Block Group 3, Census Tract 111, Davidson County, Tennessee</t>
  </si>
  <si>
    <t>Block Group 1, Census Tract 112, Davidson County, Tennessee</t>
  </si>
  <si>
    <t>Block Group 2, Census Tract 112, Davidson County, Tennessee</t>
  </si>
  <si>
    <t>Block Group 3, Census Tract 112, Davidson County, Tennessee</t>
  </si>
  <si>
    <t>Block Group 4, Census Tract 112, Davidson County, Tennessee</t>
  </si>
  <si>
    <t>Block Group 1, Census Tract 113, Davidson County, Tennessee</t>
  </si>
  <si>
    <t>Block Group 2, Census Tract 113, Davidson County, Tennessee</t>
  </si>
  <si>
    <t>Block Group 3, Census Tract 113, Davidson County, Tennessee</t>
  </si>
  <si>
    <t>Block Group 1, Census Tract 114, Davidson County, Tennessee</t>
  </si>
  <si>
    <t>Block Group 2, Census Tract 114, Davidson County, Tennessee</t>
  </si>
  <si>
    <t>Block Group 3, Census Tract 114, Davidson County, Tennessee</t>
  </si>
  <si>
    <t>Block Group 4, Census Tract 114, Davidson County, Tennessee</t>
  </si>
  <si>
    <t>Block Group 1, Census Tract 115, Davidson County, Tennessee</t>
  </si>
  <si>
    <t>Block Group 2, Census Tract 115, Davidson County, Tennessee</t>
  </si>
  <si>
    <t>Block Group 3, Census Tract 115, Davidson County, Tennessee</t>
  </si>
  <si>
    <t>Block Group 4, Census Tract 115, Davidson County, Tennessee</t>
  </si>
  <si>
    <t>Block Group 1, Census Tract 116, Davidson County, Tennessee</t>
  </si>
  <si>
    <t>Block Group 2, Census Tract 116, Davidson County, Tennessee</t>
  </si>
  <si>
    <t>Block Group 3, Census Tract 116, Davidson County, Tennessee</t>
  </si>
  <si>
    <t>Block Group 4, Census Tract 116, Davidson County, Tennessee</t>
  </si>
  <si>
    <t>Block Group 5, Census Tract 116, Davidson County, Tennessee</t>
  </si>
  <si>
    <t>Block Group 1, Census Tract 117, Davidson County, Tennessee</t>
  </si>
  <si>
    <t>Block Group 2, Census Tract 117, Davidson County, Tennessee</t>
  </si>
  <si>
    <t>Block Group 3, Census Tract 117, Davidson County, Tennessee</t>
  </si>
  <si>
    <t>Block Group 4, Census Tract 117, Davidson County, Tennessee</t>
  </si>
  <si>
    <t>Block Group 5, Census Tract 117, Davidson County, Tennessee</t>
  </si>
  <si>
    <t>Block Group 6, Census Tract 117, Davidson County, Tennessee</t>
  </si>
  <si>
    <t>Block Group 7, Census Tract 117, Davidson County, Tennessee</t>
  </si>
  <si>
    <t>Block Group 1, Census Tract 118, Davidson County, Tennessee</t>
  </si>
  <si>
    <t>Block Group 2, Census Tract 118, Davidson County, Tennessee</t>
  </si>
  <si>
    <t>Block Group 3, Census Tract 118, Davidson County, Tennessee</t>
  </si>
  <si>
    <t>Block Group 1, Census Tract 119, Davidson County, Tennessee</t>
  </si>
  <si>
    <t>Block Group 2, Census Tract 119, Davidson County, Tennessee</t>
  </si>
  <si>
    <t>Block Group 1, Census Tract 121, Davidson County, Tennessee</t>
  </si>
  <si>
    <t>Block Group 2, Census Tract 121, Davidson County, Tennessee</t>
  </si>
  <si>
    <t>Block Group 1, Census Tract 122, Davidson County, Tennessee</t>
  </si>
  <si>
    <t>Block Group 2, Census Tract 122, Davidson County, Tennessee</t>
  </si>
  <si>
    <t>Block Group 1, Census Tract 126, Davidson County, Tennessee</t>
  </si>
  <si>
    <t>Block Group 1, Census Tract 127.01, Davidson County, Tennessee</t>
  </si>
  <si>
    <t>Block Group 2, Census Tract 127.01, Davidson County, Tennessee</t>
  </si>
  <si>
    <t>Block Group 3, Census Tract 127.01, Davidson County, Tennessee</t>
  </si>
  <si>
    <t>Block Group 4, Census Tract 127.01, Davidson County, Tennessee</t>
  </si>
  <si>
    <t>Block Group 1, Census Tract 127.02, Davidson County, Tennessee</t>
  </si>
  <si>
    <t>Block Group 2, Census Tract 127.02, Davidson County, Tennessee</t>
  </si>
  <si>
    <t>Block Group 1, Census Tract 128.01, Davidson County, Tennessee</t>
  </si>
  <si>
    <t>Block Group 2, Census Tract 128.01, Davidson County, Tennessee</t>
  </si>
  <si>
    <t>Block Group 3, Census Tract 128.01, Davidson County, Tennessee</t>
  </si>
  <si>
    <t>Block Group 4, Census Tract 128.01, Davidson County, Tennessee</t>
  </si>
  <si>
    <t>Block Group 1, Census Tract 128.02, Davidson County, Tennessee</t>
  </si>
  <si>
    <t>Block Group 2, Census Tract 128.02, Davidson County, Tennessee</t>
  </si>
  <si>
    <t>Block Group 3, Census Tract 128.02, Davidson County, Tennessee</t>
  </si>
  <si>
    <t>Block Group 1, Census Tract 130.01, Davidson County, Tennessee</t>
  </si>
  <si>
    <t>Block Group 1, Census Tract 130.02, Davidson County, Tennessee</t>
  </si>
  <si>
    <t>Block Group 1, Census Tract 131, Davidson County, Tennessee</t>
  </si>
  <si>
    <t>Block Group 2, Census Tract 131, Davidson County, Tennessee</t>
  </si>
  <si>
    <t>Block Group 1, Census Tract 132.01, Davidson County, Tennessee</t>
  </si>
  <si>
    <t>Block Group 2, Census Tract 132.01, Davidson County, Tennessee</t>
  </si>
  <si>
    <t>Block Group 1, Census Tract 132.02, Davidson County, Tennessee</t>
  </si>
  <si>
    <t>Block Group 2, Census Tract 132.02, Davidson County, Tennessee</t>
  </si>
  <si>
    <t>Block Group 3, Census Tract 132.02, Davidson County, Tennessee</t>
  </si>
  <si>
    <t>Block Group 1, Census Tract 133, Davidson County, Tennessee</t>
  </si>
  <si>
    <t>Block Group 2, Census Tract 133, Davidson County, Tennessee</t>
  </si>
  <si>
    <t>Block Group 3, Census Tract 133, Davidson County, Tennessee</t>
  </si>
  <si>
    <t>Block Group 4, Census Tract 133, Davidson County, Tennessee</t>
  </si>
  <si>
    <t>Block Group 1, Census Tract 134, Davidson County, Tennessee</t>
  </si>
  <si>
    <t>Block Group 2, Census Tract 134, Davidson County, Tennessee</t>
  </si>
  <si>
    <t>Block Group 3, Census Tract 134, Davidson County, Tennessee</t>
  </si>
  <si>
    <t>Block Group 1, Census Tract 135, Davidson County, Tennessee</t>
  </si>
  <si>
    <t>Block Group 2, Census Tract 135, Davidson County, Tennessee</t>
  </si>
  <si>
    <t>Block Group 1, Census Tract 136, Davidson County, Tennessee</t>
  </si>
  <si>
    <t>Block Group 2, Census Tract 136, Davidson County, Tennessee</t>
  </si>
  <si>
    <t>Block Group 3, Census Tract 136, Davidson County, Tennessee</t>
  </si>
  <si>
    <t>Block Group 4, Census Tract 136, Davidson County, Tennessee</t>
  </si>
  <si>
    <t>Block Group 1, Census Tract 137.01, Davidson County, Tennessee</t>
  </si>
  <si>
    <t>Block Group 2, Census Tract 137.01, Davidson County, Tennessee</t>
  </si>
  <si>
    <t>Block Group 3, Census Tract 137.01, Davidson County, Tennessee</t>
  </si>
  <si>
    <t>Block Group 1, Census Tract 137.02, Davidson County, Tennessee</t>
  </si>
  <si>
    <t>Block Group 2, Census Tract 137.02, Davidson County, Tennessee</t>
  </si>
  <si>
    <t>Block Group 1, Census Tract 138, Davidson County, Tennessee</t>
  </si>
  <si>
    <t>Block Group 2, Census Tract 138, Davidson County, Tennessee</t>
  </si>
  <si>
    <t>Block Group 1, Census Tract 139, Davidson County, Tennessee</t>
  </si>
  <si>
    <t>Block Group 1, Census Tract 142, Davidson County, Tennessee</t>
  </si>
  <si>
    <t>Block Group 2, Census Tract 142, Davidson County, Tennessee</t>
  </si>
  <si>
    <t>Block Group 1, Census Tract 143, Davidson County, Tennessee</t>
  </si>
  <si>
    <t>Block Group 2, Census Tract 143, Davidson County, Tennessee</t>
  </si>
  <si>
    <t>Block Group 1, Census Tract 144, Davidson County, Tennessee</t>
  </si>
  <si>
    <t>Block Group 1, Census Tract 148, Davidson County, Tennessee</t>
  </si>
  <si>
    <t>Block Group 1, Census Tract 151, Davidson County, Tennessee</t>
  </si>
  <si>
    <t>Block Group 2, Census Tract 151, Davidson County, Tennessee</t>
  </si>
  <si>
    <t>Block Group 3, Census Tract 151, Davidson County, Tennessee</t>
  </si>
  <si>
    <t>Block Group 1, Census Tract 152, Davidson County, Tennessee</t>
  </si>
  <si>
    <t>Block Group 2, Census Tract 152, Davidson County, Tennessee</t>
  </si>
  <si>
    <t>Block Group 1, Census Tract 153, Davidson County, Tennessee</t>
  </si>
  <si>
    <t>Block Group 2, Census Tract 153, Davidson County, Tennessee</t>
  </si>
  <si>
    <t>Block Group 3, Census Tract 153, Davidson County, Tennessee</t>
  </si>
  <si>
    <t>Block Group 4, Census Tract 153, Davidson County, Tennessee</t>
  </si>
  <si>
    <t>Block Group 1, Census Tract 154.01, Davidson County, Tennessee</t>
  </si>
  <si>
    <t>Block Group 2, Census Tract 154.01, Davidson County, Tennessee</t>
  </si>
  <si>
    <t>Block Group 3, Census Tract 154.01, Davidson County, Tennessee</t>
  </si>
  <si>
    <t>Block Group 1, Census Tract 154.02, Davidson County, Tennessee</t>
  </si>
  <si>
    <t>Block Group 2, Census Tract 154.02, Davidson County, Tennessee</t>
  </si>
  <si>
    <t>Block Group 3, Census Tract 154.02, Davidson County, Tennessee</t>
  </si>
  <si>
    <t>Block Group 4, Census Tract 154.02, Davidson County, Tennessee</t>
  </si>
  <si>
    <t>Block Group 1, Census Tract 154.04, Davidson County, Tennessee</t>
  </si>
  <si>
    <t>Block Group 2, Census Tract 154.04, Davidson County, Tennessee</t>
  </si>
  <si>
    <t>Block Group 3, Census Tract 154.04, Davidson County, Tennessee</t>
  </si>
  <si>
    <t>Block Group 1, Census Tract 154.05, Davidson County, Tennessee</t>
  </si>
  <si>
    <t>Block Group 2, Census Tract 154.05, Davidson County, Tennessee</t>
  </si>
  <si>
    <t>Block Group 1, Census Tract 155.01, Davidson County, Tennessee</t>
  </si>
  <si>
    <t>Block Group 2, Census Tract 155.01, Davidson County, Tennessee</t>
  </si>
  <si>
    <t>Block Group 1, Census Tract 155.02, Davidson County, Tennessee</t>
  </si>
  <si>
    <t>Block Group 2, Census Tract 155.02, Davidson County, Tennessee</t>
  </si>
  <si>
    <t>Block Group 3, Census Tract 155.02, Davidson County, Tennessee</t>
  </si>
  <si>
    <t>Block Group 1, Census Tract 156.09, Davidson County, Tennessee</t>
  </si>
  <si>
    <t>Block Group 2, Census Tract 156.09, Davidson County, Tennessee</t>
  </si>
  <si>
    <t>Block Group 3, Census Tract 156.09, Davidson County, Tennessee</t>
  </si>
  <si>
    <t>Block Group 1, Census Tract 156.13, Davidson County, Tennessee</t>
  </si>
  <si>
    <t>Block Group 2, Census Tract 156.13, Davidson County, Tennessee</t>
  </si>
  <si>
    <t>Block Group 3, Census Tract 156.13, Davidson County, Tennessee</t>
  </si>
  <si>
    <t>Block Group 4, Census Tract 156.13, Davidson County, Tennessee</t>
  </si>
  <si>
    <t>Block Group 1, Census Tract 156.14, Davidson County, Tennessee</t>
  </si>
  <si>
    <t>Block Group 2, Census Tract 156.14, Davidson County, Tennessee</t>
  </si>
  <si>
    <t>Block Group 3, Census Tract 156.14, Davidson County, Tennessee</t>
  </si>
  <si>
    <t>Block Group 1, Census Tract 156.15, Davidson County, Tennessee</t>
  </si>
  <si>
    <t>Block Group 2, Census Tract 156.15, Davidson County, Tennessee</t>
  </si>
  <si>
    <t>Block Group 3, Census Tract 156.15, Davidson County, Tennessee</t>
  </si>
  <si>
    <t>Block Group 1, Census Tract 156.17, Davidson County, Tennessee</t>
  </si>
  <si>
    <t>Block Group 2, Census Tract 156.17, Davidson County, Tennessee</t>
  </si>
  <si>
    <t>Block Group 1, Census Tract 156.18, Davidson County, Tennessee</t>
  </si>
  <si>
    <t>Block Group 2, Census Tract 156.18, Davidson County, Tennessee</t>
  </si>
  <si>
    <t>Block Group 3, Census Tract 156.18, Davidson County, Tennessee</t>
  </si>
  <si>
    <t>Block Group 4, Census Tract 156.18, Davidson County, Tennessee</t>
  </si>
  <si>
    <t>Block Group 5, Census Tract 156.18, Davidson County, Tennessee</t>
  </si>
  <si>
    <t>Block Group 1, Census Tract 156.19, Davidson County, Tennessee</t>
  </si>
  <si>
    <t>Block Group 2, Census Tract 156.19, Davidson County, Tennessee</t>
  </si>
  <si>
    <t>Block Group 3, Census Tract 156.19, Davidson County, Tennessee</t>
  </si>
  <si>
    <t>Block Group 1, Census Tract 156.20, Davidson County, Tennessee</t>
  </si>
  <si>
    <t>Block Group 2, Census Tract 156.20, Davidson County, Tennessee</t>
  </si>
  <si>
    <t>Block Group 3, Census Tract 156.20, Davidson County, Tennessee</t>
  </si>
  <si>
    <t>Block Group 1, Census Tract 156.22, Davidson County, Tennessee</t>
  </si>
  <si>
    <t>Block Group 2, Census Tract 156.22, Davidson County, Tennessee</t>
  </si>
  <si>
    <t>Block Group 3, Census Tract 156.22, Davidson County, Tennessee</t>
  </si>
  <si>
    <t>Block Group 1, Census Tract 156.23, Davidson County, Tennessee</t>
  </si>
  <si>
    <t>Block Group 2, Census Tract 156.23, Davidson County, Tennessee</t>
  </si>
  <si>
    <t>Block Group 3, Census Tract 156.23, Davidson County, Tennessee</t>
  </si>
  <si>
    <t>Block Group 1, Census Tract 156.24, Davidson County, Tennessee</t>
  </si>
  <si>
    <t>Block Group 2, Census Tract 156.24, Davidson County, Tennessee</t>
  </si>
  <si>
    <t>Block Group 3, Census Tract 156.24, Davidson County, Tennessee</t>
  </si>
  <si>
    <t>Block Group 1, Census Tract 156.25, Davidson County, Tennessee</t>
  </si>
  <si>
    <t>Block Group 2, Census Tract 156.25, Davidson County, Tennessee</t>
  </si>
  <si>
    <t>Block Group 3, Census Tract 156.25, Davidson County, Tennessee</t>
  </si>
  <si>
    <t>Block Group 1, Census Tract 156.26, Davidson County, Tennessee</t>
  </si>
  <si>
    <t>Block Group 2, Census Tract 156.26, Davidson County, Tennessee</t>
  </si>
  <si>
    <t>Block Group 3, Census Tract 156.26, Davidson County, Tennessee</t>
  </si>
  <si>
    <t>Block Group 4, Census Tract 156.26, Davidson County, Tennessee</t>
  </si>
  <si>
    <t>Block Group 1, Census Tract 156.27, Davidson County, Tennessee</t>
  </si>
  <si>
    <t>Block Group 2, Census Tract 156.27, Davidson County, Tennessee</t>
  </si>
  <si>
    <t>Block Group 1, Census Tract 156.28, Davidson County, Tennessee</t>
  </si>
  <si>
    <t>Block Group 2, Census Tract 156.28, Davidson County, Tennessee</t>
  </si>
  <si>
    <t>Block Group 3, Census Tract 156.28, Davidson County, Tennessee</t>
  </si>
  <si>
    <t>Block Group 1, Census Tract 156.29, Davidson County, Tennessee</t>
  </si>
  <si>
    <t>Block Group 2, Census Tract 156.29, Davidson County, Tennessee</t>
  </si>
  <si>
    <t>Block Group 3, Census Tract 156.29, Davidson County, Tennessee</t>
  </si>
  <si>
    <t>Block Group 4, Census Tract 156.29, Davidson County, Tennessee</t>
  </si>
  <si>
    <t>Block Group 1, Census Tract 156.30, Davidson County, Tennessee</t>
  </si>
  <si>
    <t>Block Group 2, Census Tract 156.30, Davidson County, Tennessee</t>
  </si>
  <si>
    <t>Block Group 3, Census Tract 156.30, Davidson County, Tennessee</t>
  </si>
  <si>
    <t>Block Group 1, Census Tract 156.32, Davidson County, Tennessee</t>
  </si>
  <si>
    <t>Block Group 2, Census Tract 156.32, Davidson County, Tennessee</t>
  </si>
  <si>
    <t>Block Group 3, Census Tract 156.32, Davidson County, Tennessee</t>
  </si>
  <si>
    <t>Block Group 1, Census Tract 156.33, Davidson County, Tennessee</t>
  </si>
  <si>
    <t>Block Group 2, Census Tract 156.33, Davidson County, Tennessee</t>
  </si>
  <si>
    <t>Block Group 1, Census Tract 156.34, Davidson County, Tennessee</t>
  </si>
  <si>
    <t>Block Group 2, Census Tract 156.34, Davidson County, Tennessee</t>
  </si>
  <si>
    <t>Block Group 3, Census Tract 156.34, Davidson County, Tennessee</t>
  </si>
  <si>
    <t>Block Group 4, Census Tract 156.34, Davidson County, Tennessee</t>
  </si>
  <si>
    <t>Block Group 1, Census Tract 156.35, Davidson County, Tennessee</t>
  </si>
  <si>
    <t>Block Group 1, Census Tract 156.36, Davidson County, Tennessee</t>
  </si>
  <si>
    <t>Block Group 2, Census Tract 156.36, Davidson County, Tennessee</t>
  </si>
  <si>
    <t>Block Group 1, Census Tract 156.37, Davidson County, Tennessee</t>
  </si>
  <si>
    <t>Block Group 2, Census Tract 156.37, Davidson County, Tennessee</t>
  </si>
  <si>
    <t>Block Group 3, Census Tract 156.37, Davidson County, Tennessee</t>
  </si>
  <si>
    <t>Block Group 1, Census Tract 157, Davidson County, Tennessee</t>
  </si>
  <si>
    <t>Block Group 1, Census Tract 158.04, Davidson County, Tennessee</t>
  </si>
  <si>
    <t>Block Group 2, Census Tract 158.04, Davidson County, Tennessee</t>
  </si>
  <si>
    <t>Block Group 3, Census Tract 158.04, Davidson County, Tennessee</t>
  </si>
  <si>
    <t>Block Group 1, Census Tract 158.05, Davidson County, Tennessee</t>
  </si>
  <si>
    <t>Block Group 2, Census Tract 158.05, Davidson County, Tennessee</t>
  </si>
  <si>
    <t>Block Group 3, Census Tract 158.05, Davidson County, Tennessee</t>
  </si>
  <si>
    <t>Block Group 1, Census Tract 158.06, Davidson County, Tennessee</t>
  </si>
  <si>
    <t>Block Group 2, Census Tract 158.06, Davidson County, Tennessee</t>
  </si>
  <si>
    <t>Block Group 3, Census Tract 158.06, Davidson County, Tennessee</t>
  </si>
  <si>
    <t>Block Group 1, Census Tract 159, Davidson County, Tennessee</t>
  </si>
  <si>
    <t>Block Group 2, Census Tract 159, Davidson County, Tennessee</t>
  </si>
  <si>
    <t>Block Group 1, Census Tract 160, Davidson County, Tennessee</t>
  </si>
  <si>
    <t>Block Group 1, Census Tract 161, Davidson County, Tennessee</t>
  </si>
  <si>
    <t>Block Group 2, Census Tract 161, Davidson County, Tennessee</t>
  </si>
  <si>
    <t>Block Group 1, Census Tract 162, Davidson County, Tennessee</t>
  </si>
  <si>
    <t>Block Group 2, Census Tract 162, Davidson County, Tennessee</t>
  </si>
  <si>
    <t>Block Group 3, Census Tract 162, Davidson County, Tennessee</t>
  </si>
  <si>
    <t>Block Group 1, Census Tract 163, Davidson County, Tennessee</t>
  </si>
  <si>
    <t>Block Group 2, Census Tract 163, Davidson County, Tennessee</t>
  </si>
  <si>
    <t>Block Group 1, Census Tract 164, Davidson County, Tennessee</t>
  </si>
  <si>
    <t>Block Group 2, Census Tract 164, Davidson County, Tennessee</t>
  </si>
  <si>
    <t>Block Group 3, Census Tract 164, Davidson County, Tennessee</t>
  </si>
  <si>
    <t>Block Group 1, Census Tract 165, Davidson County, Tennessee</t>
  </si>
  <si>
    <t>Block Group 2, Census Tract 165, Davidson County, Tennessee</t>
  </si>
  <si>
    <t>Block Group 1, Census Tract 166, Davidson County, Tennessee</t>
  </si>
  <si>
    <t>Block Group 2, Census Tract 166, Davidson County, Tennessee</t>
  </si>
  <si>
    <t>Block Group 3, Census Tract 166, Davidson County, Tennessee</t>
  </si>
  <si>
    <t>Block Group 1, Census Tract 167, Davidson County, Tennessee</t>
  </si>
  <si>
    <t>Block Group 2, Census Tract 167, Davidson County, Tennessee</t>
  </si>
  <si>
    <t>Block Group 3, Census Tract 167, Davidson County, Tennessee</t>
  </si>
  <si>
    <t>Block Group 4, Census Tract 167, Davidson County, Tennessee</t>
  </si>
  <si>
    <t>Block Group 5, Census Tract 167, Davidson County, Tennessee</t>
  </si>
  <si>
    <t>Block Group 1, Census Tract 168, Davidson County, Tennessee</t>
  </si>
  <si>
    <t>Block Group 2, Census Tract 168, Davidson County, Tennessee</t>
  </si>
  <si>
    <t>Block Group 3, Census Tract 168, Davidson County, Tennessee</t>
  </si>
  <si>
    <t>Block Group 1, Census Tract 169, Davidson County, Tennessee</t>
  </si>
  <si>
    <t>Block Group 2, Census Tract 169, Davidson County, Tennessee</t>
  </si>
  <si>
    <t>Block Group 3, Census Tract 169, Davidson County, Tennessee</t>
  </si>
  <si>
    <t>Block Group 4, Census Tract 169, Davidson County, Tennessee</t>
  </si>
  <si>
    <t>Block Group 5, Census Tract 169, Davidson County, Tennessee</t>
  </si>
  <si>
    <t>Block Group 1, Census Tract 170, Davidson County, Tennessee</t>
  </si>
  <si>
    <t>Block Group 2, Census Tract 170, Davidson County, Tennessee</t>
  </si>
  <si>
    <t>Block Group 3, Census Tract 170, Davidson County, Tennessee</t>
  </si>
  <si>
    <t>Block Group 1, Census Tract 171, Davidson County, Tennessee</t>
  </si>
  <si>
    <t>Block Group 2, Census Tract 171, Davidson County, Tennessee</t>
  </si>
  <si>
    <t>Block Group 1, Census Tract 172, Davidson County, Tennessee</t>
  </si>
  <si>
    <t>Block Group 2, Census Tract 172, Davidson County, Tennessee</t>
  </si>
  <si>
    <t>Block Group 1, Census Tract 173, Davidson County, Tennessee</t>
  </si>
  <si>
    <t>Block Group 2, Census Tract 173, Davidson County, Tennessee</t>
  </si>
  <si>
    <t>Block Group 3, Census Tract 173, Davidson County, Tennessee</t>
  </si>
  <si>
    <t>Block Group 1, Census Tract 174.01, Davidson County, Tennessee</t>
  </si>
  <si>
    <t>Block Group 2, Census Tract 174.01, Davidson County, Tennessee</t>
  </si>
  <si>
    <t>Block Group 1, Census Tract 174.02, Davidson County, Tennessee</t>
  </si>
  <si>
    <t>Block Group 2, Census Tract 174.02, Davidson County, Tennessee</t>
  </si>
  <si>
    <t>Block Group 3, Census Tract 174.02, Davidson County, Tennessee</t>
  </si>
  <si>
    <t>Block Group 4, Census Tract 174.02, Davidson County, Tennessee</t>
  </si>
  <si>
    <t>Block Group 1, Census Tract 175, Davidson County, Tennessee</t>
  </si>
  <si>
    <t>Block Group 2, Census Tract 175, Davidson County, Tennessee</t>
  </si>
  <si>
    <t>Block Group 3, Census Tract 175, Davidson County, Tennessee</t>
  </si>
  <si>
    <t>Block Group 1, Census Tract 177.01, Davidson County, Tennessee</t>
  </si>
  <si>
    <t>Block Group 2, Census Tract 177.01, Davidson County, Tennessee</t>
  </si>
  <si>
    <t>Block Group 1, Census Tract 177.02, Davidson County, Tennessee</t>
  </si>
  <si>
    <t>Block Group 2, Census Tract 177.02, Davidson County, Tennessee</t>
  </si>
  <si>
    <t>Block Group 1, Census Tract 178, Davidson County, Tennessee</t>
  </si>
  <si>
    <t>Block Group 2, Census Tract 178, Davidson County, Tennessee</t>
  </si>
  <si>
    <t>Block Group 3, Census Tract 178, Davidson County, Tennessee</t>
  </si>
  <si>
    <t>Block Group 4, Census Tract 178, Davidson County, Tennessee</t>
  </si>
  <si>
    <t>Block Group 5, Census Tract 178, Davidson County, Tennessee</t>
  </si>
  <si>
    <t>Block Group 1, Census Tract 179.01, Davidson County, Tennessee</t>
  </si>
  <si>
    <t>Block Group 2, Census Tract 179.01, Davidson County, Tennessee</t>
  </si>
  <si>
    <t>Block Group 3, Census Tract 179.01, Davidson County, Tennessee</t>
  </si>
  <si>
    <t>Block Group 4, Census Tract 179.01, Davidson County, Tennessee</t>
  </si>
  <si>
    <t>Block Group 1, Census Tract 179.02, Davidson County, Tennessee</t>
  </si>
  <si>
    <t>Block Group 2, Census Tract 179.02, Davidson County, Tennessee</t>
  </si>
  <si>
    <t>Block Group 3, Census Tract 179.02, Davidson County, Tennessee</t>
  </si>
  <si>
    <t>Block Group 1, Census Tract 180, Davidson County, Tennessee</t>
  </si>
  <si>
    <t>Block Group 2, Census Tract 180, Davidson County, Tennessee</t>
  </si>
  <si>
    <t>Block Group 3, Census Tract 180, Davidson County, Tennessee</t>
  </si>
  <si>
    <t>Block Group 4, Census Tract 180, Davidson County, Tennessee</t>
  </si>
  <si>
    <t>Block Group 5, Census Tract 180, Davidson County, Tennessee</t>
  </si>
  <si>
    <t>Block Group 1, Census Tract 181.01, Davidson County, Tennessee</t>
  </si>
  <si>
    <t>Block Group 2, Census Tract 181.01, Davidson County, Tennessee</t>
  </si>
  <si>
    <t>Block Group 3, Census Tract 181.01, Davidson County, Tennessee</t>
  </si>
  <si>
    <t>Block Group 1, Census Tract 181.02, Davidson County, Tennessee</t>
  </si>
  <si>
    <t>Block Group 2, Census Tract 181.02, Davidson County, Tennessee</t>
  </si>
  <si>
    <t>Block Group 3, Census Tract 181.02, Davidson County, Tennessee</t>
  </si>
  <si>
    <t>Block Group 1, Census Tract 182.01, Davidson County, Tennessee</t>
  </si>
  <si>
    <t>Block Group 2, Census Tract 182.01, Davidson County, Tennessee</t>
  </si>
  <si>
    <t>Block Group 3, Census Tract 182.01, Davidson County, Tennessee</t>
  </si>
  <si>
    <t>Block Group 1, Census Tract 182.03, Davidson County, Tennessee</t>
  </si>
  <si>
    <t>Block Group 2, Census Tract 182.03, Davidson County, Tennessee</t>
  </si>
  <si>
    <t>Block Group 1, Census Tract 182.04, Davidson County, Tennessee</t>
  </si>
  <si>
    <t>Block Group 2, Census Tract 182.04, Davidson County, Tennessee</t>
  </si>
  <si>
    <t>Block Group 1, Census Tract 182.05, Davidson County, Tennessee</t>
  </si>
  <si>
    <t>Block Group 2, Census Tract 182.05, Davidson County, Tennessee</t>
  </si>
  <si>
    <t>Block Group 3, Census Tract 182.05, Davidson County, Tennessee</t>
  </si>
  <si>
    <t>Block Group 1, Census Tract 183.02, Davidson County, Tennessee</t>
  </si>
  <si>
    <t>Block Group 1, Census Tract 183.03, Davidson County, Tennessee</t>
  </si>
  <si>
    <t>Block Group 2, Census Tract 183.03, Davidson County, Tennessee</t>
  </si>
  <si>
    <t>Block Group 1, Census Tract 183.04, Davidson County, Tennessee</t>
  </si>
  <si>
    <t>Block Group 2, Census Tract 183.04, Davidson County, Tennessee</t>
  </si>
  <si>
    <t>Block Group 1, Census Tract 184.04, Davidson County, Tennessee</t>
  </si>
  <si>
    <t>Block Group 2, Census Tract 184.04, Davidson County, Tennessee</t>
  </si>
  <si>
    <t>Block Group 3, Census Tract 184.04, Davidson County, Tennessee</t>
  </si>
  <si>
    <t>Block Group 4, Census Tract 184.04, Davidson County, Tennessee</t>
  </si>
  <si>
    <t>Block Group 1, Census Tract 184.05, Davidson County, Tennessee</t>
  </si>
  <si>
    <t>Block Group 2, Census Tract 184.05, Davidson County, Tennessee</t>
  </si>
  <si>
    <t>Block Group 3, Census Tract 184.05, Davidson County, Tennessee</t>
  </si>
  <si>
    <t>Block Group 1, Census Tract 184.07, Davidson County, Tennessee</t>
  </si>
  <si>
    <t>Block Group 2, Census Tract 184.07, Davidson County, Tennessee</t>
  </si>
  <si>
    <t>Block Group 1, Census Tract 184.08, Davidson County, Tennessee</t>
  </si>
  <si>
    <t>Block Group 2, Census Tract 184.08, Davidson County, Tennessee</t>
  </si>
  <si>
    <t>Block Group 1, Census Tract 184.09, Davidson County, Tennessee</t>
  </si>
  <si>
    <t>Block Group 2, Census Tract 184.09, Davidson County, Tennessee</t>
  </si>
  <si>
    <t>Block Group 3, Census Tract 184.09, Davidson County, Tennessee</t>
  </si>
  <si>
    <t>Block Group 1, Census Tract 184.10, Davidson County, Tennessee</t>
  </si>
  <si>
    <t>Block Group 2, Census Tract 184.10, Davidson County, Tennessee</t>
  </si>
  <si>
    <t>Block Group 1, Census Tract 184.11, Davidson County, Tennessee</t>
  </si>
  <si>
    <t>Block Group 2, Census Tract 184.11, Davidson County, Tennessee</t>
  </si>
  <si>
    <t>Block Group 1, Census Tract 184.12, Davidson County, Tennessee</t>
  </si>
  <si>
    <t>Block Group 2, Census Tract 184.12, Davidson County, Tennessee</t>
  </si>
  <si>
    <t>Block Group 3, Census Tract 184.12, Davidson County, Tennessee</t>
  </si>
  <si>
    <t>Block Group 1, Census Tract 185, Davidson County, Tennessee</t>
  </si>
  <si>
    <t>Block Group 2, Census Tract 185, Davidson County, Tennessee</t>
  </si>
  <si>
    <t>Block Group 3, Census Tract 185, Davidson County, Tennessee</t>
  </si>
  <si>
    <t>Block Group 4, Census Tract 185, Davidson County, Tennessee</t>
  </si>
  <si>
    <t>Block Group 5, Census Tract 185, Davidson County, Tennessee</t>
  </si>
  <si>
    <t>Block Group 6, Census Tract 185, Davidson County, Tennessee</t>
  </si>
  <si>
    <t>Block Group 1, Census Tract 186.01, Davidson County, Tennessee</t>
  </si>
  <si>
    <t>Block Group 2, Census Tract 186.01, Davidson County, Tennessee</t>
  </si>
  <si>
    <t>Block Group 1, Census Tract 186.02, Davidson County, Tennessee</t>
  </si>
  <si>
    <t>Block Group 2, Census Tract 186.02, Davidson County, Tennessee</t>
  </si>
  <si>
    <t>Block Group 3, Census Tract 186.02, Davidson County, Tennessee</t>
  </si>
  <si>
    <t>Block Group 4, Census Tract 186.02, Davidson County, Tennessee</t>
  </si>
  <si>
    <t>Block Group 1, Census Tract 187, Davidson County, Tennessee</t>
  </si>
  <si>
    <t>Block Group 2, Census Tract 187, Davidson County, Tennessee</t>
  </si>
  <si>
    <t>Block Group 3, Census Tract 187, Davidson County, Tennessee</t>
  </si>
  <si>
    <t>Block Group 1, Census Tract 188.01, Davidson County, Tennessee</t>
  </si>
  <si>
    <t>Block Group 2, Census Tract 188.01, Davidson County, Tennessee</t>
  </si>
  <si>
    <t>Block Group 3, Census Tract 188.01, Davidson County, Tennessee</t>
  </si>
  <si>
    <t>Block Group 4, Census Tract 188.01, Davidson County, Tennessee</t>
  </si>
  <si>
    <t>Block Group 5, Census Tract 188.01, Davidson County, Tennessee</t>
  </si>
  <si>
    <t>Block Group 6, Census Tract 188.01, Davidson County, Tennessee</t>
  </si>
  <si>
    <t>Block Group 1, Census Tract 188.03, Davidson County, Tennessee</t>
  </si>
  <si>
    <t>Block Group 2, Census Tract 188.03, Davidson County, Tennessee</t>
  </si>
  <si>
    <t>Block Group 1, Census Tract 188.04, Davidson County, Tennessee</t>
  </si>
  <si>
    <t>Block Group 2, Census Tract 188.04, Davidson County, Tennessee</t>
  </si>
  <si>
    <t>Block Group 3, Census Tract 188.04, Davidson County, Tennessee</t>
  </si>
  <si>
    <t>Block Group 1, Census Tract 189.01, Davidson County, Tennessee</t>
  </si>
  <si>
    <t>Block Group 2, Census Tract 189.01, Davidson County, Tennessee</t>
  </si>
  <si>
    <t>Block Group 1, Census Tract 189.02, Davidson County, Tennessee</t>
  </si>
  <si>
    <t>Block Group 2, Census Tract 189.02, Davidson County, Tennessee</t>
  </si>
  <si>
    <t>Block Group 3, Census Tract 189.02, Davidson County, Tennessee</t>
  </si>
  <si>
    <t>Block Group 1, Census Tract 189.04, Davidson County, Tennessee</t>
  </si>
  <si>
    <t>Block Group 2, Census Tract 189.04, Davidson County, Tennessee</t>
  </si>
  <si>
    <t>Block Group 3, Census Tract 189.04, Davidson County, Tennessee</t>
  </si>
  <si>
    <t>Block Group 1, Census Tract 189.05, Davidson County, Tennessee</t>
  </si>
  <si>
    <t>Block Group 2, Census Tract 189.05, Davidson County, Tennessee</t>
  </si>
  <si>
    <t>Block Group 1, Census Tract 190.03, Davidson County, Tennessee</t>
  </si>
  <si>
    <t>Block Group 2, Census Tract 190.03, Davidson County, Tennessee</t>
  </si>
  <si>
    <t>Block Group 3, Census Tract 190.03, Davidson County, Tennessee</t>
  </si>
  <si>
    <t>Block Group 4, Census Tract 190.03, Davidson County, Tennessee</t>
  </si>
  <si>
    <t>Block Group 1, Census Tract 190.04, Davidson County, Tennessee</t>
  </si>
  <si>
    <t>Block Group 2, Census Tract 190.04, Davidson County, Tennessee</t>
  </si>
  <si>
    <t>Block Group 3, Census Tract 190.04, Davidson County, Tennessee</t>
  </si>
  <si>
    <t>Block Group 1, Census Tract 190.07, Davidson County, Tennessee</t>
  </si>
  <si>
    <t>Block Group 1, Census Tract 190.08, Davidson County, Tennessee</t>
  </si>
  <si>
    <t>Block Group 2, Census Tract 190.08, Davidson County, Tennessee</t>
  </si>
  <si>
    <t>Block Group 3, Census Tract 190.08, Davidson County, Tennessee</t>
  </si>
  <si>
    <t>Block Group 4, Census Tract 190.08, Davidson County, Tennessee</t>
  </si>
  <si>
    <t>Block Group 1, Census Tract 191.05, Davidson County, Tennessee</t>
  </si>
  <si>
    <t>Block Group 2, Census Tract 191.05, Davidson County, Tennessee</t>
  </si>
  <si>
    <t>Block Group 3, Census Tract 191.05, Davidson County, Tennessee</t>
  </si>
  <si>
    <t>Block Group 4, Census Tract 191.05, Davidson County, Tennessee</t>
  </si>
  <si>
    <t>Block Group 5, Census Tract 191.05, Davidson County, Tennessee</t>
  </si>
  <si>
    <t>Block Group 1, Census Tract 191.06, Davidson County, Tennessee</t>
  </si>
  <si>
    <t>Block Group 2, Census Tract 191.06, Davidson County, Tennessee</t>
  </si>
  <si>
    <t>Block Group 3, Census Tract 191.06, Davidson County, Tennessee</t>
  </si>
  <si>
    <t>Block Group 1, Census Tract 191.08, Davidson County, Tennessee</t>
  </si>
  <si>
    <t>Block Group 2, Census Tract 191.08, Davidson County, Tennessee</t>
  </si>
  <si>
    <t>Block Group 1, Census Tract 191.09, Davidson County, Tennessee</t>
  </si>
  <si>
    <t>Block Group 2, Census Tract 191.09, Davidson County, Tennessee</t>
  </si>
  <si>
    <t>Block Group 3, Census Tract 191.09, Davidson County, Tennessee</t>
  </si>
  <si>
    <t>Block Group 1, Census Tract 191.10, Davidson County, Tennessee</t>
  </si>
  <si>
    <t>Block Group 2, Census Tract 191.10, Davidson County, Tennessee</t>
  </si>
  <si>
    <t>Block Group 3, Census Tract 191.10, Davidson County, Tennessee</t>
  </si>
  <si>
    <t>Block Group 1, Census Tract 191.11, Davidson County, Tennessee</t>
  </si>
  <si>
    <t>Block Group 2, Census Tract 191.11, Davidson County, Tennessee</t>
  </si>
  <si>
    <t>Block Group 3, Census Tract 191.11, Davidson County, Tennessee</t>
  </si>
  <si>
    <t>Block Group 1, Census Tract 191.12, Davidson County, Tennessee</t>
  </si>
  <si>
    <t>Block Group 2, Census Tract 191.12, Davidson County, Tennessee</t>
  </si>
  <si>
    <t>Block Group 1, Census Tract 191.15, Davidson County, Tennessee</t>
  </si>
  <si>
    <t>Block Group 2, Census Tract 191.15, Davidson County, Tennessee</t>
  </si>
  <si>
    <t>Block Group 1, Census Tract 191.16, Davidson County, Tennessee</t>
  </si>
  <si>
    <t>Block Group 2, Census Tract 191.16, Davidson County, Tennessee</t>
  </si>
  <si>
    <t>Block Group 3, Census Tract 191.16, Davidson County, Tennessee</t>
  </si>
  <si>
    <t>Block Group 1, Census Tract 191.17, Davidson County, Tennessee</t>
  </si>
  <si>
    <t>Block Group 2, Census Tract 191.17, Davidson County, Tennessee</t>
  </si>
  <si>
    <t>Block Group 1, Census Tract 191.18, Davidson County, Tennessee</t>
  </si>
  <si>
    <t>Block Group 2, Census Tract 191.18, Davidson County, Tennessee</t>
  </si>
  <si>
    <t>Block Group 3, Census Tract 191.18, Davidson County, Tennessee</t>
  </si>
  <si>
    <t>Block Group 1, Census Tract 191.19, Davidson County, Tennessee</t>
  </si>
  <si>
    <t>Block Group 2, Census Tract 191.19, Davidson County, Tennessee</t>
  </si>
  <si>
    <t>Block Group 3, Census Tract 191.19, Davidson County, Tennessee</t>
  </si>
  <si>
    <t>Block Group 1, Census Tract 191.20, Davidson County, Tennessee</t>
  </si>
  <si>
    <t>Block Group 2, Census Tract 191.20, Davidson County, Tennessee</t>
  </si>
  <si>
    <t>Block Group 1, Census Tract 191.21, Davidson County, Tennessee</t>
  </si>
  <si>
    <t>Block Group 2, Census Tract 191.21, Davidson County, Tennessee</t>
  </si>
  <si>
    <t>Block Group 1, Census Tract 192, Davidson County, Tennessee</t>
  </si>
  <si>
    <t>Block Group 2, Census Tract 192, Davidson County, Tennessee</t>
  </si>
  <si>
    <t>Block Group 3, Census Tract 192, Davidson County, Tennessee</t>
  </si>
  <si>
    <t>Block Group 4, Census Tract 192, Davidson County, Tennessee</t>
  </si>
  <si>
    <t>Block Group 1, Census Tract 193, Davidson County, Tennessee</t>
  </si>
  <si>
    <t>Block Group 2, Census Tract 193, Davidson County, Tennessee</t>
  </si>
  <si>
    <t>Block Group 1, Census Tract 194.01, Davidson County, Tennessee</t>
  </si>
  <si>
    <t>Block Group 2, Census Tract 194.01, Davidson County, Tennessee</t>
  </si>
  <si>
    <t>Block Group 1, Census Tract 194.02, Davidson County, Tennessee</t>
  </si>
  <si>
    <t>Block Group 2, Census Tract 194.02, Davidson County, Tennessee</t>
  </si>
  <si>
    <t>Block Group 1, Census Tract 195.01, Davidson County, Tennessee</t>
  </si>
  <si>
    <t>Block Group 2, Census Tract 195.01, Davidson County, Tennessee</t>
  </si>
  <si>
    <t>Block Group 3, Census Tract 195.01, Davidson County, Tennessee</t>
  </si>
  <si>
    <t>Block Group 1, Census Tract 195.02, Davidson County, Tennessee</t>
  </si>
  <si>
    <t>Block Group 2, Census Tract 195.02, Davidson County, Tennessee</t>
  </si>
  <si>
    <t>Block Group 3, Census Tract 195.02, Davidson County, Tennessee</t>
  </si>
  <si>
    <t>Block Group 1, Census Tract 195.03, Davidson County, Tennessee</t>
  </si>
  <si>
    <t>Block Group 2, Census Tract 195.03, Davidson County, Tennessee</t>
  </si>
  <si>
    <t>Block Group 3, Census Tract 195.03, Davidson County, Tennessee</t>
  </si>
  <si>
    <t>Block Group 1, Census Tract 196, Davidson County, Tennessee</t>
  </si>
  <si>
    <t>Block Group 2, Census Tract 196, Davidson County, Tennessee</t>
  </si>
  <si>
    <t>Block Group 3, Census Tract 196, Davidson County, Tennessee</t>
  </si>
  <si>
    <t>Block Group 1, Census Tract 9801, Davidson County, Tennessee</t>
  </si>
  <si>
    <t>Block Group 1, Census Tract 9802, Davidson County, Tennessee</t>
  </si>
  <si>
    <t>Block Group 1, Census Tract 9550.01, Decatur County, Tennessee</t>
  </si>
  <si>
    <t>Block Group 2, Census Tract 9550.01, Decatur County, Tennessee</t>
  </si>
  <si>
    <t>Block Group 3, Census Tract 9550.01, Decatur County, Tennessee</t>
  </si>
  <si>
    <t>Block Group 1, Census Tract 9550.03, Decatur County, Tennessee</t>
  </si>
  <si>
    <t>Block Group 2, Census Tract 9550.03, Decatur County, Tennessee</t>
  </si>
  <si>
    <t>Block Group 1, Census Tract 9550.04, Decatur County, Tennessee</t>
  </si>
  <si>
    <t>Block Group 2, Census Tract 9550.04, Decatur County, Tennessee</t>
  </si>
  <si>
    <t>Block Group 1, Census Tract 9551.01, Decatur County, Tennessee</t>
  </si>
  <si>
    <t>Block Group 2, Census Tract 9551.01, Decatur County, Tennessee</t>
  </si>
  <si>
    <t>Block Group 1, Census Tract 9551.02, Decatur County, Tennessee</t>
  </si>
  <si>
    <t>Block Group 2, Census Tract 9551.02, Decatur County, Tennessee</t>
  </si>
  <si>
    <t>Block Group 3, Census Tract 9551.02, Decatur County, Tennessee</t>
  </si>
  <si>
    <t>Block Group 4, Census Tract 9551.02, Decatur County, Tennessee</t>
  </si>
  <si>
    <t>Block Group 1, Census Tract 9201.01, DeKalb County, Tennessee</t>
  </si>
  <si>
    <t>Block Group 2, Census Tract 9201.01, DeKalb County, Tennessee</t>
  </si>
  <si>
    <t>Block Group 1, Census Tract 9201.02, DeKalb County, Tennessee</t>
  </si>
  <si>
    <t>Block Group 2, Census Tract 9201.02, DeKalb County, Tennessee</t>
  </si>
  <si>
    <t>Block Group 3, Census Tract 9201.02, DeKalb County, Tennessee</t>
  </si>
  <si>
    <t>Block Group 1, Census Tract 9202.01, DeKalb County, Tennessee</t>
  </si>
  <si>
    <t>Block Group 2, Census Tract 9202.01, DeKalb County, Tennessee</t>
  </si>
  <si>
    <t>Block Group 3, Census Tract 9202.01, DeKalb County, Tennessee</t>
  </si>
  <si>
    <t>Block Group 1, Census Tract 9202.02, DeKalb County, Tennessee</t>
  </si>
  <si>
    <t>Block Group 1, Census Tract 9203, DeKalb County, Tennessee</t>
  </si>
  <si>
    <t>Block Group 2, Census Tract 9203, DeKalb County, Tennessee</t>
  </si>
  <si>
    <t>Block Group 3, Census Tract 9203, DeKalb County, Tennessee</t>
  </si>
  <si>
    <t>Block Group 4, Census Tract 9203, DeKalb County, Tennessee</t>
  </si>
  <si>
    <t>Block Group 1, Census Tract 601, Dickson County, Tennessee</t>
  </si>
  <si>
    <t>Block Group 2, Census Tract 601, Dickson County, Tennessee</t>
  </si>
  <si>
    <t>Block Group 1, Census Tract 602.01, Dickson County, Tennessee</t>
  </si>
  <si>
    <t>Block Group 2, Census Tract 602.01, Dickson County, Tennessee</t>
  </si>
  <si>
    <t>Block Group 1, Census Tract 602.02, Dickson County, Tennessee</t>
  </si>
  <si>
    <t>Block Group 2, Census Tract 602.02, Dickson County, Tennessee</t>
  </si>
  <si>
    <t>Block Group 1, Census Tract 603, Dickson County, Tennessee</t>
  </si>
  <si>
    <t>Block Group 2, Census Tract 603, Dickson County, Tennessee</t>
  </si>
  <si>
    <t>Block Group 3, Census Tract 603, Dickson County, Tennessee</t>
  </si>
  <si>
    <t>Block Group 1, Census Tract 604.01, Dickson County, Tennessee</t>
  </si>
  <si>
    <t>Block Group 2, Census Tract 604.01, Dickson County, Tennessee</t>
  </si>
  <si>
    <t>Block Group 1, Census Tract 604.02, Dickson County, Tennessee</t>
  </si>
  <si>
    <t>Block Group 2, Census Tract 604.02, Dickson County, Tennessee</t>
  </si>
  <si>
    <t>Block Group 3, Census Tract 604.02, Dickson County, Tennessee</t>
  </si>
  <si>
    <t>Block Group 1, Census Tract 605.01, Dickson County, Tennessee</t>
  </si>
  <si>
    <t>Block Group 2, Census Tract 605.01, Dickson County, Tennessee</t>
  </si>
  <si>
    <t>Block Group 3, Census Tract 605.01, Dickson County, Tennessee</t>
  </si>
  <si>
    <t>Block Group 4, Census Tract 605.01, Dickson County, Tennessee</t>
  </si>
  <si>
    <t>Block Group 1, Census Tract 605.02, Dickson County, Tennessee</t>
  </si>
  <si>
    <t>Block Group 2, Census Tract 605.02, Dickson County, Tennessee</t>
  </si>
  <si>
    <t>Block Group 3, Census Tract 605.02, Dickson County, Tennessee</t>
  </si>
  <si>
    <t>Block Group 1, Census Tract 606.01, Dickson County, Tennessee</t>
  </si>
  <si>
    <t>Block Group 2, Census Tract 606.01, Dickson County, Tennessee</t>
  </si>
  <si>
    <t>Block Group 3, Census Tract 606.01, Dickson County, Tennessee</t>
  </si>
  <si>
    <t>Block Group 1, Census Tract 606.02, Dickson County, Tennessee</t>
  </si>
  <si>
    <t>Block Group 2, Census Tract 606.02, Dickson County, Tennessee</t>
  </si>
  <si>
    <t>Block Group 3, Census Tract 606.02, Dickson County, Tennessee</t>
  </si>
  <si>
    <t>Block Group 4, Census Tract 606.02, Dickson County, Tennessee</t>
  </si>
  <si>
    <t>Block Group 1, Census Tract 607, Dickson County, Tennessee</t>
  </si>
  <si>
    <t>Block Group 2, Census Tract 607, Dickson County, Tennessee</t>
  </si>
  <si>
    <t>Block Group 3, Census Tract 607, Dickson County, Tennessee</t>
  </si>
  <si>
    <t>Block Group 1, Census Tract 9640.01, Dyer County, Tennessee</t>
  </si>
  <si>
    <t>Block Group 2, Census Tract 9640.01, Dyer County, Tennessee</t>
  </si>
  <si>
    <t>Block Group 1, Census Tract 9640.02, Dyer County, Tennessee</t>
  </si>
  <si>
    <t>Block Group 2, Census Tract 9640.02, Dyer County, Tennessee</t>
  </si>
  <si>
    <t>Block Group 1, Census Tract 9642, Dyer County, Tennessee</t>
  </si>
  <si>
    <t>Block Group 2, Census Tract 9642, Dyer County, Tennessee</t>
  </si>
  <si>
    <t>Block Group 3, Census Tract 9642, Dyer County, Tennessee</t>
  </si>
  <si>
    <t>Block Group 4, Census Tract 9642, Dyer County, Tennessee</t>
  </si>
  <si>
    <t>Block Group 1, Census Tract 9643, Dyer County, Tennessee</t>
  </si>
  <si>
    <t>Block Group 2, Census Tract 9643, Dyer County, Tennessee</t>
  </si>
  <si>
    <t>Block Group 3, Census Tract 9643, Dyer County, Tennessee</t>
  </si>
  <si>
    <t>Block Group 4, Census Tract 9643, Dyer County, Tennessee</t>
  </si>
  <si>
    <t>Block Group 5, Census Tract 9643, Dyer County, Tennessee</t>
  </si>
  <si>
    <t>Block Group 1, Census Tract 9644.01, Dyer County, Tennessee</t>
  </si>
  <si>
    <t>Block Group 2, Census Tract 9644.01, Dyer County, Tennessee</t>
  </si>
  <si>
    <t>Block Group 1, Census Tract 9644.02, Dyer County, Tennessee</t>
  </si>
  <si>
    <t>Block Group 2, Census Tract 9644.02, Dyer County, Tennessee</t>
  </si>
  <si>
    <t>Block Group 3, Census Tract 9644.02, Dyer County, Tennessee</t>
  </si>
  <si>
    <t>Block Group 1, Census Tract 9645, Dyer County, Tennessee</t>
  </si>
  <si>
    <t>Block Group 2, Census Tract 9645, Dyer County, Tennessee</t>
  </si>
  <si>
    <t>Block Group 1, Census Tract 9646, Dyer County, Tennessee</t>
  </si>
  <si>
    <t>Block Group 2, Census Tract 9646, Dyer County, Tennessee</t>
  </si>
  <si>
    <t>Block Group 1, Census Tract 9648, Dyer County, Tennessee</t>
  </si>
  <si>
    <t>Block Group 2, Census Tract 9648, Dyer County, Tennessee</t>
  </si>
  <si>
    <t>Block Group 1, Census Tract 9649, Dyer County, Tennessee</t>
  </si>
  <si>
    <t>Block Group 2, Census Tract 9649, Dyer County, Tennessee</t>
  </si>
  <si>
    <t>Block Group 3, Census Tract 9649, Dyer County, Tennessee</t>
  </si>
  <si>
    <t>Block Group 1, Census Tract 603, Fayette County, Tennessee</t>
  </si>
  <si>
    <t>Block Group 2, Census Tract 603, Fayette County, Tennessee</t>
  </si>
  <si>
    <t>Block Group 3, Census Tract 603, Fayette County, Tennessee</t>
  </si>
  <si>
    <t>Block Group 4, Census Tract 603, Fayette County, Tennessee</t>
  </si>
  <si>
    <t>Block Group 1, Census Tract 604.01, Fayette County, Tennessee</t>
  </si>
  <si>
    <t>Block Group 2, Census Tract 604.01, Fayette County, Tennessee</t>
  </si>
  <si>
    <t>Block Group 1, Census Tract 604.02, Fayette County, Tennessee</t>
  </si>
  <si>
    <t>Block Group 2, Census Tract 604.02, Fayette County, Tennessee</t>
  </si>
  <si>
    <t>Block Group 3, Census Tract 604.02, Fayette County, Tennessee</t>
  </si>
  <si>
    <t>Block Group 1, Census Tract 604.03, Fayette County, Tennessee</t>
  </si>
  <si>
    <t>Block Group 2, Census Tract 604.03, Fayette County, Tennessee</t>
  </si>
  <si>
    <t>Block Group 3, Census Tract 604.03, Fayette County, Tennessee</t>
  </si>
  <si>
    <t>Block Group 1, Census Tract 604.04, Fayette County, Tennessee</t>
  </si>
  <si>
    <t>Block Group 2, Census Tract 604.04, Fayette County, Tennessee</t>
  </si>
  <si>
    <t>Block Group 3, Census Tract 604.04, Fayette County, Tennessee</t>
  </si>
  <si>
    <t>Block Group 1, Census Tract 605.01, Fayette County, Tennessee</t>
  </si>
  <si>
    <t>Block Group 2, Census Tract 605.01, Fayette County, Tennessee</t>
  </si>
  <si>
    <t>Block Group 3, Census Tract 605.01, Fayette County, Tennessee</t>
  </si>
  <si>
    <t>Block Group 4, Census Tract 605.01, Fayette County, Tennessee</t>
  </si>
  <si>
    <t>Block Group 1, Census Tract 605.02, Fayette County, Tennessee</t>
  </si>
  <si>
    <t>Block Group 2, Census Tract 605.02, Fayette County, Tennessee</t>
  </si>
  <si>
    <t>Block Group 3, Census Tract 605.02, Fayette County, Tennessee</t>
  </si>
  <si>
    <t>Block Group 4, Census Tract 605.02, Fayette County, Tennessee</t>
  </si>
  <si>
    <t>Block Group 1, Census Tract 606, Fayette County, Tennessee</t>
  </si>
  <si>
    <t>Block Group 2, Census Tract 606, Fayette County, Tennessee</t>
  </si>
  <si>
    <t>Block Group 3, Census Tract 606, Fayette County, Tennessee</t>
  </si>
  <si>
    <t>Block Group 4, Census Tract 606, Fayette County, Tennessee</t>
  </si>
  <si>
    <t>Block Group 1, Census Tract 607.01, Fayette County, Tennessee</t>
  </si>
  <si>
    <t>Block Group 2, Census Tract 607.01, Fayette County, Tennessee</t>
  </si>
  <si>
    <t>Block Group 1, Census Tract 607.02, Fayette County, Tennessee</t>
  </si>
  <si>
    <t>Block Group 2, Census Tract 607.02, Fayette County, Tennessee</t>
  </si>
  <si>
    <t>Block Group 1, Census Tract 608, Fayette County, Tennessee</t>
  </si>
  <si>
    <t>Block Group 2, Census Tract 608, Fayette County, Tennessee</t>
  </si>
  <si>
    <t>Block Group 3, Census Tract 608, Fayette County, Tennessee</t>
  </si>
  <si>
    <t>Block Group 1, Census Tract 9650, Fentress County, Tennessee</t>
  </si>
  <si>
    <t>Block Group 2, Census Tract 9650, Fentress County, Tennessee</t>
  </si>
  <si>
    <t>Block Group 3, Census Tract 9650, Fentress County, Tennessee</t>
  </si>
  <si>
    <t>Block Group 1, Census Tract 9651, Fentress County, Tennessee</t>
  </si>
  <si>
    <t>Block Group 2, Census Tract 9651, Fentress County, Tennessee</t>
  </si>
  <si>
    <t>Block Group 3, Census Tract 9651, Fentress County, Tennessee</t>
  </si>
  <si>
    <t>Block Group 4, Census Tract 9651, Fentress County, Tennessee</t>
  </si>
  <si>
    <t>Block Group 1, Census Tract 9652.01, Fentress County, Tennessee</t>
  </si>
  <si>
    <t>Block Group 2, Census Tract 9652.01, Fentress County, Tennessee</t>
  </si>
  <si>
    <t>Block Group 1, Census Tract 9652.02, Fentress County, Tennessee</t>
  </si>
  <si>
    <t>Block Group 2, Census Tract 9652.02, Fentress County, Tennessee</t>
  </si>
  <si>
    <t>Block Group 3, Census Tract 9652.02, Fentress County, Tennessee</t>
  </si>
  <si>
    <t>Block Group 1, Census Tract 9653, Fentress County, Tennessee</t>
  </si>
  <si>
    <t>Block Group 2, Census Tract 9653, Fentress County, Tennessee</t>
  </si>
  <si>
    <t>Block Group 3, Census Tract 9653, Fentress County, Tennessee</t>
  </si>
  <si>
    <t>Block Group 4, Census Tract 9653, Fentress County, Tennessee</t>
  </si>
  <si>
    <t>Block Group 1, Census Tract 9601, Franklin County, Tennessee</t>
  </si>
  <si>
    <t>Block Group 2, Census Tract 9601, Franklin County, Tennessee</t>
  </si>
  <si>
    <t>Block Group 3, Census Tract 9601, Franklin County, Tennessee</t>
  </si>
  <si>
    <t>Block Group 1, Census Tract 9602.01, Franklin County, Tennessee</t>
  </si>
  <si>
    <t>Block Group 2, Census Tract 9602.01, Franklin County, Tennessee</t>
  </si>
  <si>
    <t>Block Group 3, Census Tract 9602.01, Franklin County, Tennessee</t>
  </si>
  <si>
    <t>Block Group 4, Census Tract 9602.01, Franklin County, Tennessee</t>
  </si>
  <si>
    <t>Block Group 5, Census Tract 9602.01, Franklin County, Tennessee</t>
  </si>
  <si>
    <t>Block Group 1, Census Tract 9602.02, Franklin County, Tennessee</t>
  </si>
  <si>
    <t>Block Group 2, Census Tract 9602.02, Franklin County, Tennessee</t>
  </si>
  <si>
    <t>Block Group 3, Census Tract 9602.02, Franklin County, Tennessee</t>
  </si>
  <si>
    <t>Block Group 1, Census Tract 9603, Franklin County, Tennessee</t>
  </si>
  <si>
    <t>Block Group 2, Census Tract 9603, Franklin County, Tennessee</t>
  </si>
  <si>
    <t>Block Group 3, Census Tract 9603, Franklin County, Tennessee</t>
  </si>
  <si>
    <t>Block Group 1, Census Tract 9604.01, Franklin County, Tennessee</t>
  </si>
  <si>
    <t>Block Group 2, Census Tract 9604.01, Franklin County, Tennessee</t>
  </si>
  <si>
    <t>Block Group 1, Census Tract 9604.02, Franklin County, Tennessee</t>
  </si>
  <si>
    <t>Block Group 2, Census Tract 9604.02, Franklin County, Tennessee</t>
  </si>
  <si>
    <t>Block Group 1, Census Tract 9605, Franklin County, Tennessee</t>
  </si>
  <si>
    <t>Block Group 2, Census Tract 9605, Franklin County, Tennessee</t>
  </si>
  <si>
    <t>Block Group 3, Census Tract 9605, Franklin County, Tennessee</t>
  </si>
  <si>
    <t>Block Group 1, Census Tract 9606, Franklin County, Tennessee</t>
  </si>
  <si>
    <t>Block Group 2, Census Tract 9606, Franklin County, Tennessee</t>
  </si>
  <si>
    <t>Block Group 3, Census Tract 9606, Franklin County, Tennessee</t>
  </si>
  <si>
    <t>Block Group 1, Census Tract 9607, Franklin County, Tennessee</t>
  </si>
  <si>
    <t>Block Group 2, Census Tract 9607, Franklin County, Tennessee</t>
  </si>
  <si>
    <t>Block Group 3, Census Tract 9607, Franklin County, Tennessee</t>
  </si>
  <si>
    <t>Block Group 1, Census Tract 9608, Franklin County, Tennessee</t>
  </si>
  <si>
    <t>Block Group 2, Census Tract 9608, Franklin County, Tennessee</t>
  </si>
  <si>
    <t>Block Group 1, Census Tract 9661, Gibson County, Tennessee</t>
  </si>
  <si>
    <t>Block Group 2, Census Tract 9661, Gibson County, Tennessee</t>
  </si>
  <si>
    <t>Block Group 1, Census Tract 9662, Gibson County, Tennessee</t>
  </si>
  <si>
    <t>Block Group 2, Census Tract 9662, Gibson County, Tennessee</t>
  </si>
  <si>
    <t>Block Group 3, Census Tract 9662, Gibson County, Tennessee</t>
  </si>
  <si>
    <t>Block Group 1, Census Tract 9663, Gibson County, Tennessee</t>
  </si>
  <si>
    <t>Block Group 2, Census Tract 9663, Gibson County, Tennessee</t>
  </si>
  <si>
    <t>Block Group 1, Census Tract 9664, Gibson County, Tennessee</t>
  </si>
  <si>
    <t>Block Group 2, Census Tract 9664, Gibson County, Tennessee</t>
  </si>
  <si>
    <t>Block Group 3, Census Tract 9664, Gibson County, Tennessee</t>
  </si>
  <si>
    <t>Block Group 4, Census Tract 9664, Gibson County, Tennessee</t>
  </si>
  <si>
    <t>Block Group 5, Census Tract 9664, Gibson County, Tennessee</t>
  </si>
  <si>
    <t>Block Group 1, Census Tract 9665.01, Gibson County, Tennessee</t>
  </si>
  <si>
    <t>Block Group 2, Census Tract 9665.01, Gibson County, Tennessee</t>
  </si>
  <si>
    <t>Block Group 1, Census Tract 9665.02, Gibson County, Tennessee</t>
  </si>
  <si>
    <t>Block Group 2, Census Tract 9665.02, Gibson County, Tennessee</t>
  </si>
  <si>
    <t>Block Group 3, Census Tract 9665.02, Gibson County, Tennessee</t>
  </si>
  <si>
    <t>Block Group 1, Census Tract 9666, Gibson County, Tennessee</t>
  </si>
  <si>
    <t>Block Group 2, Census Tract 9666, Gibson County, Tennessee</t>
  </si>
  <si>
    <t>Block Group 1, Census Tract 9667.01, Gibson County, Tennessee</t>
  </si>
  <si>
    <t>Block Group 2, Census Tract 9667.01, Gibson County, Tennessee</t>
  </si>
  <si>
    <t>Block Group 1, Census Tract 9667.02, Gibson County, Tennessee</t>
  </si>
  <si>
    <t>Block Group 2, Census Tract 9667.02, Gibson County, Tennessee</t>
  </si>
  <si>
    <t>Block Group 1, Census Tract 9668, Gibson County, Tennessee</t>
  </si>
  <si>
    <t>Block Group 2, Census Tract 9668, Gibson County, Tennessee</t>
  </si>
  <si>
    <t>Block Group 1, Census Tract 9669, Gibson County, Tennessee</t>
  </si>
  <si>
    <t>Block Group 2, Census Tract 9669, Gibson County, Tennessee</t>
  </si>
  <si>
    <t>Block Group 3, Census Tract 9669, Gibson County, Tennessee</t>
  </si>
  <si>
    <t>Block Group 1, Census Tract 9670.01, Gibson County, Tennessee</t>
  </si>
  <si>
    <t>Block Group 2, Census Tract 9670.01, Gibson County, Tennessee</t>
  </si>
  <si>
    <t>Block Group 3, Census Tract 9670.01, Gibson County, Tennessee</t>
  </si>
  <si>
    <t>Block Group 1, Census Tract 9670.02, Gibson County, Tennessee</t>
  </si>
  <si>
    <t>Block Group 2, Census Tract 9670.02, Gibson County, Tennessee</t>
  </si>
  <si>
    <t>Block Group 3, Census Tract 9670.02, Gibson County, Tennessee</t>
  </si>
  <si>
    <t>Block Group 1, Census Tract 9671, Gibson County, Tennessee</t>
  </si>
  <si>
    <t>Block Group 2, Census Tract 9671, Gibson County, Tennessee</t>
  </si>
  <si>
    <t>Block Group 3, Census Tract 9671, Gibson County, Tennessee</t>
  </si>
  <si>
    <t>Block Group 1, Census Tract 9673, Gibson County, Tennessee</t>
  </si>
  <si>
    <t>Block Group 1, Census Tract 9674, Gibson County, Tennessee</t>
  </si>
  <si>
    <t>Block Group 2, Census Tract 9674, Gibson County, Tennessee</t>
  </si>
  <si>
    <t>Block Group 3, Census Tract 9674, Gibson County, Tennessee</t>
  </si>
  <si>
    <t>Block Group 1, Census Tract 9801, Gibson County, Tennessee</t>
  </si>
  <si>
    <t>Block Group 1, Census Tract 9201, Giles County, Tennessee</t>
  </si>
  <si>
    <t>Block Group 2, Census Tract 9201, Giles County, Tennessee</t>
  </si>
  <si>
    <t>Block Group 1, Census Tract 9202, Giles County, Tennessee</t>
  </si>
  <si>
    <t>Block Group 2, Census Tract 9202, Giles County, Tennessee</t>
  </si>
  <si>
    <t>Block Group 3, Census Tract 9202, Giles County, Tennessee</t>
  </si>
  <si>
    <t>Block Group 1, Census Tract 9203.01, Giles County, Tennessee</t>
  </si>
  <si>
    <t>Block Group 2, Census Tract 9203.01, Giles County, Tennessee</t>
  </si>
  <si>
    <t>Block Group 3, Census Tract 9203.01, Giles County, Tennessee</t>
  </si>
  <si>
    <t>Block Group 1, Census Tract 9203.02, Giles County, Tennessee</t>
  </si>
  <si>
    <t>Block Group 1, Census Tract 9204, Giles County, Tennessee</t>
  </si>
  <si>
    <t>Block Group 2, Census Tract 9204, Giles County, Tennessee</t>
  </si>
  <si>
    <t>Block Group 1, Census Tract 9205, Giles County, Tennessee</t>
  </si>
  <si>
    <t>Block Group 2, Census Tract 9205, Giles County, Tennessee</t>
  </si>
  <si>
    <t>Block Group 3, Census Tract 9205, Giles County, Tennessee</t>
  </si>
  <si>
    <t>Block Group 4, Census Tract 9205, Giles County, Tennessee</t>
  </si>
  <si>
    <t>Block Group 1, Census Tract 9206, Giles County, Tennessee</t>
  </si>
  <si>
    <t>Block Group 2, Census Tract 9206, Giles County, Tennessee</t>
  </si>
  <si>
    <t>Block Group 1, Census Tract 9207, Giles County, Tennessee</t>
  </si>
  <si>
    <t>Block Group 1, Census Tract 9208, Giles County, Tennessee</t>
  </si>
  <si>
    <t>Block Group 2, Census Tract 9208, Giles County, Tennessee</t>
  </si>
  <si>
    <t>Block Group 1, Census Tract 5001, Grainger County, Tennessee</t>
  </si>
  <si>
    <t>Block Group 2, Census Tract 5001, Grainger County, Tennessee</t>
  </si>
  <si>
    <t>Block Group 3, Census Tract 5001, Grainger County, Tennessee</t>
  </si>
  <si>
    <t>Block Group 1, Census Tract 5002, Grainger County, Tennessee</t>
  </si>
  <si>
    <t>Block Group 2, Census Tract 5002, Grainger County, Tennessee</t>
  </si>
  <si>
    <t>Block Group 3, Census Tract 5002, Grainger County, Tennessee</t>
  </si>
  <si>
    <t>Block Group 1, Census Tract 5003.01, Grainger County, Tennessee</t>
  </si>
  <si>
    <t>Block Group 2, Census Tract 5003.01, Grainger County, Tennessee</t>
  </si>
  <si>
    <t>Block Group 3, Census Tract 5003.01, Grainger County, Tennessee</t>
  </si>
  <si>
    <t>Block Group 1, Census Tract 5003.02, Grainger County, Tennessee</t>
  </si>
  <si>
    <t>Block Group 2, Census Tract 5003.02, Grainger County, Tennessee</t>
  </si>
  <si>
    <t>Block Group 3, Census Tract 5003.02, Grainger County, Tennessee</t>
  </si>
  <si>
    <t>Block Group 1, Census Tract 5004.01, Grainger County, Tennessee</t>
  </si>
  <si>
    <t>Block Group 2, Census Tract 5004.01, Grainger County, Tennessee</t>
  </si>
  <si>
    <t>Block Group 1, Census Tract 5004.02, Grainger County, Tennessee</t>
  </si>
  <si>
    <t>Block Group 2, Census Tract 5004.02, Grainger County, Tennessee</t>
  </si>
  <si>
    <t>Block Group 3, Census Tract 5004.02, Grainger County, Tennessee</t>
  </si>
  <si>
    <t>Block Group 4, Census Tract 5004.02, Grainger County, Tennessee</t>
  </si>
  <si>
    <t>Block Group 1, Census Tract 901, Greene County, Tennessee</t>
  </si>
  <si>
    <t>Block Group 2, Census Tract 901, Greene County, Tennessee</t>
  </si>
  <si>
    <t>Block Group 3, Census Tract 901, Greene County, Tennessee</t>
  </si>
  <si>
    <t>Block Group 4, Census Tract 901, Greene County, Tennessee</t>
  </si>
  <si>
    <t>Block Group 5, Census Tract 901, Greene County, Tennessee</t>
  </si>
  <si>
    <t>Block Group 6, Census Tract 901, Greene County, Tennessee</t>
  </si>
  <si>
    <t>Block Group 1, Census Tract 902, Greene County, Tennessee</t>
  </si>
  <si>
    <t>Block Group 2, Census Tract 902, Greene County, Tennessee</t>
  </si>
  <si>
    <t>Block Group 1, Census Tract 903, Greene County, Tennessee</t>
  </si>
  <si>
    <t>Block Group 2, Census Tract 903, Greene County, Tennessee</t>
  </si>
  <si>
    <t>Block Group 3, Census Tract 903, Greene County, Tennessee</t>
  </si>
  <si>
    <t>Block Group 4, Census Tract 903, Greene County, Tennessee</t>
  </si>
  <si>
    <t>Block Group 1, Census Tract 904, Greene County, Tennessee</t>
  </si>
  <si>
    <t>Block Group 2, Census Tract 904, Greene County, Tennessee</t>
  </si>
  <si>
    <t>Block Group 3, Census Tract 904, Greene County, Tennessee</t>
  </si>
  <si>
    <t>Block Group 4, Census Tract 904, Greene County, Tennessee</t>
  </si>
  <si>
    <t>Block Group 5, Census Tract 904, Greene County, Tennessee</t>
  </si>
  <si>
    <t>Block Group 1, Census Tract 905.01, Greene County, Tennessee</t>
  </si>
  <si>
    <t>Block Group 2, Census Tract 905.01, Greene County, Tennessee</t>
  </si>
  <si>
    <t>Block Group 3, Census Tract 905.01, Greene County, Tennessee</t>
  </si>
  <si>
    <t>Block Group 4, Census Tract 905.01, Greene County, Tennessee</t>
  </si>
  <si>
    <t>Block Group 1, Census Tract 905.02, Greene County, Tennessee</t>
  </si>
  <si>
    <t>Block Group 1, Census Tract 906, Greene County, Tennessee</t>
  </si>
  <si>
    <t>Block Group 2, Census Tract 906, Greene County, Tennessee</t>
  </si>
  <si>
    <t>Block Group 3, Census Tract 906, Greene County, Tennessee</t>
  </si>
  <si>
    <t>Block Group 1, Census Tract 907, Greene County, Tennessee</t>
  </si>
  <si>
    <t>Block Group 2, Census Tract 907, Greene County, Tennessee</t>
  </si>
  <si>
    <t>Block Group 1, Census Tract 908, Greene County, Tennessee</t>
  </si>
  <si>
    <t>Block Group 2, Census Tract 908, Greene County, Tennessee</t>
  </si>
  <si>
    <t>Block Group 3, Census Tract 908, Greene County, Tennessee</t>
  </si>
  <si>
    <t>Block Group 1, Census Tract 909, Greene County, Tennessee</t>
  </si>
  <si>
    <t>Block Group 2, Census Tract 909, Greene County, Tennessee</t>
  </si>
  <si>
    <t>Block Group 3, Census Tract 909, Greene County, Tennessee</t>
  </si>
  <si>
    <t>Block Group 1, Census Tract 910.01, Greene County, Tennessee</t>
  </si>
  <si>
    <t>Block Group 2, Census Tract 910.01, Greene County, Tennessee</t>
  </si>
  <si>
    <t>Block Group 3, Census Tract 910.01, Greene County, Tennessee</t>
  </si>
  <si>
    <t>Block Group 1, Census Tract 910.02, Greene County, Tennessee</t>
  </si>
  <si>
    <t>Block Group 2, Census Tract 910.02, Greene County, Tennessee</t>
  </si>
  <si>
    <t>Block Group 1, Census Tract 911, Greene County, Tennessee</t>
  </si>
  <si>
    <t>Block Group 2, Census Tract 911, Greene County, Tennessee</t>
  </si>
  <si>
    <t>Block Group 1, Census Tract 912, Greene County, Tennessee</t>
  </si>
  <si>
    <t>Block Group 2, Census Tract 912, Greene County, Tennessee</t>
  </si>
  <si>
    <t>Block Group 1, Census Tract 913, Greene County, Tennessee</t>
  </si>
  <si>
    <t>Block Group 2, Census Tract 913, Greene County, Tennessee</t>
  </si>
  <si>
    <t>Block Group 3, Census Tract 913, Greene County, Tennessee</t>
  </si>
  <si>
    <t>Block Group 1, Census Tract 914, Greene County, Tennessee</t>
  </si>
  <si>
    <t>Block Group 2, Census Tract 914, Greene County, Tennessee</t>
  </si>
  <si>
    <t>Block Group 1, Census Tract 915, Greene County, Tennessee</t>
  </si>
  <si>
    <t>Block Group 2, Census Tract 915, Greene County, Tennessee</t>
  </si>
  <si>
    <t>Block Group 1, Census Tract 9550, Grundy County, Tennessee</t>
  </si>
  <si>
    <t>Block Group 2, Census Tract 9550, Grundy County, Tennessee</t>
  </si>
  <si>
    <t>Block Group 1, Census Tract 9551, Grundy County, Tennessee</t>
  </si>
  <si>
    <t>Block Group 2, Census Tract 9551, Grundy County, Tennessee</t>
  </si>
  <si>
    <t>Block Group 1, Census Tract 9552, Grundy County, Tennessee</t>
  </si>
  <si>
    <t>Block Group 2, Census Tract 9552, Grundy County, Tennessee</t>
  </si>
  <si>
    <t>Block Group 3, Census Tract 9552, Grundy County, Tennessee</t>
  </si>
  <si>
    <t>Block Group 1, Census Tract 9553, Grundy County, Tennessee</t>
  </si>
  <si>
    <t>Block Group 2, Census Tract 9553, Grundy County, Tennessee</t>
  </si>
  <si>
    <t>Block Group 3, Census Tract 9553, Grundy County, Tennessee</t>
  </si>
  <si>
    <t>Block Group 4, Census Tract 9553, Grundy County, Tennessee</t>
  </si>
  <si>
    <t>Block Group 1, Census Tract 1001, Hamblen County, Tennessee</t>
  </si>
  <si>
    <t>Block Group 2, Census Tract 1001, Hamblen County, Tennessee</t>
  </si>
  <si>
    <t>Block Group 3, Census Tract 1001, Hamblen County, Tennessee</t>
  </si>
  <si>
    <t>Block Group 4, Census Tract 1001, Hamblen County, Tennessee</t>
  </si>
  <si>
    <t>Block Group 1, Census Tract 1002, Hamblen County, Tennessee</t>
  </si>
  <si>
    <t>Block Group 2, Census Tract 1002, Hamblen County, Tennessee</t>
  </si>
  <si>
    <t>Block Group 3, Census Tract 1002, Hamblen County, Tennessee</t>
  </si>
  <si>
    <t>Block Group 1, Census Tract 1003, Hamblen County, Tennessee</t>
  </si>
  <si>
    <t>Block Group 2, Census Tract 1003, Hamblen County, Tennessee</t>
  </si>
  <si>
    <t>Block Group 1, Census Tract 1004, Hamblen County, Tennessee</t>
  </si>
  <si>
    <t>Block Group 2, Census Tract 1004, Hamblen County, Tennessee</t>
  </si>
  <si>
    <t>Block Group 3, Census Tract 1004, Hamblen County, Tennessee</t>
  </si>
  <si>
    <t>Block Group 4, Census Tract 1004, Hamblen County, Tennessee</t>
  </si>
  <si>
    <t>Block Group 5, Census Tract 1004, Hamblen County, Tennessee</t>
  </si>
  <si>
    <t>Block Group 1, Census Tract 1005, Hamblen County, Tennessee</t>
  </si>
  <si>
    <t>Block Group 2, Census Tract 1005, Hamblen County, Tennessee</t>
  </si>
  <si>
    <t>Block Group 1, Census Tract 1006, Hamblen County, Tennessee</t>
  </si>
  <si>
    <t>Block Group 2, Census Tract 1006, Hamblen County, Tennessee</t>
  </si>
  <si>
    <t>Block Group 3, Census Tract 1006, Hamblen County, Tennessee</t>
  </si>
  <si>
    <t>Block Group 4, Census Tract 1006, Hamblen County, Tennessee</t>
  </si>
  <si>
    <t>Block Group 5, Census Tract 1006, Hamblen County, Tennessee</t>
  </si>
  <si>
    <t>Block Group 1, Census Tract 1007, Hamblen County, Tennessee</t>
  </si>
  <si>
    <t>Block Group 2, Census Tract 1007, Hamblen County, Tennessee</t>
  </si>
  <si>
    <t>Block Group 3, Census Tract 1007, Hamblen County, Tennessee</t>
  </si>
  <si>
    <t>Block Group 4, Census Tract 1007, Hamblen County, Tennessee</t>
  </si>
  <si>
    <t>Block Group 1, Census Tract 1008, Hamblen County, Tennessee</t>
  </si>
  <si>
    <t>Block Group 2, Census Tract 1008, Hamblen County, Tennessee</t>
  </si>
  <si>
    <t>Block Group 1, Census Tract 1009, Hamblen County, Tennessee</t>
  </si>
  <si>
    <t>Block Group 2, Census Tract 1009, Hamblen County, Tennessee</t>
  </si>
  <si>
    <t>Block Group 3, Census Tract 1009, Hamblen County, Tennessee</t>
  </si>
  <si>
    <t>Block Group 1, Census Tract 1010, Hamblen County, Tennessee</t>
  </si>
  <si>
    <t>Block Group 2, Census Tract 1010, Hamblen County, Tennessee</t>
  </si>
  <si>
    <t>Block Group 3, Census Tract 1010, Hamblen County, Tennessee</t>
  </si>
  <si>
    <t>Block Group 4, Census Tract 1010, Hamblen County, Tennessee</t>
  </si>
  <si>
    <t>Block Group 1, Census Tract 1011, Hamblen County, Tennessee</t>
  </si>
  <si>
    <t>Block Group 2, Census Tract 1011, Hamblen County, Tennessee</t>
  </si>
  <si>
    <t>Block Group 3, Census Tract 1011, Hamblen County, Tennessee</t>
  </si>
  <si>
    <t>Block Group 4, Census Tract 1011, Hamblen County, Tennessee</t>
  </si>
  <si>
    <t>Block Group 1, Census Tract 1012, Hamblen County, Tennessee</t>
  </si>
  <si>
    <t>Block Group 2, Census Tract 1012, Hamblen County, Tennessee</t>
  </si>
  <si>
    <t>Block Group 3, Census Tract 1012, Hamblen County, Tennessee</t>
  </si>
  <si>
    <t>Block Group 4, Census Tract 1012, Hamblen County, Tennessee</t>
  </si>
  <si>
    <t>Block Group 1, Census Tract 4, Hamilton County, Tennessee</t>
  </si>
  <si>
    <t>Block Group 2, Census Tract 4, Hamilton County, Tennessee</t>
  </si>
  <si>
    <t>Block Group 3, Census Tract 4, Hamilton County, Tennessee</t>
  </si>
  <si>
    <t>Block Group 1, Census Tract 6, Hamilton County, Tennessee</t>
  </si>
  <si>
    <t>Block Group 2, Census Tract 6, Hamilton County, Tennessee</t>
  </si>
  <si>
    <t>Block Group 3, Census Tract 6, Hamilton County, Tennessee</t>
  </si>
  <si>
    <t>Block Group 1, Census Tract 7, Hamilton County, Tennessee</t>
  </si>
  <si>
    <t>Block Group 2, Census Tract 7, Hamilton County, Tennessee</t>
  </si>
  <si>
    <t>Block Group 3, Census Tract 7, Hamilton County, Tennessee</t>
  </si>
  <si>
    <t>Block Group 4, Census Tract 7, Hamilton County, Tennessee</t>
  </si>
  <si>
    <t>Block Group 1, Census Tract 8, Hamilton County, Tennessee</t>
  </si>
  <si>
    <t>Block Group 1, Census Tract 11, Hamilton County, Tennessee</t>
  </si>
  <si>
    <t>Block Group 2, Census Tract 11, Hamilton County, Tennessee</t>
  </si>
  <si>
    <t>Block Group 1, Census Tract 12, Hamilton County, Tennessee</t>
  </si>
  <si>
    <t>Block Group 2, Census Tract 12, Hamilton County, Tennessee</t>
  </si>
  <si>
    <t>Block Group 3, Census Tract 12, Hamilton County, Tennessee</t>
  </si>
  <si>
    <t>Block Group 4, Census Tract 12, Hamilton County, Tennessee</t>
  </si>
  <si>
    <t>Block Group 1, Census Tract 13, Hamilton County, Tennessee</t>
  </si>
  <si>
    <t>Block Group 2, Census Tract 13, Hamilton County, Tennessee</t>
  </si>
  <si>
    <t>Block Group 1, Census Tract 14, Hamilton County, Tennessee</t>
  </si>
  <si>
    <t>Block Group 2, Census Tract 14, Hamilton County, Tennessee</t>
  </si>
  <si>
    <t>Block Group 1, Census Tract 16, Hamilton County, Tennessee</t>
  </si>
  <si>
    <t>Block Group 2, Census Tract 16, Hamilton County, Tennessee</t>
  </si>
  <si>
    <t>Block Group 3, Census Tract 16, Hamilton County, Tennessee</t>
  </si>
  <si>
    <t>Block Group 1, Census Tract 18, Hamilton County, Tennessee</t>
  </si>
  <si>
    <t>Block Group 2, Census Tract 18, Hamilton County, Tennessee</t>
  </si>
  <si>
    <t>Block Group 1, Census Tract 19, Hamilton County, Tennessee</t>
  </si>
  <si>
    <t>Block Group 2, Census Tract 19, Hamilton County, Tennessee</t>
  </si>
  <si>
    <t>Block Group 3, Census Tract 19, Hamilton County, Tennessee</t>
  </si>
  <si>
    <t>Block Group 1, Census Tract 20, Hamilton County, Tennessee</t>
  </si>
  <si>
    <t>Block Group 2, Census Tract 20, Hamilton County, Tennessee</t>
  </si>
  <si>
    <t>Block Group 1, Census Tract 23, Hamilton County, Tennessee</t>
  </si>
  <si>
    <t>Block Group 1, Census Tract 24, Hamilton County, Tennessee</t>
  </si>
  <si>
    <t>Block Group 2, Census Tract 24, Hamilton County, Tennessee</t>
  </si>
  <si>
    <t>Block Group 3, Census Tract 24, Hamilton County, Tennessee</t>
  </si>
  <si>
    <t>Block Group 4, Census Tract 24, Hamilton County, Tennessee</t>
  </si>
  <si>
    <t>Block Group 1, Census Tract 25, Hamilton County, Tennessee</t>
  </si>
  <si>
    <t>Block Group 2, Census Tract 25, Hamilton County, Tennessee</t>
  </si>
  <si>
    <t>Block Group 3, Census Tract 25, Hamilton County, Tennessee</t>
  </si>
  <si>
    <t>Block Group 4, Census Tract 25, Hamilton County, Tennessee</t>
  </si>
  <si>
    <t>Block Group 1, Census Tract 26, Hamilton County, Tennessee</t>
  </si>
  <si>
    <t>Block Group 2, Census Tract 26, Hamilton County, Tennessee</t>
  </si>
  <si>
    <t>Block Group 3, Census Tract 26, Hamilton County, Tennessee</t>
  </si>
  <si>
    <t>Block Group 1, Census Tract 28, Hamilton County, Tennessee</t>
  </si>
  <si>
    <t>Block Group 2, Census Tract 28, Hamilton County, Tennessee</t>
  </si>
  <si>
    <t>Block Group 3, Census Tract 28, Hamilton County, Tennessee</t>
  </si>
  <si>
    <t>Block Group 1, Census Tract 29, Hamilton County, Tennessee</t>
  </si>
  <si>
    <t>Block Group 2, Census Tract 29, Hamilton County, Tennessee</t>
  </si>
  <si>
    <t>Block Group 1, Census Tract 30, Hamilton County, Tennessee</t>
  </si>
  <si>
    <t>Block Group 2, Census Tract 30, Hamilton County, Tennessee</t>
  </si>
  <si>
    <t>Block Group 3, Census Tract 30, Hamilton County, Tennessee</t>
  </si>
  <si>
    <t>Block Group 1, Census Tract 31, Hamilton County, Tennessee</t>
  </si>
  <si>
    <t>Block Group 2, Census Tract 31, Hamilton County, Tennessee</t>
  </si>
  <si>
    <t>Block Group 1, Census Tract 32, Hamilton County, Tennessee</t>
  </si>
  <si>
    <t>Block Group 2, Census Tract 32, Hamilton County, Tennessee</t>
  </si>
  <si>
    <t>Block Group 3, Census Tract 32, Hamilton County, Tennessee</t>
  </si>
  <si>
    <t>Block Group 1, Census Tract 33, Hamilton County, Tennessee</t>
  </si>
  <si>
    <t>Block Group 2, Census Tract 33, Hamilton County, Tennessee</t>
  </si>
  <si>
    <t>Block Group 3, Census Tract 33, Hamilton County, Tennessee</t>
  </si>
  <si>
    <t>Block Group 4, Census Tract 33, Hamilton County, Tennessee</t>
  </si>
  <si>
    <t>Block Group 5, Census Tract 33, Hamilton County, Tennessee</t>
  </si>
  <si>
    <t>Block Group 6, Census Tract 33, Hamilton County, Tennessee</t>
  </si>
  <si>
    <t>Block Group 1, Census Tract 34, Hamilton County, Tennessee</t>
  </si>
  <si>
    <t>Block Group 2, Census Tract 34, Hamilton County, Tennessee</t>
  </si>
  <si>
    <t>Block Group 3, Census Tract 34, Hamilton County, Tennessee</t>
  </si>
  <si>
    <t>Block Group 1, Census Tract 101.01, Hamilton County, Tennessee</t>
  </si>
  <si>
    <t>Block Group 2, Census Tract 101.01, Hamilton County, Tennessee</t>
  </si>
  <si>
    <t>Block Group 3, Census Tract 101.01, Hamilton County, Tennessee</t>
  </si>
  <si>
    <t>Block Group 1, Census Tract 101.03, Hamilton County, Tennessee</t>
  </si>
  <si>
    <t>Block Group 2, Census Tract 101.03, Hamilton County, Tennessee</t>
  </si>
  <si>
    <t>Block Group 3, Census Tract 101.03, Hamilton County, Tennessee</t>
  </si>
  <si>
    <t>Block Group 1, Census Tract 101.04, Hamilton County, Tennessee</t>
  </si>
  <si>
    <t>Block Group 2, Census Tract 101.04, Hamilton County, Tennessee</t>
  </si>
  <si>
    <t>Block Group 3, Census Tract 101.04, Hamilton County, Tennessee</t>
  </si>
  <si>
    <t>Block Group 4, Census Tract 101.04, Hamilton County, Tennessee</t>
  </si>
  <si>
    <t>Block Group 1, Census Tract 102.01, Hamilton County, Tennessee</t>
  </si>
  <si>
    <t>Block Group 2, Census Tract 102.01, Hamilton County, Tennessee</t>
  </si>
  <si>
    <t>Block Group 3, Census Tract 102.01, Hamilton County, Tennessee</t>
  </si>
  <si>
    <t>Block Group 1, Census Tract 102.02, Hamilton County, Tennessee</t>
  </si>
  <si>
    <t>Block Group 2, Census Tract 102.02, Hamilton County, Tennessee</t>
  </si>
  <si>
    <t>Block Group 3, Census Tract 102.02, Hamilton County, Tennessee</t>
  </si>
  <si>
    <t>Block Group 4, Census Tract 102.02, Hamilton County, Tennessee</t>
  </si>
  <si>
    <t>Block Group 1, Census Tract 103.03, Hamilton County, Tennessee</t>
  </si>
  <si>
    <t>Block Group 2, Census Tract 103.03, Hamilton County, Tennessee</t>
  </si>
  <si>
    <t>Block Group 1, Census Tract 103.04, Hamilton County, Tennessee</t>
  </si>
  <si>
    <t>Block Group 2, Census Tract 103.04, Hamilton County, Tennessee</t>
  </si>
  <si>
    <t>Block Group 3, Census Tract 103.04, Hamilton County, Tennessee</t>
  </si>
  <si>
    <t>Block Group 4, Census Tract 103.04, Hamilton County, Tennessee</t>
  </si>
  <si>
    <t>Block Group 5, Census Tract 103.04, Hamilton County, Tennessee</t>
  </si>
  <si>
    <t>Block Group 1, Census Tract 103.05, Hamilton County, Tennessee</t>
  </si>
  <si>
    <t>Block Group 2, Census Tract 103.05, Hamilton County, Tennessee</t>
  </si>
  <si>
    <t>Block Group 1, Census Tract 103.06, Hamilton County, Tennessee</t>
  </si>
  <si>
    <t>Block Group 2, Census Tract 103.06, Hamilton County, Tennessee</t>
  </si>
  <si>
    <t>Block Group 3, Census Tract 103.06, Hamilton County, Tennessee</t>
  </si>
  <si>
    <t>Block Group 1, Census Tract 103.08, Hamilton County, Tennessee</t>
  </si>
  <si>
    <t>Block Group 2, Census Tract 103.08, Hamilton County, Tennessee</t>
  </si>
  <si>
    <t>Block Group 1, Census Tract 103.09, Hamilton County, Tennessee</t>
  </si>
  <si>
    <t>Block Group 2, Census Tract 103.09, Hamilton County, Tennessee</t>
  </si>
  <si>
    <t>Block Group 1, Census Tract 104.11, Hamilton County, Tennessee</t>
  </si>
  <si>
    <t>Block Group 2, Census Tract 104.11, Hamilton County, Tennessee</t>
  </si>
  <si>
    <t>Block Group 3, Census Tract 104.11, Hamilton County, Tennessee</t>
  </si>
  <si>
    <t>Block Group 4, Census Tract 104.11, Hamilton County, Tennessee</t>
  </si>
  <si>
    <t>Block Group 5, Census Tract 104.11, Hamilton County, Tennessee</t>
  </si>
  <si>
    <t>Block Group 1, Census Tract 104.12, Hamilton County, Tennessee</t>
  </si>
  <si>
    <t>Block Group 2, Census Tract 104.12, Hamilton County, Tennessee</t>
  </si>
  <si>
    <t>Block Group 3, Census Tract 104.12, Hamilton County, Tennessee</t>
  </si>
  <si>
    <t>Block Group 4, Census Tract 104.12, Hamilton County, Tennessee</t>
  </si>
  <si>
    <t>Block Group 1, Census Tract 104.13, Hamilton County, Tennessee</t>
  </si>
  <si>
    <t>Block Group 2, Census Tract 104.13, Hamilton County, Tennessee</t>
  </si>
  <si>
    <t>Block Group 1, Census Tract 104.31, Hamilton County, Tennessee</t>
  </si>
  <si>
    <t>Block Group 2, Census Tract 104.31, Hamilton County, Tennessee</t>
  </si>
  <si>
    <t>Block Group 3, Census Tract 104.31, Hamilton County, Tennessee</t>
  </si>
  <si>
    <t>Block Group 4, Census Tract 104.31, Hamilton County, Tennessee</t>
  </si>
  <si>
    <t>Block Group 5, Census Tract 104.31, Hamilton County, Tennessee</t>
  </si>
  <si>
    <t>Block Group 1, Census Tract 104.32, Hamilton County, Tennessee</t>
  </si>
  <si>
    <t>Block Group 2, Census Tract 104.32, Hamilton County, Tennessee</t>
  </si>
  <si>
    <t>Block Group 3, Census Tract 104.32, Hamilton County, Tennessee</t>
  </si>
  <si>
    <t>Block Group 4, Census Tract 104.32, Hamilton County, Tennessee</t>
  </si>
  <si>
    <t>Block Group 5, Census Tract 104.32, Hamilton County, Tennessee</t>
  </si>
  <si>
    <t>Block Group 6, Census Tract 104.32, Hamilton County, Tennessee</t>
  </si>
  <si>
    <t>Block Group 1, Census Tract 104.33, Hamilton County, Tennessee</t>
  </si>
  <si>
    <t>Block Group 2, Census Tract 104.33, Hamilton County, Tennessee</t>
  </si>
  <si>
    <t>Block Group 3, Census Tract 104.33, Hamilton County, Tennessee</t>
  </si>
  <si>
    <t>Block Group 4, Census Tract 104.33, Hamilton County, Tennessee</t>
  </si>
  <si>
    <t>Block Group 1, Census Tract 104.34, Hamilton County, Tennessee</t>
  </si>
  <si>
    <t>Block Group 1, Census Tract 104.35, Hamilton County, Tennessee</t>
  </si>
  <si>
    <t>Block Group 2, Census Tract 104.35, Hamilton County, Tennessee</t>
  </si>
  <si>
    <t>Block Group 3, Census Tract 104.35, Hamilton County, Tennessee</t>
  </si>
  <si>
    <t>Block Group 4, Census Tract 104.35, Hamilton County, Tennessee</t>
  </si>
  <si>
    <t>Block Group 1, Census Tract 105.01, Hamilton County, Tennessee</t>
  </si>
  <si>
    <t>Block Group 2, Census Tract 105.01, Hamilton County, Tennessee</t>
  </si>
  <si>
    <t>Block Group 3, Census Tract 105.01, Hamilton County, Tennessee</t>
  </si>
  <si>
    <t>Block Group 4, Census Tract 105.01, Hamilton County, Tennessee</t>
  </si>
  <si>
    <t>Block Group 5, Census Tract 105.01, Hamilton County, Tennessee</t>
  </si>
  <si>
    <t>Block Group 6, Census Tract 105.01, Hamilton County, Tennessee</t>
  </si>
  <si>
    <t>Block Group 1, Census Tract 105.02, Hamilton County, Tennessee</t>
  </si>
  <si>
    <t>Block Group 2, Census Tract 105.02, Hamilton County, Tennessee</t>
  </si>
  <si>
    <t>Block Group 3, Census Tract 105.02, Hamilton County, Tennessee</t>
  </si>
  <si>
    <t>Block Group 1, Census Tract 106, Hamilton County, Tennessee</t>
  </si>
  <si>
    <t>Block Group 2, Census Tract 106, Hamilton County, Tennessee</t>
  </si>
  <si>
    <t>Block Group 3, Census Tract 106, Hamilton County, Tennessee</t>
  </si>
  <si>
    <t>Block Group 1, Census Tract 107, Hamilton County, Tennessee</t>
  </si>
  <si>
    <t>Block Group 2, Census Tract 107, Hamilton County, Tennessee</t>
  </si>
  <si>
    <t>Block Group 3, Census Tract 107, Hamilton County, Tennessee</t>
  </si>
  <si>
    <t>Block Group 1, Census Tract 108, Hamilton County, Tennessee</t>
  </si>
  <si>
    <t>Block Group 2, Census Tract 108, Hamilton County, Tennessee</t>
  </si>
  <si>
    <t>Block Group 3, Census Tract 108, Hamilton County, Tennessee</t>
  </si>
  <si>
    <t>Block Group 4, Census Tract 108, Hamilton County, Tennessee</t>
  </si>
  <si>
    <t>Block Group 1, Census Tract 109.01, Hamilton County, Tennessee</t>
  </si>
  <si>
    <t>Block Group 2, Census Tract 109.01, Hamilton County, Tennessee</t>
  </si>
  <si>
    <t>Block Group 1, Census Tract 109.02, Hamilton County, Tennessee</t>
  </si>
  <si>
    <t>Block Group 1, Census Tract 109.04, Hamilton County, Tennessee</t>
  </si>
  <si>
    <t>Block Group 2, Census Tract 109.04, Hamilton County, Tennessee</t>
  </si>
  <si>
    <t>Block Group 1, Census Tract 109.05, Hamilton County, Tennessee</t>
  </si>
  <si>
    <t>Block Group 2, Census Tract 109.05, Hamilton County, Tennessee</t>
  </si>
  <si>
    <t>Block Group 3, Census Tract 109.05, Hamilton County, Tennessee</t>
  </si>
  <si>
    <t>Block Group 1, Census Tract 110.01, Hamilton County, Tennessee</t>
  </si>
  <si>
    <t>Block Group 1, Census Tract 110.03, Hamilton County, Tennessee</t>
  </si>
  <si>
    <t>Block Group 2, Census Tract 110.03, Hamilton County, Tennessee</t>
  </si>
  <si>
    <t>Block Group 1, Census Tract 110.04, Hamilton County, Tennessee</t>
  </si>
  <si>
    <t>Block Group 2, Census Tract 110.04, Hamilton County, Tennessee</t>
  </si>
  <si>
    <t>Block Group 3, Census Tract 110.04, Hamilton County, Tennessee</t>
  </si>
  <si>
    <t>Block Group 1, Census Tract 111, Hamilton County, Tennessee</t>
  </si>
  <si>
    <t>Block Group 2, Census Tract 111, Hamilton County, Tennessee</t>
  </si>
  <si>
    <t>Block Group 3, Census Tract 111, Hamilton County, Tennessee</t>
  </si>
  <si>
    <t>Block Group 1, Census Tract 112.03, Hamilton County, Tennessee</t>
  </si>
  <si>
    <t>Block Group 2, Census Tract 112.03, Hamilton County, Tennessee</t>
  </si>
  <si>
    <t>Block Group 3, Census Tract 112.03, Hamilton County, Tennessee</t>
  </si>
  <si>
    <t>Block Group 1, Census Tract 112.04, Hamilton County, Tennessee</t>
  </si>
  <si>
    <t>Block Group 2, Census Tract 112.04, Hamilton County, Tennessee</t>
  </si>
  <si>
    <t>Block Group 3, Census Tract 112.04, Hamilton County, Tennessee</t>
  </si>
  <si>
    <t>Block Group 4, Census Tract 112.04, Hamilton County, Tennessee</t>
  </si>
  <si>
    <t>Block Group 1, Census Tract 112.05, Hamilton County, Tennessee</t>
  </si>
  <si>
    <t>Block Group 2, Census Tract 112.05, Hamilton County, Tennessee</t>
  </si>
  <si>
    <t>Block Group 3, Census Tract 112.05, Hamilton County, Tennessee</t>
  </si>
  <si>
    <t>Block Group 4, Census Tract 112.05, Hamilton County, Tennessee</t>
  </si>
  <si>
    <t>Block Group 1, Census Tract 112.06, Hamilton County, Tennessee</t>
  </si>
  <si>
    <t>Block Group 2, Census Tract 112.06, Hamilton County, Tennessee</t>
  </si>
  <si>
    <t>Block Group 3, Census Tract 112.06, Hamilton County, Tennessee</t>
  </si>
  <si>
    <t>Block Group 1, Census Tract 113.11, Hamilton County, Tennessee</t>
  </si>
  <si>
    <t>Block Group 2, Census Tract 113.11, Hamilton County, Tennessee</t>
  </si>
  <si>
    <t>Block Group 3, Census Tract 113.11, Hamilton County, Tennessee</t>
  </si>
  <si>
    <t>Block Group 4, Census Tract 113.11, Hamilton County, Tennessee</t>
  </si>
  <si>
    <t>Block Group 5, Census Tract 113.11, Hamilton County, Tennessee</t>
  </si>
  <si>
    <t>Block Group 6, Census Tract 113.11, Hamilton County, Tennessee</t>
  </si>
  <si>
    <t>Block Group 1, Census Tract 113.14, Hamilton County, Tennessee</t>
  </si>
  <si>
    <t>Block Group 2, Census Tract 113.14, Hamilton County, Tennessee</t>
  </si>
  <si>
    <t>Block Group 3, Census Tract 113.14, Hamilton County, Tennessee</t>
  </si>
  <si>
    <t>Block Group 1, Census Tract 113.21, Hamilton County, Tennessee</t>
  </si>
  <si>
    <t>Block Group 2, Census Tract 113.21, Hamilton County, Tennessee</t>
  </si>
  <si>
    <t>Block Group 3, Census Tract 113.21, Hamilton County, Tennessee</t>
  </si>
  <si>
    <t>Block Group 4, Census Tract 113.21, Hamilton County, Tennessee</t>
  </si>
  <si>
    <t>Block Group 1, Census Tract 113.23, Hamilton County, Tennessee</t>
  </si>
  <si>
    <t>Block Group 2, Census Tract 113.23, Hamilton County, Tennessee</t>
  </si>
  <si>
    <t>Block Group 3, Census Tract 113.23, Hamilton County, Tennessee</t>
  </si>
  <si>
    <t>Block Group 4, Census Tract 113.23, Hamilton County, Tennessee</t>
  </si>
  <si>
    <t>Block Group 1, Census Tract 113.24, Hamilton County, Tennessee</t>
  </si>
  <si>
    <t>Block Group 2, Census Tract 113.24, Hamilton County, Tennessee</t>
  </si>
  <si>
    <t>Block Group 1, Census Tract 113.25, Hamilton County, Tennessee</t>
  </si>
  <si>
    <t>Block Group 2, Census Tract 113.25, Hamilton County, Tennessee</t>
  </si>
  <si>
    <t>Block Group 3, Census Tract 113.25, Hamilton County, Tennessee</t>
  </si>
  <si>
    <t>Block Group 4, Census Tract 113.25, Hamilton County, Tennessee</t>
  </si>
  <si>
    <t>Block Group 1, Census Tract 113.26, Hamilton County, Tennessee</t>
  </si>
  <si>
    <t>Block Group 2, Census Tract 113.26, Hamilton County, Tennessee</t>
  </si>
  <si>
    <t>Block Group 3, Census Tract 113.26, Hamilton County, Tennessee</t>
  </si>
  <si>
    <t>Block Group 1, Census Tract 114.02, Hamilton County, Tennessee</t>
  </si>
  <si>
    <t>Block Group 2, Census Tract 114.02, Hamilton County, Tennessee</t>
  </si>
  <si>
    <t>Block Group 3, Census Tract 114.02, Hamilton County, Tennessee</t>
  </si>
  <si>
    <t>Block Group 4, Census Tract 114.02, Hamilton County, Tennessee</t>
  </si>
  <si>
    <t>Block Group 1, Census Tract 114.11, Hamilton County, Tennessee</t>
  </si>
  <si>
    <t>Block Group 2, Census Tract 114.11, Hamilton County, Tennessee</t>
  </si>
  <si>
    <t>Block Group 3, Census Tract 114.11, Hamilton County, Tennessee</t>
  </si>
  <si>
    <t>Block Group 1, Census Tract 114.13, Hamilton County, Tennessee</t>
  </si>
  <si>
    <t>Block Group 2, Census Tract 114.13, Hamilton County, Tennessee</t>
  </si>
  <si>
    <t>Block Group 3, Census Tract 114.13, Hamilton County, Tennessee</t>
  </si>
  <si>
    <t>Block Group 4, Census Tract 114.13, Hamilton County, Tennessee</t>
  </si>
  <si>
    <t>Block Group 5, Census Tract 114.13, Hamilton County, Tennessee</t>
  </si>
  <si>
    <t>Block Group 1, Census Tract 114.42, Hamilton County, Tennessee</t>
  </si>
  <si>
    <t>Block Group 2, Census Tract 114.42, Hamilton County, Tennessee</t>
  </si>
  <si>
    <t>Block Group 1, Census Tract 114.44, Hamilton County, Tennessee</t>
  </si>
  <si>
    <t>Block Group 2, Census Tract 114.44, Hamilton County, Tennessee</t>
  </si>
  <si>
    <t>Block Group 1, Census Tract 114.45, Hamilton County, Tennessee</t>
  </si>
  <si>
    <t>Block Group 2, Census Tract 114.45, Hamilton County, Tennessee</t>
  </si>
  <si>
    <t>Block Group 3, Census Tract 114.45, Hamilton County, Tennessee</t>
  </si>
  <si>
    <t>Block Group 4, Census Tract 114.45, Hamilton County, Tennessee</t>
  </si>
  <si>
    <t>Block Group 1, Census Tract 114.46, Hamilton County, Tennessee</t>
  </si>
  <si>
    <t>Block Group 2, Census Tract 114.46, Hamilton County, Tennessee</t>
  </si>
  <si>
    <t>Block Group 3, Census Tract 114.46, Hamilton County, Tennessee</t>
  </si>
  <si>
    <t>Block Group 1, Census Tract 114.47, Hamilton County, Tennessee</t>
  </si>
  <si>
    <t>Block Group 2, Census Tract 114.47, Hamilton County, Tennessee</t>
  </si>
  <si>
    <t>Block Group 3, Census Tract 114.47, Hamilton County, Tennessee</t>
  </si>
  <si>
    <t>Block Group 4, Census Tract 114.47, Hamilton County, Tennessee</t>
  </si>
  <si>
    <t>Block Group 5, Census Tract 114.47, Hamilton County, Tennessee</t>
  </si>
  <si>
    <t>Block Group 6, Census Tract 114.47, Hamilton County, Tennessee</t>
  </si>
  <si>
    <t>Block Group 1, Census Tract 114.48, Hamilton County, Tennessee</t>
  </si>
  <si>
    <t>Block Group 2, Census Tract 114.48, Hamilton County, Tennessee</t>
  </si>
  <si>
    <t>Block Group 3, Census Tract 114.48, Hamilton County, Tennessee</t>
  </si>
  <si>
    <t>Block Group 1, Census Tract 114.49, Hamilton County, Tennessee</t>
  </si>
  <si>
    <t>Block Group 2, Census Tract 114.49, Hamilton County, Tennessee</t>
  </si>
  <si>
    <t>Block Group 1, Census Tract 116, Hamilton County, Tennessee</t>
  </si>
  <si>
    <t>Block Group 2, Census Tract 116, Hamilton County, Tennessee</t>
  </si>
  <si>
    <t>Block Group 3, Census Tract 116, Hamilton County, Tennessee</t>
  </si>
  <si>
    <t>Block Group 4, Census Tract 116, Hamilton County, Tennessee</t>
  </si>
  <si>
    <t>Block Group 5, Census Tract 116, Hamilton County, Tennessee</t>
  </si>
  <si>
    <t>Block Group 6, Census Tract 116, Hamilton County, Tennessee</t>
  </si>
  <si>
    <t>Block Group 1, Census Tract 117, Hamilton County, Tennessee</t>
  </si>
  <si>
    <t>Block Group 2, Census Tract 117, Hamilton County, Tennessee</t>
  </si>
  <si>
    <t>Block Group 3, Census Tract 117, Hamilton County, Tennessee</t>
  </si>
  <si>
    <t>Block Group 4, Census Tract 117, Hamilton County, Tennessee</t>
  </si>
  <si>
    <t>Block Group 1, Census Tract 118, Hamilton County, Tennessee</t>
  </si>
  <si>
    <t>Block Group 2, Census Tract 118, Hamilton County, Tennessee</t>
  </si>
  <si>
    <t>Block Group 3, Census Tract 118, Hamilton County, Tennessee</t>
  </si>
  <si>
    <t>Block Group 4, Census Tract 118, Hamilton County, Tennessee</t>
  </si>
  <si>
    <t>Block Group 5, Census Tract 118, Hamilton County, Tennessee</t>
  </si>
  <si>
    <t>Block Group 6, Census Tract 118, Hamilton County, Tennessee</t>
  </si>
  <si>
    <t>Block Group 1, Census Tract 119, Hamilton County, Tennessee</t>
  </si>
  <si>
    <t>Block Group 2, Census Tract 119, Hamilton County, Tennessee</t>
  </si>
  <si>
    <t>Block Group 1, Census Tract 120, Hamilton County, Tennessee</t>
  </si>
  <si>
    <t>Block Group 2, Census Tract 120, Hamilton County, Tennessee</t>
  </si>
  <si>
    <t>Block Group 1, Census Tract 121, Hamilton County, Tennessee</t>
  </si>
  <si>
    <t>Block Group 2, Census Tract 121, Hamilton County, Tennessee</t>
  </si>
  <si>
    <t>Block Group 3, Census Tract 121, Hamilton County, Tennessee</t>
  </si>
  <si>
    <t>Block Group 4, Census Tract 121, Hamilton County, Tennessee</t>
  </si>
  <si>
    <t>Block Group 5, Census Tract 121, Hamilton County, Tennessee</t>
  </si>
  <si>
    <t>Block Group 1, Census Tract 122, Hamilton County, Tennessee</t>
  </si>
  <si>
    <t>Block Group 2, Census Tract 122, Hamilton County, Tennessee</t>
  </si>
  <si>
    <t>Block Group 3, Census Tract 122, Hamilton County, Tennessee</t>
  </si>
  <si>
    <t>Block Group 1, Census Tract 123, Hamilton County, Tennessee</t>
  </si>
  <si>
    <t>Block Group 2, Census Tract 123, Hamilton County, Tennessee</t>
  </si>
  <si>
    <t>Block Group 3, Census Tract 123, Hamilton County, Tennessee</t>
  </si>
  <si>
    <t>Block Group 1, Census Tract 124, Hamilton County, Tennessee</t>
  </si>
  <si>
    <t>Block Group 2, Census Tract 124, Hamilton County, Tennessee</t>
  </si>
  <si>
    <t>Block Group 3, Census Tract 124, Hamilton County, Tennessee</t>
  </si>
  <si>
    <t>Block Group 4, Census Tract 124, Hamilton County, Tennessee</t>
  </si>
  <si>
    <t>Block Group 1, Census Tract 9801, Hamilton County, Tennessee</t>
  </si>
  <si>
    <t>Block Group 1, Census Tract 9802, Hamilton County, Tennessee</t>
  </si>
  <si>
    <t>Block Group 2, Census Tract 9802, Hamilton County, Tennessee</t>
  </si>
  <si>
    <t>Block Group 3, Census Tract 9802, Hamilton County, Tennessee</t>
  </si>
  <si>
    <t>Block Group 1, Census Tract 9605, Hancock County, Tennessee</t>
  </si>
  <si>
    <t>Block Group 2, Census Tract 9605, Hancock County, Tennessee</t>
  </si>
  <si>
    <t>Block Group 1, Census Tract 9606, Hancock County, Tennessee</t>
  </si>
  <si>
    <t>Block Group 2, Census Tract 9606, Hancock County, Tennessee</t>
  </si>
  <si>
    <t>Block Group 3, Census Tract 9606, Hancock County, Tennessee</t>
  </si>
  <si>
    <t>Block Group 4, Census Tract 9606, Hancock County, Tennessee</t>
  </si>
  <si>
    <t>Block Group 1, Census Tract 9501, Hardeman County, Tennessee</t>
  </si>
  <si>
    <t>Block Group 2, Census Tract 9501, Hardeman County, Tennessee</t>
  </si>
  <si>
    <t>Block Group 3, Census Tract 9501, Hardeman County, Tennessee</t>
  </si>
  <si>
    <t>Block Group 1, Census Tract 9502, Hardeman County, Tennessee</t>
  </si>
  <si>
    <t>Block Group 2, Census Tract 9502, Hardeman County, Tennessee</t>
  </si>
  <si>
    <t>Block Group 3, Census Tract 9502, Hardeman County, Tennessee</t>
  </si>
  <si>
    <t>Block Group 4, Census Tract 9502, Hardeman County, Tennessee</t>
  </si>
  <si>
    <t>Block Group 1, Census Tract 9503, Hardeman County, Tennessee</t>
  </si>
  <si>
    <t>Block Group 2, Census Tract 9503, Hardeman County, Tennessee</t>
  </si>
  <si>
    <t>Block Group 3, Census Tract 9503, Hardeman County, Tennessee</t>
  </si>
  <si>
    <t>Block Group 1, Census Tract 9504, Hardeman County, Tennessee</t>
  </si>
  <si>
    <t>Block Group 2, Census Tract 9504, Hardeman County, Tennessee</t>
  </si>
  <si>
    <t>Block Group 3, Census Tract 9504, Hardeman County, Tennessee</t>
  </si>
  <si>
    <t>Block Group 4, Census Tract 9504, Hardeman County, Tennessee</t>
  </si>
  <si>
    <t>Block Group 5, Census Tract 9504, Hardeman County, Tennessee</t>
  </si>
  <si>
    <t>Block Group 1, Census Tract 9505, Hardeman County, Tennessee</t>
  </si>
  <si>
    <t>Block Group 2, Census Tract 9505, Hardeman County, Tennessee</t>
  </si>
  <si>
    <t>Block Group 3, Census Tract 9505, Hardeman County, Tennessee</t>
  </si>
  <si>
    <t>Block Group 1, Census Tract 9506, Hardeman County, Tennessee</t>
  </si>
  <si>
    <t>Block Group 2, Census Tract 9506, Hardeman County, Tennessee</t>
  </si>
  <si>
    <t>Block Group 1, Census Tract 9201, Hardin County, Tennessee</t>
  </si>
  <si>
    <t>Block Group 2, Census Tract 9201, Hardin County, Tennessee</t>
  </si>
  <si>
    <t>Block Group 3, Census Tract 9201, Hardin County, Tennessee</t>
  </si>
  <si>
    <t>Block Group 1, Census Tract 9202, Hardin County, Tennessee</t>
  </si>
  <si>
    <t>Block Group 2, Census Tract 9202, Hardin County, Tennessee</t>
  </si>
  <si>
    <t>Block Group 3, Census Tract 9202, Hardin County, Tennessee</t>
  </si>
  <si>
    <t>Block Group 4, Census Tract 9202, Hardin County, Tennessee</t>
  </si>
  <si>
    <t>Block Group 1, Census Tract 9203, Hardin County, Tennessee</t>
  </si>
  <si>
    <t>Block Group 2, Census Tract 9203, Hardin County, Tennessee</t>
  </si>
  <si>
    <t>Block Group 3, Census Tract 9203, Hardin County, Tennessee</t>
  </si>
  <si>
    <t>Block Group 1, Census Tract 9204.01, Hardin County, Tennessee</t>
  </si>
  <si>
    <t>Block Group 2, Census Tract 9204.01, Hardin County, Tennessee</t>
  </si>
  <si>
    <t>Block Group 1, Census Tract 9204.02, Hardin County, Tennessee</t>
  </si>
  <si>
    <t>Block Group 2, Census Tract 9204.02, Hardin County, Tennessee</t>
  </si>
  <si>
    <t>Block Group 3, Census Tract 9204.02, Hardin County, Tennessee</t>
  </si>
  <si>
    <t>Block Group 1, Census Tract 9205.01, Hardin County, Tennessee</t>
  </si>
  <si>
    <t>Block Group 2, Census Tract 9205.01, Hardin County, Tennessee</t>
  </si>
  <si>
    <t>Block Group 1, Census Tract 9205.02, Hardin County, Tennessee</t>
  </si>
  <si>
    <t>Block Group 2, Census Tract 9205.02, Hardin County, Tennessee</t>
  </si>
  <si>
    <t>Block Group 1, Census Tract 9206, Hardin County, Tennessee</t>
  </si>
  <si>
    <t>Block Group 2, Census Tract 9206, Hardin County, Tennessee</t>
  </si>
  <si>
    <t>Block Group 3, Census Tract 9206, Hardin County, Tennessee</t>
  </si>
  <si>
    <t>Block Group 1, Census Tract 501, Hawkins County, Tennessee</t>
  </si>
  <si>
    <t>Block Group 2, Census Tract 501, Hawkins County, Tennessee</t>
  </si>
  <si>
    <t>Block Group 1, Census Tract 502, Hawkins County, Tennessee</t>
  </si>
  <si>
    <t>Block Group 2, Census Tract 502, Hawkins County, Tennessee</t>
  </si>
  <si>
    <t>Block Group 3, Census Tract 502, Hawkins County, Tennessee</t>
  </si>
  <si>
    <t>Block Group 4, Census Tract 502, Hawkins County, Tennessee</t>
  </si>
  <si>
    <t>Block Group 1, Census Tract 503.01, Hawkins County, Tennessee</t>
  </si>
  <si>
    <t>Block Group 2, Census Tract 503.01, Hawkins County, Tennessee</t>
  </si>
  <si>
    <t>Block Group 3, Census Tract 503.01, Hawkins County, Tennessee</t>
  </si>
  <si>
    <t>Block Group 1, Census Tract 503.02, Hawkins County, Tennessee</t>
  </si>
  <si>
    <t>Block Group 2, Census Tract 503.02, Hawkins County, Tennessee</t>
  </si>
  <si>
    <t>Block Group 3, Census Tract 503.02, Hawkins County, Tennessee</t>
  </si>
  <si>
    <t>Block Group 1, Census Tract 504, Hawkins County, Tennessee</t>
  </si>
  <si>
    <t>Block Group 2, Census Tract 504, Hawkins County, Tennessee</t>
  </si>
  <si>
    <t>Block Group 3, Census Tract 504, Hawkins County, Tennessee</t>
  </si>
  <si>
    <t>Block Group 1, Census Tract 505.01, Hawkins County, Tennessee</t>
  </si>
  <si>
    <t>Block Group 2, Census Tract 505.01, Hawkins County, Tennessee</t>
  </si>
  <si>
    <t>Block Group 1, Census Tract 505.02, Hawkins County, Tennessee</t>
  </si>
  <si>
    <t>Block Group 2, Census Tract 505.02, Hawkins County, Tennessee</t>
  </si>
  <si>
    <t>Block Group 1, Census Tract 505.03, Hawkins County, Tennessee</t>
  </si>
  <si>
    <t>Block Group 2, Census Tract 505.03, Hawkins County, Tennessee</t>
  </si>
  <si>
    <t>Block Group 3, Census Tract 505.03, Hawkins County, Tennessee</t>
  </si>
  <si>
    <t>Block Group 4, Census Tract 505.03, Hawkins County, Tennessee</t>
  </si>
  <si>
    <t>Block Group 1, Census Tract 506.01, Hawkins County, Tennessee</t>
  </si>
  <si>
    <t>Block Group 2, Census Tract 506.01, Hawkins County, Tennessee</t>
  </si>
  <si>
    <t>Block Group 3, Census Tract 506.01, Hawkins County, Tennessee</t>
  </si>
  <si>
    <t>Block Group 4, Census Tract 506.01, Hawkins County, Tennessee</t>
  </si>
  <si>
    <t>Block Group 1, Census Tract 506.02, Hawkins County, Tennessee</t>
  </si>
  <si>
    <t>Block Group 2, Census Tract 506.02, Hawkins County, Tennessee</t>
  </si>
  <si>
    <t>Block Group 3, Census Tract 506.02, Hawkins County, Tennessee</t>
  </si>
  <si>
    <t>Block Group 1, Census Tract 507, Hawkins County, Tennessee</t>
  </si>
  <si>
    <t>Block Group 2, Census Tract 507, Hawkins County, Tennessee</t>
  </si>
  <si>
    <t>Block Group 3, Census Tract 507, Hawkins County, Tennessee</t>
  </si>
  <si>
    <t>Block Group 1, Census Tract 508, Hawkins County, Tennessee</t>
  </si>
  <si>
    <t>Block Group 2, Census Tract 508, Hawkins County, Tennessee</t>
  </si>
  <si>
    <t>Block Group 3, Census Tract 508, Hawkins County, Tennessee</t>
  </si>
  <si>
    <t>Block Group 1, Census Tract 509, Hawkins County, Tennessee</t>
  </si>
  <si>
    <t>Block Group 2, Census Tract 509, Hawkins County, Tennessee</t>
  </si>
  <si>
    <t>Block Group 1, Census Tract 9301, Haywood County, Tennessee</t>
  </si>
  <si>
    <t>Block Group 2, Census Tract 9301, Haywood County, Tennessee</t>
  </si>
  <si>
    <t>Block Group 1, Census Tract 9302, Haywood County, Tennessee</t>
  </si>
  <si>
    <t>Block Group 2, Census Tract 9302, Haywood County, Tennessee</t>
  </si>
  <si>
    <t>Block Group 1, Census Tract 9303.01, Haywood County, Tennessee</t>
  </si>
  <si>
    <t>Block Group 2, Census Tract 9303.01, Haywood County, Tennessee</t>
  </si>
  <si>
    <t>Block Group 3, Census Tract 9303.01, Haywood County, Tennessee</t>
  </si>
  <si>
    <t>Block Group 1, Census Tract 9303.02, Haywood County, Tennessee</t>
  </si>
  <si>
    <t>Block Group 2, Census Tract 9303.02, Haywood County, Tennessee</t>
  </si>
  <si>
    <t>Block Group 1, Census Tract 9304, Haywood County, Tennessee</t>
  </si>
  <si>
    <t>Block Group 2, Census Tract 9304, Haywood County, Tennessee</t>
  </si>
  <si>
    <t>Block Group 3, Census Tract 9304, Haywood County, Tennessee</t>
  </si>
  <si>
    <t>Block Group 1, Census Tract 9305, Haywood County, Tennessee</t>
  </si>
  <si>
    <t>Block Group 2, Census Tract 9305, Haywood County, Tennessee</t>
  </si>
  <si>
    <t>Block Group 3, Census Tract 9305, Haywood County, Tennessee</t>
  </si>
  <si>
    <t>Block Group 1, Census Tract 9750, Henderson County, Tennessee</t>
  </si>
  <si>
    <t>Block Group 2, Census Tract 9750, Henderson County, Tennessee</t>
  </si>
  <si>
    <t>Block Group 1, Census Tract 9751, Henderson County, Tennessee</t>
  </si>
  <si>
    <t>Block Group 2, Census Tract 9751, Henderson County, Tennessee</t>
  </si>
  <si>
    <t>Block Group 1, Census Tract 9752, Henderson County, Tennessee</t>
  </si>
  <si>
    <t>Block Group 2, Census Tract 9752, Henderson County, Tennessee</t>
  </si>
  <si>
    <t>Block Group 3, Census Tract 9752, Henderson County, Tennessee</t>
  </si>
  <si>
    <t>Block Group 4, Census Tract 9752, Henderson County, Tennessee</t>
  </si>
  <si>
    <t>Block Group 1, Census Tract 9753.01, Henderson County, Tennessee</t>
  </si>
  <si>
    <t>Block Group 2, Census Tract 9753.01, Henderson County, Tennessee</t>
  </si>
  <si>
    <t>Block Group 1, Census Tract 9753.02, Henderson County, Tennessee</t>
  </si>
  <si>
    <t>Block Group 2, Census Tract 9753.02, Henderson County, Tennessee</t>
  </si>
  <si>
    <t>Block Group 3, Census Tract 9753.02, Henderson County, Tennessee</t>
  </si>
  <si>
    <t>Block Group 1, Census Tract 9754, Henderson County, Tennessee</t>
  </si>
  <si>
    <t>Block Group 2, Census Tract 9754, Henderson County, Tennessee</t>
  </si>
  <si>
    <t>Block Group 3, Census Tract 9754, Henderson County, Tennessee</t>
  </si>
  <si>
    <t>Block Group 4, Census Tract 9754, Henderson County, Tennessee</t>
  </si>
  <si>
    <t>Block Group 5, Census Tract 9754, Henderson County, Tennessee</t>
  </si>
  <si>
    <t>Block Group 1, Census Tract 9755, Henderson County, Tennessee</t>
  </si>
  <si>
    <t>Block Group 2, Census Tract 9755, Henderson County, Tennessee</t>
  </si>
  <si>
    <t>Block Group 3, Census Tract 9755, Henderson County, Tennessee</t>
  </si>
  <si>
    <t>Block Group 1, Census Tract 9690.01, Henry County, Tennessee</t>
  </si>
  <si>
    <t>Block Group 2, Census Tract 9690.01, Henry County, Tennessee</t>
  </si>
  <si>
    <t>Block Group 1, Census Tract 9690.02, Henry County, Tennessee</t>
  </si>
  <si>
    <t>Block Group 2, Census Tract 9690.02, Henry County, Tennessee</t>
  </si>
  <si>
    <t>Block Group 1, Census Tract 9691, Henry County, Tennessee</t>
  </si>
  <si>
    <t>Block Group 2, Census Tract 9691, Henry County, Tennessee</t>
  </si>
  <si>
    <t>Block Group 3, Census Tract 9691, Henry County, Tennessee</t>
  </si>
  <si>
    <t>Block Group 1, Census Tract 9692, Henry County, Tennessee</t>
  </si>
  <si>
    <t>Block Group 2, Census Tract 9692, Henry County, Tennessee</t>
  </si>
  <si>
    <t>Block Group 1, Census Tract 9693, Henry County, Tennessee</t>
  </si>
  <si>
    <t>Block Group 2, Census Tract 9693, Henry County, Tennessee</t>
  </si>
  <si>
    <t>Block Group 3, Census Tract 9693, Henry County, Tennessee</t>
  </si>
  <si>
    <t>Block Group 4, Census Tract 9693, Henry County, Tennessee</t>
  </si>
  <si>
    <t>Block Group 1, Census Tract 9694, Henry County, Tennessee</t>
  </si>
  <si>
    <t>Block Group 2, Census Tract 9694, Henry County, Tennessee</t>
  </si>
  <si>
    <t>Block Group 1, Census Tract 9695.01, Henry County, Tennessee</t>
  </si>
  <si>
    <t>Block Group 2, Census Tract 9695.01, Henry County, Tennessee</t>
  </si>
  <si>
    <t>Block Group 1, Census Tract 9695.02, Henry County, Tennessee</t>
  </si>
  <si>
    <t>Block Group 2, Census Tract 9695.02, Henry County, Tennessee</t>
  </si>
  <si>
    <t>Block Group 3, Census Tract 9695.02, Henry County, Tennessee</t>
  </si>
  <si>
    <t>Block Group 1, Census Tract 9696.01, Henry County, Tennessee</t>
  </si>
  <si>
    <t>Block Group 2, Census Tract 9696.01, Henry County, Tennessee</t>
  </si>
  <si>
    <t>Block Group 1, Census Tract 9696.02, Henry County, Tennessee</t>
  </si>
  <si>
    <t>Block Group 2, Census Tract 9696.02, Henry County, Tennessee</t>
  </si>
  <si>
    <t>Block Group 3, Census Tract 9696.02, Henry County, Tennessee</t>
  </si>
  <si>
    <t>Block Group 1, Census Tract 9697, Henry County, Tennessee</t>
  </si>
  <si>
    <t>Block Group 2, Census Tract 9697, Henry County, Tennessee</t>
  </si>
  <si>
    <t>Block Group 3, Census Tract 9697, Henry County, Tennessee</t>
  </si>
  <si>
    <t>Block Group 1, Census Tract 9698, Henry County, Tennessee</t>
  </si>
  <si>
    <t>Block Group 2, Census Tract 9698, Henry County, Tennessee</t>
  </si>
  <si>
    <t>Block Group 1, Census Tract 9501, Hickman County, Tennessee</t>
  </si>
  <si>
    <t>Block Group 2, Census Tract 9501, Hickman County, Tennessee</t>
  </si>
  <si>
    <t>Block Group 3, Census Tract 9501, Hickman County, Tennessee</t>
  </si>
  <si>
    <t>Block Group 4, Census Tract 9501, Hickman County, Tennessee</t>
  </si>
  <si>
    <t>Block Group 1, Census Tract 9502.01, Hickman County, Tennessee</t>
  </si>
  <si>
    <t>Block Group 2, Census Tract 9502.01, Hickman County, Tennessee</t>
  </si>
  <si>
    <t>Block Group 1, Census Tract 9502.02, Hickman County, Tennessee</t>
  </si>
  <si>
    <t>Block Group 2, Census Tract 9502.02, Hickman County, Tennessee</t>
  </si>
  <si>
    <t>Block Group 1, Census Tract 9503.01, Hickman County, Tennessee</t>
  </si>
  <si>
    <t>Block Group 2, Census Tract 9503.01, Hickman County, Tennessee</t>
  </si>
  <si>
    <t>Block Group 1, Census Tract 9503.02, Hickman County, Tennessee</t>
  </si>
  <si>
    <t>Block Group 2, Census Tract 9503.02, Hickman County, Tennessee</t>
  </si>
  <si>
    <t>Block Group 3, Census Tract 9503.02, Hickman County, Tennessee</t>
  </si>
  <si>
    <t>Block Group 1, Census Tract 9504, Hickman County, Tennessee</t>
  </si>
  <si>
    <t>Block Group 2, Census Tract 9504, Hickman County, Tennessee</t>
  </si>
  <si>
    <t>Block Group 1, Census Tract 9505, Hickman County, Tennessee</t>
  </si>
  <si>
    <t>Block Group 1, Census Tract 1201, Houston County, Tennessee</t>
  </si>
  <si>
    <t>Block Group 2, Census Tract 1201, Houston County, Tennessee</t>
  </si>
  <si>
    <t>Block Group 1, Census Tract 1202, Houston County, Tennessee</t>
  </si>
  <si>
    <t>Block Group 2, Census Tract 1202, Houston County, Tennessee</t>
  </si>
  <si>
    <t>Block Group 1, Census Tract 1203, Houston County, Tennessee</t>
  </si>
  <si>
    <t>Block Group 2, Census Tract 1203, Houston County, Tennessee</t>
  </si>
  <si>
    <t>Block Group 3, Census Tract 1203, Houston County, Tennessee</t>
  </si>
  <si>
    <t>Block Group 1, Census Tract 1301, Humphreys County, Tennessee</t>
  </si>
  <si>
    <t>Block Group 2, Census Tract 1301, Humphreys County, Tennessee</t>
  </si>
  <si>
    <t>Block Group 3, Census Tract 1301, Humphreys County, Tennessee</t>
  </si>
  <si>
    <t>Block Group 4, Census Tract 1301, Humphreys County, Tennessee</t>
  </si>
  <si>
    <t>Block Group 1, Census Tract 1302, Humphreys County, Tennessee</t>
  </si>
  <si>
    <t>Block Group 2, Census Tract 1302, Humphreys County, Tennessee</t>
  </si>
  <si>
    <t>Block Group 1, Census Tract 1303, Humphreys County, Tennessee</t>
  </si>
  <si>
    <t>Block Group 2, Census Tract 1303, Humphreys County, Tennessee</t>
  </si>
  <si>
    <t>Block Group 3, Census Tract 1303, Humphreys County, Tennessee</t>
  </si>
  <si>
    <t>Block Group 4, Census Tract 1303, Humphreys County, Tennessee</t>
  </si>
  <si>
    <t>Block Group 5, Census Tract 1303, Humphreys County, Tennessee</t>
  </si>
  <si>
    <t>Block Group 1, Census Tract 1304, Humphreys County, Tennessee</t>
  </si>
  <si>
    <t>Block Group 2, Census Tract 1304, Humphreys County, Tennessee</t>
  </si>
  <si>
    <t>Block Group 1, Census Tract 1305, Humphreys County, Tennessee</t>
  </si>
  <si>
    <t>Block Group 2, Census Tract 1305, Humphreys County, Tennessee</t>
  </si>
  <si>
    <t>Block Group 1, Census Tract 9601, Jackson County, Tennessee</t>
  </si>
  <si>
    <t>Block Group 2, Census Tract 9601, Jackson County, Tennessee</t>
  </si>
  <si>
    <t>Block Group 1, Census Tract 9602, Jackson County, Tennessee</t>
  </si>
  <si>
    <t>Block Group 2, Census Tract 9602, Jackson County, Tennessee</t>
  </si>
  <si>
    <t>Block Group 1, Census Tract 9603, Jackson County, Tennessee</t>
  </si>
  <si>
    <t>Block Group 2, Census Tract 9603, Jackson County, Tennessee</t>
  </si>
  <si>
    <t>Block Group 3, Census Tract 9603, Jackson County, Tennessee</t>
  </si>
  <si>
    <t>Block Group 4, Census Tract 9603, Jackson County, Tennessee</t>
  </si>
  <si>
    <t>Block Group 1, Census Tract 9604, Jackson County, Tennessee</t>
  </si>
  <si>
    <t>Block Group 2, Census Tract 9604, Jackson County, Tennessee</t>
  </si>
  <si>
    <t>Block Group 1, Census Tract 701.01, Jefferson County, Tennessee</t>
  </si>
  <si>
    <t>Block Group 1, Census Tract 701.02, Jefferson County, Tennessee</t>
  </si>
  <si>
    <t>Block Group 2, Census Tract 701.02, Jefferson County, Tennessee</t>
  </si>
  <si>
    <t>Block Group 3, Census Tract 701.02, Jefferson County, Tennessee</t>
  </si>
  <si>
    <t>Block Group 1, Census Tract 702, Jefferson County, Tennessee</t>
  </si>
  <si>
    <t>Block Group 2, Census Tract 702, Jefferson County, Tennessee</t>
  </si>
  <si>
    <t>Block Group 3, Census Tract 702, Jefferson County, Tennessee</t>
  </si>
  <si>
    <t>Block Group 1, Census Tract 703, Jefferson County, Tennessee</t>
  </si>
  <si>
    <t>Block Group 2, Census Tract 703, Jefferson County, Tennessee</t>
  </si>
  <si>
    <t>Block Group 3, Census Tract 703, Jefferson County, Tennessee</t>
  </si>
  <si>
    <t>Block Group 4, Census Tract 703, Jefferson County, Tennessee</t>
  </si>
  <si>
    <t>Block Group 5, Census Tract 703, Jefferson County, Tennessee</t>
  </si>
  <si>
    <t>Block Group 1, Census Tract 704, Jefferson County, Tennessee</t>
  </si>
  <si>
    <t>Block Group 2, Census Tract 704, Jefferson County, Tennessee</t>
  </si>
  <si>
    <t>Block Group 1, Census Tract 705, Jefferson County, Tennessee</t>
  </si>
  <si>
    <t>Block Group 2, Census Tract 705, Jefferson County, Tennessee</t>
  </si>
  <si>
    <t>Block Group 3, Census Tract 705, Jefferson County, Tennessee</t>
  </si>
  <si>
    <t>Block Group 1, Census Tract 706, Jefferson County, Tennessee</t>
  </si>
  <si>
    <t>Block Group 2, Census Tract 706, Jefferson County, Tennessee</t>
  </si>
  <si>
    <t>Block Group 3, Census Tract 706, Jefferson County, Tennessee</t>
  </si>
  <si>
    <t>Block Group 1, Census Tract 707.01, Jefferson County, Tennessee</t>
  </si>
  <si>
    <t>Block Group 2, Census Tract 707.01, Jefferson County, Tennessee</t>
  </si>
  <si>
    <t>Block Group 1, Census Tract 707.02, Jefferson County, Tennessee</t>
  </si>
  <si>
    <t>Block Group 2, Census Tract 707.02, Jefferson County, Tennessee</t>
  </si>
  <si>
    <t>Block Group 1, Census Tract 708.01, Jefferson County, Tennessee</t>
  </si>
  <si>
    <t>Block Group 2, Census Tract 708.01, Jefferson County, Tennessee</t>
  </si>
  <si>
    <t>Block Group 1, Census Tract 708.02, Jefferson County, Tennessee</t>
  </si>
  <si>
    <t>Block Group 2, Census Tract 708.02, Jefferson County, Tennessee</t>
  </si>
  <si>
    <t>Block Group 1, Census Tract 709, Jefferson County, Tennessee</t>
  </si>
  <si>
    <t>Block Group 2, Census Tract 709, Jefferson County, Tennessee</t>
  </si>
  <si>
    <t>Block Group 3, Census Tract 709, Jefferson County, Tennessee</t>
  </si>
  <si>
    <t>Block Group 4, Census Tract 709, Jefferson County, Tennessee</t>
  </si>
  <si>
    <t>Block Group 1, Census Tract 9560, Johnson County, Tennessee</t>
  </si>
  <si>
    <t>Block Group 1, Census Tract 9561, Johnson County, Tennessee</t>
  </si>
  <si>
    <t>Block Group 2, Census Tract 9561, Johnson County, Tennessee</t>
  </si>
  <si>
    <t>Block Group 1, Census Tract 9562, Johnson County, Tennessee</t>
  </si>
  <si>
    <t>Block Group 2, Census Tract 9562, Johnson County, Tennessee</t>
  </si>
  <si>
    <t>Block Group 1, Census Tract 9563, Johnson County, Tennessee</t>
  </si>
  <si>
    <t>Block Group 2, Census Tract 9563, Johnson County, Tennessee</t>
  </si>
  <si>
    <t>Block Group 3, Census Tract 9563, Johnson County, Tennessee</t>
  </si>
  <si>
    <t>Block Group 1, Census Tract 9564, Johnson County, Tennessee</t>
  </si>
  <si>
    <t>Block Group 2, Census Tract 9564, Johnson County, Tennessee</t>
  </si>
  <si>
    <t>Block Group 3, Census Tract 9564, Johnson County, Tennessee</t>
  </si>
  <si>
    <t>Block Group 4, Census Tract 9564, Johnson County, Tennessee</t>
  </si>
  <si>
    <t>Block Group 1, Census Tract 1, Knox County, Tennessee</t>
  </si>
  <si>
    <t>Block Group 2, Census Tract 1, Knox County, Tennessee</t>
  </si>
  <si>
    <t>Block Group 1, Census Tract 8, Knox County, Tennessee</t>
  </si>
  <si>
    <t>Block Group 2, Census Tract 8, Knox County, Tennessee</t>
  </si>
  <si>
    <t>Block Group 3, Census Tract 8, Knox County, Tennessee</t>
  </si>
  <si>
    <t>Block Group 1, Census Tract 9.01, Knox County, Tennessee</t>
  </si>
  <si>
    <t>Block Group 1, Census Tract 9.02, Knox County, Tennessee</t>
  </si>
  <si>
    <t>Block Group 1, Census Tract 14, Knox County, Tennessee</t>
  </si>
  <si>
    <t>Block Group 2, Census Tract 14, Knox County, Tennessee</t>
  </si>
  <si>
    <t>Block Group 3, Census Tract 14, Knox County, Tennessee</t>
  </si>
  <si>
    <t>Block Group 1, Census Tract 15, Knox County, Tennessee</t>
  </si>
  <si>
    <t>Block Group 2, Census Tract 15, Knox County, Tennessee</t>
  </si>
  <si>
    <t>Block Group 3, Census Tract 15, Knox County, Tennessee</t>
  </si>
  <si>
    <t>Block Group 1, Census Tract 16, Knox County, Tennessee</t>
  </si>
  <si>
    <t>Block Group 2, Census Tract 16, Knox County, Tennessee</t>
  </si>
  <si>
    <t>Block Group 1, Census Tract 17, Knox County, Tennessee</t>
  </si>
  <si>
    <t>Block Group 2, Census Tract 17, Knox County, Tennessee</t>
  </si>
  <si>
    <t>Block Group 1, Census Tract 18, Knox County, Tennessee</t>
  </si>
  <si>
    <t>Block Group 2, Census Tract 18, Knox County, Tennessee</t>
  </si>
  <si>
    <t>Block Group 1, Census Tract 19, Knox County, Tennessee</t>
  </si>
  <si>
    <t>Block Group 1, Census Tract 20, Knox County, Tennessee</t>
  </si>
  <si>
    <t>Block Group 2, Census Tract 20, Knox County, Tennessee</t>
  </si>
  <si>
    <t>Block Group 3, Census Tract 20, Knox County, Tennessee</t>
  </si>
  <si>
    <t>Block Group 1, Census Tract 21, Knox County, Tennessee</t>
  </si>
  <si>
    <t>Block Group 2, Census Tract 21, Knox County, Tennessee</t>
  </si>
  <si>
    <t>Block Group 1, Census Tract 22, Knox County, Tennessee</t>
  </si>
  <si>
    <t>Block Group 2, Census Tract 22, Knox County, Tennessee</t>
  </si>
  <si>
    <t>Block Group 3, Census Tract 22, Knox County, Tennessee</t>
  </si>
  <si>
    <t>Block Group 1, Census Tract 23, Knox County, Tennessee</t>
  </si>
  <si>
    <t>Block Group 2, Census Tract 23, Knox County, Tennessee</t>
  </si>
  <si>
    <t>Block Group 1, Census Tract 24, Knox County, Tennessee</t>
  </si>
  <si>
    <t>Block Group 2, Census Tract 24, Knox County, Tennessee</t>
  </si>
  <si>
    <t>Block Group 3, Census Tract 24, Knox County, Tennessee</t>
  </si>
  <si>
    <t>Block Group 1, Census Tract 26, Knox County, Tennessee</t>
  </si>
  <si>
    <t>Block Group 2, Census Tract 26, Knox County, Tennessee</t>
  </si>
  <si>
    <t>Block Group 1, Census Tract 27, Knox County, Tennessee</t>
  </si>
  <si>
    <t>Block Group 2, Census Tract 27, Knox County, Tennessee</t>
  </si>
  <si>
    <t>Block Group 1, Census Tract 28, Knox County, Tennessee</t>
  </si>
  <si>
    <t>Block Group 2, Census Tract 28, Knox County, Tennessee</t>
  </si>
  <si>
    <t>Block Group 3, Census Tract 28, Knox County, Tennessee</t>
  </si>
  <si>
    <t>Block Group 4, Census Tract 28, Knox County, Tennessee</t>
  </si>
  <si>
    <t>Block Group 1, Census Tract 29, Knox County, Tennessee</t>
  </si>
  <si>
    <t>Block Group 2, Census Tract 29, Knox County, Tennessee</t>
  </si>
  <si>
    <t>Block Group 1, Census Tract 30, Knox County, Tennessee</t>
  </si>
  <si>
    <t>Block Group 2, Census Tract 30, Knox County, Tennessee</t>
  </si>
  <si>
    <t>Block Group 3, Census Tract 30, Knox County, Tennessee</t>
  </si>
  <si>
    <t>Block Group 1, Census Tract 31, Knox County, Tennessee</t>
  </si>
  <si>
    <t>Block Group 2, Census Tract 31, Knox County, Tennessee</t>
  </si>
  <si>
    <t>Block Group 1, Census Tract 32, Knox County, Tennessee</t>
  </si>
  <si>
    <t>Block Group 2, Census Tract 32, Knox County, Tennessee</t>
  </si>
  <si>
    <t>Block Group 1, Census Tract 33, Knox County, Tennessee</t>
  </si>
  <si>
    <t>Block Group 1, Census Tract 34, Knox County, Tennessee</t>
  </si>
  <si>
    <t>Block Group 2, Census Tract 34, Knox County, Tennessee</t>
  </si>
  <si>
    <t>Block Group 3, Census Tract 34, Knox County, Tennessee</t>
  </si>
  <si>
    <t>Block Group 1, Census Tract 35.01, Knox County, Tennessee</t>
  </si>
  <si>
    <t>Block Group 2, Census Tract 35.01, Knox County, Tennessee</t>
  </si>
  <si>
    <t>Block Group 3, Census Tract 35.01, Knox County, Tennessee</t>
  </si>
  <si>
    <t>Block Group 1, Census Tract 35.02, Knox County, Tennessee</t>
  </si>
  <si>
    <t>Block Group 2, Census Tract 35.02, Knox County, Tennessee</t>
  </si>
  <si>
    <t>Block Group 1, Census Tract 37, Knox County, Tennessee</t>
  </si>
  <si>
    <t>Block Group 2, Census Tract 37, Knox County, Tennessee</t>
  </si>
  <si>
    <t>Block Group 3, Census Tract 37, Knox County, Tennessee</t>
  </si>
  <si>
    <t>Block Group 1, Census Tract 38.01, Knox County, Tennessee</t>
  </si>
  <si>
    <t>Block Group 2, Census Tract 38.01, Knox County, Tennessee</t>
  </si>
  <si>
    <t>Block Group 3, Census Tract 38.01, Knox County, Tennessee</t>
  </si>
  <si>
    <t>Block Group 4, Census Tract 38.01, Knox County, Tennessee</t>
  </si>
  <si>
    <t>Block Group 1, Census Tract 38.02, Knox County, Tennessee</t>
  </si>
  <si>
    <t>Block Group 2, Census Tract 38.02, Knox County, Tennessee</t>
  </si>
  <si>
    <t>Block Group 1, Census Tract 39.01, Knox County, Tennessee</t>
  </si>
  <si>
    <t>Block Group 2, Census Tract 39.01, Knox County, Tennessee</t>
  </si>
  <si>
    <t>Block Group 1, Census Tract 39.02, Knox County, Tennessee</t>
  </si>
  <si>
    <t>Block Group 2, Census Tract 39.02, Knox County, Tennessee</t>
  </si>
  <si>
    <t>Block Group 1, Census Tract 40, Knox County, Tennessee</t>
  </si>
  <si>
    <t>Block Group 2, Census Tract 40, Knox County, Tennessee</t>
  </si>
  <si>
    <t>Block Group 3, Census Tract 40, Knox County, Tennessee</t>
  </si>
  <si>
    <t>Block Group 4, Census Tract 40, Knox County, Tennessee</t>
  </si>
  <si>
    <t>Block Group 1, Census Tract 41, Knox County, Tennessee</t>
  </si>
  <si>
    <t>Block Group 2, Census Tract 41, Knox County, Tennessee</t>
  </si>
  <si>
    <t>Block Group 3, Census Tract 41, Knox County, Tennessee</t>
  </si>
  <si>
    <t>Block Group 4, Census Tract 41, Knox County, Tennessee</t>
  </si>
  <si>
    <t>Block Group 1, Census Tract 42, Knox County, Tennessee</t>
  </si>
  <si>
    <t>Block Group 2, Census Tract 42, Knox County, Tennessee</t>
  </si>
  <si>
    <t>Block Group 1, Census Tract 43, Knox County, Tennessee</t>
  </si>
  <si>
    <t>Block Group 2, Census Tract 43, Knox County, Tennessee</t>
  </si>
  <si>
    <t>Block Group 3, Census Tract 43, Knox County, Tennessee</t>
  </si>
  <si>
    <t>Block Group 1, Census Tract 44.01, Knox County, Tennessee</t>
  </si>
  <si>
    <t>Block Group 2, Census Tract 44.01, Knox County, Tennessee</t>
  </si>
  <si>
    <t>Block Group 1, Census Tract 44.03, Knox County, Tennessee</t>
  </si>
  <si>
    <t>Block Group 2, Census Tract 44.03, Knox County, Tennessee</t>
  </si>
  <si>
    <t>Block Group 3, Census Tract 44.03, Knox County, Tennessee</t>
  </si>
  <si>
    <t>Block Group 1, Census Tract 44.04, Knox County, Tennessee</t>
  </si>
  <si>
    <t>Block Group 2, Census Tract 44.04, Knox County, Tennessee</t>
  </si>
  <si>
    <t>Block Group 3, Census Tract 44.04, Knox County, Tennessee</t>
  </si>
  <si>
    <t>Block Group 1, Census Tract 45.01, Knox County, Tennessee</t>
  </si>
  <si>
    <t>Block Group 2, Census Tract 45.01, Knox County, Tennessee</t>
  </si>
  <si>
    <t>Block Group 1, Census Tract 45.02, Knox County, Tennessee</t>
  </si>
  <si>
    <t>Block Group 2, Census Tract 45.02, Knox County, Tennessee</t>
  </si>
  <si>
    <t>Block Group 1, Census Tract 46.06, Knox County, Tennessee</t>
  </si>
  <si>
    <t>Block Group 2, Census Tract 46.06, Knox County, Tennessee</t>
  </si>
  <si>
    <t>Block Group 3, Census Tract 46.06, Knox County, Tennessee</t>
  </si>
  <si>
    <t>Block Group 1, Census Tract 46.07, Knox County, Tennessee</t>
  </si>
  <si>
    <t>Block Group 2, Census Tract 46.07, Knox County, Tennessee</t>
  </si>
  <si>
    <t>Block Group 3, Census Tract 46.07, Knox County, Tennessee</t>
  </si>
  <si>
    <t>Block Group 1, Census Tract 46.08, Knox County, Tennessee</t>
  </si>
  <si>
    <t>Block Group 2, Census Tract 46.08, Knox County, Tennessee</t>
  </si>
  <si>
    <t>Block Group 1, Census Tract 46.09, Knox County, Tennessee</t>
  </si>
  <si>
    <t>Block Group 2, Census Tract 46.09, Knox County, Tennessee</t>
  </si>
  <si>
    <t>Block Group 3, Census Tract 46.09, Knox County, Tennessee</t>
  </si>
  <si>
    <t>Block Group 1, Census Tract 46.10, Knox County, Tennessee</t>
  </si>
  <si>
    <t>Block Group 2, Census Tract 46.10, Knox County, Tennessee</t>
  </si>
  <si>
    <t>Block Group 3, Census Tract 46.10, Knox County, Tennessee</t>
  </si>
  <si>
    <t>Block Group 1, Census Tract 46.11, Knox County, Tennessee</t>
  </si>
  <si>
    <t>Block Group 2, Census Tract 46.11, Knox County, Tennessee</t>
  </si>
  <si>
    <t>Block Group 1, Census Tract 46.12, Knox County, Tennessee</t>
  </si>
  <si>
    <t>Block Group 1, Census Tract 46.13, Knox County, Tennessee</t>
  </si>
  <si>
    <t>Block Group 2, Census Tract 46.13, Knox County, Tennessee</t>
  </si>
  <si>
    <t>Block Group 3, Census Tract 46.13, Knox County, Tennessee</t>
  </si>
  <si>
    <t>Block Group 1, Census Tract 46.14, Knox County, Tennessee</t>
  </si>
  <si>
    <t>Block Group 2, Census Tract 46.14, Knox County, Tennessee</t>
  </si>
  <si>
    <t>Block Group 1, Census Tract 46.15, Knox County, Tennessee</t>
  </si>
  <si>
    <t>Block Group 2, Census Tract 46.15, Knox County, Tennessee</t>
  </si>
  <si>
    <t>Block Group 1, Census Tract 47, Knox County, Tennessee</t>
  </si>
  <si>
    <t>Block Group 2, Census Tract 47, Knox County, Tennessee</t>
  </si>
  <si>
    <t>Block Group 1, Census Tract 48, Knox County, Tennessee</t>
  </si>
  <si>
    <t>Block Group 2, Census Tract 48, Knox County, Tennessee</t>
  </si>
  <si>
    <t>Block Group 3, Census Tract 48, Knox County, Tennessee</t>
  </si>
  <si>
    <t>Block Group 4, Census Tract 48, Knox County, Tennessee</t>
  </si>
  <si>
    <t>Block Group 1, Census Tract 49, Knox County, Tennessee</t>
  </si>
  <si>
    <t>Block Group 2, Census Tract 49, Knox County, Tennessee</t>
  </si>
  <si>
    <t>Block Group 3, Census Tract 49, Knox County, Tennessee</t>
  </si>
  <si>
    <t>Block Group 1, Census Tract 50, Knox County, Tennessee</t>
  </si>
  <si>
    <t>Block Group 2, Census Tract 50, Knox County, Tennessee</t>
  </si>
  <si>
    <t>Block Group 3, Census Tract 50, Knox County, Tennessee</t>
  </si>
  <si>
    <t>Block Group 1, Census Tract 51, Knox County, Tennessee</t>
  </si>
  <si>
    <t>Block Group 2, Census Tract 51, Knox County, Tennessee</t>
  </si>
  <si>
    <t>Block Group 1, Census Tract 52.02, Knox County, Tennessee</t>
  </si>
  <si>
    <t>Block Group 2, Census Tract 52.02, Knox County, Tennessee</t>
  </si>
  <si>
    <t>Block Group 1, Census Tract 52.03, Knox County, Tennessee</t>
  </si>
  <si>
    <t>Block Group 2, Census Tract 52.03, Knox County, Tennessee</t>
  </si>
  <si>
    <t>Block Group 3, Census Tract 52.03, Knox County, Tennessee</t>
  </si>
  <si>
    <t>Block Group 1, Census Tract 52.04, Knox County, Tennessee</t>
  </si>
  <si>
    <t>Block Group 1, Census Tract 53.01, Knox County, Tennessee</t>
  </si>
  <si>
    <t>Block Group 2, Census Tract 53.01, Knox County, Tennessee</t>
  </si>
  <si>
    <t>Block Group 3, Census Tract 53.01, Knox County, Tennessee</t>
  </si>
  <si>
    <t>Block Group 1, Census Tract 53.02, Knox County, Tennessee</t>
  </si>
  <si>
    <t>Block Group 2, Census Tract 53.02, Knox County, Tennessee</t>
  </si>
  <si>
    <t>Block Group 3, Census Tract 53.02, Knox County, Tennessee</t>
  </si>
  <si>
    <t>Block Group 1, Census Tract 54.01, Knox County, Tennessee</t>
  </si>
  <si>
    <t>Block Group 2, Census Tract 54.01, Knox County, Tennessee</t>
  </si>
  <si>
    <t>Block Group 3, Census Tract 54.01, Knox County, Tennessee</t>
  </si>
  <si>
    <t>Block Group 1, Census Tract 54.02, Knox County, Tennessee</t>
  </si>
  <si>
    <t>Block Group 2, Census Tract 54.02, Knox County, Tennessee</t>
  </si>
  <si>
    <t>Block Group 3, Census Tract 54.02, Knox County, Tennessee</t>
  </si>
  <si>
    <t>Block Group 1, Census Tract 55.01, Knox County, Tennessee</t>
  </si>
  <si>
    <t>Block Group 2, Census Tract 55.01, Knox County, Tennessee</t>
  </si>
  <si>
    <t>Block Group 1, Census Tract 55.02, Knox County, Tennessee</t>
  </si>
  <si>
    <t>Block Group 2, Census Tract 55.02, Knox County, Tennessee</t>
  </si>
  <si>
    <t>Block Group 3, Census Tract 55.02, Knox County, Tennessee</t>
  </si>
  <si>
    <t>Block Group 1, Census Tract 56.02, Knox County, Tennessee</t>
  </si>
  <si>
    <t>Block Group 2, Census Tract 56.02, Knox County, Tennessee</t>
  </si>
  <si>
    <t>Block Group 3, Census Tract 56.02, Knox County, Tennessee</t>
  </si>
  <si>
    <t>Block Group 1, Census Tract 56.03, Knox County, Tennessee</t>
  </si>
  <si>
    <t>Block Group 2, Census Tract 56.03, Knox County, Tennessee</t>
  </si>
  <si>
    <t>Block Group 1, Census Tract 56.04, Knox County, Tennessee</t>
  </si>
  <si>
    <t>Block Group 2, Census Tract 56.04, Knox County, Tennessee</t>
  </si>
  <si>
    <t>Block Group 1, Census Tract 57.01, Knox County, Tennessee</t>
  </si>
  <si>
    <t>Block Group 2, Census Tract 57.01, Knox County, Tennessee</t>
  </si>
  <si>
    <t>Block Group 3, Census Tract 57.01, Knox County, Tennessee</t>
  </si>
  <si>
    <t>Block Group 4, Census Tract 57.01, Knox County, Tennessee</t>
  </si>
  <si>
    <t>Block Group 1, Census Tract 57.04, Knox County, Tennessee</t>
  </si>
  <si>
    <t>Block Group 2, Census Tract 57.04, Knox County, Tennessee</t>
  </si>
  <si>
    <t>Block Group 3, Census Tract 57.04, Knox County, Tennessee</t>
  </si>
  <si>
    <t>Block Group 4, Census Tract 57.04, Knox County, Tennessee</t>
  </si>
  <si>
    <t>Block Group 1, Census Tract 57.06, Knox County, Tennessee</t>
  </si>
  <si>
    <t>Block Group 2, Census Tract 57.06, Knox County, Tennessee</t>
  </si>
  <si>
    <t>Block Group 1, Census Tract 57.07, Knox County, Tennessee</t>
  </si>
  <si>
    <t>Block Group 2, Census Tract 57.07, Knox County, Tennessee</t>
  </si>
  <si>
    <t>Block Group 1, Census Tract 57.08, Knox County, Tennessee</t>
  </si>
  <si>
    <t>Block Group 2, Census Tract 57.08, Knox County, Tennessee</t>
  </si>
  <si>
    <t>Block Group 1, Census Tract 57.09, Knox County, Tennessee</t>
  </si>
  <si>
    <t>Block Group 1, Census Tract 57.10, Knox County, Tennessee</t>
  </si>
  <si>
    <t>Block Group 2, Census Tract 57.10, Knox County, Tennessee</t>
  </si>
  <si>
    <t>Block Group 1, Census Tract 57.11, Knox County, Tennessee</t>
  </si>
  <si>
    <t>Block Group 2, Census Tract 57.11, Knox County, Tennessee</t>
  </si>
  <si>
    <t>Block Group 1, Census Tract 57.13, Knox County, Tennessee</t>
  </si>
  <si>
    <t>Block Group 2, Census Tract 57.13, Knox County, Tennessee</t>
  </si>
  <si>
    <t>Block Group 1, Census Tract 57.14, Knox County, Tennessee</t>
  </si>
  <si>
    <t>Block Group 2, Census Tract 57.14, Knox County, Tennessee</t>
  </si>
  <si>
    <t>Block Group 1, Census Tract 58.03, Knox County, Tennessee</t>
  </si>
  <si>
    <t>Block Group 2, Census Tract 58.03, Knox County, Tennessee</t>
  </si>
  <si>
    <t>Block Group 1, Census Tract 58.07, Knox County, Tennessee</t>
  </si>
  <si>
    <t>Block Group 1, Census Tract 58.08, Knox County, Tennessee</t>
  </si>
  <si>
    <t>Block Group 2, Census Tract 58.08, Knox County, Tennessee</t>
  </si>
  <si>
    <t>Block Group 3, Census Tract 58.08, Knox County, Tennessee</t>
  </si>
  <si>
    <t>Block Group 1, Census Tract 58.09, Knox County, Tennessee</t>
  </si>
  <si>
    <t>Block Group 2, Census Tract 58.09, Knox County, Tennessee</t>
  </si>
  <si>
    <t>Block Group 3, Census Tract 58.09, Knox County, Tennessee</t>
  </si>
  <si>
    <t>Block Group 1, Census Tract 58.10, Knox County, Tennessee</t>
  </si>
  <si>
    <t>Block Group 2, Census Tract 58.10, Knox County, Tennessee</t>
  </si>
  <si>
    <t>Block Group 3, Census Tract 58.10, Knox County, Tennessee</t>
  </si>
  <si>
    <t>Block Group 4, Census Tract 58.10, Knox County, Tennessee</t>
  </si>
  <si>
    <t>Block Group 1, Census Tract 58.11, Knox County, Tennessee</t>
  </si>
  <si>
    <t>Block Group 2, Census Tract 58.11, Knox County, Tennessee</t>
  </si>
  <si>
    <t>Block Group 1, Census Tract 58.13, Knox County, Tennessee</t>
  </si>
  <si>
    <t>Block Group 2, Census Tract 58.13, Knox County, Tennessee</t>
  </si>
  <si>
    <t>Block Group 3, Census Tract 58.13, Knox County, Tennessee</t>
  </si>
  <si>
    <t>Block Group 1, Census Tract 58.14, Knox County, Tennessee</t>
  </si>
  <si>
    <t>Block Group 2, Census Tract 58.14, Knox County, Tennessee</t>
  </si>
  <si>
    <t>Block Group 1, Census Tract 58.15, Knox County, Tennessee</t>
  </si>
  <si>
    <t>Block Group 2, Census Tract 58.15, Knox County, Tennessee</t>
  </si>
  <si>
    <t>Block Group 1, Census Tract 59.03, Knox County, Tennessee</t>
  </si>
  <si>
    <t>Block Group 2, Census Tract 59.03, Knox County, Tennessee</t>
  </si>
  <si>
    <t>Block Group 3, Census Tract 59.03, Knox County, Tennessee</t>
  </si>
  <si>
    <t>Block Group 1, Census Tract 59.06, Knox County, Tennessee</t>
  </si>
  <si>
    <t>Block Group 1, Census Tract 59.07, Knox County, Tennessee</t>
  </si>
  <si>
    <t>Block Group 2, Census Tract 59.07, Knox County, Tennessee</t>
  </si>
  <si>
    <t>Block Group 1, Census Tract 59.08, Knox County, Tennessee</t>
  </si>
  <si>
    <t>Block Group 2, Census Tract 59.08, Knox County, Tennessee</t>
  </si>
  <si>
    <t>Block Group 3, Census Tract 59.08, Knox County, Tennessee</t>
  </si>
  <si>
    <t>Block Group 1, Census Tract 59.09, Knox County, Tennessee</t>
  </si>
  <si>
    <t>Block Group 2, Census Tract 59.09, Knox County, Tennessee</t>
  </si>
  <si>
    <t>Block Group 1, Census Tract 59.10, Knox County, Tennessee</t>
  </si>
  <si>
    <t>Block Group 1, Census Tract 59.11, Knox County, Tennessee</t>
  </si>
  <si>
    <t>Block Group 2, Census Tract 59.11, Knox County, Tennessee</t>
  </si>
  <si>
    <t>Block Group 1, Census Tract 59.12, Knox County, Tennessee</t>
  </si>
  <si>
    <t>Block Group 2, Census Tract 59.12, Knox County, Tennessee</t>
  </si>
  <si>
    <t>Block Group 1, Census Tract 60.01, Knox County, Tennessee</t>
  </si>
  <si>
    <t>Block Group 2, Census Tract 60.01, Knox County, Tennessee</t>
  </si>
  <si>
    <t>Block Group 1, Census Tract 60.02, Knox County, Tennessee</t>
  </si>
  <si>
    <t>Block Group 2, Census Tract 60.02, Knox County, Tennessee</t>
  </si>
  <si>
    <t>Block Group 3, Census Tract 60.02, Knox County, Tennessee</t>
  </si>
  <si>
    <t>Block Group 1, Census Tract 60.03, Knox County, Tennessee</t>
  </si>
  <si>
    <t>Block Group 2, Census Tract 60.03, Knox County, Tennessee</t>
  </si>
  <si>
    <t>Block Group 1, Census Tract 61.02, Knox County, Tennessee</t>
  </si>
  <si>
    <t>Block Group 2, Census Tract 61.02, Knox County, Tennessee</t>
  </si>
  <si>
    <t>Block Group 3, Census Tract 61.02, Knox County, Tennessee</t>
  </si>
  <si>
    <t>Block Group 4, Census Tract 61.02, Knox County, Tennessee</t>
  </si>
  <si>
    <t>Block Group 1, Census Tract 61.03, Knox County, Tennessee</t>
  </si>
  <si>
    <t>Block Group 2, Census Tract 61.03, Knox County, Tennessee</t>
  </si>
  <si>
    <t>Block Group 3, Census Tract 61.03, Knox County, Tennessee</t>
  </si>
  <si>
    <t>Block Group 1, Census Tract 61.04, Knox County, Tennessee</t>
  </si>
  <si>
    <t>Block Group 2, Census Tract 61.04, Knox County, Tennessee</t>
  </si>
  <si>
    <t>Block Group 3, Census Tract 61.04, Knox County, Tennessee</t>
  </si>
  <si>
    <t>Block Group 1, Census Tract 62.02, Knox County, Tennessee</t>
  </si>
  <si>
    <t>Block Group 2, Census Tract 62.02, Knox County, Tennessee</t>
  </si>
  <si>
    <t>Block Group 3, Census Tract 62.02, Knox County, Tennessee</t>
  </si>
  <si>
    <t>Block Group 4, Census Tract 62.02, Knox County, Tennessee</t>
  </si>
  <si>
    <t>Block Group 1, Census Tract 62.03, Knox County, Tennessee</t>
  </si>
  <si>
    <t>Block Group 2, Census Tract 62.03, Knox County, Tennessee</t>
  </si>
  <si>
    <t>Block Group 3, Census Tract 62.03, Knox County, Tennessee</t>
  </si>
  <si>
    <t>Block Group 1, Census Tract 62.05, Knox County, Tennessee</t>
  </si>
  <si>
    <t>Block Group 2, Census Tract 62.05, Knox County, Tennessee</t>
  </si>
  <si>
    <t>Block Group 3, Census Tract 62.05, Knox County, Tennessee</t>
  </si>
  <si>
    <t>Block Group 1, Census Tract 62.06, Knox County, Tennessee</t>
  </si>
  <si>
    <t>Block Group 2, Census Tract 62.06, Knox County, Tennessee</t>
  </si>
  <si>
    <t>Block Group 3, Census Tract 62.06, Knox County, Tennessee</t>
  </si>
  <si>
    <t>Block Group 1, Census Tract 62.07, Knox County, Tennessee</t>
  </si>
  <si>
    <t>Block Group 2, Census Tract 62.07, Knox County, Tennessee</t>
  </si>
  <si>
    <t>Block Group 1, Census Tract 62.08, Knox County, Tennessee</t>
  </si>
  <si>
    <t>Block Group 2, Census Tract 62.08, Knox County, Tennessee</t>
  </si>
  <si>
    <t>Block Group 3, Census Tract 62.08, Knox County, Tennessee</t>
  </si>
  <si>
    <t>Block Group 4, Census Tract 62.08, Knox County, Tennessee</t>
  </si>
  <si>
    <t>Block Group 1, Census Tract 63.01, Knox County, Tennessee</t>
  </si>
  <si>
    <t>Block Group 2, Census Tract 63.01, Knox County, Tennessee</t>
  </si>
  <si>
    <t>Block Group 1, Census Tract 63.02, Knox County, Tennessee</t>
  </si>
  <si>
    <t>Block Group 2, Census Tract 63.02, Knox County, Tennessee</t>
  </si>
  <si>
    <t>Block Group 1, Census Tract 64.01, Knox County, Tennessee</t>
  </si>
  <si>
    <t>Block Group 2, Census Tract 64.01, Knox County, Tennessee</t>
  </si>
  <si>
    <t>Block Group 3, Census Tract 64.01, Knox County, Tennessee</t>
  </si>
  <si>
    <t>Block Group 1, Census Tract 64.02, Knox County, Tennessee</t>
  </si>
  <si>
    <t>Block Group 2, Census Tract 64.02, Knox County, Tennessee</t>
  </si>
  <si>
    <t>Block Group 3, Census Tract 64.02, Knox County, Tennessee</t>
  </si>
  <si>
    <t>Block Group 1, Census Tract 64.03, Knox County, Tennessee</t>
  </si>
  <si>
    <t>Block Group 2, Census Tract 64.03, Knox County, Tennessee</t>
  </si>
  <si>
    <t>Block Group 1, Census Tract 65.01, Knox County, Tennessee</t>
  </si>
  <si>
    <t>Block Group 2, Census Tract 65.01, Knox County, Tennessee</t>
  </si>
  <si>
    <t>Block Group 3, Census Tract 65.01, Knox County, Tennessee</t>
  </si>
  <si>
    <t>Block Group 1, Census Tract 65.02, Knox County, Tennessee</t>
  </si>
  <si>
    <t>Block Group 2, Census Tract 65.02, Knox County, Tennessee</t>
  </si>
  <si>
    <t>Block Group 3, Census Tract 65.02, Knox County, Tennessee</t>
  </si>
  <si>
    <t>Block Group 1, Census Tract 66, Knox County, Tennessee</t>
  </si>
  <si>
    <t>Block Group 2, Census Tract 66, Knox County, Tennessee</t>
  </si>
  <si>
    <t>Block Group 3, Census Tract 66, Knox County, Tennessee</t>
  </si>
  <si>
    <t>Block Group 1, Census Tract 67, Knox County, Tennessee</t>
  </si>
  <si>
    <t>Block Group 2, Census Tract 67, Knox County, Tennessee</t>
  </si>
  <si>
    <t>Block Group 3, Census Tract 67, Knox County, Tennessee</t>
  </si>
  <si>
    <t>Block Group 1, Census Tract 68, Knox County, Tennessee</t>
  </si>
  <si>
    <t>Block Group 2, Census Tract 68, Knox County, Tennessee</t>
  </si>
  <si>
    <t>Block Group 3, Census Tract 68, Knox County, Tennessee</t>
  </si>
  <si>
    <t>Block Group 4, Census Tract 68, Knox County, Tennessee</t>
  </si>
  <si>
    <t>Block Group 1, Census Tract 69.01, Knox County, Tennessee</t>
  </si>
  <si>
    <t>Block Group 2, Census Tract 69.01, Knox County, Tennessee</t>
  </si>
  <si>
    <t>Block Group 1, Census Tract 69.02, Knox County, Tennessee</t>
  </si>
  <si>
    <t>Block Group 2, Census Tract 69.02, Knox County, Tennessee</t>
  </si>
  <si>
    <t>Block Group 1, Census Tract 69.03, Knox County, Tennessee</t>
  </si>
  <si>
    <t>Block Group 2, Census Tract 69.03, Knox County, Tennessee</t>
  </si>
  <si>
    <t>Block Group 1, Census Tract 70, Knox County, Tennessee</t>
  </si>
  <si>
    <t>Block Group 2, Census Tract 70, Knox County, Tennessee</t>
  </si>
  <si>
    <t>Block Group 1, Census Tract 71, Knox County, Tennessee</t>
  </si>
  <si>
    <t>Block Group 2, Census Tract 71, Knox County, Tennessee</t>
  </si>
  <si>
    <t>Block Group 3, Census Tract 71, Knox County, Tennessee</t>
  </si>
  <si>
    <t>Block Group 1, Census Tract 9601, Lake County, Tennessee</t>
  </si>
  <si>
    <t>Block Group 2, Census Tract 9601, Lake County, Tennessee</t>
  </si>
  <si>
    <t>Block Group 3, Census Tract 9601, Lake County, Tennessee</t>
  </si>
  <si>
    <t>Block Group 4, Census Tract 9601, Lake County, Tennessee</t>
  </si>
  <si>
    <t>Block Group 1, Census Tract 9602, Lake County, Tennessee</t>
  </si>
  <si>
    <t>Block Group 2, Census Tract 9602, Lake County, Tennessee</t>
  </si>
  <si>
    <t>Block Group 3, Census Tract 9602, Lake County, Tennessee</t>
  </si>
  <si>
    <t>Block Group 1, Census Tract 501, Lauderdale County, Tennessee</t>
  </si>
  <si>
    <t>Block Group 2, Census Tract 501, Lauderdale County, Tennessee</t>
  </si>
  <si>
    <t>Block Group 1, Census Tract 502, Lauderdale County, Tennessee</t>
  </si>
  <si>
    <t>Block Group 2, Census Tract 502, Lauderdale County, Tennessee</t>
  </si>
  <si>
    <t>Block Group 3, Census Tract 502, Lauderdale County, Tennessee</t>
  </si>
  <si>
    <t>Block Group 4, Census Tract 502, Lauderdale County, Tennessee</t>
  </si>
  <si>
    <t>Block Group 1, Census Tract 503, Lauderdale County, Tennessee</t>
  </si>
  <si>
    <t>Block Group 2, Census Tract 503, Lauderdale County, Tennessee</t>
  </si>
  <si>
    <t>Block Group 3, Census Tract 503, Lauderdale County, Tennessee</t>
  </si>
  <si>
    <t>Block Group 1, Census Tract 504, Lauderdale County, Tennessee</t>
  </si>
  <si>
    <t>Block Group 2, Census Tract 504, Lauderdale County, Tennessee</t>
  </si>
  <si>
    <t>Block Group 3, Census Tract 504, Lauderdale County, Tennessee</t>
  </si>
  <si>
    <t>Block Group 1, Census Tract 505.03, Lauderdale County, Tennessee</t>
  </si>
  <si>
    <t>Block Group 2, Census Tract 505.03, Lauderdale County, Tennessee</t>
  </si>
  <si>
    <t>Block Group 1, Census Tract 505.04, Lauderdale County, Tennessee</t>
  </si>
  <si>
    <t>Block Group 2, Census Tract 505.04, Lauderdale County, Tennessee</t>
  </si>
  <si>
    <t>Block Group 3, Census Tract 505.04, Lauderdale County, Tennessee</t>
  </si>
  <si>
    <t>Block Group 1, Census Tract 505.05, Lauderdale County, Tennessee</t>
  </si>
  <si>
    <t>Block Group 2, Census Tract 505.05, Lauderdale County, Tennessee</t>
  </si>
  <si>
    <t>Block Group 3, Census Tract 505.05, Lauderdale County, Tennessee</t>
  </si>
  <si>
    <t>Block Group 4, Census Tract 505.05, Lauderdale County, Tennessee</t>
  </si>
  <si>
    <t>Block Group 1, Census Tract 505.06, Lauderdale County, Tennessee</t>
  </si>
  <si>
    <t>Block Group 2, Census Tract 505.06, Lauderdale County, Tennessee</t>
  </si>
  <si>
    <t>Block Group 1, Census Tract 506, Lauderdale County, Tennessee</t>
  </si>
  <si>
    <t>Block Group 2, Census Tract 506, Lauderdale County, Tennessee</t>
  </si>
  <si>
    <t>Block Group 1, Census Tract 9601, Lawrence County, Tennessee</t>
  </si>
  <si>
    <t>Block Group 2, Census Tract 9601, Lawrence County, Tennessee</t>
  </si>
  <si>
    <t>Block Group 3, Census Tract 9601, Lawrence County, Tennessee</t>
  </si>
  <si>
    <t>Block Group 1, Census Tract 9602, Lawrence County, Tennessee</t>
  </si>
  <si>
    <t>Block Group 2, Census Tract 9602, Lawrence County, Tennessee</t>
  </si>
  <si>
    <t>Block Group 1, Census Tract 9603, Lawrence County, Tennessee</t>
  </si>
  <si>
    <t>Block Group 2, Census Tract 9603, Lawrence County, Tennessee</t>
  </si>
  <si>
    <t>Block Group 3, Census Tract 9603, Lawrence County, Tennessee</t>
  </si>
  <si>
    <t>Block Group 1, Census Tract 9604.01, Lawrence County, Tennessee</t>
  </si>
  <si>
    <t>Block Group 2, Census Tract 9604.01, Lawrence County, Tennessee</t>
  </si>
  <si>
    <t>Block Group 3, Census Tract 9604.01, Lawrence County, Tennessee</t>
  </si>
  <si>
    <t>Block Group 4, Census Tract 9604.01, Lawrence County, Tennessee</t>
  </si>
  <si>
    <t>Block Group 5, Census Tract 9604.01, Lawrence County, Tennessee</t>
  </si>
  <si>
    <t>Block Group 1, Census Tract 9604.02, Lawrence County, Tennessee</t>
  </si>
  <si>
    <t>Block Group 2, Census Tract 9604.02, Lawrence County, Tennessee</t>
  </si>
  <si>
    <t>Block Group 3, Census Tract 9604.02, Lawrence County, Tennessee</t>
  </si>
  <si>
    <t>Block Group 1, Census Tract 9605.01, Lawrence County, Tennessee</t>
  </si>
  <si>
    <t>Block Group 2, Census Tract 9605.01, Lawrence County, Tennessee</t>
  </si>
  <si>
    <t>Block Group 3, Census Tract 9605.01, Lawrence County, Tennessee</t>
  </si>
  <si>
    <t>Block Group 1, Census Tract 9605.02, Lawrence County, Tennessee</t>
  </si>
  <si>
    <t>Block Group 2, Census Tract 9605.02, Lawrence County, Tennessee</t>
  </si>
  <si>
    <t>Block Group 3, Census Tract 9605.02, Lawrence County, Tennessee</t>
  </si>
  <si>
    <t>Block Group 1, Census Tract 9606, Lawrence County, Tennessee</t>
  </si>
  <si>
    <t>Block Group 2, Census Tract 9606, Lawrence County, Tennessee</t>
  </si>
  <si>
    <t>Block Group 1, Census Tract 9607, Lawrence County, Tennessee</t>
  </si>
  <si>
    <t>Block Group 2, Census Tract 9607, Lawrence County, Tennessee</t>
  </si>
  <si>
    <t>Block Group 3, Census Tract 9607, Lawrence County, Tennessee</t>
  </si>
  <si>
    <t>Block Group 1, Census Tract 9608, Lawrence County, Tennessee</t>
  </si>
  <si>
    <t>Block Group 2, Census Tract 9608, Lawrence County, Tennessee</t>
  </si>
  <si>
    <t>Block Group 1, Census Tract 9609, Lawrence County, Tennessee</t>
  </si>
  <si>
    <t>Block Group 2, Census Tract 9609, Lawrence County, Tennessee</t>
  </si>
  <si>
    <t>Block Group 1, Census Tract 9701, Lewis County, Tennessee</t>
  </si>
  <si>
    <t>Block Group 2, Census Tract 9701, Lewis County, Tennessee</t>
  </si>
  <si>
    <t>Block Group 1, Census Tract 9702, Lewis County, Tennessee</t>
  </si>
  <si>
    <t>Block Group 2, Census Tract 9702, Lewis County, Tennessee</t>
  </si>
  <si>
    <t>Block Group 3, Census Tract 9702, Lewis County, Tennessee</t>
  </si>
  <si>
    <t>Block Group 4, Census Tract 9702, Lewis County, Tennessee</t>
  </si>
  <si>
    <t>Block Group 5, Census Tract 9702, Lewis County, Tennessee</t>
  </si>
  <si>
    <t>Block Group 1, Census Tract 9750, Lincoln County, Tennessee</t>
  </si>
  <si>
    <t>Block Group 2, Census Tract 9750, Lincoln County, Tennessee</t>
  </si>
  <si>
    <t>Block Group 1, Census Tract 9751, Lincoln County, Tennessee</t>
  </si>
  <si>
    <t>Block Group 2, Census Tract 9751, Lincoln County, Tennessee</t>
  </si>
  <si>
    <t>Block Group 1, Census Tract 9752, Lincoln County, Tennessee</t>
  </si>
  <si>
    <t>Block Group 2, Census Tract 9752, Lincoln County, Tennessee</t>
  </si>
  <si>
    <t>Block Group 1, Census Tract 9753, Lincoln County, Tennessee</t>
  </si>
  <si>
    <t>Block Group 2, Census Tract 9753, Lincoln County, Tennessee</t>
  </si>
  <si>
    <t>Block Group 3, Census Tract 9753, Lincoln County, Tennessee</t>
  </si>
  <si>
    <t>Block Group 4, Census Tract 9753, Lincoln County, Tennessee</t>
  </si>
  <si>
    <t>Block Group 5, Census Tract 9753, Lincoln County, Tennessee</t>
  </si>
  <si>
    <t>Block Group 1, Census Tract 9754, Lincoln County, Tennessee</t>
  </si>
  <si>
    <t>Block Group 2, Census Tract 9754, Lincoln County, Tennessee</t>
  </si>
  <si>
    <t>Block Group 3, Census Tract 9754, Lincoln County, Tennessee</t>
  </si>
  <si>
    <t>Block Group 1, Census Tract 9755, Lincoln County, Tennessee</t>
  </si>
  <si>
    <t>Block Group 2, Census Tract 9755, Lincoln County, Tennessee</t>
  </si>
  <si>
    <t>Block Group 3, Census Tract 9755, Lincoln County, Tennessee</t>
  </si>
  <si>
    <t>Block Group 1, Census Tract 9756.01, Lincoln County, Tennessee</t>
  </si>
  <si>
    <t>Block Group 2, Census Tract 9756.01, Lincoln County, Tennessee</t>
  </si>
  <si>
    <t>Block Group 3, Census Tract 9756.01, Lincoln County, Tennessee</t>
  </si>
  <si>
    <t>Block Group 1, Census Tract 9756.02, Lincoln County, Tennessee</t>
  </si>
  <si>
    <t>Block Group 2, Census Tract 9756.02, Lincoln County, Tennessee</t>
  </si>
  <si>
    <t>Block Group 3, Census Tract 9756.02, Lincoln County, Tennessee</t>
  </si>
  <si>
    <t>Block Group 1, Census Tract 9757, Lincoln County, Tennessee</t>
  </si>
  <si>
    <t>Block Group 2, Census Tract 9757, Lincoln County, Tennessee</t>
  </si>
  <si>
    <t>Block Group 1, Census Tract 601, Loudon County, Tennessee</t>
  </si>
  <si>
    <t>Block Group 2, Census Tract 601, Loudon County, Tennessee</t>
  </si>
  <si>
    <t>Block Group 3, Census Tract 601, Loudon County, Tennessee</t>
  </si>
  <si>
    <t>Block Group 4, Census Tract 601, Loudon County, Tennessee</t>
  </si>
  <si>
    <t>Block Group 1, Census Tract 602.01, Loudon County, Tennessee</t>
  </si>
  <si>
    <t>Block Group 2, Census Tract 602.01, Loudon County, Tennessee</t>
  </si>
  <si>
    <t>Block Group 1, Census Tract 602.03, Loudon County, Tennessee</t>
  </si>
  <si>
    <t>Block Group 2, Census Tract 602.03, Loudon County, Tennessee</t>
  </si>
  <si>
    <t>Block Group 3, Census Tract 602.03, Loudon County, Tennessee</t>
  </si>
  <si>
    <t>Block Group 1, Census Tract 602.04, Loudon County, Tennessee</t>
  </si>
  <si>
    <t>Block Group 2, Census Tract 602.04, Loudon County, Tennessee</t>
  </si>
  <si>
    <t>Block Group 3, Census Tract 602.04, Loudon County, Tennessee</t>
  </si>
  <si>
    <t>Block Group 4, Census Tract 602.04, Loudon County, Tennessee</t>
  </si>
  <si>
    <t>Block Group 1, Census Tract 603.01, Loudon County, Tennessee</t>
  </si>
  <si>
    <t>Block Group 2, Census Tract 603.01, Loudon County, Tennessee</t>
  </si>
  <si>
    <t>Block Group 3, Census Tract 603.01, Loudon County, Tennessee</t>
  </si>
  <si>
    <t>Block Group 1, Census Tract 603.03, Loudon County, Tennessee</t>
  </si>
  <si>
    <t>Block Group 2, Census Tract 603.03, Loudon County, Tennessee</t>
  </si>
  <si>
    <t>Block Group 3, Census Tract 603.03, Loudon County, Tennessee</t>
  </si>
  <si>
    <t>Block Group 1, Census Tract 603.04, Loudon County, Tennessee</t>
  </si>
  <si>
    <t>Block Group 2, Census Tract 603.04, Loudon County, Tennessee</t>
  </si>
  <si>
    <t>Block Group 1, Census Tract 604, Loudon County, Tennessee</t>
  </si>
  <si>
    <t>Block Group 2, Census Tract 604, Loudon County, Tennessee</t>
  </si>
  <si>
    <t>Block Group 3, Census Tract 604, Loudon County, Tennessee</t>
  </si>
  <si>
    <t>Block Group 1, Census Tract 605.02, Loudon County, Tennessee</t>
  </si>
  <si>
    <t>Block Group 2, Census Tract 605.02, Loudon County, Tennessee</t>
  </si>
  <si>
    <t>Block Group 1, Census Tract 605.03, Loudon County, Tennessee</t>
  </si>
  <si>
    <t>Block Group 2, Census Tract 605.03, Loudon County, Tennessee</t>
  </si>
  <si>
    <t>Block Group 1, Census Tract 605.04, Loudon County, Tennessee</t>
  </si>
  <si>
    <t>Block Group 2, Census Tract 605.04, Loudon County, Tennessee</t>
  </si>
  <si>
    <t>Block Group 1, Census Tract 605.05, Loudon County, Tennessee</t>
  </si>
  <si>
    <t>Block Group 1, Census Tract 606, Loudon County, Tennessee</t>
  </si>
  <si>
    <t>Block Group 2, Census Tract 606, Loudon County, Tennessee</t>
  </si>
  <si>
    <t>Block Group 3, Census Tract 606, Loudon County, Tennessee</t>
  </si>
  <si>
    <t>Block Group 4, Census Tract 606, Loudon County, Tennessee</t>
  </si>
  <si>
    <t>Block Group 1, Census Tract 607, Loudon County, Tennessee</t>
  </si>
  <si>
    <t>Block Group 2, Census Tract 607, Loudon County, Tennessee</t>
  </si>
  <si>
    <t>Block Group 1, Census Tract 9701.02, McMinn County, Tennessee</t>
  </si>
  <si>
    <t>Block Group 2, Census Tract 9701.02, McMinn County, Tennessee</t>
  </si>
  <si>
    <t>Block Group 1, Census Tract 9701.03, McMinn County, Tennessee</t>
  </si>
  <si>
    <t>Block Group 2, Census Tract 9701.03, McMinn County, Tennessee</t>
  </si>
  <si>
    <t>Block Group 1, Census Tract 9701.04, McMinn County, Tennessee</t>
  </si>
  <si>
    <t>Block Group 2, Census Tract 9701.04, McMinn County, Tennessee</t>
  </si>
  <si>
    <t>Block Group 3, Census Tract 9701.04, McMinn County, Tennessee</t>
  </si>
  <si>
    <t>Block Group 1, Census Tract 9702.01, McMinn County, Tennessee</t>
  </si>
  <si>
    <t>Block Group 2, Census Tract 9702.01, McMinn County, Tennessee</t>
  </si>
  <si>
    <t>Block Group 1, Census Tract 9702.02, McMinn County, Tennessee</t>
  </si>
  <si>
    <t>Block Group 2, Census Tract 9702.02, McMinn County, Tennessee</t>
  </si>
  <si>
    <t>Block Group 3, Census Tract 9702.02, McMinn County, Tennessee</t>
  </si>
  <si>
    <t>Block Group 1, Census Tract 9703, McMinn County, Tennessee</t>
  </si>
  <si>
    <t>Block Group 2, Census Tract 9703, McMinn County, Tennessee</t>
  </si>
  <si>
    <t>Block Group 3, Census Tract 9703, McMinn County, Tennessee</t>
  </si>
  <si>
    <t>Block Group 1, Census Tract 9704.01, McMinn County, Tennessee</t>
  </si>
  <si>
    <t>Block Group 2, Census Tract 9704.01, McMinn County, Tennessee</t>
  </si>
  <si>
    <t>Block Group 3, Census Tract 9704.01, McMinn County, Tennessee</t>
  </si>
  <si>
    <t>Block Group 1, Census Tract 9704.02, McMinn County, Tennessee</t>
  </si>
  <si>
    <t>Block Group 2, Census Tract 9704.02, McMinn County, Tennessee</t>
  </si>
  <si>
    <t>Block Group 3, Census Tract 9704.02, McMinn County, Tennessee</t>
  </si>
  <si>
    <t>Block Group 4, Census Tract 9704.02, McMinn County, Tennessee</t>
  </si>
  <si>
    <t>Block Group 1, Census Tract 9705, McMinn County, Tennessee</t>
  </si>
  <si>
    <t>Block Group 2, Census Tract 9705, McMinn County, Tennessee</t>
  </si>
  <si>
    <t>Block Group 3, Census Tract 9705, McMinn County, Tennessee</t>
  </si>
  <si>
    <t>Block Group 1, Census Tract 9706.01, McMinn County, Tennessee</t>
  </si>
  <si>
    <t>Block Group 2, Census Tract 9706.01, McMinn County, Tennessee</t>
  </si>
  <si>
    <t>Block Group 1, Census Tract 9706.02, McMinn County, Tennessee</t>
  </si>
  <si>
    <t>Block Group 2, Census Tract 9706.02, McMinn County, Tennessee</t>
  </si>
  <si>
    <t>Block Group 3, Census Tract 9706.02, McMinn County, Tennessee</t>
  </si>
  <si>
    <t>Block Group 1, Census Tract 9707, McMinn County, Tennessee</t>
  </si>
  <si>
    <t>Block Group 2, Census Tract 9707, McMinn County, Tennessee</t>
  </si>
  <si>
    <t>Block Group 3, Census Tract 9707, McMinn County, Tennessee</t>
  </si>
  <si>
    <t>Block Group 1, Census Tract 9708.01, McMinn County, Tennessee</t>
  </si>
  <si>
    <t>Block Group 2, Census Tract 9708.01, McMinn County, Tennessee</t>
  </si>
  <si>
    <t>Block Group 3, Census Tract 9708.01, McMinn County, Tennessee</t>
  </si>
  <si>
    <t>Block Group 1, Census Tract 9708.02, McMinn County, Tennessee</t>
  </si>
  <si>
    <t>Block Group 2, Census Tract 9708.02, McMinn County, Tennessee</t>
  </si>
  <si>
    <t>Block Group 1, Census Tract 9301, McNairy County, Tennessee</t>
  </si>
  <si>
    <t>Block Group 2, Census Tract 9301, McNairy County, Tennessee</t>
  </si>
  <si>
    <t>Block Group 3, Census Tract 9301, McNairy County, Tennessee</t>
  </si>
  <si>
    <t>Block Group 1, Census Tract 9302, McNairy County, Tennessee</t>
  </si>
  <si>
    <t>Block Group 2, Census Tract 9302, McNairy County, Tennessee</t>
  </si>
  <si>
    <t>Block Group 1, Census Tract 9303, McNairy County, Tennessee</t>
  </si>
  <si>
    <t>Block Group 2, Census Tract 9303, McNairy County, Tennessee</t>
  </si>
  <si>
    <t>Block Group 1, Census Tract 9304, McNairy County, Tennessee</t>
  </si>
  <si>
    <t>Block Group 2, Census Tract 9304, McNairy County, Tennessee</t>
  </si>
  <si>
    <t>Block Group 1, Census Tract 9305.01, McNairy County, Tennessee</t>
  </si>
  <si>
    <t>Block Group 2, Census Tract 9305.01, McNairy County, Tennessee</t>
  </si>
  <si>
    <t>Block Group 1, Census Tract 9305.02, McNairy County, Tennessee</t>
  </si>
  <si>
    <t>Block Group 2, Census Tract 9305.02, McNairy County, Tennessee</t>
  </si>
  <si>
    <t>Block Group 3, Census Tract 9305.02, McNairy County, Tennessee</t>
  </si>
  <si>
    <t>Block Group 1, Census Tract 9306, McNairy County, Tennessee</t>
  </si>
  <si>
    <t>Block Group 2, Census Tract 9306, McNairy County, Tennessee</t>
  </si>
  <si>
    <t>Block Group 3, Census Tract 9306, McNairy County, Tennessee</t>
  </si>
  <si>
    <t>Block Group 1, Census Tract 9307, McNairy County, Tennessee</t>
  </si>
  <si>
    <t>Block Group 2, Census Tract 9307, McNairy County, Tennessee</t>
  </si>
  <si>
    <t>Block Group 1, Census Tract 9701, Macon County, Tennessee</t>
  </si>
  <si>
    <t>Block Group 2, Census Tract 9701, Macon County, Tennessee</t>
  </si>
  <si>
    <t>Block Group 3, Census Tract 9701, Macon County, Tennessee</t>
  </si>
  <si>
    <t>Block Group 1, Census Tract 9702, Macon County, Tennessee</t>
  </si>
  <si>
    <t>Block Group 2, Census Tract 9702, Macon County, Tennessee</t>
  </si>
  <si>
    <t>Block Group 3, Census Tract 9702, Macon County, Tennessee</t>
  </si>
  <si>
    <t>Block Group 4, Census Tract 9702, Macon County, Tennessee</t>
  </si>
  <si>
    <t>Block Group 1, Census Tract 9703.01, Macon County, Tennessee</t>
  </si>
  <si>
    <t>Block Group 2, Census Tract 9703.01, Macon County, Tennessee</t>
  </si>
  <si>
    <t>Block Group 3, Census Tract 9703.01, Macon County, Tennessee</t>
  </si>
  <si>
    <t>Block Group 4, Census Tract 9703.01, Macon County, Tennessee</t>
  </si>
  <si>
    <t>Block Group 1, Census Tract 9703.02, Macon County, Tennessee</t>
  </si>
  <si>
    <t>Block Group 2, Census Tract 9703.02, Macon County, Tennessee</t>
  </si>
  <si>
    <t>Block Group 1, Census Tract 9704, Macon County, Tennessee</t>
  </si>
  <si>
    <t>Block Group 2, Census Tract 9704, Macon County, Tennessee</t>
  </si>
  <si>
    <t>Block Group 3, Census Tract 9704, Macon County, Tennessee</t>
  </si>
  <si>
    <t>Block Group 1, Census Tract 1, Madison County, Tennessee</t>
  </si>
  <si>
    <t>Block Group 2, Census Tract 1, Madison County, Tennessee</t>
  </si>
  <si>
    <t>Block Group 3, Census Tract 1, Madison County, Tennessee</t>
  </si>
  <si>
    <t>Block Group 1, Census Tract 2, Madison County, Tennessee</t>
  </si>
  <si>
    <t>Block Group 2, Census Tract 2, Madison County, Tennessee</t>
  </si>
  <si>
    <t>Block Group 3, Census Tract 2, Madison County, Tennessee</t>
  </si>
  <si>
    <t>Block Group 1, Census Tract 3, Madison County, Tennessee</t>
  </si>
  <si>
    <t>Block Group 2, Census Tract 3, Madison County, Tennessee</t>
  </si>
  <si>
    <t>Block Group 3, Census Tract 3, Madison County, Tennessee</t>
  </si>
  <si>
    <t>Block Group 4, Census Tract 3, Madison County, Tennessee</t>
  </si>
  <si>
    <t>Block Group 1, Census Tract 4, Madison County, Tennessee</t>
  </si>
  <si>
    <t>Block Group 2, Census Tract 4, Madison County, Tennessee</t>
  </si>
  <si>
    <t>Block Group 1, Census Tract 5, Madison County, Tennessee</t>
  </si>
  <si>
    <t>Block Group 2, Census Tract 5, Madison County, Tennessee</t>
  </si>
  <si>
    <t>Block Group 3, Census Tract 5, Madison County, Tennessee</t>
  </si>
  <si>
    <t>Block Group 1, Census Tract 6, Madison County, Tennessee</t>
  </si>
  <si>
    <t>Block Group 2, Census Tract 6, Madison County, Tennessee</t>
  </si>
  <si>
    <t>Block Group 1, Census Tract 7, Madison County, Tennessee</t>
  </si>
  <si>
    <t>Block Group 2, Census Tract 7, Madison County, Tennessee</t>
  </si>
  <si>
    <t>Block Group 3, Census Tract 7, Madison County, Tennessee</t>
  </si>
  <si>
    <t>Block Group 1, Census Tract 8, Madison County, Tennessee</t>
  </si>
  <si>
    <t>Block Group 2, Census Tract 8, Madison County, Tennessee</t>
  </si>
  <si>
    <t>Block Group 1, Census Tract 9, Madison County, Tennessee</t>
  </si>
  <si>
    <t>Block Group 2, Census Tract 9, Madison County, Tennessee</t>
  </si>
  <si>
    <t>Block Group 3, Census Tract 9, Madison County, Tennessee</t>
  </si>
  <si>
    <t>Block Group 1, Census Tract 10, Madison County, Tennessee</t>
  </si>
  <si>
    <t>Block Group 2, Census Tract 10, Madison County, Tennessee</t>
  </si>
  <si>
    <t>Block Group 3, Census Tract 10, Madison County, Tennessee</t>
  </si>
  <si>
    <t>Block Group 1, Census Tract 11, Madison County, Tennessee</t>
  </si>
  <si>
    <t>Block Group 1, Census Tract 13, Madison County, Tennessee</t>
  </si>
  <si>
    <t>Block Group 2, Census Tract 13, Madison County, Tennessee</t>
  </si>
  <si>
    <t>Block Group 3, Census Tract 13, Madison County, Tennessee</t>
  </si>
  <si>
    <t>Block Group 1, Census Tract 14.01, Madison County, Tennessee</t>
  </si>
  <si>
    <t>Block Group 2, Census Tract 14.01, Madison County, Tennessee</t>
  </si>
  <si>
    <t>Block Group 1, Census Tract 14.02, Madison County, Tennessee</t>
  </si>
  <si>
    <t>Block Group 2, Census Tract 14.02, Madison County, Tennessee</t>
  </si>
  <si>
    <t>Block Group 1, Census Tract 15.01, Madison County, Tennessee</t>
  </si>
  <si>
    <t>Block Group 2, Census Tract 15.01, Madison County, Tennessee</t>
  </si>
  <si>
    <t>Block Group 3, Census Tract 15.01, Madison County, Tennessee</t>
  </si>
  <si>
    <t>Block Group 1, Census Tract 15.02, Madison County, Tennessee</t>
  </si>
  <si>
    <t>Block Group 2, Census Tract 15.02, Madison County, Tennessee</t>
  </si>
  <si>
    <t>Block Group 3, Census Tract 15.02, Madison County, Tennessee</t>
  </si>
  <si>
    <t>Block Group 4, Census Tract 15.02, Madison County, Tennessee</t>
  </si>
  <si>
    <t>Block Group 1, Census Tract 16.03, Madison County, Tennessee</t>
  </si>
  <si>
    <t>Block Group 1, Census Tract 16.04, Madison County, Tennessee</t>
  </si>
  <si>
    <t>Block Group 1, Census Tract 16.05, Madison County, Tennessee</t>
  </si>
  <si>
    <t>Block Group 1, Census Tract 16.07, Madison County, Tennessee</t>
  </si>
  <si>
    <t>Block Group 2, Census Tract 16.07, Madison County, Tennessee</t>
  </si>
  <si>
    <t>Block Group 3, Census Tract 16.07, Madison County, Tennessee</t>
  </si>
  <si>
    <t>Block Group 1, Census Tract 16.08, Madison County, Tennessee</t>
  </si>
  <si>
    <t>Block Group 1, Census Tract 16.09, Madison County, Tennessee</t>
  </si>
  <si>
    <t>Block Group 1, Census Tract 16.10, Madison County, Tennessee</t>
  </si>
  <si>
    <t>Block Group 2, Census Tract 16.10, Madison County, Tennessee</t>
  </si>
  <si>
    <t>Block Group 1, Census Tract 16.11, Madison County, Tennessee</t>
  </si>
  <si>
    <t>Block Group 1, Census Tract 16.12, Madison County, Tennessee</t>
  </si>
  <si>
    <t>Block Group 2, Census Tract 16.12, Madison County, Tennessee</t>
  </si>
  <si>
    <t>Block Group 3, Census Tract 16.12, Madison County, Tennessee</t>
  </si>
  <si>
    <t>Block Group 4, Census Tract 16.12, Madison County, Tennessee</t>
  </si>
  <si>
    <t>Block Group 1, Census Tract 17, Madison County, Tennessee</t>
  </si>
  <si>
    <t>Block Group 2, Census Tract 17, Madison County, Tennessee</t>
  </si>
  <si>
    <t>Block Group 1, Census Tract 18, Madison County, Tennessee</t>
  </si>
  <si>
    <t>Block Group 2, Census Tract 18, Madison County, Tennessee</t>
  </si>
  <si>
    <t>Block Group 1, Census Tract 19, Madison County, Tennessee</t>
  </si>
  <si>
    <t>Block Group 2, Census Tract 19, Madison County, Tennessee</t>
  </si>
  <si>
    <t>Block Group 3, Census Tract 19, Madison County, Tennessee</t>
  </si>
  <si>
    <t>Block Group 4, Census Tract 19, Madison County, Tennessee</t>
  </si>
  <si>
    <t>Block Group 1, Census Tract 501.01, Marion County, Tennessee</t>
  </si>
  <si>
    <t>Block Group 2, Census Tract 501.01, Marion County, Tennessee</t>
  </si>
  <si>
    <t>Block Group 3, Census Tract 501.01, Marion County, Tennessee</t>
  </si>
  <si>
    <t>Block Group 1, Census Tract 501.02, Marion County, Tennessee</t>
  </si>
  <si>
    <t>Block Group 2, Census Tract 501.02, Marion County, Tennessee</t>
  </si>
  <si>
    <t>Block Group 3, Census Tract 501.02, Marion County, Tennessee</t>
  </si>
  <si>
    <t>Block Group 4, Census Tract 501.02, Marion County, Tennessee</t>
  </si>
  <si>
    <t>Block Group 1, Census Tract 502.01, Marion County, Tennessee</t>
  </si>
  <si>
    <t>Block Group 2, Census Tract 502.01, Marion County, Tennessee</t>
  </si>
  <si>
    <t>Block Group 3, Census Tract 502.01, Marion County, Tennessee</t>
  </si>
  <si>
    <t>Block Group 1, Census Tract 502.03, Marion County, Tennessee</t>
  </si>
  <si>
    <t>Block Group 2, Census Tract 502.03, Marion County, Tennessee</t>
  </si>
  <si>
    <t>Block Group 1, Census Tract 502.04, Marion County, Tennessee</t>
  </si>
  <si>
    <t>Block Group 2, Census Tract 502.04, Marion County, Tennessee</t>
  </si>
  <si>
    <t>Block Group 1, Census Tract 503.01, Marion County, Tennessee</t>
  </si>
  <si>
    <t>Block Group 2, Census Tract 503.01, Marion County, Tennessee</t>
  </si>
  <si>
    <t>Block Group 3, Census Tract 503.01, Marion County, Tennessee</t>
  </si>
  <si>
    <t>Block Group 4, Census Tract 503.01, Marion County, Tennessee</t>
  </si>
  <si>
    <t>Block Group 1, Census Tract 503.02, Marion County, Tennessee</t>
  </si>
  <si>
    <t>Block Group 2, Census Tract 503.02, Marion County, Tennessee</t>
  </si>
  <si>
    <t>Block Group 1, Census Tract 9550, Marshall County, Tennessee</t>
  </si>
  <si>
    <t>Block Group 2, Census Tract 9550, Marshall County, Tennessee</t>
  </si>
  <si>
    <t>Block Group 3, Census Tract 9550, Marshall County, Tennessee</t>
  </si>
  <si>
    <t>Block Group 4, Census Tract 9550, Marshall County, Tennessee</t>
  </si>
  <si>
    <t>Block Group 5, Census Tract 9550, Marshall County, Tennessee</t>
  </si>
  <si>
    <t>Block Group 1, Census Tract 9551, Marshall County, Tennessee</t>
  </si>
  <si>
    <t>Block Group 2, Census Tract 9551, Marshall County, Tennessee</t>
  </si>
  <si>
    <t>Block Group 3, Census Tract 9551, Marshall County, Tennessee</t>
  </si>
  <si>
    <t>Block Group 1, Census Tract 9552, Marshall County, Tennessee</t>
  </si>
  <si>
    <t>Block Group 2, Census Tract 9552, Marshall County, Tennessee</t>
  </si>
  <si>
    <t>Block Group 3, Census Tract 9552, Marshall County, Tennessee</t>
  </si>
  <si>
    <t>Block Group 1, Census Tract 9553, Marshall County, Tennessee</t>
  </si>
  <si>
    <t>Block Group 2, Census Tract 9553, Marshall County, Tennessee</t>
  </si>
  <si>
    <t>Block Group 3, Census Tract 9553, Marshall County, Tennessee</t>
  </si>
  <si>
    <t>Block Group 1, Census Tract 9554, Marshall County, Tennessee</t>
  </si>
  <si>
    <t>Block Group 2, Census Tract 9554, Marshall County, Tennessee</t>
  </si>
  <si>
    <t>Block Group 3, Census Tract 9554, Marshall County, Tennessee</t>
  </si>
  <si>
    <t>Block Group 1, Census Tract 9555, Marshall County, Tennessee</t>
  </si>
  <si>
    <t>Block Group 2, Census Tract 9555, Marshall County, Tennessee</t>
  </si>
  <si>
    <t>Block Group 3, Census Tract 9555, Marshall County, Tennessee</t>
  </si>
  <si>
    <t>Block Group 1, Census Tract 101, Maury County, Tennessee</t>
  </si>
  <si>
    <t>Block Group 2, Census Tract 101, Maury County, Tennessee</t>
  </si>
  <si>
    <t>Block Group 3, Census Tract 101, Maury County, Tennessee</t>
  </si>
  <si>
    <t>Block Group 1, Census Tract 102.01, Maury County, Tennessee</t>
  </si>
  <si>
    <t>Block Group 2, Census Tract 102.01, Maury County, Tennessee</t>
  </si>
  <si>
    <t>Block Group 3, Census Tract 102.01, Maury County, Tennessee</t>
  </si>
  <si>
    <t>Block Group 4, Census Tract 102.01, Maury County, Tennessee</t>
  </si>
  <si>
    <t>Block Group 1, Census Tract 102.03, Maury County, Tennessee</t>
  </si>
  <si>
    <t>Block Group 2, Census Tract 102.03, Maury County, Tennessee</t>
  </si>
  <si>
    <t>Block Group 1, Census Tract 102.04, Maury County, Tennessee</t>
  </si>
  <si>
    <t>Block Group 2, Census Tract 102.04, Maury County, Tennessee</t>
  </si>
  <si>
    <t>Block Group 3, Census Tract 102.04, Maury County, Tennessee</t>
  </si>
  <si>
    <t>Block Group 1, Census Tract 102.05, Maury County, Tennessee</t>
  </si>
  <si>
    <t>Block Group 1, Census Tract 103.01, Maury County, Tennessee</t>
  </si>
  <si>
    <t>Block Group 2, Census Tract 103.01, Maury County, Tennessee</t>
  </si>
  <si>
    <t>Block Group 3, Census Tract 103.01, Maury County, Tennessee</t>
  </si>
  <si>
    <t>Block Group 1, Census Tract 103.02, Maury County, Tennessee</t>
  </si>
  <si>
    <t>Block Group 1, Census Tract 104.01, Maury County, Tennessee</t>
  </si>
  <si>
    <t>Block Group 2, Census Tract 104.01, Maury County, Tennessee</t>
  </si>
  <si>
    <t>Block Group 1, Census Tract 104.02, Maury County, Tennessee</t>
  </si>
  <si>
    <t>Block Group 2, Census Tract 104.02, Maury County, Tennessee</t>
  </si>
  <si>
    <t>Block Group 1, Census Tract 105, Maury County, Tennessee</t>
  </si>
  <si>
    <t>Block Group 2, Census Tract 105, Maury County, Tennessee</t>
  </si>
  <si>
    <t>Block Group 3, Census Tract 105, Maury County, Tennessee</t>
  </si>
  <si>
    <t>Block Group 4, Census Tract 105, Maury County, Tennessee</t>
  </si>
  <si>
    <t>Block Group 5, Census Tract 105, Maury County, Tennessee</t>
  </si>
  <si>
    <t>Block Group 1, Census Tract 106, Maury County, Tennessee</t>
  </si>
  <si>
    <t>Block Group 2, Census Tract 106, Maury County, Tennessee</t>
  </si>
  <si>
    <t>Block Group 3, Census Tract 106, Maury County, Tennessee</t>
  </si>
  <si>
    <t>Block Group 4, Census Tract 106, Maury County, Tennessee</t>
  </si>
  <si>
    <t>Block Group 5, Census Tract 106, Maury County, Tennessee</t>
  </si>
  <si>
    <t>Block Group 1, Census Tract 107, Maury County, Tennessee</t>
  </si>
  <si>
    <t>Block Group 2, Census Tract 107, Maury County, Tennessee</t>
  </si>
  <si>
    <t>Block Group 3, Census Tract 107, Maury County, Tennessee</t>
  </si>
  <si>
    <t>Block Group 4, Census Tract 107, Maury County, Tennessee</t>
  </si>
  <si>
    <t>Block Group 5, Census Tract 107, Maury County, Tennessee</t>
  </si>
  <si>
    <t>Block Group 1, Census Tract 108.01, Maury County, Tennessee</t>
  </si>
  <si>
    <t>Block Group 2, Census Tract 108.01, Maury County, Tennessee</t>
  </si>
  <si>
    <t>Block Group 1, Census Tract 108.02, Maury County, Tennessee</t>
  </si>
  <si>
    <t>Block Group 2, Census Tract 108.02, Maury County, Tennessee</t>
  </si>
  <si>
    <t>Block Group 3, Census Tract 108.02, Maury County, Tennessee</t>
  </si>
  <si>
    <t>Block Group 4, Census Tract 108.02, Maury County, Tennessee</t>
  </si>
  <si>
    <t>Block Group 1, Census Tract 109, Maury County, Tennessee</t>
  </si>
  <si>
    <t>Block Group 2, Census Tract 109, Maury County, Tennessee</t>
  </si>
  <si>
    <t>Block Group 1, Census Tract 110.01, Maury County, Tennessee</t>
  </si>
  <si>
    <t>Block Group 2, Census Tract 110.01, Maury County, Tennessee</t>
  </si>
  <si>
    <t>Block Group 1, Census Tract 110.03, Maury County, Tennessee</t>
  </si>
  <si>
    <t>Block Group 2, Census Tract 110.03, Maury County, Tennessee</t>
  </si>
  <si>
    <t>Block Group 1, Census Tract 110.04, Maury County, Tennessee</t>
  </si>
  <si>
    <t>Block Group 2, Census Tract 110.04, Maury County, Tennessee</t>
  </si>
  <si>
    <t>Block Group 1, Census Tract 111.01, Maury County, Tennessee</t>
  </si>
  <si>
    <t>Block Group 2, Census Tract 111.01, Maury County, Tennessee</t>
  </si>
  <si>
    <t>Block Group 3, Census Tract 111.01, Maury County, Tennessee</t>
  </si>
  <si>
    <t>Block Group 1, Census Tract 111.02, Maury County, Tennessee</t>
  </si>
  <si>
    <t>Block Group 2, Census Tract 111.02, Maury County, Tennessee</t>
  </si>
  <si>
    <t>Block Group 1, Census Tract 112, Maury County, Tennessee</t>
  </si>
  <si>
    <t>Block Group 2, Census Tract 112, Maury County, Tennessee</t>
  </si>
  <si>
    <t>Block Group 3, Census Tract 112, Maury County, Tennessee</t>
  </si>
  <si>
    <t>Block Group 1, Census Tract 9601, Meigs County, Tennessee</t>
  </si>
  <si>
    <t>Block Group 2, Census Tract 9601, Meigs County, Tennessee</t>
  </si>
  <si>
    <t>Block Group 3, Census Tract 9601, Meigs County, Tennessee</t>
  </si>
  <si>
    <t>Block Group 1, Census Tract 9602, Meigs County, Tennessee</t>
  </si>
  <si>
    <t>Block Group 2, Census Tract 9602, Meigs County, Tennessee</t>
  </si>
  <si>
    <t>Block Group 3, Census Tract 9602, Meigs County, Tennessee</t>
  </si>
  <si>
    <t>Block Group 1, Census Tract 9603, Meigs County, Tennessee</t>
  </si>
  <si>
    <t>Block Group 2, Census Tract 9603, Meigs County, Tennessee</t>
  </si>
  <si>
    <t>Block Group 3, Census Tract 9603, Meigs County, Tennessee</t>
  </si>
  <si>
    <t>Block Group 1, Census Tract 9250.01, Monroe County, Tennessee</t>
  </si>
  <si>
    <t>Block Group 2, Census Tract 9250.01, Monroe County, Tennessee</t>
  </si>
  <si>
    <t>Block Group 3, Census Tract 9250.01, Monroe County, Tennessee</t>
  </si>
  <si>
    <t>Block Group 4, Census Tract 9250.01, Monroe County, Tennessee</t>
  </si>
  <si>
    <t>Block Group 1, Census Tract 9250.02, Monroe County, Tennessee</t>
  </si>
  <si>
    <t>Block Group 2, Census Tract 9250.02, Monroe County, Tennessee</t>
  </si>
  <si>
    <t>Block Group 1, Census Tract 9251.01, Monroe County, Tennessee</t>
  </si>
  <si>
    <t>Block Group 2, Census Tract 9251.01, Monroe County, Tennessee</t>
  </si>
  <si>
    <t>Block Group 1, Census Tract 9251.02, Monroe County, Tennessee</t>
  </si>
  <si>
    <t>Block Group 2, Census Tract 9251.02, Monroe County, Tennessee</t>
  </si>
  <si>
    <t>Block Group 3, Census Tract 9251.02, Monroe County, Tennessee</t>
  </si>
  <si>
    <t>Block Group 1, Census Tract 9252, Monroe County, Tennessee</t>
  </si>
  <si>
    <t>Block Group 2, Census Tract 9252, Monroe County, Tennessee</t>
  </si>
  <si>
    <t>Block Group 3, Census Tract 9252, Monroe County, Tennessee</t>
  </si>
  <si>
    <t>Block Group 4, Census Tract 9252, Monroe County, Tennessee</t>
  </si>
  <si>
    <t>Block Group 1, Census Tract 9253.01, Monroe County, Tennessee</t>
  </si>
  <si>
    <t>Block Group 2, Census Tract 9253.01, Monroe County, Tennessee</t>
  </si>
  <si>
    <t>Block Group 3, Census Tract 9253.01, Monroe County, Tennessee</t>
  </si>
  <si>
    <t>Block Group 1, Census Tract 9253.02, Monroe County, Tennessee</t>
  </si>
  <si>
    <t>Block Group 2, Census Tract 9253.02, Monroe County, Tennessee</t>
  </si>
  <si>
    <t>Block Group 3, Census Tract 9253.02, Monroe County, Tennessee</t>
  </si>
  <si>
    <t>Block Group 1, Census Tract 9254.01, Monroe County, Tennessee</t>
  </si>
  <si>
    <t>Block Group 2, Census Tract 9254.01, Monroe County, Tennessee</t>
  </si>
  <si>
    <t>Block Group 3, Census Tract 9254.01, Monroe County, Tennessee</t>
  </si>
  <si>
    <t>Block Group 4, Census Tract 9254.01, Monroe County, Tennessee</t>
  </si>
  <si>
    <t>Block Group 1, Census Tract 9254.02, Monroe County, Tennessee</t>
  </si>
  <si>
    <t>Block Group 2, Census Tract 9254.02, Monroe County, Tennessee</t>
  </si>
  <si>
    <t>Block Group 3, Census Tract 9254.02, Monroe County, Tennessee</t>
  </si>
  <si>
    <t>Block Group 1, Census Tract 9255.01, Monroe County, Tennessee</t>
  </si>
  <si>
    <t>Block Group 2, Census Tract 9255.01, Monroe County, Tennessee</t>
  </si>
  <si>
    <t>Block Group 1, Census Tract 9255.03, Monroe County, Tennessee</t>
  </si>
  <si>
    <t>Block Group 2, Census Tract 9255.03, Monroe County, Tennessee</t>
  </si>
  <si>
    <t>Block Group 1, Census Tract 9255.04, Monroe County, Tennessee</t>
  </si>
  <si>
    <t>Block Group 2, Census Tract 9255.04, Monroe County, Tennessee</t>
  </si>
  <si>
    <t>Block Group 1, Census Tract 1001, Montgomery County, Tennessee</t>
  </si>
  <si>
    <t>Block Group 1, Census Tract 1002, Montgomery County, Tennessee</t>
  </si>
  <si>
    <t>Block Group 2, Census Tract 1002, Montgomery County, Tennessee</t>
  </si>
  <si>
    <t>Block Group 1, Census Tract 1003, Montgomery County, Tennessee</t>
  </si>
  <si>
    <t>Block Group 2, Census Tract 1003, Montgomery County, Tennessee</t>
  </si>
  <si>
    <t>Block Group 3, Census Tract 1003, Montgomery County, Tennessee</t>
  </si>
  <si>
    <t>Block Group 1, Census Tract 1005, Montgomery County, Tennessee</t>
  </si>
  <si>
    <t>Block Group 2, Census Tract 1005, Montgomery County, Tennessee</t>
  </si>
  <si>
    <t>Block Group 3, Census Tract 1005, Montgomery County, Tennessee</t>
  </si>
  <si>
    <t>Block Group 4, Census Tract 1005, Montgomery County, Tennessee</t>
  </si>
  <si>
    <t>Block Group 1, Census Tract 1006.01, Montgomery County, Tennessee</t>
  </si>
  <si>
    <t>Block Group 1, Census Tract 1006.02, Montgomery County, Tennessee</t>
  </si>
  <si>
    <t>Block Group 2, Census Tract 1006.02, Montgomery County, Tennessee</t>
  </si>
  <si>
    <t>Block Group 1, Census Tract 1008, Montgomery County, Tennessee</t>
  </si>
  <si>
    <t>Block Group 2, Census Tract 1008, Montgomery County, Tennessee</t>
  </si>
  <si>
    <t>Block Group 3, Census Tract 1008, Montgomery County, Tennessee</t>
  </si>
  <si>
    <t>Block Group 1, Census Tract 1009, Montgomery County, Tennessee</t>
  </si>
  <si>
    <t>Block Group 2, Census Tract 1009, Montgomery County, Tennessee</t>
  </si>
  <si>
    <t>Block Group 1, Census Tract 1010.01, Montgomery County, Tennessee</t>
  </si>
  <si>
    <t>Block Group 2, Census Tract 1010.01, Montgomery County, Tennessee</t>
  </si>
  <si>
    <t>Block Group 1, Census Tract 1010.02, Montgomery County, Tennessee</t>
  </si>
  <si>
    <t>Block Group 2, Census Tract 1010.02, Montgomery County, Tennessee</t>
  </si>
  <si>
    <t>Block Group 1, Census Tract 1011.01, Montgomery County, Tennessee</t>
  </si>
  <si>
    <t>Block Group 2, Census Tract 1011.01, Montgomery County, Tennessee</t>
  </si>
  <si>
    <t>Block Group 1, Census Tract 1011.02, Montgomery County, Tennessee</t>
  </si>
  <si>
    <t>Block Group 2, Census Tract 1011.02, Montgomery County, Tennessee</t>
  </si>
  <si>
    <t>Block Group 3, Census Tract 1011.02, Montgomery County, Tennessee</t>
  </si>
  <si>
    <t>Block Group 4, Census Tract 1011.02, Montgomery County, Tennessee</t>
  </si>
  <si>
    <t>Block Group 1, Census Tract 1011.03, Montgomery County, Tennessee</t>
  </si>
  <si>
    <t>Block Group 1, Census Tract 1012.01, Montgomery County, Tennessee</t>
  </si>
  <si>
    <t>Block Group 1, Census Tract 1012.02, Montgomery County, Tennessee</t>
  </si>
  <si>
    <t>Block Group 2, Census Tract 1012.02, Montgomery County, Tennessee</t>
  </si>
  <si>
    <t>Block Group 1, Census Tract 1013.04, Montgomery County, Tennessee</t>
  </si>
  <si>
    <t>Block Group 2, Census Tract 1013.04, Montgomery County, Tennessee</t>
  </si>
  <si>
    <t>Block Group 3, Census Tract 1013.04, Montgomery County, Tennessee</t>
  </si>
  <si>
    <t>Block Group 1, Census Tract 1013.05, Montgomery County, Tennessee</t>
  </si>
  <si>
    <t>Block Group 2, Census Tract 1013.05, Montgomery County, Tennessee</t>
  </si>
  <si>
    <t>Block Group 1, Census Tract 1013.06, Montgomery County, Tennessee</t>
  </si>
  <si>
    <t>Block Group 2, Census Tract 1013.06, Montgomery County, Tennessee</t>
  </si>
  <si>
    <t>Block Group 3, Census Tract 1013.06, Montgomery County, Tennessee</t>
  </si>
  <si>
    <t>Block Group 1, Census Tract 1013.07, Montgomery County, Tennessee</t>
  </si>
  <si>
    <t>Block Group 1, Census Tract 1013.08, Montgomery County, Tennessee</t>
  </si>
  <si>
    <t>Block Group 2, Census Tract 1013.08, Montgomery County, Tennessee</t>
  </si>
  <si>
    <t>Block Group 1, Census Tract 1013.09, Montgomery County, Tennessee</t>
  </si>
  <si>
    <t>Block Group 2, Census Tract 1013.09, Montgomery County, Tennessee</t>
  </si>
  <si>
    <t>Block Group 3, Census Tract 1013.09, Montgomery County, Tennessee</t>
  </si>
  <si>
    <t>Block Group 1, Census Tract 1014, Montgomery County, Tennessee</t>
  </si>
  <si>
    <t>Block Group 2, Census Tract 1014, Montgomery County, Tennessee</t>
  </si>
  <si>
    <t>Block Group 3, Census Tract 1014, Montgomery County, Tennessee</t>
  </si>
  <si>
    <t>Block Group 1, Census Tract 1015.01, Montgomery County, Tennessee</t>
  </si>
  <si>
    <t>Block Group 2, Census Tract 1015.01, Montgomery County, Tennessee</t>
  </si>
  <si>
    <t>Block Group 1, Census Tract 1015.02, Montgomery County, Tennessee</t>
  </si>
  <si>
    <t>Block Group 2, Census Tract 1015.02, Montgomery County, Tennessee</t>
  </si>
  <si>
    <t>Block Group 3, Census Tract 1015.02, Montgomery County, Tennessee</t>
  </si>
  <si>
    <t>Block Group 1, Census Tract 1016, Montgomery County, Tennessee</t>
  </si>
  <si>
    <t>Block Group 2, Census Tract 1016, Montgomery County, Tennessee</t>
  </si>
  <si>
    <t>Block Group 3, Census Tract 1016, Montgomery County, Tennessee</t>
  </si>
  <si>
    <t>Block Group 1, Census Tract 1017.01, Montgomery County, Tennessee</t>
  </si>
  <si>
    <t>Block Group 2, Census Tract 1017.01, Montgomery County, Tennessee</t>
  </si>
  <si>
    <t>Block Group 1, Census Tract 1017.02, Montgomery County, Tennessee</t>
  </si>
  <si>
    <t>Block Group 2, Census Tract 1017.02, Montgomery County, Tennessee</t>
  </si>
  <si>
    <t>Block Group 3, Census Tract 1017.02, Montgomery County, Tennessee</t>
  </si>
  <si>
    <t>Block Group 1, Census Tract 1018.03, Montgomery County, Tennessee</t>
  </si>
  <si>
    <t>Block Group 2, Census Tract 1018.03, Montgomery County, Tennessee</t>
  </si>
  <si>
    <t>Block Group 3, Census Tract 1018.03, Montgomery County, Tennessee</t>
  </si>
  <si>
    <t>Block Group 4, Census Tract 1018.03, Montgomery County, Tennessee</t>
  </si>
  <si>
    <t>Block Group 1, Census Tract 1018.05, Montgomery County, Tennessee</t>
  </si>
  <si>
    <t>Block Group 2, Census Tract 1018.05, Montgomery County, Tennessee</t>
  </si>
  <si>
    <t>Block Group 1, Census Tract 1018.06, Montgomery County, Tennessee</t>
  </si>
  <si>
    <t>Block Group 2, Census Tract 1018.06, Montgomery County, Tennessee</t>
  </si>
  <si>
    <t>Block Group 3, Census Tract 1018.06, Montgomery County, Tennessee</t>
  </si>
  <si>
    <t>Block Group 4, Census Tract 1018.06, Montgomery County, Tennessee</t>
  </si>
  <si>
    <t>Block Group 1, Census Tract 1018.07, Montgomery County, Tennessee</t>
  </si>
  <si>
    <t>Block Group 2, Census Tract 1018.07, Montgomery County, Tennessee</t>
  </si>
  <si>
    <t>Block Group 3, Census Tract 1018.07, Montgomery County, Tennessee</t>
  </si>
  <si>
    <t>Block Group 1, Census Tract 1018.08, Montgomery County, Tennessee</t>
  </si>
  <si>
    <t>Block Group 2, Census Tract 1018.08, Montgomery County, Tennessee</t>
  </si>
  <si>
    <t>Block Group 1, Census Tract 1019.02, Montgomery County, Tennessee</t>
  </si>
  <si>
    <t>Block Group 1, Census Tract 1019.04, Montgomery County, Tennessee</t>
  </si>
  <si>
    <t>Block Group 2, Census Tract 1019.04, Montgomery County, Tennessee</t>
  </si>
  <si>
    <t>Block Group 1, Census Tract 1019.05, Montgomery County, Tennessee</t>
  </si>
  <si>
    <t>Block Group 2, Census Tract 1019.05, Montgomery County, Tennessee</t>
  </si>
  <si>
    <t>Block Group 3, Census Tract 1019.05, Montgomery County, Tennessee</t>
  </si>
  <si>
    <t>Block Group 1, Census Tract 1019.06, Montgomery County, Tennessee</t>
  </si>
  <si>
    <t>Block Group 2, Census Tract 1019.06, Montgomery County, Tennessee</t>
  </si>
  <si>
    <t>Block Group 1, Census Tract 1020.01, Montgomery County, Tennessee</t>
  </si>
  <si>
    <t>Block Group 2, Census Tract 1020.01, Montgomery County, Tennessee</t>
  </si>
  <si>
    <t>Block Group 3, Census Tract 1020.01, Montgomery County, Tennessee</t>
  </si>
  <si>
    <t>Block Group 4, Census Tract 1020.01, Montgomery County, Tennessee</t>
  </si>
  <si>
    <t>Block Group 1, Census Tract 1020.03, Montgomery County, Tennessee</t>
  </si>
  <si>
    <t>Block Group 2, Census Tract 1020.03, Montgomery County, Tennessee</t>
  </si>
  <si>
    <t>Block Group 3, Census Tract 1020.03, Montgomery County, Tennessee</t>
  </si>
  <si>
    <t>Block Group 4, Census Tract 1020.03, Montgomery County, Tennessee</t>
  </si>
  <si>
    <t>Block Group 1, Census Tract 1020.04, Montgomery County, Tennessee</t>
  </si>
  <si>
    <t>Block Group 2, Census Tract 1020.04, Montgomery County, Tennessee</t>
  </si>
  <si>
    <t>Block Group 3, Census Tract 1020.04, Montgomery County, Tennessee</t>
  </si>
  <si>
    <t>Block Group 1, Census Tract 1020.05, Montgomery County, Tennessee</t>
  </si>
  <si>
    <t>Block Group 2, Census Tract 1020.05, Montgomery County, Tennessee</t>
  </si>
  <si>
    <t>Block Group 3, Census Tract 1020.05, Montgomery County, Tennessee</t>
  </si>
  <si>
    <t>Block Group 4, Census Tract 1020.05, Montgomery County, Tennessee</t>
  </si>
  <si>
    <t>Block Group 1, Census Tract 1020.07, Montgomery County, Tennessee</t>
  </si>
  <si>
    <t>Block Group 2, Census Tract 1020.07, Montgomery County, Tennessee</t>
  </si>
  <si>
    <t>Block Group 1, Census Tract 1020.08, Montgomery County, Tennessee</t>
  </si>
  <si>
    <t>Block Group 2, Census Tract 1020.08, Montgomery County, Tennessee</t>
  </si>
  <si>
    <t>Block Group 3, Census Tract 1020.08, Montgomery County, Tennessee</t>
  </si>
  <si>
    <t>Block Group 1, Census Tract 1020.09, Montgomery County, Tennessee</t>
  </si>
  <si>
    <t>Block Group 2, Census Tract 1020.09, Montgomery County, Tennessee</t>
  </si>
  <si>
    <t>Block Group 1, Census Tract 1020.10, Montgomery County, Tennessee</t>
  </si>
  <si>
    <t>Block Group 2, Census Tract 1020.10, Montgomery County, Tennessee</t>
  </si>
  <si>
    <t>Block Group 1, Census Tract 1021, Montgomery County, Tennessee</t>
  </si>
  <si>
    <t>Block Group 2, Census Tract 1021, Montgomery County, Tennessee</t>
  </si>
  <si>
    <t>Block Group 3, Census Tract 1021, Montgomery County, Tennessee</t>
  </si>
  <si>
    <t>Block Group 1, Census Tract 9801, Montgomery County, Tennessee</t>
  </si>
  <si>
    <t>Block Group 1, Census Tract 9301, Moore County, Tennessee</t>
  </si>
  <si>
    <t>Block Group 2, Census Tract 9301, Moore County, Tennessee</t>
  </si>
  <si>
    <t>Block Group 3, Census Tract 9301, Moore County, Tennessee</t>
  </si>
  <si>
    <t>Block Group 1, Census Tract 9302, Moore County, Tennessee</t>
  </si>
  <si>
    <t>Block Group 2, Census Tract 9302, Moore County, Tennessee</t>
  </si>
  <si>
    <t>Block Group 1, Census Tract 1101, Morgan County, Tennessee</t>
  </si>
  <si>
    <t>Block Group 2, Census Tract 1101, Morgan County, Tennessee</t>
  </si>
  <si>
    <t>Block Group 1, Census Tract 1102, Morgan County, Tennessee</t>
  </si>
  <si>
    <t>Block Group 2, Census Tract 1102, Morgan County, Tennessee</t>
  </si>
  <si>
    <t>Block Group 1, Census Tract 1103, Morgan County, Tennessee</t>
  </si>
  <si>
    <t>Block Group 2, Census Tract 1103, Morgan County, Tennessee</t>
  </si>
  <si>
    <t>Block Group 3, Census Tract 1103, Morgan County, Tennessee</t>
  </si>
  <si>
    <t>Block Group 1, Census Tract 1104, Morgan County, Tennessee</t>
  </si>
  <si>
    <t>Block Group 2, Census Tract 1104, Morgan County, Tennessee</t>
  </si>
  <si>
    <t>Block Group 3, Census Tract 1104, Morgan County, Tennessee</t>
  </si>
  <si>
    <t>Block Group 1, Census Tract 1105, Morgan County, Tennessee</t>
  </si>
  <si>
    <t>Block Group 2, Census Tract 1105, Morgan County, Tennessee</t>
  </si>
  <si>
    <t>Block Group 3, Census Tract 1105, Morgan County, Tennessee</t>
  </si>
  <si>
    <t>Block Group 4, Census Tract 1105, Morgan County, Tennessee</t>
  </si>
  <si>
    <t>Block Group 1, Census Tract 9650, Obion County, Tennessee</t>
  </si>
  <si>
    <t>Block Group 2, Census Tract 9650, Obion County, Tennessee</t>
  </si>
  <si>
    <t>Block Group 3, Census Tract 9650, Obion County, Tennessee</t>
  </si>
  <si>
    <t>Block Group 4, Census Tract 9650, Obion County, Tennessee</t>
  </si>
  <si>
    <t>Block Group 1, Census Tract 9651, Obion County, Tennessee</t>
  </si>
  <si>
    <t>Block Group 2, Census Tract 9651, Obion County, Tennessee</t>
  </si>
  <si>
    <t>Block Group 1, Census Tract 9652, Obion County, Tennessee</t>
  </si>
  <si>
    <t>Block Group 2, Census Tract 9652, Obion County, Tennessee</t>
  </si>
  <si>
    <t>Block Group 1, Census Tract 9653, Obion County, Tennessee</t>
  </si>
  <si>
    <t>Block Group 2, Census Tract 9653, Obion County, Tennessee</t>
  </si>
  <si>
    <t>Block Group 3, Census Tract 9653, Obion County, Tennessee</t>
  </si>
  <si>
    <t>Block Group 1, Census Tract 9654, Obion County, Tennessee</t>
  </si>
  <si>
    <t>Block Group 2, Census Tract 9654, Obion County, Tennessee</t>
  </si>
  <si>
    <t>Block Group 3, Census Tract 9654, Obion County, Tennessee</t>
  </si>
  <si>
    <t>Block Group 4, Census Tract 9654, Obion County, Tennessee</t>
  </si>
  <si>
    <t>Block Group 1, Census Tract 9655, Obion County, Tennessee</t>
  </si>
  <si>
    <t>Block Group 2, Census Tract 9655, Obion County, Tennessee</t>
  </si>
  <si>
    <t>Block Group 1, Census Tract 9656, Obion County, Tennessee</t>
  </si>
  <si>
    <t>Block Group 2, Census Tract 9656, Obion County, Tennessee</t>
  </si>
  <si>
    <t>Block Group 3, Census Tract 9656, Obion County, Tennessee</t>
  </si>
  <si>
    <t>Block Group 4, Census Tract 9656, Obion County, Tennessee</t>
  </si>
  <si>
    <t>Block Group 1, Census Tract 9657, Obion County, Tennessee</t>
  </si>
  <si>
    <t>Block Group 2, Census Tract 9657, Obion County, Tennessee</t>
  </si>
  <si>
    <t>Block Group 3, Census Tract 9657, Obion County, Tennessee</t>
  </si>
  <si>
    <t>Block Group 1, Census Tract 9658, Obion County, Tennessee</t>
  </si>
  <si>
    <t>Block Group 2, Census Tract 9658, Obion County, Tennessee</t>
  </si>
  <si>
    <t>Block Group 1, Census Tract 9659, Obion County, Tennessee</t>
  </si>
  <si>
    <t>Block Group 2, Census Tract 9659, Obion County, Tennessee</t>
  </si>
  <si>
    <t>Block Group 1, Census Tract 9501, Overton County, Tennessee</t>
  </si>
  <si>
    <t>Block Group 2, Census Tract 9501, Overton County, Tennessee</t>
  </si>
  <si>
    <t>Block Group 1, Census Tract 9502, Overton County, Tennessee</t>
  </si>
  <si>
    <t>Block Group 1, Census Tract 9503.01, Overton County, Tennessee</t>
  </si>
  <si>
    <t>Block Group 2, Census Tract 9503.01, Overton County, Tennessee</t>
  </si>
  <si>
    <t>Block Group 3, Census Tract 9503.01, Overton County, Tennessee</t>
  </si>
  <si>
    <t>Block Group 1, Census Tract 9503.02, Overton County, Tennessee</t>
  </si>
  <si>
    <t>Block Group 2, Census Tract 9503.02, Overton County, Tennessee</t>
  </si>
  <si>
    <t>Block Group 1, Census Tract 9504, Overton County, Tennessee</t>
  </si>
  <si>
    <t>Block Group 2, Census Tract 9504, Overton County, Tennessee</t>
  </si>
  <si>
    <t>Block Group 1, Census Tract 9505.01, Overton County, Tennessee</t>
  </si>
  <si>
    <t>Block Group 2, Census Tract 9505.01, Overton County, Tennessee</t>
  </si>
  <si>
    <t>Block Group 3, Census Tract 9505.01, Overton County, Tennessee</t>
  </si>
  <si>
    <t>Block Group 1, Census Tract 9505.02, Overton County, Tennessee</t>
  </si>
  <si>
    <t>Block Group 1, Census Tract 9506, Overton County, Tennessee</t>
  </si>
  <si>
    <t>Block Group 2, Census Tract 9506, Overton County, Tennessee</t>
  </si>
  <si>
    <t>Block Group 1, Census Tract 9301, Perry County, Tennessee</t>
  </si>
  <si>
    <t>Block Group 2, Census Tract 9301, Perry County, Tennessee</t>
  </si>
  <si>
    <t>Block Group 3, Census Tract 9301, Perry County, Tennessee</t>
  </si>
  <si>
    <t>Block Group 4, Census Tract 9301, Perry County, Tennessee</t>
  </si>
  <si>
    <t>Block Group 1, Census Tract 9302.01, Perry County, Tennessee</t>
  </si>
  <si>
    <t>Block Group 2, Census Tract 9302.01, Perry County, Tennessee</t>
  </si>
  <si>
    <t>Block Group 1, Census Tract 9302.02, Perry County, Tennessee</t>
  </si>
  <si>
    <t>Block Group 2, Census Tract 9302.02, Perry County, Tennessee</t>
  </si>
  <si>
    <t>Block Group 1, Census Tract 9251.01, Pickett County, Tennessee</t>
  </si>
  <si>
    <t>Block Group 2, Census Tract 9251.01, Pickett County, Tennessee</t>
  </si>
  <si>
    <t>Block Group 3, Census Tract 9251.01, Pickett County, Tennessee</t>
  </si>
  <si>
    <t>Block Group 4, Census Tract 9251.01, Pickett County, Tennessee</t>
  </si>
  <si>
    <t>Block Group 1, Census Tract 9251.02, Pickett County, Tennessee</t>
  </si>
  <si>
    <t>Block Group 2, Census Tract 9251.02, Pickett County, Tennessee</t>
  </si>
  <si>
    <t>Block Group 1, Census Tract 9501, Polk County, Tennessee</t>
  </si>
  <si>
    <t>Block Group 1, Census Tract 9502.01, Polk County, Tennessee</t>
  </si>
  <si>
    <t>Block Group 2, Census Tract 9502.01, Polk County, Tennessee</t>
  </si>
  <si>
    <t>Block Group 1, Census Tract 9502.03, Polk County, Tennessee</t>
  </si>
  <si>
    <t>Block Group 2, Census Tract 9502.03, Polk County, Tennessee</t>
  </si>
  <si>
    <t>Block Group 1, Census Tract 9502.04, Polk County, Tennessee</t>
  </si>
  <si>
    <t>Block Group 2, Census Tract 9502.04, Polk County, Tennessee</t>
  </si>
  <si>
    <t>Block Group 1, Census Tract 9503, Polk County, Tennessee</t>
  </si>
  <si>
    <t>Block Group 2, Census Tract 9503, Polk County, Tennessee</t>
  </si>
  <si>
    <t>Block Group 3, Census Tract 9503, Polk County, Tennessee</t>
  </si>
  <si>
    <t>Block Group 1, Census Tract 9504, Polk County, Tennessee</t>
  </si>
  <si>
    <t>Block Group 2, Census Tract 9504, Polk County, Tennessee</t>
  </si>
  <si>
    <t>Block Group 3, Census Tract 9504, Polk County, Tennessee</t>
  </si>
  <si>
    <t>Block Group 1, Census Tract 1, Putnam County, Tennessee</t>
  </si>
  <si>
    <t>Block Group 2, Census Tract 1, Putnam County, Tennessee</t>
  </si>
  <si>
    <t>Block Group 3, Census Tract 1, Putnam County, Tennessee</t>
  </si>
  <si>
    <t>Block Group 4, Census Tract 1, Putnam County, Tennessee</t>
  </si>
  <si>
    <t>Block Group 1, Census Tract 2.01, Putnam County, Tennessee</t>
  </si>
  <si>
    <t>Block Group 2, Census Tract 2.01, Putnam County, Tennessee</t>
  </si>
  <si>
    <t>Block Group 1, Census Tract 2.02, Putnam County, Tennessee</t>
  </si>
  <si>
    <t>Block Group 2, Census Tract 2.02, Putnam County, Tennessee</t>
  </si>
  <si>
    <t>Block Group 1, Census Tract 3.01, Putnam County, Tennessee</t>
  </si>
  <si>
    <t>Block Group 2, Census Tract 3.01, Putnam County, Tennessee</t>
  </si>
  <si>
    <t>Block Group 1, Census Tract 3.03, Putnam County, Tennessee</t>
  </si>
  <si>
    <t>Block Group 2, Census Tract 3.03, Putnam County, Tennessee</t>
  </si>
  <si>
    <t>Block Group 1, Census Tract 3.04, Putnam County, Tennessee</t>
  </si>
  <si>
    <t>Block Group 2, Census Tract 3.04, Putnam County, Tennessee</t>
  </si>
  <si>
    <t>Block Group 3, Census Tract 3.04, Putnam County, Tennessee</t>
  </si>
  <si>
    <t>Block Group 1, Census Tract 3.05, Putnam County, Tennessee</t>
  </si>
  <si>
    <t>Block Group 2, Census Tract 3.05, Putnam County, Tennessee</t>
  </si>
  <si>
    <t>Block Group 1, Census Tract 4, Putnam County, Tennessee</t>
  </si>
  <si>
    <t>Block Group 2, Census Tract 4, Putnam County, Tennessee</t>
  </si>
  <si>
    <t>Block Group 3, Census Tract 4, Putnam County, Tennessee</t>
  </si>
  <si>
    <t>Block Group 1, Census Tract 5, Putnam County, Tennessee</t>
  </si>
  <si>
    <t>Block Group 1, Census Tract 6, Putnam County, Tennessee</t>
  </si>
  <si>
    <t>Block Group 2, Census Tract 6, Putnam County, Tennessee</t>
  </si>
  <si>
    <t>Block Group 1, Census Tract 7, Putnam County, Tennessee</t>
  </si>
  <si>
    <t>Block Group 2, Census Tract 7, Putnam County, Tennessee</t>
  </si>
  <si>
    <t>Block Group 3, Census Tract 7, Putnam County, Tennessee</t>
  </si>
  <si>
    <t>Block Group 1, Census Tract 8, Putnam County, Tennessee</t>
  </si>
  <si>
    <t>Block Group 2, Census Tract 8, Putnam County, Tennessee</t>
  </si>
  <si>
    <t>Block Group 3, Census Tract 8, Putnam County, Tennessee</t>
  </si>
  <si>
    <t>Block Group 1, Census Tract 9, Putnam County, Tennessee</t>
  </si>
  <si>
    <t>Block Group 2, Census Tract 9, Putnam County, Tennessee</t>
  </si>
  <si>
    <t>Block Group 3, Census Tract 9, Putnam County, Tennessee</t>
  </si>
  <si>
    <t>Block Group 4, Census Tract 9, Putnam County, Tennessee</t>
  </si>
  <si>
    <t>Block Group 1, Census Tract 10, Putnam County, Tennessee</t>
  </si>
  <si>
    <t>Block Group 2, Census Tract 10, Putnam County, Tennessee</t>
  </si>
  <si>
    <t>Block Group 3, Census Tract 10, Putnam County, Tennessee</t>
  </si>
  <si>
    <t>Block Group 1, Census Tract 11, Putnam County, Tennessee</t>
  </si>
  <si>
    <t>Block Group 2, Census Tract 11, Putnam County, Tennessee</t>
  </si>
  <si>
    <t>Block Group 3, Census Tract 11, Putnam County, Tennessee</t>
  </si>
  <si>
    <t>Block Group 4, Census Tract 11, Putnam County, Tennessee</t>
  </si>
  <si>
    <t>Block Group 1, Census Tract 12.01, Putnam County, Tennessee</t>
  </si>
  <si>
    <t>Block Group 2, Census Tract 12.01, Putnam County, Tennessee</t>
  </si>
  <si>
    <t>Block Group 3, Census Tract 12.01, Putnam County, Tennessee</t>
  </si>
  <si>
    <t>Block Group 1, Census Tract 12.02, Putnam County, Tennessee</t>
  </si>
  <si>
    <t>Block Group 2, Census Tract 12.02, Putnam County, Tennessee</t>
  </si>
  <si>
    <t>Block Group 1, Census Tract 13, Putnam County, Tennessee</t>
  </si>
  <si>
    <t>Block Group 1, Census Tract 9750, Rhea County, Tennessee</t>
  </si>
  <si>
    <t>Block Group 2, Census Tract 9750, Rhea County, Tennessee</t>
  </si>
  <si>
    <t>Block Group 3, Census Tract 9750, Rhea County, Tennessee</t>
  </si>
  <si>
    <t>Block Group 1, Census Tract 9751, Rhea County, Tennessee</t>
  </si>
  <si>
    <t>Block Group 2, Census Tract 9751, Rhea County, Tennessee</t>
  </si>
  <si>
    <t>Block Group 3, Census Tract 9751, Rhea County, Tennessee</t>
  </si>
  <si>
    <t>Block Group 1, Census Tract 9752, Rhea County, Tennessee</t>
  </si>
  <si>
    <t>Block Group 2, Census Tract 9752, Rhea County, Tennessee</t>
  </si>
  <si>
    <t>Block Group 3, Census Tract 9752, Rhea County, Tennessee</t>
  </si>
  <si>
    <t>Block Group 1, Census Tract 9753, Rhea County, Tennessee</t>
  </si>
  <si>
    <t>Block Group 2, Census Tract 9753, Rhea County, Tennessee</t>
  </si>
  <si>
    <t>Block Group 3, Census Tract 9753, Rhea County, Tennessee</t>
  </si>
  <si>
    <t>Block Group 4, Census Tract 9753, Rhea County, Tennessee</t>
  </si>
  <si>
    <t>Block Group 1, Census Tract 9754.01, Rhea County, Tennessee</t>
  </si>
  <si>
    <t>Block Group 2, Census Tract 9754.01, Rhea County, Tennessee</t>
  </si>
  <si>
    <t>Block Group 3, Census Tract 9754.01, Rhea County, Tennessee</t>
  </si>
  <si>
    <t>Block Group 4, Census Tract 9754.01, Rhea County, Tennessee</t>
  </si>
  <si>
    <t>Block Group 1, Census Tract 9754.02, Rhea County, Tennessee</t>
  </si>
  <si>
    <t>Block Group 2, Census Tract 9754.02, Rhea County, Tennessee</t>
  </si>
  <si>
    <t>Block Group 1, Census Tract 301, Roane County, Tennessee</t>
  </si>
  <si>
    <t>Block Group 2, Census Tract 301, Roane County, Tennessee</t>
  </si>
  <si>
    <t>Block Group 1, Census Tract 302.03, Roane County, Tennessee</t>
  </si>
  <si>
    <t>Block Group 2, Census Tract 302.03, Roane County, Tennessee</t>
  </si>
  <si>
    <t>Block Group 1, Census Tract 302.04, Roane County, Tennessee</t>
  </si>
  <si>
    <t>Block Group 2, Census Tract 302.04, Roane County, Tennessee</t>
  </si>
  <si>
    <t>Block Group 3, Census Tract 302.04, Roane County, Tennessee</t>
  </si>
  <si>
    <t>Block Group 1, Census Tract 302.05, Roane County, Tennessee</t>
  </si>
  <si>
    <t>Block Group 2, Census Tract 302.05, Roane County, Tennessee</t>
  </si>
  <si>
    <t>Block Group 1, Census Tract 302.06, Roane County, Tennessee</t>
  </si>
  <si>
    <t>Block Group 2, Census Tract 302.06, Roane County, Tennessee</t>
  </si>
  <si>
    <t>Block Group 3, Census Tract 302.06, Roane County, Tennessee</t>
  </si>
  <si>
    <t>Block Group 1, Census Tract 303.01, Roane County, Tennessee</t>
  </si>
  <si>
    <t>Block Group 2, Census Tract 303.01, Roane County, Tennessee</t>
  </si>
  <si>
    <t>Block Group 1, Census Tract 303.02, Roane County, Tennessee</t>
  </si>
  <si>
    <t>Block Group 2, Census Tract 303.02, Roane County, Tennessee</t>
  </si>
  <si>
    <t>Block Group 3, Census Tract 303.02, Roane County, Tennessee</t>
  </si>
  <si>
    <t>Block Group 1, Census Tract 304.01, Roane County, Tennessee</t>
  </si>
  <si>
    <t>Block Group 2, Census Tract 304.01, Roane County, Tennessee</t>
  </si>
  <si>
    <t>Block Group 1, Census Tract 304.02, Roane County, Tennessee</t>
  </si>
  <si>
    <t>Block Group 2, Census Tract 304.02, Roane County, Tennessee</t>
  </si>
  <si>
    <t>Block Group 3, Census Tract 304.02, Roane County, Tennessee</t>
  </si>
  <si>
    <t>Block Group 1, Census Tract 305, Roane County, Tennessee</t>
  </si>
  <si>
    <t>Block Group 2, Census Tract 305, Roane County, Tennessee</t>
  </si>
  <si>
    <t>Block Group 3, Census Tract 305, Roane County, Tennessee</t>
  </si>
  <si>
    <t>Block Group 1, Census Tract 306, Roane County, Tennessee</t>
  </si>
  <si>
    <t>Block Group 2, Census Tract 306, Roane County, Tennessee</t>
  </si>
  <si>
    <t>Block Group 1, Census Tract 307, Roane County, Tennessee</t>
  </si>
  <si>
    <t>Block Group 2, Census Tract 307, Roane County, Tennessee</t>
  </si>
  <si>
    <t>Block Group 3, Census Tract 307, Roane County, Tennessee</t>
  </si>
  <si>
    <t>Block Group 1, Census Tract 308.01, Roane County, Tennessee</t>
  </si>
  <si>
    <t>Block Group 2, Census Tract 308.01, Roane County, Tennessee</t>
  </si>
  <si>
    <t>Block Group 1, Census Tract 308.02, Roane County, Tennessee</t>
  </si>
  <si>
    <t>Block Group 2, Census Tract 308.02, Roane County, Tennessee</t>
  </si>
  <si>
    <t>Block Group 1, Census Tract 309, Roane County, Tennessee</t>
  </si>
  <si>
    <t>Block Group 2, Census Tract 309, Roane County, Tennessee</t>
  </si>
  <si>
    <t>Block Group 1, Census Tract 9801, Roane County, Tennessee</t>
  </si>
  <si>
    <t>Block Group 1, Census Tract 801.01, Robertson County, Tennessee</t>
  </si>
  <si>
    <t>Block Group 2, Census Tract 801.01, Robertson County, Tennessee</t>
  </si>
  <si>
    <t>Block Group 1, Census Tract 801.03, Robertson County, Tennessee</t>
  </si>
  <si>
    <t>Block Group 2, Census Tract 801.03, Robertson County, Tennessee</t>
  </si>
  <si>
    <t>Block Group 3, Census Tract 801.03, Robertson County, Tennessee</t>
  </si>
  <si>
    <t>Block Group 1, Census Tract 801.04, Robertson County, Tennessee</t>
  </si>
  <si>
    <t>Block Group 2, Census Tract 801.04, Robertson County, Tennessee</t>
  </si>
  <si>
    <t>Block Group 3, Census Tract 801.04, Robertson County, Tennessee</t>
  </si>
  <si>
    <t>Block Group 4, Census Tract 801.04, Robertson County, Tennessee</t>
  </si>
  <si>
    <t>Block Group 1, Census Tract 802, Robertson County, Tennessee</t>
  </si>
  <si>
    <t>Block Group 2, Census Tract 802, Robertson County, Tennessee</t>
  </si>
  <si>
    <t>Block Group 3, Census Tract 802, Robertson County, Tennessee</t>
  </si>
  <si>
    <t>Block Group 4, Census Tract 802, Robertson County, Tennessee</t>
  </si>
  <si>
    <t>Block Group 1, Census Tract 803.01, Robertson County, Tennessee</t>
  </si>
  <si>
    <t>Block Group 2, Census Tract 803.01, Robertson County, Tennessee</t>
  </si>
  <si>
    <t>Block Group 1, Census Tract 803.02, Robertson County, Tennessee</t>
  </si>
  <si>
    <t>Block Group 2, Census Tract 803.02, Robertson County, Tennessee</t>
  </si>
  <si>
    <t>Block Group 1, Census Tract 804.01, Robertson County, Tennessee</t>
  </si>
  <si>
    <t>Block Group 2, Census Tract 804.01, Robertson County, Tennessee</t>
  </si>
  <si>
    <t>Block Group 3, Census Tract 804.01, Robertson County, Tennessee</t>
  </si>
  <si>
    <t>Block Group 1, Census Tract 804.02, Robertson County, Tennessee</t>
  </si>
  <si>
    <t>Block Group 2, Census Tract 804.02, Robertson County, Tennessee</t>
  </si>
  <si>
    <t>Block Group 3, Census Tract 804.02, Robertson County, Tennessee</t>
  </si>
  <si>
    <t>Block Group 1, Census Tract 805, Robertson County, Tennessee</t>
  </si>
  <si>
    <t>Block Group 2, Census Tract 805, Robertson County, Tennessee</t>
  </si>
  <si>
    <t>Block Group 3, Census Tract 805, Robertson County, Tennessee</t>
  </si>
  <si>
    <t>Block Group 1, Census Tract 806.03, Robertson County, Tennessee</t>
  </si>
  <si>
    <t>Block Group 2, Census Tract 806.03, Robertson County, Tennessee</t>
  </si>
  <si>
    <t>Block Group 1, Census Tract 806.04, Robertson County, Tennessee</t>
  </si>
  <si>
    <t>Block Group 2, Census Tract 806.04, Robertson County, Tennessee</t>
  </si>
  <si>
    <t>Block Group 3, Census Tract 806.04, Robertson County, Tennessee</t>
  </si>
  <si>
    <t>Block Group 1, Census Tract 806.05, Robertson County, Tennessee</t>
  </si>
  <si>
    <t>Block Group 2, Census Tract 806.05, Robertson County, Tennessee</t>
  </si>
  <si>
    <t>Block Group 1, Census Tract 806.06, Robertson County, Tennessee</t>
  </si>
  <si>
    <t>Block Group 2, Census Tract 806.06, Robertson County, Tennessee</t>
  </si>
  <si>
    <t>Block Group 3, Census Tract 806.06, Robertson County, Tennessee</t>
  </si>
  <si>
    <t>Block Group 4, Census Tract 806.06, Robertson County, Tennessee</t>
  </si>
  <si>
    <t>Block Group 1, Census Tract 807.01, Robertson County, Tennessee</t>
  </si>
  <si>
    <t>Block Group 2, Census Tract 807.01, Robertson County, Tennessee</t>
  </si>
  <si>
    <t>Block Group 1, Census Tract 807.02, Robertson County, Tennessee</t>
  </si>
  <si>
    <t>Block Group 2, Census Tract 807.02, Robertson County, Tennessee</t>
  </si>
  <si>
    <t>Block Group 1, Census Tract 401.01, Rutherford County, Tennessee</t>
  </si>
  <si>
    <t>Block Group 2, Census Tract 401.01, Rutherford County, Tennessee</t>
  </si>
  <si>
    <t>Block Group 1, Census Tract 401.02, Rutherford County, Tennessee</t>
  </si>
  <si>
    <t>Block Group 2, Census Tract 401.02, Rutherford County, Tennessee</t>
  </si>
  <si>
    <t>Block Group 1, Census Tract 401.04, Rutherford County, Tennessee</t>
  </si>
  <si>
    <t>Block Group 2, Census Tract 401.04, Rutherford County, Tennessee</t>
  </si>
  <si>
    <t>Block Group 3, Census Tract 401.04, Rutherford County, Tennessee</t>
  </si>
  <si>
    <t>Block Group 1, Census Tract 401.05, Rutherford County, Tennessee</t>
  </si>
  <si>
    <t>Block Group 2, Census Tract 401.05, Rutherford County, Tennessee</t>
  </si>
  <si>
    <t>Block Group 3, Census Tract 401.05, Rutherford County, Tennessee</t>
  </si>
  <si>
    <t>Block Group 1, Census Tract 401.06, Rutherford County, Tennessee</t>
  </si>
  <si>
    <t>Block Group 2, Census Tract 401.06, Rutherford County, Tennessee</t>
  </si>
  <si>
    <t>Block Group 1, Census Tract 401.07, Rutherford County, Tennessee</t>
  </si>
  <si>
    <t>Block Group 2, Census Tract 401.07, Rutherford County, Tennessee</t>
  </si>
  <si>
    <t>Block Group 1, Census Tract 402, Rutherford County, Tennessee</t>
  </si>
  <si>
    <t>Block Group 1, Census Tract 403.03, Rutherford County, Tennessee</t>
  </si>
  <si>
    <t>Block Group 1, Census Tract 403.04, Rutherford County, Tennessee</t>
  </si>
  <si>
    <t>Block Group 1, Census Tract 403.05, Rutherford County, Tennessee</t>
  </si>
  <si>
    <t>Block Group 1, Census Tract 403.07, Rutherford County, Tennessee</t>
  </si>
  <si>
    <t>Block Group 2, Census Tract 403.07, Rutherford County, Tennessee</t>
  </si>
  <si>
    <t>Block Group 1, Census Tract 403.08, Rutherford County, Tennessee</t>
  </si>
  <si>
    <t>Block Group 2, Census Tract 403.08, Rutherford County, Tennessee</t>
  </si>
  <si>
    <t>Block Group 3, Census Tract 403.08, Rutherford County, Tennessee</t>
  </si>
  <si>
    <t>Block Group 4, Census Tract 403.08, Rutherford County, Tennessee</t>
  </si>
  <si>
    <t>Block Group 1, Census Tract 403.09, Rutherford County, Tennessee</t>
  </si>
  <si>
    <t>Block Group 2, Census Tract 403.09, Rutherford County, Tennessee</t>
  </si>
  <si>
    <t>Block Group 3, Census Tract 403.09, Rutherford County, Tennessee</t>
  </si>
  <si>
    <t>Block Group 1, Census Tract 403.10, Rutherford County, Tennessee</t>
  </si>
  <si>
    <t>Block Group 2, Census Tract 403.10, Rutherford County, Tennessee</t>
  </si>
  <si>
    <t>Block Group 3, Census Tract 403.10, Rutherford County, Tennessee</t>
  </si>
  <si>
    <t>Block Group 1, Census Tract 403.11, Rutherford County, Tennessee</t>
  </si>
  <si>
    <t>Block Group 2, Census Tract 403.11, Rutherford County, Tennessee</t>
  </si>
  <si>
    <t>Block Group 1, Census Tract 403.12, Rutherford County, Tennessee</t>
  </si>
  <si>
    <t>Block Group 2, Census Tract 403.12, Rutherford County, Tennessee</t>
  </si>
  <si>
    <t>Block Group 1, Census Tract 404.04, Rutherford County, Tennessee</t>
  </si>
  <si>
    <t>Block Group 2, Census Tract 404.04, Rutherford County, Tennessee</t>
  </si>
  <si>
    <t>Block Group 3, Census Tract 404.04, Rutherford County, Tennessee</t>
  </si>
  <si>
    <t>Block Group 1, Census Tract 404.05, Rutherford County, Tennessee</t>
  </si>
  <si>
    <t>Block Group 2, Census Tract 404.05, Rutherford County, Tennessee</t>
  </si>
  <si>
    <t>Block Group 1, Census Tract 405.01, Rutherford County, Tennessee</t>
  </si>
  <si>
    <t>Block Group 2, Census Tract 405.01, Rutherford County, Tennessee</t>
  </si>
  <si>
    <t>Block Group 3, Census Tract 405.01, Rutherford County, Tennessee</t>
  </si>
  <si>
    <t>Block Group 4, Census Tract 405.01, Rutherford County, Tennessee</t>
  </si>
  <si>
    <t>Block Group 1, Census Tract 405.02, Rutherford County, Tennessee</t>
  </si>
  <si>
    <t>Block Group 2, Census Tract 405.02, Rutherford County, Tennessee</t>
  </si>
  <si>
    <t>Block Group 3, Census Tract 405.02, Rutherford County, Tennessee</t>
  </si>
  <si>
    <t>Block Group 4, Census Tract 405.02, Rutherford County, Tennessee</t>
  </si>
  <si>
    <t>Block Group 1, Census Tract 406, Rutherford County, Tennessee</t>
  </si>
  <si>
    <t>Block Group 2, Census Tract 406, Rutherford County, Tennessee</t>
  </si>
  <si>
    <t>Block Group 3, Census Tract 406, Rutherford County, Tennessee</t>
  </si>
  <si>
    <t>Block Group 4, Census Tract 406, Rutherford County, Tennessee</t>
  </si>
  <si>
    <t>Block Group 1, Census Tract 407.02, Rutherford County, Tennessee</t>
  </si>
  <si>
    <t>Block Group 2, Census Tract 407.02, Rutherford County, Tennessee</t>
  </si>
  <si>
    <t>Block Group 3, Census Tract 407.02, Rutherford County, Tennessee</t>
  </si>
  <si>
    <t>Block Group 1, Census Tract 407.03, Rutherford County, Tennessee</t>
  </si>
  <si>
    <t>Block Group 2, Census Tract 407.03, Rutherford County, Tennessee</t>
  </si>
  <si>
    <t>Block Group 3, Census Tract 407.03, Rutherford County, Tennessee</t>
  </si>
  <si>
    <t>Block Group 1, Census Tract 407.04, Rutherford County, Tennessee</t>
  </si>
  <si>
    <t>Block Group 2, Census Tract 407.04, Rutherford County, Tennessee</t>
  </si>
  <si>
    <t>Block Group 1, Census Tract 408.06, Rutherford County, Tennessee</t>
  </si>
  <si>
    <t>Block Group 2, Census Tract 408.06, Rutherford County, Tennessee</t>
  </si>
  <si>
    <t>Block Group 3, Census Tract 408.06, Rutherford County, Tennessee</t>
  </si>
  <si>
    <t>Block Group 4, Census Tract 408.06, Rutherford County, Tennessee</t>
  </si>
  <si>
    <t>Block Group 1, Census Tract 408.07, Rutherford County, Tennessee</t>
  </si>
  <si>
    <t>Block Group 2, Census Tract 408.07, Rutherford County, Tennessee</t>
  </si>
  <si>
    <t>Block Group 3, Census Tract 408.07, Rutherford County, Tennessee</t>
  </si>
  <si>
    <t>Block Group 1, Census Tract 408.08, Rutherford County, Tennessee</t>
  </si>
  <si>
    <t>Block Group 2, Census Tract 408.08, Rutherford County, Tennessee</t>
  </si>
  <si>
    <t>Block Group 1, Census Tract 408.09, Rutherford County, Tennessee</t>
  </si>
  <si>
    <t>Block Group 2, Census Tract 408.09, Rutherford County, Tennessee</t>
  </si>
  <si>
    <t>Block Group 3, Census Tract 408.09, Rutherford County, Tennessee</t>
  </si>
  <si>
    <t>Block Group 1, Census Tract 408.10, Rutherford County, Tennessee</t>
  </si>
  <si>
    <t>Block Group 2, Census Tract 408.10, Rutherford County, Tennessee</t>
  </si>
  <si>
    <t>Block Group 1, Census Tract 408.11, Rutherford County, Tennessee</t>
  </si>
  <si>
    <t>Block Group 2, Census Tract 408.11, Rutherford County, Tennessee</t>
  </si>
  <si>
    <t>Block Group 1, Census Tract 408.12, Rutherford County, Tennessee</t>
  </si>
  <si>
    <t>Block Group 2, Census Tract 408.12, Rutherford County, Tennessee</t>
  </si>
  <si>
    <t>Block Group 1, Census Tract 409.01, Rutherford County, Tennessee</t>
  </si>
  <si>
    <t>Block Group 2, Census Tract 409.01, Rutherford County, Tennessee</t>
  </si>
  <si>
    <t>Block Group 1, Census Tract 409.04, Rutherford County, Tennessee</t>
  </si>
  <si>
    <t>Block Group 2, Census Tract 409.04, Rutherford County, Tennessee</t>
  </si>
  <si>
    <t>Block Group 3, Census Tract 409.04, Rutherford County, Tennessee</t>
  </si>
  <si>
    <t>Block Group 1, Census Tract 409.06, Rutherford County, Tennessee</t>
  </si>
  <si>
    <t>Block Group 2, Census Tract 409.06, Rutherford County, Tennessee</t>
  </si>
  <si>
    <t>Block Group 1, Census Tract 409.07, Rutherford County, Tennessee</t>
  </si>
  <si>
    <t>Block Group 2, Census Tract 409.07, Rutherford County, Tennessee</t>
  </si>
  <si>
    <t>Block Group 3, Census Tract 409.07, Rutherford County, Tennessee</t>
  </si>
  <si>
    <t>Block Group 1, Census Tract 409.08, Rutherford County, Tennessee</t>
  </si>
  <si>
    <t>Block Group 2, Census Tract 409.08, Rutherford County, Tennessee</t>
  </si>
  <si>
    <t>Block Group 1, Census Tract 409.09, Rutherford County, Tennessee</t>
  </si>
  <si>
    <t>Block Group 2, Census Tract 409.09, Rutherford County, Tennessee</t>
  </si>
  <si>
    <t>Block Group 1, Census Tract 409.10, Rutherford County, Tennessee</t>
  </si>
  <si>
    <t>Block Group 2, Census Tract 409.10, Rutherford County, Tennessee</t>
  </si>
  <si>
    <t>Block Group 3, Census Tract 409.10, Rutherford County, Tennessee</t>
  </si>
  <si>
    <t>Block Group 1, Census Tract 409.11, Rutherford County, Tennessee</t>
  </si>
  <si>
    <t>Block Group 2, Census Tract 409.11, Rutherford County, Tennessee</t>
  </si>
  <si>
    <t>Block Group 1, Census Tract 410, Rutherford County, Tennessee</t>
  </si>
  <si>
    <t>Block Group 2, Census Tract 410, Rutherford County, Tennessee</t>
  </si>
  <si>
    <t>Block Group 3, Census Tract 410, Rutherford County, Tennessee</t>
  </si>
  <si>
    <t>Block Group 4, Census Tract 410, Rutherford County, Tennessee</t>
  </si>
  <si>
    <t>Block Group 1, Census Tract 411.02, Rutherford County, Tennessee</t>
  </si>
  <si>
    <t>Block Group 2, Census Tract 411.02, Rutherford County, Tennessee</t>
  </si>
  <si>
    <t>Block Group 1, Census Tract 411.03, Rutherford County, Tennessee</t>
  </si>
  <si>
    <t>Block Group 2, Census Tract 411.03, Rutherford County, Tennessee</t>
  </si>
  <si>
    <t>Block Group 1, Census Tract 411.04, Rutherford County, Tennessee</t>
  </si>
  <si>
    <t>Block Group 2, Census Tract 411.04, Rutherford County, Tennessee</t>
  </si>
  <si>
    <t>Block Group 1, Census Tract 412.01, Rutherford County, Tennessee</t>
  </si>
  <si>
    <t>Block Group 2, Census Tract 412.01, Rutherford County, Tennessee</t>
  </si>
  <si>
    <t>Block Group 1, Census Tract 412.02, Rutherford County, Tennessee</t>
  </si>
  <si>
    <t>Block Group 2, Census Tract 412.02, Rutherford County, Tennessee</t>
  </si>
  <si>
    <t>Block Group 1, Census Tract 413.01, Rutherford County, Tennessee</t>
  </si>
  <si>
    <t>Block Group 2, Census Tract 413.01, Rutherford County, Tennessee</t>
  </si>
  <si>
    <t>Block Group 3, Census Tract 413.01, Rutherford County, Tennessee</t>
  </si>
  <si>
    <t>Block Group 1, Census Tract 413.02, Rutherford County, Tennessee</t>
  </si>
  <si>
    <t>Block Group 2, Census Tract 413.02, Rutherford County, Tennessee</t>
  </si>
  <si>
    <t>Block Group 3, Census Tract 413.02, Rutherford County, Tennessee</t>
  </si>
  <si>
    <t>Block Group 1, Census Tract 414.01, Rutherford County, Tennessee</t>
  </si>
  <si>
    <t>Block Group 2, Census Tract 414.01, Rutherford County, Tennessee</t>
  </si>
  <si>
    <t>Block Group 1, Census Tract 414.04, Rutherford County, Tennessee</t>
  </si>
  <si>
    <t>Block Group 2, Census Tract 414.04, Rutherford County, Tennessee</t>
  </si>
  <si>
    <t>Block Group 3, Census Tract 414.04, Rutherford County, Tennessee</t>
  </si>
  <si>
    <t>Block Group 1, Census Tract 414.05, Rutherford County, Tennessee</t>
  </si>
  <si>
    <t>Block Group 2, Census Tract 414.05, Rutherford County, Tennessee</t>
  </si>
  <si>
    <t>Block Group 1, Census Tract 414.06, Rutherford County, Tennessee</t>
  </si>
  <si>
    <t>Block Group 2, Census Tract 414.06, Rutherford County, Tennessee</t>
  </si>
  <si>
    <t>Block Group 3, Census Tract 414.06, Rutherford County, Tennessee</t>
  </si>
  <si>
    <t>Block Group 1, Census Tract 414.07, Rutherford County, Tennessee</t>
  </si>
  <si>
    <t>Block Group 1, Census Tract 415, Rutherford County, Tennessee</t>
  </si>
  <si>
    <t>Block Group 1, Census Tract 416.01, Rutherford County, Tennessee</t>
  </si>
  <si>
    <t>Block Group 2, Census Tract 416.01, Rutherford County, Tennessee</t>
  </si>
  <si>
    <t>Block Group 3, Census Tract 416.01, Rutherford County, Tennessee</t>
  </si>
  <si>
    <t>Block Group 1, Census Tract 416.02, Rutherford County, Tennessee</t>
  </si>
  <si>
    <t>Block Group 2, Census Tract 416.02, Rutherford County, Tennessee</t>
  </si>
  <si>
    <t>Block Group 3, Census Tract 416.02, Rutherford County, Tennessee</t>
  </si>
  <si>
    <t>Block Group 1, Census Tract 417, Rutherford County, Tennessee</t>
  </si>
  <si>
    <t>Block Group 2, Census Tract 417, Rutherford County, Tennessee</t>
  </si>
  <si>
    <t>Block Group 3, Census Tract 417, Rutherford County, Tennessee</t>
  </si>
  <si>
    <t>Block Group 4, Census Tract 417, Rutherford County, Tennessee</t>
  </si>
  <si>
    <t>Block Group 1, Census Tract 418, Rutherford County, Tennessee</t>
  </si>
  <si>
    <t>Block Group 2, Census Tract 418, Rutherford County, Tennessee</t>
  </si>
  <si>
    <t>Block Group 3, Census Tract 418, Rutherford County, Tennessee</t>
  </si>
  <si>
    <t>Block Group 1, Census Tract 419, Rutherford County, Tennessee</t>
  </si>
  <si>
    <t>Block Group 2, Census Tract 419, Rutherford County, Tennessee</t>
  </si>
  <si>
    <t>Block Group 3, Census Tract 419, Rutherford County, Tennessee</t>
  </si>
  <si>
    <t>Block Group 4, Census Tract 419, Rutherford County, Tennessee</t>
  </si>
  <si>
    <t>Block Group 1, Census Tract 420, Rutherford County, Tennessee</t>
  </si>
  <si>
    <t>Block Group 2, Census Tract 420, Rutherford County, Tennessee</t>
  </si>
  <si>
    <t>Block Group 1, Census Tract 421.01, Rutherford County, Tennessee</t>
  </si>
  <si>
    <t>Block Group 2, Census Tract 421.01, Rutherford County, Tennessee</t>
  </si>
  <si>
    <t>Block Group 3, Census Tract 421.01, Rutherford County, Tennessee</t>
  </si>
  <si>
    <t>Block Group 4, Census Tract 421.01, Rutherford County, Tennessee</t>
  </si>
  <si>
    <t>Block Group 1, Census Tract 421.02, Rutherford County, Tennessee</t>
  </si>
  <si>
    <t>Block Group 2, Census Tract 421.02, Rutherford County, Tennessee</t>
  </si>
  <si>
    <t>Block Group 3, Census Tract 421.02, Rutherford County, Tennessee</t>
  </si>
  <si>
    <t>Block Group 1, Census Tract 422, Rutherford County, Tennessee</t>
  </si>
  <si>
    <t>Block Group 2, Census Tract 422, Rutherford County, Tennessee</t>
  </si>
  <si>
    <t>Block Group 3, Census Tract 422, Rutherford County, Tennessee</t>
  </si>
  <si>
    <t>Block Group 1, Census Tract 423.01, Rutherford County, Tennessee</t>
  </si>
  <si>
    <t>Block Group 2, Census Tract 423.01, Rutherford County, Tennessee</t>
  </si>
  <si>
    <t>Block Group 3, Census Tract 423.01, Rutherford County, Tennessee</t>
  </si>
  <si>
    <t>Block Group 1, Census Tract 423.02, Rutherford County, Tennessee</t>
  </si>
  <si>
    <t>Block Group 1, Census Tract 9750, Scott County, Tennessee</t>
  </si>
  <si>
    <t>Block Group 2, Census Tract 9750, Scott County, Tennessee</t>
  </si>
  <si>
    <t>Block Group 3, Census Tract 9750, Scott County, Tennessee</t>
  </si>
  <si>
    <t>Block Group 1, Census Tract 9751.01, Scott County, Tennessee</t>
  </si>
  <si>
    <t>Block Group 2, Census Tract 9751.01, Scott County, Tennessee</t>
  </si>
  <si>
    <t>Block Group 1, Census Tract 9751.02, Scott County, Tennessee</t>
  </si>
  <si>
    <t>Block Group 2, Census Tract 9751.02, Scott County, Tennessee</t>
  </si>
  <si>
    <t>Block Group 3, Census Tract 9751.02, Scott County, Tennessee</t>
  </si>
  <si>
    <t>Block Group 1, Census Tract 9752, Scott County, Tennessee</t>
  </si>
  <si>
    <t>Block Group 2, Census Tract 9752, Scott County, Tennessee</t>
  </si>
  <si>
    <t>Block Group 3, Census Tract 9752, Scott County, Tennessee</t>
  </si>
  <si>
    <t>Block Group 4, Census Tract 9752, Scott County, Tennessee</t>
  </si>
  <si>
    <t>Block Group 1, Census Tract 9753, Scott County, Tennessee</t>
  </si>
  <si>
    <t>Block Group 2, Census Tract 9753, Scott County, Tennessee</t>
  </si>
  <si>
    <t>Block Group 1, Census Tract 9754, Scott County, Tennessee</t>
  </si>
  <si>
    <t>Block Group 2, Census Tract 9754, Scott County, Tennessee</t>
  </si>
  <si>
    <t>Block Group 1, Census Tract 601.02, Sequatchie County, Tennessee</t>
  </si>
  <si>
    <t>Block Group 2, Census Tract 601.02, Sequatchie County, Tennessee</t>
  </si>
  <si>
    <t>Block Group 1, Census Tract 601.03, Sequatchie County, Tennessee</t>
  </si>
  <si>
    <t>Block Group 2, Census Tract 601.03, Sequatchie County, Tennessee</t>
  </si>
  <si>
    <t>Block Group 3, Census Tract 601.03, Sequatchie County, Tennessee</t>
  </si>
  <si>
    <t>Block Group 1, Census Tract 601.04, Sequatchie County, Tennessee</t>
  </si>
  <si>
    <t>Block Group 1, Census Tract 602, Sequatchie County, Tennessee</t>
  </si>
  <si>
    <t>Block Group 2, Census Tract 602, Sequatchie County, Tennessee</t>
  </si>
  <si>
    <t>Block Group 3, Census Tract 602, Sequatchie County, Tennessee</t>
  </si>
  <si>
    <t>Block Group 1, Census Tract 801.01, Sevier County, Tennessee</t>
  </si>
  <si>
    <t>Block Group 2, Census Tract 801.01, Sevier County, Tennessee</t>
  </si>
  <si>
    <t>Block Group 3, Census Tract 801.01, Sevier County, Tennessee</t>
  </si>
  <si>
    <t>Block Group 1, Census Tract 801.03, Sevier County, Tennessee</t>
  </si>
  <si>
    <t>Block Group 2, Census Tract 801.03, Sevier County, Tennessee</t>
  </si>
  <si>
    <t>Block Group 3, Census Tract 801.03, Sevier County, Tennessee</t>
  </si>
  <si>
    <t>Block Group 1, Census Tract 801.04, Sevier County, Tennessee</t>
  </si>
  <si>
    <t>Block Group 2, Census Tract 801.04, Sevier County, Tennessee</t>
  </si>
  <si>
    <t>Block Group 1, Census Tract 802.02, Sevier County, Tennessee</t>
  </si>
  <si>
    <t>Block Group 2, Census Tract 802.02, Sevier County, Tennessee</t>
  </si>
  <si>
    <t>Block Group 3, Census Tract 802.02, Sevier County, Tennessee</t>
  </si>
  <si>
    <t>Block Group 1, Census Tract 802.03, Sevier County, Tennessee</t>
  </si>
  <si>
    <t>Block Group 2, Census Tract 802.03, Sevier County, Tennessee</t>
  </si>
  <si>
    <t>Block Group 3, Census Tract 802.03, Sevier County, Tennessee</t>
  </si>
  <si>
    <t>Block Group 1, Census Tract 802.04, Sevier County, Tennessee</t>
  </si>
  <si>
    <t>Block Group 2, Census Tract 802.04, Sevier County, Tennessee</t>
  </si>
  <si>
    <t>Block Group 1, Census Tract 803, Sevier County, Tennessee</t>
  </si>
  <si>
    <t>Block Group 2, Census Tract 803, Sevier County, Tennessee</t>
  </si>
  <si>
    <t>Block Group 3, Census Tract 803, Sevier County, Tennessee</t>
  </si>
  <si>
    <t>Block Group 1, Census Tract 804.01, Sevier County, Tennessee</t>
  </si>
  <si>
    <t>Block Group 2, Census Tract 804.01, Sevier County, Tennessee</t>
  </si>
  <si>
    <t>Block Group 1, Census Tract 804.02, Sevier County, Tennessee</t>
  </si>
  <si>
    <t>Block Group 2, Census Tract 804.02, Sevier County, Tennessee</t>
  </si>
  <si>
    <t>Block Group 1, Census Tract 805, Sevier County, Tennessee</t>
  </si>
  <si>
    <t>Block Group 2, Census Tract 805, Sevier County, Tennessee</t>
  </si>
  <si>
    <t>Block Group 3, Census Tract 805, Sevier County, Tennessee</t>
  </si>
  <si>
    <t>Block Group 4, Census Tract 805, Sevier County, Tennessee</t>
  </si>
  <si>
    <t>Block Group 1, Census Tract 806.01, Sevier County, Tennessee</t>
  </si>
  <si>
    <t>Block Group 2, Census Tract 806.01, Sevier County, Tennessee</t>
  </si>
  <si>
    <t>Block Group 3, Census Tract 806.01, Sevier County, Tennessee</t>
  </si>
  <si>
    <t>Block Group 1, Census Tract 806.03, Sevier County, Tennessee</t>
  </si>
  <si>
    <t>Block Group 2, Census Tract 806.03, Sevier County, Tennessee</t>
  </si>
  <si>
    <t>Block Group 3, Census Tract 806.03, Sevier County, Tennessee</t>
  </si>
  <si>
    <t>Block Group 1, Census Tract 806.04, Sevier County, Tennessee</t>
  </si>
  <si>
    <t>Block Group 2, Census Tract 806.04, Sevier County, Tennessee</t>
  </si>
  <si>
    <t>Block Group 3, Census Tract 806.04, Sevier County, Tennessee</t>
  </si>
  <si>
    <t>Block Group 4, Census Tract 806.04, Sevier County, Tennessee</t>
  </si>
  <si>
    <t>Block Group 1, Census Tract 807.01, Sevier County, Tennessee</t>
  </si>
  <si>
    <t>Block Group 2, Census Tract 807.01, Sevier County, Tennessee</t>
  </si>
  <si>
    <t>Block Group 1, Census Tract 807.02, Sevier County, Tennessee</t>
  </si>
  <si>
    <t>Block Group 2, Census Tract 807.02, Sevier County, Tennessee</t>
  </si>
  <si>
    <t>Block Group 3, Census Tract 807.02, Sevier County, Tennessee</t>
  </si>
  <si>
    <t>Block Group 1, Census Tract 808.01, Sevier County, Tennessee</t>
  </si>
  <si>
    <t>Block Group 2, Census Tract 808.01, Sevier County, Tennessee</t>
  </si>
  <si>
    <t>Block Group 1, Census Tract 808.03, Sevier County, Tennessee</t>
  </si>
  <si>
    <t>Block Group 2, Census Tract 808.03, Sevier County, Tennessee</t>
  </si>
  <si>
    <t>Block Group 1, Census Tract 808.04, Sevier County, Tennessee</t>
  </si>
  <si>
    <t>Block Group 2, Census Tract 808.04, Sevier County, Tennessee</t>
  </si>
  <si>
    <t>Block Group 1, Census Tract 809.01, Sevier County, Tennessee</t>
  </si>
  <si>
    <t>Block Group 2, Census Tract 809.01, Sevier County, Tennessee</t>
  </si>
  <si>
    <t>Block Group 3, Census Tract 809.01, Sevier County, Tennessee</t>
  </si>
  <si>
    <t>Block Group 1, Census Tract 809.03, Sevier County, Tennessee</t>
  </si>
  <si>
    <t>Block Group 2, Census Tract 809.03, Sevier County, Tennessee</t>
  </si>
  <si>
    <t>Block Group 1, Census Tract 809.04, Sevier County, Tennessee</t>
  </si>
  <si>
    <t>Block Group 2, Census Tract 809.04, Sevier County, Tennessee</t>
  </si>
  <si>
    <t>Block Group 1, Census Tract 810.01, Sevier County, Tennessee</t>
  </si>
  <si>
    <t>Block Group 2, Census Tract 810.01, Sevier County, Tennessee</t>
  </si>
  <si>
    <t>Block Group 3, Census Tract 810.01, Sevier County, Tennessee</t>
  </si>
  <si>
    <t>Block Group 1, Census Tract 810.02, Sevier County, Tennessee</t>
  </si>
  <si>
    <t>Block Group 2, Census Tract 810.02, Sevier County, Tennessee</t>
  </si>
  <si>
    <t>Block Group 3, Census Tract 810.02, Sevier County, Tennessee</t>
  </si>
  <si>
    <t>Block Group 1, Census Tract 811.01, Sevier County, Tennessee</t>
  </si>
  <si>
    <t>Block Group 2, Census Tract 811.01, Sevier County, Tennessee</t>
  </si>
  <si>
    <t>Block Group 3, Census Tract 811.01, Sevier County, Tennessee</t>
  </si>
  <si>
    <t>Block Group 1, Census Tract 811.03, Sevier County, Tennessee</t>
  </si>
  <si>
    <t>Block Group 2, Census Tract 811.03, Sevier County, Tennessee</t>
  </si>
  <si>
    <t>Block Group 1, Census Tract 811.04, Sevier County, Tennessee</t>
  </si>
  <si>
    <t>Block Group 2, Census Tract 811.04, Sevier County, Tennessee</t>
  </si>
  <si>
    <t>Block Group 1, Census Tract 9801, Sevier County, Tennessee</t>
  </si>
  <si>
    <t>Block Group 1, Census Tract 1, Shelby County, Tennessee</t>
  </si>
  <si>
    <t>Block Group 2, Census Tract 1, Shelby County, Tennessee</t>
  </si>
  <si>
    <t>Block Group 3, Census Tract 1, Shelby County, Tennessee</t>
  </si>
  <si>
    <t>Block Group 1, Census Tract 2, Shelby County, Tennessee</t>
  </si>
  <si>
    <t>Block Group 1, Census Tract 3, Shelby County, Tennessee</t>
  </si>
  <si>
    <t>Block Group 1, Census Tract 4, Shelby County, Tennessee</t>
  </si>
  <si>
    <t>Block Group 2, Census Tract 4, Shelby County, Tennessee</t>
  </si>
  <si>
    <t>Block Group 1, Census Tract 6, Shelby County, Tennessee</t>
  </si>
  <si>
    <t>Block Group 2, Census Tract 6, Shelby County, Tennessee</t>
  </si>
  <si>
    <t>Block Group 1, Census Tract 7, Shelby County, Tennessee</t>
  </si>
  <si>
    <t>Block Group 2, Census Tract 7, Shelby County, Tennessee</t>
  </si>
  <si>
    <t>Block Group 3, Census Tract 7, Shelby County, Tennessee</t>
  </si>
  <si>
    <t>Block Group 4, Census Tract 7, Shelby County, Tennessee</t>
  </si>
  <si>
    <t>Block Group 1, Census Tract 8, Shelby County, Tennessee</t>
  </si>
  <si>
    <t>Block Group 2, Census Tract 8, Shelby County, Tennessee</t>
  </si>
  <si>
    <t>Block Group 3, Census Tract 8, Shelby County, Tennessee</t>
  </si>
  <si>
    <t>Block Group 1, Census Tract 9, Shelby County, Tennessee</t>
  </si>
  <si>
    <t>Block Group 2, Census Tract 9, Shelby County, Tennessee</t>
  </si>
  <si>
    <t>Block Group 3, Census Tract 9, Shelby County, Tennessee</t>
  </si>
  <si>
    <t>Block Group 1, Census Tract 11, Shelby County, Tennessee</t>
  </si>
  <si>
    <t>Block Group 2, Census Tract 11, Shelby County, Tennessee</t>
  </si>
  <si>
    <t>Block Group 3, Census Tract 11, Shelby County, Tennessee</t>
  </si>
  <si>
    <t>Block Group 1, Census Tract 12, Shelby County, Tennessee</t>
  </si>
  <si>
    <t>Block Group 2, Census Tract 12, Shelby County, Tennessee</t>
  </si>
  <si>
    <t>Block Group 3, Census Tract 12, Shelby County, Tennessee</t>
  </si>
  <si>
    <t>Block Group 1, Census Tract 13, Shelby County, Tennessee</t>
  </si>
  <si>
    <t>Block Group 2, Census Tract 13, Shelby County, Tennessee</t>
  </si>
  <si>
    <t>Block Group 3, Census Tract 13, Shelby County, Tennessee</t>
  </si>
  <si>
    <t>Block Group 4, Census Tract 13, Shelby County, Tennessee</t>
  </si>
  <si>
    <t>Block Group 1, Census Tract 14, Shelby County, Tennessee</t>
  </si>
  <si>
    <t>Block Group 1, Census Tract 15, Shelby County, Tennessee</t>
  </si>
  <si>
    <t>Block Group 2, Census Tract 15, Shelby County, Tennessee</t>
  </si>
  <si>
    <t>Block Group 1, Census Tract 16, Shelby County, Tennessee</t>
  </si>
  <si>
    <t>Block Group 2, Census Tract 16, Shelby County, Tennessee</t>
  </si>
  <si>
    <t>Block Group 1, Census Tract 17, Shelby County, Tennessee</t>
  </si>
  <si>
    <t>Block Group 2, Census Tract 17, Shelby County, Tennessee</t>
  </si>
  <si>
    <t>Block Group 3, Census Tract 17, Shelby County, Tennessee</t>
  </si>
  <si>
    <t>Block Group 1, Census Tract 19, Shelby County, Tennessee</t>
  </si>
  <si>
    <t>Block Group 2, Census Tract 19, Shelby County, Tennessee</t>
  </si>
  <si>
    <t>Block Group 1, Census Tract 20, Shelby County, Tennessee</t>
  </si>
  <si>
    <t>Block Group 2, Census Tract 20, Shelby County, Tennessee</t>
  </si>
  <si>
    <t>Block Group 1, Census Tract 21, Shelby County, Tennessee</t>
  </si>
  <si>
    <t>Block Group 1, Census Tract 24, Shelby County, Tennessee</t>
  </si>
  <si>
    <t>Block Group 2, Census Tract 24, Shelby County, Tennessee</t>
  </si>
  <si>
    <t>Block Group 3, Census Tract 24, Shelby County, Tennessee</t>
  </si>
  <si>
    <t>Block Group 1, Census Tract 25, Shelby County, Tennessee</t>
  </si>
  <si>
    <t>Block Group 2, Census Tract 25, Shelby County, Tennessee</t>
  </si>
  <si>
    <t>Block Group 1, Census Tract 26, Shelby County, Tennessee</t>
  </si>
  <si>
    <t>Block Group 2, Census Tract 26, Shelby County, Tennessee</t>
  </si>
  <si>
    <t>Block Group 1, Census Tract 27, Shelby County, Tennessee</t>
  </si>
  <si>
    <t>Block Group 2, Census Tract 27, Shelby County, Tennessee</t>
  </si>
  <si>
    <t>Block Group 1, Census Tract 28, Shelby County, Tennessee</t>
  </si>
  <si>
    <t>Block Group 2, Census Tract 28, Shelby County, Tennessee</t>
  </si>
  <si>
    <t>Block Group 3, Census Tract 28, Shelby County, Tennessee</t>
  </si>
  <si>
    <t>Block Group 1, Census Tract 29, Shelby County, Tennessee</t>
  </si>
  <si>
    <t>Block Group 2, Census Tract 29, Shelby County, Tennessee</t>
  </si>
  <si>
    <t>Block Group 3, Census Tract 29, Shelby County, Tennessee</t>
  </si>
  <si>
    <t>Block Group 4, Census Tract 29, Shelby County, Tennessee</t>
  </si>
  <si>
    <t>Block Group 5, Census Tract 29, Shelby County, Tennessee</t>
  </si>
  <si>
    <t>Block Group 1, Census Tract 30, Shelby County, Tennessee</t>
  </si>
  <si>
    <t>Block Group 2, Census Tract 30, Shelby County, Tennessee</t>
  </si>
  <si>
    <t>Block Group 3, Census Tract 30, Shelby County, Tennessee</t>
  </si>
  <si>
    <t>Block Group 1, Census Tract 31, Shelby County, Tennessee</t>
  </si>
  <si>
    <t>Block Group 2, Census Tract 31, Shelby County, Tennessee</t>
  </si>
  <si>
    <t>Block Group 3, Census Tract 31, Shelby County, Tennessee</t>
  </si>
  <si>
    <t>Block Group 4, Census Tract 31, Shelby County, Tennessee</t>
  </si>
  <si>
    <t>Block Group 1, Census Tract 32, Shelby County, Tennessee</t>
  </si>
  <si>
    <t>Block Group 2, Census Tract 32, Shelby County, Tennessee</t>
  </si>
  <si>
    <t>Block Group 3, Census Tract 32, Shelby County, Tennessee</t>
  </si>
  <si>
    <t>Block Group 1, Census Tract 33, Shelby County, Tennessee</t>
  </si>
  <si>
    <t>Block Group 2, Census Tract 33, Shelby County, Tennessee</t>
  </si>
  <si>
    <t>Block Group 1, Census Tract 34, Shelby County, Tennessee</t>
  </si>
  <si>
    <t>Block Group 2, Census Tract 34, Shelby County, Tennessee</t>
  </si>
  <si>
    <t>Block Group 1, Census Tract 35, Shelby County, Tennessee</t>
  </si>
  <si>
    <t>Block Group 2, Census Tract 35, Shelby County, Tennessee</t>
  </si>
  <si>
    <t>Block Group 3, Census Tract 35, Shelby County, Tennessee</t>
  </si>
  <si>
    <t>Block Group 1, Census Tract 36, Shelby County, Tennessee</t>
  </si>
  <si>
    <t>Block Group 2, Census Tract 36, Shelby County, Tennessee</t>
  </si>
  <si>
    <t>Block Group 1, Census Tract 37, Shelby County, Tennessee</t>
  </si>
  <si>
    <t>Block Group 2, Census Tract 37, Shelby County, Tennessee</t>
  </si>
  <si>
    <t>Block Group 1, Census Tract 38, Shelby County, Tennessee</t>
  </si>
  <si>
    <t>Block Group 1, Census Tract 39, Shelby County, Tennessee</t>
  </si>
  <si>
    <t>Block Group 1, Census Tract 42, Shelby County, Tennessee</t>
  </si>
  <si>
    <t>Block Group 2, Census Tract 42, Shelby County, Tennessee</t>
  </si>
  <si>
    <t>Block Group 3, Census Tract 42, Shelby County, Tennessee</t>
  </si>
  <si>
    <t>Block Group 1, Census Tract 43, Shelby County, Tennessee</t>
  </si>
  <si>
    <t>Block Group 2, Census Tract 43, Shelby County, Tennessee</t>
  </si>
  <si>
    <t>Block Group 1, Census Tract 45, Shelby County, Tennessee</t>
  </si>
  <si>
    <t>Block Group 1, Census Tract 46, Shelby County, Tennessee</t>
  </si>
  <si>
    <t>Block Group 2, Census Tract 46, Shelby County, Tennessee</t>
  </si>
  <si>
    <t>Block Group 1, Census Tract 50, Shelby County, Tennessee</t>
  </si>
  <si>
    <t>Block Group 2, Census Tract 50, Shelby County, Tennessee</t>
  </si>
  <si>
    <t>Block Group 1, Census Tract 53, Shelby County, Tennessee</t>
  </si>
  <si>
    <t>Block Group 2, Census Tract 53, Shelby County, Tennessee</t>
  </si>
  <si>
    <t>Block Group 3, Census Tract 53, Shelby County, Tennessee</t>
  </si>
  <si>
    <t>Block Group 1, Census Tract 55, Shelby County, Tennessee</t>
  </si>
  <si>
    <t>Block Group 2, Census Tract 55, Shelby County, Tennessee</t>
  </si>
  <si>
    <t>Block Group 3, Census Tract 55, Shelby County, Tennessee</t>
  </si>
  <si>
    <t>Block Group 1, Census Tract 56, Shelby County, Tennessee</t>
  </si>
  <si>
    <t>Block Group 2, Census Tract 56, Shelby County, Tennessee</t>
  </si>
  <si>
    <t>Block Group 3, Census Tract 56, Shelby County, Tennessee</t>
  </si>
  <si>
    <t>Block Group 1, Census Tract 57, Shelby County, Tennessee</t>
  </si>
  <si>
    <t>Block Group 2, Census Tract 57, Shelby County, Tennessee</t>
  </si>
  <si>
    <t>Block Group 1, Census Tract 58, Shelby County, Tennessee</t>
  </si>
  <si>
    <t>Block Group 2, Census Tract 58, Shelby County, Tennessee</t>
  </si>
  <si>
    <t>Block Group 1, Census Tract 59, Shelby County, Tennessee</t>
  </si>
  <si>
    <t>Block Group 2, Census Tract 59, Shelby County, Tennessee</t>
  </si>
  <si>
    <t>Block Group 3, Census Tract 59, Shelby County, Tennessee</t>
  </si>
  <si>
    <t>Block Group 1, Census Tract 60, Shelby County, Tennessee</t>
  </si>
  <si>
    <t>Block Group 2, Census Tract 60, Shelby County, Tennessee</t>
  </si>
  <si>
    <t>Block Group 1, Census Tract 62, Shelby County, Tennessee</t>
  </si>
  <si>
    <t>Block Group 2, Census Tract 62, Shelby County, Tennessee</t>
  </si>
  <si>
    <t>Block Group 1, Census Tract 63, Shelby County, Tennessee</t>
  </si>
  <si>
    <t>Block Group 2, Census Tract 63, Shelby County, Tennessee</t>
  </si>
  <si>
    <t>Block Group 3, Census Tract 63, Shelby County, Tennessee</t>
  </si>
  <si>
    <t>Block Group 1, Census Tract 64, Shelby County, Tennessee</t>
  </si>
  <si>
    <t>Block Group 1, Census Tract 65, Shelby County, Tennessee</t>
  </si>
  <si>
    <t>Block Group 2, Census Tract 65, Shelby County, Tennessee</t>
  </si>
  <si>
    <t>Block Group 1, Census Tract 66, Shelby County, Tennessee</t>
  </si>
  <si>
    <t>Block Group 2, Census Tract 66, Shelby County, Tennessee</t>
  </si>
  <si>
    <t>Block Group 1, Census Tract 67, Shelby County, Tennessee</t>
  </si>
  <si>
    <t>Block Group 2, Census Tract 67, Shelby County, Tennessee</t>
  </si>
  <si>
    <t>Block Group 3, Census Tract 67, Shelby County, Tennessee</t>
  </si>
  <si>
    <t>Block Group 4, Census Tract 67, Shelby County, Tennessee</t>
  </si>
  <si>
    <t>Block Group 1, Census Tract 68, Shelby County, Tennessee</t>
  </si>
  <si>
    <t>Block Group 2, Census Tract 68, Shelby County, Tennessee</t>
  </si>
  <si>
    <t>Block Group 3, Census Tract 68, Shelby County, Tennessee</t>
  </si>
  <si>
    <t>Block Group 1, Census Tract 69, Shelby County, Tennessee</t>
  </si>
  <si>
    <t>Block Group 2, Census Tract 69, Shelby County, Tennessee</t>
  </si>
  <si>
    <t>Block Group 3, Census Tract 69, Shelby County, Tennessee</t>
  </si>
  <si>
    <t>Block Group 1, Census Tract 70, Shelby County, Tennessee</t>
  </si>
  <si>
    <t>Block Group 2, Census Tract 70, Shelby County, Tennessee</t>
  </si>
  <si>
    <t>Block Group 3, Census Tract 70, Shelby County, Tennessee</t>
  </si>
  <si>
    <t>Block Group 1, Census Tract 71, Shelby County, Tennessee</t>
  </si>
  <si>
    <t>Block Group 2, Census Tract 71, Shelby County, Tennessee</t>
  </si>
  <si>
    <t>Block Group 1, Census Tract 72, Shelby County, Tennessee</t>
  </si>
  <si>
    <t>Block Group 2, Census Tract 72, Shelby County, Tennessee</t>
  </si>
  <si>
    <t>Block Group 1, Census Tract 73, Shelby County, Tennessee</t>
  </si>
  <si>
    <t>Block Group 2, Census Tract 73, Shelby County, Tennessee</t>
  </si>
  <si>
    <t>Block Group 3, Census Tract 73, Shelby County, Tennessee</t>
  </si>
  <si>
    <t>Block Group 1, Census Tract 74, Shelby County, Tennessee</t>
  </si>
  <si>
    <t>Block Group 2, Census Tract 74, Shelby County, Tennessee</t>
  </si>
  <si>
    <t>Block Group 1, Census Tract 75, Shelby County, Tennessee</t>
  </si>
  <si>
    <t>Block Group 2, Census Tract 75, Shelby County, Tennessee</t>
  </si>
  <si>
    <t>Block Group 1, Census Tract 78.10, Shelby County, Tennessee</t>
  </si>
  <si>
    <t>Block Group 2, Census Tract 78.10, Shelby County, Tennessee</t>
  </si>
  <si>
    <t>Block Group 3, Census Tract 78.10, Shelby County, Tennessee</t>
  </si>
  <si>
    <t>Block Group 1, Census Tract 78.21, Shelby County, Tennessee</t>
  </si>
  <si>
    <t>Block Group 2, Census Tract 78.21, Shelby County, Tennessee</t>
  </si>
  <si>
    <t>Block Group 3, Census Tract 78.21, Shelby County, Tennessee</t>
  </si>
  <si>
    <t>Block Group 4, Census Tract 78.21, Shelby County, Tennessee</t>
  </si>
  <si>
    <t>Block Group 5, Census Tract 78.21, Shelby County, Tennessee</t>
  </si>
  <si>
    <t>Block Group 1, Census Tract 78.22, Shelby County, Tennessee</t>
  </si>
  <si>
    <t>Block Group 1, Census Tract 79, Shelby County, Tennessee</t>
  </si>
  <si>
    <t>Block Group 2, Census Tract 79, Shelby County, Tennessee</t>
  </si>
  <si>
    <t>Block Group 3, Census Tract 79, Shelby County, Tennessee</t>
  </si>
  <si>
    <t>Block Group 4, Census Tract 79, Shelby County, Tennessee</t>
  </si>
  <si>
    <t>Block Group 5, Census Tract 79, Shelby County, Tennessee</t>
  </si>
  <si>
    <t>Block Group 1, Census Tract 80, Shelby County, Tennessee</t>
  </si>
  <si>
    <t>Block Group 2, Census Tract 80, Shelby County, Tennessee</t>
  </si>
  <si>
    <t>Block Group 3, Census Tract 80, Shelby County, Tennessee</t>
  </si>
  <si>
    <t>Block Group 4, Census Tract 80, Shelby County, Tennessee</t>
  </si>
  <si>
    <t>Block Group 1, Census Tract 81.10, Shelby County, Tennessee</t>
  </si>
  <si>
    <t>Block Group 2, Census Tract 81.10, Shelby County, Tennessee</t>
  </si>
  <si>
    <t>Block Group 3, Census Tract 81.10, Shelby County, Tennessee</t>
  </si>
  <si>
    <t>Block Group 1, Census Tract 81.20, Shelby County, Tennessee</t>
  </si>
  <si>
    <t>Block Group 2, Census Tract 81.20, Shelby County, Tennessee</t>
  </si>
  <si>
    <t>Block Group 3, Census Tract 81.20, Shelby County, Tennessee</t>
  </si>
  <si>
    <t>Block Group 4, Census Tract 81.20, Shelby County, Tennessee</t>
  </si>
  <si>
    <t>Block Group 1, Census Tract 82, Shelby County, Tennessee</t>
  </si>
  <si>
    <t>Block Group 2, Census Tract 82, Shelby County, Tennessee</t>
  </si>
  <si>
    <t>Block Group 3, Census Tract 82, Shelby County, Tennessee</t>
  </si>
  <si>
    <t>Block Group 4, Census Tract 82, Shelby County, Tennessee</t>
  </si>
  <si>
    <t>Block Group 5, Census Tract 82, Shelby County, Tennessee</t>
  </si>
  <si>
    <t>Block Group 1, Census Tract 85, Shelby County, Tennessee</t>
  </si>
  <si>
    <t>Block Group 2, Census Tract 85, Shelby County, Tennessee</t>
  </si>
  <si>
    <t>Block Group 1, Census Tract 86, Shelby County, Tennessee</t>
  </si>
  <si>
    <t>Block Group 2, Census Tract 86, Shelby County, Tennessee</t>
  </si>
  <si>
    <t>Block Group 3, Census Tract 86, Shelby County, Tennessee</t>
  </si>
  <si>
    <t>Block Group 1, Census Tract 87, Shelby County, Tennessee</t>
  </si>
  <si>
    <t>Block Group 2, Census Tract 87, Shelby County, Tennessee</t>
  </si>
  <si>
    <t>Block Group 3, Census Tract 87, Shelby County, Tennessee</t>
  </si>
  <si>
    <t>Block Group 4, Census Tract 87, Shelby County, Tennessee</t>
  </si>
  <si>
    <t>Block Group 1, Census Tract 88, Shelby County, Tennessee</t>
  </si>
  <si>
    <t>Block Group 2, Census Tract 88, Shelby County, Tennessee</t>
  </si>
  <si>
    <t>Block Group 3, Census Tract 88, Shelby County, Tennessee</t>
  </si>
  <si>
    <t>Block Group 4, Census Tract 88, Shelby County, Tennessee</t>
  </si>
  <si>
    <t>Block Group 1, Census Tract 89, Shelby County, Tennessee</t>
  </si>
  <si>
    <t>Block Group 2, Census Tract 89, Shelby County, Tennessee</t>
  </si>
  <si>
    <t>Block Group 3, Census Tract 89, Shelby County, Tennessee</t>
  </si>
  <si>
    <t>Block Group 1, Census Tract 91, Shelby County, Tennessee</t>
  </si>
  <si>
    <t>Block Group 2, Census Tract 91, Shelby County, Tennessee</t>
  </si>
  <si>
    <t>Block Group 1, Census Tract 92.01, Shelby County, Tennessee</t>
  </si>
  <si>
    <t>Block Group 2, Census Tract 92.01, Shelby County, Tennessee</t>
  </si>
  <si>
    <t>Block Group 3, Census Tract 92.01, Shelby County, Tennessee</t>
  </si>
  <si>
    <t>Block Group 1, Census Tract 92.02, Shelby County, Tennessee</t>
  </si>
  <si>
    <t>Block Group 2, Census Tract 92.02, Shelby County, Tennessee</t>
  </si>
  <si>
    <t>Block Group 1, Census Tract 93, Shelby County, Tennessee</t>
  </si>
  <si>
    <t>Block Group 2, Census Tract 93, Shelby County, Tennessee</t>
  </si>
  <si>
    <t>Block Group 3, Census Tract 93, Shelby County, Tennessee</t>
  </si>
  <si>
    <t>Block Group 1, Census Tract 94, Shelby County, Tennessee</t>
  </si>
  <si>
    <t>Block Group 2, Census Tract 94, Shelby County, Tennessee</t>
  </si>
  <si>
    <t>Block Group 1, Census Tract 95.01, Shelby County, Tennessee</t>
  </si>
  <si>
    <t>Block Group 2, Census Tract 95.01, Shelby County, Tennessee</t>
  </si>
  <si>
    <t>Block Group 1, Census Tract 95.02, Shelby County, Tennessee</t>
  </si>
  <si>
    <t>Block Group 2, Census Tract 95.02, Shelby County, Tennessee</t>
  </si>
  <si>
    <t>Block Group 1, Census Tract 96, Shelby County, Tennessee</t>
  </si>
  <si>
    <t>Block Group 2, Census Tract 96, Shelby County, Tennessee</t>
  </si>
  <si>
    <t>Block Group 3, Census Tract 96, Shelby County, Tennessee</t>
  </si>
  <si>
    <t>Block Group 4, Census Tract 96, Shelby County, Tennessee</t>
  </si>
  <si>
    <t>Block Group 1, Census Tract 97, Shelby County, Tennessee</t>
  </si>
  <si>
    <t>Block Group 2, Census Tract 97, Shelby County, Tennessee</t>
  </si>
  <si>
    <t>Block Group 1, Census Tract 98, Shelby County, Tennessee</t>
  </si>
  <si>
    <t>Block Group 2, Census Tract 98, Shelby County, Tennessee</t>
  </si>
  <si>
    <t>Block Group 1, Census Tract 99.01, Shelby County, Tennessee</t>
  </si>
  <si>
    <t>Block Group 2, Census Tract 99.01, Shelby County, Tennessee</t>
  </si>
  <si>
    <t>Block Group 3, Census Tract 99.01, Shelby County, Tennessee</t>
  </si>
  <si>
    <t>Block Group 1, Census Tract 99.02, Shelby County, Tennessee</t>
  </si>
  <si>
    <t>Block Group 2, Census Tract 99.02, Shelby County, Tennessee</t>
  </si>
  <si>
    <t>Block Group 3, Census Tract 99.02, Shelby County, Tennessee</t>
  </si>
  <si>
    <t>Block Group 1, Census Tract 100.01, Shelby County, Tennessee</t>
  </si>
  <si>
    <t>Block Group 2, Census Tract 100.01, Shelby County, Tennessee</t>
  </si>
  <si>
    <t>Block Group 1, Census Tract 100.02, Shelby County, Tennessee</t>
  </si>
  <si>
    <t>Block Group 2, Census Tract 100.02, Shelby County, Tennessee</t>
  </si>
  <si>
    <t>Block Group 3, Census Tract 100.02, Shelby County, Tennessee</t>
  </si>
  <si>
    <t>Block Group 1, Census Tract 101.20, Shelby County, Tennessee</t>
  </si>
  <si>
    <t>Block Group 2, Census Tract 101.20, Shelby County, Tennessee</t>
  </si>
  <si>
    <t>Block Group 3, Census Tract 101.20, Shelby County, Tennessee</t>
  </si>
  <si>
    <t>Block Group 4, Census Tract 101.20, Shelby County, Tennessee</t>
  </si>
  <si>
    <t>Block Group 5, Census Tract 101.20, Shelby County, Tennessee</t>
  </si>
  <si>
    <t>Block Group 1, Census Tract 101.21, Shelby County, Tennessee</t>
  </si>
  <si>
    <t>Block Group 2, Census Tract 101.21, Shelby County, Tennessee</t>
  </si>
  <si>
    <t>Block Group 3, Census Tract 101.21, Shelby County, Tennessee</t>
  </si>
  <si>
    <t>Block Group 1, Census Tract 101.22, Shelby County, Tennessee</t>
  </si>
  <si>
    <t>Block Group 2, Census Tract 101.22, Shelby County, Tennessee</t>
  </si>
  <si>
    <t>Block Group 3, Census Tract 101.22, Shelby County, Tennessee</t>
  </si>
  <si>
    <t>Block Group 1, Census Tract 102.10, Shelby County, Tennessee</t>
  </si>
  <si>
    <t>Block Group 2, Census Tract 102.10, Shelby County, Tennessee</t>
  </si>
  <si>
    <t>Block Group 3, Census Tract 102.10, Shelby County, Tennessee</t>
  </si>
  <si>
    <t>Block Group 4, Census Tract 102.10, Shelby County, Tennessee</t>
  </si>
  <si>
    <t>Block Group 1, Census Tract 102.20, Shelby County, Tennessee</t>
  </si>
  <si>
    <t>Block Group 2, Census Tract 102.20, Shelby County, Tennessee</t>
  </si>
  <si>
    <t>Block Group 3, Census Tract 102.20, Shelby County, Tennessee</t>
  </si>
  <si>
    <t>Block Group 4, Census Tract 102.20, Shelby County, Tennessee</t>
  </si>
  <si>
    <t>Block Group 5, Census Tract 102.20, Shelby County, Tennessee</t>
  </si>
  <si>
    <t>Block Group 6, Census Tract 102.20, Shelby County, Tennessee</t>
  </si>
  <si>
    <t>Block Group 1, Census Tract 103, Shelby County, Tennessee</t>
  </si>
  <si>
    <t>Block Group 1, Census Tract 105, Shelby County, Tennessee</t>
  </si>
  <si>
    <t>Block Group 2, Census Tract 105, Shelby County, Tennessee</t>
  </si>
  <si>
    <t>Block Group 1, Census Tract 106.10, Shelby County, Tennessee</t>
  </si>
  <si>
    <t>Block Group 2, Census Tract 106.10, Shelby County, Tennessee</t>
  </si>
  <si>
    <t>Block Group 3, Census Tract 106.10, Shelby County, Tennessee</t>
  </si>
  <si>
    <t>Block Group 4, Census Tract 106.10, Shelby County, Tennessee</t>
  </si>
  <si>
    <t>Block Group 5, Census Tract 106.10, Shelby County, Tennessee</t>
  </si>
  <si>
    <t>Block Group 1, Census Tract 106.20, Shelby County, Tennessee</t>
  </si>
  <si>
    <t>Block Group 2, Census Tract 106.20, Shelby County, Tennessee</t>
  </si>
  <si>
    <t>Block Group 3, Census Tract 106.20, Shelby County, Tennessee</t>
  </si>
  <si>
    <t>Block Group 1, Census Tract 106.30, Shelby County, Tennessee</t>
  </si>
  <si>
    <t>Block Group 2, Census Tract 106.30, Shelby County, Tennessee</t>
  </si>
  <si>
    <t>Block Group 3, Census Tract 106.30, Shelby County, Tennessee</t>
  </si>
  <si>
    <t>Block Group 1, Census Tract 107.10, Shelby County, Tennessee</t>
  </si>
  <si>
    <t>Block Group 2, Census Tract 107.10, Shelby County, Tennessee</t>
  </si>
  <si>
    <t>Block Group 3, Census Tract 107.10, Shelby County, Tennessee</t>
  </si>
  <si>
    <t>Block Group 1, Census Tract 107.20, Shelby County, Tennessee</t>
  </si>
  <si>
    <t>Block Group 2, Census Tract 107.20, Shelby County, Tennessee</t>
  </si>
  <si>
    <t>Block Group 3, Census Tract 107.20, Shelby County, Tennessee</t>
  </si>
  <si>
    <t>Block Group 1, Census Tract 108.10, Shelby County, Tennessee</t>
  </si>
  <si>
    <t>Block Group 2, Census Tract 108.10, Shelby County, Tennessee</t>
  </si>
  <si>
    <t>Block Group 3, Census Tract 108.10, Shelby County, Tennessee</t>
  </si>
  <si>
    <t>Block Group 4, Census Tract 108.10, Shelby County, Tennessee</t>
  </si>
  <si>
    <t>Block Group 1, Census Tract 108.20, Shelby County, Tennessee</t>
  </si>
  <si>
    <t>Block Group 2, Census Tract 108.20, Shelby County, Tennessee</t>
  </si>
  <si>
    <t>Block Group 3, Census Tract 108.20, Shelby County, Tennessee</t>
  </si>
  <si>
    <t>Block Group 4, Census Tract 108.20, Shelby County, Tennessee</t>
  </si>
  <si>
    <t>Block Group 1, Census Tract 110.10, Shelby County, Tennessee</t>
  </si>
  <si>
    <t>Block Group 2, Census Tract 110.10, Shelby County, Tennessee</t>
  </si>
  <si>
    <t>Block Group 3, Census Tract 110.10, Shelby County, Tennessee</t>
  </si>
  <si>
    <t>Block Group 1, Census Tract 110.20, Shelby County, Tennessee</t>
  </si>
  <si>
    <t>Block Group 2, Census Tract 110.20, Shelby County, Tennessee</t>
  </si>
  <si>
    <t>Block Group 1, Census Tract 111, Shelby County, Tennessee</t>
  </si>
  <si>
    <t>Block Group 2, Census Tract 111, Shelby County, Tennessee</t>
  </si>
  <si>
    <t>Block Group 1, Census Tract 112, Shelby County, Tennessee</t>
  </si>
  <si>
    <t>Block Group 2, Census Tract 112, Shelby County, Tennessee</t>
  </si>
  <si>
    <t>Block Group 3, Census Tract 112, Shelby County, Tennessee</t>
  </si>
  <si>
    <t>Block Group 1, Census Tract 113, Shelby County, Tennessee</t>
  </si>
  <si>
    <t>Block Group 2, Census Tract 113, Shelby County, Tennessee</t>
  </si>
  <si>
    <t>Block Group 1, Census Tract 114.01, Shelby County, Tennessee</t>
  </si>
  <si>
    <t>Block Group 2, Census Tract 114.01, Shelby County, Tennessee</t>
  </si>
  <si>
    <t>Block Group 3, Census Tract 114.01, Shelby County, Tennessee</t>
  </si>
  <si>
    <t>Block Group 1, Census Tract 114.02, Shelby County, Tennessee</t>
  </si>
  <si>
    <t>Block Group 2, Census Tract 114.02, Shelby County, Tennessee</t>
  </si>
  <si>
    <t>Block Group 1, Census Tract 115, Shelby County, Tennessee</t>
  </si>
  <si>
    <t>Block Group 2, Census Tract 115, Shelby County, Tennessee</t>
  </si>
  <si>
    <t>Block Group 3, Census Tract 115, Shelby County, Tennessee</t>
  </si>
  <si>
    <t>Block Group 4, Census Tract 115, Shelby County, Tennessee</t>
  </si>
  <si>
    <t>Block Group 1, Census Tract 116, Shelby County, Tennessee</t>
  </si>
  <si>
    <t>Block Group 2, Census Tract 116, Shelby County, Tennessee</t>
  </si>
  <si>
    <t>Block Group 3, Census Tract 116, Shelby County, Tennessee</t>
  </si>
  <si>
    <t>Block Group 4, Census Tract 116, Shelby County, Tennessee</t>
  </si>
  <si>
    <t>Block Group 1, Census Tract 117, Shelby County, Tennessee</t>
  </si>
  <si>
    <t>Block Group 2, Census Tract 117, Shelby County, Tennessee</t>
  </si>
  <si>
    <t>Block Group 1, Census Tract 118, Shelby County, Tennessee</t>
  </si>
  <si>
    <t>Block Group 2, Census Tract 118, Shelby County, Tennessee</t>
  </si>
  <si>
    <t>Block Group 3, Census Tract 118, Shelby County, Tennessee</t>
  </si>
  <si>
    <t>Block Group 4, Census Tract 118, Shelby County, Tennessee</t>
  </si>
  <si>
    <t>Block Group 1, Census Tract 201.01, Shelby County, Tennessee</t>
  </si>
  <si>
    <t>Block Group 2, Census Tract 201.01, Shelby County, Tennessee</t>
  </si>
  <si>
    <t>Block Group 3, Census Tract 201.01, Shelby County, Tennessee</t>
  </si>
  <si>
    <t>Block Group 4, Census Tract 201.01, Shelby County, Tennessee</t>
  </si>
  <si>
    <t>Block Group 1, Census Tract 201.02, Shelby County, Tennessee</t>
  </si>
  <si>
    <t>Block Group 2, Census Tract 201.02, Shelby County, Tennessee</t>
  </si>
  <si>
    <t>Block Group 1, Census Tract 202.10, Shelby County, Tennessee</t>
  </si>
  <si>
    <t>Block Group 2, Census Tract 202.10, Shelby County, Tennessee</t>
  </si>
  <si>
    <t>Block Group 3, Census Tract 202.10, Shelby County, Tennessee</t>
  </si>
  <si>
    <t>Block Group 4, Census Tract 202.10, Shelby County, Tennessee</t>
  </si>
  <si>
    <t>Block Group 1, Census Tract 202.21, Shelby County, Tennessee</t>
  </si>
  <si>
    <t>Block Group 2, Census Tract 202.21, Shelby County, Tennessee</t>
  </si>
  <si>
    <t>Block Group 1, Census Tract 202.22, Shelby County, Tennessee</t>
  </si>
  <si>
    <t>Block Group 2, Census Tract 202.22, Shelby County, Tennessee</t>
  </si>
  <si>
    <t>Block Group 1, Census Tract 203.01, Shelby County, Tennessee</t>
  </si>
  <si>
    <t>Block Group 1, Census Tract 203.02, Shelby County, Tennessee</t>
  </si>
  <si>
    <t>Block Group 2, Census Tract 203.02, Shelby County, Tennessee</t>
  </si>
  <si>
    <t>Block Group 3, Census Tract 203.02, Shelby County, Tennessee</t>
  </si>
  <si>
    <t>Block Group 1, Census Tract 204, Shelby County, Tennessee</t>
  </si>
  <si>
    <t>Block Group 2, Census Tract 204, Shelby County, Tennessee</t>
  </si>
  <si>
    <t>Block Group 1, Census Tract 205.11, Shelby County, Tennessee</t>
  </si>
  <si>
    <t>Block Group 2, Census Tract 205.11, Shelby County, Tennessee</t>
  </si>
  <si>
    <t>Block Group 1, Census Tract 205.21, Shelby County, Tennessee</t>
  </si>
  <si>
    <t>Block Group 2, Census Tract 205.21, Shelby County, Tennessee</t>
  </si>
  <si>
    <t>Block Group 3, Census Tract 205.21, Shelby County, Tennessee</t>
  </si>
  <si>
    <t>Block Group 1, Census Tract 205.23, Shelby County, Tennessee</t>
  </si>
  <si>
    <t>Block Group 2, Census Tract 205.23, Shelby County, Tennessee</t>
  </si>
  <si>
    <t>Block Group 1, Census Tract 205.24, Shelby County, Tennessee</t>
  </si>
  <si>
    <t>Block Group 2, Census Tract 205.24, Shelby County, Tennessee</t>
  </si>
  <si>
    <t>Block Group 3, Census Tract 205.24, Shelby County, Tennessee</t>
  </si>
  <si>
    <t>Block Group 1, Census Tract 205.31, Shelby County, Tennessee</t>
  </si>
  <si>
    <t>Block Group 2, Census Tract 205.31, Shelby County, Tennessee</t>
  </si>
  <si>
    <t>Block Group 3, Census Tract 205.31, Shelby County, Tennessee</t>
  </si>
  <si>
    <t>Block Group 4, Census Tract 205.31, Shelby County, Tennessee</t>
  </si>
  <si>
    <t>Block Group 1, Census Tract 205.32, Shelby County, Tennessee</t>
  </si>
  <si>
    <t>Block Group 2, Census Tract 205.32, Shelby County, Tennessee</t>
  </si>
  <si>
    <t>Block Group 3, Census Tract 205.32, Shelby County, Tennessee</t>
  </si>
  <si>
    <t>Block Group 4, Census Tract 205.32, Shelby County, Tennessee</t>
  </si>
  <si>
    <t>Block Group 1, Census Tract 205.41, Shelby County, Tennessee</t>
  </si>
  <si>
    <t>Block Group 2, Census Tract 205.41, Shelby County, Tennessee</t>
  </si>
  <si>
    <t>Block Group 3, Census Tract 205.41, Shelby County, Tennessee</t>
  </si>
  <si>
    <t>Block Group 1, Census Tract 205.42, Shelby County, Tennessee</t>
  </si>
  <si>
    <t>Block Group 2, Census Tract 205.42, Shelby County, Tennessee</t>
  </si>
  <si>
    <t>Block Group 3, Census Tract 205.42, Shelby County, Tennessee</t>
  </si>
  <si>
    <t>Block Group 4, Census Tract 205.42, Shelby County, Tennessee</t>
  </si>
  <si>
    <t>Block Group 5, Census Tract 205.42, Shelby County, Tennessee</t>
  </si>
  <si>
    <t>Block Group 1, Census Tract 205.43, Shelby County, Tennessee</t>
  </si>
  <si>
    <t>Block Group 2, Census Tract 205.43, Shelby County, Tennessee</t>
  </si>
  <si>
    <t>Block Group 3, Census Tract 205.43, Shelby County, Tennessee</t>
  </si>
  <si>
    <t>Block Group 1, Census Tract 205.44, Shelby County, Tennessee</t>
  </si>
  <si>
    <t>Block Group 2, Census Tract 205.44, Shelby County, Tennessee</t>
  </si>
  <si>
    <t>Block Group 1, Census Tract 206.10, Shelby County, Tennessee</t>
  </si>
  <si>
    <t>Block Group 2, Census Tract 206.10, Shelby County, Tennessee</t>
  </si>
  <si>
    <t>Block Group 3, Census Tract 206.10, Shelby County, Tennessee</t>
  </si>
  <si>
    <t>Block Group 1, Census Tract 206.21, Shelby County, Tennessee</t>
  </si>
  <si>
    <t>Block Group 2, Census Tract 206.21, Shelby County, Tennessee</t>
  </si>
  <si>
    <t>Block Group 3, Census Tract 206.21, Shelby County, Tennessee</t>
  </si>
  <si>
    <t>Block Group 4, Census Tract 206.21, Shelby County, Tennessee</t>
  </si>
  <si>
    <t>Block Group 5, Census Tract 206.21, Shelby County, Tennessee</t>
  </si>
  <si>
    <t>Block Group 1, Census Tract 206.22, Shelby County, Tennessee</t>
  </si>
  <si>
    <t>Block Group 2, Census Tract 206.22, Shelby County, Tennessee</t>
  </si>
  <si>
    <t>Block Group 3, Census Tract 206.22, Shelby County, Tennessee</t>
  </si>
  <si>
    <t>Block Group 1, Census Tract 206.32, Shelby County, Tennessee</t>
  </si>
  <si>
    <t>Block Group 2, Census Tract 206.32, Shelby County, Tennessee</t>
  </si>
  <si>
    <t>Block Group 3, Census Tract 206.32, Shelby County, Tennessee</t>
  </si>
  <si>
    <t>Block Group 4, Census Tract 206.32, Shelby County, Tennessee</t>
  </si>
  <si>
    <t>Block Group 1, Census Tract 206.33, Shelby County, Tennessee</t>
  </si>
  <si>
    <t>Block Group 2, Census Tract 206.33, Shelby County, Tennessee</t>
  </si>
  <si>
    <t>Block Group 1, Census Tract 206.34, Shelby County, Tennessee</t>
  </si>
  <si>
    <t>Block Group 2, Census Tract 206.34, Shelby County, Tennessee</t>
  </si>
  <si>
    <t>Block Group 1, Census Tract 206.35, Shelby County, Tennessee</t>
  </si>
  <si>
    <t>Block Group 2, Census Tract 206.35, Shelby County, Tennessee</t>
  </si>
  <si>
    <t>Block Group 1, Census Tract 206.51, Shelby County, Tennessee</t>
  </si>
  <si>
    <t>Block Group 2, Census Tract 206.51, Shelby County, Tennessee</t>
  </si>
  <si>
    <t>Block Group 3, Census Tract 206.51, Shelby County, Tennessee</t>
  </si>
  <si>
    <t>Block Group 4, Census Tract 206.51, Shelby County, Tennessee</t>
  </si>
  <si>
    <t>Block Group 5, Census Tract 206.51, Shelby County, Tennessee</t>
  </si>
  <si>
    <t>Block Group 1, Census Tract 206.52, Shelby County, Tennessee</t>
  </si>
  <si>
    <t>Block Group 2, Census Tract 206.52, Shelby County, Tennessee</t>
  </si>
  <si>
    <t>Block Group 3, Census Tract 206.52, Shelby County, Tennessee</t>
  </si>
  <si>
    <t>Block Group 1, Census Tract 206.53, Shelby County, Tennessee</t>
  </si>
  <si>
    <t>Block Group 2, Census Tract 206.53, Shelby County, Tennessee</t>
  </si>
  <si>
    <t>Block Group 1, Census Tract 206.54, Shelby County, Tennessee</t>
  </si>
  <si>
    <t>Block Group 2, Census Tract 206.54, Shelby County, Tennessee</t>
  </si>
  <si>
    <t>Block Group 3, Census Tract 206.54, Shelby County, Tennessee</t>
  </si>
  <si>
    <t>Block Group 1, Census Tract 206.55, Shelby County, Tennessee</t>
  </si>
  <si>
    <t>Block Group 2, Census Tract 206.55, Shelby County, Tennessee</t>
  </si>
  <si>
    <t>Block Group 1, Census Tract 206.56, Shelby County, Tennessee</t>
  </si>
  <si>
    <t>Block Group 2, Census Tract 206.56, Shelby County, Tennessee</t>
  </si>
  <si>
    <t>Block Group 3, Census Tract 206.56, Shelby County, Tennessee</t>
  </si>
  <si>
    <t>Block Group 1, Census Tract 206.57, Shelby County, Tennessee</t>
  </si>
  <si>
    <t>Block Group 2, Census Tract 206.57, Shelby County, Tennessee</t>
  </si>
  <si>
    <t>Block Group 1, Census Tract 206.58, Shelby County, Tennessee</t>
  </si>
  <si>
    <t>Block Group 2, Census Tract 206.58, Shelby County, Tennessee</t>
  </si>
  <si>
    <t>Block Group 3, Census Tract 206.58, Shelby County, Tennessee</t>
  </si>
  <si>
    <t>Block Group 1, Census Tract 207, Shelby County, Tennessee</t>
  </si>
  <si>
    <t>Block Group 2, Census Tract 207, Shelby County, Tennessee</t>
  </si>
  <si>
    <t>Block Group 1, Census Tract 208.33, Shelby County, Tennessee</t>
  </si>
  <si>
    <t>Block Group 2, Census Tract 208.33, Shelby County, Tennessee</t>
  </si>
  <si>
    <t>Block Group 1, Census Tract 208.34, Shelby County, Tennessee</t>
  </si>
  <si>
    <t>Block Group 2, Census Tract 208.34, Shelby County, Tennessee</t>
  </si>
  <si>
    <t>Block Group 1, Census Tract 208.35, Shelby County, Tennessee</t>
  </si>
  <si>
    <t>Block Group 2, Census Tract 208.35, Shelby County, Tennessee</t>
  </si>
  <si>
    <t>Block Group 1, Census Tract 208.36, Shelby County, Tennessee</t>
  </si>
  <si>
    <t>Block Group 2, Census Tract 208.36, Shelby County, Tennessee</t>
  </si>
  <si>
    <t>Block Group 3, Census Tract 208.36, Shelby County, Tennessee</t>
  </si>
  <si>
    <t>Block Group 4, Census Tract 208.36, Shelby County, Tennessee</t>
  </si>
  <si>
    <t>Block Group 1, Census Tract 208.37, Shelby County, Tennessee</t>
  </si>
  <si>
    <t>Block Group 2, Census Tract 208.37, Shelby County, Tennessee</t>
  </si>
  <si>
    <t>Block Group 3, Census Tract 208.37, Shelby County, Tennessee</t>
  </si>
  <si>
    <t>Block Group 4, Census Tract 208.37, Shelby County, Tennessee</t>
  </si>
  <si>
    <t>Block Group 5, Census Tract 208.37, Shelby County, Tennessee</t>
  </si>
  <si>
    <t>Block Group 1, Census Tract 209.01, Shelby County, Tennessee</t>
  </si>
  <si>
    <t>Block Group 2, Census Tract 209.01, Shelby County, Tennessee</t>
  </si>
  <si>
    <t>Block Group 3, Census Tract 209.01, Shelby County, Tennessee</t>
  </si>
  <si>
    <t>Block Group 1, Census Tract 209.02, Shelby County, Tennessee</t>
  </si>
  <si>
    <t>Block Group 2, Census Tract 209.02, Shelby County, Tennessee</t>
  </si>
  <si>
    <t>Block Group 3, Census Tract 209.02, Shelby County, Tennessee</t>
  </si>
  <si>
    <t>Block Group 1, Census Tract 210.20, Shelby County, Tennessee</t>
  </si>
  <si>
    <t>Block Group 2, Census Tract 210.20, Shelby County, Tennessee</t>
  </si>
  <si>
    <t>Block Group 3, Census Tract 210.20, Shelby County, Tennessee</t>
  </si>
  <si>
    <t>Block Group 1, Census Tract 210.21, Shelby County, Tennessee</t>
  </si>
  <si>
    <t>Block Group 2, Census Tract 210.21, Shelby County, Tennessee</t>
  </si>
  <si>
    <t>Block Group 3, Census Tract 210.21, Shelby County, Tennessee</t>
  </si>
  <si>
    <t>Block Group 1, Census Tract 210.22, Shelby County, Tennessee</t>
  </si>
  <si>
    <t>Block Group 2, Census Tract 210.22, Shelby County, Tennessee</t>
  </si>
  <si>
    <t>Block Group 1, Census Tract 210.23, Shelby County, Tennessee</t>
  </si>
  <si>
    <t>Block Group 2, Census Tract 210.23, Shelby County, Tennessee</t>
  </si>
  <si>
    <t>Block Group 1, Census Tract 211.11, Shelby County, Tennessee</t>
  </si>
  <si>
    <t>Block Group 2, Census Tract 211.11, Shelby County, Tennessee</t>
  </si>
  <si>
    <t>Block Group 1, Census Tract 211.12, Shelby County, Tennessee</t>
  </si>
  <si>
    <t>Block Group 2, Census Tract 211.12, Shelby County, Tennessee</t>
  </si>
  <si>
    <t>Block Group 3, Census Tract 211.12, Shelby County, Tennessee</t>
  </si>
  <si>
    <t>Block Group 4, Census Tract 211.12, Shelby County, Tennessee</t>
  </si>
  <si>
    <t>Block Group 5, Census Tract 211.12, Shelby County, Tennessee</t>
  </si>
  <si>
    <t>Block Group 1, Census Tract 211.13, Shelby County, Tennessee</t>
  </si>
  <si>
    <t>Block Group 2, Census Tract 211.13, Shelby County, Tennessee</t>
  </si>
  <si>
    <t>Block Group 1, Census Tract 211.21, Shelby County, Tennessee</t>
  </si>
  <si>
    <t>Block Group 2, Census Tract 211.21, Shelby County, Tennessee</t>
  </si>
  <si>
    <t>Block Group 3, Census Tract 211.21, Shelby County, Tennessee</t>
  </si>
  <si>
    <t>Block Group 1, Census Tract 211.22, Shelby County, Tennessee</t>
  </si>
  <si>
    <t>Block Group 2, Census Tract 211.22, Shelby County, Tennessee</t>
  </si>
  <si>
    <t>Block Group 3, Census Tract 211.22, Shelby County, Tennessee</t>
  </si>
  <si>
    <t>Block Group 4, Census Tract 211.22, Shelby County, Tennessee</t>
  </si>
  <si>
    <t>Block Group 1, Census Tract 211.24, Shelby County, Tennessee</t>
  </si>
  <si>
    <t>Block Group 2, Census Tract 211.24, Shelby County, Tennessee</t>
  </si>
  <si>
    <t>Block Group 3, Census Tract 211.24, Shelby County, Tennessee</t>
  </si>
  <si>
    <t>Block Group 1, Census Tract 211.25, Shelby County, Tennessee</t>
  </si>
  <si>
    <t>Block Group 2, Census Tract 211.25, Shelby County, Tennessee</t>
  </si>
  <si>
    <t>Block Group 1, Census Tract 211.26, Shelby County, Tennessee</t>
  </si>
  <si>
    <t>Block Group 2, Census Tract 211.26, Shelby County, Tennessee</t>
  </si>
  <si>
    <t>Block Group 1, Census Tract 211.35, Shelby County, Tennessee</t>
  </si>
  <si>
    <t>Block Group 2, Census Tract 211.35, Shelby County, Tennessee</t>
  </si>
  <si>
    <t>Block Group 3, Census Tract 211.35, Shelby County, Tennessee</t>
  </si>
  <si>
    <t>Block Group 1, Census Tract 211.36, Shelby County, Tennessee</t>
  </si>
  <si>
    <t>Block Group 2, Census Tract 211.36, Shelby County, Tennessee</t>
  </si>
  <si>
    <t>Block Group 3, Census Tract 211.36, Shelby County, Tennessee</t>
  </si>
  <si>
    <t>Block Group 1, Census Tract 211.38, Shelby County, Tennessee</t>
  </si>
  <si>
    <t>Block Group 1, Census Tract 211.39, Shelby County, Tennessee</t>
  </si>
  <si>
    <t>Block Group 2, Census Tract 211.39, Shelby County, Tennessee</t>
  </si>
  <si>
    <t>Block Group 1, Census Tract 211.40, Shelby County, Tennessee</t>
  </si>
  <si>
    <t>Block Group 2, Census Tract 211.40, Shelby County, Tennessee</t>
  </si>
  <si>
    <t>Block Group 1, Census Tract 211.41, Shelby County, Tennessee</t>
  </si>
  <si>
    <t>Block Group 2, Census Tract 211.41, Shelby County, Tennessee</t>
  </si>
  <si>
    <t>Block Group 3, Census Tract 211.41, Shelby County, Tennessee</t>
  </si>
  <si>
    <t>Block Group 4, Census Tract 211.41, Shelby County, Tennessee</t>
  </si>
  <si>
    <t>Block Group 5, Census Tract 211.41, Shelby County, Tennessee</t>
  </si>
  <si>
    <t>Block Group 1, Census Tract 211.42, Shelby County, Tennessee</t>
  </si>
  <si>
    <t>Block Group 2, Census Tract 211.42, Shelby County, Tennessee</t>
  </si>
  <si>
    <t>Block Group 1, Census Tract 211.43, Shelby County, Tennessee</t>
  </si>
  <si>
    <t>Block Group 2, Census Tract 211.43, Shelby County, Tennessee</t>
  </si>
  <si>
    <t>Block Group 3, Census Tract 211.43, Shelby County, Tennessee</t>
  </si>
  <si>
    <t>Block Group 1, Census Tract 211.44, Shelby County, Tennessee</t>
  </si>
  <si>
    <t>Block Group 2, Census Tract 211.44, Shelby County, Tennessee</t>
  </si>
  <si>
    <t>Block Group 1, Census Tract 212, Shelby County, Tennessee</t>
  </si>
  <si>
    <t>Block Group 1, Census Tract 213.11, Shelby County, Tennessee</t>
  </si>
  <si>
    <t>Block Group 2, Census Tract 213.11, Shelby County, Tennessee</t>
  </si>
  <si>
    <t>Block Group 3, Census Tract 213.11, Shelby County, Tennessee</t>
  </si>
  <si>
    <t>Block Group 1, Census Tract 213.12, Shelby County, Tennessee</t>
  </si>
  <si>
    <t>Block Group 2, Census Tract 213.12, Shelby County, Tennessee</t>
  </si>
  <si>
    <t>Block Group 3, Census Tract 213.12, Shelby County, Tennessee</t>
  </si>
  <si>
    <t>Block Group 1, Census Tract 213.20, Shelby County, Tennessee</t>
  </si>
  <si>
    <t>Block Group 2, Census Tract 213.20, Shelby County, Tennessee</t>
  </si>
  <si>
    <t>Block Group 3, Census Tract 213.20, Shelby County, Tennessee</t>
  </si>
  <si>
    <t>Block Group 4, Census Tract 213.20, Shelby County, Tennessee</t>
  </si>
  <si>
    <t>Block Group 1, Census Tract 213.31, Shelby County, Tennessee</t>
  </si>
  <si>
    <t>Block Group 2, Census Tract 213.31, Shelby County, Tennessee</t>
  </si>
  <si>
    <t>Block Group 3, Census Tract 213.31, Shelby County, Tennessee</t>
  </si>
  <si>
    <t>Block Group 1, Census Tract 213.33, Shelby County, Tennessee</t>
  </si>
  <si>
    <t>Block Group 2, Census Tract 213.33, Shelby County, Tennessee</t>
  </si>
  <si>
    <t>Block Group 3, Census Tract 213.33, Shelby County, Tennessee</t>
  </si>
  <si>
    <t>Block Group 1, Census Tract 213.34, Shelby County, Tennessee</t>
  </si>
  <si>
    <t>Block Group 2, Census Tract 213.34, Shelby County, Tennessee</t>
  </si>
  <si>
    <t>Block Group 1, Census Tract 213.41, Shelby County, Tennessee</t>
  </si>
  <si>
    <t>Block Group 2, Census Tract 213.41, Shelby County, Tennessee</t>
  </si>
  <si>
    <t>Block Group 3, Census Tract 213.41, Shelby County, Tennessee</t>
  </si>
  <si>
    <t>Block Group 1, Census Tract 213.51, Shelby County, Tennessee</t>
  </si>
  <si>
    <t>Block Group 2, Census Tract 213.51, Shelby County, Tennessee</t>
  </si>
  <si>
    <t>Block Group 3, Census Tract 213.51, Shelby County, Tennessee</t>
  </si>
  <si>
    <t>Block Group 4, Census Tract 213.51, Shelby County, Tennessee</t>
  </si>
  <si>
    <t>Block Group 1, Census Tract 213.52, Shelby County, Tennessee</t>
  </si>
  <si>
    <t>Block Group 2, Census Tract 213.52, Shelby County, Tennessee</t>
  </si>
  <si>
    <t>Block Group 3, Census Tract 213.52, Shelby County, Tennessee</t>
  </si>
  <si>
    <t>Block Group 4, Census Tract 213.52, Shelby County, Tennessee</t>
  </si>
  <si>
    <t>Block Group 5, Census Tract 213.52, Shelby County, Tennessee</t>
  </si>
  <si>
    <t>Block Group 1, Census Tract 213.54, Shelby County, Tennessee</t>
  </si>
  <si>
    <t>Block Group 2, Census Tract 213.54, Shelby County, Tennessee</t>
  </si>
  <si>
    <t>Block Group 3, Census Tract 213.54, Shelby County, Tennessee</t>
  </si>
  <si>
    <t>Block Group 1, Census Tract 213.55, Shelby County, Tennessee</t>
  </si>
  <si>
    <t>Block Group 2, Census Tract 213.55, Shelby County, Tennessee</t>
  </si>
  <si>
    <t>Block Group 3, Census Tract 213.55, Shelby County, Tennessee</t>
  </si>
  <si>
    <t>Block Group 4, Census Tract 213.55, Shelby County, Tennessee</t>
  </si>
  <si>
    <t>Block Group 1, Census Tract 213.56, Shelby County, Tennessee</t>
  </si>
  <si>
    <t>Block Group 2, Census Tract 213.56, Shelby County, Tennessee</t>
  </si>
  <si>
    <t>Block Group 1, Census Tract 213.57, Shelby County, Tennessee</t>
  </si>
  <si>
    <t>Block Group 2, Census Tract 213.57, Shelby County, Tennessee</t>
  </si>
  <si>
    <t>Block Group 3, Census Tract 213.57, Shelby County, Tennessee</t>
  </si>
  <si>
    <t>Block Group 4, Census Tract 213.57, Shelby County, Tennessee</t>
  </si>
  <si>
    <t>Block Group 1, Census Tract 214.10, Shelby County, Tennessee</t>
  </si>
  <si>
    <t>Block Group 2, Census Tract 214.10, Shelby County, Tennessee</t>
  </si>
  <si>
    <t>Block Group 1, Census Tract 214.20, Shelby County, Tennessee</t>
  </si>
  <si>
    <t>Block Group 2, Census Tract 214.20, Shelby County, Tennessee</t>
  </si>
  <si>
    <t>Block Group 1, Census Tract 214.30, Shelby County, Tennessee</t>
  </si>
  <si>
    <t>Block Group 2, Census Tract 214.30, Shelby County, Tennessee</t>
  </si>
  <si>
    <t>Block Group 3, Census Tract 214.30, Shelby County, Tennessee</t>
  </si>
  <si>
    <t>Block Group 1, Census Tract 215.30, Shelby County, Tennessee</t>
  </si>
  <si>
    <t>Block Group 2, Census Tract 215.30, Shelby County, Tennessee</t>
  </si>
  <si>
    <t>Block Group 3, Census Tract 215.30, Shelby County, Tennessee</t>
  </si>
  <si>
    <t>Block Group 1, Census Tract 215.41, Shelby County, Tennessee</t>
  </si>
  <si>
    <t>Block Group 2, Census Tract 215.41, Shelby County, Tennessee</t>
  </si>
  <si>
    <t>Block Group 3, Census Tract 215.41, Shelby County, Tennessee</t>
  </si>
  <si>
    <t>Block Group 1, Census Tract 215.42, Shelby County, Tennessee</t>
  </si>
  <si>
    <t>Block Group 2, Census Tract 215.42, Shelby County, Tennessee</t>
  </si>
  <si>
    <t>Block Group 1, Census Tract 215.43, Shelby County, Tennessee</t>
  </si>
  <si>
    <t>Block Group 2, Census Tract 215.43, Shelby County, Tennessee</t>
  </si>
  <si>
    <t>Block Group 1, Census Tract 215.44, Shelby County, Tennessee</t>
  </si>
  <si>
    <t>Block Group 2, Census Tract 215.44, Shelby County, Tennessee</t>
  </si>
  <si>
    <t>Block Group 3, Census Tract 215.44, Shelby County, Tennessee</t>
  </si>
  <si>
    <t>Block Group 1, Census Tract 215.45, Shelby County, Tennessee</t>
  </si>
  <si>
    <t>Block Group 2, Census Tract 215.45, Shelby County, Tennessee</t>
  </si>
  <si>
    <t>Block Group 1, Census Tract 215.46, Shelby County, Tennessee</t>
  </si>
  <si>
    <t>Block Group 2, Census Tract 215.46, Shelby County, Tennessee</t>
  </si>
  <si>
    <t>Block Group 1, Census Tract 215.47, Shelby County, Tennessee</t>
  </si>
  <si>
    <t>Block Group 2, Census Tract 215.47, Shelby County, Tennessee</t>
  </si>
  <si>
    <t>Block Group 3, Census Tract 215.47, Shelby County, Tennessee</t>
  </si>
  <si>
    <t>Block Group 1, Census Tract 215.48, Shelby County, Tennessee</t>
  </si>
  <si>
    <t>Block Group 2, Census Tract 215.48, Shelby County, Tennessee</t>
  </si>
  <si>
    <t>Block Group 1, Census Tract 216.11, Shelby County, Tennessee</t>
  </si>
  <si>
    <t>Block Group 2, Census Tract 216.11, Shelby County, Tennessee</t>
  </si>
  <si>
    <t>Block Group 3, Census Tract 216.11, Shelby County, Tennessee</t>
  </si>
  <si>
    <t>Block Group 4, Census Tract 216.11, Shelby County, Tennessee</t>
  </si>
  <si>
    <t>Block Group 1, Census Tract 216.12, Shelby County, Tennessee</t>
  </si>
  <si>
    <t>Block Group 2, Census Tract 216.12, Shelby County, Tennessee</t>
  </si>
  <si>
    <t>Block Group 1, Census Tract 216.13, Shelby County, Tennessee</t>
  </si>
  <si>
    <t>Block Group 2, Census Tract 216.13, Shelby County, Tennessee</t>
  </si>
  <si>
    <t>Block Group 3, Census Tract 216.13, Shelby County, Tennessee</t>
  </si>
  <si>
    <t>Block Group 1, Census Tract 216.20, Shelby County, Tennessee</t>
  </si>
  <si>
    <t>Block Group 2, Census Tract 216.20, Shelby County, Tennessee</t>
  </si>
  <si>
    <t>Block Group 1, Census Tract 217.10, Shelby County, Tennessee</t>
  </si>
  <si>
    <t>Block Group 2, Census Tract 217.10, Shelby County, Tennessee</t>
  </si>
  <si>
    <t>Block Group 1, Census Tract 217.21, Shelby County, Tennessee</t>
  </si>
  <si>
    <t>Block Group 2, Census Tract 217.21, Shelby County, Tennessee</t>
  </si>
  <si>
    <t>Block Group 3, Census Tract 217.21, Shelby County, Tennessee</t>
  </si>
  <si>
    <t>Block Group 1, Census Tract 217.24, Shelby County, Tennessee</t>
  </si>
  <si>
    <t>Block Group 2, Census Tract 217.24, Shelby County, Tennessee</t>
  </si>
  <si>
    <t>Block Group 1, Census Tract 217.25, Shelby County, Tennessee</t>
  </si>
  <si>
    <t>Block Group 2, Census Tract 217.25, Shelby County, Tennessee</t>
  </si>
  <si>
    <t>Block Group 3, Census Tract 217.25, Shelby County, Tennessee</t>
  </si>
  <si>
    <t>Block Group 1, Census Tract 217.31, Shelby County, Tennessee</t>
  </si>
  <si>
    <t>Block Group 2, Census Tract 217.31, Shelby County, Tennessee</t>
  </si>
  <si>
    <t>Block Group 1, Census Tract 217.44, Shelby County, Tennessee</t>
  </si>
  <si>
    <t>Block Group 2, Census Tract 217.44, Shelby County, Tennessee</t>
  </si>
  <si>
    <t>Block Group 3, Census Tract 217.44, Shelby County, Tennessee</t>
  </si>
  <si>
    <t>Block Group 4, Census Tract 217.44, Shelby County, Tennessee</t>
  </si>
  <si>
    <t>Block Group 1, Census Tract 217.45, Shelby County, Tennessee</t>
  </si>
  <si>
    <t>Block Group 2, Census Tract 217.45, Shelby County, Tennessee</t>
  </si>
  <si>
    <t>Block Group 3, Census Tract 217.45, Shelby County, Tennessee</t>
  </si>
  <si>
    <t>Block Group 4, Census Tract 217.45, Shelby County, Tennessee</t>
  </si>
  <si>
    <t>Block Group 1, Census Tract 217.46, Shelby County, Tennessee</t>
  </si>
  <si>
    <t>Block Group 2, Census Tract 217.46, Shelby County, Tennessee</t>
  </si>
  <si>
    <t>Block Group 3, Census Tract 217.46, Shelby County, Tennessee</t>
  </si>
  <si>
    <t>Block Group 4, Census Tract 217.46, Shelby County, Tennessee</t>
  </si>
  <si>
    <t>Block Group 1, Census Tract 217.47, Shelby County, Tennessee</t>
  </si>
  <si>
    <t>Block Group 2, Census Tract 217.47, Shelby County, Tennessee</t>
  </si>
  <si>
    <t>Block Group 1, Census Tract 217.51, Shelby County, Tennessee</t>
  </si>
  <si>
    <t>Block Group 2, Census Tract 217.51, Shelby County, Tennessee</t>
  </si>
  <si>
    <t>Block Group 3, Census Tract 217.51, Shelby County, Tennessee</t>
  </si>
  <si>
    <t>Block Group 1, Census Tract 217.52, Shelby County, Tennessee</t>
  </si>
  <si>
    <t>Block Group 2, Census Tract 217.52, Shelby County, Tennessee</t>
  </si>
  <si>
    <t>Block Group 1, Census Tract 217.53, Shelby County, Tennessee</t>
  </si>
  <si>
    <t>Block Group 2, Census Tract 217.53, Shelby County, Tennessee</t>
  </si>
  <si>
    <t>Block Group 1, Census Tract 217.54, Shelby County, Tennessee</t>
  </si>
  <si>
    <t>Block Group 2, Census Tract 217.54, Shelby County, Tennessee</t>
  </si>
  <si>
    <t>Block Group 1, Census Tract 217.55, Shelby County, Tennessee</t>
  </si>
  <si>
    <t>Block Group 1, Census Tract 217.56, Shelby County, Tennessee</t>
  </si>
  <si>
    <t>Block Group 2, Census Tract 217.56, Shelby County, Tennessee</t>
  </si>
  <si>
    <t>Block Group 1, Census Tract 217.57, Shelby County, Tennessee</t>
  </si>
  <si>
    <t>Block Group 2, Census Tract 217.57, Shelby County, Tennessee</t>
  </si>
  <si>
    <t>Block Group 3, Census Tract 217.57, Shelby County, Tennessee</t>
  </si>
  <si>
    <t>Block Group 1, Census Tract 217.58, Shelby County, Tennessee</t>
  </si>
  <si>
    <t>Block Group 2, Census Tract 217.58, Shelby County, Tennessee</t>
  </si>
  <si>
    <t>Block Group 1, Census Tract 217.59, Shelby County, Tennessee</t>
  </si>
  <si>
    <t>Block Group 2, Census Tract 217.59, Shelby County, Tennessee</t>
  </si>
  <si>
    <t>Block Group 1, Census Tract 217.60, Shelby County, Tennessee</t>
  </si>
  <si>
    <t>Block Group 2, Census Tract 217.60, Shelby County, Tennessee</t>
  </si>
  <si>
    <t>Block Group 1, Census Tract 219, Shelby County, Tennessee</t>
  </si>
  <si>
    <t>Block Group 2, Census Tract 219, Shelby County, Tennessee</t>
  </si>
  <si>
    <t>Block Group 3, Census Tract 219, Shelby County, Tennessee</t>
  </si>
  <si>
    <t>Block Group 4, Census Tract 219, Shelby County, Tennessee</t>
  </si>
  <si>
    <t>Block Group 1, Census Tract 220.23, Shelby County, Tennessee</t>
  </si>
  <si>
    <t>Block Group 2, Census Tract 220.23, Shelby County, Tennessee</t>
  </si>
  <si>
    <t>Block Group 3, Census Tract 220.23, Shelby County, Tennessee</t>
  </si>
  <si>
    <t>Block Group 1, Census Tract 220.24, Shelby County, Tennessee</t>
  </si>
  <si>
    <t>Block Group 2, Census Tract 220.24, Shelby County, Tennessee</t>
  </si>
  <si>
    <t>Block Group 1, Census Tract 220.25, Shelby County, Tennessee</t>
  </si>
  <si>
    <t>Block Group 2, Census Tract 220.25, Shelby County, Tennessee</t>
  </si>
  <si>
    <t>Block Group 3, Census Tract 220.25, Shelby County, Tennessee</t>
  </si>
  <si>
    <t>Block Group 1, Census Tract 220.26, Shelby County, Tennessee</t>
  </si>
  <si>
    <t>Block Group 2, Census Tract 220.26, Shelby County, Tennessee</t>
  </si>
  <si>
    <t>Block Group 1, Census Tract 221.11, Shelby County, Tennessee</t>
  </si>
  <si>
    <t>Block Group 2, Census Tract 221.11, Shelby County, Tennessee</t>
  </si>
  <si>
    <t>Block Group 3, Census Tract 221.11, Shelby County, Tennessee</t>
  </si>
  <si>
    <t>Block Group 1, Census Tract 221.21, Shelby County, Tennessee</t>
  </si>
  <si>
    <t>Block Group 2, Census Tract 221.21, Shelby County, Tennessee</t>
  </si>
  <si>
    <t>Block Group 3, Census Tract 221.21, Shelby County, Tennessee</t>
  </si>
  <si>
    <t>Block Group 1, Census Tract 221.22, Shelby County, Tennessee</t>
  </si>
  <si>
    <t>Block Group 2, Census Tract 221.22, Shelby County, Tennessee</t>
  </si>
  <si>
    <t>Block Group 3, Census Tract 221.22, Shelby County, Tennessee</t>
  </si>
  <si>
    <t>Block Group 1, Census Tract 221.30, Shelby County, Tennessee</t>
  </si>
  <si>
    <t>Block Group 2, Census Tract 221.30, Shelby County, Tennessee</t>
  </si>
  <si>
    <t>Block Group 3, Census Tract 221.30, Shelby County, Tennessee</t>
  </si>
  <si>
    <t>Block Group 4, Census Tract 221.30, Shelby County, Tennessee</t>
  </si>
  <si>
    <t>Block Group 5, Census Tract 221.30, Shelby County, Tennessee</t>
  </si>
  <si>
    <t>Block Group 1, Census Tract 221.31, Shelby County, Tennessee</t>
  </si>
  <si>
    <t>Block Group 2, Census Tract 221.31, Shelby County, Tennessee</t>
  </si>
  <si>
    <t>Block Group 1, Census Tract 221.32, Shelby County, Tennessee</t>
  </si>
  <si>
    <t>Block Group 2, Census Tract 221.32, Shelby County, Tennessee</t>
  </si>
  <si>
    <t>Block Group 1, Census Tract 222.10, Shelby County, Tennessee</t>
  </si>
  <si>
    <t>Block Group 2, Census Tract 222.10, Shelby County, Tennessee</t>
  </si>
  <si>
    <t>Block Group 3, Census Tract 222.10, Shelby County, Tennessee</t>
  </si>
  <si>
    <t>Block Group 1, Census Tract 222.20, Shelby County, Tennessee</t>
  </si>
  <si>
    <t>Block Group 2, Census Tract 222.20, Shelby County, Tennessee</t>
  </si>
  <si>
    <t>Block Group 3, Census Tract 222.20, Shelby County, Tennessee</t>
  </si>
  <si>
    <t>Block Group 4, Census Tract 222.20, Shelby County, Tennessee</t>
  </si>
  <si>
    <t>Block Group 5, Census Tract 222.20, Shelby County, Tennessee</t>
  </si>
  <si>
    <t>Block Group 1, Census Tract 223.10, Shelby County, Tennessee</t>
  </si>
  <si>
    <t>Block Group 2, Census Tract 223.10, Shelby County, Tennessee</t>
  </si>
  <si>
    <t>Block Group 3, Census Tract 223.10, Shelby County, Tennessee</t>
  </si>
  <si>
    <t>Block Group 4, Census Tract 223.10, Shelby County, Tennessee</t>
  </si>
  <si>
    <t>Block Group 1, Census Tract 223.21, Shelby County, Tennessee</t>
  </si>
  <si>
    <t>Block Group 2, Census Tract 223.21, Shelby County, Tennessee</t>
  </si>
  <si>
    <t>Block Group 3, Census Tract 223.21, Shelby County, Tennessee</t>
  </si>
  <si>
    <t>Block Group 1, Census Tract 223.22, Shelby County, Tennessee</t>
  </si>
  <si>
    <t>Block Group 2, Census Tract 223.22, Shelby County, Tennessee</t>
  </si>
  <si>
    <t>Block Group 3, Census Tract 223.22, Shelby County, Tennessee</t>
  </si>
  <si>
    <t>Block Group 4, Census Tract 223.22, Shelby County, Tennessee</t>
  </si>
  <si>
    <t>Block Group 1, Census Tract 223.30, Shelby County, Tennessee</t>
  </si>
  <si>
    <t>Block Group 2, Census Tract 223.30, Shelby County, Tennessee</t>
  </si>
  <si>
    <t>Block Group 3, Census Tract 223.30, Shelby County, Tennessee</t>
  </si>
  <si>
    <t>Block Group 1, Census Tract 224.10, Shelby County, Tennessee</t>
  </si>
  <si>
    <t>Block Group 2, Census Tract 224.10, Shelby County, Tennessee</t>
  </si>
  <si>
    <t>Block Group 3, Census Tract 224.10, Shelby County, Tennessee</t>
  </si>
  <si>
    <t>Block Group 4, Census Tract 224.10, Shelby County, Tennessee</t>
  </si>
  <si>
    <t>Block Group 5, Census Tract 224.10, Shelby County, Tennessee</t>
  </si>
  <si>
    <t>Block Group 1, Census Tract 225, Shelby County, Tennessee</t>
  </si>
  <si>
    <t>Block Group 2, Census Tract 225, Shelby County, Tennessee</t>
  </si>
  <si>
    <t>Block Group 3, Census Tract 225, Shelby County, Tennessee</t>
  </si>
  <si>
    <t>Block Group 4, Census Tract 225, Shelby County, Tennessee</t>
  </si>
  <si>
    <t>Block Group 1, Census Tract 226, Shelby County, Tennessee</t>
  </si>
  <si>
    <t>Block Group 2, Census Tract 226, Shelby County, Tennessee</t>
  </si>
  <si>
    <t>Block Group 1, Census Tract 227, Shelby County, Tennessee</t>
  </si>
  <si>
    <t>Block Group 2, Census Tract 227, Shelby County, Tennessee</t>
  </si>
  <si>
    <t>Block Group 3, Census Tract 227, Shelby County, Tennessee</t>
  </si>
  <si>
    <t>Block Group 4, Census Tract 227, Shelby County, Tennessee</t>
  </si>
  <si>
    <t>Block Group 5, Census Tract 227, Shelby County, Tennessee</t>
  </si>
  <si>
    <t>Block Group 1, Census Tract 9801, Shelby County, Tennessee</t>
  </si>
  <si>
    <t>Block Group 1, Census Tract 9802, Shelby County, Tennessee</t>
  </si>
  <si>
    <t>Block Group 1, Census Tract 9803, Shelby County, Tennessee</t>
  </si>
  <si>
    <t>Block Group 1, Census Tract 9804.01, Shelby County, Tennessee</t>
  </si>
  <si>
    <t>Block Group 1, Census Tract 9804.02, Shelby County, Tennessee</t>
  </si>
  <si>
    <t>Block Group 1, Census Tract 9750, Smith County, Tennessee</t>
  </si>
  <si>
    <t>Block Group 2, Census Tract 9750, Smith County, Tennessee</t>
  </si>
  <si>
    <t>Block Group 3, Census Tract 9750, Smith County, Tennessee</t>
  </si>
  <si>
    <t>Block Group 1, Census Tract 9751, Smith County, Tennessee</t>
  </si>
  <si>
    <t>Block Group 2, Census Tract 9751, Smith County, Tennessee</t>
  </si>
  <si>
    <t>Block Group 1, Census Tract 9752, Smith County, Tennessee</t>
  </si>
  <si>
    <t>Block Group 2, Census Tract 9752, Smith County, Tennessee</t>
  </si>
  <si>
    <t>Block Group 3, Census Tract 9752, Smith County, Tennessee</t>
  </si>
  <si>
    <t>Block Group 1, Census Tract 9753, Smith County, Tennessee</t>
  </si>
  <si>
    <t>Block Group 2, Census Tract 9753, Smith County, Tennessee</t>
  </si>
  <si>
    <t>Block Group 1, Census Tract 9754, Smith County, Tennessee</t>
  </si>
  <si>
    <t>Block Group 2, Census Tract 9754, Smith County, Tennessee</t>
  </si>
  <si>
    <t>Block Group 3, Census Tract 9754, Smith County, Tennessee</t>
  </si>
  <si>
    <t>Block Group 1, Census Tract 1102.01, Stewart County, Tennessee</t>
  </si>
  <si>
    <t>Block Group 2, Census Tract 1102.01, Stewart County, Tennessee</t>
  </si>
  <si>
    <t>Block Group 3, Census Tract 1102.01, Stewart County, Tennessee</t>
  </si>
  <si>
    <t>Block Group 1, Census Tract 1102.02, Stewart County, Tennessee</t>
  </si>
  <si>
    <t>Block Group 1, Census Tract 1106, Stewart County, Tennessee</t>
  </si>
  <si>
    <t>Block Group 2, Census Tract 1106, Stewart County, Tennessee</t>
  </si>
  <si>
    <t>Block Group 1, Census Tract 1107, Stewart County, Tennessee</t>
  </si>
  <si>
    <t>Block Group 2, Census Tract 1107, Stewart County, Tennessee</t>
  </si>
  <si>
    <t>Block Group 3, Census Tract 1107, Stewart County, Tennessee</t>
  </si>
  <si>
    <t>Block Group 4, Census Tract 1107, Stewart County, Tennessee</t>
  </si>
  <si>
    <t>Block Group 1, Census Tract 9801, Stewart County, Tennessee</t>
  </si>
  <si>
    <t>Block Group 1, Census Tract 9802, Stewart County, Tennessee</t>
  </si>
  <si>
    <t>Block Group 1, Census Tract 402, Sullivan County, Tennessee</t>
  </si>
  <si>
    <t>Block Group 2, Census Tract 402, Sullivan County, Tennessee</t>
  </si>
  <si>
    <t>Block Group 1, Census Tract 403, Sullivan County, Tennessee</t>
  </si>
  <si>
    <t>Block Group 2, Census Tract 403, Sullivan County, Tennessee</t>
  </si>
  <si>
    <t>Block Group 1, Census Tract 405, Sullivan County, Tennessee</t>
  </si>
  <si>
    <t>Block Group 2, Census Tract 405, Sullivan County, Tennessee</t>
  </si>
  <si>
    <t>Block Group 3, Census Tract 405, Sullivan County, Tennessee</t>
  </si>
  <si>
    <t>Block Group 4, Census Tract 405, Sullivan County, Tennessee</t>
  </si>
  <si>
    <t>Block Group 1, Census Tract 406, Sullivan County, Tennessee</t>
  </si>
  <si>
    <t>Block Group 2, Census Tract 406, Sullivan County, Tennessee</t>
  </si>
  <si>
    <t>Block Group 3, Census Tract 406, Sullivan County, Tennessee</t>
  </si>
  <si>
    <t>Block Group 1, Census Tract 407, Sullivan County, Tennessee</t>
  </si>
  <si>
    <t>Block Group 1, Census Tract 408, Sullivan County, Tennessee</t>
  </si>
  <si>
    <t>Block Group 2, Census Tract 408, Sullivan County, Tennessee</t>
  </si>
  <si>
    <t>Block Group 3, Census Tract 408, Sullivan County, Tennessee</t>
  </si>
  <si>
    <t>Block Group 1, Census Tract 409, Sullivan County, Tennessee</t>
  </si>
  <si>
    <t>Block Group 2, Census Tract 409, Sullivan County, Tennessee</t>
  </si>
  <si>
    <t>Block Group 1, Census Tract 410, Sullivan County, Tennessee</t>
  </si>
  <si>
    <t>Block Group 2, Census Tract 410, Sullivan County, Tennessee</t>
  </si>
  <si>
    <t>Block Group 1, Census Tract 411, Sullivan County, Tennessee</t>
  </si>
  <si>
    <t>Block Group 2, Census Tract 411, Sullivan County, Tennessee</t>
  </si>
  <si>
    <t>Block Group 1, Census Tract 412, Sullivan County, Tennessee</t>
  </si>
  <si>
    <t>Block Group 2, Census Tract 412, Sullivan County, Tennessee</t>
  </si>
  <si>
    <t>Block Group 3, Census Tract 412, Sullivan County, Tennessee</t>
  </si>
  <si>
    <t>Block Group 4, Census Tract 412, Sullivan County, Tennessee</t>
  </si>
  <si>
    <t>Block Group 5, Census Tract 412, Sullivan County, Tennessee</t>
  </si>
  <si>
    <t>Block Group 1, Census Tract 413, Sullivan County, Tennessee</t>
  </si>
  <si>
    <t>Block Group 2, Census Tract 413, Sullivan County, Tennessee</t>
  </si>
  <si>
    <t>Block Group 1, Census Tract 414, Sullivan County, Tennessee</t>
  </si>
  <si>
    <t>Block Group 2, Census Tract 414, Sullivan County, Tennessee</t>
  </si>
  <si>
    <t>Block Group 3, Census Tract 414, Sullivan County, Tennessee</t>
  </si>
  <si>
    <t>Block Group 4, Census Tract 414, Sullivan County, Tennessee</t>
  </si>
  <si>
    <t>Block Group 1, Census Tract 415, Sullivan County, Tennessee</t>
  </si>
  <si>
    <t>Block Group 2, Census Tract 415, Sullivan County, Tennessee</t>
  </si>
  <si>
    <t>Block Group 1, Census Tract 416, Sullivan County, Tennessee</t>
  </si>
  <si>
    <t>Block Group 2, Census Tract 416, Sullivan County, Tennessee</t>
  </si>
  <si>
    <t>Block Group 1, Census Tract 417, Sullivan County, Tennessee</t>
  </si>
  <si>
    <t>Block Group 2, Census Tract 417, Sullivan County, Tennessee</t>
  </si>
  <si>
    <t>Block Group 1, Census Tract 418, Sullivan County, Tennessee</t>
  </si>
  <si>
    <t>Block Group 2, Census Tract 418, Sullivan County, Tennessee</t>
  </si>
  <si>
    <t>Block Group 3, Census Tract 418, Sullivan County, Tennessee</t>
  </si>
  <si>
    <t>Block Group 1, Census Tract 419, Sullivan County, Tennessee</t>
  </si>
  <si>
    <t>Block Group 2, Census Tract 419, Sullivan County, Tennessee</t>
  </si>
  <si>
    <t>Block Group 1, Census Tract 420, Sullivan County, Tennessee</t>
  </si>
  <si>
    <t>Block Group 2, Census Tract 420, Sullivan County, Tennessee</t>
  </si>
  <si>
    <t>Block Group 3, Census Tract 420, Sullivan County, Tennessee</t>
  </si>
  <si>
    <t>Block Group 1, Census Tract 421, Sullivan County, Tennessee</t>
  </si>
  <si>
    <t>Block Group 2, Census Tract 421, Sullivan County, Tennessee</t>
  </si>
  <si>
    <t>Block Group 3, Census Tract 421, Sullivan County, Tennessee</t>
  </si>
  <si>
    <t>Block Group 4, Census Tract 421, Sullivan County, Tennessee</t>
  </si>
  <si>
    <t>Block Group 1, Census Tract 422, Sullivan County, Tennessee</t>
  </si>
  <si>
    <t>Block Group 2, Census Tract 422, Sullivan County, Tennessee</t>
  </si>
  <si>
    <t>Block Group 1, Census Tract 423, Sullivan County, Tennessee</t>
  </si>
  <si>
    <t>Block Group 2, Census Tract 423, Sullivan County, Tennessee</t>
  </si>
  <si>
    <t>Block Group 3, Census Tract 423, Sullivan County, Tennessee</t>
  </si>
  <si>
    <t>Block Group 4, Census Tract 423, Sullivan County, Tennessee</t>
  </si>
  <si>
    <t>Block Group 5, Census Tract 423, Sullivan County, Tennessee</t>
  </si>
  <si>
    <t>Block Group 1, Census Tract 424, Sullivan County, Tennessee</t>
  </si>
  <si>
    <t>Block Group 2, Census Tract 424, Sullivan County, Tennessee</t>
  </si>
  <si>
    <t>Block Group 3, Census Tract 424, Sullivan County, Tennessee</t>
  </si>
  <si>
    <t>Block Group 1, Census Tract 425, Sullivan County, Tennessee</t>
  </si>
  <si>
    <t>Block Group 2, Census Tract 425, Sullivan County, Tennessee</t>
  </si>
  <si>
    <t>Block Group 1, Census Tract 426, Sullivan County, Tennessee</t>
  </si>
  <si>
    <t>Block Group 2, Census Tract 426, Sullivan County, Tennessee</t>
  </si>
  <si>
    <t>Block Group 3, Census Tract 426, Sullivan County, Tennessee</t>
  </si>
  <si>
    <t>Block Group 1, Census Tract 427.02, Sullivan County, Tennessee</t>
  </si>
  <si>
    <t>Block Group 2, Census Tract 427.02, Sullivan County, Tennessee</t>
  </si>
  <si>
    <t>Block Group 1, Census Tract 427.03, Sullivan County, Tennessee</t>
  </si>
  <si>
    <t>Block Group 2, Census Tract 427.03, Sullivan County, Tennessee</t>
  </si>
  <si>
    <t>Block Group 3, Census Tract 427.03, Sullivan County, Tennessee</t>
  </si>
  <si>
    <t>Block Group 1, Census Tract 427.04, Sullivan County, Tennessee</t>
  </si>
  <si>
    <t>Block Group 2, Census Tract 427.04, Sullivan County, Tennessee</t>
  </si>
  <si>
    <t>Block Group 1, Census Tract 428.01, Sullivan County, Tennessee</t>
  </si>
  <si>
    <t>Block Group 2, Census Tract 428.01, Sullivan County, Tennessee</t>
  </si>
  <si>
    <t>Block Group 1, Census Tract 428.02, Sullivan County, Tennessee</t>
  </si>
  <si>
    <t>Block Group 2, Census Tract 428.02, Sullivan County, Tennessee</t>
  </si>
  <si>
    <t>Block Group 3, Census Tract 428.02, Sullivan County, Tennessee</t>
  </si>
  <si>
    <t>Block Group 4, Census Tract 428.02, Sullivan County, Tennessee</t>
  </si>
  <si>
    <t>Block Group 1, Census Tract 429, Sullivan County, Tennessee</t>
  </si>
  <si>
    <t>Block Group 2, Census Tract 429, Sullivan County, Tennessee</t>
  </si>
  <si>
    <t>Block Group 3, Census Tract 429, Sullivan County, Tennessee</t>
  </si>
  <si>
    <t>Block Group 1, Census Tract 430, Sullivan County, Tennessee</t>
  </si>
  <si>
    <t>Block Group 2, Census Tract 430, Sullivan County, Tennessee</t>
  </si>
  <si>
    <t>Block Group 3, Census Tract 430, Sullivan County, Tennessee</t>
  </si>
  <si>
    <t>Block Group 1, Census Tract 431, Sullivan County, Tennessee</t>
  </si>
  <si>
    <t>Block Group 2, Census Tract 431, Sullivan County, Tennessee</t>
  </si>
  <si>
    <t>Block Group 1, Census Tract 432.01, Sullivan County, Tennessee</t>
  </si>
  <si>
    <t>Block Group 2, Census Tract 432.01, Sullivan County, Tennessee</t>
  </si>
  <si>
    <t>Block Group 3, Census Tract 432.01, Sullivan County, Tennessee</t>
  </si>
  <si>
    <t>Block Group 1, Census Tract 432.02, Sullivan County, Tennessee</t>
  </si>
  <si>
    <t>Block Group 2, Census Tract 432.02, Sullivan County, Tennessee</t>
  </si>
  <si>
    <t>Block Group 3, Census Tract 432.02, Sullivan County, Tennessee</t>
  </si>
  <si>
    <t>Block Group 4, Census Tract 432.02, Sullivan County, Tennessee</t>
  </si>
  <si>
    <t>Block Group 1, Census Tract 433.01, Sullivan County, Tennessee</t>
  </si>
  <si>
    <t>Block Group 2, Census Tract 433.01, Sullivan County, Tennessee</t>
  </si>
  <si>
    <t>Block Group 3, Census Tract 433.01, Sullivan County, Tennessee</t>
  </si>
  <si>
    <t>Block Group 1, Census Tract 433.02, Sullivan County, Tennessee</t>
  </si>
  <si>
    <t>Block Group 2, Census Tract 433.02, Sullivan County, Tennessee</t>
  </si>
  <si>
    <t>Block Group 3, Census Tract 433.02, Sullivan County, Tennessee</t>
  </si>
  <si>
    <t>Block Group 4, Census Tract 433.02, Sullivan County, Tennessee</t>
  </si>
  <si>
    <t>Block Group 5, Census Tract 433.02, Sullivan County, Tennessee</t>
  </si>
  <si>
    <t>Block Group 1, Census Tract 434.01, Sullivan County, Tennessee</t>
  </si>
  <si>
    <t>Block Group 2, Census Tract 434.01, Sullivan County, Tennessee</t>
  </si>
  <si>
    <t>Block Group 3, Census Tract 434.01, Sullivan County, Tennessee</t>
  </si>
  <si>
    <t>Block Group 1, Census Tract 434.02, Sullivan County, Tennessee</t>
  </si>
  <si>
    <t>Block Group 2, Census Tract 434.02, Sullivan County, Tennessee</t>
  </si>
  <si>
    <t>Block Group 3, Census Tract 434.02, Sullivan County, Tennessee</t>
  </si>
  <si>
    <t>Block Group 1, Census Tract 435, Sullivan County, Tennessee</t>
  </si>
  <si>
    <t>Block Group 2, Census Tract 435, Sullivan County, Tennessee</t>
  </si>
  <si>
    <t>Block Group 1, Census Tract 436, Sullivan County, Tennessee</t>
  </si>
  <si>
    <t>Block Group 2, Census Tract 436, Sullivan County, Tennessee</t>
  </si>
  <si>
    <t>Block Group 3, Census Tract 436, Sullivan County, Tennessee</t>
  </si>
  <si>
    <t>Block Group 1, Census Tract 201.01, Sumner County, Tennessee</t>
  </si>
  <si>
    <t>Block Group 2, Census Tract 201.01, Sumner County, Tennessee</t>
  </si>
  <si>
    <t>Block Group 1, Census Tract 201.02, Sumner County, Tennessee</t>
  </si>
  <si>
    <t>Block Group 2, Census Tract 201.02, Sumner County, Tennessee</t>
  </si>
  <si>
    <t>Block Group 3, Census Tract 201.02, Sumner County, Tennessee</t>
  </si>
  <si>
    <t>Block Group 4, Census Tract 201.02, Sumner County, Tennessee</t>
  </si>
  <si>
    <t>Block Group 1, Census Tract 202.03, Sumner County, Tennessee</t>
  </si>
  <si>
    <t>Block Group 1, Census Tract 202.04, Sumner County, Tennessee</t>
  </si>
  <si>
    <t>Block Group 2, Census Tract 202.04, Sumner County, Tennessee</t>
  </si>
  <si>
    <t>Block Group 1, Census Tract 202.05, Sumner County, Tennessee</t>
  </si>
  <si>
    <t>Block Group 1, Census Tract 202.06, Sumner County, Tennessee</t>
  </si>
  <si>
    <t>Block Group 1, Census Tract 202.07, Sumner County, Tennessee</t>
  </si>
  <si>
    <t>Block Group 1, Census Tract 202.08, Sumner County, Tennessee</t>
  </si>
  <si>
    <t>Block Group 2, Census Tract 202.08, Sumner County, Tennessee</t>
  </si>
  <si>
    <t>Block Group 1, Census Tract 202.09, Sumner County, Tennessee</t>
  </si>
  <si>
    <t>Block Group 1, Census Tract 203, Sumner County, Tennessee</t>
  </si>
  <si>
    <t>Block Group 2, Census Tract 203, Sumner County, Tennessee</t>
  </si>
  <si>
    <t>Block Group 3, Census Tract 203, Sumner County, Tennessee</t>
  </si>
  <si>
    <t>Block Group 1, Census Tract 204.03, Sumner County, Tennessee</t>
  </si>
  <si>
    <t>Block Group 1, Census Tract 204.04, Sumner County, Tennessee</t>
  </si>
  <si>
    <t>Block Group 1, Census Tract 204.05, Sumner County, Tennessee</t>
  </si>
  <si>
    <t>Block Group 2, Census Tract 204.05, Sumner County, Tennessee</t>
  </si>
  <si>
    <t>Block Group 1, Census Tract 204.06, Sumner County, Tennessee</t>
  </si>
  <si>
    <t>Block Group 2, Census Tract 204.06, Sumner County, Tennessee</t>
  </si>
  <si>
    <t>Block Group 1, Census Tract 204.07, Sumner County, Tennessee</t>
  </si>
  <si>
    <t>Block Group 2, Census Tract 204.07, Sumner County, Tennessee</t>
  </si>
  <si>
    <t>Block Group 1, Census Tract 205.01, Sumner County, Tennessee</t>
  </si>
  <si>
    <t>Block Group 2, Census Tract 205.01, Sumner County, Tennessee</t>
  </si>
  <si>
    <t>Block Group 1, Census Tract 205.02, Sumner County, Tennessee</t>
  </si>
  <si>
    <t>Block Group 2, Census Tract 205.02, Sumner County, Tennessee</t>
  </si>
  <si>
    <t>Block Group 1, Census Tract 205.03, Sumner County, Tennessee</t>
  </si>
  <si>
    <t>Block Group 1, Census Tract 206.01, Sumner County, Tennessee</t>
  </si>
  <si>
    <t>Block Group 2, Census Tract 206.01, Sumner County, Tennessee</t>
  </si>
  <si>
    <t>Block Group 1, Census Tract 206.02, Sumner County, Tennessee</t>
  </si>
  <si>
    <t>Block Group 2, Census Tract 206.02, Sumner County, Tennessee</t>
  </si>
  <si>
    <t>Block Group 3, Census Tract 206.02, Sumner County, Tennessee</t>
  </si>
  <si>
    <t>Block Group 1, Census Tract 206.03, Sumner County, Tennessee</t>
  </si>
  <si>
    <t>Block Group 2, Census Tract 206.03, Sumner County, Tennessee</t>
  </si>
  <si>
    <t>Block Group 1, Census Tract 207, Sumner County, Tennessee</t>
  </si>
  <si>
    <t>Block Group 2, Census Tract 207, Sumner County, Tennessee</t>
  </si>
  <si>
    <t>Block Group 3, Census Tract 207, Sumner County, Tennessee</t>
  </si>
  <si>
    <t>Block Group 4, Census Tract 207, Sumner County, Tennessee</t>
  </si>
  <si>
    <t>Block Group 1, Census Tract 208, Sumner County, Tennessee</t>
  </si>
  <si>
    <t>Block Group 2, Census Tract 208, Sumner County, Tennessee</t>
  </si>
  <si>
    <t>Block Group 3, Census Tract 208, Sumner County, Tennessee</t>
  </si>
  <si>
    <t>Block Group 1, Census Tract 209.01, Sumner County, Tennessee</t>
  </si>
  <si>
    <t>Block Group 1, Census Tract 209.03, Sumner County, Tennessee</t>
  </si>
  <si>
    <t>Block Group 2, Census Tract 209.03, Sumner County, Tennessee</t>
  </si>
  <si>
    <t>Block Group 1, Census Tract 209.04, Sumner County, Tennessee</t>
  </si>
  <si>
    <t>Block Group 2, Census Tract 209.04, Sumner County, Tennessee</t>
  </si>
  <si>
    <t>Block Group 1, Census Tract 209.05, Sumner County, Tennessee</t>
  </si>
  <si>
    <t>Block Group 2, Census Tract 209.05, Sumner County, Tennessee</t>
  </si>
  <si>
    <t>Block Group 1, Census Tract 210.02, Sumner County, Tennessee</t>
  </si>
  <si>
    <t>Block Group 2, Census Tract 210.02, Sumner County, Tennessee</t>
  </si>
  <si>
    <t>Block Group 3, Census Tract 210.02, Sumner County, Tennessee</t>
  </si>
  <si>
    <t>Block Group 4, Census Tract 210.02, Sumner County, Tennessee</t>
  </si>
  <si>
    <t>Block Group 5, Census Tract 210.02, Sumner County, Tennessee</t>
  </si>
  <si>
    <t>Block Group 1, Census Tract 210.04, Sumner County, Tennessee</t>
  </si>
  <si>
    <t>Block Group 1, Census Tract 210.05, Sumner County, Tennessee</t>
  </si>
  <si>
    <t>Block Group 2, Census Tract 210.05, Sumner County, Tennessee</t>
  </si>
  <si>
    <t>Block Group 3, Census Tract 210.05, Sumner County, Tennessee</t>
  </si>
  <si>
    <t>Block Group 1, Census Tract 210.06, Sumner County, Tennessee</t>
  </si>
  <si>
    <t>Block Group 2, Census Tract 210.06, Sumner County, Tennessee</t>
  </si>
  <si>
    <t>Block Group 1, Census Tract 210.07, Sumner County, Tennessee</t>
  </si>
  <si>
    <t>Block Group 2, Census Tract 210.07, Sumner County, Tennessee</t>
  </si>
  <si>
    <t>Block Group 1, Census Tract 210.08, Sumner County, Tennessee</t>
  </si>
  <si>
    <t>Block Group 2, Census Tract 210.08, Sumner County, Tennessee</t>
  </si>
  <si>
    <t>Block Group 1, Census Tract 210.09, Sumner County, Tennessee</t>
  </si>
  <si>
    <t>Block Group 2, Census Tract 210.09, Sumner County, Tennessee</t>
  </si>
  <si>
    <t>Block Group 1, Census Tract 211.03, Sumner County, Tennessee</t>
  </si>
  <si>
    <t>Block Group 2, Census Tract 211.03, Sumner County, Tennessee</t>
  </si>
  <si>
    <t>Block Group 3, Census Tract 211.03, Sumner County, Tennessee</t>
  </si>
  <si>
    <t>Block Group 1, Census Tract 211.04, Sumner County, Tennessee</t>
  </si>
  <si>
    <t>Block Group 2, Census Tract 211.04, Sumner County, Tennessee</t>
  </si>
  <si>
    <t>Block Group 1, Census Tract 211.05, Sumner County, Tennessee</t>
  </si>
  <si>
    <t>Block Group 2, Census Tract 211.05, Sumner County, Tennessee</t>
  </si>
  <si>
    <t>Block Group 3, Census Tract 211.05, Sumner County, Tennessee</t>
  </si>
  <si>
    <t>Block Group 4, Census Tract 211.05, Sumner County, Tennessee</t>
  </si>
  <si>
    <t>Block Group 1, Census Tract 211.06, Sumner County, Tennessee</t>
  </si>
  <si>
    <t>Block Group 2, Census Tract 211.06, Sumner County, Tennessee</t>
  </si>
  <si>
    <t>Block Group 1, Census Tract 211.07, Sumner County, Tennessee</t>
  </si>
  <si>
    <t>Block Group 2, Census Tract 211.07, Sumner County, Tennessee</t>
  </si>
  <si>
    <t>Block Group 3, Census Tract 211.07, Sumner County, Tennessee</t>
  </si>
  <si>
    <t>Block Group 1, Census Tract 212.01, Sumner County, Tennessee</t>
  </si>
  <si>
    <t>Block Group 2, Census Tract 212.01, Sumner County, Tennessee</t>
  </si>
  <si>
    <t>Block Group 3, Census Tract 212.01, Sumner County, Tennessee</t>
  </si>
  <si>
    <t>Block Group 4, Census Tract 212.01, Sumner County, Tennessee</t>
  </si>
  <si>
    <t>Block Group 1, Census Tract 212.03, Sumner County, Tennessee</t>
  </si>
  <si>
    <t>Block Group 2, Census Tract 212.03, Sumner County, Tennessee</t>
  </si>
  <si>
    <t>Block Group 1, Census Tract 212.04, Sumner County, Tennessee</t>
  </si>
  <si>
    <t>Block Group 2, Census Tract 212.04, Sumner County, Tennessee</t>
  </si>
  <si>
    <t>Block Group 3, Census Tract 212.04, Sumner County, Tennessee</t>
  </si>
  <si>
    <t>Block Group 1, Census Tract 212.05, Sumner County, Tennessee</t>
  </si>
  <si>
    <t>Block Group 2, Census Tract 212.05, Sumner County, Tennessee</t>
  </si>
  <si>
    <t>Block Group 1, Census Tract 401, Tipton County, Tennessee</t>
  </si>
  <si>
    <t>Block Group 2, Census Tract 401, Tipton County, Tennessee</t>
  </si>
  <si>
    <t>Block Group 3, Census Tract 401, Tipton County, Tennessee</t>
  </si>
  <si>
    <t>Block Group 1, Census Tract 402, Tipton County, Tennessee</t>
  </si>
  <si>
    <t>Block Group 2, Census Tract 402, Tipton County, Tennessee</t>
  </si>
  <si>
    <t>Block Group 1, Census Tract 403.02, Tipton County, Tennessee</t>
  </si>
  <si>
    <t>Block Group 2, Census Tract 403.02, Tipton County, Tennessee</t>
  </si>
  <si>
    <t>Block Group 3, Census Tract 403.02, Tipton County, Tennessee</t>
  </si>
  <si>
    <t>Block Group 1, Census Tract 403.03, Tipton County, Tennessee</t>
  </si>
  <si>
    <t>Block Group 2, Census Tract 403.03, Tipton County, Tennessee</t>
  </si>
  <si>
    <t>Block Group 3, Census Tract 403.03, Tipton County, Tennessee</t>
  </si>
  <si>
    <t>Block Group 1, Census Tract 403.04, Tipton County, Tennessee</t>
  </si>
  <si>
    <t>Block Group 2, Census Tract 403.04, Tipton County, Tennessee</t>
  </si>
  <si>
    <t>Block Group 3, Census Tract 403.04, Tipton County, Tennessee</t>
  </si>
  <si>
    <t>Block Group 1, Census Tract 404, Tipton County, Tennessee</t>
  </si>
  <si>
    <t>Block Group 2, Census Tract 404, Tipton County, Tennessee</t>
  </si>
  <si>
    <t>Block Group 1, Census Tract 405, Tipton County, Tennessee</t>
  </si>
  <si>
    <t>Block Group 2, Census Tract 405, Tipton County, Tennessee</t>
  </si>
  <si>
    <t>Block Group 3, Census Tract 405, Tipton County, Tennessee</t>
  </si>
  <si>
    <t>Block Group 1, Census Tract 406.01, Tipton County, Tennessee</t>
  </si>
  <si>
    <t>Block Group 2, Census Tract 406.01, Tipton County, Tennessee</t>
  </si>
  <si>
    <t>Block Group 3, Census Tract 406.01, Tipton County, Tennessee</t>
  </si>
  <si>
    <t>Block Group 1, Census Tract 406.02, Tipton County, Tennessee</t>
  </si>
  <si>
    <t>Block Group 2, Census Tract 406.02, Tipton County, Tennessee</t>
  </si>
  <si>
    <t>Block Group 3, Census Tract 406.02, Tipton County, Tennessee</t>
  </si>
  <si>
    <t>Block Group 1, Census Tract 407, Tipton County, Tennessee</t>
  </si>
  <si>
    <t>Block Group 2, Census Tract 407, Tipton County, Tennessee</t>
  </si>
  <si>
    <t>Block Group 3, Census Tract 407, Tipton County, Tennessee</t>
  </si>
  <si>
    <t>Block Group 4, Census Tract 407, Tipton County, Tennessee</t>
  </si>
  <si>
    <t>Block Group 5, Census Tract 407, Tipton County, Tennessee</t>
  </si>
  <si>
    <t>Block Group 1, Census Tract 408, Tipton County, Tennessee</t>
  </si>
  <si>
    <t>Block Group 2, Census Tract 408, Tipton County, Tennessee</t>
  </si>
  <si>
    <t>Block Group 3, Census Tract 408, Tipton County, Tennessee</t>
  </si>
  <si>
    <t>Block Group 1, Census Tract 409, Tipton County, Tennessee</t>
  </si>
  <si>
    <t>Block Group 2, Census Tract 409, Tipton County, Tennessee</t>
  </si>
  <si>
    <t>Block Group 1, Census Tract 410, Tipton County, Tennessee</t>
  </si>
  <si>
    <t>Block Group 2, Census Tract 410, Tipton County, Tennessee</t>
  </si>
  <si>
    <t>Block Group 1, Census Tract 901, Trousdale County, Tennessee</t>
  </si>
  <si>
    <t>Block Group 2, Census Tract 901, Trousdale County, Tennessee</t>
  </si>
  <si>
    <t>Block Group 3, Census Tract 901, Trousdale County, Tennessee</t>
  </si>
  <si>
    <t>Block Group 1, Census Tract 902, Trousdale County, Tennessee</t>
  </si>
  <si>
    <t>Block Group 2, Census Tract 902, Trousdale County, Tennessee</t>
  </si>
  <si>
    <t>Block Group 1, Census Tract 801, Unicoi County, Tennessee</t>
  </si>
  <si>
    <t>Block Group 2, Census Tract 801, Unicoi County, Tennessee</t>
  </si>
  <si>
    <t>Block Group 1, Census Tract 802, Unicoi County, Tennessee</t>
  </si>
  <si>
    <t>Block Group 2, Census Tract 802, Unicoi County, Tennessee</t>
  </si>
  <si>
    <t>Block Group 3, Census Tract 802, Unicoi County, Tennessee</t>
  </si>
  <si>
    <t>Block Group 4, Census Tract 802, Unicoi County, Tennessee</t>
  </si>
  <si>
    <t>Block Group 1, Census Tract 803, Unicoi County, Tennessee</t>
  </si>
  <si>
    <t>Block Group 2, Census Tract 803, Unicoi County, Tennessee</t>
  </si>
  <si>
    <t>Block Group 3, Census Tract 803, Unicoi County, Tennessee</t>
  </si>
  <si>
    <t>Block Group 1, Census Tract 804, Unicoi County, Tennessee</t>
  </si>
  <si>
    <t>Block Group 2, Census Tract 804, Unicoi County, Tennessee</t>
  </si>
  <si>
    <t>Block Group 3, Census Tract 804, Unicoi County, Tennessee</t>
  </si>
  <si>
    <t>Block Group 4, Census Tract 804, Unicoi County, Tennessee</t>
  </si>
  <si>
    <t>Block Group 5, Census Tract 804, Unicoi County, Tennessee</t>
  </si>
  <si>
    <t>Block Group 1, Census Tract 401.01, Union County, Tennessee</t>
  </si>
  <si>
    <t>Block Group 2, Census Tract 401.01, Union County, Tennessee</t>
  </si>
  <si>
    <t>Block Group 3, Census Tract 401.01, Union County, Tennessee</t>
  </si>
  <si>
    <t>Block Group 1, Census Tract 401.02, Union County, Tennessee</t>
  </si>
  <si>
    <t>Block Group 2, Census Tract 401.02, Union County, Tennessee</t>
  </si>
  <si>
    <t>Block Group 1, Census Tract 402.01, Union County, Tennessee</t>
  </si>
  <si>
    <t>Block Group 2, Census Tract 402.01, Union County, Tennessee</t>
  </si>
  <si>
    <t>Block Group 3, Census Tract 402.01, Union County, Tennessee</t>
  </si>
  <si>
    <t>Block Group 1, Census Tract 402.02, Union County, Tennessee</t>
  </si>
  <si>
    <t>Block Group 2, Census Tract 402.02, Union County, Tennessee</t>
  </si>
  <si>
    <t>Block Group 3, Census Tract 402.02, Union County, Tennessee</t>
  </si>
  <si>
    <t>Block Group 4, Census Tract 402.02, Union County, Tennessee</t>
  </si>
  <si>
    <t>Block Group 1, Census Tract 403, Union County, Tennessee</t>
  </si>
  <si>
    <t>Block Group 2, Census Tract 403, Union County, Tennessee</t>
  </si>
  <si>
    <t>Block Group 1, Census Tract 9250, Van Buren County, Tennessee</t>
  </si>
  <si>
    <t>Block Group 2, Census Tract 9250, Van Buren County, Tennessee</t>
  </si>
  <si>
    <t>Block Group 1, Census Tract 9252, Van Buren County, Tennessee</t>
  </si>
  <si>
    <t>Block Group 2, Census Tract 9252, Van Buren County, Tennessee</t>
  </si>
  <si>
    <t>Block Group 1, Census Tract 9301, Warren County, Tennessee</t>
  </si>
  <si>
    <t>Block Group 2, Census Tract 9301, Warren County, Tennessee</t>
  </si>
  <si>
    <t>Block Group 3, Census Tract 9301, Warren County, Tennessee</t>
  </si>
  <si>
    <t>Block Group 1, Census Tract 9302.01, Warren County, Tennessee</t>
  </si>
  <si>
    <t>Block Group 2, Census Tract 9302.01, Warren County, Tennessee</t>
  </si>
  <si>
    <t>Block Group 1, Census Tract 9302.02, Warren County, Tennessee</t>
  </si>
  <si>
    <t>Block Group 2, Census Tract 9302.02, Warren County, Tennessee</t>
  </si>
  <si>
    <t>Block Group 1, Census Tract 9303, Warren County, Tennessee</t>
  </si>
  <si>
    <t>Block Group 2, Census Tract 9303, Warren County, Tennessee</t>
  </si>
  <si>
    <t>Block Group 1, Census Tract 9304, Warren County, Tennessee</t>
  </si>
  <si>
    <t>Block Group 2, Census Tract 9304, Warren County, Tennessee</t>
  </si>
  <si>
    <t>Block Group 3, Census Tract 9304, Warren County, Tennessee</t>
  </si>
  <si>
    <t>Block Group 4, Census Tract 9304, Warren County, Tennessee</t>
  </si>
  <si>
    <t>Block Group 1, Census Tract 9305, Warren County, Tennessee</t>
  </si>
  <si>
    <t>Block Group 2, Census Tract 9305, Warren County, Tennessee</t>
  </si>
  <si>
    <t>Block Group 3, Census Tract 9305, Warren County, Tennessee</t>
  </si>
  <si>
    <t>Block Group 4, Census Tract 9305, Warren County, Tennessee</t>
  </si>
  <si>
    <t>Block Group 1, Census Tract 9306, Warren County, Tennessee</t>
  </si>
  <si>
    <t>Block Group 2, Census Tract 9306, Warren County, Tennessee</t>
  </si>
  <si>
    <t>Block Group 3, Census Tract 9306, Warren County, Tennessee</t>
  </si>
  <si>
    <t>Block Group 1, Census Tract 9307, Warren County, Tennessee</t>
  </si>
  <si>
    <t>Block Group 2, Census Tract 9307, Warren County, Tennessee</t>
  </si>
  <si>
    <t>Block Group 3, Census Tract 9307, Warren County, Tennessee</t>
  </si>
  <si>
    <t>Block Group 1, Census Tract 9308, Warren County, Tennessee</t>
  </si>
  <si>
    <t>Block Group 2, Census Tract 9308, Warren County, Tennessee</t>
  </si>
  <si>
    <t>Block Group 3, Census Tract 9308, Warren County, Tennessee</t>
  </si>
  <si>
    <t>Block Group 1, Census Tract 9309, Warren County, Tennessee</t>
  </si>
  <si>
    <t>Block Group 1, Census Tract 601, Washington County, Tennessee</t>
  </si>
  <si>
    <t>Block Group 2, Census Tract 601, Washington County, Tennessee</t>
  </si>
  <si>
    <t>Block Group 3, Census Tract 601, Washington County, Tennessee</t>
  </si>
  <si>
    <t>Block Group 1, Census Tract 604.01, Washington County, Tennessee</t>
  </si>
  <si>
    <t>Block Group 2, Census Tract 604.01, Washington County, Tennessee</t>
  </si>
  <si>
    <t>Block Group 3, Census Tract 604.01, Washington County, Tennessee</t>
  </si>
  <si>
    <t>Block Group 1, Census Tract 604.02, Washington County, Tennessee</t>
  </si>
  <si>
    <t>Block Group 2, Census Tract 604.02, Washington County, Tennessee</t>
  </si>
  <si>
    <t>Block Group 3, Census Tract 604.02, Washington County, Tennessee</t>
  </si>
  <si>
    <t>Block Group 1, Census Tract 605.01, Washington County, Tennessee</t>
  </si>
  <si>
    <t>Block Group 2, Census Tract 605.01, Washington County, Tennessee</t>
  </si>
  <si>
    <t>Block Group 3, Census Tract 605.01, Washington County, Tennessee</t>
  </si>
  <si>
    <t>Block Group 4, Census Tract 605.01, Washington County, Tennessee</t>
  </si>
  <si>
    <t>Block Group 1, Census Tract 605.03, Washington County, Tennessee</t>
  </si>
  <si>
    <t>Block Group 2, Census Tract 605.03, Washington County, Tennessee</t>
  </si>
  <si>
    <t>Block Group 1, Census Tract 605.04, Washington County, Tennessee</t>
  </si>
  <si>
    <t>Block Group 2, Census Tract 605.04, Washington County, Tennessee</t>
  </si>
  <si>
    <t>Block Group 3, Census Tract 605.04, Washington County, Tennessee</t>
  </si>
  <si>
    <t>Block Group 1, Census Tract 606.01, Washington County, Tennessee</t>
  </si>
  <si>
    <t>Block Group 2, Census Tract 606.01, Washington County, Tennessee</t>
  </si>
  <si>
    <t>Block Group 3, Census Tract 606.01, Washington County, Tennessee</t>
  </si>
  <si>
    <t>Block Group 1, Census Tract 606.02, Washington County, Tennessee</t>
  </si>
  <si>
    <t>Block Group 2, Census Tract 606.02, Washington County, Tennessee</t>
  </si>
  <si>
    <t>Block Group 3, Census Tract 606.02, Washington County, Tennessee</t>
  </si>
  <si>
    <t>Block Group 1, Census Tract 607, Washington County, Tennessee</t>
  </si>
  <si>
    <t>Block Group 1, Census Tract 608, Washington County, Tennessee</t>
  </si>
  <si>
    <t>Block Group 2, Census Tract 608, Washington County, Tennessee</t>
  </si>
  <si>
    <t>Block Group 3, Census Tract 608, Washington County, Tennessee</t>
  </si>
  <si>
    <t>Block Group 1, Census Tract 609.01, Washington County, Tennessee</t>
  </si>
  <si>
    <t>Block Group 2, Census Tract 609.01, Washington County, Tennessee</t>
  </si>
  <si>
    <t>Block Group 1, Census Tract 609.02, Washington County, Tennessee</t>
  </si>
  <si>
    <t>Block Group 2, Census Tract 609.02, Washington County, Tennessee</t>
  </si>
  <si>
    <t>Block Group 3, Census Tract 609.02, Washington County, Tennessee</t>
  </si>
  <si>
    <t>Block Group 1, Census Tract 610, Washington County, Tennessee</t>
  </si>
  <si>
    <t>Block Group 2, Census Tract 610, Washington County, Tennessee</t>
  </si>
  <si>
    <t>Block Group 3, Census Tract 610, Washington County, Tennessee</t>
  </si>
  <si>
    <t>Block Group 1, Census Tract 611, Washington County, Tennessee</t>
  </si>
  <si>
    <t>Block Group 2, Census Tract 611, Washington County, Tennessee</t>
  </si>
  <si>
    <t>Block Group 3, Census Tract 611, Washington County, Tennessee</t>
  </si>
  <si>
    <t>Block Group 4, Census Tract 611, Washington County, Tennessee</t>
  </si>
  <si>
    <t>Block Group 1, Census Tract 612, Washington County, Tennessee</t>
  </si>
  <si>
    <t>Block Group 2, Census Tract 612, Washington County, Tennessee</t>
  </si>
  <si>
    <t>Block Group 3, Census Tract 612, Washington County, Tennessee</t>
  </si>
  <si>
    <t>Block Group 1, Census Tract 613.01, Washington County, Tennessee</t>
  </si>
  <si>
    <t>Block Group 2, Census Tract 613.01, Washington County, Tennessee</t>
  </si>
  <si>
    <t>Block Group 3, Census Tract 613.01, Washington County, Tennessee</t>
  </si>
  <si>
    <t>Block Group 1, Census Tract 613.02, Washington County, Tennessee</t>
  </si>
  <si>
    <t>Block Group 2, Census Tract 613.02, Washington County, Tennessee</t>
  </si>
  <si>
    <t>Block Group 3, Census Tract 613.02, Washington County, Tennessee</t>
  </si>
  <si>
    <t>Block Group 1, Census Tract 614.01, Washington County, Tennessee</t>
  </si>
  <si>
    <t>Block Group 2, Census Tract 614.01, Washington County, Tennessee</t>
  </si>
  <si>
    <t>Block Group 3, Census Tract 614.01, Washington County, Tennessee</t>
  </si>
  <si>
    <t>Block Group 1, Census Tract 614.03, Washington County, Tennessee</t>
  </si>
  <si>
    <t>Block Group 2, Census Tract 614.03, Washington County, Tennessee</t>
  </si>
  <si>
    <t>Block Group 3, Census Tract 614.03, Washington County, Tennessee</t>
  </si>
  <si>
    <t>Block Group 4, Census Tract 614.03, Washington County, Tennessee</t>
  </si>
  <si>
    <t>Block Group 1, Census Tract 614.04, Washington County, Tennessee</t>
  </si>
  <si>
    <t>Block Group 2, Census Tract 614.04, Washington County, Tennessee</t>
  </si>
  <si>
    <t>Block Group 1, Census Tract 615, Washington County, Tennessee</t>
  </si>
  <si>
    <t>Block Group 2, Census Tract 615, Washington County, Tennessee</t>
  </si>
  <si>
    <t>Block Group 3, Census Tract 615, Washington County, Tennessee</t>
  </si>
  <si>
    <t>Block Group 4, Census Tract 615, Washington County, Tennessee</t>
  </si>
  <si>
    <t>Block Group 1, Census Tract 616.01, Washington County, Tennessee</t>
  </si>
  <si>
    <t>Block Group 2, Census Tract 616.01, Washington County, Tennessee</t>
  </si>
  <si>
    <t>Block Group 1, Census Tract 616.03, Washington County, Tennessee</t>
  </si>
  <si>
    <t>Block Group 2, Census Tract 616.03, Washington County, Tennessee</t>
  </si>
  <si>
    <t>Block Group 3, Census Tract 616.03, Washington County, Tennessee</t>
  </si>
  <si>
    <t>Block Group 1, Census Tract 616.04, Washington County, Tennessee</t>
  </si>
  <si>
    <t>Block Group 2, Census Tract 616.04, Washington County, Tennessee</t>
  </si>
  <si>
    <t>Block Group 3, Census Tract 616.04, Washington County, Tennessee</t>
  </si>
  <si>
    <t>Block Group 1, Census Tract 617.01, Washington County, Tennessee</t>
  </si>
  <si>
    <t>Block Group 2, Census Tract 617.01, Washington County, Tennessee</t>
  </si>
  <si>
    <t>Block Group 3, Census Tract 617.01, Washington County, Tennessee</t>
  </si>
  <si>
    <t>Block Group 1, Census Tract 617.03, Washington County, Tennessee</t>
  </si>
  <si>
    <t>Block Group 2, Census Tract 617.03, Washington County, Tennessee</t>
  </si>
  <si>
    <t>Block Group 1, Census Tract 617.04, Washington County, Tennessee</t>
  </si>
  <si>
    <t>Block Group 2, Census Tract 617.04, Washington County, Tennessee</t>
  </si>
  <si>
    <t>Block Group 1, Census Tract 618, Washington County, Tennessee</t>
  </si>
  <si>
    <t>Block Group 2, Census Tract 618, Washington County, Tennessee</t>
  </si>
  <si>
    <t>Block Group 3, Census Tract 618, Washington County, Tennessee</t>
  </si>
  <si>
    <t>Block Group 4, Census Tract 618, Washington County, Tennessee</t>
  </si>
  <si>
    <t>Block Group 5, Census Tract 618, Washington County, Tennessee</t>
  </si>
  <si>
    <t>Block Group 1, Census Tract 619.02, Washington County, Tennessee</t>
  </si>
  <si>
    <t>Block Group 2, Census Tract 619.02, Washington County, Tennessee</t>
  </si>
  <si>
    <t>Block Group 3, Census Tract 619.02, Washington County, Tennessee</t>
  </si>
  <si>
    <t>Block Group 1, Census Tract 619.03, Washington County, Tennessee</t>
  </si>
  <si>
    <t>Block Group 2, Census Tract 619.03, Washington County, Tennessee</t>
  </si>
  <si>
    <t>Block Group 1, Census Tract 619.04, Washington County, Tennessee</t>
  </si>
  <si>
    <t>Block Group 2, Census Tract 619.04, Washington County, Tennessee</t>
  </si>
  <si>
    <t>Block Group 1, Census Tract 620, Washington County, Tennessee</t>
  </si>
  <si>
    <t>Block Group 2, Census Tract 620, Washington County, Tennessee</t>
  </si>
  <si>
    <t>Block Group 3, Census Tract 620, Washington County, Tennessee</t>
  </si>
  <si>
    <t>Block Group 4, Census Tract 620, Washington County, Tennessee</t>
  </si>
  <si>
    <t>Block Group 1, Census Tract 9501, Wayne County, Tennessee</t>
  </si>
  <si>
    <t>Block Group 2, Census Tract 9501, Wayne County, Tennessee</t>
  </si>
  <si>
    <t>Block Group 3, Census Tract 9501, Wayne County, Tennessee</t>
  </si>
  <si>
    <t>Block Group 1, Census Tract 9502, Wayne County, Tennessee</t>
  </si>
  <si>
    <t>Block Group 2, Census Tract 9502, Wayne County, Tennessee</t>
  </si>
  <si>
    <t>Block Group 3, Census Tract 9502, Wayne County, Tennessee</t>
  </si>
  <si>
    <t>Block Group 4, Census Tract 9502, Wayne County, Tennessee</t>
  </si>
  <si>
    <t>Block Group 1, Census Tract 9503, Wayne County, Tennessee</t>
  </si>
  <si>
    <t>Block Group 2, Census Tract 9503, Wayne County, Tennessee</t>
  </si>
  <si>
    <t>Block Group 3, Census Tract 9503, Wayne County, Tennessee</t>
  </si>
  <si>
    <t>Block Group 1, Census Tract 9504, Wayne County, Tennessee</t>
  </si>
  <si>
    <t>Block Group 2, Census Tract 9504, Wayne County, Tennessee</t>
  </si>
  <si>
    <t>Block Group 3, Census Tract 9504, Wayne County, Tennessee</t>
  </si>
  <si>
    <t>Block Group 1, Census Tract 9680, Weakley County, Tennessee</t>
  </si>
  <si>
    <t>Block Group 1, Census Tract 9681.01, Weakley County, Tennessee</t>
  </si>
  <si>
    <t>Block Group 2, Census Tract 9681.01, Weakley County, Tennessee</t>
  </si>
  <si>
    <t>Block Group 3, Census Tract 9681.01, Weakley County, Tennessee</t>
  </si>
  <si>
    <t>Block Group 1, Census Tract 9681.02, Weakley County, Tennessee</t>
  </si>
  <si>
    <t>Block Group 1, Census Tract 9682.01, Weakley County, Tennessee</t>
  </si>
  <si>
    <t>Block Group 2, Census Tract 9682.01, Weakley County, Tennessee</t>
  </si>
  <si>
    <t>Block Group 3, Census Tract 9682.01, Weakley County, Tennessee</t>
  </si>
  <si>
    <t>Block Group 1, Census Tract 9682.02, Weakley County, Tennessee</t>
  </si>
  <si>
    <t>Block Group 1, Census Tract 9682.03, Weakley County, Tennessee</t>
  </si>
  <si>
    <t>Block Group 2, Census Tract 9682.03, Weakley County, Tennessee</t>
  </si>
  <si>
    <t>Block Group 1, Census Tract 9683, Weakley County, Tennessee</t>
  </si>
  <si>
    <t>Block Group 2, Census Tract 9683, Weakley County, Tennessee</t>
  </si>
  <si>
    <t>Block Group 1, Census Tract 9684, Weakley County, Tennessee</t>
  </si>
  <si>
    <t>Block Group 2, Census Tract 9684, Weakley County, Tennessee</t>
  </si>
  <si>
    <t>Block Group 3, Census Tract 9684, Weakley County, Tennessee</t>
  </si>
  <si>
    <t>Block Group 4, Census Tract 9684, Weakley County, Tennessee</t>
  </si>
  <si>
    <t>Block Group 5, Census Tract 9684, Weakley County, Tennessee</t>
  </si>
  <si>
    <t>Block Group 1, Census Tract 9685, Weakley County, Tennessee</t>
  </si>
  <si>
    <t>Block Group 2, Census Tract 9685, Weakley County, Tennessee</t>
  </si>
  <si>
    <t>Block Group 3, Census Tract 9685, Weakley County, Tennessee</t>
  </si>
  <si>
    <t>Block Group 1, Census Tract 9686, Weakley County, Tennessee</t>
  </si>
  <si>
    <t>Block Group 2, Census Tract 9686, Weakley County, Tennessee</t>
  </si>
  <si>
    <t>Block Group 3, Census Tract 9686, Weakley County, Tennessee</t>
  </si>
  <si>
    <t>Block Group 1, Census Tract 9687, Weakley County, Tennessee</t>
  </si>
  <si>
    <t>Block Group 2, Census Tract 9687, Weakley County, Tennessee</t>
  </si>
  <si>
    <t>Block Group 1, Census Tract 9350, White County, Tennessee</t>
  </si>
  <si>
    <t>Block Group 2, Census Tract 9350, White County, Tennessee</t>
  </si>
  <si>
    <t>Block Group 3, Census Tract 9350, White County, Tennessee</t>
  </si>
  <si>
    <t>Block Group 1, Census Tract 9351, White County, Tennessee</t>
  </si>
  <si>
    <t>Block Group 2, Census Tract 9351, White County, Tennessee</t>
  </si>
  <si>
    <t>Block Group 3, Census Tract 9351, White County, Tennessee</t>
  </si>
  <si>
    <t>Block Group 1, Census Tract 9352, White County, Tennessee</t>
  </si>
  <si>
    <t>Block Group 2, Census Tract 9352, White County, Tennessee</t>
  </si>
  <si>
    <t>Block Group 3, Census Tract 9352, White County, Tennessee</t>
  </si>
  <si>
    <t>Block Group 1, Census Tract 9353, White County, Tennessee</t>
  </si>
  <si>
    <t>Block Group 2, Census Tract 9353, White County, Tennessee</t>
  </si>
  <si>
    <t>Block Group 3, Census Tract 9353, White County, Tennessee</t>
  </si>
  <si>
    <t>Block Group 1, Census Tract 9354, White County, Tennessee</t>
  </si>
  <si>
    <t>Block Group 2, Census Tract 9354, White County, Tennessee</t>
  </si>
  <si>
    <t>Block Group 3, Census Tract 9354, White County, Tennessee</t>
  </si>
  <si>
    <t>Block Group 1, Census Tract 9355, White County, Tennessee</t>
  </si>
  <si>
    <t>Block Group 2, Census Tract 9355, White County, Tennessee</t>
  </si>
  <si>
    <t>Block Group 1, Census Tract 501.02, Williamson County, Tennessee</t>
  </si>
  <si>
    <t>Block Group 2, Census Tract 501.02, Williamson County, Tennessee</t>
  </si>
  <si>
    <t>Block Group 1, Census Tract 501.03, Williamson County, Tennessee</t>
  </si>
  <si>
    <t>Block Group 2, Census Tract 501.03, Williamson County, Tennessee</t>
  </si>
  <si>
    <t>Block Group 3, Census Tract 501.03, Williamson County, Tennessee</t>
  </si>
  <si>
    <t>Block Group 1, Census Tract 501.04, Williamson County, Tennessee</t>
  </si>
  <si>
    <t>Block Group 2, Census Tract 501.04, Williamson County, Tennessee</t>
  </si>
  <si>
    <t>Block Group 1, Census Tract 501.05, Williamson County, Tennessee</t>
  </si>
  <si>
    <t>Block Group 2, Census Tract 501.05, Williamson County, Tennessee</t>
  </si>
  <si>
    <t>Block Group 1, Census Tract 502.04, Williamson County, Tennessee</t>
  </si>
  <si>
    <t>Block Group 2, Census Tract 502.04, Williamson County, Tennessee</t>
  </si>
  <si>
    <t>Block Group 1, Census Tract 502.05, Williamson County, Tennessee</t>
  </si>
  <si>
    <t>Block Group 2, Census Tract 502.05, Williamson County, Tennessee</t>
  </si>
  <si>
    <t>Block Group 1, Census Tract 502.06, Williamson County, Tennessee</t>
  </si>
  <si>
    <t>Block Group 2, Census Tract 502.06, Williamson County, Tennessee</t>
  </si>
  <si>
    <t>Block Group 1, Census Tract 502.07, Williamson County, Tennessee</t>
  </si>
  <si>
    <t>Block Group 2, Census Tract 502.07, Williamson County, Tennessee</t>
  </si>
  <si>
    <t>Block Group 1, Census Tract 502.09, Williamson County, Tennessee</t>
  </si>
  <si>
    <t>Block Group 2, Census Tract 502.09, Williamson County, Tennessee</t>
  </si>
  <si>
    <t>Block Group 1, Census Tract 502.10, Williamson County, Tennessee</t>
  </si>
  <si>
    <t>Block Group 2, Census Tract 502.10, Williamson County, Tennessee</t>
  </si>
  <si>
    <t>Block Group 1, Census Tract 502.11, Williamson County, Tennessee</t>
  </si>
  <si>
    <t>Block Group 2, Census Tract 502.11, Williamson County, Tennessee</t>
  </si>
  <si>
    <t>Block Group 3, Census Tract 502.11, Williamson County, Tennessee</t>
  </si>
  <si>
    <t>Block Group 1, Census Tract 502.12, Williamson County, Tennessee</t>
  </si>
  <si>
    <t>Block Group 1, Census Tract 503.03, Williamson County, Tennessee</t>
  </si>
  <si>
    <t>Block Group 2, Census Tract 503.03, Williamson County, Tennessee</t>
  </si>
  <si>
    <t>Block Group 1, Census Tract 503.04, Williamson County, Tennessee</t>
  </si>
  <si>
    <t>Block Group 2, Census Tract 503.04, Williamson County, Tennessee</t>
  </si>
  <si>
    <t>Block Group 1, Census Tract 503.05, Williamson County, Tennessee</t>
  </si>
  <si>
    <t>Block Group 1, Census Tract 503.06, Williamson County, Tennessee</t>
  </si>
  <si>
    <t>Block Group 1, Census Tract 503.07, Williamson County, Tennessee</t>
  </si>
  <si>
    <t>Block Group 2, Census Tract 503.07, Williamson County, Tennessee</t>
  </si>
  <si>
    <t>Block Group 1, Census Tract 504.03, Williamson County, Tennessee</t>
  </si>
  <si>
    <t>Block Group 2, Census Tract 504.03, Williamson County, Tennessee</t>
  </si>
  <si>
    <t>Block Group 1, Census Tract 504.04, Williamson County, Tennessee</t>
  </si>
  <si>
    <t>Block Group 2, Census Tract 504.04, Williamson County, Tennessee</t>
  </si>
  <si>
    <t>Block Group 3, Census Tract 504.04, Williamson County, Tennessee</t>
  </si>
  <si>
    <t>Block Group 1, Census Tract 504.05, Williamson County, Tennessee</t>
  </si>
  <si>
    <t>Block Group 2, Census Tract 504.05, Williamson County, Tennessee</t>
  </si>
  <si>
    <t>Block Group 1, Census Tract 504.06, Williamson County, Tennessee</t>
  </si>
  <si>
    <t>Block Group 2, Census Tract 504.06, Williamson County, Tennessee</t>
  </si>
  <si>
    <t>Block Group 3, Census Tract 504.06, Williamson County, Tennessee</t>
  </si>
  <si>
    <t>Block Group 1, Census Tract 505.02, Williamson County, Tennessee</t>
  </si>
  <si>
    <t>Block Group 2, Census Tract 505.02, Williamson County, Tennessee</t>
  </si>
  <si>
    <t>Block Group 3, Census Tract 505.02, Williamson County, Tennessee</t>
  </si>
  <si>
    <t>Block Group 1, Census Tract 505.03, Williamson County, Tennessee</t>
  </si>
  <si>
    <t>Block Group 2, Census Tract 505.03, Williamson County, Tennessee</t>
  </si>
  <si>
    <t>Block Group 3, Census Tract 505.03, Williamson County, Tennessee</t>
  </si>
  <si>
    <t>Block Group 1, Census Tract 505.04, Williamson County, Tennessee</t>
  </si>
  <si>
    <t>Block Group 2, Census Tract 505.04, Williamson County, Tennessee</t>
  </si>
  <si>
    <t>Block Group 1, Census Tract 506.01, Williamson County, Tennessee</t>
  </si>
  <si>
    <t>Block Group 2, Census Tract 506.01, Williamson County, Tennessee</t>
  </si>
  <si>
    <t>Block Group 3, Census Tract 506.01, Williamson County, Tennessee</t>
  </si>
  <si>
    <t>Block Group 1, Census Tract 506.03, Williamson County, Tennessee</t>
  </si>
  <si>
    <t>Block Group 2, Census Tract 506.03, Williamson County, Tennessee</t>
  </si>
  <si>
    <t>Block Group 1, Census Tract 506.04, Williamson County, Tennessee</t>
  </si>
  <si>
    <t>Block Group 2, Census Tract 506.04, Williamson County, Tennessee</t>
  </si>
  <si>
    <t>Block Group 3, Census Tract 506.04, Williamson County, Tennessee</t>
  </si>
  <si>
    <t>Block Group 1, Census Tract 507.01, Williamson County, Tennessee</t>
  </si>
  <si>
    <t>Block Group 2, Census Tract 507.01, Williamson County, Tennessee</t>
  </si>
  <si>
    <t>Block Group 1, Census Tract 507.02, Williamson County, Tennessee</t>
  </si>
  <si>
    <t>Block Group 2, Census Tract 507.02, Williamson County, Tennessee</t>
  </si>
  <si>
    <t>Block Group 1, Census Tract 508.01, Williamson County, Tennessee</t>
  </si>
  <si>
    <t>Block Group 2, Census Tract 508.01, Williamson County, Tennessee</t>
  </si>
  <si>
    <t>Block Group 3, Census Tract 508.01, Williamson County, Tennessee</t>
  </si>
  <si>
    <t>Block Group 4, Census Tract 508.01, Williamson County, Tennessee</t>
  </si>
  <si>
    <t>Block Group 1, Census Tract 508.02, Williamson County, Tennessee</t>
  </si>
  <si>
    <t>Block Group 2, Census Tract 508.02, Williamson County, Tennessee</t>
  </si>
  <si>
    <t>Block Group 1, Census Tract 509.04, Williamson County, Tennessee</t>
  </si>
  <si>
    <t>Block Group 2, Census Tract 509.04, Williamson County, Tennessee</t>
  </si>
  <si>
    <t>Block Group 3, Census Tract 509.04, Williamson County, Tennessee</t>
  </si>
  <si>
    <t>Block Group 1, Census Tract 509.05, Williamson County, Tennessee</t>
  </si>
  <si>
    <t>Block Group 2, Census Tract 509.05, Williamson County, Tennessee</t>
  </si>
  <si>
    <t>Block Group 3, Census Tract 509.05, Williamson County, Tennessee</t>
  </si>
  <si>
    <t>Block Group 4, Census Tract 509.05, Williamson County, Tennessee</t>
  </si>
  <si>
    <t>Block Group 1, Census Tract 509.06, Williamson County, Tennessee</t>
  </si>
  <si>
    <t>Block Group 2, Census Tract 509.06, Williamson County, Tennessee</t>
  </si>
  <si>
    <t>Block Group 3, Census Tract 509.06, Williamson County, Tennessee</t>
  </si>
  <si>
    <t>Block Group 1, Census Tract 509.07, Williamson County, Tennessee</t>
  </si>
  <si>
    <t>Block Group 2, Census Tract 509.07, Williamson County, Tennessee</t>
  </si>
  <si>
    <t>Block Group 3, Census Tract 509.07, Williamson County, Tennessee</t>
  </si>
  <si>
    <t>Block Group 1, Census Tract 509.08, Williamson County, Tennessee</t>
  </si>
  <si>
    <t>Block Group 2, Census Tract 509.08, Williamson County, Tennessee</t>
  </si>
  <si>
    <t>Block Group 1, Census Tract 509.09, Williamson County, Tennessee</t>
  </si>
  <si>
    <t>Block Group 2, Census Tract 509.09, Williamson County, Tennessee</t>
  </si>
  <si>
    <t>Block Group 1, Census Tract 510.01, Williamson County, Tennessee</t>
  </si>
  <si>
    <t>Block Group 2, Census Tract 510.01, Williamson County, Tennessee</t>
  </si>
  <si>
    <t>Block Group 3, Census Tract 510.01, Williamson County, Tennessee</t>
  </si>
  <si>
    <t>Block Group 1, Census Tract 510.02, Williamson County, Tennessee</t>
  </si>
  <si>
    <t>Block Group 2, Census Tract 510.02, Williamson County, Tennessee</t>
  </si>
  <si>
    <t>Block Group 3, Census Tract 510.02, Williamson County, Tennessee</t>
  </si>
  <si>
    <t>Block Group 4, Census Tract 510.02, Williamson County, Tennessee</t>
  </si>
  <si>
    <t>Block Group 1, Census Tract 511, Williamson County, Tennessee</t>
  </si>
  <si>
    <t>Block Group 2, Census Tract 511, Williamson County, Tennessee</t>
  </si>
  <si>
    <t>Block Group 3, Census Tract 511, Williamson County, Tennessee</t>
  </si>
  <si>
    <t>Block Group 4, Census Tract 511, Williamson County, Tennessee</t>
  </si>
  <si>
    <t>Block Group 1, Census Tract 512.03, Williamson County, Tennessee</t>
  </si>
  <si>
    <t>Block Group 2, Census Tract 512.03, Williamson County, Tennessee</t>
  </si>
  <si>
    <t>Block Group 1, Census Tract 512.04, Williamson County, Tennessee</t>
  </si>
  <si>
    <t>Block Group 2, Census Tract 512.04, Williamson County, Tennessee</t>
  </si>
  <si>
    <t>Block Group 1, Census Tract 512.05, Williamson County, Tennessee</t>
  </si>
  <si>
    <t>Block Group 2, Census Tract 512.05, Williamson County, Tennessee</t>
  </si>
  <si>
    <t>Block Group 3, Census Tract 512.05, Williamson County, Tennessee</t>
  </si>
  <si>
    <t>Block Group 1, Census Tract 512.06, Williamson County, Tennessee</t>
  </si>
  <si>
    <t>Block Group 2, Census Tract 512.06, Williamson County, Tennessee</t>
  </si>
  <si>
    <t>Block Group 3, Census Tract 512.06, Williamson County, Tennessee</t>
  </si>
  <si>
    <t>Block Group 1, Census Tract 512.07, Williamson County, Tennessee</t>
  </si>
  <si>
    <t>Block Group 2, Census Tract 512.07, Williamson County, Tennessee</t>
  </si>
  <si>
    <t>Block Group 1, Census Tract 512.08, Williamson County, Tennessee</t>
  </si>
  <si>
    <t>Block Group 2, Census Tract 512.08, Williamson County, Tennessee</t>
  </si>
  <si>
    <t>Block Group 3, Census Tract 512.08, Williamson County, Tennessee</t>
  </si>
  <si>
    <t>Block Group 1, Census Tract 301.02, Wilson County, Tennessee</t>
  </si>
  <si>
    <t>Block Group 2, Census Tract 301.02, Wilson County, Tennessee</t>
  </si>
  <si>
    <t>Block Group 3, Census Tract 301.02, Wilson County, Tennessee</t>
  </si>
  <si>
    <t>Block Group 1, Census Tract 301.03, Wilson County, Tennessee</t>
  </si>
  <si>
    <t>Block Group 2, Census Tract 301.03, Wilson County, Tennessee</t>
  </si>
  <si>
    <t>Block Group 1, Census Tract 301.04, Wilson County, Tennessee</t>
  </si>
  <si>
    <t>Block Group 2, Census Tract 301.04, Wilson County, Tennessee</t>
  </si>
  <si>
    <t>Block Group 1, Census Tract 301.05, Wilson County, Tennessee</t>
  </si>
  <si>
    <t>Block Group 1, Census Tract 302.02, Wilson County, Tennessee</t>
  </si>
  <si>
    <t>Block Group 2, Census Tract 302.02, Wilson County, Tennessee</t>
  </si>
  <si>
    <t>Block Group 3, Census Tract 302.02, Wilson County, Tennessee</t>
  </si>
  <si>
    <t>Block Group 1, Census Tract 302.03, Wilson County, Tennessee</t>
  </si>
  <si>
    <t>Block Group 2, Census Tract 302.03, Wilson County, Tennessee</t>
  </si>
  <si>
    <t>Block Group 3, Census Tract 302.03, Wilson County, Tennessee</t>
  </si>
  <si>
    <t>Block Group 4, Census Tract 302.03, Wilson County, Tennessee</t>
  </si>
  <si>
    <t>Block Group 1, Census Tract 302.05, Wilson County, Tennessee</t>
  </si>
  <si>
    <t>Block Group 1, Census Tract 302.06, Wilson County, Tennessee</t>
  </si>
  <si>
    <t>Block Group 2, Census Tract 302.06, Wilson County, Tennessee</t>
  </si>
  <si>
    <t>Block Group 3, Census Tract 302.06, Wilson County, Tennessee</t>
  </si>
  <si>
    <t>Block Group 1, Census Tract 302.07, Wilson County, Tennessee</t>
  </si>
  <si>
    <t>Block Group 2, Census Tract 302.07, Wilson County, Tennessee</t>
  </si>
  <si>
    <t>Block Group 1, Census Tract 303.03, Wilson County, Tennessee</t>
  </si>
  <si>
    <t>Block Group 2, Census Tract 303.03, Wilson County, Tennessee</t>
  </si>
  <si>
    <t>Block Group 3, Census Tract 303.03, Wilson County, Tennessee</t>
  </si>
  <si>
    <t>Block Group 1, Census Tract 303.04, Wilson County, Tennessee</t>
  </si>
  <si>
    <t>Block Group 2, Census Tract 303.04, Wilson County, Tennessee</t>
  </si>
  <si>
    <t>Block Group 3, Census Tract 303.04, Wilson County, Tennessee</t>
  </si>
  <si>
    <t>Block Group 1, Census Tract 303.05, Wilson County, Tennessee</t>
  </si>
  <si>
    <t>Block Group 2, Census Tract 303.05, Wilson County, Tennessee</t>
  </si>
  <si>
    <t>Block Group 3, Census Tract 303.05, Wilson County, Tennessee</t>
  </si>
  <si>
    <t>Block Group 4, Census Tract 303.05, Wilson County, Tennessee</t>
  </si>
  <si>
    <t>Block Group 1, Census Tract 303.08, Wilson County, Tennessee</t>
  </si>
  <si>
    <t>Block Group 2, Census Tract 303.08, Wilson County, Tennessee</t>
  </si>
  <si>
    <t>Block Group 1, Census Tract 303.09, Wilson County, Tennessee</t>
  </si>
  <si>
    <t>Block Group 2, Census Tract 303.09, Wilson County, Tennessee</t>
  </si>
  <si>
    <t>Block Group 1, Census Tract 303.10, Wilson County, Tennessee</t>
  </si>
  <si>
    <t>Block Group 2, Census Tract 303.10, Wilson County, Tennessee</t>
  </si>
  <si>
    <t>Block Group 3, Census Tract 303.10, Wilson County, Tennessee</t>
  </si>
  <si>
    <t>Block Group 1, Census Tract 303.11, Wilson County, Tennessee</t>
  </si>
  <si>
    <t>Block Group 2, Census Tract 303.11, Wilson County, Tennessee</t>
  </si>
  <si>
    <t>Block Group 1, Census Tract 304.01, Wilson County, Tennessee</t>
  </si>
  <si>
    <t>Block Group 1, Census Tract 304.02, Wilson County, Tennessee</t>
  </si>
  <si>
    <t>Block Group 2, Census Tract 304.02, Wilson County, Tennessee</t>
  </si>
  <si>
    <t>Block Group 3, Census Tract 304.02, Wilson County, Tennessee</t>
  </si>
  <si>
    <t>Block Group 1, Census Tract 305, Wilson County, Tennessee</t>
  </si>
  <si>
    <t>Block Group 2, Census Tract 305, Wilson County, Tennessee</t>
  </si>
  <si>
    <t>Block Group 3, Census Tract 305, Wilson County, Tennessee</t>
  </si>
  <si>
    <t>Block Group 4, Census Tract 305, Wilson County, Tennessee</t>
  </si>
  <si>
    <t>Block Group 1, Census Tract 306, Wilson County, Tennessee</t>
  </si>
  <si>
    <t>Block Group 2, Census Tract 306, Wilson County, Tennessee</t>
  </si>
  <si>
    <t>Block Group 3, Census Tract 306, Wilson County, Tennessee</t>
  </si>
  <si>
    <t>Block Group 1, Census Tract 307, Wilson County, Tennessee</t>
  </si>
  <si>
    <t>Block Group 2, Census Tract 307, Wilson County, Tennessee</t>
  </si>
  <si>
    <t>Block Group 1, Census Tract 308, Wilson County, Tennessee</t>
  </si>
  <si>
    <t>Block Group 2, Census Tract 308, Wilson County, Tennessee</t>
  </si>
  <si>
    <t>Block Group 3, Census Tract 308, Wilson County, Tennessee</t>
  </si>
  <si>
    <t>Block Group 1, Census Tract 309.04, Wilson County, Tennessee</t>
  </si>
  <si>
    <t>Block Group 2, Census Tract 309.04, Wilson County, Tennessee</t>
  </si>
  <si>
    <t>Block Group 1, Census Tract 309.05, Wilson County, Tennessee</t>
  </si>
  <si>
    <t>Block Group 2, Census Tract 309.05, Wilson County, Tennessee</t>
  </si>
  <si>
    <t>Block Group 3, Census Tract 309.05, Wilson County, Tennessee</t>
  </si>
  <si>
    <t>Block Group 4, Census Tract 309.05, Wilson County, Tennessee</t>
  </si>
  <si>
    <t>Block Group 1, Census Tract 309.06, Wilson County, Tennessee</t>
  </si>
  <si>
    <t>Block Group 2, Census Tract 309.06, Wilson County, Tennessee</t>
  </si>
  <si>
    <t>Block Group 3, Census Tract 309.06, Wilson County, Tennessee</t>
  </si>
  <si>
    <t>Block Group 1, Census Tract 309.07, Wilson County, Tennessee</t>
  </si>
  <si>
    <t>Block Group 2, Census Tract 309.07, Wilson County, Tennessee</t>
  </si>
  <si>
    <t>Block Group 3, Census Tract 309.07, Wilson County, Tennessee</t>
  </si>
  <si>
    <t>Block Group 4, Census Tract 309.07, Wilson County, Tennessee</t>
  </si>
  <si>
    <t>Block Group 1, Census Tract 309.08, Wilson County, Tennessee</t>
  </si>
  <si>
    <t>Block Group 2, Census Tract 309.08, Wilson County, Tennessee</t>
  </si>
  <si>
    <t>Block Group 3, Census Tract 309.08, Wilson County, Tennessee</t>
  </si>
  <si>
    <t>Block Group 4, Census Tract 309.08, Wilson County, Tennessee</t>
  </si>
  <si>
    <t>Block Group 1, Census Tract 310, Wilson County, Tennessee</t>
  </si>
  <si>
    <t>Block Group 2, Census Tract 310, Wilson County, Tennessee</t>
  </si>
  <si>
    <t>Block Group 3, Census Tract 310, Wilson County, Tennessee</t>
  </si>
  <si>
    <t>Block Group 4, Census Tract 310, Wilson County, Tennessee</t>
  </si>
  <si>
    <t>Census Tract 201, Anderson County, Tennessee</t>
  </si>
  <si>
    <t>Census Tract 202.01, Anderson County, Tennessee</t>
  </si>
  <si>
    <t>Census Tract 202.02, Anderson County, Tennessee</t>
  </si>
  <si>
    <t>Census Tract 203, Anderson County, Tennessee</t>
  </si>
  <si>
    <t>Census Tract 204, Anderson County, Tennessee</t>
  </si>
  <si>
    <t>Census Tract 205, Anderson County, Tennessee</t>
  </si>
  <si>
    <t>Census Tract 206, Anderson County, Tennessee</t>
  </si>
  <si>
    <t>Census Tract 207, Anderson County, Tennessee</t>
  </si>
  <si>
    <t>Census Tract 208, Anderson County, Tennessee</t>
  </si>
  <si>
    <t>Census Tract 209.01, Anderson County, Tennessee</t>
  </si>
  <si>
    <t>Census Tract 209.02, Anderson County, Tennessee</t>
  </si>
  <si>
    <t>Census Tract 210.01, Anderson County, Tennessee</t>
  </si>
  <si>
    <t>Census Tract 210.02, Anderson County, Tennessee</t>
  </si>
  <si>
    <t>Census Tract 211, Anderson County, Tennessee</t>
  </si>
  <si>
    <t>Census Tract 212.01, Anderson County, Tennessee</t>
  </si>
  <si>
    <t>Census Tract 212.02, Anderson County, Tennessee</t>
  </si>
  <si>
    <t>Census Tract 213.01, Anderson County, Tennessee</t>
  </si>
  <si>
    <t>Census Tract 213.03, Anderson County, Tennessee</t>
  </si>
  <si>
    <t>Census Tract 213.04, Anderson County, Tennessee</t>
  </si>
  <si>
    <t>Census Tract 9801, Anderson County, Tennessee</t>
  </si>
  <si>
    <t>Census Tract 9501, Bedford County, Tennessee</t>
  </si>
  <si>
    <t>Census Tract 9502.01, Bedford County, Tennessee</t>
  </si>
  <si>
    <t>Census Tract 9502.02, Bedford County, Tennessee</t>
  </si>
  <si>
    <t>Census Tract 9503, Bedford County, Tennessee</t>
  </si>
  <si>
    <t>Census Tract 9504.01, Bedford County, Tennessee</t>
  </si>
  <si>
    <t>Census Tract 9504.02, Bedford County, Tennessee</t>
  </si>
  <si>
    <t>Census Tract 9505, Bedford County, Tennessee</t>
  </si>
  <si>
    <t>Census Tract 9506, Bedford County, Tennessee</t>
  </si>
  <si>
    <t>Census Tract 9507, Bedford County, Tennessee</t>
  </si>
  <si>
    <t>Census Tract 9508, Bedford County, Tennessee</t>
  </si>
  <si>
    <t>Census Tract 9630, Benton County, Tennessee</t>
  </si>
  <si>
    <t>Census Tract 9631, Benton County, Tennessee</t>
  </si>
  <si>
    <t>Census Tract 9632, Benton County, Tennessee</t>
  </si>
  <si>
    <t>Census Tract 9633, Benton County, Tennessee</t>
  </si>
  <si>
    <t>Census Tract 9634, Benton County, Tennessee</t>
  </si>
  <si>
    <t>Census Tract 9530, Bledsoe County, Tennessee</t>
  </si>
  <si>
    <t>Census Tract 9531.01, Bledsoe County, Tennessee</t>
  </si>
  <si>
    <t>Census Tract 9531.02, Bledsoe County, Tennessee</t>
  </si>
  <si>
    <t>Census Tract 9532, Bledsoe County, Tennessee</t>
  </si>
  <si>
    <t>Census Tract 101, Blount County, Tennessee</t>
  </si>
  <si>
    <t>Census Tract 102, Blount County, Tennessee</t>
  </si>
  <si>
    <t>Census Tract 103.01, Blount County, Tennessee</t>
  </si>
  <si>
    <t>Census Tract 103.02, Blount County, Tennessee</t>
  </si>
  <si>
    <t>Census Tract 104, Blount County, Tennessee</t>
  </si>
  <si>
    <t>Census Tract 105, Blount County, Tennessee</t>
  </si>
  <si>
    <t>Census Tract 106, Blount County, Tennessee</t>
  </si>
  <si>
    <t>Census Tract 107, Blount County, Tennessee</t>
  </si>
  <si>
    <t>Census Tract 108, Blount County, Tennessee</t>
  </si>
  <si>
    <t>Census Tract 109, Blount County, Tennessee</t>
  </si>
  <si>
    <t>Census Tract 110.01, Blount County, Tennessee</t>
  </si>
  <si>
    <t>Census Tract 110.02, Blount County, Tennessee</t>
  </si>
  <si>
    <t>Census Tract 111.01, Blount County, Tennessee</t>
  </si>
  <si>
    <t>Census Tract 111.02, Blount County, Tennessee</t>
  </si>
  <si>
    <t>Census Tract 112.01, Blount County, Tennessee</t>
  </si>
  <si>
    <t>Census Tract 112.02, Blount County, Tennessee</t>
  </si>
  <si>
    <t>Census Tract 113.01, Blount County, Tennessee</t>
  </si>
  <si>
    <t>Census Tract 113.02, Blount County, Tennessee</t>
  </si>
  <si>
    <t>Census Tract 114.01, Blount County, Tennessee</t>
  </si>
  <si>
    <t>Census Tract 114.03, Blount County, Tennessee</t>
  </si>
  <si>
    <t>Census Tract 114.04, Blount County, Tennessee</t>
  </si>
  <si>
    <t>Census Tract 115.01, Blount County, Tennessee</t>
  </si>
  <si>
    <t>Census Tract 115.02, Blount County, Tennessee</t>
  </si>
  <si>
    <t>Census Tract 115.03, Blount County, Tennessee</t>
  </si>
  <si>
    <t>Census Tract 116.03, Blount County, Tennessee</t>
  </si>
  <si>
    <t>Census Tract 116.04, Blount County, Tennessee</t>
  </si>
  <si>
    <t>Census Tract 116.05, Blount County, Tennessee</t>
  </si>
  <si>
    <t>Census Tract 116.06, Blount County, Tennessee</t>
  </si>
  <si>
    <t>Census Tract 116.07, Blount County, Tennessee</t>
  </si>
  <si>
    <t>Census Tract 9801, Blount County, Tennessee</t>
  </si>
  <si>
    <t>Census Tract 9802, Blount County, Tennessee</t>
  </si>
  <si>
    <t>Census Tract 101, Bradley County, Tennessee</t>
  </si>
  <si>
    <t>Census Tract 102.01, Bradley County, Tennessee</t>
  </si>
  <si>
    <t>Census Tract 102.02, Bradley County, Tennessee</t>
  </si>
  <si>
    <t>Census Tract 103, Bradley County, Tennessee</t>
  </si>
  <si>
    <t>Census Tract 104, Bradley County, Tennessee</t>
  </si>
  <si>
    <t>Census Tract 105, Bradley County, Tennessee</t>
  </si>
  <si>
    <t>Census Tract 106, Bradley County, Tennessee</t>
  </si>
  <si>
    <t>Census Tract 107, Bradley County, Tennessee</t>
  </si>
  <si>
    <t>Census Tract 108, Bradley County, Tennessee</t>
  </si>
  <si>
    <t>Census Tract 109, Bradley County, Tennessee</t>
  </si>
  <si>
    <t>Census Tract 110, Bradley County, Tennessee</t>
  </si>
  <si>
    <t>Census Tract 111.01, Bradley County, Tennessee</t>
  </si>
  <si>
    <t>Census Tract 111.02, Bradley County, Tennessee</t>
  </si>
  <si>
    <t>Census Tract 112.01, Bradley County, Tennessee</t>
  </si>
  <si>
    <t>Census Tract 112.03, Bradley County, Tennessee</t>
  </si>
  <si>
    <t>Census Tract 112.04, Bradley County, Tennessee</t>
  </si>
  <si>
    <t>Census Tract 113.01, Bradley County, Tennessee</t>
  </si>
  <si>
    <t>Census Tract 113.02, Bradley County, Tennessee</t>
  </si>
  <si>
    <t>Census Tract 114.02, Bradley County, Tennessee</t>
  </si>
  <si>
    <t>Census Tract 114.03, Bradley County, Tennessee</t>
  </si>
  <si>
    <t>Census Tract 114.04, Bradley County, Tennessee</t>
  </si>
  <si>
    <t>Census Tract 115.01, Bradley County, Tennessee</t>
  </si>
  <si>
    <t>Census Tract 115.02, Bradley County, Tennessee</t>
  </si>
  <si>
    <t>Census Tract 116.01, Bradley County, Tennessee</t>
  </si>
  <si>
    <t>Census Tract 116.02, Bradley County, Tennessee</t>
  </si>
  <si>
    <t>Census Tract 9501, Campbell County, Tennessee</t>
  </si>
  <si>
    <t>Census Tract 9502, Campbell County, Tennessee</t>
  </si>
  <si>
    <t>Census Tract 9503, Campbell County, Tennessee</t>
  </si>
  <si>
    <t>Census Tract 9504, Campbell County, Tennessee</t>
  </si>
  <si>
    <t>Census Tract 9505, Campbell County, Tennessee</t>
  </si>
  <si>
    <t>Census Tract 9506.01, Campbell County, Tennessee</t>
  </si>
  <si>
    <t>Census Tract 9506.02, Campbell County, Tennessee</t>
  </si>
  <si>
    <t>Census Tract 9507.01, Campbell County, Tennessee</t>
  </si>
  <si>
    <t>Census Tract 9507.02, Campbell County, Tennessee</t>
  </si>
  <si>
    <t>Census Tract 9508, Campbell County, Tennessee</t>
  </si>
  <si>
    <t>Census Tract 9509, Campbell County, Tennessee</t>
  </si>
  <si>
    <t>Census Tract 9510, Campbell County, Tennessee</t>
  </si>
  <si>
    <t>Census Tract 9511, Campbell County, Tennessee</t>
  </si>
  <si>
    <t>Census Tract 9601, Cannon County, Tennessee</t>
  </si>
  <si>
    <t>Census Tract 9602.01, Cannon County, Tennessee</t>
  </si>
  <si>
    <t>Census Tract 9602.02, Cannon County, Tennessee</t>
  </si>
  <si>
    <t>Census Tract 9603, Cannon County, Tennessee</t>
  </si>
  <si>
    <t>Census Tract 9620, Carroll County, Tennessee</t>
  </si>
  <si>
    <t>Census Tract 9621.01, Carroll County, Tennessee</t>
  </si>
  <si>
    <t>Census Tract 9621.02, Carroll County, Tennessee</t>
  </si>
  <si>
    <t>Census Tract 9622.01, Carroll County, Tennessee</t>
  </si>
  <si>
    <t>Census Tract 9622.02, Carroll County, Tennessee</t>
  </si>
  <si>
    <t>Census Tract 9623, Carroll County, Tennessee</t>
  </si>
  <si>
    <t>Census Tract 9624, Carroll County, Tennessee</t>
  </si>
  <si>
    <t>Census Tract 9625, Carroll County, Tennessee</t>
  </si>
  <si>
    <t>Census Tract 9801, Carroll County, Tennessee</t>
  </si>
  <si>
    <t>Census Tract 701, Carter County, Tennessee</t>
  </si>
  <si>
    <t>Census Tract 702, Carter County, Tennessee</t>
  </si>
  <si>
    <t>Census Tract 703, Carter County, Tennessee</t>
  </si>
  <si>
    <t>Census Tract 704, Carter County, Tennessee</t>
  </si>
  <si>
    <t>Census Tract 705, Carter County, Tennessee</t>
  </si>
  <si>
    <t>Census Tract 706, Carter County, Tennessee</t>
  </si>
  <si>
    <t>Census Tract 707, Carter County, Tennessee</t>
  </si>
  <si>
    <t>Census Tract 708, Carter County, Tennessee</t>
  </si>
  <si>
    <t>Census Tract 709, Carter County, Tennessee</t>
  </si>
  <si>
    <t>Census Tract 710, Carter County, Tennessee</t>
  </si>
  <si>
    <t>Census Tract 711, Carter County, Tennessee</t>
  </si>
  <si>
    <t>Census Tract 712, Carter County, Tennessee</t>
  </si>
  <si>
    <t>Census Tract 713.01, Carter County, Tennessee</t>
  </si>
  <si>
    <t>Census Tract 713.02, Carter County, Tennessee</t>
  </si>
  <si>
    <t>Census Tract 714, Carter County, Tennessee</t>
  </si>
  <si>
    <t>Census Tract 715, Carter County, Tennessee</t>
  </si>
  <si>
    <t>Census Tract 716, Carter County, Tennessee</t>
  </si>
  <si>
    <t>Census Tract 717, Carter County, Tennessee</t>
  </si>
  <si>
    <t>Census Tract 701.02, Cheatham County, Tennessee</t>
  </si>
  <si>
    <t>Census Tract 701.03, Cheatham County, Tennessee</t>
  </si>
  <si>
    <t>Census Tract 701.04, Cheatham County, Tennessee</t>
  </si>
  <si>
    <t>Census Tract 702.01, Cheatham County, Tennessee</t>
  </si>
  <si>
    <t>Census Tract 702.02, Cheatham County, Tennessee</t>
  </si>
  <si>
    <t>Census Tract 702.03, Cheatham County, Tennessee</t>
  </si>
  <si>
    <t>Census Tract 703, Cheatham County, Tennessee</t>
  </si>
  <si>
    <t>Census Tract 704.01, Cheatham County, Tennessee</t>
  </si>
  <si>
    <t>Census Tract 704.02, Cheatham County, Tennessee</t>
  </si>
  <si>
    <t>Census Tract 9701.01, Chester County, Tennessee</t>
  </si>
  <si>
    <t>Census Tract 9701.02, Chester County, Tennessee</t>
  </si>
  <si>
    <t>Census Tract 9702, Chester County, Tennessee</t>
  </si>
  <si>
    <t>Census Tract 9703.01, Chester County, Tennessee</t>
  </si>
  <si>
    <t>Census Tract 9703.02, Chester County, Tennessee</t>
  </si>
  <si>
    <t>Census Tract 9701, Claiborne County, Tennessee</t>
  </si>
  <si>
    <t>Census Tract 9702, Claiborne County, Tennessee</t>
  </si>
  <si>
    <t>Census Tract 9703, Claiborne County, Tennessee</t>
  </si>
  <si>
    <t>Census Tract 9704, Claiborne County, Tennessee</t>
  </si>
  <si>
    <t>Census Tract 9705, Claiborne County, Tennessee</t>
  </si>
  <si>
    <t>Census Tract 9706, Claiborne County, Tennessee</t>
  </si>
  <si>
    <t>Census Tract 9707, Claiborne County, Tennessee</t>
  </si>
  <si>
    <t>Census Tract 9708, Claiborne County, Tennessee</t>
  </si>
  <si>
    <t>Census Tract 9709, Claiborne County, Tennessee</t>
  </si>
  <si>
    <t>Census Tract 9550, Clay County, Tennessee</t>
  </si>
  <si>
    <t>Census Tract 9551, Clay County, Tennessee</t>
  </si>
  <si>
    <t>Census Tract 9201, Cocke County, Tennessee</t>
  </si>
  <si>
    <t>Census Tract 9202, Cocke County, Tennessee</t>
  </si>
  <si>
    <t>Census Tract 9203, Cocke County, Tennessee</t>
  </si>
  <si>
    <t>Census Tract 9204, Cocke County, Tennessee</t>
  </si>
  <si>
    <t>Census Tract 9205.01, Cocke County, Tennessee</t>
  </si>
  <si>
    <t>Census Tract 9205.02, Cocke County, Tennessee</t>
  </si>
  <si>
    <t>Census Tract 9206, Cocke County, Tennessee</t>
  </si>
  <si>
    <t>Census Tract 9207, Cocke County, Tennessee</t>
  </si>
  <si>
    <t>Census Tract 9801, Cocke County, Tennessee</t>
  </si>
  <si>
    <t>Census Tract 9701, Coffee County, Tennessee</t>
  </si>
  <si>
    <t>Census Tract 9702.01, Coffee County, Tennessee</t>
  </si>
  <si>
    <t>Census Tract 9702.02, Coffee County, Tennessee</t>
  </si>
  <si>
    <t>Census Tract 9703, Coffee County, Tennessee</t>
  </si>
  <si>
    <t>Census Tract 9704.01, Coffee County, Tennessee</t>
  </si>
  <si>
    <t>Census Tract 9704.02, Coffee County, Tennessee</t>
  </si>
  <si>
    <t>Census Tract 9705.01, Coffee County, Tennessee</t>
  </si>
  <si>
    <t>Census Tract 9705.02, Coffee County, Tennessee</t>
  </si>
  <si>
    <t>Census Tract 9706, Coffee County, Tennessee</t>
  </si>
  <si>
    <t>Census Tract 9707, Coffee County, Tennessee</t>
  </si>
  <si>
    <t>Census Tract 9708.01, Coffee County, Tennessee</t>
  </si>
  <si>
    <t>Census Tract 9708.03, Coffee County, Tennessee</t>
  </si>
  <si>
    <t>Census Tract 9708.04, Coffee County, Tennessee</t>
  </si>
  <si>
    <t>Census Tract 9709, Coffee County, Tennessee</t>
  </si>
  <si>
    <t>Census Tract 9710.01, Coffee County, Tennessee</t>
  </si>
  <si>
    <t>Census Tract 9710.02, Coffee County, Tennessee</t>
  </si>
  <si>
    <t>Census Tract 9801, Coffee County, Tennessee</t>
  </si>
  <si>
    <t>Census Tract 9610, Crockett County, Tennessee</t>
  </si>
  <si>
    <t>Census Tract 9611, Crockett County, Tennessee</t>
  </si>
  <si>
    <t>Census Tract 9612, Crockett County, Tennessee</t>
  </si>
  <si>
    <t>Census Tract 9613, Crockett County, Tennessee</t>
  </si>
  <si>
    <t>Census Tract 9614, Crockett County, Tennessee</t>
  </si>
  <si>
    <t>Census Tract 9701.01, Cumberland County, Tennessee</t>
  </si>
  <si>
    <t>Census Tract 9701.03, Cumberland County, Tennessee</t>
  </si>
  <si>
    <t>Census Tract 9701.04, Cumberland County, Tennessee</t>
  </si>
  <si>
    <t>Census Tract 9702.01, Cumberland County, Tennessee</t>
  </si>
  <si>
    <t>Census Tract 9702.02, Cumberland County, Tennessee</t>
  </si>
  <si>
    <t>Census Tract 9703.01, Cumberland County, Tennessee</t>
  </si>
  <si>
    <t>Census Tract 9703.02, Cumberland County, Tennessee</t>
  </si>
  <si>
    <t>Census Tract 9704.01, Cumberland County, Tennessee</t>
  </si>
  <si>
    <t>Census Tract 9704.02, Cumberland County, Tennessee</t>
  </si>
  <si>
    <t>Census Tract 9705.01, Cumberland County, Tennessee</t>
  </si>
  <si>
    <t>Census Tract 9705.02, Cumberland County, Tennessee</t>
  </si>
  <si>
    <t>Census Tract 9706.01, Cumberland County, Tennessee</t>
  </si>
  <si>
    <t>Census Tract 9706.02, Cumberland County, Tennessee</t>
  </si>
  <si>
    <t>Census Tract 9706.03, Cumberland County, Tennessee</t>
  </si>
  <si>
    <t>Census Tract 9707.01, Cumberland County, Tennessee</t>
  </si>
  <si>
    <t>Census Tract 9707.02, Cumberland County, Tennessee</t>
  </si>
  <si>
    <t>Census Tract 9708, Cumberland County, Tennessee</t>
  </si>
  <si>
    <t>Census Tract 101.03, Davidson County, Tennessee</t>
  </si>
  <si>
    <t>Census Tract 101.04, Davidson County, Tennessee</t>
  </si>
  <si>
    <t>Census Tract 101.05, Davidson County, Tennessee</t>
  </si>
  <si>
    <t>Census Tract 101.06, Davidson County, Tennessee</t>
  </si>
  <si>
    <t>Census Tract 102.01, Davidson County, Tennessee</t>
  </si>
  <si>
    <t>Census Tract 102.02, Davidson County, Tennessee</t>
  </si>
  <si>
    <t>Census Tract 103.01, Davidson County, Tennessee</t>
  </si>
  <si>
    <t>Census Tract 103.02, Davidson County, Tennessee</t>
  </si>
  <si>
    <t>Census Tract 103.03, Davidson County, Tennessee</t>
  </si>
  <si>
    <t>Census Tract 104.01, Davidson County, Tennessee</t>
  </si>
  <si>
    <t>Census Tract 104.03, Davidson County, Tennessee</t>
  </si>
  <si>
    <t>Census Tract 104.04, Davidson County, Tennessee</t>
  </si>
  <si>
    <t>Census Tract 105.01, Davidson County, Tennessee</t>
  </si>
  <si>
    <t>Census Tract 105.02, Davidson County, Tennessee</t>
  </si>
  <si>
    <t>Census Tract 106.01, Davidson County, Tennessee</t>
  </si>
  <si>
    <t>Census Tract 106.02, Davidson County, Tennessee</t>
  </si>
  <si>
    <t>Census Tract 107.01, Davidson County, Tennessee</t>
  </si>
  <si>
    <t>Census Tract 107.02, Davidson County, Tennessee</t>
  </si>
  <si>
    <t>Census Tract 108.01, Davidson County, Tennessee</t>
  </si>
  <si>
    <t>Census Tract 108.02, Davidson County, Tennessee</t>
  </si>
  <si>
    <t>Census Tract 109.01, Davidson County, Tennessee</t>
  </si>
  <si>
    <t>Census Tract 109.03, Davidson County, Tennessee</t>
  </si>
  <si>
    <t>Census Tract 109.04, Davidson County, Tennessee</t>
  </si>
  <si>
    <t>Census Tract 110.01, Davidson County, Tennessee</t>
  </si>
  <si>
    <t>Census Tract 110.02, Davidson County, Tennessee</t>
  </si>
  <si>
    <t>Census Tract 111, Davidson County, Tennessee</t>
  </si>
  <si>
    <t>Census Tract 112, Davidson County, Tennessee</t>
  </si>
  <si>
    <t>Census Tract 113, Davidson County, Tennessee</t>
  </si>
  <si>
    <t>Census Tract 114, Davidson County, Tennessee</t>
  </si>
  <si>
    <t>Census Tract 115, Davidson County, Tennessee</t>
  </si>
  <si>
    <t>Census Tract 116, Davidson County, Tennessee</t>
  </si>
  <si>
    <t>Census Tract 117, Davidson County, Tennessee</t>
  </si>
  <si>
    <t>Census Tract 118, Davidson County, Tennessee</t>
  </si>
  <si>
    <t>Census Tract 119, Davidson County, Tennessee</t>
  </si>
  <si>
    <t>Census Tract 121, Davidson County, Tennessee</t>
  </si>
  <si>
    <t>Census Tract 122, Davidson County, Tennessee</t>
  </si>
  <si>
    <t>Census Tract 126, Davidson County, Tennessee</t>
  </si>
  <si>
    <t>Census Tract 127.01, Davidson County, Tennessee</t>
  </si>
  <si>
    <t>Census Tract 127.02, Davidson County, Tennessee</t>
  </si>
  <si>
    <t>Census Tract 128.01, Davidson County, Tennessee</t>
  </si>
  <si>
    <t>Census Tract 128.02, Davidson County, Tennessee</t>
  </si>
  <si>
    <t>Census Tract 130.01, Davidson County, Tennessee</t>
  </si>
  <si>
    <t>Census Tract 130.02, Davidson County, Tennessee</t>
  </si>
  <si>
    <t>Census Tract 131, Davidson County, Tennessee</t>
  </si>
  <si>
    <t>Census Tract 132.01, Davidson County, Tennessee</t>
  </si>
  <si>
    <t>Census Tract 132.02, Davidson County, Tennessee</t>
  </si>
  <si>
    <t>Census Tract 133, Davidson County, Tennessee</t>
  </si>
  <si>
    <t>Census Tract 134, Davidson County, Tennessee</t>
  </si>
  <si>
    <t>Census Tract 135, Davidson County, Tennessee</t>
  </si>
  <si>
    <t>Census Tract 136, Davidson County, Tennessee</t>
  </si>
  <si>
    <t>Census Tract 137.01, Davidson County, Tennessee</t>
  </si>
  <si>
    <t>Census Tract 137.02, Davidson County, Tennessee</t>
  </si>
  <si>
    <t>Census Tract 138, Davidson County, Tennessee</t>
  </si>
  <si>
    <t>Census Tract 139, Davidson County, Tennessee</t>
  </si>
  <si>
    <t>Census Tract 142, Davidson County, Tennessee</t>
  </si>
  <si>
    <t>Census Tract 143, Davidson County, Tennessee</t>
  </si>
  <si>
    <t>Census Tract 144, Davidson County, Tennessee</t>
  </si>
  <si>
    <t>Census Tract 148, Davidson County, Tennessee</t>
  </si>
  <si>
    <t>Census Tract 151, Davidson County, Tennessee</t>
  </si>
  <si>
    <t>Census Tract 152, Davidson County, Tennessee</t>
  </si>
  <si>
    <t>Census Tract 153, Davidson County, Tennessee</t>
  </si>
  <si>
    <t>Census Tract 154.01, Davidson County, Tennessee</t>
  </si>
  <si>
    <t>Census Tract 154.02, Davidson County, Tennessee</t>
  </si>
  <si>
    <t>Census Tract 154.04, Davidson County, Tennessee</t>
  </si>
  <si>
    <t>Census Tract 154.05, Davidson County, Tennessee</t>
  </si>
  <si>
    <t>Census Tract 155.01, Davidson County, Tennessee</t>
  </si>
  <si>
    <t>Census Tract 155.02, Davidson County, Tennessee</t>
  </si>
  <si>
    <t>Census Tract 156.09, Davidson County, Tennessee</t>
  </si>
  <si>
    <t>Census Tract 156.13, Davidson County, Tennessee</t>
  </si>
  <si>
    <t>Census Tract 156.14, Davidson County, Tennessee</t>
  </si>
  <si>
    <t>Census Tract 156.15, Davidson County, Tennessee</t>
  </si>
  <si>
    <t>Census Tract 156.17, Davidson County, Tennessee</t>
  </si>
  <si>
    <t>Census Tract 156.18, Davidson County, Tennessee</t>
  </si>
  <si>
    <t>Census Tract 156.19, Davidson County, Tennessee</t>
  </si>
  <si>
    <t>Census Tract 156.20, Davidson County, Tennessee</t>
  </si>
  <si>
    <t>Census Tract 156.22, Davidson County, Tennessee</t>
  </si>
  <si>
    <t>Census Tract 156.23, Davidson County, Tennessee</t>
  </si>
  <si>
    <t>Census Tract 156.24, Davidson County, Tennessee</t>
  </si>
  <si>
    <t>Census Tract 156.25, Davidson County, Tennessee</t>
  </si>
  <si>
    <t>Census Tract 156.26, Davidson County, Tennessee</t>
  </si>
  <si>
    <t>Census Tract 156.27, Davidson County, Tennessee</t>
  </si>
  <si>
    <t>Census Tract 156.28, Davidson County, Tennessee</t>
  </si>
  <si>
    <t>Census Tract 156.29, Davidson County, Tennessee</t>
  </si>
  <si>
    <t>Census Tract 156.30, Davidson County, Tennessee</t>
  </si>
  <si>
    <t>Census Tract 156.32, Davidson County, Tennessee</t>
  </si>
  <si>
    <t>Census Tract 156.33, Davidson County, Tennessee</t>
  </si>
  <si>
    <t>Census Tract 156.34, Davidson County, Tennessee</t>
  </si>
  <si>
    <t>Census Tract 156.35, Davidson County, Tennessee</t>
  </si>
  <si>
    <t>Census Tract 156.36, Davidson County, Tennessee</t>
  </si>
  <si>
    <t>Census Tract 156.37, Davidson County, Tennessee</t>
  </si>
  <si>
    <t>Census Tract 157, Davidson County, Tennessee</t>
  </si>
  <si>
    <t>Census Tract 158.04, Davidson County, Tennessee</t>
  </si>
  <si>
    <t>Census Tract 158.05, Davidson County, Tennessee</t>
  </si>
  <si>
    <t>Census Tract 158.06, Davidson County, Tennessee</t>
  </si>
  <si>
    <t>Census Tract 159, Davidson County, Tennessee</t>
  </si>
  <si>
    <t>Census Tract 160, Davidson County, Tennessee</t>
  </si>
  <si>
    <t>Census Tract 161, Davidson County, Tennessee</t>
  </si>
  <si>
    <t>Census Tract 162, Davidson County, Tennessee</t>
  </si>
  <si>
    <t>Census Tract 163, Davidson County, Tennessee</t>
  </si>
  <si>
    <t>Census Tract 164, Davidson County, Tennessee</t>
  </si>
  <si>
    <t>Census Tract 165, Davidson County, Tennessee</t>
  </si>
  <si>
    <t>Census Tract 166, Davidson County, Tennessee</t>
  </si>
  <si>
    <t>Census Tract 167, Davidson County, Tennessee</t>
  </si>
  <si>
    <t>Census Tract 168, Davidson County, Tennessee</t>
  </si>
  <si>
    <t>Census Tract 169, Davidson County, Tennessee</t>
  </si>
  <si>
    <t>Census Tract 170, Davidson County, Tennessee</t>
  </si>
  <si>
    <t>Census Tract 171, Davidson County, Tennessee</t>
  </si>
  <si>
    <t>Census Tract 172, Davidson County, Tennessee</t>
  </si>
  <si>
    <t>Census Tract 173, Davidson County, Tennessee</t>
  </si>
  <si>
    <t>Census Tract 174.01, Davidson County, Tennessee</t>
  </si>
  <si>
    <t>Census Tract 174.02, Davidson County, Tennessee</t>
  </si>
  <si>
    <t>Census Tract 175, Davidson County, Tennessee</t>
  </si>
  <si>
    <t>Census Tract 177.01, Davidson County, Tennessee</t>
  </si>
  <si>
    <t>Census Tract 177.02, Davidson County, Tennessee</t>
  </si>
  <si>
    <t>Census Tract 178, Davidson County, Tennessee</t>
  </si>
  <si>
    <t>Census Tract 179.01, Davidson County, Tennessee</t>
  </si>
  <si>
    <t>Census Tract 179.02, Davidson County, Tennessee</t>
  </si>
  <si>
    <t>Census Tract 180, Davidson County, Tennessee</t>
  </si>
  <si>
    <t>Census Tract 181.01, Davidson County, Tennessee</t>
  </si>
  <si>
    <t>Census Tract 181.02, Davidson County, Tennessee</t>
  </si>
  <si>
    <t>Census Tract 182.01, Davidson County, Tennessee</t>
  </si>
  <si>
    <t>Census Tract 182.03, Davidson County, Tennessee</t>
  </si>
  <si>
    <t>Census Tract 182.04, Davidson County, Tennessee</t>
  </si>
  <si>
    <t>Census Tract 182.05, Davidson County, Tennessee</t>
  </si>
  <si>
    <t>Census Tract 183.02, Davidson County, Tennessee</t>
  </si>
  <si>
    <t>Census Tract 183.03, Davidson County, Tennessee</t>
  </si>
  <si>
    <t>Census Tract 183.04, Davidson County, Tennessee</t>
  </si>
  <si>
    <t>Census Tract 184.04, Davidson County, Tennessee</t>
  </si>
  <si>
    <t>Census Tract 184.05, Davidson County, Tennessee</t>
  </si>
  <si>
    <t>Census Tract 184.07, Davidson County, Tennessee</t>
  </si>
  <si>
    <t>Census Tract 184.08, Davidson County, Tennessee</t>
  </si>
  <si>
    <t>Census Tract 184.09, Davidson County, Tennessee</t>
  </si>
  <si>
    <t>Census Tract 184.10, Davidson County, Tennessee</t>
  </si>
  <si>
    <t>Census Tract 184.11, Davidson County, Tennessee</t>
  </si>
  <si>
    <t>Census Tract 184.12, Davidson County, Tennessee</t>
  </si>
  <si>
    <t>Census Tract 185, Davidson County, Tennessee</t>
  </si>
  <si>
    <t>Census Tract 186.01, Davidson County, Tennessee</t>
  </si>
  <si>
    <t>Census Tract 186.02, Davidson County, Tennessee</t>
  </si>
  <si>
    <t>Census Tract 187, Davidson County, Tennessee</t>
  </si>
  <si>
    <t>Census Tract 188.01, Davidson County, Tennessee</t>
  </si>
  <si>
    <t>Census Tract 188.03, Davidson County, Tennessee</t>
  </si>
  <si>
    <t>Census Tract 188.04, Davidson County, Tennessee</t>
  </si>
  <si>
    <t>Census Tract 189.01, Davidson County, Tennessee</t>
  </si>
  <si>
    <t>Census Tract 189.02, Davidson County, Tennessee</t>
  </si>
  <si>
    <t>Census Tract 189.04, Davidson County, Tennessee</t>
  </si>
  <si>
    <t>Census Tract 189.05, Davidson County, Tennessee</t>
  </si>
  <si>
    <t>Census Tract 190.03, Davidson County, Tennessee</t>
  </si>
  <si>
    <t>Census Tract 190.04, Davidson County, Tennessee</t>
  </si>
  <si>
    <t>Census Tract 190.07, Davidson County, Tennessee</t>
  </si>
  <si>
    <t>Census Tract 190.08, Davidson County, Tennessee</t>
  </si>
  <si>
    <t>Census Tract 191.05, Davidson County, Tennessee</t>
  </si>
  <si>
    <t>Census Tract 191.06, Davidson County, Tennessee</t>
  </si>
  <si>
    <t>Census Tract 191.08, Davidson County, Tennessee</t>
  </si>
  <si>
    <t>Census Tract 191.09, Davidson County, Tennessee</t>
  </si>
  <si>
    <t>Census Tract 191.10, Davidson County, Tennessee</t>
  </si>
  <si>
    <t>Census Tract 191.11, Davidson County, Tennessee</t>
  </si>
  <si>
    <t>Census Tract 191.12, Davidson County, Tennessee</t>
  </si>
  <si>
    <t>Census Tract 191.15, Davidson County, Tennessee</t>
  </si>
  <si>
    <t>Census Tract 191.16, Davidson County, Tennessee</t>
  </si>
  <si>
    <t>Census Tract 191.17, Davidson County, Tennessee</t>
  </si>
  <si>
    <t>Census Tract 191.18, Davidson County, Tennessee</t>
  </si>
  <si>
    <t>Census Tract 191.19, Davidson County, Tennessee</t>
  </si>
  <si>
    <t>Census Tract 191.20, Davidson County, Tennessee</t>
  </si>
  <si>
    <t>Census Tract 191.21, Davidson County, Tennessee</t>
  </si>
  <si>
    <t>Census Tract 192, Davidson County, Tennessee</t>
  </si>
  <si>
    <t>Census Tract 193, Davidson County, Tennessee</t>
  </si>
  <si>
    <t>Census Tract 194.01, Davidson County, Tennessee</t>
  </si>
  <si>
    <t>Census Tract 194.02, Davidson County, Tennessee</t>
  </si>
  <si>
    <t>Census Tract 195.01, Davidson County, Tennessee</t>
  </si>
  <si>
    <t>Census Tract 195.02, Davidson County, Tennessee</t>
  </si>
  <si>
    <t>Census Tract 195.03, Davidson County, Tennessee</t>
  </si>
  <si>
    <t>Census Tract 196, Davidson County, Tennessee</t>
  </si>
  <si>
    <t>Census Tract 9801, Davidson County, Tennessee</t>
  </si>
  <si>
    <t>Census Tract 9802, Davidson County, Tennessee</t>
  </si>
  <si>
    <t>Census Tract 9550.01, Decatur County, Tennessee</t>
  </si>
  <si>
    <t>Census Tract 9550.03, Decatur County, Tennessee</t>
  </si>
  <si>
    <t>Census Tract 9550.04, Decatur County, Tennessee</t>
  </si>
  <si>
    <t>Census Tract 9551.01, Decatur County, Tennessee</t>
  </si>
  <si>
    <t>Census Tract 9551.02, Decatur County, Tennessee</t>
  </si>
  <si>
    <t>Census Tract 9201.01, DeKalb County, Tennessee</t>
  </si>
  <si>
    <t>Census Tract 9201.02, DeKalb County, Tennessee</t>
  </si>
  <si>
    <t>Census Tract 9202.01, DeKalb County, Tennessee</t>
  </si>
  <si>
    <t>Census Tract 9202.02, DeKalb County, Tennessee</t>
  </si>
  <si>
    <t>Census Tract 9203, DeKalb County, Tennessee</t>
  </si>
  <si>
    <t>Census Tract 601, Dickson County, Tennessee</t>
  </si>
  <si>
    <t>Census Tract 602.01, Dickson County, Tennessee</t>
  </si>
  <si>
    <t>Census Tract 602.02, Dickson County, Tennessee</t>
  </si>
  <si>
    <t>Census Tract 603, Dickson County, Tennessee</t>
  </si>
  <si>
    <t>Census Tract 604.01, Dickson County, Tennessee</t>
  </si>
  <si>
    <t>Census Tract 604.02, Dickson County, Tennessee</t>
  </si>
  <si>
    <t>Census Tract 605.01, Dickson County, Tennessee</t>
  </si>
  <si>
    <t>Census Tract 605.02, Dickson County, Tennessee</t>
  </si>
  <si>
    <t>Census Tract 606.01, Dickson County, Tennessee</t>
  </si>
  <si>
    <t>Census Tract 606.02, Dickson County, Tennessee</t>
  </si>
  <si>
    <t>Census Tract 607, Dickson County, Tennessee</t>
  </si>
  <si>
    <t>Census Tract 9640.01, Dyer County, Tennessee</t>
  </si>
  <si>
    <t>Census Tract 9640.02, Dyer County, Tennessee</t>
  </si>
  <si>
    <t>Census Tract 9642, Dyer County, Tennessee</t>
  </si>
  <si>
    <t>Census Tract 9643, Dyer County, Tennessee</t>
  </si>
  <si>
    <t>Census Tract 9644.01, Dyer County, Tennessee</t>
  </si>
  <si>
    <t>Census Tract 9644.02, Dyer County, Tennessee</t>
  </si>
  <si>
    <t>Census Tract 9645, Dyer County, Tennessee</t>
  </si>
  <si>
    <t>Census Tract 9646, Dyer County, Tennessee</t>
  </si>
  <si>
    <t>Census Tract 9648, Dyer County, Tennessee</t>
  </si>
  <si>
    <t>Census Tract 9649, Dyer County, Tennessee</t>
  </si>
  <si>
    <t>Census Tract 603, Fayette County, Tennessee</t>
  </si>
  <si>
    <t>Census Tract 604.01, Fayette County, Tennessee</t>
  </si>
  <si>
    <t>Census Tract 604.02, Fayette County, Tennessee</t>
  </si>
  <si>
    <t>Census Tract 604.03, Fayette County, Tennessee</t>
  </si>
  <si>
    <t>Census Tract 604.04, Fayette County, Tennessee</t>
  </si>
  <si>
    <t>Census Tract 605.01, Fayette County, Tennessee</t>
  </si>
  <si>
    <t>Census Tract 605.02, Fayette County, Tennessee</t>
  </si>
  <si>
    <t>Census Tract 606, Fayette County, Tennessee</t>
  </si>
  <si>
    <t>Census Tract 607.01, Fayette County, Tennessee</t>
  </si>
  <si>
    <t>Census Tract 607.02, Fayette County, Tennessee</t>
  </si>
  <si>
    <t>Census Tract 608, Fayette County, Tennessee</t>
  </si>
  <si>
    <t>Census Tract 9650, Fentress County, Tennessee</t>
  </si>
  <si>
    <t>Census Tract 9651, Fentress County, Tennessee</t>
  </si>
  <si>
    <t>Census Tract 9652.01, Fentress County, Tennessee</t>
  </si>
  <si>
    <t>Census Tract 9652.02, Fentress County, Tennessee</t>
  </si>
  <si>
    <t>Census Tract 9653, Fentress County, Tennessee</t>
  </si>
  <si>
    <t>Census Tract 9601, Franklin County, Tennessee</t>
  </si>
  <si>
    <t>Census Tract 9602.01, Franklin County, Tennessee</t>
  </si>
  <si>
    <t>Census Tract 9602.02, Franklin County, Tennessee</t>
  </si>
  <si>
    <t>Census Tract 9603, Franklin County, Tennessee</t>
  </si>
  <si>
    <t>Census Tract 9604.01, Franklin County, Tennessee</t>
  </si>
  <si>
    <t>Census Tract 9604.02, Franklin County, Tennessee</t>
  </si>
  <si>
    <t>Census Tract 9605, Franklin County, Tennessee</t>
  </si>
  <si>
    <t>Census Tract 9606, Franklin County, Tennessee</t>
  </si>
  <si>
    <t>Census Tract 9607, Franklin County, Tennessee</t>
  </si>
  <si>
    <t>Census Tract 9608, Franklin County, Tennessee</t>
  </si>
  <si>
    <t>Census Tract 9661, Gibson County, Tennessee</t>
  </si>
  <si>
    <t>Census Tract 9662, Gibson County, Tennessee</t>
  </si>
  <si>
    <t>Census Tract 9663, Gibson County, Tennessee</t>
  </si>
  <si>
    <t>Census Tract 9664, Gibson County, Tennessee</t>
  </si>
  <si>
    <t>Census Tract 9665.01, Gibson County, Tennessee</t>
  </si>
  <si>
    <t>Census Tract 9665.02, Gibson County, Tennessee</t>
  </si>
  <si>
    <t>Census Tract 9666, Gibson County, Tennessee</t>
  </si>
  <si>
    <t>Census Tract 9667.01, Gibson County, Tennessee</t>
  </si>
  <si>
    <t>Census Tract 9667.02, Gibson County, Tennessee</t>
  </si>
  <si>
    <t>Census Tract 9668, Gibson County, Tennessee</t>
  </si>
  <si>
    <t>Census Tract 9669, Gibson County, Tennessee</t>
  </si>
  <si>
    <t>Census Tract 9670.01, Gibson County, Tennessee</t>
  </si>
  <si>
    <t>Census Tract 9670.02, Gibson County, Tennessee</t>
  </si>
  <si>
    <t>Census Tract 9671, Gibson County, Tennessee</t>
  </si>
  <si>
    <t>Census Tract 9673, Gibson County, Tennessee</t>
  </si>
  <si>
    <t>Census Tract 9674, Gibson County, Tennessee</t>
  </si>
  <si>
    <t>Census Tract 9801, Gibson County, Tennessee</t>
  </si>
  <si>
    <t>Census Tract 9201, Giles County, Tennessee</t>
  </si>
  <si>
    <t>Census Tract 9202, Giles County, Tennessee</t>
  </si>
  <si>
    <t>Census Tract 9203.01, Giles County, Tennessee</t>
  </si>
  <si>
    <t>Census Tract 9203.02, Giles County, Tennessee</t>
  </si>
  <si>
    <t>Census Tract 9204, Giles County, Tennessee</t>
  </si>
  <si>
    <t>Census Tract 9205, Giles County, Tennessee</t>
  </si>
  <si>
    <t>Census Tract 9206, Giles County, Tennessee</t>
  </si>
  <si>
    <t>Census Tract 9207, Giles County, Tennessee</t>
  </si>
  <si>
    <t>Census Tract 9208, Giles County, Tennessee</t>
  </si>
  <si>
    <t>Census Tract 5001, Grainger County, Tennessee</t>
  </si>
  <si>
    <t>Census Tract 5002, Grainger County, Tennessee</t>
  </si>
  <si>
    <t>Census Tract 5003.01, Grainger County, Tennessee</t>
  </si>
  <si>
    <t>Census Tract 5003.02, Grainger County, Tennessee</t>
  </si>
  <si>
    <t>Census Tract 5004.01, Grainger County, Tennessee</t>
  </si>
  <si>
    <t>Census Tract 5004.02, Grainger County, Tennessee</t>
  </si>
  <si>
    <t>Census Tract 901, Greene County, Tennessee</t>
  </si>
  <si>
    <t>Census Tract 902, Greene County, Tennessee</t>
  </si>
  <si>
    <t>Census Tract 903, Greene County, Tennessee</t>
  </si>
  <si>
    <t>Census Tract 904, Greene County, Tennessee</t>
  </si>
  <si>
    <t>Census Tract 905.01, Greene County, Tennessee</t>
  </si>
  <si>
    <t>Census Tract 905.02, Greene County, Tennessee</t>
  </si>
  <si>
    <t>Census Tract 906, Greene County, Tennessee</t>
  </si>
  <si>
    <t>Census Tract 907, Greene County, Tennessee</t>
  </si>
  <si>
    <t>Census Tract 908, Greene County, Tennessee</t>
  </si>
  <si>
    <t>Census Tract 909, Greene County, Tennessee</t>
  </si>
  <si>
    <t>Census Tract 910.01, Greene County, Tennessee</t>
  </si>
  <si>
    <t>Census Tract 910.02, Greene County, Tennessee</t>
  </si>
  <si>
    <t>Census Tract 911, Greene County, Tennessee</t>
  </si>
  <si>
    <t>Census Tract 912, Greene County, Tennessee</t>
  </si>
  <si>
    <t>Census Tract 913, Greene County, Tennessee</t>
  </si>
  <si>
    <t>Census Tract 914, Greene County, Tennessee</t>
  </si>
  <si>
    <t>Census Tract 915, Greene County, Tennessee</t>
  </si>
  <si>
    <t>Census Tract 9550, Grundy County, Tennessee</t>
  </si>
  <si>
    <t>Census Tract 9551, Grundy County, Tennessee</t>
  </si>
  <si>
    <t>Census Tract 9552, Grundy County, Tennessee</t>
  </si>
  <si>
    <t>Census Tract 9553, Grundy County, Tennessee</t>
  </si>
  <si>
    <t>Census Tract 1001, Hamblen County, Tennessee</t>
  </si>
  <si>
    <t>Census Tract 1002, Hamblen County, Tennessee</t>
  </si>
  <si>
    <t>Census Tract 1003, Hamblen County, Tennessee</t>
  </si>
  <si>
    <t>Census Tract 1004, Hamblen County, Tennessee</t>
  </si>
  <si>
    <t>Census Tract 1005, Hamblen County, Tennessee</t>
  </si>
  <si>
    <t>Census Tract 1006, Hamblen County, Tennessee</t>
  </si>
  <si>
    <t>Census Tract 1007, Hamblen County, Tennessee</t>
  </si>
  <si>
    <t>Census Tract 1008, Hamblen County, Tennessee</t>
  </si>
  <si>
    <t>Census Tract 1009, Hamblen County, Tennessee</t>
  </si>
  <si>
    <t>Census Tract 1010, Hamblen County, Tennessee</t>
  </si>
  <si>
    <t>Census Tract 1011, Hamblen County, Tennessee</t>
  </si>
  <si>
    <t>Census Tract 1012, Hamblen County, Tennessee</t>
  </si>
  <si>
    <t>Census Tract 4, Hamilton County, Tennessee</t>
  </si>
  <si>
    <t>Census Tract 6, Hamilton County, Tennessee</t>
  </si>
  <si>
    <t>Census Tract 7, Hamilton County, Tennessee</t>
  </si>
  <si>
    <t>Census Tract 8, Hamilton County, Tennessee</t>
  </si>
  <si>
    <t>Census Tract 11, Hamilton County, Tennessee</t>
  </si>
  <si>
    <t>Census Tract 12, Hamilton County, Tennessee</t>
  </si>
  <si>
    <t>Census Tract 13, Hamilton County, Tennessee</t>
  </si>
  <si>
    <t>Census Tract 14, Hamilton County, Tennessee</t>
  </si>
  <si>
    <t>Census Tract 16, Hamilton County, Tennessee</t>
  </si>
  <si>
    <t>Census Tract 18, Hamilton County, Tennessee</t>
  </si>
  <si>
    <t>Census Tract 19, Hamilton County, Tennessee</t>
  </si>
  <si>
    <t>Census Tract 20, Hamilton County, Tennessee</t>
  </si>
  <si>
    <t>Census Tract 23, Hamilton County, Tennessee</t>
  </si>
  <si>
    <t>Census Tract 24, Hamilton County, Tennessee</t>
  </si>
  <si>
    <t>Census Tract 25, Hamilton County, Tennessee</t>
  </si>
  <si>
    <t>Census Tract 26, Hamilton County, Tennessee</t>
  </si>
  <si>
    <t>Census Tract 28, Hamilton County, Tennessee</t>
  </si>
  <si>
    <t>Census Tract 29, Hamilton County, Tennessee</t>
  </si>
  <si>
    <t>Census Tract 30, Hamilton County, Tennessee</t>
  </si>
  <si>
    <t>Census Tract 31, Hamilton County, Tennessee</t>
  </si>
  <si>
    <t>Census Tract 32, Hamilton County, Tennessee</t>
  </si>
  <si>
    <t>Census Tract 33, Hamilton County, Tennessee</t>
  </si>
  <si>
    <t>Census Tract 34, Hamilton County, Tennessee</t>
  </si>
  <si>
    <t>Census Tract 101.01, Hamilton County, Tennessee</t>
  </si>
  <si>
    <t>Census Tract 101.03, Hamilton County, Tennessee</t>
  </si>
  <si>
    <t>Census Tract 101.04, Hamilton County, Tennessee</t>
  </si>
  <si>
    <t>Census Tract 102.01, Hamilton County, Tennessee</t>
  </si>
  <si>
    <t>Census Tract 102.02, Hamilton County, Tennessee</t>
  </si>
  <si>
    <t>Census Tract 103.03, Hamilton County, Tennessee</t>
  </si>
  <si>
    <t>Census Tract 103.04, Hamilton County, Tennessee</t>
  </si>
  <si>
    <t>Census Tract 103.05, Hamilton County, Tennessee</t>
  </si>
  <si>
    <t>Census Tract 103.06, Hamilton County, Tennessee</t>
  </si>
  <si>
    <t>Census Tract 103.08, Hamilton County, Tennessee</t>
  </si>
  <si>
    <t>Census Tract 103.09, Hamilton County, Tennessee</t>
  </si>
  <si>
    <t>Census Tract 104.11, Hamilton County, Tennessee</t>
  </si>
  <si>
    <t>Census Tract 104.12, Hamilton County, Tennessee</t>
  </si>
  <si>
    <t>Census Tract 104.13, Hamilton County, Tennessee</t>
  </si>
  <si>
    <t>Census Tract 104.31, Hamilton County, Tennessee</t>
  </si>
  <si>
    <t>Census Tract 104.32, Hamilton County, Tennessee</t>
  </si>
  <si>
    <t>Census Tract 104.33, Hamilton County, Tennessee</t>
  </si>
  <si>
    <t>Census Tract 104.34, Hamilton County, Tennessee</t>
  </si>
  <si>
    <t>Census Tract 104.35, Hamilton County, Tennessee</t>
  </si>
  <si>
    <t>Census Tract 105.01, Hamilton County, Tennessee</t>
  </si>
  <si>
    <t>Census Tract 105.02, Hamilton County, Tennessee</t>
  </si>
  <si>
    <t>Census Tract 106, Hamilton County, Tennessee</t>
  </si>
  <si>
    <t>Census Tract 107, Hamilton County, Tennessee</t>
  </si>
  <si>
    <t>Census Tract 108, Hamilton County, Tennessee</t>
  </si>
  <si>
    <t>Census Tract 109.01, Hamilton County, Tennessee</t>
  </si>
  <si>
    <t>Census Tract 109.02, Hamilton County, Tennessee</t>
  </si>
  <si>
    <t>Census Tract 109.04, Hamilton County, Tennessee</t>
  </si>
  <si>
    <t>Census Tract 109.05, Hamilton County, Tennessee</t>
  </si>
  <si>
    <t>Census Tract 110.01, Hamilton County, Tennessee</t>
  </si>
  <si>
    <t>Census Tract 110.03, Hamilton County, Tennessee</t>
  </si>
  <si>
    <t>Census Tract 110.04, Hamilton County, Tennessee</t>
  </si>
  <si>
    <t>Census Tract 111, Hamilton County, Tennessee</t>
  </si>
  <si>
    <t>Census Tract 112.03, Hamilton County, Tennessee</t>
  </si>
  <si>
    <t>Census Tract 112.04, Hamilton County, Tennessee</t>
  </si>
  <si>
    <t>Census Tract 112.05, Hamilton County, Tennessee</t>
  </si>
  <si>
    <t>Census Tract 112.06, Hamilton County, Tennessee</t>
  </si>
  <si>
    <t>Census Tract 113.11, Hamilton County, Tennessee</t>
  </si>
  <si>
    <t>Census Tract 113.14, Hamilton County, Tennessee</t>
  </si>
  <si>
    <t>Census Tract 113.21, Hamilton County, Tennessee</t>
  </si>
  <si>
    <t>Census Tract 113.23, Hamilton County, Tennessee</t>
  </si>
  <si>
    <t>Census Tract 113.24, Hamilton County, Tennessee</t>
  </si>
  <si>
    <t>Census Tract 113.25, Hamilton County, Tennessee</t>
  </si>
  <si>
    <t>Census Tract 113.26, Hamilton County, Tennessee</t>
  </si>
  <si>
    <t>Census Tract 114.02, Hamilton County, Tennessee</t>
  </si>
  <si>
    <t>Census Tract 114.11, Hamilton County, Tennessee</t>
  </si>
  <si>
    <t>Census Tract 114.13, Hamilton County, Tennessee</t>
  </si>
  <si>
    <t>Census Tract 114.42, Hamilton County, Tennessee</t>
  </si>
  <si>
    <t>Census Tract 114.44, Hamilton County, Tennessee</t>
  </si>
  <si>
    <t>Census Tract 114.45, Hamilton County, Tennessee</t>
  </si>
  <si>
    <t>Census Tract 114.46, Hamilton County, Tennessee</t>
  </si>
  <si>
    <t>Census Tract 114.47, Hamilton County, Tennessee</t>
  </si>
  <si>
    <t>Census Tract 114.48, Hamilton County, Tennessee</t>
  </si>
  <si>
    <t>Census Tract 114.49, Hamilton County, Tennessee</t>
  </si>
  <si>
    <t>Census Tract 116, Hamilton County, Tennessee</t>
  </si>
  <si>
    <t>Census Tract 117, Hamilton County, Tennessee</t>
  </si>
  <si>
    <t>Census Tract 118, Hamilton County, Tennessee</t>
  </si>
  <si>
    <t>Census Tract 119, Hamilton County, Tennessee</t>
  </si>
  <si>
    <t>Census Tract 120, Hamilton County, Tennessee</t>
  </si>
  <si>
    <t>Census Tract 121, Hamilton County, Tennessee</t>
  </si>
  <si>
    <t>Census Tract 122, Hamilton County, Tennessee</t>
  </si>
  <si>
    <t>Census Tract 123, Hamilton County, Tennessee</t>
  </si>
  <si>
    <t>Census Tract 124, Hamilton County, Tennessee</t>
  </si>
  <si>
    <t>Census Tract 9801, Hamilton County, Tennessee</t>
  </si>
  <si>
    <t>Census Tract 9802, Hamilton County, Tennessee</t>
  </si>
  <si>
    <t>Census Tract 9605, Hancock County, Tennessee</t>
  </si>
  <si>
    <t>Census Tract 9606, Hancock County, Tennessee</t>
  </si>
  <si>
    <t>Census Tract 9501, Hardeman County, Tennessee</t>
  </si>
  <si>
    <t>Census Tract 9502, Hardeman County, Tennessee</t>
  </si>
  <si>
    <t>Census Tract 9503, Hardeman County, Tennessee</t>
  </si>
  <si>
    <t>Census Tract 9504, Hardeman County, Tennessee</t>
  </si>
  <si>
    <t>Census Tract 9505, Hardeman County, Tennessee</t>
  </si>
  <si>
    <t>Census Tract 9506, Hardeman County, Tennessee</t>
  </si>
  <si>
    <t>Census Tract 9201, Hardin County, Tennessee</t>
  </si>
  <si>
    <t>Census Tract 9202, Hardin County, Tennessee</t>
  </si>
  <si>
    <t>Census Tract 9203, Hardin County, Tennessee</t>
  </si>
  <si>
    <t>Census Tract 9204.01, Hardin County, Tennessee</t>
  </si>
  <si>
    <t>Census Tract 9204.02, Hardin County, Tennessee</t>
  </si>
  <si>
    <t>Census Tract 9205.01, Hardin County, Tennessee</t>
  </si>
  <si>
    <t>Census Tract 9205.02, Hardin County, Tennessee</t>
  </si>
  <si>
    <t>Census Tract 9206, Hardin County, Tennessee</t>
  </si>
  <si>
    <t>Census Tract 501, Hawkins County, Tennessee</t>
  </si>
  <si>
    <t>Census Tract 502, Hawkins County, Tennessee</t>
  </si>
  <si>
    <t>Census Tract 503.01, Hawkins County, Tennessee</t>
  </si>
  <si>
    <t>Census Tract 503.02, Hawkins County, Tennessee</t>
  </si>
  <si>
    <t>Census Tract 504, Hawkins County, Tennessee</t>
  </si>
  <si>
    <t>Census Tract 505.01, Hawkins County, Tennessee</t>
  </si>
  <si>
    <t>Census Tract 505.02, Hawkins County, Tennessee</t>
  </si>
  <si>
    <t>Census Tract 505.03, Hawkins County, Tennessee</t>
  </si>
  <si>
    <t>Census Tract 506.01, Hawkins County, Tennessee</t>
  </si>
  <si>
    <t>Census Tract 506.02, Hawkins County, Tennessee</t>
  </si>
  <si>
    <t>Census Tract 507, Hawkins County, Tennessee</t>
  </si>
  <si>
    <t>Census Tract 508, Hawkins County, Tennessee</t>
  </si>
  <si>
    <t>Census Tract 509, Hawkins County, Tennessee</t>
  </si>
  <si>
    <t>Census Tract 9301, Haywood County, Tennessee</t>
  </si>
  <si>
    <t>Census Tract 9302, Haywood County, Tennessee</t>
  </si>
  <si>
    <t>Census Tract 9303.01, Haywood County, Tennessee</t>
  </si>
  <si>
    <t>Census Tract 9303.02, Haywood County, Tennessee</t>
  </si>
  <si>
    <t>Census Tract 9304, Haywood County, Tennessee</t>
  </si>
  <si>
    <t>Census Tract 9305, Haywood County, Tennessee</t>
  </si>
  <si>
    <t>Census Tract 9750, Henderson County, Tennessee</t>
  </si>
  <si>
    <t>Census Tract 9751, Henderson County, Tennessee</t>
  </si>
  <si>
    <t>Census Tract 9752, Henderson County, Tennessee</t>
  </si>
  <si>
    <t>Census Tract 9753.01, Henderson County, Tennessee</t>
  </si>
  <si>
    <t>Census Tract 9753.02, Henderson County, Tennessee</t>
  </si>
  <si>
    <t>Census Tract 9754, Henderson County, Tennessee</t>
  </si>
  <si>
    <t>Census Tract 9755, Henderson County, Tennessee</t>
  </si>
  <si>
    <t>Census Tract 9690.01, Henry County, Tennessee</t>
  </si>
  <si>
    <t>Census Tract 9690.02, Henry County, Tennessee</t>
  </si>
  <si>
    <t>Census Tract 9691, Henry County, Tennessee</t>
  </si>
  <si>
    <t>Census Tract 9692, Henry County, Tennessee</t>
  </si>
  <si>
    <t>Census Tract 9693, Henry County, Tennessee</t>
  </si>
  <si>
    <t>Census Tract 9694, Henry County, Tennessee</t>
  </si>
  <si>
    <t>Census Tract 9695.01, Henry County, Tennessee</t>
  </si>
  <si>
    <t>Census Tract 9695.02, Henry County, Tennessee</t>
  </si>
  <si>
    <t>Census Tract 9696.01, Henry County, Tennessee</t>
  </si>
  <si>
    <t>Census Tract 9696.02, Henry County, Tennessee</t>
  </si>
  <si>
    <t>Census Tract 9697, Henry County, Tennessee</t>
  </si>
  <si>
    <t>Census Tract 9698, Henry County, Tennessee</t>
  </si>
  <si>
    <t>Census Tract 9501, Hickman County, Tennessee</t>
  </si>
  <si>
    <t>Census Tract 9502.01, Hickman County, Tennessee</t>
  </si>
  <si>
    <t>Census Tract 9502.02, Hickman County, Tennessee</t>
  </si>
  <si>
    <t>Census Tract 9503.01, Hickman County, Tennessee</t>
  </si>
  <si>
    <t>Census Tract 9503.02, Hickman County, Tennessee</t>
  </si>
  <si>
    <t>Census Tract 9504, Hickman County, Tennessee</t>
  </si>
  <si>
    <t>Census Tract 9505, Hickman County, Tennessee</t>
  </si>
  <si>
    <t>Census Tract 1201, Houston County, Tennessee</t>
  </si>
  <si>
    <t>Census Tract 1202, Houston County, Tennessee</t>
  </si>
  <si>
    <t>Census Tract 1203, Houston County, Tennessee</t>
  </si>
  <si>
    <t>Census Tract 1301, Humphreys County, Tennessee</t>
  </si>
  <si>
    <t>Census Tract 1302, Humphreys County, Tennessee</t>
  </si>
  <si>
    <t>Census Tract 1303, Humphreys County, Tennessee</t>
  </si>
  <si>
    <t>Census Tract 1304, Humphreys County, Tennessee</t>
  </si>
  <si>
    <t>Census Tract 1305, Humphreys County, Tennessee</t>
  </si>
  <si>
    <t>Census Tract 9601, Jackson County, Tennessee</t>
  </si>
  <si>
    <t>Census Tract 9602, Jackson County, Tennessee</t>
  </si>
  <si>
    <t>Census Tract 9603, Jackson County, Tennessee</t>
  </si>
  <si>
    <t>Census Tract 9604, Jackson County, Tennessee</t>
  </si>
  <si>
    <t>Census Tract 701.01, Jefferson County, Tennessee</t>
  </si>
  <si>
    <t>Census Tract 701.02, Jefferson County, Tennessee</t>
  </si>
  <si>
    <t>Census Tract 702, Jefferson County, Tennessee</t>
  </si>
  <si>
    <t>Census Tract 703, Jefferson County, Tennessee</t>
  </si>
  <si>
    <t>Census Tract 704, Jefferson County, Tennessee</t>
  </si>
  <si>
    <t>Census Tract 705, Jefferson County, Tennessee</t>
  </si>
  <si>
    <t>Census Tract 706, Jefferson County, Tennessee</t>
  </si>
  <si>
    <t>Census Tract 707.01, Jefferson County, Tennessee</t>
  </si>
  <si>
    <t>Census Tract 707.02, Jefferson County, Tennessee</t>
  </si>
  <si>
    <t>Census Tract 708.01, Jefferson County, Tennessee</t>
  </si>
  <si>
    <t>Census Tract 708.02, Jefferson County, Tennessee</t>
  </si>
  <si>
    <t>Census Tract 709, Jefferson County, Tennessee</t>
  </si>
  <si>
    <t>Census Tract 9560, Johnson County, Tennessee</t>
  </si>
  <si>
    <t>Census Tract 9561, Johnson County, Tennessee</t>
  </si>
  <si>
    <t>Census Tract 9562, Johnson County, Tennessee</t>
  </si>
  <si>
    <t>Census Tract 9563, Johnson County, Tennessee</t>
  </si>
  <si>
    <t>Census Tract 9564, Johnson County, Tennessee</t>
  </si>
  <si>
    <t>Census Tract 1, Knox County, Tennessee</t>
  </si>
  <si>
    <t>Census Tract 8, Knox County, Tennessee</t>
  </si>
  <si>
    <t>Census Tract 9.01, Knox County, Tennessee</t>
  </si>
  <si>
    <t>Census Tract 9.02, Knox County, Tennessee</t>
  </si>
  <si>
    <t>Census Tract 14, Knox County, Tennessee</t>
  </si>
  <si>
    <t>Census Tract 15, Knox County, Tennessee</t>
  </si>
  <si>
    <t>Census Tract 16, Knox County, Tennessee</t>
  </si>
  <si>
    <t>Census Tract 17, Knox County, Tennessee</t>
  </si>
  <si>
    <t>Census Tract 18, Knox County, Tennessee</t>
  </si>
  <si>
    <t>Census Tract 19, Knox County, Tennessee</t>
  </si>
  <si>
    <t>Census Tract 20, Knox County, Tennessee</t>
  </si>
  <si>
    <t>Census Tract 21, Knox County, Tennessee</t>
  </si>
  <si>
    <t>Census Tract 22, Knox County, Tennessee</t>
  </si>
  <si>
    <t>Census Tract 23, Knox County, Tennessee</t>
  </si>
  <si>
    <t>Census Tract 24, Knox County, Tennessee</t>
  </si>
  <si>
    <t>Census Tract 26, Knox County, Tennessee</t>
  </si>
  <si>
    <t>Census Tract 27, Knox County, Tennessee</t>
  </si>
  <si>
    <t>Census Tract 28, Knox County, Tennessee</t>
  </si>
  <si>
    <t>Census Tract 29, Knox County, Tennessee</t>
  </si>
  <si>
    <t>Census Tract 30, Knox County, Tennessee</t>
  </si>
  <si>
    <t>Census Tract 31, Knox County, Tennessee</t>
  </si>
  <si>
    <t>Census Tract 32, Knox County, Tennessee</t>
  </si>
  <si>
    <t>Census Tract 33, Knox County, Tennessee</t>
  </si>
  <si>
    <t>Census Tract 34, Knox County, Tennessee</t>
  </si>
  <si>
    <t>Census Tract 35.01, Knox County, Tennessee</t>
  </si>
  <si>
    <t>Census Tract 35.02, Knox County, Tennessee</t>
  </si>
  <si>
    <t>Census Tract 37, Knox County, Tennessee</t>
  </si>
  <si>
    <t>Census Tract 38.01, Knox County, Tennessee</t>
  </si>
  <si>
    <t>Census Tract 38.02, Knox County, Tennessee</t>
  </si>
  <si>
    <t>Census Tract 39.01, Knox County, Tennessee</t>
  </si>
  <si>
    <t>Census Tract 39.02, Knox County, Tennessee</t>
  </si>
  <si>
    <t>Census Tract 40, Knox County, Tennessee</t>
  </si>
  <si>
    <t>Census Tract 41, Knox County, Tennessee</t>
  </si>
  <si>
    <t>Census Tract 42, Knox County, Tennessee</t>
  </si>
  <si>
    <t>Census Tract 43, Knox County, Tennessee</t>
  </si>
  <si>
    <t>Census Tract 44.01, Knox County, Tennessee</t>
  </si>
  <si>
    <t>Census Tract 44.03, Knox County, Tennessee</t>
  </si>
  <si>
    <t>Census Tract 44.04, Knox County, Tennessee</t>
  </si>
  <si>
    <t>Census Tract 45.01, Knox County, Tennessee</t>
  </si>
  <si>
    <t>Census Tract 45.02, Knox County, Tennessee</t>
  </si>
  <si>
    <t>Census Tract 46.06, Knox County, Tennessee</t>
  </si>
  <si>
    <t>Census Tract 46.07, Knox County, Tennessee</t>
  </si>
  <si>
    <t>Census Tract 46.08, Knox County, Tennessee</t>
  </si>
  <si>
    <t>Census Tract 46.09, Knox County, Tennessee</t>
  </si>
  <si>
    <t>Census Tract 46.10, Knox County, Tennessee</t>
  </si>
  <si>
    <t>Census Tract 46.11, Knox County, Tennessee</t>
  </si>
  <si>
    <t>Census Tract 46.12, Knox County, Tennessee</t>
  </si>
  <si>
    <t>Census Tract 46.13, Knox County, Tennessee</t>
  </si>
  <si>
    <t>Census Tract 46.14, Knox County, Tennessee</t>
  </si>
  <si>
    <t>Census Tract 46.15, Knox County, Tennessee</t>
  </si>
  <si>
    <t>Census Tract 47, Knox County, Tennessee</t>
  </si>
  <si>
    <t>Census Tract 48, Knox County, Tennessee</t>
  </si>
  <si>
    <t>Census Tract 49, Knox County, Tennessee</t>
  </si>
  <si>
    <t>Census Tract 50, Knox County, Tennessee</t>
  </si>
  <si>
    <t>Census Tract 51, Knox County, Tennessee</t>
  </si>
  <si>
    <t>Census Tract 52.02, Knox County, Tennessee</t>
  </si>
  <si>
    <t>Census Tract 52.03, Knox County, Tennessee</t>
  </si>
  <si>
    <t>Census Tract 52.04, Knox County, Tennessee</t>
  </si>
  <si>
    <t>Census Tract 53.01, Knox County, Tennessee</t>
  </si>
  <si>
    <t>Census Tract 53.02, Knox County, Tennessee</t>
  </si>
  <si>
    <t>Census Tract 54.01, Knox County, Tennessee</t>
  </si>
  <si>
    <t>Census Tract 54.02, Knox County, Tennessee</t>
  </si>
  <si>
    <t>Census Tract 55.01, Knox County, Tennessee</t>
  </si>
  <si>
    <t>Census Tract 55.02, Knox County, Tennessee</t>
  </si>
  <si>
    <t>Census Tract 56.02, Knox County, Tennessee</t>
  </si>
  <si>
    <t>Census Tract 56.03, Knox County, Tennessee</t>
  </si>
  <si>
    <t>Census Tract 56.04, Knox County, Tennessee</t>
  </si>
  <si>
    <t>Census Tract 57.01, Knox County, Tennessee</t>
  </si>
  <si>
    <t>Census Tract 57.04, Knox County, Tennessee</t>
  </si>
  <si>
    <t>Census Tract 57.06, Knox County, Tennessee</t>
  </si>
  <si>
    <t>Census Tract 57.07, Knox County, Tennessee</t>
  </si>
  <si>
    <t>Census Tract 57.08, Knox County, Tennessee</t>
  </si>
  <si>
    <t>Census Tract 57.09, Knox County, Tennessee</t>
  </si>
  <si>
    <t>Census Tract 57.10, Knox County, Tennessee</t>
  </si>
  <si>
    <t>Census Tract 57.11, Knox County, Tennessee</t>
  </si>
  <si>
    <t>Census Tract 57.13, Knox County, Tennessee</t>
  </si>
  <si>
    <t>Census Tract 57.14, Knox County, Tennessee</t>
  </si>
  <si>
    <t>Census Tract 58.03, Knox County, Tennessee</t>
  </si>
  <si>
    <t>Census Tract 58.07, Knox County, Tennessee</t>
  </si>
  <si>
    <t>Census Tract 58.08, Knox County, Tennessee</t>
  </si>
  <si>
    <t>Census Tract 58.09, Knox County, Tennessee</t>
  </si>
  <si>
    <t>Census Tract 58.10, Knox County, Tennessee</t>
  </si>
  <si>
    <t>Census Tract 58.11, Knox County, Tennessee</t>
  </si>
  <si>
    <t>Census Tract 58.13, Knox County, Tennessee</t>
  </si>
  <si>
    <t>Census Tract 58.14, Knox County, Tennessee</t>
  </si>
  <si>
    <t>Census Tract 58.15, Knox County, Tennessee</t>
  </si>
  <si>
    <t>Census Tract 59.03, Knox County, Tennessee</t>
  </si>
  <si>
    <t>Census Tract 59.06, Knox County, Tennessee</t>
  </si>
  <si>
    <t>Census Tract 59.07, Knox County, Tennessee</t>
  </si>
  <si>
    <t>Census Tract 59.08, Knox County, Tennessee</t>
  </si>
  <si>
    <t>Census Tract 59.09, Knox County, Tennessee</t>
  </si>
  <si>
    <t>Census Tract 59.10, Knox County, Tennessee</t>
  </si>
  <si>
    <t>Census Tract 59.11, Knox County, Tennessee</t>
  </si>
  <si>
    <t>Census Tract 59.12, Knox County, Tennessee</t>
  </si>
  <si>
    <t>Census Tract 60.01, Knox County, Tennessee</t>
  </si>
  <si>
    <t>Census Tract 60.02, Knox County, Tennessee</t>
  </si>
  <si>
    <t>Census Tract 60.03, Knox County, Tennessee</t>
  </si>
  <si>
    <t>Census Tract 61.02, Knox County, Tennessee</t>
  </si>
  <si>
    <t>Census Tract 61.03, Knox County, Tennessee</t>
  </si>
  <si>
    <t>Census Tract 61.04, Knox County, Tennessee</t>
  </si>
  <si>
    <t>Census Tract 62.02, Knox County, Tennessee</t>
  </si>
  <si>
    <t>Census Tract 62.03, Knox County, Tennessee</t>
  </si>
  <si>
    <t>Census Tract 62.05, Knox County, Tennessee</t>
  </si>
  <si>
    <t>Census Tract 62.06, Knox County, Tennessee</t>
  </si>
  <si>
    <t>Census Tract 62.07, Knox County, Tennessee</t>
  </si>
  <si>
    <t>Census Tract 62.08, Knox County, Tennessee</t>
  </si>
  <si>
    <t>Census Tract 63.01, Knox County, Tennessee</t>
  </si>
  <si>
    <t>Census Tract 63.02, Knox County, Tennessee</t>
  </si>
  <si>
    <t>Census Tract 64.01, Knox County, Tennessee</t>
  </si>
  <si>
    <t>Census Tract 64.02, Knox County, Tennessee</t>
  </si>
  <si>
    <t>Census Tract 64.03, Knox County, Tennessee</t>
  </si>
  <si>
    <t>Census Tract 65.01, Knox County, Tennessee</t>
  </si>
  <si>
    <t>Census Tract 65.02, Knox County, Tennessee</t>
  </si>
  <si>
    <t>Census Tract 66, Knox County, Tennessee</t>
  </si>
  <si>
    <t>Census Tract 67, Knox County, Tennessee</t>
  </si>
  <si>
    <t>Census Tract 68, Knox County, Tennessee</t>
  </si>
  <si>
    <t>Census Tract 69.01, Knox County, Tennessee</t>
  </si>
  <si>
    <t>Census Tract 69.02, Knox County, Tennessee</t>
  </si>
  <si>
    <t>Census Tract 69.03, Knox County, Tennessee</t>
  </si>
  <si>
    <t>Census Tract 70, Knox County, Tennessee</t>
  </si>
  <si>
    <t>Census Tract 71, Knox County, Tennessee</t>
  </si>
  <si>
    <t>Census Tract 9601, Lake County, Tennessee</t>
  </si>
  <si>
    <t>Census Tract 9602, Lake County, Tennessee</t>
  </si>
  <si>
    <t>Census Tract 501, Lauderdale County, Tennessee</t>
  </si>
  <si>
    <t>Census Tract 502, Lauderdale County, Tennessee</t>
  </si>
  <si>
    <t>Census Tract 503, Lauderdale County, Tennessee</t>
  </si>
  <si>
    <t>Census Tract 504, Lauderdale County, Tennessee</t>
  </si>
  <si>
    <t>Census Tract 505.03, Lauderdale County, Tennessee</t>
  </si>
  <si>
    <t>Census Tract 505.04, Lauderdale County, Tennessee</t>
  </si>
  <si>
    <t>Census Tract 505.05, Lauderdale County, Tennessee</t>
  </si>
  <si>
    <t>Census Tract 505.06, Lauderdale County, Tennessee</t>
  </si>
  <si>
    <t>Census Tract 506, Lauderdale County, Tennessee</t>
  </si>
  <si>
    <t>Census Tract 9601, Lawrence County, Tennessee</t>
  </si>
  <si>
    <t>Census Tract 9602, Lawrence County, Tennessee</t>
  </si>
  <si>
    <t>Census Tract 9603, Lawrence County, Tennessee</t>
  </si>
  <si>
    <t>Census Tract 9604.01, Lawrence County, Tennessee</t>
  </si>
  <si>
    <t>Census Tract 9604.02, Lawrence County, Tennessee</t>
  </si>
  <si>
    <t>Census Tract 9605.01, Lawrence County, Tennessee</t>
  </si>
  <si>
    <t>Census Tract 9605.02, Lawrence County, Tennessee</t>
  </si>
  <si>
    <t>Census Tract 9606, Lawrence County, Tennessee</t>
  </si>
  <si>
    <t>Census Tract 9607, Lawrence County, Tennessee</t>
  </si>
  <si>
    <t>Census Tract 9608, Lawrence County, Tennessee</t>
  </si>
  <si>
    <t>Census Tract 9609, Lawrence County, Tennessee</t>
  </si>
  <si>
    <t>Census Tract 9701, Lewis County, Tennessee</t>
  </si>
  <si>
    <t>Census Tract 9702, Lewis County, Tennessee</t>
  </si>
  <si>
    <t>Census Tract 9750, Lincoln County, Tennessee</t>
  </si>
  <si>
    <t>Census Tract 9751, Lincoln County, Tennessee</t>
  </si>
  <si>
    <t>Census Tract 9752, Lincoln County, Tennessee</t>
  </si>
  <si>
    <t>Census Tract 9753, Lincoln County, Tennessee</t>
  </si>
  <si>
    <t>Census Tract 9754, Lincoln County, Tennessee</t>
  </si>
  <si>
    <t>Census Tract 9755, Lincoln County, Tennessee</t>
  </si>
  <si>
    <t>Census Tract 9756.01, Lincoln County, Tennessee</t>
  </si>
  <si>
    <t>Census Tract 9756.02, Lincoln County, Tennessee</t>
  </si>
  <si>
    <t>Census Tract 9757, Lincoln County, Tennessee</t>
  </si>
  <si>
    <t>Census Tract 601, Loudon County, Tennessee</t>
  </si>
  <si>
    <t>Census Tract 602.01, Loudon County, Tennessee</t>
  </si>
  <si>
    <t>Census Tract 602.03, Loudon County, Tennessee</t>
  </si>
  <si>
    <t>Census Tract 602.04, Loudon County, Tennessee</t>
  </si>
  <si>
    <t>Census Tract 603.01, Loudon County, Tennessee</t>
  </si>
  <si>
    <t>Census Tract 603.03, Loudon County, Tennessee</t>
  </si>
  <si>
    <t>Census Tract 603.04, Loudon County, Tennessee</t>
  </si>
  <si>
    <t>Census Tract 604, Loudon County, Tennessee</t>
  </si>
  <si>
    <t>Census Tract 605.02, Loudon County, Tennessee</t>
  </si>
  <si>
    <t>Census Tract 605.03, Loudon County, Tennessee</t>
  </si>
  <si>
    <t>Census Tract 605.04, Loudon County, Tennessee</t>
  </si>
  <si>
    <t>Census Tract 605.05, Loudon County, Tennessee</t>
  </si>
  <si>
    <t>Census Tract 606, Loudon County, Tennessee</t>
  </si>
  <si>
    <t>Census Tract 607, Loudon County, Tennessee</t>
  </si>
  <si>
    <t>Census Tract 9701.02, McMinn County, Tennessee</t>
  </si>
  <si>
    <t>Census Tract 9701.03, McMinn County, Tennessee</t>
  </si>
  <si>
    <t>Census Tract 9701.04, McMinn County, Tennessee</t>
  </si>
  <si>
    <t>Census Tract 9702.01, McMinn County, Tennessee</t>
  </si>
  <si>
    <t>Census Tract 9702.02, McMinn County, Tennessee</t>
  </si>
  <si>
    <t>Census Tract 9703, McMinn County, Tennessee</t>
  </si>
  <si>
    <t>Census Tract 9704.01, McMinn County, Tennessee</t>
  </si>
  <si>
    <t>Census Tract 9704.02, McMinn County, Tennessee</t>
  </si>
  <si>
    <t>Census Tract 9705, McMinn County, Tennessee</t>
  </si>
  <si>
    <t>Census Tract 9706.01, McMinn County, Tennessee</t>
  </si>
  <si>
    <t>Census Tract 9706.02, McMinn County, Tennessee</t>
  </si>
  <si>
    <t>Census Tract 9707, McMinn County, Tennessee</t>
  </si>
  <si>
    <t>Census Tract 9708.01, McMinn County, Tennessee</t>
  </si>
  <si>
    <t>Census Tract 9708.02, McMinn County, Tennessee</t>
  </si>
  <si>
    <t>Census Tract 9301, McNairy County, Tennessee</t>
  </si>
  <si>
    <t>Census Tract 9302, McNairy County, Tennessee</t>
  </si>
  <si>
    <t>Census Tract 9303, McNairy County, Tennessee</t>
  </si>
  <si>
    <t>Census Tract 9304, McNairy County, Tennessee</t>
  </si>
  <si>
    <t>Census Tract 9305.01, McNairy County, Tennessee</t>
  </si>
  <si>
    <t>Census Tract 9305.02, McNairy County, Tennessee</t>
  </si>
  <si>
    <t>Census Tract 9306, McNairy County, Tennessee</t>
  </si>
  <si>
    <t>Census Tract 9307, McNairy County, Tennessee</t>
  </si>
  <si>
    <t>Census Tract 9701, Macon County, Tennessee</t>
  </si>
  <si>
    <t>Census Tract 9702, Macon County, Tennessee</t>
  </si>
  <si>
    <t>Census Tract 9703.01, Macon County, Tennessee</t>
  </si>
  <si>
    <t>Census Tract 9703.02, Macon County, Tennessee</t>
  </si>
  <si>
    <t>Census Tract 9704, Macon County, Tennessee</t>
  </si>
  <si>
    <t>Census Tract 1, Madison County, Tennessee</t>
  </si>
  <si>
    <t>Census Tract 2, Madison County, Tennessee</t>
  </si>
  <si>
    <t>Census Tract 3, Madison County, Tennessee</t>
  </si>
  <si>
    <t>Census Tract 4, Madison County, Tennessee</t>
  </si>
  <si>
    <t>Census Tract 5, Madison County, Tennessee</t>
  </si>
  <si>
    <t>Census Tract 6, Madison County, Tennessee</t>
  </si>
  <si>
    <t>Census Tract 7, Madison County, Tennessee</t>
  </si>
  <si>
    <t>Census Tract 8, Madison County, Tennessee</t>
  </si>
  <si>
    <t>Census Tract 9, Madison County, Tennessee</t>
  </si>
  <si>
    <t>Census Tract 10, Madison County, Tennessee</t>
  </si>
  <si>
    <t>Census Tract 11, Madison County, Tennessee</t>
  </si>
  <si>
    <t>Census Tract 13, Madison County, Tennessee</t>
  </si>
  <si>
    <t>Census Tract 14.01, Madison County, Tennessee</t>
  </si>
  <si>
    <t>Census Tract 14.02, Madison County, Tennessee</t>
  </si>
  <si>
    <t>Census Tract 15.01, Madison County, Tennessee</t>
  </si>
  <si>
    <t>Census Tract 15.02, Madison County, Tennessee</t>
  </si>
  <si>
    <t>Census Tract 16.03, Madison County, Tennessee</t>
  </si>
  <si>
    <t>Census Tract 16.04, Madison County, Tennessee</t>
  </si>
  <si>
    <t>Census Tract 16.05, Madison County, Tennessee</t>
  </si>
  <si>
    <t>Census Tract 16.07, Madison County, Tennessee</t>
  </si>
  <si>
    <t>Census Tract 16.08, Madison County, Tennessee</t>
  </si>
  <si>
    <t>Census Tract 16.09, Madison County, Tennessee</t>
  </si>
  <si>
    <t>Census Tract 16.10, Madison County, Tennessee</t>
  </si>
  <si>
    <t>Census Tract 16.11, Madison County, Tennessee</t>
  </si>
  <si>
    <t>Census Tract 16.12, Madison County, Tennessee</t>
  </si>
  <si>
    <t>Census Tract 17, Madison County, Tennessee</t>
  </si>
  <si>
    <t>Census Tract 18, Madison County, Tennessee</t>
  </si>
  <si>
    <t>Census Tract 19, Madison County, Tennessee</t>
  </si>
  <si>
    <t>Census Tract 501.01, Marion County, Tennessee</t>
  </si>
  <si>
    <t>Census Tract 501.02, Marion County, Tennessee</t>
  </si>
  <si>
    <t>Census Tract 502.01, Marion County, Tennessee</t>
  </si>
  <si>
    <t>Census Tract 502.03, Marion County, Tennessee</t>
  </si>
  <si>
    <t>Census Tract 502.04, Marion County, Tennessee</t>
  </si>
  <si>
    <t>Census Tract 503.01, Marion County, Tennessee</t>
  </si>
  <si>
    <t>Census Tract 503.02, Marion County, Tennessee</t>
  </si>
  <si>
    <t>Census Tract 9550, Marshall County, Tennessee</t>
  </si>
  <si>
    <t>Census Tract 9551, Marshall County, Tennessee</t>
  </si>
  <si>
    <t>Census Tract 9552, Marshall County, Tennessee</t>
  </si>
  <si>
    <t>Census Tract 9553, Marshall County, Tennessee</t>
  </si>
  <si>
    <t>Census Tract 9554, Marshall County, Tennessee</t>
  </si>
  <si>
    <t>Census Tract 9555, Marshall County, Tennessee</t>
  </si>
  <si>
    <t>Census Tract 101, Maury County, Tennessee</t>
  </si>
  <si>
    <t>Census Tract 102.01, Maury County, Tennessee</t>
  </si>
  <si>
    <t>Census Tract 102.03, Maury County, Tennessee</t>
  </si>
  <si>
    <t>Census Tract 102.04, Maury County, Tennessee</t>
  </si>
  <si>
    <t>Census Tract 102.05, Maury County, Tennessee</t>
  </si>
  <si>
    <t>Census Tract 103.01, Maury County, Tennessee</t>
  </si>
  <si>
    <t>Census Tract 103.02, Maury County, Tennessee</t>
  </si>
  <si>
    <t>Census Tract 104.01, Maury County, Tennessee</t>
  </si>
  <si>
    <t>Census Tract 104.02, Maury County, Tennessee</t>
  </si>
  <si>
    <t>Census Tract 105, Maury County, Tennessee</t>
  </si>
  <si>
    <t>Census Tract 106, Maury County, Tennessee</t>
  </si>
  <si>
    <t>Census Tract 107, Maury County, Tennessee</t>
  </si>
  <si>
    <t>Census Tract 108.01, Maury County, Tennessee</t>
  </si>
  <si>
    <t>Census Tract 108.02, Maury County, Tennessee</t>
  </si>
  <si>
    <t>Census Tract 109, Maury County, Tennessee</t>
  </si>
  <si>
    <t>Census Tract 110.01, Maury County, Tennessee</t>
  </si>
  <si>
    <t>Census Tract 110.03, Maury County, Tennessee</t>
  </si>
  <si>
    <t>Census Tract 110.04, Maury County, Tennessee</t>
  </si>
  <si>
    <t>Census Tract 111.01, Maury County, Tennessee</t>
  </si>
  <si>
    <t>Census Tract 111.02, Maury County, Tennessee</t>
  </si>
  <si>
    <t>Census Tract 112, Maury County, Tennessee</t>
  </si>
  <si>
    <t>Census Tract 9601, Meigs County, Tennessee</t>
  </si>
  <si>
    <t>Census Tract 9602, Meigs County, Tennessee</t>
  </si>
  <si>
    <t>Census Tract 9603, Meigs County, Tennessee</t>
  </si>
  <si>
    <t>Census Tract 9250.01, Monroe County, Tennessee</t>
  </si>
  <si>
    <t>Census Tract 9250.02, Monroe County, Tennessee</t>
  </si>
  <si>
    <t>Census Tract 9251.01, Monroe County, Tennessee</t>
  </si>
  <si>
    <t>Census Tract 9251.02, Monroe County, Tennessee</t>
  </si>
  <si>
    <t>Census Tract 9252, Monroe County, Tennessee</t>
  </si>
  <si>
    <t>Census Tract 9253.01, Monroe County, Tennessee</t>
  </si>
  <si>
    <t>Census Tract 9253.02, Monroe County, Tennessee</t>
  </si>
  <si>
    <t>Census Tract 9254.01, Monroe County, Tennessee</t>
  </si>
  <si>
    <t>Census Tract 9254.02, Monroe County, Tennessee</t>
  </si>
  <si>
    <t>Census Tract 9255.01, Monroe County, Tennessee</t>
  </si>
  <si>
    <t>Census Tract 9255.03, Monroe County, Tennessee</t>
  </si>
  <si>
    <t>Census Tract 9255.04, Monroe County, Tennessee</t>
  </si>
  <si>
    <t>Census Tract 1001, Montgomery County, Tennessee</t>
  </si>
  <si>
    <t>Census Tract 1002, Montgomery County, Tennessee</t>
  </si>
  <si>
    <t>Census Tract 1003, Montgomery County, Tennessee</t>
  </si>
  <si>
    <t>Census Tract 1005, Montgomery County, Tennessee</t>
  </si>
  <si>
    <t>Census Tract 1006.01, Montgomery County, Tennessee</t>
  </si>
  <si>
    <t>Census Tract 1006.02, Montgomery County, Tennessee</t>
  </si>
  <si>
    <t>Census Tract 1008, Montgomery County, Tennessee</t>
  </si>
  <si>
    <t>Census Tract 1009, Montgomery County, Tennessee</t>
  </si>
  <si>
    <t>Census Tract 1010.01, Montgomery County, Tennessee</t>
  </si>
  <si>
    <t>Census Tract 1010.02, Montgomery County, Tennessee</t>
  </si>
  <si>
    <t>Census Tract 1011.01, Montgomery County, Tennessee</t>
  </si>
  <si>
    <t>Census Tract 1011.02, Montgomery County, Tennessee</t>
  </si>
  <si>
    <t>Census Tract 1011.03, Montgomery County, Tennessee</t>
  </si>
  <si>
    <t>Census Tract 1012.01, Montgomery County, Tennessee</t>
  </si>
  <si>
    <t>Census Tract 1012.02, Montgomery County, Tennessee</t>
  </si>
  <si>
    <t>Census Tract 1013.04, Montgomery County, Tennessee</t>
  </si>
  <si>
    <t>Census Tract 1013.05, Montgomery County, Tennessee</t>
  </si>
  <si>
    <t>Census Tract 1013.06, Montgomery County, Tennessee</t>
  </si>
  <si>
    <t>Census Tract 1013.07, Montgomery County, Tennessee</t>
  </si>
  <si>
    <t>Census Tract 1013.08, Montgomery County, Tennessee</t>
  </si>
  <si>
    <t>Census Tract 1013.09, Montgomery County, Tennessee</t>
  </si>
  <si>
    <t>Census Tract 1014, Montgomery County, Tennessee</t>
  </si>
  <si>
    <t>Census Tract 1015.01, Montgomery County, Tennessee</t>
  </si>
  <si>
    <t>Census Tract 1015.02, Montgomery County, Tennessee</t>
  </si>
  <si>
    <t>Census Tract 1016, Montgomery County, Tennessee</t>
  </si>
  <si>
    <t>Census Tract 1017.01, Montgomery County, Tennessee</t>
  </si>
  <si>
    <t>Census Tract 1017.02, Montgomery County, Tennessee</t>
  </si>
  <si>
    <t>Census Tract 1018.03, Montgomery County, Tennessee</t>
  </si>
  <si>
    <t>Census Tract 1018.05, Montgomery County, Tennessee</t>
  </si>
  <si>
    <t>Census Tract 1018.06, Montgomery County, Tennessee</t>
  </si>
  <si>
    <t>Census Tract 1018.07, Montgomery County, Tennessee</t>
  </si>
  <si>
    <t>Census Tract 1018.08, Montgomery County, Tennessee</t>
  </si>
  <si>
    <t>Census Tract 1019.02, Montgomery County, Tennessee</t>
  </si>
  <si>
    <t>Census Tract 1019.04, Montgomery County, Tennessee</t>
  </si>
  <si>
    <t>Census Tract 1019.05, Montgomery County, Tennessee</t>
  </si>
  <si>
    <t>Census Tract 1019.06, Montgomery County, Tennessee</t>
  </si>
  <si>
    <t>Census Tract 1020.01, Montgomery County, Tennessee</t>
  </si>
  <si>
    <t>Census Tract 1020.03, Montgomery County, Tennessee</t>
  </si>
  <si>
    <t>Census Tract 1020.04, Montgomery County, Tennessee</t>
  </si>
  <si>
    <t>Census Tract 1020.05, Montgomery County, Tennessee</t>
  </si>
  <si>
    <t>Census Tract 1020.07, Montgomery County, Tennessee</t>
  </si>
  <si>
    <t>Census Tract 1020.08, Montgomery County, Tennessee</t>
  </si>
  <si>
    <t>Census Tract 1020.09, Montgomery County, Tennessee</t>
  </si>
  <si>
    <t>Census Tract 1020.10, Montgomery County, Tennessee</t>
  </si>
  <si>
    <t>Census Tract 1021, Montgomery County, Tennessee</t>
  </si>
  <si>
    <t>Census Tract 9801, Montgomery County, Tennessee</t>
  </si>
  <si>
    <t>Census Tract 9301, Moore County, Tennessee</t>
  </si>
  <si>
    <t>Census Tract 9302, Moore County, Tennessee</t>
  </si>
  <si>
    <t>Census Tract 1101, Morgan County, Tennessee</t>
  </si>
  <si>
    <t>Census Tract 1102, Morgan County, Tennessee</t>
  </si>
  <si>
    <t>Census Tract 1103, Morgan County, Tennessee</t>
  </si>
  <si>
    <t>Census Tract 1104, Morgan County, Tennessee</t>
  </si>
  <si>
    <t>Census Tract 1105, Morgan County, Tennessee</t>
  </si>
  <si>
    <t>Census Tract 9650, Obion County, Tennessee</t>
  </si>
  <si>
    <t>Census Tract 9651, Obion County, Tennessee</t>
  </si>
  <si>
    <t>Census Tract 9652, Obion County, Tennessee</t>
  </si>
  <si>
    <t>Census Tract 9653, Obion County, Tennessee</t>
  </si>
  <si>
    <t>Census Tract 9654, Obion County, Tennessee</t>
  </si>
  <si>
    <t>Census Tract 9655, Obion County, Tennessee</t>
  </si>
  <si>
    <t>Census Tract 9656, Obion County, Tennessee</t>
  </si>
  <si>
    <t>Census Tract 9657, Obion County, Tennessee</t>
  </si>
  <si>
    <t>Census Tract 9658, Obion County, Tennessee</t>
  </si>
  <si>
    <t>Census Tract 9659, Obion County, Tennessee</t>
  </si>
  <si>
    <t>Census Tract 9501, Overton County, Tennessee</t>
  </si>
  <si>
    <t>Census Tract 9502, Overton County, Tennessee</t>
  </si>
  <si>
    <t>Census Tract 9503.01, Overton County, Tennessee</t>
  </si>
  <si>
    <t>Census Tract 9503.02, Overton County, Tennessee</t>
  </si>
  <si>
    <t>Census Tract 9504, Overton County, Tennessee</t>
  </si>
  <si>
    <t>Census Tract 9505.01, Overton County, Tennessee</t>
  </si>
  <si>
    <t>Census Tract 9505.02, Overton County, Tennessee</t>
  </si>
  <si>
    <t>Census Tract 9506, Overton County, Tennessee</t>
  </si>
  <si>
    <t>Census Tract 9301, Perry County, Tennessee</t>
  </si>
  <si>
    <t>Census Tract 9302.01, Perry County, Tennessee</t>
  </si>
  <si>
    <t>Census Tract 9302.02, Perry County, Tennessee</t>
  </si>
  <si>
    <t>Census Tract 9251.01, Pickett County, Tennessee</t>
  </si>
  <si>
    <t>Census Tract 9251.02, Pickett County, Tennessee</t>
  </si>
  <si>
    <t>Census Tract 9501, Polk County, Tennessee</t>
  </si>
  <si>
    <t>Census Tract 9502.01, Polk County, Tennessee</t>
  </si>
  <si>
    <t>Census Tract 9502.03, Polk County, Tennessee</t>
  </si>
  <si>
    <t>Census Tract 9502.04, Polk County, Tennessee</t>
  </si>
  <si>
    <t>Census Tract 9503, Polk County, Tennessee</t>
  </si>
  <si>
    <t>Census Tract 9504, Polk County, Tennessee</t>
  </si>
  <si>
    <t>Census Tract 1, Putnam County, Tennessee</t>
  </si>
  <si>
    <t>Census Tract 2.01, Putnam County, Tennessee</t>
  </si>
  <si>
    <t>Census Tract 2.02, Putnam County, Tennessee</t>
  </si>
  <si>
    <t>Census Tract 3.01, Putnam County, Tennessee</t>
  </si>
  <si>
    <t>Census Tract 3.03, Putnam County, Tennessee</t>
  </si>
  <si>
    <t>Census Tract 3.04, Putnam County, Tennessee</t>
  </si>
  <si>
    <t>Census Tract 3.05, Putnam County, Tennessee</t>
  </si>
  <si>
    <t>Census Tract 4, Putnam County, Tennessee</t>
  </si>
  <si>
    <t>Census Tract 5, Putnam County, Tennessee</t>
  </si>
  <si>
    <t>Census Tract 6, Putnam County, Tennessee</t>
  </si>
  <si>
    <t>Census Tract 7, Putnam County, Tennessee</t>
  </si>
  <si>
    <t>Census Tract 8, Putnam County, Tennessee</t>
  </si>
  <si>
    <t>Census Tract 9, Putnam County, Tennessee</t>
  </si>
  <si>
    <t>Census Tract 10, Putnam County, Tennessee</t>
  </si>
  <si>
    <t>Census Tract 11, Putnam County, Tennessee</t>
  </si>
  <si>
    <t>Census Tract 12.01, Putnam County, Tennessee</t>
  </si>
  <si>
    <t>Census Tract 12.02, Putnam County, Tennessee</t>
  </si>
  <si>
    <t>Census Tract 13, Putnam County, Tennessee</t>
  </si>
  <si>
    <t>Census Tract 9750, Rhea County, Tennessee</t>
  </si>
  <si>
    <t>Census Tract 9751, Rhea County, Tennessee</t>
  </si>
  <si>
    <t>Census Tract 9752, Rhea County, Tennessee</t>
  </si>
  <si>
    <t>Census Tract 9753, Rhea County, Tennessee</t>
  </si>
  <si>
    <t>Census Tract 9754.01, Rhea County, Tennessee</t>
  </si>
  <si>
    <t>Census Tract 9754.02, Rhea County, Tennessee</t>
  </si>
  <si>
    <t>Census Tract 301, Roane County, Tennessee</t>
  </si>
  <si>
    <t>Census Tract 302.03, Roane County, Tennessee</t>
  </si>
  <si>
    <t>Census Tract 302.04, Roane County, Tennessee</t>
  </si>
  <si>
    <t>Census Tract 302.05, Roane County, Tennessee</t>
  </si>
  <si>
    <t>Census Tract 302.06, Roane County, Tennessee</t>
  </si>
  <si>
    <t>Census Tract 303.01, Roane County, Tennessee</t>
  </si>
  <si>
    <t>Census Tract 303.02, Roane County, Tennessee</t>
  </si>
  <si>
    <t>Census Tract 304.01, Roane County, Tennessee</t>
  </si>
  <si>
    <t>Census Tract 304.02, Roane County, Tennessee</t>
  </si>
  <si>
    <t>Census Tract 305, Roane County, Tennessee</t>
  </si>
  <si>
    <t>Census Tract 306, Roane County, Tennessee</t>
  </si>
  <si>
    <t>Census Tract 307, Roane County, Tennessee</t>
  </si>
  <si>
    <t>Census Tract 308.01, Roane County, Tennessee</t>
  </si>
  <si>
    <t>Census Tract 308.02, Roane County, Tennessee</t>
  </si>
  <si>
    <t>Census Tract 309, Roane County, Tennessee</t>
  </si>
  <si>
    <t>Census Tract 9801, Roane County, Tennessee</t>
  </si>
  <si>
    <t>Census Tract 801.01, Robertson County, Tennessee</t>
  </si>
  <si>
    <t>Census Tract 801.03, Robertson County, Tennessee</t>
  </si>
  <si>
    <t>Census Tract 801.04, Robertson County, Tennessee</t>
  </si>
  <si>
    <t>Census Tract 802, Robertson County, Tennessee</t>
  </si>
  <si>
    <t>Census Tract 803.01, Robertson County, Tennessee</t>
  </si>
  <si>
    <t>Census Tract 803.02, Robertson County, Tennessee</t>
  </si>
  <si>
    <t>Census Tract 804.01, Robertson County, Tennessee</t>
  </si>
  <si>
    <t>Census Tract 804.02, Robertson County, Tennessee</t>
  </si>
  <si>
    <t>Census Tract 805, Robertson County, Tennessee</t>
  </si>
  <si>
    <t>Census Tract 806.03, Robertson County, Tennessee</t>
  </si>
  <si>
    <t>Census Tract 806.04, Robertson County, Tennessee</t>
  </si>
  <si>
    <t>Census Tract 806.05, Robertson County, Tennessee</t>
  </si>
  <si>
    <t>Census Tract 806.06, Robertson County, Tennessee</t>
  </si>
  <si>
    <t>Census Tract 807.01, Robertson County, Tennessee</t>
  </si>
  <si>
    <t>Census Tract 807.02, Robertson County, Tennessee</t>
  </si>
  <si>
    <t>Census Tract 401.01, Rutherford County, Tennessee</t>
  </si>
  <si>
    <t>Census Tract 401.02, Rutherford County, Tennessee</t>
  </si>
  <si>
    <t>Census Tract 401.04, Rutherford County, Tennessee</t>
  </si>
  <si>
    <t>Census Tract 401.05, Rutherford County, Tennessee</t>
  </si>
  <si>
    <t>Census Tract 401.06, Rutherford County, Tennessee</t>
  </si>
  <si>
    <t>Census Tract 401.07, Rutherford County, Tennessee</t>
  </si>
  <si>
    <t>Census Tract 402, Rutherford County, Tennessee</t>
  </si>
  <si>
    <t>Census Tract 403.03, Rutherford County, Tennessee</t>
  </si>
  <si>
    <t>Census Tract 403.04, Rutherford County, Tennessee</t>
  </si>
  <si>
    <t>Census Tract 403.05, Rutherford County, Tennessee</t>
  </si>
  <si>
    <t>Census Tract 403.07, Rutherford County, Tennessee</t>
  </si>
  <si>
    <t>Census Tract 403.08, Rutherford County, Tennessee</t>
  </si>
  <si>
    <t>Census Tract 403.09, Rutherford County, Tennessee</t>
  </si>
  <si>
    <t>Census Tract 403.10, Rutherford County, Tennessee</t>
  </si>
  <si>
    <t>Census Tract 403.11, Rutherford County, Tennessee</t>
  </si>
  <si>
    <t>Census Tract 403.12, Rutherford County, Tennessee</t>
  </si>
  <si>
    <t>Census Tract 404.04, Rutherford County, Tennessee</t>
  </si>
  <si>
    <t>Census Tract 404.05, Rutherford County, Tennessee</t>
  </si>
  <si>
    <t>Census Tract 405.01, Rutherford County, Tennessee</t>
  </si>
  <si>
    <t>Census Tract 405.02, Rutherford County, Tennessee</t>
  </si>
  <si>
    <t>Census Tract 406, Rutherford County, Tennessee</t>
  </si>
  <si>
    <t>Census Tract 407.02, Rutherford County, Tennessee</t>
  </si>
  <si>
    <t>Census Tract 407.03, Rutherford County, Tennessee</t>
  </si>
  <si>
    <t>Census Tract 407.04, Rutherford County, Tennessee</t>
  </si>
  <si>
    <t>Census Tract 408.06, Rutherford County, Tennessee</t>
  </si>
  <si>
    <t>Census Tract 408.07, Rutherford County, Tennessee</t>
  </si>
  <si>
    <t>Census Tract 408.08, Rutherford County, Tennessee</t>
  </si>
  <si>
    <t>Census Tract 408.09, Rutherford County, Tennessee</t>
  </si>
  <si>
    <t>Census Tract 408.10, Rutherford County, Tennessee</t>
  </si>
  <si>
    <t>Census Tract 408.11, Rutherford County, Tennessee</t>
  </si>
  <si>
    <t>Census Tract 408.12, Rutherford County, Tennessee</t>
  </si>
  <si>
    <t>Census Tract 409.01, Rutherford County, Tennessee</t>
  </si>
  <si>
    <t>Census Tract 409.04, Rutherford County, Tennessee</t>
  </si>
  <si>
    <t>Census Tract 409.06, Rutherford County, Tennessee</t>
  </si>
  <si>
    <t>Census Tract 409.07, Rutherford County, Tennessee</t>
  </si>
  <si>
    <t>Census Tract 409.08, Rutherford County, Tennessee</t>
  </si>
  <si>
    <t>Census Tract 409.09, Rutherford County, Tennessee</t>
  </si>
  <si>
    <t>Census Tract 409.10, Rutherford County, Tennessee</t>
  </si>
  <si>
    <t>Census Tract 409.11, Rutherford County, Tennessee</t>
  </si>
  <si>
    <t>Census Tract 410, Rutherford County, Tennessee</t>
  </si>
  <si>
    <t>Census Tract 411.02, Rutherford County, Tennessee</t>
  </si>
  <si>
    <t>Census Tract 411.03, Rutherford County, Tennessee</t>
  </si>
  <si>
    <t>Census Tract 411.04, Rutherford County, Tennessee</t>
  </si>
  <si>
    <t>Census Tract 412.01, Rutherford County, Tennessee</t>
  </si>
  <si>
    <t>Census Tract 412.02, Rutherford County, Tennessee</t>
  </si>
  <si>
    <t>Census Tract 413.01, Rutherford County, Tennessee</t>
  </si>
  <si>
    <t>Census Tract 413.02, Rutherford County, Tennessee</t>
  </si>
  <si>
    <t>Census Tract 414.01, Rutherford County, Tennessee</t>
  </si>
  <si>
    <t>Census Tract 414.04, Rutherford County, Tennessee</t>
  </si>
  <si>
    <t>Census Tract 414.05, Rutherford County, Tennessee</t>
  </si>
  <si>
    <t>Census Tract 414.06, Rutherford County, Tennessee</t>
  </si>
  <si>
    <t>Census Tract 414.07, Rutherford County, Tennessee</t>
  </si>
  <si>
    <t>Census Tract 415, Rutherford County, Tennessee</t>
  </si>
  <si>
    <t>Census Tract 416.01, Rutherford County, Tennessee</t>
  </si>
  <si>
    <t>Census Tract 416.02, Rutherford County, Tennessee</t>
  </si>
  <si>
    <t>Census Tract 417, Rutherford County, Tennessee</t>
  </si>
  <si>
    <t>Census Tract 418, Rutherford County, Tennessee</t>
  </si>
  <si>
    <t>Census Tract 419, Rutherford County, Tennessee</t>
  </si>
  <si>
    <t>Census Tract 420, Rutherford County, Tennessee</t>
  </si>
  <si>
    <t>Census Tract 421.01, Rutherford County, Tennessee</t>
  </si>
  <si>
    <t>Census Tract 421.02, Rutherford County, Tennessee</t>
  </si>
  <si>
    <t>Census Tract 422, Rutherford County, Tennessee</t>
  </si>
  <si>
    <t>Census Tract 423.01, Rutherford County, Tennessee</t>
  </si>
  <si>
    <t>Census Tract 423.02, Rutherford County, Tennessee</t>
  </si>
  <si>
    <t>Census Tract 9750, Scott County, Tennessee</t>
  </si>
  <si>
    <t>Census Tract 9751.01, Scott County, Tennessee</t>
  </si>
  <si>
    <t>Census Tract 9751.02, Scott County, Tennessee</t>
  </si>
  <si>
    <t>Census Tract 9752, Scott County, Tennessee</t>
  </si>
  <si>
    <t>Census Tract 9753, Scott County, Tennessee</t>
  </si>
  <si>
    <t>Census Tract 9754, Scott County, Tennessee</t>
  </si>
  <si>
    <t>Census Tract 601.02, Sequatchie County, Tennessee</t>
  </si>
  <si>
    <t>Census Tract 601.03, Sequatchie County, Tennessee</t>
  </si>
  <si>
    <t>Census Tract 601.04, Sequatchie County, Tennessee</t>
  </si>
  <si>
    <t>Census Tract 602, Sequatchie County, Tennessee</t>
  </si>
  <si>
    <t>Census Tract 801.01, Sevier County, Tennessee</t>
  </si>
  <si>
    <t>Census Tract 801.03, Sevier County, Tennessee</t>
  </si>
  <si>
    <t>Census Tract 801.04, Sevier County, Tennessee</t>
  </si>
  <si>
    <t>Census Tract 802.02, Sevier County, Tennessee</t>
  </si>
  <si>
    <t>Census Tract 802.03, Sevier County, Tennessee</t>
  </si>
  <si>
    <t>Census Tract 802.04, Sevier County, Tennessee</t>
  </si>
  <si>
    <t>Census Tract 803, Sevier County, Tennessee</t>
  </si>
  <si>
    <t>Census Tract 804.01, Sevier County, Tennessee</t>
  </si>
  <si>
    <t>Census Tract 804.02, Sevier County, Tennessee</t>
  </si>
  <si>
    <t>Census Tract 805, Sevier County, Tennessee</t>
  </si>
  <si>
    <t>Census Tract 806.01, Sevier County, Tennessee</t>
  </si>
  <si>
    <t>Census Tract 806.03, Sevier County, Tennessee</t>
  </si>
  <si>
    <t>Census Tract 806.04, Sevier County, Tennessee</t>
  </si>
  <si>
    <t>Census Tract 807.01, Sevier County, Tennessee</t>
  </si>
  <si>
    <t>Census Tract 807.02, Sevier County, Tennessee</t>
  </si>
  <si>
    <t>Census Tract 808.01, Sevier County, Tennessee</t>
  </si>
  <si>
    <t>Census Tract 808.03, Sevier County, Tennessee</t>
  </si>
  <si>
    <t>Census Tract 808.04, Sevier County, Tennessee</t>
  </si>
  <si>
    <t>Census Tract 809.01, Sevier County, Tennessee</t>
  </si>
  <si>
    <t>Census Tract 809.03, Sevier County, Tennessee</t>
  </si>
  <si>
    <t>Census Tract 809.04, Sevier County, Tennessee</t>
  </si>
  <si>
    <t>Census Tract 810.01, Sevier County, Tennessee</t>
  </si>
  <si>
    <t>Census Tract 810.02, Sevier County, Tennessee</t>
  </si>
  <si>
    <t>Census Tract 811.01, Sevier County, Tennessee</t>
  </si>
  <si>
    <t>Census Tract 811.03, Sevier County, Tennessee</t>
  </si>
  <si>
    <t>Census Tract 811.04, Sevier County, Tennessee</t>
  </si>
  <si>
    <t>Census Tract 9801, Sevier County, Tennessee</t>
  </si>
  <si>
    <t>Census Tract 1, Shelby County, Tennessee</t>
  </si>
  <si>
    <t>Census Tract 2, Shelby County, Tennessee</t>
  </si>
  <si>
    <t>Census Tract 3, Shelby County, Tennessee</t>
  </si>
  <si>
    <t>Census Tract 4, Shelby County, Tennessee</t>
  </si>
  <si>
    <t>Census Tract 6, Shelby County, Tennessee</t>
  </si>
  <si>
    <t>Census Tract 7, Shelby County, Tennessee</t>
  </si>
  <si>
    <t>Census Tract 8, Shelby County, Tennessee</t>
  </si>
  <si>
    <t>Census Tract 9, Shelby County, Tennessee</t>
  </si>
  <si>
    <t>Census Tract 11, Shelby County, Tennessee</t>
  </si>
  <si>
    <t>Census Tract 12, Shelby County, Tennessee</t>
  </si>
  <si>
    <t>Census Tract 13, Shelby County, Tennessee</t>
  </si>
  <si>
    <t>Census Tract 14, Shelby County, Tennessee</t>
  </si>
  <si>
    <t>Census Tract 15, Shelby County, Tennessee</t>
  </si>
  <si>
    <t>Census Tract 16, Shelby County, Tennessee</t>
  </si>
  <si>
    <t>Census Tract 17, Shelby County, Tennessee</t>
  </si>
  <si>
    <t>Census Tract 19, Shelby County, Tennessee</t>
  </si>
  <si>
    <t>Census Tract 20, Shelby County, Tennessee</t>
  </si>
  <si>
    <t>Census Tract 21, Shelby County, Tennessee</t>
  </si>
  <si>
    <t>Census Tract 24, Shelby County, Tennessee</t>
  </si>
  <si>
    <t>Census Tract 25, Shelby County, Tennessee</t>
  </si>
  <si>
    <t>Census Tract 26, Shelby County, Tennessee</t>
  </si>
  <si>
    <t>Census Tract 27, Shelby County, Tennessee</t>
  </si>
  <si>
    <t>Census Tract 28, Shelby County, Tennessee</t>
  </si>
  <si>
    <t>Census Tract 29, Shelby County, Tennessee</t>
  </si>
  <si>
    <t>Census Tract 30, Shelby County, Tennessee</t>
  </si>
  <si>
    <t>Census Tract 31, Shelby County, Tennessee</t>
  </si>
  <si>
    <t>Census Tract 32, Shelby County, Tennessee</t>
  </si>
  <si>
    <t>Census Tract 33, Shelby County, Tennessee</t>
  </si>
  <si>
    <t>Census Tract 34, Shelby County, Tennessee</t>
  </si>
  <si>
    <t>Census Tract 35, Shelby County, Tennessee</t>
  </si>
  <si>
    <t>Census Tract 36, Shelby County, Tennessee</t>
  </si>
  <si>
    <t>Census Tract 37, Shelby County, Tennessee</t>
  </si>
  <si>
    <t>Census Tract 38, Shelby County, Tennessee</t>
  </si>
  <si>
    <t>Census Tract 39, Shelby County, Tennessee</t>
  </si>
  <si>
    <t>Census Tract 42, Shelby County, Tennessee</t>
  </si>
  <si>
    <t>Census Tract 43, Shelby County, Tennessee</t>
  </si>
  <si>
    <t>Census Tract 45, Shelby County, Tennessee</t>
  </si>
  <si>
    <t>Census Tract 46, Shelby County, Tennessee</t>
  </si>
  <si>
    <t>Census Tract 50, Shelby County, Tennessee</t>
  </si>
  <si>
    <t>Census Tract 53, Shelby County, Tennessee</t>
  </si>
  <si>
    <t>Census Tract 55, Shelby County, Tennessee</t>
  </si>
  <si>
    <t>Census Tract 56, Shelby County, Tennessee</t>
  </si>
  <si>
    <t>Census Tract 57, Shelby County, Tennessee</t>
  </si>
  <si>
    <t>Census Tract 58, Shelby County, Tennessee</t>
  </si>
  <si>
    <t>Census Tract 59, Shelby County, Tennessee</t>
  </si>
  <si>
    <t>Census Tract 60, Shelby County, Tennessee</t>
  </si>
  <si>
    <t>Census Tract 62, Shelby County, Tennessee</t>
  </si>
  <si>
    <t>Census Tract 63, Shelby County, Tennessee</t>
  </si>
  <si>
    <t>Census Tract 64, Shelby County, Tennessee</t>
  </si>
  <si>
    <t>Census Tract 65, Shelby County, Tennessee</t>
  </si>
  <si>
    <t>Census Tract 66, Shelby County, Tennessee</t>
  </si>
  <si>
    <t>Census Tract 67, Shelby County, Tennessee</t>
  </si>
  <si>
    <t>Census Tract 68, Shelby County, Tennessee</t>
  </si>
  <si>
    <t>Census Tract 69, Shelby County, Tennessee</t>
  </si>
  <si>
    <t>Census Tract 70, Shelby County, Tennessee</t>
  </si>
  <si>
    <t>Census Tract 71, Shelby County, Tennessee</t>
  </si>
  <si>
    <t>Census Tract 72, Shelby County, Tennessee</t>
  </si>
  <si>
    <t>Census Tract 73, Shelby County, Tennessee</t>
  </si>
  <si>
    <t>Census Tract 74, Shelby County, Tennessee</t>
  </si>
  <si>
    <t>Census Tract 75, Shelby County, Tennessee</t>
  </si>
  <si>
    <t>Census Tract 78.10, Shelby County, Tennessee</t>
  </si>
  <si>
    <t>Census Tract 78.21, Shelby County, Tennessee</t>
  </si>
  <si>
    <t>Census Tract 78.22, Shelby County, Tennessee</t>
  </si>
  <si>
    <t>Census Tract 79, Shelby County, Tennessee</t>
  </si>
  <si>
    <t>Census Tract 80, Shelby County, Tennessee</t>
  </si>
  <si>
    <t>Census Tract 81.10, Shelby County, Tennessee</t>
  </si>
  <si>
    <t>Census Tract 81.20, Shelby County, Tennessee</t>
  </si>
  <si>
    <t>Census Tract 82, Shelby County, Tennessee</t>
  </si>
  <si>
    <t>Census Tract 85, Shelby County, Tennessee</t>
  </si>
  <si>
    <t>Census Tract 86, Shelby County, Tennessee</t>
  </si>
  <si>
    <t>Census Tract 87, Shelby County, Tennessee</t>
  </si>
  <si>
    <t>Census Tract 88, Shelby County, Tennessee</t>
  </si>
  <si>
    <t>Census Tract 89, Shelby County, Tennessee</t>
  </si>
  <si>
    <t>Census Tract 91, Shelby County, Tennessee</t>
  </si>
  <si>
    <t>Census Tract 92.01, Shelby County, Tennessee</t>
  </si>
  <si>
    <t>Census Tract 92.02, Shelby County, Tennessee</t>
  </si>
  <si>
    <t>Census Tract 93, Shelby County, Tennessee</t>
  </si>
  <si>
    <t>Census Tract 94, Shelby County, Tennessee</t>
  </si>
  <si>
    <t>Census Tract 95.01, Shelby County, Tennessee</t>
  </si>
  <si>
    <t>Census Tract 95.02, Shelby County, Tennessee</t>
  </si>
  <si>
    <t>Census Tract 96, Shelby County, Tennessee</t>
  </si>
  <si>
    <t>Census Tract 97, Shelby County, Tennessee</t>
  </si>
  <si>
    <t>Census Tract 98, Shelby County, Tennessee</t>
  </si>
  <si>
    <t>Census Tract 99.01, Shelby County, Tennessee</t>
  </si>
  <si>
    <t>Census Tract 99.02, Shelby County, Tennessee</t>
  </si>
  <si>
    <t>Census Tract 100.01, Shelby County, Tennessee</t>
  </si>
  <si>
    <t>Census Tract 100.02, Shelby County, Tennessee</t>
  </si>
  <si>
    <t>Census Tract 101.20, Shelby County, Tennessee</t>
  </si>
  <si>
    <t>Census Tract 101.21, Shelby County, Tennessee</t>
  </si>
  <si>
    <t>Census Tract 101.22, Shelby County, Tennessee</t>
  </si>
  <si>
    <t>Census Tract 102.10, Shelby County, Tennessee</t>
  </si>
  <si>
    <t>Census Tract 102.20, Shelby County, Tennessee</t>
  </si>
  <si>
    <t>Census Tract 103, Shelby County, Tennessee</t>
  </si>
  <si>
    <t>Census Tract 105, Shelby County, Tennessee</t>
  </si>
  <si>
    <t>Census Tract 106.10, Shelby County, Tennessee</t>
  </si>
  <si>
    <t>Census Tract 106.20, Shelby County, Tennessee</t>
  </si>
  <si>
    <t>Census Tract 106.30, Shelby County, Tennessee</t>
  </si>
  <si>
    <t>Census Tract 107.10, Shelby County, Tennessee</t>
  </si>
  <si>
    <t>Census Tract 107.20, Shelby County, Tennessee</t>
  </si>
  <si>
    <t>Census Tract 108.10, Shelby County, Tennessee</t>
  </si>
  <si>
    <t>Census Tract 108.20, Shelby County, Tennessee</t>
  </si>
  <si>
    <t>Census Tract 110.10, Shelby County, Tennessee</t>
  </si>
  <si>
    <t>Census Tract 110.20, Shelby County, Tennessee</t>
  </si>
  <si>
    <t>Census Tract 111, Shelby County, Tennessee</t>
  </si>
  <si>
    <t>Census Tract 112, Shelby County, Tennessee</t>
  </si>
  <si>
    <t>Census Tract 113, Shelby County, Tennessee</t>
  </si>
  <si>
    <t>Census Tract 114.01, Shelby County, Tennessee</t>
  </si>
  <si>
    <t>Census Tract 114.02, Shelby County, Tennessee</t>
  </si>
  <si>
    <t>Census Tract 115, Shelby County, Tennessee</t>
  </si>
  <si>
    <t>Census Tract 116, Shelby County, Tennessee</t>
  </si>
  <si>
    <t>Census Tract 117, Shelby County, Tennessee</t>
  </si>
  <si>
    <t>Census Tract 118, Shelby County, Tennessee</t>
  </si>
  <si>
    <t>Census Tract 201.01, Shelby County, Tennessee</t>
  </si>
  <si>
    <t>Census Tract 201.02, Shelby County, Tennessee</t>
  </si>
  <si>
    <t>Census Tract 202.10, Shelby County, Tennessee</t>
  </si>
  <si>
    <t>Census Tract 202.21, Shelby County, Tennessee</t>
  </si>
  <si>
    <t>Census Tract 202.22, Shelby County, Tennessee</t>
  </si>
  <si>
    <t>Census Tract 203.01, Shelby County, Tennessee</t>
  </si>
  <si>
    <t>Census Tract 203.02, Shelby County, Tennessee</t>
  </si>
  <si>
    <t>Census Tract 204, Shelby County, Tennessee</t>
  </si>
  <si>
    <t>Census Tract 205.11, Shelby County, Tennessee</t>
  </si>
  <si>
    <t>Census Tract 205.21, Shelby County, Tennessee</t>
  </si>
  <si>
    <t>Census Tract 205.23, Shelby County, Tennessee</t>
  </si>
  <si>
    <t>Census Tract 205.24, Shelby County, Tennessee</t>
  </si>
  <si>
    <t>Census Tract 205.31, Shelby County, Tennessee</t>
  </si>
  <si>
    <t>Census Tract 205.32, Shelby County, Tennessee</t>
  </si>
  <si>
    <t>Census Tract 205.41, Shelby County, Tennessee</t>
  </si>
  <si>
    <t>Census Tract 205.42, Shelby County, Tennessee</t>
  </si>
  <si>
    <t>Census Tract 205.43, Shelby County, Tennessee</t>
  </si>
  <si>
    <t>Census Tract 205.44, Shelby County, Tennessee</t>
  </si>
  <si>
    <t>Census Tract 206.10, Shelby County, Tennessee</t>
  </si>
  <si>
    <t>Census Tract 206.21, Shelby County, Tennessee</t>
  </si>
  <si>
    <t>Census Tract 206.22, Shelby County, Tennessee</t>
  </si>
  <si>
    <t>Census Tract 206.32, Shelby County, Tennessee</t>
  </si>
  <si>
    <t>Census Tract 206.33, Shelby County, Tennessee</t>
  </si>
  <si>
    <t>Census Tract 206.34, Shelby County, Tennessee</t>
  </si>
  <si>
    <t>Census Tract 206.35, Shelby County, Tennessee</t>
  </si>
  <si>
    <t>Census Tract 206.51, Shelby County, Tennessee</t>
  </si>
  <si>
    <t>Census Tract 206.52, Shelby County, Tennessee</t>
  </si>
  <si>
    <t>Census Tract 206.53, Shelby County, Tennessee</t>
  </si>
  <si>
    <t>Census Tract 206.54, Shelby County, Tennessee</t>
  </si>
  <si>
    <t>Census Tract 206.55, Shelby County, Tennessee</t>
  </si>
  <si>
    <t>Census Tract 206.56, Shelby County, Tennessee</t>
  </si>
  <si>
    <t>Census Tract 206.57, Shelby County, Tennessee</t>
  </si>
  <si>
    <t>Census Tract 206.58, Shelby County, Tennessee</t>
  </si>
  <si>
    <t>Census Tract 207, Shelby County, Tennessee</t>
  </si>
  <si>
    <t>Census Tract 208.33, Shelby County, Tennessee</t>
  </si>
  <si>
    <t>Census Tract 208.34, Shelby County, Tennessee</t>
  </si>
  <si>
    <t>Census Tract 208.35, Shelby County, Tennessee</t>
  </si>
  <si>
    <t>Census Tract 208.36, Shelby County, Tennessee</t>
  </si>
  <si>
    <t>Census Tract 208.37, Shelby County, Tennessee</t>
  </si>
  <si>
    <t>Census Tract 209.01, Shelby County, Tennessee</t>
  </si>
  <si>
    <t>Census Tract 209.02, Shelby County, Tennessee</t>
  </si>
  <si>
    <t>Census Tract 210.20, Shelby County, Tennessee</t>
  </si>
  <si>
    <t>Census Tract 210.21, Shelby County, Tennessee</t>
  </si>
  <si>
    <t>Census Tract 210.22, Shelby County, Tennessee</t>
  </si>
  <si>
    <t>Census Tract 210.23, Shelby County, Tennessee</t>
  </si>
  <si>
    <t>Census Tract 211.11, Shelby County, Tennessee</t>
  </si>
  <si>
    <t>Census Tract 211.12, Shelby County, Tennessee</t>
  </si>
  <si>
    <t>Census Tract 211.13, Shelby County, Tennessee</t>
  </si>
  <si>
    <t>Census Tract 211.21, Shelby County, Tennessee</t>
  </si>
  <si>
    <t>Census Tract 211.22, Shelby County, Tennessee</t>
  </si>
  <si>
    <t>Census Tract 211.24, Shelby County, Tennessee</t>
  </si>
  <si>
    <t>Census Tract 211.25, Shelby County, Tennessee</t>
  </si>
  <si>
    <t>Census Tract 211.26, Shelby County, Tennessee</t>
  </si>
  <si>
    <t>Census Tract 211.35, Shelby County, Tennessee</t>
  </si>
  <si>
    <t>Census Tract 211.36, Shelby County, Tennessee</t>
  </si>
  <si>
    <t>Census Tract 211.38, Shelby County, Tennessee</t>
  </si>
  <si>
    <t>Census Tract 211.39, Shelby County, Tennessee</t>
  </si>
  <si>
    <t>Census Tract 211.40, Shelby County, Tennessee</t>
  </si>
  <si>
    <t>Census Tract 211.41, Shelby County, Tennessee</t>
  </si>
  <si>
    <t>Census Tract 211.42, Shelby County, Tennessee</t>
  </si>
  <si>
    <t>Census Tract 211.43, Shelby County, Tennessee</t>
  </si>
  <si>
    <t>Census Tract 211.44, Shelby County, Tennessee</t>
  </si>
  <si>
    <t>Census Tract 212, Shelby County, Tennessee</t>
  </si>
  <si>
    <t>Census Tract 213.11, Shelby County, Tennessee</t>
  </si>
  <si>
    <t>Census Tract 213.12, Shelby County, Tennessee</t>
  </si>
  <si>
    <t>Census Tract 213.20, Shelby County, Tennessee</t>
  </si>
  <si>
    <t>Census Tract 213.31, Shelby County, Tennessee</t>
  </si>
  <si>
    <t>Census Tract 213.33, Shelby County, Tennessee</t>
  </si>
  <si>
    <t>Census Tract 213.34, Shelby County, Tennessee</t>
  </si>
  <si>
    <t>Census Tract 213.41, Shelby County, Tennessee</t>
  </si>
  <si>
    <t>Census Tract 213.51, Shelby County, Tennessee</t>
  </si>
  <si>
    <t>Census Tract 213.52, Shelby County, Tennessee</t>
  </si>
  <si>
    <t>Census Tract 213.54, Shelby County, Tennessee</t>
  </si>
  <si>
    <t>Census Tract 213.55, Shelby County, Tennessee</t>
  </si>
  <si>
    <t>Census Tract 213.56, Shelby County, Tennessee</t>
  </si>
  <si>
    <t>Census Tract 213.57, Shelby County, Tennessee</t>
  </si>
  <si>
    <t>Census Tract 214.10, Shelby County, Tennessee</t>
  </si>
  <si>
    <t>Census Tract 214.20, Shelby County, Tennessee</t>
  </si>
  <si>
    <t>Census Tract 214.30, Shelby County, Tennessee</t>
  </si>
  <si>
    <t>Census Tract 215.30, Shelby County, Tennessee</t>
  </si>
  <si>
    <t>Census Tract 215.41, Shelby County, Tennessee</t>
  </si>
  <si>
    <t>Census Tract 215.42, Shelby County, Tennessee</t>
  </si>
  <si>
    <t>Census Tract 215.43, Shelby County, Tennessee</t>
  </si>
  <si>
    <t>Census Tract 215.44, Shelby County, Tennessee</t>
  </si>
  <si>
    <t>Census Tract 215.45, Shelby County, Tennessee</t>
  </si>
  <si>
    <t>Census Tract 215.46, Shelby County, Tennessee</t>
  </si>
  <si>
    <t>Census Tract 215.47, Shelby County, Tennessee</t>
  </si>
  <si>
    <t>Census Tract 215.48, Shelby County, Tennessee</t>
  </si>
  <si>
    <t>Census Tract 216.11, Shelby County, Tennessee</t>
  </si>
  <si>
    <t>Census Tract 216.12, Shelby County, Tennessee</t>
  </si>
  <si>
    <t>Census Tract 216.13, Shelby County, Tennessee</t>
  </si>
  <si>
    <t>Census Tract 216.20, Shelby County, Tennessee</t>
  </si>
  <si>
    <t>Census Tract 217.10, Shelby County, Tennessee</t>
  </si>
  <si>
    <t>Census Tract 217.21, Shelby County, Tennessee</t>
  </si>
  <si>
    <t>Census Tract 217.24, Shelby County, Tennessee</t>
  </si>
  <si>
    <t>Census Tract 217.25, Shelby County, Tennessee</t>
  </si>
  <si>
    <t>Census Tract 217.31, Shelby County, Tennessee</t>
  </si>
  <si>
    <t>Census Tract 217.44, Shelby County, Tennessee</t>
  </si>
  <si>
    <t>Census Tract 217.45, Shelby County, Tennessee</t>
  </si>
  <si>
    <t>Census Tract 217.46, Shelby County, Tennessee</t>
  </si>
  <si>
    <t>Census Tract 217.47, Shelby County, Tennessee</t>
  </si>
  <si>
    <t>Census Tract 217.51, Shelby County, Tennessee</t>
  </si>
  <si>
    <t>Census Tract 217.52, Shelby County, Tennessee</t>
  </si>
  <si>
    <t>Census Tract 217.53, Shelby County, Tennessee</t>
  </si>
  <si>
    <t>Census Tract 217.54, Shelby County, Tennessee</t>
  </si>
  <si>
    <t>Census Tract 217.55, Shelby County, Tennessee</t>
  </si>
  <si>
    <t>Census Tract 217.56, Shelby County, Tennessee</t>
  </si>
  <si>
    <t>Census Tract 217.57, Shelby County, Tennessee</t>
  </si>
  <si>
    <t>Census Tract 217.58, Shelby County, Tennessee</t>
  </si>
  <si>
    <t>Census Tract 217.59, Shelby County, Tennessee</t>
  </si>
  <si>
    <t>Census Tract 217.60, Shelby County, Tennessee</t>
  </si>
  <si>
    <t>Census Tract 219, Shelby County, Tennessee</t>
  </si>
  <si>
    <t>Census Tract 220.23, Shelby County, Tennessee</t>
  </si>
  <si>
    <t>Census Tract 220.24, Shelby County, Tennessee</t>
  </si>
  <si>
    <t>Census Tract 220.25, Shelby County, Tennessee</t>
  </si>
  <si>
    <t>Census Tract 220.26, Shelby County, Tennessee</t>
  </si>
  <si>
    <t>Census Tract 221.11, Shelby County, Tennessee</t>
  </si>
  <si>
    <t>Census Tract 221.21, Shelby County, Tennessee</t>
  </si>
  <si>
    <t>Census Tract 221.22, Shelby County, Tennessee</t>
  </si>
  <si>
    <t>Census Tract 221.30, Shelby County, Tennessee</t>
  </si>
  <si>
    <t>Census Tract 221.31, Shelby County, Tennessee</t>
  </si>
  <si>
    <t>Census Tract 221.32, Shelby County, Tennessee</t>
  </si>
  <si>
    <t>Census Tract 222.10, Shelby County, Tennessee</t>
  </si>
  <si>
    <t>Census Tract 222.20, Shelby County, Tennessee</t>
  </si>
  <si>
    <t>Census Tract 223.10, Shelby County, Tennessee</t>
  </si>
  <si>
    <t>Census Tract 223.21, Shelby County, Tennessee</t>
  </si>
  <si>
    <t>Census Tract 223.22, Shelby County, Tennessee</t>
  </si>
  <si>
    <t>Census Tract 223.30, Shelby County, Tennessee</t>
  </si>
  <si>
    <t>Census Tract 224.10, Shelby County, Tennessee</t>
  </si>
  <si>
    <t>Census Tract 225, Shelby County, Tennessee</t>
  </si>
  <si>
    <t>Census Tract 226, Shelby County, Tennessee</t>
  </si>
  <si>
    <t>Census Tract 227, Shelby County, Tennessee</t>
  </si>
  <si>
    <t>Census Tract 9801, Shelby County, Tennessee</t>
  </si>
  <si>
    <t>Census Tract 9802, Shelby County, Tennessee</t>
  </si>
  <si>
    <t>Census Tract 9803, Shelby County, Tennessee</t>
  </si>
  <si>
    <t>Census Tract 9804.01, Shelby County, Tennessee</t>
  </si>
  <si>
    <t>Census Tract 9804.02, Shelby County, Tennessee</t>
  </si>
  <si>
    <t>Census Tract 9750, Smith County, Tennessee</t>
  </si>
  <si>
    <t>Census Tract 9751, Smith County, Tennessee</t>
  </si>
  <si>
    <t>Census Tract 9752, Smith County, Tennessee</t>
  </si>
  <si>
    <t>Census Tract 9753, Smith County, Tennessee</t>
  </si>
  <si>
    <t>Census Tract 9754, Smith County, Tennessee</t>
  </si>
  <si>
    <t>Census Tract 1102.01, Stewart County, Tennessee</t>
  </si>
  <si>
    <t>Census Tract 1102.02, Stewart County, Tennessee</t>
  </si>
  <si>
    <t>Census Tract 1106, Stewart County, Tennessee</t>
  </si>
  <si>
    <t>Census Tract 1107, Stewart County, Tennessee</t>
  </si>
  <si>
    <t>Census Tract 9801, Stewart County, Tennessee</t>
  </si>
  <si>
    <t>Census Tract 9802, Stewart County, Tennessee</t>
  </si>
  <si>
    <t>Census Tract 402, Sullivan County, Tennessee</t>
  </si>
  <si>
    <t>Census Tract 403, Sullivan County, Tennessee</t>
  </si>
  <si>
    <t>Census Tract 405, Sullivan County, Tennessee</t>
  </si>
  <si>
    <t>Census Tract 406, Sullivan County, Tennessee</t>
  </si>
  <si>
    <t>Census Tract 407, Sullivan County, Tennessee</t>
  </si>
  <si>
    <t>Census Tract 408, Sullivan County, Tennessee</t>
  </si>
  <si>
    <t>Census Tract 409, Sullivan County, Tennessee</t>
  </si>
  <si>
    <t>Census Tract 410, Sullivan County, Tennessee</t>
  </si>
  <si>
    <t>Census Tract 411, Sullivan County, Tennessee</t>
  </si>
  <si>
    <t>Census Tract 412, Sullivan County, Tennessee</t>
  </si>
  <si>
    <t>Census Tract 413, Sullivan County, Tennessee</t>
  </si>
  <si>
    <t>Census Tract 414, Sullivan County, Tennessee</t>
  </si>
  <si>
    <t>Census Tract 415, Sullivan County, Tennessee</t>
  </si>
  <si>
    <t>Census Tract 416, Sullivan County, Tennessee</t>
  </si>
  <si>
    <t>Census Tract 417, Sullivan County, Tennessee</t>
  </si>
  <si>
    <t>Census Tract 418, Sullivan County, Tennessee</t>
  </si>
  <si>
    <t>Census Tract 419, Sullivan County, Tennessee</t>
  </si>
  <si>
    <t>Census Tract 420, Sullivan County, Tennessee</t>
  </si>
  <si>
    <t>Census Tract 421, Sullivan County, Tennessee</t>
  </si>
  <si>
    <t>Census Tract 422, Sullivan County, Tennessee</t>
  </si>
  <si>
    <t>Census Tract 423, Sullivan County, Tennessee</t>
  </si>
  <si>
    <t>Census Tract 424, Sullivan County, Tennessee</t>
  </si>
  <si>
    <t>Census Tract 425, Sullivan County, Tennessee</t>
  </si>
  <si>
    <t>Census Tract 426, Sullivan County, Tennessee</t>
  </si>
  <si>
    <t>Census Tract 427.02, Sullivan County, Tennessee</t>
  </si>
  <si>
    <t>Census Tract 427.03, Sullivan County, Tennessee</t>
  </si>
  <si>
    <t>Census Tract 427.04, Sullivan County, Tennessee</t>
  </si>
  <si>
    <t>Census Tract 428.01, Sullivan County, Tennessee</t>
  </si>
  <si>
    <t>Census Tract 428.02, Sullivan County, Tennessee</t>
  </si>
  <si>
    <t>Census Tract 429, Sullivan County, Tennessee</t>
  </si>
  <si>
    <t>Census Tract 430, Sullivan County, Tennessee</t>
  </si>
  <si>
    <t>Census Tract 431, Sullivan County, Tennessee</t>
  </si>
  <si>
    <t>Census Tract 432.01, Sullivan County, Tennessee</t>
  </si>
  <si>
    <t>Census Tract 432.02, Sullivan County, Tennessee</t>
  </si>
  <si>
    <t>Census Tract 433.01, Sullivan County, Tennessee</t>
  </si>
  <si>
    <t>Census Tract 433.02, Sullivan County, Tennessee</t>
  </si>
  <si>
    <t>Census Tract 434.01, Sullivan County, Tennessee</t>
  </si>
  <si>
    <t>Census Tract 434.02, Sullivan County, Tennessee</t>
  </si>
  <si>
    <t>Census Tract 435, Sullivan County, Tennessee</t>
  </si>
  <si>
    <t>Census Tract 436, Sullivan County, Tennessee</t>
  </si>
  <si>
    <t>Census Tract 201.01, Sumner County, Tennessee</t>
  </si>
  <si>
    <t>Census Tract 201.02, Sumner County, Tennessee</t>
  </si>
  <si>
    <t>Census Tract 202.03, Sumner County, Tennessee</t>
  </si>
  <si>
    <t>Census Tract 202.04, Sumner County, Tennessee</t>
  </si>
  <si>
    <t>Census Tract 202.05, Sumner County, Tennessee</t>
  </si>
  <si>
    <t>Census Tract 202.06, Sumner County, Tennessee</t>
  </si>
  <si>
    <t>Census Tract 202.07, Sumner County, Tennessee</t>
  </si>
  <si>
    <t>Census Tract 202.08, Sumner County, Tennessee</t>
  </si>
  <si>
    <t>Census Tract 202.09, Sumner County, Tennessee</t>
  </si>
  <si>
    <t>Census Tract 203, Sumner County, Tennessee</t>
  </si>
  <si>
    <t>Census Tract 204.03, Sumner County, Tennessee</t>
  </si>
  <si>
    <t>Census Tract 204.04, Sumner County, Tennessee</t>
  </si>
  <si>
    <t>Census Tract 204.05, Sumner County, Tennessee</t>
  </si>
  <si>
    <t>Census Tract 204.06, Sumner County, Tennessee</t>
  </si>
  <si>
    <t>Census Tract 204.07, Sumner County, Tennessee</t>
  </si>
  <si>
    <t>Census Tract 205.01, Sumner County, Tennessee</t>
  </si>
  <si>
    <t>Census Tract 205.02, Sumner County, Tennessee</t>
  </si>
  <si>
    <t>Census Tract 205.03, Sumner County, Tennessee</t>
  </si>
  <si>
    <t>Census Tract 206.01, Sumner County, Tennessee</t>
  </si>
  <si>
    <t>Census Tract 206.02, Sumner County, Tennessee</t>
  </si>
  <si>
    <t>Census Tract 206.03, Sumner County, Tennessee</t>
  </si>
  <si>
    <t>Census Tract 207, Sumner County, Tennessee</t>
  </si>
  <si>
    <t>Census Tract 208, Sumner County, Tennessee</t>
  </si>
  <si>
    <t>Census Tract 209.01, Sumner County, Tennessee</t>
  </si>
  <si>
    <t>Census Tract 209.03, Sumner County, Tennessee</t>
  </si>
  <si>
    <t>Census Tract 209.04, Sumner County, Tennessee</t>
  </si>
  <si>
    <t>Census Tract 209.05, Sumner County, Tennessee</t>
  </si>
  <si>
    <t>Census Tract 210.02, Sumner County, Tennessee</t>
  </si>
  <si>
    <t>Census Tract 210.04, Sumner County, Tennessee</t>
  </si>
  <si>
    <t>Census Tract 210.05, Sumner County, Tennessee</t>
  </si>
  <si>
    <t>Census Tract 210.06, Sumner County, Tennessee</t>
  </si>
  <si>
    <t>Census Tract 210.07, Sumner County, Tennessee</t>
  </si>
  <si>
    <t>Census Tract 210.08, Sumner County, Tennessee</t>
  </si>
  <si>
    <t>Census Tract 210.09, Sumner County, Tennessee</t>
  </si>
  <si>
    <t>Census Tract 211.03, Sumner County, Tennessee</t>
  </si>
  <si>
    <t>Census Tract 211.04, Sumner County, Tennessee</t>
  </si>
  <si>
    <t>Census Tract 211.05, Sumner County, Tennessee</t>
  </si>
  <si>
    <t>Census Tract 211.06, Sumner County, Tennessee</t>
  </si>
  <si>
    <t>Census Tract 211.07, Sumner County, Tennessee</t>
  </si>
  <si>
    <t>Census Tract 212.01, Sumner County, Tennessee</t>
  </si>
  <si>
    <t>Census Tract 212.03, Sumner County, Tennessee</t>
  </si>
  <si>
    <t>Census Tract 212.04, Sumner County, Tennessee</t>
  </si>
  <si>
    <t>Census Tract 212.05, Sumner County, Tennessee</t>
  </si>
  <si>
    <t>Census Tract 401, Tipton County, Tennessee</t>
  </si>
  <si>
    <t>Census Tract 402, Tipton County, Tennessee</t>
  </si>
  <si>
    <t>Census Tract 403.02, Tipton County, Tennessee</t>
  </si>
  <si>
    <t>Census Tract 403.03, Tipton County, Tennessee</t>
  </si>
  <si>
    <t>Census Tract 403.04, Tipton County, Tennessee</t>
  </si>
  <si>
    <t>Census Tract 404, Tipton County, Tennessee</t>
  </si>
  <si>
    <t>Census Tract 405, Tipton County, Tennessee</t>
  </si>
  <si>
    <t>Census Tract 406.01, Tipton County, Tennessee</t>
  </si>
  <si>
    <t>Census Tract 406.02, Tipton County, Tennessee</t>
  </si>
  <si>
    <t>Census Tract 407, Tipton County, Tennessee</t>
  </si>
  <si>
    <t>Census Tract 408, Tipton County, Tennessee</t>
  </si>
  <si>
    <t>Census Tract 409, Tipton County, Tennessee</t>
  </si>
  <si>
    <t>Census Tract 410, Tipton County, Tennessee</t>
  </si>
  <si>
    <t>Census Tract 901, Trousdale County, Tennessee</t>
  </si>
  <si>
    <t>Census Tract 902, Trousdale County, Tennessee</t>
  </si>
  <si>
    <t>Census Tract 801, Unicoi County, Tennessee</t>
  </si>
  <si>
    <t>Census Tract 802, Unicoi County, Tennessee</t>
  </si>
  <si>
    <t>Census Tract 803, Unicoi County, Tennessee</t>
  </si>
  <si>
    <t>Census Tract 804, Unicoi County, Tennessee</t>
  </si>
  <si>
    <t>Census Tract 401.01, Union County, Tennessee</t>
  </si>
  <si>
    <t>Census Tract 401.02, Union County, Tennessee</t>
  </si>
  <si>
    <t>Census Tract 402.01, Union County, Tennessee</t>
  </si>
  <si>
    <t>Census Tract 402.02, Union County, Tennessee</t>
  </si>
  <si>
    <t>Census Tract 403, Union County, Tennessee</t>
  </si>
  <si>
    <t>Census Tract 9250, Van Buren County, Tennessee</t>
  </si>
  <si>
    <t>Census Tract 9252, Van Buren County, Tennessee</t>
  </si>
  <si>
    <t>Census Tract 9301, Warren County, Tennessee</t>
  </si>
  <si>
    <t>Census Tract 9302.01, Warren County, Tennessee</t>
  </si>
  <si>
    <t>Census Tract 9302.02, Warren County, Tennessee</t>
  </si>
  <si>
    <t>Census Tract 9303, Warren County, Tennessee</t>
  </si>
  <si>
    <t>Census Tract 9304, Warren County, Tennessee</t>
  </si>
  <si>
    <t>Census Tract 9305, Warren County, Tennessee</t>
  </si>
  <si>
    <t>Census Tract 9306, Warren County, Tennessee</t>
  </si>
  <si>
    <t>Census Tract 9307, Warren County, Tennessee</t>
  </si>
  <si>
    <t>Census Tract 9308, Warren County, Tennessee</t>
  </si>
  <si>
    <t>Census Tract 9309, Warren County, Tennessee</t>
  </si>
  <si>
    <t>Census Tract 601, Washington County, Tennessee</t>
  </si>
  <si>
    <t>Census Tract 604.01, Washington County, Tennessee</t>
  </si>
  <si>
    <t>Census Tract 604.02, Washington County, Tennessee</t>
  </si>
  <si>
    <t>Census Tract 605.01, Washington County, Tennessee</t>
  </si>
  <si>
    <t>Census Tract 605.03, Washington County, Tennessee</t>
  </si>
  <si>
    <t>Census Tract 605.04, Washington County, Tennessee</t>
  </si>
  <si>
    <t>Census Tract 606.01, Washington County, Tennessee</t>
  </si>
  <si>
    <t>Census Tract 606.02, Washington County, Tennessee</t>
  </si>
  <si>
    <t>Census Tract 607, Washington County, Tennessee</t>
  </si>
  <si>
    <t>Census Tract 608, Washington County, Tennessee</t>
  </si>
  <si>
    <t>Census Tract 609.01, Washington County, Tennessee</t>
  </si>
  <si>
    <t>Census Tract 609.02, Washington County, Tennessee</t>
  </si>
  <si>
    <t>Census Tract 610, Washington County, Tennessee</t>
  </si>
  <si>
    <t>Census Tract 611, Washington County, Tennessee</t>
  </si>
  <si>
    <t>Census Tract 612, Washington County, Tennessee</t>
  </si>
  <si>
    <t>Census Tract 613.01, Washington County, Tennessee</t>
  </si>
  <si>
    <t>Census Tract 613.02, Washington County, Tennessee</t>
  </si>
  <si>
    <t>Census Tract 614.01, Washington County, Tennessee</t>
  </si>
  <si>
    <t>Census Tract 614.03, Washington County, Tennessee</t>
  </si>
  <si>
    <t>Census Tract 614.04, Washington County, Tennessee</t>
  </si>
  <si>
    <t>Census Tract 615, Washington County, Tennessee</t>
  </si>
  <si>
    <t>Census Tract 616.01, Washington County, Tennessee</t>
  </si>
  <si>
    <t>Census Tract 616.03, Washington County, Tennessee</t>
  </si>
  <si>
    <t>Census Tract 616.04, Washington County, Tennessee</t>
  </si>
  <si>
    <t>Census Tract 617.01, Washington County, Tennessee</t>
  </si>
  <si>
    <t>Census Tract 617.03, Washington County, Tennessee</t>
  </si>
  <si>
    <t>Census Tract 617.04, Washington County, Tennessee</t>
  </si>
  <si>
    <t>Census Tract 618, Washington County, Tennessee</t>
  </si>
  <si>
    <t>Census Tract 619.02, Washington County, Tennessee</t>
  </si>
  <si>
    <t>Census Tract 619.03, Washington County, Tennessee</t>
  </si>
  <si>
    <t>Census Tract 619.04, Washington County, Tennessee</t>
  </si>
  <si>
    <t>Census Tract 620, Washington County, Tennessee</t>
  </si>
  <si>
    <t>Census Tract 9501, Wayne County, Tennessee</t>
  </si>
  <si>
    <t>Census Tract 9502, Wayne County, Tennessee</t>
  </si>
  <si>
    <t>Census Tract 9503, Wayne County, Tennessee</t>
  </si>
  <si>
    <t>Census Tract 9504, Wayne County, Tennessee</t>
  </si>
  <si>
    <t>Census Tract 9680, Weakley County, Tennessee</t>
  </si>
  <si>
    <t>Census Tract 9681.01, Weakley County, Tennessee</t>
  </si>
  <si>
    <t>Census Tract 9681.02, Weakley County, Tennessee</t>
  </si>
  <si>
    <t>Census Tract 9682.01, Weakley County, Tennessee</t>
  </si>
  <si>
    <t>Census Tract 9682.02, Weakley County, Tennessee</t>
  </si>
  <si>
    <t>Census Tract 9682.03, Weakley County, Tennessee</t>
  </si>
  <si>
    <t>Census Tract 9683, Weakley County, Tennessee</t>
  </si>
  <si>
    <t>Census Tract 9684, Weakley County, Tennessee</t>
  </si>
  <si>
    <t>Census Tract 9685, Weakley County, Tennessee</t>
  </si>
  <si>
    <t>Census Tract 9686, Weakley County, Tennessee</t>
  </si>
  <si>
    <t>Census Tract 9687, Weakley County, Tennessee</t>
  </si>
  <si>
    <t>Census Tract 9350, White County, Tennessee</t>
  </si>
  <si>
    <t>Census Tract 9351, White County, Tennessee</t>
  </si>
  <si>
    <t>Census Tract 9352, White County, Tennessee</t>
  </si>
  <si>
    <t>Census Tract 9353, White County, Tennessee</t>
  </si>
  <si>
    <t>Census Tract 9354, White County, Tennessee</t>
  </si>
  <si>
    <t>Census Tract 9355, White County, Tennessee</t>
  </si>
  <si>
    <t>Census Tract 501.02, Williamson County, Tennessee</t>
  </si>
  <si>
    <t>Census Tract 501.03, Williamson County, Tennessee</t>
  </si>
  <si>
    <t>Census Tract 501.04, Williamson County, Tennessee</t>
  </si>
  <si>
    <t>Census Tract 501.05, Williamson County, Tennessee</t>
  </si>
  <si>
    <t>Census Tract 502.04, Williamson County, Tennessee</t>
  </si>
  <si>
    <t>Census Tract 502.05, Williamson County, Tennessee</t>
  </si>
  <si>
    <t>Census Tract 502.06, Williamson County, Tennessee</t>
  </si>
  <si>
    <t>Census Tract 502.07, Williamson County, Tennessee</t>
  </si>
  <si>
    <t>Census Tract 502.09, Williamson County, Tennessee</t>
  </si>
  <si>
    <t>Census Tract 502.10, Williamson County, Tennessee</t>
  </si>
  <si>
    <t>Census Tract 502.11, Williamson County, Tennessee</t>
  </si>
  <si>
    <t>Census Tract 502.12, Williamson County, Tennessee</t>
  </si>
  <si>
    <t>Census Tract 503.03, Williamson County, Tennessee</t>
  </si>
  <si>
    <t>Census Tract 503.04, Williamson County, Tennessee</t>
  </si>
  <si>
    <t>Census Tract 503.05, Williamson County, Tennessee</t>
  </si>
  <si>
    <t>Census Tract 503.06, Williamson County, Tennessee</t>
  </si>
  <si>
    <t>Census Tract 503.07, Williamson County, Tennessee</t>
  </si>
  <si>
    <t>Census Tract 504.03, Williamson County, Tennessee</t>
  </si>
  <si>
    <t>Census Tract 504.04, Williamson County, Tennessee</t>
  </si>
  <si>
    <t>Census Tract 504.05, Williamson County, Tennessee</t>
  </si>
  <si>
    <t>Census Tract 504.06, Williamson County, Tennessee</t>
  </si>
  <si>
    <t>Census Tract 505.02, Williamson County, Tennessee</t>
  </si>
  <si>
    <t>Census Tract 505.03, Williamson County, Tennessee</t>
  </si>
  <si>
    <t>Census Tract 505.04, Williamson County, Tennessee</t>
  </si>
  <si>
    <t>Census Tract 506.01, Williamson County, Tennessee</t>
  </si>
  <si>
    <t>Census Tract 506.03, Williamson County, Tennessee</t>
  </si>
  <si>
    <t>Census Tract 506.04, Williamson County, Tennessee</t>
  </si>
  <si>
    <t>Census Tract 507.01, Williamson County, Tennessee</t>
  </si>
  <si>
    <t>Census Tract 507.02, Williamson County, Tennessee</t>
  </si>
  <si>
    <t>Census Tract 508.01, Williamson County, Tennessee</t>
  </si>
  <si>
    <t>Census Tract 508.02, Williamson County, Tennessee</t>
  </si>
  <si>
    <t>Census Tract 509.04, Williamson County, Tennessee</t>
  </si>
  <si>
    <t>Census Tract 509.05, Williamson County, Tennessee</t>
  </si>
  <si>
    <t>Census Tract 509.06, Williamson County, Tennessee</t>
  </si>
  <si>
    <t>Census Tract 509.07, Williamson County, Tennessee</t>
  </si>
  <si>
    <t>Census Tract 509.08, Williamson County, Tennessee</t>
  </si>
  <si>
    <t>Census Tract 509.09, Williamson County, Tennessee</t>
  </si>
  <si>
    <t>Census Tract 510.01, Williamson County, Tennessee</t>
  </si>
  <si>
    <t>Census Tract 510.02, Williamson County, Tennessee</t>
  </si>
  <si>
    <t>Census Tract 511, Williamson County, Tennessee</t>
  </si>
  <si>
    <t>Census Tract 512.03, Williamson County, Tennessee</t>
  </si>
  <si>
    <t>Census Tract 512.04, Williamson County, Tennessee</t>
  </si>
  <si>
    <t>Census Tract 512.05, Williamson County, Tennessee</t>
  </si>
  <si>
    <t>Census Tract 512.06, Williamson County, Tennessee</t>
  </si>
  <si>
    <t>Census Tract 512.07, Williamson County, Tennessee</t>
  </si>
  <si>
    <t>Census Tract 512.08, Williamson County, Tennessee</t>
  </si>
  <si>
    <t>Census Tract 301.02, Wilson County, Tennessee</t>
  </si>
  <si>
    <t>Census Tract 301.03, Wilson County, Tennessee</t>
  </si>
  <si>
    <t>Census Tract 301.04, Wilson County, Tennessee</t>
  </si>
  <si>
    <t>Census Tract 301.05, Wilson County, Tennessee</t>
  </si>
  <si>
    <t>Census Tract 302.02, Wilson County, Tennessee</t>
  </si>
  <si>
    <t>Census Tract 302.03, Wilson County, Tennessee</t>
  </si>
  <si>
    <t>Census Tract 302.05, Wilson County, Tennessee</t>
  </si>
  <si>
    <t>Census Tract 302.06, Wilson County, Tennessee</t>
  </si>
  <si>
    <t>Census Tract 302.07, Wilson County, Tennessee</t>
  </si>
  <si>
    <t>Census Tract 303.03, Wilson County, Tennessee</t>
  </si>
  <si>
    <t>Census Tract 303.04, Wilson County, Tennessee</t>
  </si>
  <si>
    <t>Census Tract 303.05, Wilson County, Tennessee</t>
  </si>
  <si>
    <t>Census Tract 303.08, Wilson County, Tennessee</t>
  </si>
  <si>
    <t>Census Tract 303.09, Wilson County, Tennessee</t>
  </si>
  <si>
    <t>Census Tract 303.10, Wilson County, Tennessee</t>
  </si>
  <si>
    <t>Census Tract 303.11, Wilson County, Tennessee</t>
  </si>
  <si>
    <t>Census Tract 304.01, Wilson County, Tennessee</t>
  </si>
  <si>
    <t>Census Tract 304.02, Wilson County, Tennessee</t>
  </si>
  <si>
    <t>Census Tract 305, Wilson County, Tennessee</t>
  </si>
  <si>
    <t>Census Tract 306, Wilson County, Tennessee</t>
  </si>
  <si>
    <t>Census Tract 307, Wilson County, Tennessee</t>
  </si>
  <si>
    <t>Census Tract 308, Wilson County, Tennessee</t>
  </si>
  <si>
    <t>Census Tract 309.04, Wilson County, Tennessee</t>
  </si>
  <si>
    <t>Census Tract 309.05, Wilson County, Tennessee</t>
  </si>
  <si>
    <t>Census Tract 309.06, Wilson County, Tennessee</t>
  </si>
  <si>
    <t>Census Tract 309.07, Wilson County, Tennessee</t>
  </si>
  <si>
    <t>Census Tract 309.08, Wilson County, Tennessee</t>
  </si>
  <si>
    <t>Census Tract 310, Wilson County, Tennessee</t>
  </si>
  <si>
    <t>Anderson</t>
  </si>
  <si>
    <t>Bedford</t>
  </si>
  <si>
    <t>Bledsoe</t>
  </si>
  <si>
    <t>Blount</t>
  </si>
  <si>
    <t>Bradley</t>
  </si>
  <si>
    <t>Campbell</t>
  </si>
  <si>
    <t>Cannon</t>
  </si>
  <si>
    <t>Carroll</t>
  </si>
  <si>
    <t>Carter</t>
  </si>
  <si>
    <t>Cheatham</t>
  </si>
  <si>
    <t>Chester</t>
  </si>
  <si>
    <t>Claiborne</t>
  </si>
  <si>
    <t>Clay</t>
  </si>
  <si>
    <t>Cocke</t>
  </si>
  <si>
    <t>Coffee</t>
  </si>
  <si>
    <t>Crockett</t>
  </si>
  <si>
    <t>Cumberland</t>
  </si>
  <si>
    <t>Davidson</t>
  </si>
  <si>
    <t>DeKalb</t>
  </si>
  <si>
    <t>Fayette</t>
  </si>
  <si>
    <t>Fentress</t>
  </si>
  <si>
    <t>Giles</t>
  </si>
  <si>
    <t>Grainger</t>
  </si>
  <si>
    <t>Greene</t>
  </si>
  <si>
    <t>Grundy</t>
  </si>
  <si>
    <t>Hamblen</t>
  </si>
  <si>
    <t>Hamilton</t>
  </si>
  <si>
    <t>Hancock</t>
  </si>
  <si>
    <t>Hardeman</t>
  </si>
  <si>
    <t>Hardin</t>
  </si>
  <si>
    <t>Hawkins</t>
  </si>
  <si>
    <t>Haywood</t>
  </si>
  <si>
    <t>Hickman</t>
  </si>
  <si>
    <t>Houston</t>
  </si>
  <si>
    <t>Humphreys</t>
  </si>
  <si>
    <t>Jefferson</t>
  </si>
  <si>
    <t>Johnson</t>
  </si>
  <si>
    <t>Knox</t>
  </si>
  <si>
    <t>Lake</t>
  </si>
  <si>
    <t>Lauderdale</t>
  </si>
  <si>
    <t>Lawrence</t>
  </si>
  <si>
    <t>Lewis</t>
  </si>
  <si>
    <t>Lincoln</t>
  </si>
  <si>
    <t>McMinn</t>
  </si>
  <si>
    <t>McNairy</t>
  </si>
  <si>
    <t>Macon</t>
  </si>
  <si>
    <t>Madison</t>
  </si>
  <si>
    <t>Marion</t>
  </si>
  <si>
    <t>Marshall</t>
  </si>
  <si>
    <t>Maury</t>
  </si>
  <si>
    <t>Meigs</t>
  </si>
  <si>
    <t>Monroe</t>
  </si>
  <si>
    <t>Montgomery</t>
  </si>
  <si>
    <t>Moore</t>
  </si>
  <si>
    <t>Morgan</t>
  </si>
  <si>
    <t>Overton</t>
  </si>
  <si>
    <t>Perry</t>
  </si>
  <si>
    <t>Pickett</t>
  </si>
  <si>
    <t>Polk</t>
  </si>
  <si>
    <t>Putnam</t>
  </si>
  <si>
    <t>Rhea</t>
  </si>
  <si>
    <t>Roane</t>
  </si>
  <si>
    <t>Robertson</t>
  </si>
  <si>
    <t>Scott</t>
  </si>
  <si>
    <t>Sequatchie</t>
  </si>
  <si>
    <t>Sevier</t>
  </si>
  <si>
    <t>Shelby</t>
  </si>
  <si>
    <t>Smith</t>
  </si>
  <si>
    <t>Stewart</t>
  </si>
  <si>
    <t>Sullivan</t>
  </si>
  <si>
    <t>Sumner</t>
  </si>
  <si>
    <t>Tipton</t>
  </si>
  <si>
    <t>Trousdale</t>
  </si>
  <si>
    <t>Union</t>
  </si>
  <si>
    <t>Van Buren</t>
  </si>
  <si>
    <t>Warren</t>
  </si>
  <si>
    <t>Washington</t>
  </si>
  <si>
    <t>Wayne</t>
  </si>
  <si>
    <t>Weakley</t>
  </si>
  <si>
    <t>White</t>
  </si>
  <si>
    <t>Williamson</t>
  </si>
  <si>
    <t>Wilson</t>
  </si>
  <si>
    <t>Census Tract</t>
  </si>
  <si>
    <t>Type</t>
  </si>
  <si>
    <t>Block Group</t>
  </si>
  <si>
    <t>County (for Block Groups and Census Tracts only)</t>
  </si>
  <si>
    <t>Jurisdiction/ Geography</t>
  </si>
  <si>
    <t>Geography Type</t>
  </si>
  <si>
    <t>City</t>
  </si>
  <si>
    <t>Number of LMI Persons**</t>
  </si>
  <si>
    <t>Flags</t>
  </si>
  <si>
    <t>Total number of LMI Persons does not equal the total of LMI persons in the LMI Breakdown</t>
  </si>
  <si>
    <t>Total Persons in Household does not equal the total number of persons in the Racial Breakdown</t>
  </si>
  <si>
    <t>Number of Elderly Persons exceeds the Total Persons in Household</t>
  </si>
  <si>
    <t>Number of Disabled Persons exceeds the Total Persons in Household</t>
  </si>
  <si>
    <t>(Census) LMI Percent</t>
  </si>
  <si>
    <t>***</t>
  </si>
  <si>
    <t xml:space="preserve">** </t>
  </si>
  <si>
    <t>The Number of Persons and Number of LMI Persons are populated from either Census data or Survey data from the corresponding TASS forms.</t>
  </si>
  <si>
    <t xml:space="preserve">* </t>
  </si>
  <si>
    <t>The total number of households should reflect that number in box AA on the Target Area Survey Summary sheet.</t>
  </si>
  <si>
    <t xml:space="preserve">*** </t>
  </si>
  <si>
    <r>
      <t xml:space="preserve">The LMI percentage in the Totals and Averages row reflects the actual LMI percentage of all areas covered by the grant. This includes each area that includes Census and Survey. </t>
    </r>
    <r>
      <rPr>
        <b/>
        <sz val="10"/>
        <color theme="1"/>
        <rFont val="Arial"/>
        <family val="2"/>
      </rPr>
      <t>This number must be 51% or greater for the application to be eligible.</t>
    </r>
  </si>
  <si>
    <t>3 Year UE Rate</t>
  </si>
  <si>
    <t>Median Family Income
2023 ACS 5-Year</t>
  </si>
  <si>
    <t>Per Capita Income
2023 ACS 5-Year</t>
  </si>
  <si>
    <t>Poverty Rate 2023 ACS 5-Year</t>
  </si>
  <si>
    <t>2026 COMMUNITY DEVELOPMENT BLOCK GRANT APPLICATION - STATE CDBG PROGRAM</t>
  </si>
  <si>
    <t xml:space="preserve">2026 PCI   =   2026 MFI   X   </t>
  </si>
  <si>
    <t>2023 PCI</t>
  </si>
  <si>
    <t>2023 MFI</t>
  </si>
  <si>
    <t>2026 MFI:</t>
  </si>
  <si>
    <t>2023 PCI*:</t>
  </si>
  <si>
    <t>2026 PCI:</t>
  </si>
  <si>
    <t>The ability-to-pay determines the minimum amount of matching funds the applicant must contribute in relation to the amount of CDBG funds requested.</t>
  </si>
  <si>
    <t>CDBG Request:</t>
  </si>
  <si>
    <t>City or County:</t>
  </si>
  <si>
    <t>% of bene's</t>
  </si>
  <si>
    <t>Multi-jurisdiction applications are applications where the beneficiaries are in more than one governmental jurisdiction.</t>
  </si>
  <si>
    <t>PER CAPITA INCOME CALCULATIONS</t>
  </si>
  <si>
    <t>POVERTY RATE CALCULATIONS</t>
  </si>
  <si>
    <t>(2026 MFI)</t>
  </si>
  <si>
    <t>(2023 PCI)</t>
  </si>
  <si>
    <t>(2023 MFI)</t>
  </si>
  <si>
    <t>2026 PCI</t>
  </si>
  <si>
    <t>Weighted 2026 PCI</t>
  </si>
  <si>
    <t>2026 Points</t>
  </si>
  <si>
    <t>Weighted 2026 Points</t>
  </si>
  <si>
    <t>Weighted 2023 PCI</t>
  </si>
  <si>
    <t>2023 Points</t>
  </si>
  <si>
    <t>Weighted 2023 Points</t>
  </si>
  <si>
    <t>Weighted 2023 Poverty</t>
  </si>
  <si>
    <t>2023 Poverty Rate</t>
  </si>
  <si>
    <t>Multi-jurisdiction (one county)
Indirect Beneficiaries</t>
  </si>
  <si>
    <t>Jurisdiction Workbook Change Log</t>
  </si>
  <si>
    <t>At times after the publication of the jurisdiction workbooks for the CDBG application round, updates and revisions must be made to fix issues or errors in the function of the workbook or the wording on a particular tab. This change log will be used to document the changes and revisions with each version. Additionally, when the jurisdiction workbook is updated, the revision number and date will be marked in the top right corner on the Title Page tab.</t>
  </si>
  <si>
    <t>Revsion Number</t>
  </si>
  <si>
    <t>Changes / Revisions</t>
  </si>
  <si>
    <t>Revision Date</t>
  </si>
  <si>
    <t>Rev1</t>
  </si>
  <si>
    <r>
      <t xml:space="preserve">Information on the Beneficiary tab in the Jurisdiction Workbooks not populating correctly. The "Number of LMI Persons" and the "Number of Persons" were pulling from the TASS tabs incorrectly. </t>
    </r>
    <r>
      <rPr>
        <sz val="11"/>
        <color rgb="FF1D9328"/>
        <rFont val="Calibri"/>
        <family val="2"/>
        <scheme val="minor"/>
      </rPr>
      <t>This issue is resolved.</t>
    </r>
  </si>
  <si>
    <t>Rev2</t>
  </si>
  <si>
    <r>
      <t xml:space="preserve">The "Total Cost" field under Project Funding of the Title Page tab is not calculating correctly. </t>
    </r>
    <r>
      <rPr>
        <sz val="11"/>
        <color rgb="FF1D9328"/>
        <rFont val="Calibri"/>
        <family val="2"/>
        <scheme val="minor"/>
      </rPr>
      <t>This issue is resolved.</t>
    </r>
    <r>
      <rPr>
        <sz val="11"/>
        <color theme="1"/>
        <rFont val="Calibri"/>
        <family val="2"/>
        <scheme val="minor"/>
      </rPr>
      <t xml:space="preserve">
The "Cost/LMI Person" field on the Beneficiary tab is not calculating correctly. </t>
    </r>
    <r>
      <rPr>
        <sz val="11"/>
        <color rgb="FF1D9328"/>
        <rFont val="Calibri"/>
        <family val="2"/>
        <scheme val="minor"/>
      </rPr>
      <t>This issue is resolved.</t>
    </r>
    <r>
      <rPr>
        <sz val="11"/>
        <color theme="1"/>
        <rFont val="Calibri"/>
        <family val="2"/>
        <scheme val="minor"/>
      </rPr>
      <t xml:space="preserve">
The fields on the LMI Breakdown tab are not calculating correctly. </t>
    </r>
    <r>
      <rPr>
        <sz val="11"/>
        <color rgb="FF1D9328"/>
        <rFont val="Calibri"/>
        <family val="2"/>
        <scheme val="minor"/>
      </rPr>
      <t xml:space="preserve">This issue has been resovled. </t>
    </r>
  </si>
  <si>
    <t>Rev 2</t>
  </si>
  <si>
    <t>Total Survey</t>
  </si>
  <si>
    <t>****</t>
  </si>
  <si>
    <t>The Cost/LMI Person calculated by mulitplying the Number of persons to be served by the weighted Census LMI percentage of all jursidictions listed above. Income surveys are only used to determine eligibilty, not project impact.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</si>
</sst>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5" formatCode="&quot;$&quot;#,##0_);\(&quot;$&quot;#,##0\)"/>
    <numFmt numFmtId="7" formatCode="&quot;$&quot;#,##0.00_);\(&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quot;$&quot;#,##0"/>
    <numFmt numFmtId="167" formatCode=";;;"/>
    <numFmt numFmtId="168" formatCode="m/d/yy;@"/>
    <numFmt numFmtId="169" formatCode="0.000"/>
  </numFmts>
  <fonts count="47" x14ac:knownFonts="1">
    <font>
      <sz val="11"/>
      <color theme="1"/>
      <name val="Calibri"/>
      <family val="2"/>
      <scheme val="minor"/>
    </font>
    <font>
      <sz val="11"/>
      <color theme="1"/>
      <name val="Calibri"/>
      <family val="2"/>
      <scheme val="minor"/>
    </font>
    <font>
      <sz val="10"/>
      <color theme="1"/>
      <name val="Calibri"/>
      <family val="2"/>
      <scheme val="minor"/>
    </font>
    <font>
      <b/>
      <sz val="10"/>
      <color theme="1"/>
      <name val="Calibri"/>
      <family val="2"/>
      <scheme val="minor"/>
    </font>
    <font>
      <b/>
      <sz val="10"/>
      <color theme="1"/>
      <name val="Arial"/>
      <family val="2"/>
    </font>
    <font>
      <sz val="10"/>
      <color theme="1"/>
      <name val="Arial"/>
      <family val="2"/>
    </font>
    <font>
      <b/>
      <u/>
      <sz val="10"/>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9"/>
      <color indexed="81"/>
      <name val="Tahoma"/>
      <family val="2"/>
    </font>
    <font>
      <b/>
      <sz val="9"/>
      <color indexed="81"/>
      <name val="Tahoma"/>
      <family val="2"/>
    </font>
    <font>
      <u/>
      <sz val="10"/>
      <color theme="1"/>
      <name val="Arial"/>
      <family val="2"/>
    </font>
    <font>
      <u/>
      <sz val="11"/>
      <color theme="10"/>
      <name val="Calibri"/>
      <family val="2"/>
      <scheme val="minor"/>
    </font>
    <font>
      <b/>
      <sz val="12"/>
      <color theme="1"/>
      <name val="Arial"/>
      <family val="2"/>
    </font>
    <font>
      <b/>
      <sz val="12"/>
      <color rgb="FFFF0000"/>
      <name val="Arial"/>
      <family val="2"/>
    </font>
    <font>
      <b/>
      <sz val="11"/>
      <color theme="1"/>
      <name val="Arial"/>
      <family val="2"/>
    </font>
    <font>
      <i/>
      <sz val="10"/>
      <color theme="1"/>
      <name val="Arial"/>
      <family val="2"/>
    </font>
    <font>
      <sz val="10"/>
      <name val="Arial"/>
      <family val="34"/>
    </font>
    <font>
      <sz val="10"/>
      <color rgb="FF000000"/>
      <name val="Times New Roman"/>
      <family val="1"/>
    </font>
    <font>
      <sz val="8"/>
      <color theme="1"/>
      <name val="Arial"/>
      <family val="2"/>
    </font>
    <font>
      <sz val="11"/>
      <color indexed="8"/>
      <name val="Calibri"/>
      <family val="2"/>
      <scheme val="minor"/>
    </font>
    <font>
      <sz val="10"/>
      <color theme="0"/>
      <name val="Arial"/>
      <family val="2"/>
    </font>
    <font>
      <sz val="26"/>
      <color rgb="FFFF0000"/>
      <name val="Wingdings 3"/>
      <family val="1"/>
      <charset val="2"/>
    </font>
    <font>
      <sz val="26"/>
      <color rgb="FFFF0000"/>
      <name val="Arial"/>
      <family val="2"/>
    </font>
    <font>
      <sz val="10"/>
      <color theme="5" tint="-0.249977111117893"/>
      <name val="Arial"/>
      <family val="2"/>
    </font>
    <font>
      <sz val="10"/>
      <color theme="2" tint="-0.749992370372631"/>
      <name val="Arial"/>
      <family val="2"/>
    </font>
    <font>
      <sz val="10"/>
      <color theme="7" tint="-0.249977111117893"/>
      <name val="Arial"/>
      <family val="2"/>
    </font>
    <font>
      <sz val="10"/>
      <color theme="9" tint="-0.249977111117893"/>
      <name val="Arial"/>
      <family val="2"/>
    </font>
    <font>
      <sz val="12"/>
      <color theme="1"/>
      <name val="Aptos"/>
      <family val="2"/>
    </font>
    <font>
      <b/>
      <sz val="10"/>
      <color rgb="FFA20000"/>
      <name val="Arial"/>
      <family val="2"/>
    </font>
    <font>
      <sz val="10"/>
      <color theme="1" tint="0.34998626667073579"/>
      <name val="Arial"/>
      <family val="2"/>
    </font>
    <font>
      <sz val="11"/>
      <color rgb="FF1D9328"/>
      <name val="Calibri"/>
      <family val="2"/>
      <scheme val="minor"/>
    </font>
  </fonts>
  <fills count="40">
    <fill>
      <patternFill patternType="none"/>
    </fill>
    <fill>
      <patternFill patternType="gray125"/>
    </fill>
    <fill>
      <patternFill patternType="solid">
        <fgColor theme="8"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9" tint="0.59999389629810485"/>
        <bgColor indexed="64"/>
      </patternFill>
    </fill>
  </fills>
  <borders count="39">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51">
    <xf numFmtId="0" fontId="0" fillId="0" borderId="0"/>
    <xf numFmtId="43" fontId="1" fillId="0" borderId="0" applyFont="0" applyFill="0" applyBorder="0" applyAlignment="0" applyProtection="0"/>
    <xf numFmtId="9" fontId="1" fillId="0" borderId="0" applyFont="0" applyFill="0" applyBorder="0" applyAlignment="0" applyProtection="0"/>
    <xf numFmtId="0" fontId="7" fillId="0" borderId="0" applyNumberFormat="0" applyFill="0" applyBorder="0" applyAlignment="0" applyProtection="0"/>
    <xf numFmtId="0" fontId="8" fillId="0" borderId="10" applyNumberFormat="0" applyFill="0" applyAlignment="0" applyProtection="0"/>
    <xf numFmtId="0" fontId="9" fillId="0" borderId="11" applyNumberFormat="0" applyFill="0" applyAlignment="0" applyProtection="0"/>
    <xf numFmtId="0" fontId="10" fillId="0" borderId="12" applyNumberFormat="0" applyFill="0" applyAlignment="0" applyProtection="0"/>
    <xf numFmtId="0" fontId="10" fillId="0" borderId="0" applyNumberFormat="0" applyFill="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6" borderId="13" applyNumberFormat="0" applyAlignment="0" applyProtection="0"/>
    <xf numFmtId="0" fontId="15" fillId="7" borderId="14" applyNumberFormat="0" applyAlignment="0" applyProtection="0"/>
    <xf numFmtId="0" fontId="16" fillId="7" borderId="13" applyNumberFormat="0" applyAlignment="0" applyProtection="0"/>
    <xf numFmtId="0" fontId="17" fillId="0" borderId="15" applyNumberFormat="0" applyFill="0" applyAlignment="0" applyProtection="0"/>
    <xf numFmtId="0" fontId="18" fillId="8" borderId="16" applyNumberFormat="0" applyAlignment="0" applyProtection="0"/>
    <xf numFmtId="0" fontId="19" fillId="0" borderId="0" applyNumberFormat="0" applyFill="0" applyBorder="0" applyAlignment="0" applyProtection="0"/>
    <xf numFmtId="0" fontId="1" fillId="9" borderId="17" applyNumberFormat="0" applyFont="0" applyAlignment="0" applyProtection="0"/>
    <xf numFmtId="0" fontId="20" fillId="0" borderId="0" applyNumberFormat="0" applyFill="0" applyBorder="0" applyAlignment="0" applyProtection="0"/>
    <xf numFmtId="0" fontId="21" fillId="0" borderId="18" applyNumberFormat="0" applyFill="0" applyAlignment="0" applyProtection="0"/>
    <xf numFmtId="0" fontId="22"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2" fillId="33" borderId="0" applyNumberFormat="0" applyBorder="0" applyAlignment="0" applyProtection="0"/>
    <xf numFmtId="0" fontId="5" fillId="0" borderId="0"/>
    <xf numFmtId="0" fontId="27" fillId="0" borderId="0" applyNumberFormat="0" applyFill="0" applyBorder="0" applyAlignment="0" applyProtection="0"/>
    <xf numFmtId="0" fontId="35" fillId="0" borderId="0"/>
    <xf numFmtId="9" fontId="35" fillId="0" borderId="0" applyFont="0" applyFill="0" applyBorder="0" applyAlignment="0" applyProtection="0"/>
    <xf numFmtId="44" fontId="1" fillId="0" borderId="0" applyFont="0" applyFill="0" applyBorder="0" applyAlignment="0" applyProtection="0"/>
    <xf numFmtId="0" fontId="23" fillId="0" borderId="0"/>
    <xf numFmtId="0" fontId="33" fillId="0" borderId="0"/>
  </cellStyleXfs>
  <cellXfs count="313">
    <xf numFmtId="0" fontId="0" fillId="0" borderId="0" xfId="0"/>
    <xf numFmtId="0" fontId="2" fillId="0" borderId="2" xfId="0" applyFont="1" applyBorder="1" applyAlignment="1">
      <alignment horizontal="left"/>
    </xf>
    <xf numFmtId="0" fontId="0" fillId="0" borderId="0" xfId="0" applyAlignment="1">
      <alignment horizontal="left"/>
    </xf>
    <xf numFmtId="0" fontId="5" fillId="0" borderId="0" xfId="0" applyFont="1"/>
    <xf numFmtId="0" fontId="5" fillId="2" borderId="1" xfId="0" applyFont="1" applyFill="1" applyBorder="1" applyAlignment="1" applyProtection="1">
      <alignment wrapText="1"/>
      <protection locked="0"/>
    </xf>
    <xf numFmtId="3" fontId="5" fillId="2" borderId="1" xfId="0" applyNumberFormat="1" applyFont="1" applyFill="1" applyBorder="1" applyProtection="1">
      <protection locked="0"/>
    </xf>
    <xf numFmtId="42" fontId="5" fillId="0" borderId="0" xfId="0" applyNumberFormat="1" applyFont="1"/>
    <xf numFmtId="42" fontId="5" fillId="0" borderId="0" xfId="0" applyNumberFormat="1" applyFont="1" applyAlignment="1">
      <alignment horizontal="center"/>
    </xf>
    <xf numFmtId="5" fontId="5" fillId="0" borderId="0" xfId="0" applyNumberFormat="1" applyFont="1"/>
    <xf numFmtId="0" fontId="5" fillId="0" borderId="0" xfId="0" applyFont="1" applyAlignment="1">
      <alignment horizontal="center" wrapText="1"/>
    </xf>
    <xf numFmtId="0" fontId="5" fillId="0" borderId="1" xfId="0" applyFont="1" applyBorder="1" applyAlignment="1">
      <alignment horizontal="center"/>
    </xf>
    <xf numFmtId="0" fontId="4" fillId="0" borderId="1" xfId="0" applyFont="1" applyBorder="1" applyAlignment="1">
      <alignment horizontal="center" wrapText="1"/>
    </xf>
    <xf numFmtId="0" fontId="4" fillId="0" borderId="0" xfId="0" applyFont="1" applyAlignment="1">
      <alignment horizontal="center" wrapText="1"/>
    </xf>
    <xf numFmtId="0" fontId="4" fillId="0" borderId="0" xfId="0" applyFont="1"/>
    <xf numFmtId="0" fontId="5" fillId="0" borderId="0" xfId="0" applyFont="1" applyAlignment="1">
      <alignment horizontal="center" vertical="center"/>
    </xf>
    <xf numFmtId="0" fontId="5" fillId="0" borderId="0" xfId="0" applyFont="1" applyAlignment="1">
      <alignment horizontal="center"/>
    </xf>
    <xf numFmtId="166" fontId="4" fillId="0" borderId="1" xfId="0" applyNumberFormat="1" applyFont="1" applyBorder="1" applyAlignment="1">
      <alignment horizontal="center"/>
    </xf>
    <xf numFmtId="0" fontId="4" fillId="0" borderId="1" xfId="0" applyFont="1" applyBorder="1" applyAlignment="1">
      <alignment horizontal="center"/>
    </xf>
    <xf numFmtId="167" fontId="23" fillId="0" borderId="0" xfId="0" applyNumberFormat="1" applyFont="1" applyProtection="1">
      <protection hidden="1"/>
    </xf>
    <xf numFmtId="0" fontId="26" fillId="0" borderId="0" xfId="44" applyFont="1" applyAlignment="1">
      <alignment horizontal="center"/>
    </xf>
    <xf numFmtId="0" fontId="5" fillId="0" borderId="0" xfId="44"/>
    <xf numFmtId="0" fontId="5" fillId="2" borderId="1" xfId="0" applyFont="1" applyFill="1" applyBorder="1" applyAlignment="1" applyProtection="1">
      <alignment horizontal="center"/>
      <protection locked="0"/>
    </xf>
    <xf numFmtId="167" fontId="23" fillId="0" borderId="0" xfId="0" applyNumberFormat="1" applyFont="1" applyAlignment="1" applyProtection="1">
      <alignment horizontal="center" wrapText="1"/>
      <protection hidden="1"/>
    </xf>
    <xf numFmtId="0" fontId="5" fillId="0" borderId="0" xfId="0" applyFont="1" applyAlignment="1">
      <alignment horizontal="left" wrapText="1"/>
    </xf>
    <xf numFmtId="0" fontId="4" fillId="0" borderId="0" xfId="0" applyFont="1" applyAlignment="1">
      <alignment horizontal="center"/>
    </xf>
    <xf numFmtId="0" fontId="4" fillId="0" borderId="20" xfId="0" applyFont="1" applyBorder="1" applyAlignment="1">
      <alignment wrapText="1"/>
    </xf>
    <xf numFmtId="0" fontId="4" fillId="0" borderId="21" xfId="0" applyFont="1" applyBorder="1" applyAlignment="1">
      <alignment horizontal="center" wrapText="1"/>
    </xf>
    <xf numFmtId="0" fontId="4" fillId="0" borderId="22" xfId="0" applyFont="1" applyBorder="1" applyAlignment="1">
      <alignment horizontal="center" wrapText="1"/>
    </xf>
    <xf numFmtId="0" fontId="4" fillId="0" borderId="20" xfId="0" applyFont="1" applyBorder="1" applyAlignment="1">
      <alignment horizontal="center" wrapText="1"/>
    </xf>
    <xf numFmtId="0" fontId="4" fillId="0" borderId="0" xfId="0" applyFont="1" applyAlignment="1">
      <alignment wrapText="1"/>
    </xf>
    <xf numFmtId="0" fontId="4" fillId="0" borderId="23" xfId="0" applyFont="1" applyBorder="1" applyAlignment="1">
      <alignment vertical="center"/>
    </xf>
    <xf numFmtId="3" fontId="5" fillId="0" borderId="2" xfId="0" applyNumberFormat="1" applyFont="1" applyBorder="1" applyAlignment="1">
      <alignment horizontal="center" vertical="center"/>
    </xf>
    <xf numFmtId="3" fontId="5" fillId="0" borderId="0" xfId="0" applyNumberFormat="1" applyFont="1" applyAlignment="1">
      <alignment horizontal="center" vertical="center"/>
    </xf>
    <xf numFmtId="0" fontId="4" fillId="0" borderId="2" xfId="0" applyFont="1" applyBorder="1" applyAlignment="1">
      <alignment horizontal="center" vertical="center"/>
    </xf>
    <xf numFmtId="0" fontId="4" fillId="0" borderId="24" xfId="0" applyFont="1" applyBorder="1" applyAlignment="1">
      <alignment horizontal="center" vertical="center"/>
    </xf>
    <xf numFmtId="0" fontId="4" fillId="0" borderId="0" xfId="0" applyFont="1" applyAlignment="1">
      <alignment horizontal="center" vertical="center"/>
    </xf>
    <xf numFmtId="0" fontId="4" fillId="0" borderId="23" xfId="0" applyFont="1" applyBorder="1" applyAlignment="1">
      <alignment horizontal="center" vertical="center"/>
    </xf>
    <xf numFmtId="0" fontId="4" fillId="0" borderId="25" xfId="0" applyFont="1" applyBorder="1" applyAlignment="1">
      <alignment vertical="center"/>
    </xf>
    <xf numFmtId="165" fontId="5" fillId="0" borderId="26" xfId="0" applyNumberFormat="1" applyFont="1" applyBorder="1" applyAlignment="1">
      <alignment horizontal="center" vertical="center"/>
    </xf>
    <xf numFmtId="165" fontId="5" fillId="0" borderId="27" xfId="0" applyNumberFormat="1" applyFont="1" applyBorder="1" applyAlignment="1">
      <alignment horizontal="center" vertical="center"/>
    </xf>
    <xf numFmtId="165" fontId="5" fillId="0" borderId="0" xfId="0" applyNumberFormat="1" applyFont="1" applyAlignment="1">
      <alignment horizontal="center" vertical="center"/>
    </xf>
    <xf numFmtId="165" fontId="5" fillId="0" borderId="25" xfId="0" applyNumberFormat="1" applyFont="1" applyBorder="1" applyAlignment="1">
      <alignment horizontal="center" vertical="center"/>
    </xf>
    <xf numFmtId="0" fontId="5" fillId="0" borderId="0" xfId="0" applyFont="1" applyAlignment="1">
      <alignment vertical="center"/>
    </xf>
    <xf numFmtId="0" fontId="4" fillId="0" borderId="20" xfId="0" applyFont="1" applyBorder="1" applyAlignment="1">
      <alignment vertical="center"/>
    </xf>
    <xf numFmtId="0" fontId="4" fillId="0" borderId="21" xfId="0" applyFont="1" applyBorder="1" applyAlignment="1">
      <alignment horizontal="center" vertical="center"/>
    </xf>
    <xf numFmtId="0" fontId="4" fillId="0" borderId="22" xfId="0" applyFont="1" applyBorder="1" applyAlignment="1">
      <alignment horizontal="center" vertical="center"/>
    </xf>
    <xf numFmtId="0" fontId="4" fillId="0" borderId="20" xfId="0" applyFont="1" applyBorder="1" applyAlignment="1">
      <alignment horizontal="center" vertical="center"/>
    </xf>
    <xf numFmtId="3" fontId="5" fillId="0" borderId="24" xfId="0" applyNumberFormat="1" applyFont="1" applyBorder="1" applyAlignment="1">
      <alignment horizontal="center" vertical="center"/>
    </xf>
    <xf numFmtId="3" fontId="5" fillId="0" borderId="23" xfId="0" applyNumberFormat="1" applyFont="1" applyBorder="1" applyAlignment="1">
      <alignment horizontal="center" vertical="center"/>
    </xf>
    <xf numFmtId="0" fontId="6" fillId="0" borderId="0" xfId="0" applyFont="1"/>
    <xf numFmtId="0" fontId="6" fillId="0" borderId="0" xfId="0" applyFont="1" applyAlignment="1">
      <alignment horizontal="center"/>
    </xf>
    <xf numFmtId="3" fontId="5" fillId="0" borderId="1" xfId="0" applyNumberFormat="1" applyFont="1" applyBorder="1" applyAlignment="1">
      <alignment horizontal="center"/>
    </xf>
    <xf numFmtId="0" fontId="5" fillId="0" borderId="0" xfId="0" applyFont="1" applyAlignment="1">
      <alignment horizontal="right"/>
    </xf>
    <xf numFmtId="0" fontId="27" fillId="0" borderId="0" xfId="45"/>
    <xf numFmtId="3" fontId="5" fillId="2" borderId="2" xfId="0" applyNumberFormat="1" applyFont="1" applyFill="1" applyBorder="1" applyAlignment="1" applyProtection="1">
      <alignment horizontal="center" vertical="center"/>
      <protection locked="0"/>
    </xf>
    <xf numFmtId="3" fontId="5" fillId="2" borderId="1" xfId="0" applyNumberFormat="1" applyFont="1" applyFill="1" applyBorder="1" applyAlignment="1" applyProtection="1">
      <alignment horizontal="center"/>
      <protection locked="0"/>
    </xf>
    <xf numFmtId="0" fontId="6" fillId="0" borderId="0" xfId="0" applyFont="1" applyAlignment="1">
      <alignment horizontal="left" wrapText="1"/>
    </xf>
    <xf numFmtId="3" fontId="5" fillId="0" borderId="27" xfId="0" applyNumberFormat="1" applyFont="1" applyBorder="1" applyAlignment="1">
      <alignment horizontal="center" vertical="center"/>
    </xf>
    <xf numFmtId="9" fontId="5" fillId="0" borderId="0" xfId="0" applyNumberFormat="1" applyFont="1" applyAlignment="1">
      <alignment horizontal="right"/>
    </xf>
    <xf numFmtId="0" fontId="4" fillId="0" borderId="0" xfId="0" applyFont="1" applyAlignment="1">
      <alignment horizontal="right"/>
    </xf>
    <xf numFmtId="0" fontId="26" fillId="0" borderId="0" xfId="0" applyFont="1" applyAlignment="1">
      <alignment vertical="center"/>
    </xf>
    <xf numFmtId="3" fontId="5" fillId="0" borderId="28" xfId="0" applyNumberFormat="1" applyFont="1" applyBorder="1" applyAlignment="1">
      <alignment horizontal="center"/>
    </xf>
    <xf numFmtId="0" fontId="28" fillId="0" borderId="0" xfId="0" applyFont="1"/>
    <xf numFmtId="0" fontId="30" fillId="0" borderId="0" xfId="0" applyFont="1"/>
    <xf numFmtId="166" fontId="5" fillId="0" borderId="0" xfId="0" applyNumberFormat="1" applyFont="1"/>
    <xf numFmtId="0" fontId="5" fillId="0" borderId="0" xfId="0" applyFont="1" applyAlignment="1">
      <alignment vertical="top"/>
    </xf>
    <xf numFmtId="0" fontId="5" fillId="0" borderId="19" xfId="0" applyFont="1" applyBorder="1"/>
    <xf numFmtId="0" fontId="5" fillId="0" borderId="19" xfId="0" applyFont="1" applyBorder="1" applyAlignment="1">
      <alignment horizontal="right"/>
    </xf>
    <xf numFmtId="168" fontId="5" fillId="0" borderId="19" xfId="0" applyNumberFormat="1" applyFont="1" applyBorder="1"/>
    <xf numFmtId="0" fontId="5" fillId="0" borderId="0" xfId="0" applyFont="1" applyAlignment="1">
      <alignment wrapText="1"/>
    </xf>
    <xf numFmtId="0" fontId="4" fillId="0" borderId="2" xfId="0" applyFont="1" applyBorder="1" applyAlignment="1">
      <alignment horizontal="center" wrapText="1"/>
    </xf>
    <xf numFmtId="166" fontId="4" fillId="0" borderId="0" xfId="0" applyNumberFormat="1" applyFont="1" applyAlignment="1">
      <alignment horizontal="right"/>
    </xf>
    <xf numFmtId="168" fontId="5" fillId="0" borderId="0" xfId="0" applyNumberFormat="1" applyFont="1" applyAlignment="1">
      <alignment horizontal="left"/>
    </xf>
    <xf numFmtId="165" fontId="0" fillId="0" borderId="0" xfId="2" applyNumberFormat="1" applyFont="1"/>
    <xf numFmtId="0" fontId="0" fillId="0" borderId="0" xfId="0" applyAlignment="1">
      <alignment vertical="center" wrapText="1"/>
    </xf>
    <xf numFmtId="0" fontId="32" fillId="0" borderId="0" xfId="0" applyFont="1" applyAlignment="1">
      <alignment vertical="center" wrapText="1"/>
    </xf>
    <xf numFmtId="0" fontId="33" fillId="0" borderId="0" xfId="0" applyFont="1" applyAlignment="1">
      <alignment vertical="center" wrapText="1"/>
    </xf>
    <xf numFmtId="165" fontId="0" fillId="0" borderId="0" xfId="2" applyNumberFormat="1" applyFont="1" applyAlignment="1">
      <alignment horizontal="center"/>
    </xf>
    <xf numFmtId="0" fontId="0" fillId="0" borderId="0" xfId="0" applyAlignment="1">
      <alignment horizontal="center"/>
    </xf>
    <xf numFmtId="9" fontId="0" fillId="0" borderId="0" xfId="0" applyNumberFormat="1" applyAlignment="1">
      <alignment horizontal="center"/>
    </xf>
    <xf numFmtId="165" fontId="4" fillId="0" borderId="1" xfId="2" applyNumberFormat="1" applyFont="1" applyBorder="1" applyAlignment="1">
      <alignment horizontal="center"/>
    </xf>
    <xf numFmtId="0" fontId="21" fillId="34" borderId="0" xfId="0" applyFont="1" applyFill="1"/>
    <xf numFmtId="0" fontId="21" fillId="34" borderId="0" xfId="0" applyFont="1" applyFill="1" applyAlignment="1">
      <alignment horizontal="center"/>
    </xf>
    <xf numFmtId="165" fontId="21" fillId="34" borderId="0" xfId="2" applyNumberFormat="1" applyFont="1" applyFill="1" applyAlignment="1">
      <alignment horizontal="center"/>
    </xf>
    <xf numFmtId="9" fontId="5" fillId="0" borderId="1" xfId="2" applyFont="1" applyBorder="1" applyAlignment="1">
      <alignment horizontal="center"/>
    </xf>
    <xf numFmtId="0" fontId="6" fillId="0" borderId="0" xfId="0" applyFont="1" applyAlignment="1">
      <alignment horizontal="center" wrapText="1"/>
    </xf>
    <xf numFmtId="3" fontId="6" fillId="0" borderId="0" xfId="0" applyNumberFormat="1" applyFont="1" applyAlignment="1">
      <alignment horizontal="center" wrapText="1"/>
    </xf>
    <xf numFmtId="165" fontId="6" fillId="0" borderId="0" xfId="0" applyNumberFormat="1" applyFont="1" applyAlignment="1">
      <alignment horizontal="center" wrapText="1"/>
    </xf>
    <xf numFmtId="165" fontId="5" fillId="0" borderId="1" xfId="0" applyNumberFormat="1" applyFont="1" applyBorder="1" applyAlignment="1">
      <alignment horizontal="right"/>
    </xf>
    <xf numFmtId="3" fontId="5" fillId="0" borderId="1" xfId="0" applyNumberFormat="1" applyFont="1" applyBorder="1"/>
    <xf numFmtId="165" fontId="5" fillId="0" borderId="0" xfId="0" applyNumberFormat="1" applyFont="1"/>
    <xf numFmtId="166" fontId="5" fillId="0" borderId="1" xfId="0" applyNumberFormat="1" applyFont="1" applyBorder="1"/>
    <xf numFmtId="3" fontId="5" fillId="0" borderId="0" xfId="0" applyNumberFormat="1" applyFont="1"/>
    <xf numFmtId="0" fontId="5" fillId="2" borderId="1" xfId="0" applyFont="1" applyFill="1" applyBorder="1" applyProtection="1">
      <protection locked="0"/>
    </xf>
    <xf numFmtId="0" fontId="23" fillId="0" borderId="0" xfId="0" applyFont="1" applyAlignment="1">
      <alignment horizontal="center" wrapText="1"/>
    </xf>
    <xf numFmtId="0" fontId="23" fillId="0" borderId="0" xfId="0" applyFont="1"/>
    <xf numFmtId="5" fontId="5" fillId="0" borderId="1" xfId="0" applyNumberFormat="1" applyFont="1" applyBorder="1"/>
    <xf numFmtId="9" fontId="5" fillId="0" borderId="1" xfId="0" applyNumberFormat="1" applyFont="1" applyBorder="1"/>
    <xf numFmtId="169" fontId="5" fillId="0" borderId="1" xfId="0" applyNumberFormat="1" applyFont="1" applyBorder="1"/>
    <xf numFmtId="169" fontId="4" fillId="0" borderId="1" xfId="0" applyNumberFormat="1" applyFont="1" applyBorder="1"/>
    <xf numFmtId="7" fontId="5" fillId="2" borderId="1" xfId="0" applyNumberFormat="1" applyFont="1" applyFill="1" applyBorder="1" applyProtection="1">
      <protection locked="0"/>
    </xf>
    <xf numFmtId="0" fontId="5" fillId="0" borderId="1" xfId="0" applyFont="1" applyBorder="1"/>
    <xf numFmtId="0" fontId="34" fillId="0" borderId="0" xfId="0" applyFont="1" applyAlignment="1">
      <alignment horizontal="right"/>
    </xf>
    <xf numFmtId="165" fontId="5" fillId="0" borderId="2" xfId="0" applyNumberFormat="1" applyFont="1" applyBorder="1" applyAlignment="1">
      <alignment horizontal="center"/>
    </xf>
    <xf numFmtId="168" fontId="5" fillId="0" borderId="0" xfId="0" applyNumberFormat="1" applyFont="1"/>
    <xf numFmtId="0" fontId="3" fillId="0" borderId="2" xfId="0" applyFont="1" applyBorder="1" applyAlignment="1">
      <alignment horizontal="left" wrapText="1"/>
    </xf>
    <xf numFmtId="3" fontId="5" fillId="0" borderId="0" xfId="44" applyNumberFormat="1"/>
    <xf numFmtId="3" fontId="4" fillId="0" borderId="2" xfId="0" applyNumberFormat="1" applyFont="1" applyBorder="1" applyAlignment="1">
      <alignment horizontal="center" wrapText="1"/>
    </xf>
    <xf numFmtId="3" fontId="5" fillId="0" borderId="2" xfId="0" applyNumberFormat="1" applyFont="1" applyBorder="1" applyAlignment="1">
      <alignment horizontal="center"/>
    </xf>
    <xf numFmtId="167" fontId="23" fillId="0" borderId="0" xfId="0" applyNumberFormat="1" applyFont="1" applyAlignment="1" applyProtection="1">
      <alignment horizontal="left"/>
      <protection hidden="1"/>
    </xf>
    <xf numFmtId="0" fontId="34" fillId="0" borderId="0" xfId="0" applyFont="1"/>
    <xf numFmtId="0" fontId="36" fillId="0" borderId="23" xfId="0" applyFont="1" applyBorder="1" applyAlignment="1">
      <alignment horizontal="center" vertical="center"/>
    </xf>
    <xf numFmtId="0" fontId="29" fillId="0" borderId="0" xfId="0" applyFont="1" applyAlignment="1">
      <alignment vertical="center"/>
    </xf>
    <xf numFmtId="165" fontId="5" fillId="0" borderId="1" xfId="2" applyNumberFormat="1" applyFont="1" applyFill="1" applyBorder="1" applyProtection="1"/>
    <xf numFmtId="0" fontId="5" fillId="2" borderId="2" xfId="0" applyFont="1" applyFill="1" applyBorder="1" applyAlignment="1" applyProtection="1">
      <alignment horizontal="center"/>
      <protection locked="0"/>
    </xf>
    <xf numFmtId="167" fontId="5" fillId="0" borderId="0" xfId="0" applyNumberFormat="1" applyFont="1" applyAlignment="1">
      <alignment horizontal="center"/>
    </xf>
    <xf numFmtId="9" fontId="5" fillId="2" borderId="1" xfId="2" applyFont="1" applyFill="1" applyBorder="1" applyAlignment="1" applyProtection="1">
      <alignment horizontal="center"/>
      <protection locked="0"/>
    </xf>
    <xf numFmtId="0" fontId="29" fillId="0" borderId="0" xfId="0" applyFont="1" applyAlignment="1">
      <alignment vertical="center" wrapText="1"/>
    </xf>
    <xf numFmtId="167" fontId="5" fillId="0" borderId="0" xfId="0" applyNumberFormat="1" applyFont="1"/>
    <xf numFmtId="0" fontId="6" fillId="0" borderId="0" xfId="0" applyFont="1" applyAlignment="1">
      <alignment horizontal="left"/>
    </xf>
    <xf numFmtId="165" fontId="4" fillId="0" borderId="2" xfId="2" applyNumberFormat="1" applyFont="1" applyBorder="1" applyAlignment="1">
      <alignment horizontal="center" wrapText="1"/>
    </xf>
    <xf numFmtId="165" fontId="5" fillId="0" borderId="0" xfId="2" applyNumberFormat="1" applyFont="1"/>
    <xf numFmtId="165" fontId="5" fillId="0" borderId="2" xfId="2" applyNumberFormat="1" applyFont="1" applyBorder="1" applyAlignment="1">
      <alignment horizontal="center"/>
    </xf>
    <xf numFmtId="165" fontId="5" fillId="0" borderId="0" xfId="2" applyNumberFormat="1" applyFont="1" applyAlignment="1">
      <alignment horizontal="center"/>
    </xf>
    <xf numFmtId="165" fontId="26" fillId="0" borderId="0" xfId="2" applyNumberFormat="1" applyFont="1" applyAlignment="1">
      <alignment horizontal="center"/>
    </xf>
    <xf numFmtId="0" fontId="5" fillId="0" borderId="0" xfId="0" applyFont="1" applyAlignment="1">
      <alignment horizontal="left"/>
    </xf>
    <xf numFmtId="1" fontId="0" fillId="0" borderId="0" xfId="0" applyNumberFormat="1"/>
    <xf numFmtId="0" fontId="2" fillId="35" borderId="2" xfId="0" applyFont="1" applyFill="1" applyBorder="1" applyAlignment="1">
      <alignment horizontal="left"/>
    </xf>
    <xf numFmtId="3" fontId="5" fillId="35" borderId="29" xfId="0" applyNumberFormat="1" applyFont="1" applyFill="1" applyBorder="1" applyAlignment="1">
      <alignment horizontal="center"/>
    </xf>
    <xf numFmtId="165" fontId="5" fillId="35" borderId="2" xfId="2" applyNumberFormat="1" applyFont="1" applyFill="1" applyBorder="1" applyAlignment="1">
      <alignment horizontal="center"/>
    </xf>
    <xf numFmtId="0" fontId="5" fillId="35" borderId="0" xfId="0" applyFont="1" applyFill="1"/>
    <xf numFmtId="0" fontId="5" fillId="0" borderId="2" xfId="0" applyFont="1" applyBorder="1" applyAlignment="1">
      <alignment horizontal="center"/>
    </xf>
    <xf numFmtId="3" fontId="5" fillId="0" borderId="1" xfId="0" applyNumberFormat="1" applyFont="1" applyBorder="1" applyAlignment="1">
      <alignment horizontal="center" vertical="center"/>
    </xf>
    <xf numFmtId="3" fontId="5" fillId="0" borderId="28" xfId="0" applyNumberFormat="1" applyFont="1" applyBorder="1" applyAlignment="1">
      <alignment horizontal="center" vertical="center"/>
    </xf>
    <xf numFmtId="3" fontId="5" fillId="0" borderId="25" xfId="0" applyNumberFormat="1" applyFont="1" applyBorder="1" applyAlignment="1">
      <alignment horizontal="center" vertical="center"/>
    </xf>
    <xf numFmtId="3" fontId="5" fillId="0" borderId="26" xfId="0" applyNumberFormat="1" applyFont="1" applyBorder="1" applyAlignment="1">
      <alignment horizontal="center" vertical="center"/>
    </xf>
    <xf numFmtId="0" fontId="4" fillId="0" borderId="2" xfId="0" applyFont="1" applyBorder="1" applyAlignment="1">
      <alignment horizontal="center" vertical="center" wrapText="1"/>
    </xf>
    <xf numFmtId="0" fontId="0" fillId="0" borderId="0" xfId="0" applyAlignment="1">
      <alignment wrapText="1"/>
    </xf>
    <xf numFmtId="0" fontId="0" fillId="0" borderId="2" xfId="0" applyBorder="1" applyAlignment="1">
      <alignment wrapText="1"/>
    </xf>
    <xf numFmtId="3" fontId="0" fillId="0" borderId="2" xfId="0" applyNumberFormat="1" applyBorder="1"/>
    <xf numFmtId="0" fontId="21" fillId="0" borderId="2" xfId="0" applyFont="1" applyBorder="1" applyAlignment="1">
      <alignment horizontal="center" vertical="center" wrapText="1"/>
    </xf>
    <xf numFmtId="167" fontId="4" fillId="0" borderId="0" xfId="0" applyNumberFormat="1" applyFont="1" applyAlignment="1">
      <alignment horizontal="center" vertical="center"/>
    </xf>
    <xf numFmtId="3" fontId="2" fillId="0" borderId="2" xfId="0" applyNumberFormat="1" applyFont="1" applyBorder="1" applyAlignment="1">
      <alignment horizontal="right"/>
    </xf>
    <xf numFmtId="0" fontId="4" fillId="0" borderId="29" xfId="0" applyFont="1" applyBorder="1" applyAlignment="1">
      <alignment horizontal="center" vertical="center"/>
    </xf>
    <xf numFmtId="0" fontId="4" fillId="0" borderId="35" xfId="0" applyFont="1" applyBorder="1" applyAlignment="1">
      <alignment horizontal="center" vertical="center"/>
    </xf>
    <xf numFmtId="0" fontId="4" fillId="0" borderId="36" xfId="0" applyFont="1" applyBorder="1" applyAlignment="1">
      <alignment horizontal="center" vertical="center"/>
    </xf>
    <xf numFmtId="167" fontId="0" fillId="0" borderId="0" xfId="0" applyNumberFormat="1"/>
    <xf numFmtId="167" fontId="5" fillId="0" borderId="0" xfId="0" applyNumberFormat="1" applyFont="1" applyAlignment="1">
      <alignment horizontal="right"/>
    </xf>
    <xf numFmtId="0" fontId="4" fillId="0" borderId="2" xfId="0" applyFont="1" applyBorder="1" applyAlignment="1">
      <alignment horizontal="center"/>
    </xf>
    <xf numFmtId="0" fontId="4" fillId="0" borderId="0" xfId="0" applyFont="1" applyAlignment="1">
      <alignment vertical="center"/>
    </xf>
    <xf numFmtId="9" fontId="4" fillId="0" borderId="2" xfId="0" applyNumberFormat="1" applyFont="1" applyBorder="1" applyAlignment="1">
      <alignment horizontal="center"/>
    </xf>
    <xf numFmtId="5" fontId="5" fillId="0" borderId="0" xfId="48" applyNumberFormat="1" applyFont="1" applyProtection="1"/>
    <xf numFmtId="0" fontId="4" fillId="0" borderId="30" xfId="0" applyFont="1" applyBorder="1" applyAlignment="1">
      <alignment horizontal="center" vertical="center" wrapText="1"/>
    </xf>
    <xf numFmtId="167" fontId="4" fillId="0" borderId="0" xfId="0" applyNumberFormat="1" applyFont="1" applyAlignment="1">
      <alignment horizontal="center" vertical="center" wrapText="1"/>
    </xf>
    <xf numFmtId="167" fontId="0" fillId="0" borderId="0" xfId="0" applyNumberFormat="1" applyAlignment="1">
      <alignment wrapText="1"/>
    </xf>
    <xf numFmtId="3" fontId="0" fillId="0" borderId="30" xfId="0" applyNumberFormat="1" applyBorder="1"/>
    <xf numFmtId="0" fontId="2" fillId="0" borderId="0" xfId="0" applyFont="1" applyAlignment="1">
      <alignment horizontal="left"/>
    </xf>
    <xf numFmtId="0" fontId="2" fillId="0" borderId="0" xfId="0" applyFont="1"/>
    <xf numFmtId="0" fontId="2" fillId="0" borderId="0" xfId="0" applyFont="1" applyAlignment="1">
      <alignment horizontal="center"/>
    </xf>
    <xf numFmtId="0" fontId="3" fillId="0" borderId="9" xfId="0" applyFont="1" applyBorder="1" applyAlignment="1">
      <alignment horizontal="left" wrapText="1"/>
    </xf>
    <xf numFmtId="0" fontId="3" fillId="0" borderId="29" xfId="0" applyFont="1" applyBorder="1" applyAlignment="1">
      <alignment horizontal="left" wrapText="1"/>
    </xf>
    <xf numFmtId="164" fontId="3" fillId="0" borderId="29" xfId="1" applyNumberFormat="1" applyFont="1" applyFill="1" applyBorder="1" applyAlignment="1">
      <alignment horizontal="center" wrapText="1"/>
    </xf>
    <xf numFmtId="10" fontId="3" fillId="0" borderId="8" xfId="2" applyNumberFormat="1" applyFont="1" applyFill="1" applyBorder="1" applyAlignment="1">
      <alignment horizontal="center" wrapText="1"/>
    </xf>
    <xf numFmtId="0" fontId="2" fillId="0" borderId="31" xfId="0" applyFont="1" applyBorder="1" applyAlignment="1">
      <alignment horizontal="left"/>
    </xf>
    <xf numFmtId="37" fontId="2" fillId="0" borderId="2" xfId="0" applyNumberFormat="1" applyFont="1" applyBorder="1" applyAlignment="1">
      <alignment horizontal="center"/>
    </xf>
    <xf numFmtId="165" fontId="2" fillId="0" borderId="30" xfId="2" applyNumberFormat="1" applyFont="1" applyFill="1" applyBorder="1" applyAlignment="1">
      <alignment horizontal="right" indent="1"/>
    </xf>
    <xf numFmtId="37" fontId="2" fillId="0" borderId="2" xfId="1" applyNumberFormat="1" applyFont="1" applyFill="1" applyBorder="1" applyAlignment="1">
      <alignment horizontal="center"/>
    </xf>
    <xf numFmtId="0" fontId="2" fillId="0" borderId="31" xfId="0" applyFont="1" applyBorder="1"/>
    <xf numFmtId="0" fontId="2" fillId="0" borderId="2" xfId="0" applyFont="1" applyBorder="1"/>
    <xf numFmtId="0" fontId="2" fillId="0" borderId="2" xfId="0" applyFont="1" applyBorder="1" applyAlignment="1">
      <alignment horizontal="center"/>
    </xf>
    <xf numFmtId="3" fontId="2" fillId="0" borderId="2" xfId="0" applyNumberFormat="1" applyFont="1" applyBorder="1" applyAlignment="1">
      <alignment horizontal="center"/>
    </xf>
    <xf numFmtId="164" fontId="2" fillId="0" borderId="2" xfId="1" applyNumberFormat="1" applyFont="1" applyFill="1" applyBorder="1" applyAlignment="1">
      <alignment horizontal="center"/>
    </xf>
    <xf numFmtId="0" fontId="2" fillId="0" borderId="5" xfId="0" applyFont="1" applyBorder="1"/>
    <xf numFmtId="0" fontId="2" fillId="0" borderId="37" xfId="0" applyFont="1" applyBorder="1"/>
    <xf numFmtId="164" fontId="2" fillId="0" borderId="37" xfId="1" applyNumberFormat="1" applyFont="1" applyFill="1" applyBorder="1" applyAlignment="1">
      <alignment horizontal="center"/>
    </xf>
    <xf numFmtId="165" fontId="2" fillId="0" borderId="3" xfId="2" applyNumberFormat="1" applyFont="1" applyFill="1" applyBorder="1" applyAlignment="1">
      <alignment horizontal="right" indent="1"/>
    </xf>
    <xf numFmtId="167" fontId="2" fillId="0" borderId="2" xfId="0" applyNumberFormat="1" applyFont="1" applyBorder="1" applyAlignment="1">
      <alignment horizontal="left"/>
    </xf>
    <xf numFmtId="0" fontId="39" fillId="36" borderId="0" xfId="0" applyFont="1" applyFill="1" applyAlignment="1">
      <alignment horizontal="center"/>
    </xf>
    <xf numFmtId="0" fontId="40" fillId="37" borderId="0" xfId="0" applyFont="1" applyFill="1" applyAlignment="1">
      <alignment horizontal="center"/>
    </xf>
    <xf numFmtId="0" fontId="41" fillId="38" borderId="0" xfId="0" applyFont="1" applyFill="1" applyAlignment="1">
      <alignment horizontal="center"/>
    </xf>
    <xf numFmtId="0" fontId="42" fillId="39" borderId="0" xfId="0" applyFont="1" applyFill="1" applyAlignment="1">
      <alignment horizontal="center"/>
    </xf>
    <xf numFmtId="0" fontId="5" fillId="2" borderId="0" xfId="0" applyFont="1" applyFill="1" applyProtection="1">
      <protection locked="0"/>
    </xf>
    <xf numFmtId="0" fontId="5" fillId="0" borderId="0" xfId="0" applyFont="1" applyAlignment="1">
      <alignment horizontal="right" vertical="top" wrapText="1"/>
    </xf>
    <xf numFmtId="165" fontId="4" fillId="0" borderId="1" xfId="2" applyNumberFormat="1" applyFont="1" applyFill="1" applyBorder="1" applyProtection="1"/>
    <xf numFmtId="0" fontId="43" fillId="0" borderId="0" xfId="0" applyFont="1" applyAlignment="1">
      <alignment vertical="center"/>
    </xf>
    <xf numFmtId="3" fontId="5" fillId="0" borderId="29" xfId="0" applyNumberFormat="1" applyFont="1" applyBorder="1" applyAlignment="1">
      <alignment horizontal="center"/>
    </xf>
    <xf numFmtId="166" fontId="5" fillId="0" borderId="1" xfId="0" applyNumberFormat="1" applyFont="1" applyBorder="1" applyAlignment="1">
      <alignment horizontal="center"/>
    </xf>
    <xf numFmtId="167" fontId="4" fillId="0" borderId="0" xfId="0" applyNumberFormat="1" applyFont="1"/>
    <xf numFmtId="166" fontId="5" fillId="0" borderId="0" xfId="0" applyNumberFormat="1" applyFont="1" applyAlignment="1">
      <alignment horizontal="center"/>
    </xf>
    <xf numFmtId="3" fontId="5" fillId="0" borderId="0" xfId="0" applyNumberFormat="1" applyFont="1" applyAlignment="1">
      <alignment horizontal="center"/>
    </xf>
    <xf numFmtId="166" fontId="5" fillId="0" borderId="9" xfId="0" applyNumberFormat="1" applyFont="1" applyBorder="1" applyAlignment="1">
      <alignment horizontal="center"/>
    </xf>
    <xf numFmtId="166" fontId="0" fillId="0" borderId="0" xfId="0" applyNumberFormat="1" applyAlignment="1">
      <alignment horizontal="center"/>
    </xf>
    <xf numFmtId="3" fontId="0" fillId="0" borderId="7" xfId="0" applyNumberFormat="1" applyBorder="1"/>
    <xf numFmtId="166" fontId="0" fillId="0" borderId="0" xfId="0" applyNumberFormat="1"/>
    <xf numFmtId="3" fontId="0" fillId="0" borderId="0" xfId="0" applyNumberFormat="1"/>
    <xf numFmtId="166" fontId="0" fillId="0" borderId="6" xfId="0" applyNumberFormat="1" applyBorder="1"/>
    <xf numFmtId="0" fontId="0" fillId="0" borderId="0" xfId="0" applyAlignment="1">
      <alignment vertical="center"/>
    </xf>
    <xf numFmtId="9" fontId="0" fillId="0" borderId="37" xfId="0" applyNumberFormat="1" applyBorder="1"/>
    <xf numFmtId="166" fontId="0" fillId="0" borderId="37" xfId="0" applyNumberFormat="1" applyBorder="1"/>
    <xf numFmtId="166" fontId="0" fillId="0" borderId="7" xfId="0" applyNumberFormat="1" applyBorder="1" applyAlignment="1">
      <alignment horizontal="center"/>
    </xf>
    <xf numFmtId="166" fontId="5" fillId="0" borderId="4" xfId="0" applyNumberFormat="1" applyFont="1" applyBorder="1" applyAlignment="1">
      <alignment horizontal="center"/>
    </xf>
    <xf numFmtId="3" fontId="5" fillId="0" borderId="4" xfId="0" applyNumberFormat="1" applyFont="1" applyBorder="1" applyAlignment="1">
      <alignment horizontal="center"/>
    </xf>
    <xf numFmtId="0" fontId="5" fillId="0" borderId="4" xfId="0" applyFont="1" applyBorder="1"/>
    <xf numFmtId="166" fontId="5" fillId="0" borderId="31" xfId="0" applyNumberFormat="1" applyFont="1" applyBorder="1" applyAlignment="1">
      <alignment horizontal="center"/>
    </xf>
    <xf numFmtId="166" fontId="0" fillId="0" borderId="4" xfId="0" applyNumberFormat="1" applyBorder="1" applyAlignment="1">
      <alignment horizontal="center"/>
    </xf>
    <xf numFmtId="166" fontId="5" fillId="0" borderId="28" xfId="0" applyNumberFormat="1" applyFont="1" applyBorder="1" applyAlignment="1">
      <alignment horizontal="center"/>
    </xf>
    <xf numFmtId="0" fontId="4" fillId="0" borderId="0" xfId="0" applyFont="1" applyAlignment="1">
      <alignment horizontal="center" vertical="center" wrapText="1"/>
    </xf>
    <xf numFmtId="0" fontId="21" fillId="0" borderId="0" xfId="0" applyFont="1"/>
    <xf numFmtId="165" fontId="0" fillId="0" borderId="38" xfId="2" applyNumberFormat="1" applyFont="1" applyBorder="1" applyAlignment="1"/>
    <xf numFmtId="165" fontId="0" fillId="0" borderId="6" xfId="0" applyNumberFormat="1" applyBorder="1"/>
    <xf numFmtId="14" fontId="34" fillId="0" borderId="0" xfId="0" applyNumberFormat="1" applyFont="1"/>
    <xf numFmtId="0" fontId="44" fillId="0" borderId="0" xfId="0" applyFont="1"/>
    <xf numFmtId="167" fontId="45" fillId="0" borderId="23" xfId="0" applyNumberFormat="1" applyFont="1" applyBorder="1" applyAlignment="1">
      <alignment horizontal="center" vertical="center"/>
    </xf>
    <xf numFmtId="167" fontId="5" fillId="0" borderId="0" xfId="2" applyNumberFormat="1" applyFont="1" applyAlignment="1">
      <alignment horizontal="right"/>
    </xf>
    <xf numFmtId="0" fontId="0" fillId="0" borderId="0" xfId="0" applyAlignment="1">
      <alignment horizontal="left" wrapText="1"/>
    </xf>
    <xf numFmtId="0" fontId="21" fillId="0" borderId="2" xfId="0" applyFont="1" applyBorder="1" applyAlignment="1">
      <alignment horizontal="center"/>
    </xf>
    <xf numFmtId="0" fontId="21" fillId="0" borderId="2" xfId="0" applyFont="1" applyBorder="1"/>
    <xf numFmtId="0" fontId="0" fillId="0" borderId="2" xfId="0" applyBorder="1" applyAlignment="1">
      <alignment horizontal="center" vertical="center"/>
    </xf>
    <xf numFmtId="0" fontId="0" fillId="0" borderId="2" xfId="0" applyBorder="1" applyAlignment="1">
      <alignment horizontal="left" vertical="center" wrapText="1"/>
    </xf>
    <xf numFmtId="14" fontId="0" fillId="0" borderId="2" xfId="0" applyNumberFormat="1" applyBorder="1" applyAlignment="1">
      <alignment horizontal="center" vertical="center"/>
    </xf>
    <xf numFmtId="0" fontId="21" fillId="0" borderId="0" xfId="0" applyFont="1" applyAlignment="1">
      <alignment horizontal="center"/>
    </xf>
    <xf numFmtId="0" fontId="0" fillId="0" borderId="0" xfId="0" applyAlignment="1">
      <alignment horizontal="left" wrapText="1"/>
    </xf>
    <xf numFmtId="0" fontId="5" fillId="0" borderId="0" xfId="0" applyFont="1" applyAlignment="1">
      <alignment horizontal="left" wrapText="1"/>
    </xf>
    <xf numFmtId="0" fontId="5" fillId="0" borderId="1" xfId="0" applyFont="1" applyBorder="1" applyAlignment="1">
      <alignment horizontal="left" wrapText="1"/>
    </xf>
    <xf numFmtId="166" fontId="5" fillId="0" borderId="1" xfId="0" applyNumberFormat="1" applyFont="1" applyBorder="1" applyAlignment="1">
      <alignment horizontal="center"/>
    </xf>
    <xf numFmtId="166" fontId="5" fillId="2" borderId="1" xfId="0" applyNumberFormat="1" applyFont="1" applyFill="1" applyBorder="1" applyAlignment="1" applyProtection="1">
      <alignment horizontal="center"/>
      <protection locked="0"/>
    </xf>
    <xf numFmtId="166" fontId="5" fillId="0" borderId="0" xfId="0" applyNumberFormat="1" applyFont="1" applyAlignment="1">
      <alignment horizontal="center"/>
    </xf>
    <xf numFmtId="0" fontId="5" fillId="0" borderId="0" xfId="0" applyFont="1" applyAlignment="1">
      <alignment horizontal="left"/>
    </xf>
    <xf numFmtId="0" fontId="5" fillId="0" borderId="0" xfId="0" applyFont="1" applyAlignment="1">
      <alignment horizontal="center"/>
    </xf>
    <xf numFmtId="0" fontId="4" fillId="0" borderId="0" xfId="0" applyFont="1" applyAlignment="1">
      <alignment horizontal="center"/>
    </xf>
    <xf numFmtId="0" fontId="5" fillId="2" borderId="28" xfId="0" applyFont="1" applyFill="1" applyBorder="1" applyAlignment="1" applyProtection="1">
      <alignment horizontal="left"/>
      <protection locked="0"/>
    </xf>
    <xf numFmtId="0" fontId="5" fillId="2" borderId="1" xfId="0" applyFont="1" applyFill="1" applyBorder="1" applyAlignment="1" applyProtection="1">
      <alignment horizontal="left"/>
      <protection locked="0"/>
    </xf>
    <xf numFmtId="0" fontId="5" fillId="2" borderId="1" xfId="0" applyFont="1" applyFill="1" applyBorder="1" applyAlignment="1" applyProtection="1">
      <alignment horizontal="left" wrapText="1"/>
      <protection locked="0"/>
    </xf>
    <xf numFmtId="0" fontId="5" fillId="0" borderId="1" xfId="0" applyFont="1" applyBorder="1" applyAlignment="1">
      <alignment horizontal="center"/>
    </xf>
    <xf numFmtId="0" fontId="5" fillId="2" borderId="3" xfId="0" applyFont="1" applyFill="1" applyBorder="1" applyAlignment="1" applyProtection="1">
      <alignment horizontal="center" vertical="top"/>
      <protection locked="0"/>
    </xf>
    <xf numFmtId="0" fontId="5" fillId="2" borderId="4" xfId="0" applyFont="1" applyFill="1" applyBorder="1" applyAlignment="1" applyProtection="1">
      <alignment horizontal="center" vertical="top"/>
      <protection locked="0"/>
    </xf>
    <xf numFmtId="0" fontId="5" fillId="2" borderId="5" xfId="0" applyFont="1" applyFill="1" applyBorder="1" applyAlignment="1" applyProtection="1">
      <alignment horizontal="center" vertical="top"/>
      <protection locked="0"/>
    </xf>
    <xf numFmtId="0" fontId="5" fillId="2" borderId="6" xfId="0" applyFont="1" applyFill="1" applyBorder="1" applyAlignment="1" applyProtection="1">
      <alignment horizontal="center" vertical="top"/>
      <protection locked="0"/>
    </xf>
    <xf numFmtId="0" fontId="5" fillId="2" borderId="0" xfId="0" applyFont="1" applyFill="1" applyAlignment="1" applyProtection="1">
      <alignment horizontal="center" vertical="top"/>
      <protection locked="0"/>
    </xf>
    <xf numFmtId="0" fontId="5" fillId="2" borderId="7" xfId="0" applyFont="1" applyFill="1" applyBorder="1" applyAlignment="1" applyProtection="1">
      <alignment horizontal="center" vertical="top"/>
      <protection locked="0"/>
    </xf>
    <xf numFmtId="0" fontId="5" fillId="2" borderId="8" xfId="0" applyFont="1" applyFill="1" applyBorder="1" applyAlignment="1" applyProtection="1">
      <alignment horizontal="center" vertical="top"/>
      <protection locked="0"/>
    </xf>
    <xf numFmtId="0" fontId="5" fillId="2" borderId="1" xfId="0" applyFont="1" applyFill="1" applyBorder="1" applyAlignment="1" applyProtection="1">
      <alignment horizontal="center" vertical="top"/>
      <protection locked="0"/>
    </xf>
    <xf numFmtId="0" fontId="5" fillId="2" borderId="9" xfId="0" applyFont="1" applyFill="1" applyBorder="1" applyAlignment="1" applyProtection="1">
      <alignment horizontal="center" vertical="top"/>
      <protection locked="0"/>
    </xf>
    <xf numFmtId="0" fontId="5" fillId="0" borderId="0" xfId="0" applyFont="1" applyAlignment="1">
      <alignment horizontal="right"/>
    </xf>
    <xf numFmtId="0" fontId="5" fillId="0" borderId="4" xfId="0" applyFont="1" applyBorder="1" applyAlignment="1">
      <alignment horizontal="center"/>
    </xf>
    <xf numFmtId="168" fontId="5" fillId="0" borderId="19" xfId="0" applyNumberFormat="1" applyFont="1" applyBorder="1" applyAlignment="1">
      <alignment horizontal="left"/>
    </xf>
    <xf numFmtId="0" fontId="28" fillId="0" borderId="0" xfId="0" applyFont="1" applyAlignment="1">
      <alignment horizontal="center"/>
    </xf>
    <xf numFmtId="0" fontId="5" fillId="2" borderId="3" xfId="0" applyFont="1" applyFill="1" applyBorder="1" applyAlignment="1" applyProtection="1">
      <alignment horizontal="center"/>
      <protection locked="0"/>
    </xf>
    <xf numFmtId="0" fontId="5" fillId="2" borderId="4" xfId="0" applyFont="1" applyFill="1" applyBorder="1" applyAlignment="1" applyProtection="1">
      <alignment horizontal="center"/>
      <protection locked="0"/>
    </xf>
    <xf numFmtId="0" fontId="5" fillId="2" borderId="5" xfId="0" applyFont="1" applyFill="1" applyBorder="1" applyAlignment="1" applyProtection="1">
      <alignment horizontal="center"/>
      <protection locked="0"/>
    </xf>
    <xf numFmtId="0" fontId="5" fillId="2" borderId="6" xfId="0" applyFont="1" applyFill="1" applyBorder="1" applyAlignment="1" applyProtection="1">
      <alignment horizontal="center"/>
      <protection locked="0"/>
    </xf>
    <xf numFmtId="0" fontId="5" fillId="2" borderId="0" xfId="0" applyFont="1" applyFill="1" applyAlignment="1" applyProtection="1">
      <alignment horizontal="center"/>
      <protection locked="0"/>
    </xf>
    <xf numFmtId="0" fontId="5" fillId="2" borderId="7" xfId="0" applyFont="1" applyFill="1" applyBorder="1" applyAlignment="1" applyProtection="1">
      <alignment horizontal="center"/>
      <protection locked="0"/>
    </xf>
    <xf numFmtId="0" fontId="5" fillId="2" borderId="8" xfId="0" applyFont="1" applyFill="1" applyBorder="1" applyAlignment="1" applyProtection="1">
      <alignment horizontal="center"/>
      <protection locked="0"/>
    </xf>
    <xf numFmtId="0" fontId="5" fillId="2" borderId="1" xfId="0" applyFont="1" applyFill="1" applyBorder="1" applyAlignment="1" applyProtection="1">
      <alignment horizontal="center"/>
      <protection locked="0"/>
    </xf>
    <xf numFmtId="0" fontId="5" fillId="2" borderId="9" xfId="0" applyFont="1" applyFill="1" applyBorder="1" applyAlignment="1" applyProtection="1">
      <alignment horizontal="center"/>
      <protection locked="0"/>
    </xf>
    <xf numFmtId="166" fontId="5" fillId="0" borderId="1" xfId="0" applyNumberFormat="1" applyFont="1" applyBorder="1" applyAlignment="1">
      <alignment horizontal="left"/>
    </xf>
    <xf numFmtId="3" fontId="5" fillId="0" borderId="1" xfId="0" applyNumberFormat="1" applyFont="1" applyBorder="1" applyAlignment="1">
      <alignment horizontal="center"/>
    </xf>
    <xf numFmtId="0" fontId="5" fillId="0" borderId="0" xfId="0" applyFont="1" applyAlignment="1">
      <alignment horizontal="left" vertical="top" wrapText="1"/>
    </xf>
    <xf numFmtId="0" fontId="4" fillId="0" borderId="0" xfId="0" applyFont="1" applyAlignment="1">
      <alignment horizontal="right"/>
    </xf>
    <xf numFmtId="0" fontId="5" fillId="0" borderId="0" xfId="0" applyFont="1" applyAlignment="1">
      <alignment horizontal="center" vertical="center"/>
    </xf>
    <xf numFmtId="0" fontId="4" fillId="0" borderId="1" xfId="0" applyFont="1" applyBorder="1" applyAlignment="1">
      <alignment horizontal="center" wrapText="1"/>
    </xf>
    <xf numFmtId="0" fontId="4" fillId="0" borderId="0" xfId="0" applyFont="1" applyAlignment="1">
      <alignment horizontal="center" vertical="center"/>
    </xf>
    <xf numFmtId="0" fontId="4" fillId="0" borderId="0" xfId="0" applyFont="1" applyAlignment="1">
      <alignment horizontal="center" vertical="center" wrapText="1"/>
    </xf>
    <xf numFmtId="0" fontId="4" fillId="0" borderId="0" xfId="0" applyFont="1" applyAlignment="1">
      <alignment horizontal="center" wrapText="1"/>
    </xf>
    <xf numFmtId="0" fontId="6" fillId="0" borderId="0" xfId="0" applyFont="1" applyAlignment="1">
      <alignment horizontal="center" wrapText="1"/>
    </xf>
    <xf numFmtId="0" fontId="6" fillId="0" borderId="1" xfId="0" applyFont="1" applyBorder="1" applyAlignment="1">
      <alignment horizontal="center" wrapText="1"/>
    </xf>
    <xf numFmtId="166" fontId="5" fillId="0" borderId="9" xfId="0" applyNumberFormat="1" applyFont="1" applyBorder="1" applyAlignment="1">
      <alignment horizontal="center"/>
    </xf>
    <xf numFmtId="0" fontId="5" fillId="0" borderId="3" xfId="0" applyFont="1" applyBorder="1" applyAlignment="1">
      <alignment horizontal="center" wrapText="1"/>
    </xf>
    <xf numFmtId="0" fontId="5" fillId="0" borderId="8" xfId="0" applyFont="1" applyBorder="1" applyAlignment="1">
      <alignment horizontal="center" wrapText="1"/>
    </xf>
    <xf numFmtId="166" fontId="5" fillId="0" borderId="37" xfId="0" applyNumberFormat="1" applyFont="1" applyBorder="1" applyAlignment="1">
      <alignment horizontal="center"/>
    </xf>
    <xf numFmtId="166" fontId="5" fillId="0" borderId="29" xfId="0" applyNumberFormat="1" applyFont="1" applyBorder="1" applyAlignment="1">
      <alignment horizontal="center"/>
    </xf>
    <xf numFmtId="9" fontId="5" fillId="0" borderId="37" xfId="0" applyNumberFormat="1" applyFont="1" applyBorder="1" applyAlignment="1">
      <alignment horizontal="center"/>
    </xf>
    <xf numFmtId="9" fontId="5" fillId="0" borderId="29" xfId="0" applyNumberFormat="1" applyFont="1" applyBorder="1" applyAlignment="1">
      <alignment horizontal="center"/>
    </xf>
    <xf numFmtId="166" fontId="5" fillId="0" borderId="3" xfId="0" applyNumberFormat="1" applyFont="1" applyBorder="1" applyAlignment="1">
      <alignment horizontal="center"/>
    </xf>
    <xf numFmtId="166" fontId="5" fillId="0" borderId="8" xfId="0" applyNumberFormat="1" applyFont="1" applyBorder="1" applyAlignment="1">
      <alignment horizontal="center"/>
    </xf>
    <xf numFmtId="3" fontId="5" fillId="0" borderId="4" xfId="0" applyNumberFormat="1" applyFont="1" applyBorder="1" applyAlignment="1">
      <alignment horizontal="center"/>
    </xf>
    <xf numFmtId="3" fontId="5" fillId="0" borderId="5" xfId="0" applyNumberFormat="1" applyFont="1" applyBorder="1" applyAlignment="1">
      <alignment horizontal="center"/>
    </xf>
    <xf numFmtId="3" fontId="5" fillId="0" borderId="9" xfId="0" applyNumberFormat="1" applyFont="1" applyBorder="1" applyAlignment="1">
      <alignment horizontal="center"/>
    </xf>
    <xf numFmtId="3" fontId="5" fillId="0" borderId="7" xfId="0" applyNumberFormat="1" applyFont="1" applyBorder="1" applyAlignment="1">
      <alignment horizontal="center"/>
    </xf>
    <xf numFmtId="0" fontId="5" fillId="0" borderId="0" xfId="0" applyFont="1" applyAlignment="1">
      <alignment horizontal="center" wrapText="1"/>
    </xf>
    <xf numFmtId="0" fontId="5" fillId="0" borderId="1" xfId="0" applyFont="1" applyBorder="1" applyAlignment="1">
      <alignment horizontal="center" wrapText="1"/>
    </xf>
    <xf numFmtId="166" fontId="5" fillId="0" borderId="38" xfId="0" applyNumberFormat="1" applyFont="1" applyBorder="1" applyAlignment="1">
      <alignment horizontal="center"/>
    </xf>
    <xf numFmtId="9" fontId="5" fillId="0" borderId="38" xfId="0" applyNumberFormat="1" applyFont="1" applyBorder="1" applyAlignment="1">
      <alignment horizontal="center"/>
    </xf>
    <xf numFmtId="166" fontId="5" fillId="0" borderId="6" xfId="0" applyNumberFormat="1" applyFont="1" applyBorder="1" applyAlignment="1">
      <alignment horizontal="center"/>
    </xf>
    <xf numFmtId="3" fontId="5" fillId="0" borderId="0" xfId="0" applyNumberFormat="1" applyFont="1" applyAlignment="1">
      <alignment horizontal="center"/>
    </xf>
    <xf numFmtId="0" fontId="5" fillId="0" borderId="6" xfId="0" applyFont="1" applyBorder="1" applyAlignment="1">
      <alignment horizontal="center" wrapText="1"/>
    </xf>
    <xf numFmtId="0" fontId="4" fillId="0" borderId="1" xfId="0" applyFont="1" applyBorder="1" applyAlignment="1">
      <alignment horizontal="center" vertical="center" wrapText="1"/>
    </xf>
    <xf numFmtId="0" fontId="5" fillId="0" borderId="6" xfId="0" applyFont="1" applyBorder="1" applyAlignment="1">
      <alignment horizontal="center" vertical="center"/>
    </xf>
    <xf numFmtId="165" fontId="5" fillId="0" borderId="38" xfId="2" applyNumberFormat="1" applyFont="1" applyBorder="1" applyAlignment="1">
      <alignment horizontal="center"/>
    </xf>
    <xf numFmtId="165" fontId="5" fillId="0" borderId="29" xfId="2" applyNumberFormat="1" applyFont="1" applyBorder="1" applyAlignment="1">
      <alignment horizontal="center"/>
    </xf>
    <xf numFmtId="165" fontId="5" fillId="0" borderId="6" xfId="0" applyNumberFormat="1" applyFont="1" applyBorder="1" applyAlignment="1">
      <alignment horizontal="center"/>
    </xf>
    <xf numFmtId="165" fontId="5" fillId="0" borderId="8" xfId="0" applyNumberFormat="1" applyFont="1" applyBorder="1" applyAlignment="1">
      <alignment horizontal="center"/>
    </xf>
    <xf numFmtId="165" fontId="5" fillId="0" borderId="37" xfId="2" applyNumberFormat="1" applyFont="1" applyBorder="1" applyAlignment="1">
      <alignment horizontal="center"/>
    </xf>
    <xf numFmtId="165" fontId="5" fillId="0" borderId="3" xfId="0" applyNumberFormat="1" applyFont="1" applyBorder="1" applyAlignment="1">
      <alignment horizontal="center"/>
    </xf>
    <xf numFmtId="0" fontId="4" fillId="0" borderId="32" xfId="0" applyFont="1" applyBorder="1" applyAlignment="1">
      <alignment horizontal="center" vertical="center"/>
    </xf>
    <xf numFmtId="0" fontId="4" fillId="0" borderId="33" xfId="0" applyFont="1" applyBorder="1" applyAlignment="1">
      <alignment horizontal="center" vertical="center"/>
    </xf>
    <xf numFmtId="0" fontId="4" fillId="0" borderId="34" xfId="0" applyFont="1" applyBorder="1" applyAlignment="1">
      <alignment horizontal="center" vertical="center"/>
    </xf>
    <xf numFmtId="0" fontId="29" fillId="0" borderId="0" xfId="0" applyFont="1" applyAlignment="1">
      <alignment horizontal="center" vertical="center"/>
    </xf>
    <xf numFmtId="0" fontId="29" fillId="0" borderId="0" xfId="0" applyFont="1" applyAlignment="1">
      <alignment horizontal="center" vertical="center" wrapText="1"/>
    </xf>
    <xf numFmtId="0" fontId="37" fillId="0" borderId="0" xfId="0" applyFont="1" applyAlignment="1">
      <alignment horizontal="center"/>
    </xf>
    <xf numFmtId="0" fontId="38" fillId="0" borderId="0" xfId="0" applyFont="1" applyAlignment="1">
      <alignment horizontal="center"/>
    </xf>
    <xf numFmtId="0" fontId="29" fillId="0" borderId="0" xfId="0" applyFont="1" applyAlignment="1">
      <alignment horizontal="left" vertical="center" wrapText="1"/>
    </xf>
    <xf numFmtId="0" fontId="26" fillId="0" borderId="0" xfId="0" applyFont="1" applyAlignment="1">
      <alignment horizontal="center" vertical="center"/>
    </xf>
    <xf numFmtId="0" fontId="4" fillId="0" borderId="2" xfId="0" applyFont="1" applyBorder="1" applyAlignment="1">
      <alignment horizontal="center" vertical="center" wrapText="1"/>
    </xf>
    <xf numFmtId="0" fontId="4" fillId="0" borderId="2" xfId="0" applyFont="1" applyBorder="1" applyAlignment="1">
      <alignment horizontal="center" vertical="center"/>
    </xf>
    <xf numFmtId="0" fontId="4" fillId="0" borderId="2" xfId="0" applyFont="1" applyBorder="1" applyAlignment="1">
      <alignment horizontal="center" wrapText="1"/>
    </xf>
    <xf numFmtId="0" fontId="4" fillId="0" borderId="30" xfId="0" applyFont="1" applyBorder="1" applyAlignment="1">
      <alignment horizontal="center"/>
    </xf>
    <xf numFmtId="0" fontId="4" fillId="0" borderId="28" xfId="0" applyFont="1" applyBorder="1" applyAlignment="1">
      <alignment horizontal="center"/>
    </xf>
    <xf numFmtId="0" fontId="4" fillId="0" borderId="31" xfId="0" applyFont="1" applyBorder="1" applyAlignment="1">
      <alignment horizontal="center"/>
    </xf>
    <xf numFmtId="0" fontId="27" fillId="0" borderId="0" xfId="45" applyAlignment="1">
      <alignment horizontal="left"/>
    </xf>
    <xf numFmtId="0" fontId="5" fillId="0" borderId="19" xfId="0" applyFont="1" applyBorder="1" applyAlignment="1">
      <alignment horizontal="center"/>
    </xf>
    <xf numFmtId="166" fontId="4" fillId="0" borderId="0" xfId="0" applyNumberFormat="1" applyFont="1" applyBorder="1" applyAlignment="1">
      <alignment horizontal="center"/>
    </xf>
  </cellXfs>
  <cellStyles count="51">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Currency" xfId="48"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45" builtinId="8"/>
    <cellStyle name="Input" xfId="11" builtinId="20" customBuiltin="1"/>
    <cellStyle name="Linked Cell" xfId="14" builtinId="24" customBuiltin="1"/>
    <cellStyle name="Neutral" xfId="10" builtinId="28" customBuiltin="1"/>
    <cellStyle name="Normal" xfId="0" builtinId="0"/>
    <cellStyle name="Normal 2" xfId="44" xr:uid="{00000000-0005-0000-0000-000027000000}"/>
    <cellStyle name="Normal 2 2 2" xfId="49" xr:uid="{4DEA5EF9-754A-4AC4-BD48-F71803A23B0E}"/>
    <cellStyle name="Normal 3" xfId="46" xr:uid="{00000000-0005-0000-0000-000028000000}"/>
    <cellStyle name="Normal 5" xfId="50" xr:uid="{ACDBBC1E-FEBB-4186-AC8F-65CFE76483D8}"/>
    <cellStyle name="Note" xfId="17" builtinId="10" customBuiltin="1"/>
    <cellStyle name="Output" xfId="12" builtinId="21" customBuiltin="1"/>
    <cellStyle name="Percent" xfId="2" builtinId="5"/>
    <cellStyle name="Percent 2" xfId="47" xr:uid="{00000000-0005-0000-0000-00002C000000}"/>
    <cellStyle name="Title" xfId="3" builtinId="15" customBuiltin="1"/>
    <cellStyle name="Total" xfId="19" builtinId="25" customBuiltin="1"/>
    <cellStyle name="Warning Text" xfId="16" builtinId="11" customBuiltin="1"/>
  </cellStyles>
  <dxfs count="22">
    <dxf>
      <font>
        <color rgb="FF9C0006"/>
      </font>
      <fill>
        <patternFill>
          <bgColor rgb="FFFFC7CE"/>
        </patternFill>
      </fill>
    </dxf>
    <dxf>
      <font>
        <color rgb="FF9C0006"/>
      </font>
      <fill>
        <patternFill>
          <bgColor rgb="FFFFC7CE"/>
        </patternFill>
      </fill>
    </dxf>
    <dxf>
      <font>
        <color rgb="FFD20000"/>
      </font>
      <fill>
        <patternFill patternType="none">
          <bgColor auto="1"/>
        </patternFill>
      </fill>
    </dxf>
    <dxf>
      <font>
        <color rgb="FFD20000"/>
      </font>
    </dxf>
    <dxf>
      <font>
        <color theme="9" tint="-0.24994659260841701"/>
      </font>
      <fill>
        <patternFill>
          <bgColor theme="9" tint="0.59996337778862885"/>
        </patternFill>
      </fill>
    </dxf>
    <dxf>
      <font>
        <color theme="7" tint="-0.24994659260841701"/>
      </font>
      <fill>
        <patternFill>
          <bgColor theme="7" tint="0.59996337778862885"/>
        </patternFill>
      </fill>
    </dxf>
    <dxf>
      <font>
        <color theme="5" tint="-0.24994659260841701"/>
      </font>
      <fill>
        <patternFill>
          <bgColor theme="5" tint="0.59996337778862885"/>
        </patternFill>
      </fill>
    </dxf>
    <dxf>
      <font>
        <color theme="2" tint="-0.749961851863155"/>
      </font>
      <fill>
        <patternFill>
          <bgColor theme="2" tint="-9.9948118533890809E-2"/>
        </patternFill>
      </fill>
    </dxf>
    <dxf>
      <fill>
        <patternFill>
          <bgColor theme="8" tint="0.59996337778862885"/>
        </patternFill>
      </fill>
      <border>
        <bottom style="thin">
          <color auto="1"/>
        </bottom>
        <vertical/>
        <horizontal/>
      </border>
    </dxf>
    <dxf>
      <font>
        <b val="0"/>
        <i val="0"/>
        <strike val="0"/>
        <condense val="0"/>
        <extend val="0"/>
        <outline val="0"/>
        <shadow val="0"/>
        <u val="none"/>
        <vertAlign val="baseline"/>
        <sz val="10"/>
        <color theme="1"/>
        <name val="Calibri"/>
        <family val="2"/>
        <scheme val="minor"/>
      </font>
      <numFmt numFmtId="165" formatCode="0.0%"/>
      <fill>
        <patternFill patternType="none">
          <fgColor indexed="64"/>
          <bgColor indexed="65"/>
        </patternFill>
      </fill>
      <alignment horizontal="right" vertical="bottom" textRotation="0" wrapText="0" indent="1"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64" formatCode="_(* #,##0_);_(* \(#,##0\);_(*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64" formatCode="_(* #,##0_);_(* \(#,##0\);_(*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64" formatCode="_(* #,##0_);_(* \(#,##0\);_(*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64" formatCode="_(* #,##0_);_(* \(#,##0\);_(*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1"/>
        <name val="Calibri"/>
        <family val="2"/>
        <scheme val="minor"/>
      </font>
      <numFmt numFmtId="164" formatCode="_(* #,##0_);_(* \(#,##0\);_(* &quot;-&quot;??_);_(@_)"/>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35" Type="http://schemas.openxmlformats.org/officeDocument/2006/relationships/customXml" Target="../customXml/item3.xml"/><Relationship Id="rId8" Type="http://schemas.openxmlformats.org/officeDocument/2006/relationships/worksheet" Target="worksheets/sheet8.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B5BE02E-A80B-4452-A68A-F7F5C97EE299}" name="LMI_Data" displayName="LMI_Data" ref="A1:H6704" totalsRowShown="0" headerRowDxfId="21" dataDxfId="19" headerRowBorderDxfId="20" tableBorderDxfId="18" totalsRowBorderDxfId="17" headerRowCellStyle="Comma" dataCellStyle="Comma">
  <autoFilter ref="A1:H6704" xr:uid="{FB5BE02E-A80B-4452-A68A-F7F5C97EE299}">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57CBCAFE-50E3-4981-B5CB-933C89DDA45A}" name="Type" dataDxfId="16"/>
    <tableColumn id="2" xr3:uid="{D8880AB6-A5A1-4D05-99E1-0CB79147295A}" name="Jurisdiction/Geography" dataDxfId="15"/>
    <tableColumn id="3" xr3:uid="{4A933668-86CA-4D2F-AD3E-22562AA172F1}" name="County (Block Groups and Census Tracts)" dataDxfId="14"/>
    <tableColumn id="4" xr3:uid="{ECFDA661-8745-444B-BD2D-EA49E74CD8BC}" name="50% Income" dataDxfId="13" dataCellStyle="Comma"/>
    <tableColumn id="5" xr3:uid="{EFCB39CD-22A0-4B4E-AB79-F3BA8D4934F0}" name="80% Income (LMI)" dataDxfId="12" dataCellStyle="Comma"/>
    <tableColumn id="6" xr3:uid="{D91D7917-CDAF-45F3-834A-34E13CDBD326}" name="120% Income" dataDxfId="11" dataCellStyle="Comma"/>
    <tableColumn id="7" xr3:uid="{28278C78-6EB1-4D92-BE3E-38FBF90EF34E}" name="Total Population" dataDxfId="10" dataCellStyle="Comma"/>
    <tableColumn id="8" xr3:uid="{64AF35AB-6893-42BF-97CE-3067D6286262}" name="LMI Percent" dataDxfId="9" dataCellStyle="Percent">
      <calculatedColumnFormula>E2/G2</calculatedColumnFormula>
    </tableColumn>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www.hudexchange.info/manage-a-program/acslow-mod-summary-data-block-groups-places/" TargetMode="External"/><Relationship Id="rId1" Type="http://schemas.openxmlformats.org/officeDocument/2006/relationships/hyperlink" Target="http://tn.gov/ecd/article/cdbg-applications"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hudexchange.info/manage-a-program/acslow-mod-summary-data-block-groups-places/" TargetMode="External"/><Relationship Id="rId1" Type="http://schemas.openxmlformats.org/officeDocument/2006/relationships/hyperlink" Target="http://tn.gov/ecd/article/cdbg-applications"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hudexchange.info/manage-a-program/acslow-mod-summary-data-block-groups-places/" TargetMode="External"/><Relationship Id="rId1" Type="http://schemas.openxmlformats.org/officeDocument/2006/relationships/hyperlink" Target="http://tn.gov/ecd/article/cdbg-applications"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www.hudexchange.info/manage-a-program/acslow-mod-summary-data-block-groups-places/" TargetMode="External"/><Relationship Id="rId1" Type="http://schemas.openxmlformats.org/officeDocument/2006/relationships/hyperlink" Target="http://tn.gov/ecd/article/cdbg-applications" TargetMode="Externa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hudexchange.info/manage-a-program/acslow-mod-summary-data-block-groups-places/" TargetMode="External"/><Relationship Id="rId1" Type="http://schemas.openxmlformats.org/officeDocument/2006/relationships/hyperlink" Target="http://tn.gov/ecd/article/cdbg-applications" TargetMode="Externa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www.hudexchange.info/manage-a-program/acslow-mod-summary-data-block-groups-places/" TargetMode="External"/><Relationship Id="rId1" Type="http://schemas.openxmlformats.org/officeDocument/2006/relationships/hyperlink" Target="http://tn.gov/ecd/article/cdbg-applications" TargetMode="Externa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hudexchange.info/manage-a-program/acslow-mod-summary-data-block-groups-places/" TargetMode="External"/><Relationship Id="rId1" Type="http://schemas.openxmlformats.org/officeDocument/2006/relationships/hyperlink" Target="http://tn.gov/ecd/article/cdbg-applications" TargetMode="External"/></Relationships>
</file>

<file path=xl/worksheets/_rels/sheet18.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44A4A-EF69-4B6B-90A5-006590372DF4}">
  <sheetPr codeName="Sheet22"/>
  <dimension ref="A1:C26"/>
  <sheetViews>
    <sheetView showGridLines="0" workbookViewId="0">
      <selection activeCell="G8" sqref="G8"/>
    </sheetView>
  </sheetViews>
  <sheetFormatPr defaultRowHeight="14.4" x14ac:dyDescent="0.3"/>
  <cols>
    <col min="1" max="1" width="18.88671875" customWidth="1"/>
    <col min="2" max="2" width="115.77734375" customWidth="1"/>
    <col min="3" max="3" width="12.88671875" bestFit="1" customWidth="1"/>
  </cols>
  <sheetData>
    <row r="1" spans="1:3" x14ac:dyDescent="0.3">
      <c r="A1" s="220" t="s">
        <v>7749</v>
      </c>
      <c r="B1" s="220"/>
      <c r="C1" s="220"/>
    </row>
    <row r="3" spans="1:3" ht="45" customHeight="1" x14ac:dyDescent="0.3">
      <c r="A3" s="221" t="s">
        <v>7750</v>
      </c>
      <c r="B3" s="221"/>
      <c r="C3" s="221"/>
    </row>
    <row r="5" spans="1:3" x14ac:dyDescent="0.3">
      <c r="A5" s="215" t="s">
        <v>7751</v>
      </c>
      <c r="B5" s="215" t="s">
        <v>7752</v>
      </c>
      <c r="C5" s="216" t="s">
        <v>7753</v>
      </c>
    </row>
    <row r="6" spans="1:3" ht="38.4" customHeight="1" x14ac:dyDescent="0.3">
      <c r="A6" s="217" t="s">
        <v>7754</v>
      </c>
      <c r="B6" s="218" t="s">
        <v>7755</v>
      </c>
      <c r="C6" s="219">
        <v>46071</v>
      </c>
    </row>
    <row r="7" spans="1:3" ht="72" x14ac:dyDescent="0.3">
      <c r="A7" s="217" t="s">
        <v>7756</v>
      </c>
      <c r="B7" s="218" t="s">
        <v>7757</v>
      </c>
      <c r="C7" s="219">
        <v>46090</v>
      </c>
    </row>
    <row r="8" spans="1:3" x14ac:dyDescent="0.3">
      <c r="A8" s="217"/>
      <c r="B8" s="218"/>
      <c r="C8" s="217"/>
    </row>
    <row r="9" spans="1:3" x14ac:dyDescent="0.3">
      <c r="A9" s="217"/>
      <c r="B9" s="218"/>
      <c r="C9" s="217"/>
    </row>
    <row r="10" spans="1:3" x14ac:dyDescent="0.3">
      <c r="A10" s="217"/>
      <c r="B10" s="218"/>
      <c r="C10" s="217"/>
    </row>
    <row r="11" spans="1:3" x14ac:dyDescent="0.3">
      <c r="A11" s="217"/>
      <c r="B11" s="218"/>
      <c r="C11" s="217"/>
    </row>
    <row r="12" spans="1:3" x14ac:dyDescent="0.3">
      <c r="A12" s="217"/>
      <c r="B12" s="218"/>
      <c r="C12" s="217"/>
    </row>
    <row r="13" spans="1:3" x14ac:dyDescent="0.3">
      <c r="A13" s="217"/>
      <c r="B13" s="218"/>
      <c r="C13" s="217"/>
    </row>
    <row r="14" spans="1:3" x14ac:dyDescent="0.3">
      <c r="A14" s="217"/>
      <c r="B14" s="218"/>
      <c r="C14" s="217"/>
    </row>
    <row r="15" spans="1:3" x14ac:dyDescent="0.3">
      <c r="A15" s="217"/>
      <c r="B15" s="218"/>
      <c r="C15" s="217"/>
    </row>
    <row r="16" spans="1:3" x14ac:dyDescent="0.3">
      <c r="A16" s="217"/>
      <c r="B16" s="218"/>
      <c r="C16" s="217"/>
    </row>
    <row r="17" spans="1:3" x14ac:dyDescent="0.3">
      <c r="A17" s="217"/>
      <c r="B17" s="218"/>
      <c r="C17" s="217"/>
    </row>
    <row r="18" spans="1:3" x14ac:dyDescent="0.3">
      <c r="A18" s="217"/>
      <c r="B18" s="218"/>
      <c r="C18" s="217"/>
    </row>
    <row r="19" spans="1:3" x14ac:dyDescent="0.3">
      <c r="A19" s="217"/>
      <c r="B19" s="218"/>
      <c r="C19" s="217"/>
    </row>
    <row r="20" spans="1:3" x14ac:dyDescent="0.3">
      <c r="A20" s="217"/>
      <c r="B20" s="218"/>
      <c r="C20" s="217"/>
    </row>
    <row r="21" spans="1:3" x14ac:dyDescent="0.3">
      <c r="A21" s="78"/>
      <c r="B21" s="214"/>
    </row>
    <row r="22" spans="1:3" x14ac:dyDescent="0.3">
      <c r="A22" s="78"/>
      <c r="B22" s="214"/>
    </row>
    <row r="23" spans="1:3" x14ac:dyDescent="0.3">
      <c r="A23" s="78"/>
      <c r="B23" s="214"/>
    </row>
    <row r="24" spans="1:3" x14ac:dyDescent="0.3">
      <c r="A24" s="78"/>
      <c r="B24" s="214"/>
    </row>
    <row r="25" spans="1:3" x14ac:dyDescent="0.3">
      <c r="A25" s="78"/>
      <c r="B25" s="214"/>
    </row>
    <row r="26" spans="1:3" x14ac:dyDescent="0.3">
      <c r="A26" s="78"/>
      <c r="B26" s="214"/>
    </row>
  </sheetData>
  <mergeCells count="2">
    <mergeCell ref="A1:C1"/>
    <mergeCell ref="A3:C3"/>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F7899-0B20-4CD6-A9E0-9DF9E92F77E4}">
  <sheetPr codeName="Sheet7">
    <tabColor theme="6"/>
  </sheetPr>
  <dimension ref="A1:AJ1007"/>
  <sheetViews>
    <sheetView zoomScaleNormal="100" workbookViewId="0">
      <pane xSplit="5" ySplit="10" topLeftCell="F11" activePane="bottomRight" state="frozen"/>
      <selection pane="topRight" activeCell="F1" sqref="F1"/>
      <selection pane="bottomLeft" activeCell="A11" sqref="A11"/>
      <selection pane="bottomRight" activeCell="G2" sqref="G2"/>
    </sheetView>
  </sheetViews>
  <sheetFormatPr defaultColWidth="8.88671875" defaultRowHeight="14.4" x14ac:dyDescent="0.3"/>
  <cols>
    <col min="1" max="1" width="8.88671875" style="15"/>
    <col min="2" max="2" width="12.6640625" style="15" customWidth="1"/>
    <col min="3" max="3" width="11.5546875" style="15" customWidth="1"/>
    <col min="4" max="4" width="12.33203125" style="15" customWidth="1"/>
    <col min="5" max="5" width="11.6640625" style="15" bestFit="1" customWidth="1"/>
    <col min="6" max="6" width="3.88671875" style="3" customWidth="1"/>
    <col min="7" max="16" width="8.88671875" style="3"/>
    <col min="17" max="17" width="3.88671875" customWidth="1"/>
    <col min="18" max="18" width="8.88671875" style="3"/>
    <col min="19" max="19" width="4" style="3" customWidth="1"/>
    <col min="20" max="20" width="12" style="3" customWidth="1"/>
    <col min="21" max="21" width="8.88671875" style="3"/>
    <col min="22" max="22" width="10.88671875" style="3" customWidth="1"/>
    <col min="23" max="23" width="4" style="3" customWidth="1"/>
    <col min="24" max="24" width="10.21875" style="3" customWidth="1"/>
    <col min="25" max="25" width="4" style="3" customWidth="1"/>
    <col min="26" max="29" width="9" style="3" customWidth="1"/>
    <col min="30" max="30" width="3.5546875" style="3" customWidth="1"/>
    <col min="31" max="31" width="11.33203125" style="3" bestFit="1" customWidth="1"/>
    <col min="32" max="32" width="8.88671875" style="3"/>
    <col min="33" max="33" width="11.33203125" style="3" bestFit="1" customWidth="1"/>
    <col min="34" max="16384" width="8.88671875" style="3"/>
  </cols>
  <sheetData>
    <row r="1" spans="1:36" ht="14.4" customHeight="1" x14ac:dyDescent="0.25">
      <c r="A1" s="13" t="s">
        <v>1321</v>
      </c>
      <c r="B1" s="13"/>
      <c r="C1" s="13"/>
      <c r="D1" s="13"/>
      <c r="E1" s="13"/>
      <c r="F1" s="13"/>
      <c r="G1" s="13" t="s">
        <v>7705</v>
      </c>
      <c r="H1" s="13"/>
      <c r="I1" s="13"/>
      <c r="J1" s="13"/>
      <c r="K1" s="13"/>
      <c r="L1" s="13"/>
      <c r="M1" s="13"/>
      <c r="N1" s="13"/>
      <c r="O1" s="13"/>
      <c r="P1" s="13"/>
      <c r="Q1" s="13"/>
      <c r="R1" s="13"/>
      <c r="S1" s="13"/>
      <c r="T1" s="13"/>
      <c r="U1" s="13"/>
      <c r="V1" s="13"/>
      <c r="W1" s="13"/>
      <c r="X1" s="13"/>
      <c r="Y1" s="13"/>
      <c r="Z1" s="13"/>
      <c r="AA1" s="13"/>
      <c r="AB1" s="13"/>
      <c r="AC1" s="13"/>
    </row>
    <row r="2" spans="1:36" ht="14.4" customHeight="1" x14ac:dyDescent="0.3">
      <c r="A2" s="24"/>
      <c r="B2" s="24"/>
      <c r="C2" s="24"/>
      <c r="D2" s="24"/>
      <c r="E2" s="24"/>
      <c r="G2" s="177" t="s">
        <v>1019</v>
      </c>
      <c r="H2" s="125" t="s">
        <v>7706</v>
      </c>
      <c r="I2" s="23"/>
      <c r="J2" s="23"/>
      <c r="K2" s="23"/>
      <c r="L2" s="23"/>
      <c r="S2" s="24"/>
      <c r="W2" s="24"/>
      <c r="X2" s="24"/>
      <c r="Y2" s="24"/>
      <c r="Z2" s="24"/>
      <c r="AA2" s="24"/>
      <c r="AB2" s="24"/>
      <c r="AC2" s="24"/>
    </row>
    <row r="3" spans="1:36" ht="14.4" customHeight="1" x14ac:dyDescent="0.3">
      <c r="A3" s="24"/>
      <c r="B3" s="24"/>
      <c r="C3" s="24"/>
      <c r="D3" s="24"/>
      <c r="E3" s="24"/>
      <c r="G3" s="178" t="s">
        <v>1019</v>
      </c>
      <c r="H3" s="3" t="s">
        <v>7707</v>
      </c>
      <c r="S3" s="24"/>
      <c r="W3" s="24"/>
      <c r="X3" s="24"/>
      <c r="Y3" s="24"/>
      <c r="Z3" s="24"/>
      <c r="AA3" s="24"/>
      <c r="AB3" s="24"/>
      <c r="AC3" s="24"/>
    </row>
    <row r="4" spans="1:36" ht="14.4" customHeight="1" x14ac:dyDescent="0.3">
      <c r="A4" s="24"/>
      <c r="B4" s="24"/>
      <c r="C4" s="24"/>
      <c r="D4" s="24"/>
      <c r="E4" s="24"/>
      <c r="G4" s="179" t="s">
        <v>1019</v>
      </c>
      <c r="H4" s="3" t="s">
        <v>7708</v>
      </c>
      <c r="S4" s="24"/>
      <c r="W4" s="24"/>
      <c r="X4" s="24"/>
      <c r="Y4" s="24"/>
      <c r="Z4" s="307" t="s">
        <v>1339</v>
      </c>
      <c r="AA4" s="308"/>
      <c r="AB4" s="308"/>
      <c r="AC4" s="309"/>
    </row>
    <row r="5" spans="1:36" ht="14.4" customHeight="1" x14ac:dyDescent="0.3">
      <c r="A5" s="24"/>
      <c r="B5" s="24"/>
      <c r="C5" s="24"/>
      <c r="D5" s="24"/>
      <c r="E5" s="24"/>
      <c r="G5" s="180" t="s">
        <v>1019</v>
      </c>
      <c r="H5" s="3" t="s">
        <v>7709</v>
      </c>
      <c r="S5" s="24"/>
      <c r="W5" s="24"/>
      <c r="X5" s="24"/>
      <c r="Y5" s="24"/>
      <c r="Z5" s="148">
        <f t="shared" ref="Z5:AB5" si="0">SUM(Z11:Z1007)</f>
        <v>0</v>
      </c>
      <c r="AA5" s="148">
        <f t="shared" si="0"/>
        <v>0</v>
      </c>
      <c r="AB5" s="148">
        <f t="shared" si="0"/>
        <v>0</v>
      </c>
      <c r="AC5" s="148">
        <f>SUM(AC11:AC1007)</f>
        <v>0</v>
      </c>
    </row>
    <row r="6" spans="1:36" ht="14.4" customHeight="1" x14ac:dyDescent="0.3">
      <c r="A6" s="24"/>
      <c r="B6" s="24"/>
      <c r="C6" s="24"/>
      <c r="D6" s="24"/>
      <c r="E6" s="24"/>
      <c r="S6" s="24"/>
      <c r="W6" s="24"/>
      <c r="X6" s="24"/>
      <c r="Y6" s="24"/>
      <c r="Z6" s="307" t="s">
        <v>1338</v>
      </c>
      <c r="AA6" s="308"/>
      <c r="AB6" s="308"/>
      <c r="AC6" s="309"/>
    </row>
    <row r="7" spans="1:36" x14ac:dyDescent="0.3">
      <c r="A7" s="148" t="s">
        <v>470</v>
      </c>
      <c r="B7" s="148" cm="1">
        <f t="array" ref="B7">SUMPRODUCT((B11:B1006&lt;&gt;"")/COUNTIF(B11:B1006,B11:B1006&amp;""))</f>
        <v>0</v>
      </c>
      <c r="C7" s="148">
        <f>COUNT(C11:C1006)</f>
        <v>0</v>
      </c>
      <c r="D7" s="148">
        <f>SUM(D11:D1006)</f>
        <v>0</v>
      </c>
      <c r="E7" s="148">
        <f>SUM(E11:E1006)</f>
        <v>0</v>
      </c>
      <c r="G7" s="148">
        <f t="shared" ref="G7:R7" si="1">SUM(G11:G1006)</f>
        <v>0</v>
      </c>
      <c r="H7" s="148">
        <f t="shared" si="1"/>
        <v>0</v>
      </c>
      <c r="I7" s="148">
        <f t="shared" si="1"/>
        <v>0</v>
      </c>
      <c r="J7" s="148">
        <f t="shared" si="1"/>
        <v>0</v>
      </c>
      <c r="K7" s="148">
        <f t="shared" si="1"/>
        <v>0</v>
      </c>
      <c r="L7" s="148">
        <f t="shared" si="1"/>
        <v>0</v>
      </c>
      <c r="M7" s="148">
        <f t="shared" si="1"/>
        <v>0</v>
      </c>
      <c r="N7" s="148">
        <f t="shared" si="1"/>
        <v>0</v>
      </c>
      <c r="O7" s="148">
        <f t="shared" si="1"/>
        <v>0</v>
      </c>
      <c r="P7" s="148">
        <f t="shared" si="1"/>
        <v>0</v>
      </c>
      <c r="R7" s="148">
        <f t="shared" si="1"/>
        <v>0</v>
      </c>
      <c r="T7" s="148">
        <f>COUNTIF(T11:T1007,"Yes")</f>
        <v>0</v>
      </c>
      <c r="U7" s="148">
        <f>SUM(U11:U1007)</f>
        <v>0</v>
      </c>
      <c r="V7" s="148">
        <f>SUM(V11:V1007)</f>
        <v>0</v>
      </c>
      <c r="Z7" s="148">
        <f t="shared" ref="Z7:AB7" si="2">COUNTIF(Z11:Z1007,"&gt;0")</f>
        <v>0</v>
      </c>
      <c r="AA7" s="148">
        <f t="shared" si="2"/>
        <v>0</v>
      </c>
      <c r="AB7" s="148">
        <f t="shared" si="2"/>
        <v>0</v>
      </c>
      <c r="AC7" s="148">
        <f>COUNTIF(AC11:AC1007,"&gt;0")</f>
        <v>0</v>
      </c>
    </row>
    <row r="8" spans="1:36" x14ac:dyDescent="0.3">
      <c r="A8" s="24"/>
      <c r="B8" s="24"/>
      <c r="C8" s="24"/>
      <c r="D8" s="24"/>
      <c r="E8" s="24"/>
    </row>
    <row r="9" spans="1:36" ht="42" customHeight="1" x14ac:dyDescent="0.3">
      <c r="B9" s="24"/>
      <c r="C9" s="24"/>
      <c r="D9" s="24"/>
      <c r="E9" s="24"/>
      <c r="G9" s="304" t="s">
        <v>1348</v>
      </c>
      <c r="H9" s="305"/>
      <c r="I9" s="305"/>
      <c r="J9" s="305"/>
      <c r="K9" s="305"/>
      <c r="L9" s="305"/>
      <c r="M9" s="305"/>
      <c r="N9" s="305"/>
      <c r="O9" s="305"/>
      <c r="P9" s="305"/>
      <c r="R9" s="149"/>
      <c r="Z9" s="306" t="s">
        <v>1347</v>
      </c>
      <c r="AA9" s="306"/>
      <c r="AB9" s="306"/>
      <c r="AC9" s="306"/>
    </row>
    <row r="10" spans="1:36" ht="40.200000000000003" x14ac:dyDescent="0.3">
      <c r="A10" s="148" t="s">
        <v>1331</v>
      </c>
      <c r="B10" s="70" t="s">
        <v>1343</v>
      </c>
      <c r="C10" s="70" t="s">
        <v>1330</v>
      </c>
      <c r="D10" s="70" t="s">
        <v>1337</v>
      </c>
      <c r="E10" s="70" t="s">
        <v>1322</v>
      </c>
      <c r="G10" s="33">
        <v>1</v>
      </c>
      <c r="H10" s="33">
        <v>2</v>
      </c>
      <c r="I10" s="33">
        <v>3</v>
      </c>
      <c r="J10" s="33">
        <v>4</v>
      </c>
      <c r="K10" s="33">
        <v>5</v>
      </c>
      <c r="L10" s="33">
        <v>6</v>
      </c>
      <c r="M10" s="33">
        <v>7</v>
      </c>
      <c r="N10" s="33">
        <v>8</v>
      </c>
      <c r="O10" s="33">
        <v>9</v>
      </c>
      <c r="P10" s="33">
        <v>10</v>
      </c>
      <c r="R10" s="33" t="s">
        <v>1335</v>
      </c>
      <c r="T10" s="70" t="s">
        <v>1332</v>
      </c>
      <c r="U10" s="70" t="s">
        <v>1333</v>
      </c>
      <c r="V10" s="70" t="s">
        <v>1334</v>
      </c>
      <c r="X10" s="70" t="s">
        <v>1342</v>
      </c>
      <c r="Z10" s="150">
        <v>0.3</v>
      </c>
      <c r="AA10" s="150">
        <v>0.5</v>
      </c>
      <c r="AB10" s="150">
        <v>0.8</v>
      </c>
      <c r="AC10" s="148" t="s">
        <v>1336</v>
      </c>
      <c r="AE10" s="119" t="s">
        <v>1349</v>
      </c>
    </row>
    <row r="11" spans="1:36" x14ac:dyDescent="0.3">
      <c r="A11" s="131">
        <v>1</v>
      </c>
      <c r="B11" s="114"/>
      <c r="C11" s="114"/>
      <c r="D11" s="114"/>
      <c r="E11" s="114"/>
      <c r="G11" s="114"/>
      <c r="H11" s="114"/>
      <c r="I11" s="114"/>
      <c r="J11" s="114"/>
      <c r="K11" s="114"/>
      <c r="L11" s="114"/>
      <c r="M11" s="114"/>
      <c r="N11" s="114"/>
      <c r="O11" s="114"/>
      <c r="P11" s="114"/>
      <c r="R11" s="114"/>
      <c r="T11" s="114"/>
      <c r="U11" s="114"/>
      <c r="V11" s="114"/>
      <c r="X11" s="114"/>
      <c r="Z11" s="114"/>
      <c r="AA11" s="114"/>
      <c r="AB11" s="114"/>
      <c r="AC11" s="131">
        <f>IF(E11=0,D11,D11-E11)</f>
        <v>0</v>
      </c>
      <c r="AE11" s="56" t="s">
        <v>451</v>
      </c>
      <c r="AJ11" s="56" t="s">
        <v>538</v>
      </c>
    </row>
    <row r="12" spans="1:36" x14ac:dyDescent="0.3">
      <c r="A12" s="131">
        <v>2</v>
      </c>
      <c r="B12" s="114"/>
      <c r="C12" s="114"/>
      <c r="D12" s="114"/>
      <c r="E12" s="114"/>
      <c r="G12" s="114"/>
      <c r="H12" s="114"/>
      <c r="I12" s="114"/>
      <c r="J12" s="114"/>
      <c r="K12" s="114"/>
      <c r="L12" s="114"/>
      <c r="M12" s="114"/>
      <c r="N12" s="114"/>
      <c r="O12" s="114"/>
      <c r="P12" s="114"/>
      <c r="R12" s="114"/>
      <c r="T12" s="114"/>
      <c r="U12" s="114"/>
      <c r="V12" s="114"/>
      <c r="X12" s="114"/>
      <c r="Z12" s="114"/>
      <c r="AA12" s="114"/>
      <c r="AB12" s="114"/>
      <c r="AC12" s="131">
        <f t="shared" ref="AC12:AC75" si="3">IF(E12=0,D12,D12-E12)</f>
        <v>0</v>
      </c>
      <c r="AE12" s="3" t="str">
        <f>'PCI Worksheet'!B13</f>
        <v>Less than</v>
      </c>
      <c r="AF12" s="3">
        <f>'PCI Worksheet'!C13</f>
        <v>0</v>
      </c>
      <c r="AG12" s="151" t="str">
        <f>'PCI Worksheet'!D13</f>
        <v/>
      </c>
      <c r="AJ12" s="3" t="s">
        <v>523</v>
      </c>
    </row>
    <row r="13" spans="1:36" x14ac:dyDescent="0.3">
      <c r="A13" s="131">
        <v>3</v>
      </c>
      <c r="B13" s="114"/>
      <c r="C13" s="114"/>
      <c r="D13" s="114"/>
      <c r="E13" s="114"/>
      <c r="G13" s="114"/>
      <c r="H13" s="114"/>
      <c r="I13" s="114"/>
      <c r="J13" s="114"/>
      <c r="K13" s="114"/>
      <c r="L13" s="114"/>
      <c r="M13" s="114"/>
      <c r="N13" s="114"/>
      <c r="O13" s="114"/>
      <c r="P13" s="114"/>
      <c r="R13" s="114"/>
      <c r="T13" s="114"/>
      <c r="U13" s="114"/>
      <c r="V13" s="114"/>
      <c r="X13" s="114"/>
      <c r="Z13" s="114"/>
      <c r="AA13" s="114"/>
      <c r="AB13" s="114"/>
      <c r="AC13" s="131">
        <f t="shared" si="3"/>
        <v>0</v>
      </c>
      <c r="AE13" s="151" t="str">
        <f>'PCI Worksheet'!B14</f>
        <v/>
      </c>
      <c r="AF13" s="3" t="str">
        <f>'PCI Worksheet'!C14</f>
        <v>-</v>
      </c>
      <c r="AG13" s="151" t="str">
        <f>'PCI Worksheet'!D14</f>
        <v/>
      </c>
      <c r="AJ13" s="3" t="s">
        <v>524</v>
      </c>
    </row>
    <row r="14" spans="1:36" x14ac:dyDescent="0.3">
      <c r="A14" s="131">
        <v>4</v>
      </c>
      <c r="B14" s="114"/>
      <c r="C14" s="114"/>
      <c r="D14" s="114"/>
      <c r="E14" s="114"/>
      <c r="G14" s="114"/>
      <c r="H14" s="114"/>
      <c r="I14" s="114"/>
      <c r="J14" s="114"/>
      <c r="K14" s="114"/>
      <c r="L14" s="114"/>
      <c r="M14" s="114"/>
      <c r="N14" s="114"/>
      <c r="O14" s="114"/>
      <c r="P14" s="114"/>
      <c r="R14" s="114"/>
      <c r="T14" s="114"/>
      <c r="U14" s="114"/>
      <c r="V14" s="114"/>
      <c r="X14" s="114"/>
      <c r="Z14" s="114"/>
      <c r="AA14" s="114"/>
      <c r="AB14" s="114"/>
      <c r="AC14" s="131">
        <f t="shared" si="3"/>
        <v>0</v>
      </c>
      <c r="AE14" s="151" t="str">
        <f>'PCI Worksheet'!B15</f>
        <v/>
      </c>
      <c r="AF14" s="3" t="str">
        <f>'PCI Worksheet'!C15</f>
        <v>-</v>
      </c>
      <c r="AG14" s="151" t="str">
        <f>'PCI Worksheet'!D15</f>
        <v/>
      </c>
      <c r="AJ14" s="3" t="s">
        <v>525</v>
      </c>
    </row>
    <row r="15" spans="1:36" x14ac:dyDescent="0.3">
      <c r="A15" s="131">
        <v>5</v>
      </c>
      <c r="B15" s="114"/>
      <c r="C15" s="114"/>
      <c r="D15" s="114"/>
      <c r="E15" s="114"/>
      <c r="G15" s="114"/>
      <c r="H15" s="114"/>
      <c r="I15" s="114"/>
      <c r="J15" s="114"/>
      <c r="K15" s="114"/>
      <c r="L15" s="114"/>
      <c r="M15" s="114"/>
      <c r="N15" s="114"/>
      <c r="O15" s="114"/>
      <c r="P15" s="114"/>
      <c r="R15" s="114"/>
      <c r="T15" s="114"/>
      <c r="U15" s="114"/>
      <c r="V15" s="114"/>
      <c r="X15" s="114"/>
      <c r="Z15" s="114"/>
      <c r="AA15" s="114"/>
      <c r="AB15" s="114"/>
      <c r="AC15" s="131">
        <f t="shared" si="3"/>
        <v>0</v>
      </c>
      <c r="AE15" s="151" t="str">
        <f>'PCI Worksheet'!B16</f>
        <v/>
      </c>
      <c r="AF15" s="3" t="str">
        <f>'PCI Worksheet'!C16</f>
        <v>-</v>
      </c>
      <c r="AG15" s="151" t="str">
        <f>'PCI Worksheet'!D16</f>
        <v/>
      </c>
      <c r="AJ15" s="3" t="s">
        <v>526</v>
      </c>
    </row>
    <row r="16" spans="1:36" x14ac:dyDescent="0.3">
      <c r="A16" s="131">
        <v>6</v>
      </c>
      <c r="B16" s="114"/>
      <c r="C16" s="114"/>
      <c r="D16" s="114"/>
      <c r="E16" s="114"/>
      <c r="G16" s="114"/>
      <c r="H16" s="114"/>
      <c r="I16" s="114"/>
      <c r="J16" s="114"/>
      <c r="K16" s="114"/>
      <c r="L16" s="114"/>
      <c r="M16" s="114"/>
      <c r="N16" s="114"/>
      <c r="O16" s="114"/>
      <c r="P16" s="114"/>
      <c r="R16" s="114"/>
      <c r="T16" s="114"/>
      <c r="U16" s="114"/>
      <c r="V16" s="114"/>
      <c r="X16" s="114"/>
      <c r="Z16" s="114"/>
      <c r="AA16" s="114"/>
      <c r="AB16" s="114"/>
      <c r="AC16" s="131">
        <f t="shared" si="3"/>
        <v>0</v>
      </c>
      <c r="AE16" s="151" t="str">
        <f>'PCI Worksheet'!B17</f>
        <v/>
      </c>
      <c r="AF16" s="3" t="str">
        <f>'PCI Worksheet'!C17</f>
        <v>-</v>
      </c>
      <c r="AG16" s="151" t="str">
        <f>'PCI Worksheet'!D17</f>
        <v/>
      </c>
      <c r="AJ16" s="3" t="s">
        <v>527</v>
      </c>
    </row>
    <row r="17" spans="1:36" x14ac:dyDescent="0.3">
      <c r="A17" s="131">
        <v>7</v>
      </c>
      <c r="B17" s="114"/>
      <c r="C17" s="114"/>
      <c r="D17" s="114"/>
      <c r="E17" s="114"/>
      <c r="G17" s="114"/>
      <c r="H17" s="114"/>
      <c r="I17" s="114"/>
      <c r="J17" s="114"/>
      <c r="K17" s="114"/>
      <c r="L17" s="114"/>
      <c r="M17" s="114"/>
      <c r="N17" s="114"/>
      <c r="O17" s="114"/>
      <c r="P17" s="114"/>
      <c r="R17" s="114"/>
      <c r="T17" s="114"/>
      <c r="U17" s="114"/>
      <c r="V17" s="114"/>
      <c r="X17" s="114"/>
      <c r="Z17" s="114"/>
      <c r="AA17" s="114"/>
      <c r="AB17" s="114"/>
      <c r="AC17" s="131">
        <f t="shared" si="3"/>
        <v>0</v>
      </c>
      <c r="AE17" s="151" t="str">
        <f>'PCI Worksheet'!B18</f>
        <v/>
      </c>
      <c r="AF17" s="3" t="str">
        <f>'PCI Worksheet'!C18</f>
        <v>-</v>
      </c>
      <c r="AG17" s="151" t="str">
        <f>'PCI Worksheet'!D18</f>
        <v/>
      </c>
      <c r="AJ17" s="3" t="s">
        <v>528</v>
      </c>
    </row>
    <row r="18" spans="1:36" x14ac:dyDescent="0.3">
      <c r="A18" s="131">
        <v>8</v>
      </c>
      <c r="B18" s="114"/>
      <c r="C18" s="114"/>
      <c r="D18" s="114"/>
      <c r="E18" s="114"/>
      <c r="G18" s="114"/>
      <c r="H18" s="114"/>
      <c r="I18" s="114"/>
      <c r="J18" s="114"/>
      <c r="K18" s="114"/>
      <c r="L18" s="114"/>
      <c r="M18" s="114"/>
      <c r="N18" s="114"/>
      <c r="O18" s="114"/>
      <c r="P18" s="114"/>
      <c r="R18" s="114"/>
      <c r="T18" s="114"/>
      <c r="U18" s="114"/>
      <c r="V18" s="114"/>
      <c r="X18" s="114"/>
      <c r="Z18" s="114"/>
      <c r="AA18" s="114"/>
      <c r="AB18" s="114"/>
      <c r="AC18" s="131">
        <f t="shared" si="3"/>
        <v>0</v>
      </c>
      <c r="AE18" s="151" t="str">
        <f>'PCI Worksheet'!B19</f>
        <v/>
      </c>
      <c r="AF18" s="3" t="str">
        <f>'PCI Worksheet'!C19</f>
        <v>-</v>
      </c>
      <c r="AG18" s="151" t="str">
        <f>'PCI Worksheet'!D19</f>
        <v/>
      </c>
      <c r="AJ18" s="3" t="s">
        <v>529</v>
      </c>
    </row>
    <row r="19" spans="1:36" x14ac:dyDescent="0.3">
      <c r="A19" s="131">
        <v>9</v>
      </c>
      <c r="B19" s="114"/>
      <c r="C19" s="114"/>
      <c r="D19" s="114"/>
      <c r="E19" s="114"/>
      <c r="G19" s="114"/>
      <c r="H19" s="114"/>
      <c r="I19" s="114"/>
      <c r="J19" s="114"/>
      <c r="K19" s="114"/>
      <c r="L19" s="114"/>
      <c r="M19" s="114"/>
      <c r="N19" s="114"/>
      <c r="O19" s="114"/>
      <c r="P19" s="114"/>
      <c r="R19" s="114"/>
      <c r="T19" s="114"/>
      <c r="U19" s="114"/>
      <c r="V19" s="114"/>
      <c r="X19" s="114"/>
      <c r="Z19" s="114"/>
      <c r="AA19" s="114"/>
      <c r="AB19" s="114"/>
      <c r="AC19" s="131">
        <f t="shared" si="3"/>
        <v>0</v>
      </c>
      <c r="AE19" s="151" t="str">
        <f>'PCI Worksheet'!B20</f>
        <v/>
      </c>
      <c r="AF19" s="3" t="str">
        <f>'PCI Worksheet'!C20</f>
        <v>-</v>
      </c>
      <c r="AG19" s="151" t="str">
        <f>'PCI Worksheet'!D20</f>
        <v/>
      </c>
      <c r="AJ19" s="3" t="s">
        <v>530</v>
      </c>
    </row>
    <row r="20" spans="1:36" x14ac:dyDescent="0.3">
      <c r="A20" s="131">
        <v>10</v>
      </c>
      <c r="B20" s="114"/>
      <c r="C20" s="114"/>
      <c r="D20" s="114"/>
      <c r="E20" s="114"/>
      <c r="G20" s="114"/>
      <c r="H20" s="114"/>
      <c r="I20" s="114"/>
      <c r="J20" s="114"/>
      <c r="K20" s="114"/>
      <c r="L20" s="114"/>
      <c r="M20" s="114"/>
      <c r="N20" s="114"/>
      <c r="O20" s="114"/>
      <c r="P20" s="114"/>
      <c r="R20" s="114"/>
      <c r="T20" s="114"/>
      <c r="U20" s="114"/>
      <c r="V20" s="114"/>
      <c r="X20" s="114"/>
      <c r="Z20" s="114"/>
      <c r="AA20" s="114"/>
      <c r="AB20" s="114"/>
      <c r="AC20" s="131">
        <f t="shared" si="3"/>
        <v>0</v>
      </c>
      <c r="AE20" s="151" t="str">
        <f>'PCI Worksheet'!B21</f>
        <v/>
      </c>
      <c r="AF20" s="3" t="str">
        <f>'PCI Worksheet'!C21</f>
        <v>-</v>
      </c>
      <c r="AG20" s="151" t="str">
        <f>'PCI Worksheet'!D21</f>
        <v/>
      </c>
      <c r="AJ20" s="3" t="s">
        <v>531</v>
      </c>
    </row>
    <row r="21" spans="1:36" x14ac:dyDescent="0.3">
      <c r="A21" s="131">
        <v>11</v>
      </c>
      <c r="B21" s="114"/>
      <c r="C21" s="114"/>
      <c r="D21" s="114"/>
      <c r="E21" s="114"/>
      <c r="G21" s="114"/>
      <c r="H21" s="114"/>
      <c r="I21" s="114"/>
      <c r="J21" s="114"/>
      <c r="K21" s="114"/>
      <c r="L21" s="114"/>
      <c r="M21" s="114"/>
      <c r="N21" s="114"/>
      <c r="O21" s="114"/>
      <c r="P21" s="114"/>
      <c r="R21" s="114"/>
      <c r="T21" s="114"/>
      <c r="U21" s="114"/>
      <c r="V21" s="114"/>
      <c r="X21" s="114"/>
      <c r="Z21" s="114"/>
      <c r="AA21" s="114"/>
      <c r="AB21" s="114"/>
      <c r="AC21" s="131">
        <f t="shared" si="3"/>
        <v>0</v>
      </c>
      <c r="AE21" s="151" t="str">
        <f>'PCI Worksheet'!B22</f>
        <v/>
      </c>
      <c r="AF21" s="3" t="str">
        <f>'PCI Worksheet'!C22</f>
        <v>-</v>
      </c>
      <c r="AG21" s="151" t="str">
        <f>'PCI Worksheet'!D22</f>
        <v/>
      </c>
      <c r="AJ21" s="3" t="s">
        <v>532</v>
      </c>
    </row>
    <row r="22" spans="1:36" x14ac:dyDescent="0.3">
      <c r="A22" s="131">
        <v>12</v>
      </c>
      <c r="B22" s="114"/>
      <c r="C22" s="114"/>
      <c r="D22" s="114"/>
      <c r="E22" s="114"/>
      <c r="G22" s="114"/>
      <c r="H22" s="114"/>
      <c r="I22" s="114"/>
      <c r="J22" s="114"/>
      <c r="K22" s="114"/>
      <c r="L22" s="114"/>
      <c r="M22" s="114"/>
      <c r="N22" s="114"/>
      <c r="O22" s="114"/>
      <c r="P22" s="114"/>
      <c r="R22" s="114"/>
      <c r="T22" s="114"/>
      <c r="U22" s="114"/>
      <c r="V22" s="114"/>
      <c r="X22" s="114"/>
      <c r="Z22" s="114"/>
      <c r="AA22" s="114"/>
      <c r="AB22" s="114"/>
      <c r="AC22" s="131">
        <f t="shared" si="3"/>
        <v>0</v>
      </c>
      <c r="AE22" s="151" t="str">
        <f>'PCI Worksheet'!B23</f>
        <v/>
      </c>
      <c r="AF22" s="3" t="str">
        <f>'PCI Worksheet'!C23</f>
        <v>-</v>
      </c>
      <c r="AG22" s="151" t="str">
        <f>'PCI Worksheet'!D23</f>
        <v/>
      </c>
    </row>
    <row r="23" spans="1:36" x14ac:dyDescent="0.3">
      <c r="A23" s="131">
        <v>13</v>
      </c>
      <c r="B23" s="114"/>
      <c r="C23" s="114"/>
      <c r="D23" s="114"/>
      <c r="E23" s="114"/>
      <c r="G23" s="114"/>
      <c r="H23" s="114"/>
      <c r="I23" s="114"/>
      <c r="J23" s="114"/>
      <c r="K23" s="114"/>
      <c r="L23" s="114"/>
      <c r="M23" s="114"/>
      <c r="N23" s="114"/>
      <c r="O23" s="114"/>
      <c r="P23" s="114"/>
      <c r="R23" s="114"/>
      <c r="T23" s="114"/>
      <c r="U23" s="114"/>
      <c r="V23" s="114"/>
      <c r="X23" s="114"/>
      <c r="Z23" s="114"/>
      <c r="AA23" s="114"/>
      <c r="AB23" s="114"/>
      <c r="AC23" s="131">
        <f t="shared" si="3"/>
        <v>0</v>
      </c>
      <c r="AE23" s="151" t="str">
        <f>'PCI Worksheet'!B24</f>
        <v/>
      </c>
      <c r="AF23" s="3" t="str">
        <f>'PCI Worksheet'!C24</f>
        <v>-</v>
      </c>
      <c r="AG23" s="151" t="str">
        <f>'PCI Worksheet'!D24</f>
        <v/>
      </c>
    </row>
    <row r="24" spans="1:36" x14ac:dyDescent="0.3">
      <c r="A24" s="131">
        <v>14</v>
      </c>
      <c r="B24" s="114"/>
      <c r="C24" s="114"/>
      <c r="D24" s="114"/>
      <c r="E24" s="114"/>
      <c r="G24" s="114"/>
      <c r="H24" s="114"/>
      <c r="I24" s="114"/>
      <c r="J24" s="114"/>
      <c r="K24" s="114"/>
      <c r="L24" s="114"/>
      <c r="M24" s="114"/>
      <c r="N24" s="114"/>
      <c r="O24" s="114"/>
      <c r="P24" s="114"/>
      <c r="R24" s="114"/>
      <c r="T24" s="114"/>
      <c r="U24" s="114"/>
      <c r="V24" s="114"/>
      <c r="X24" s="114"/>
      <c r="Z24" s="114"/>
      <c r="AA24" s="114"/>
      <c r="AB24" s="114"/>
      <c r="AC24" s="131">
        <f t="shared" si="3"/>
        <v>0</v>
      </c>
      <c r="AE24" s="151" t="str">
        <f>'PCI Worksheet'!B25</f>
        <v/>
      </c>
      <c r="AF24" s="3" t="str">
        <f>'PCI Worksheet'!C25</f>
        <v>-</v>
      </c>
      <c r="AG24" s="151" t="str">
        <f>'PCI Worksheet'!D25</f>
        <v/>
      </c>
    </row>
    <row r="25" spans="1:36" x14ac:dyDescent="0.3">
      <c r="A25" s="131">
        <v>15</v>
      </c>
      <c r="B25" s="114"/>
      <c r="C25" s="114"/>
      <c r="D25" s="114"/>
      <c r="E25" s="114"/>
      <c r="G25" s="114"/>
      <c r="H25" s="114"/>
      <c r="I25" s="114"/>
      <c r="J25" s="114"/>
      <c r="K25" s="114"/>
      <c r="L25" s="114"/>
      <c r="M25" s="114"/>
      <c r="N25" s="114"/>
      <c r="O25" s="114"/>
      <c r="P25" s="114"/>
      <c r="R25" s="114"/>
      <c r="T25" s="114"/>
      <c r="U25" s="114"/>
      <c r="V25" s="114"/>
      <c r="X25" s="114"/>
      <c r="Z25" s="114"/>
      <c r="AA25" s="114"/>
      <c r="AB25" s="114"/>
      <c r="AC25" s="131">
        <f t="shared" si="3"/>
        <v>0</v>
      </c>
      <c r="AE25" s="151" t="str">
        <f>'PCI Worksheet'!B26</f>
        <v/>
      </c>
      <c r="AF25" s="3" t="str">
        <f>'PCI Worksheet'!C26</f>
        <v>-</v>
      </c>
      <c r="AG25" s="151" t="str">
        <f>'PCI Worksheet'!D26</f>
        <v/>
      </c>
    </row>
    <row r="26" spans="1:36" x14ac:dyDescent="0.3">
      <c r="A26" s="131">
        <v>16</v>
      </c>
      <c r="B26" s="114"/>
      <c r="C26" s="114"/>
      <c r="D26" s="114"/>
      <c r="E26" s="114"/>
      <c r="G26" s="114"/>
      <c r="H26" s="114"/>
      <c r="I26" s="114"/>
      <c r="J26" s="114"/>
      <c r="K26" s="114"/>
      <c r="L26" s="114"/>
      <c r="M26" s="114"/>
      <c r="N26" s="114"/>
      <c r="O26" s="114"/>
      <c r="P26" s="114"/>
      <c r="R26" s="114"/>
      <c r="T26" s="114"/>
      <c r="U26" s="114"/>
      <c r="V26" s="114"/>
      <c r="X26" s="114"/>
      <c r="Z26" s="114"/>
      <c r="AA26" s="114"/>
      <c r="AB26" s="114"/>
      <c r="AC26" s="131">
        <f t="shared" si="3"/>
        <v>0</v>
      </c>
      <c r="AE26" s="151" t="str">
        <f>'PCI Worksheet'!B27</f>
        <v/>
      </c>
      <c r="AF26" s="3" t="str">
        <f>'PCI Worksheet'!C27</f>
        <v>-</v>
      </c>
      <c r="AG26" s="151" t="str">
        <f>'PCI Worksheet'!D27</f>
        <v/>
      </c>
    </row>
    <row r="27" spans="1:36" x14ac:dyDescent="0.3">
      <c r="A27" s="131">
        <v>17</v>
      </c>
      <c r="B27" s="114"/>
      <c r="C27" s="114"/>
      <c r="D27" s="114"/>
      <c r="E27" s="114"/>
      <c r="G27" s="114"/>
      <c r="H27" s="114"/>
      <c r="I27" s="114"/>
      <c r="J27" s="114"/>
      <c r="K27" s="114"/>
      <c r="L27" s="114"/>
      <c r="M27" s="114"/>
      <c r="N27" s="114"/>
      <c r="O27" s="114"/>
      <c r="P27" s="114"/>
      <c r="R27" s="114"/>
      <c r="T27" s="114"/>
      <c r="U27" s="114"/>
      <c r="V27" s="114"/>
      <c r="X27" s="114"/>
      <c r="Z27" s="114"/>
      <c r="AA27" s="114"/>
      <c r="AB27" s="114"/>
      <c r="AC27" s="131">
        <f t="shared" si="3"/>
        <v>0</v>
      </c>
      <c r="AE27" s="151" t="str">
        <f>'PCI Worksheet'!B28</f>
        <v/>
      </c>
      <c r="AF27" s="3" t="str">
        <f>'PCI Worksheet'!C28</f>
        <v>-</v>
      </c>
      <c r="AG27" s="151" t="str">
        <f>'PCI Worksheet'!D28</f>
        <v/>
      </c>
    </row>
    <row r="28" spans="1:36" x14ac:dyDescent="0.3">
      <c r="A28" s="131">
        <v>18</v>
      </c>
      <c r="B28" s="114"/>
      <c r="C28" s="114"/>
      <c r="D28" s="114"/>
      <c r="E28" s="114"/>
      <c r="G28" s="114"/>
      <c r="H28" s="114"/>
      <c r="I28" s="114"/>
      <c r="J28" s="114"/>
      <c r="K28" s="114"/>
      <c r="L28" s="114"/>
      <c r="M28" s="114"/>
      <c r="N28" s="114"/>
      <c r="O28" s="114"/>
      <c r="P28" s="114"/>
      <c r="R28" s="114"/>
      <c r="T28" s="114"/>
      <c r="U28" s="114"/>
      <c r="V28" s="114"/>
      <c r="X28" s="114"/>
      <c r="Z28" s="114"/>
      <c r="AA28" s="114"/>
      <c r="AB28" s="114"/>
      <c r="AC28" s="131">
        <f t="shared" si="3"/>
        <v>0</v>
      </c>
      <c r="AE28" s="151" t="str">
        <f>'PCI Worksheet'!B29</f>
        <v/>
      </c>
      <c r="AF28" s="3" t="str">
        <f>'PCI Worksheet'!C29</f>
        <v>-</v>
      </c>
      <c r="AG28" s="151" t="str">
        <f>'PCI Worksheet'!D29</f>
        <v/>
      </c>
    </row>
    <row r="29" spans="1:36" x14ac:dyDescent="0.3">
      <c r="A29" s="131">
        <v>19</v>
      </c>
      <c r="B29" s="114"/>
      <c r="C29" s="114"/>
      <c r="D29" s="114"/>
      <c r="E29" s="114"/>
      <c r="G29" s="114"/>
      <c r="H29" s="114"/>
      <c r="I29" s="114"/>
      <c r="J29" s="114"/>
      <c r="K29" s="114"/>
      <c r="L29" s="114"/>
      <c r="M29" s="114"/>
      <c r="N29" s="114"/>
      <c r="O29" s="114"/>
      <c r="P29" s="114"/>
      <c r="R29" s="114"/>
      <c r="T29" s="114"/>
      <c r="U29" s="114"/>
      <c r="V29" s="114"/>
      <c r="X29" s="114"/>
      <c r="Z29" s="114"/>
      <c r="AA29" s="114"/>
      <c r="AB29" s="114"/>
      <c r="AC29" s="131">
        <f t="shared" si="3"/>
        <v>0</v>
      </c>
      <c r="AE29" s="151" t="str">
        <f>'PCI Worksheet'!B30</f>
        <v/>
      </c>
      <c r="AF29" s="3" t="str">
        <f>'PCI Worksheet'!C30</f>
        <v>-</v>
      </c>
      <c r="AG29" s="151" t="str">
        <f>'PCI Worksheet'!D30</f>
        <v/>
      </c>
    </row>
    <row r="30" spans="1:36" x14ac:dyDescent="0.3">
      <c r="A30" s="131">
        <v>20</v>
      </c>
      <c r="B30" s="114"/>
      <c r="C30" s="114"/>
      <c r="D30" s="114"/>
      <c r="E30" s="114"/>
      <c r="G30" s="114"/>
      <c r="H30" s="114"/>
      <c r="I30" s="114"/>
      <c r="J30" s="114"/>
      <c r="K30" s="114"/>
      <c r="L30" s="114"/>
      <c r="M30" s="114"/>
      <c r="N30" s="114"/>
      <c r="O30" s="114"/>
      <c r="P30" s="114"/>
      <c r="R30" s="114"/>
      <c r="T30" s="114"/>
      <c r="U30" s="114"/>
      <c r="V30" s="114"/>
      <c r="X30" s="114"/>
      <c r="Z30" s="114"/>
      <c r="AA30" s="114"/>
      <c r="AB30" s="114"/>
      <c r="AC30" s="131">
        <f t="shared" si="3"/>
        <v>0</v>
      </c>
      <c r="AE30" s="151" t="str">
        <f>'PCI Worksheet'!B31</f>
        <v/>
      </c>
      <c r="AF30" s="3" t="str">
        <f>'PCI Worksheet'!C31</f>
        <v>-</v>
      </c>
      <c r="AG30" s="151" t="str">
        <f>'PCI Worksheet'!D31</f>
        <v/>
      </c>
    </row>
    <row r="31" spans="1:36" x14ac:dyDescent="0.3">
      <c r="A31" s="131">
        <v>21</v>
      </c>
      <c r="B31" s="114"/>
      <c r="C31" s="114"/>
      <c r="D31" s="114"/>
      <c r="E31" s="114"/>
      <c r="G31" s="114"/>
      <c r="H31" s="114"/>
      <c r="I31" s="114"/>
      <c r="J31" s="114"/>
      <c r="K31" s="114"/>
      <c r="L31" s="114"/>
      <c r="M31" s="114"/>
      <c r="N31" s="114"/>
      <c r="O31" s="114"/>
      <c r="P31" s="114"/>
      <c r="R31" s="114"/>
      <c r="T31" s="114"/>
      <c r="U31" s="114"/>
      <c r="V31" s="114"/>
      <c r="X31" s="114"/>
      <c r="Z31" s="114"/>
      <c r="AA31" s="114"/>
      <c r="AB31" s="114"/>
      <c r="AC31" s="131">
        <f t="shared" si="3"/>
        <v>0</v>
      </c>
      <c r="AE31" s="151" t="str">
        <f>'PCI Worksheet'!B32</f>
        <v/>
      </c>
      <c r="AF31" s="3" t="str">
        <f>'PCI Worksheet'!C32</f>
        <v>-</v>
      </c>
      <c r="AG31" s="151" t="str">
        <f>'PCI Worksheet'!D32</f>
        <v/>
      </c>
    </row>
    <row r="32" spans="1:36" x14ac:dyDescent="0.3">
      <c r="A32" s="131">
        <v>22</v>
      </c>
      <c r="B32" s="114"/>
      <c r="C32" s="114"/>
      <c r="D32" s="114"/>
      <c r="E32" s="114"/>
      <c r="G32" s="114"/>
      <c r="H32" s="114"/>
      <c r="I32" s="114"/>
      <c r="J32" s="114"/>
      <c r="K32" s="114"/>
      <c r="L32" s="114"/>
      <c r="M32" s="114"/>
      <c r="N32" s="114"/>
      <c r="O32" s="114"/>
      <c r="P32" s="114"/>
      <c r="R32" s="114"/>
      <c r="T32" s="114"/>
      <c r="U32" s="114"/>
      <c r="V32" s="114"/>
      <c r="X32" s="114"/>
      <c r="Z32" s="114"/>
      <c r="AA32" s="114"/>
      <c r="AB32" s="114"/>
      <c r="AC32" s="131">
        <f t="shared" si="3"/>
        <v>0</v>
      </c>
      <c r="AE32" s="151" t="str">
        <f>'PCI Worksheet'!B33</f>
        <v/>
      </c>
      <c r="AF32" s="3" t="str">
        <f>'PCI Worksheet'!C33</f>
        <v>-</v>
      </c>
      <c r="AG32" s="151" t="str">
        <f>'PCI Worksheet'!D33</f>
        <v/>
      </c>
    </row>
    <row r="33" spans="1:33" x14ac:dyDescent="0.3">
      <c r="A33" s="131">
        <v>23</v>
      </c>
      <c r="B33" s="114"/>
      <c r="C33" s="114"/>
      <c r="D33" s="114"/>
      <c r="E33" s="114"/>
      <c r="G33" s="114"/>
      <c r="H33" s="114"/>
      <c r="I33" s="114"/>
      <c r="J33" s="114"/>
      <c r="K33" s="114"/>
      <c r="L33" s="114"/>
      <c r="M33" s="114"/>
      <c r="N33" s="114"/>
      <c r="O33" s="114"/>
      <c r="P33" s="114"/>
      <c r="R33" s="114"/>
      <c r="T33" s="114"/>
      <c r="U33" s="114"/>
      <c r="V33" s="114"/>
      <c r="X33" s="114"/>
      <c r="Z33" s="114"/>
      <c r="AA33" s="114"/>
      <c r="AB33" s="114"/>
      <c r="AC33" s="131">
        <f t="shared" si="3"/>
        <v>0</v>
      </c>
      <c r="AE33" s="151" t="str">
        <f>'PCI Worksheet'!B34</f>
        <v/>
      </c>
      <c r="AF33" s="3" t="str">
        <f>'PCI Worksheet'!C34</f>
        <v>-</v>
      </c>
      <c r="AG33" s="151" t="str">
        <f>'PCI Worksheet'!D34</f>
        <v/>
      </c>
    </row>
    <row r="34" spans="1:33" x14ac:dyDescent="0.3">
      <c r="A34" s="131">
        <v>24</v>
      </c>
      <c r="B34" s="114"/>
      <c r="C34" s="114"/>
      <c r="D34" s="114"/>
      <c r="E34" s="114"/>
      <c r="G34" s="114"/>
      <c r="H34" s="114"/>
      <c r="I34" s="114"/>
      <c r="J34" s="114"/>
      <c r="K34" s="114"/>
      <c r="L34" s="114"/>
      <c r="M34" s="114"/>
      <c r="N34" s="114"/>
      <c r="O34" s="114"/>
      <c r="P34" s="114"/>
      <c r="R34" s="114"/>
      <c r="T34" s="114"/>
      <c r="U34" s="114"/>
      <c r="V34" s="114"/>
      <c r="X34" s="114"/>
      <c r="Z34" s="114"/>
      <c r="AA34" s="114"/>
      <c r="AB34" s="114"/>
      <c r="AC34" s="131">
        <f t="shared" si="3"/>
        <v>0</v>
      </c>
      <c r="AE34" s="151" t="str">
        <f>'PCI Worksheet'!B35</f>
        <v/>
      </c>
      <c r="AF34" s="3" t="str">
        <f>'PCI Worksheet'!C35</f>
        <v>-</v>
      </c>
      <c r="AG34" s="151" t="str">
        <f>'PCI Worksheet'!D35</f>
        <v/>
      </c>
    </row>
    <row r="35" spans="1:33" x14ac:dyDescent="0.3">
      <c r="A35" s="131">
        <v>25</v>
      </c>
      <c r="B35" s="114"/>
      <c r="C35" s="114"/>
      <c r="D35" s="114"/>
      <c r="E35" s="114"/>
      <c r="G35" s="114"/>
      <c r="H35" s="114"/>
      <c r="I35" s="114"/>
      <c r="J35" s="114"/>
      <c r="K35" s="114"/>
      <c r="L35" s="114"/>
      <c r="M35" s="114"/>
      <c r="N35" s="114"/>
      <c r="O35" s="114"/>
      <c r="P35" s="114"/>
      <c r="R35" s="114"/>
      <c r="T35" s="114"/>
      <c r="U35" s="114"/>
      <c r="V35" s="114"/>
      <c r="X35" s="114"/>
      <c r="Z35" s="114"/>
      <c r="AA35" s="114"/>
      <c r="AB35" s="114"/>
      <c r="AC35" s="131">
        <f t="shared" si="3"/>
        <v>0</v>
      </c>
      <c r="AE35" s="151" t="str">
        <f>'PCI Worksheet'!B36</f>
        <v/>
      </c>
      <c r="AF35" s="3">
        <f>'PCI Worksheet'!C36</f>
        <v>0</v>
      </c>
      <c r="AG35" s="3" t="str">
        <f>'PCI Worksheet'!D36</f>
        <v>or more</v>
      </c>
    </row>
    <row r="36" spans="1:33" x14ac:dyDescent="0.3">
      <c r="A36" s="131">
        <v>26</v>
      </c>
      <c r="B36" s="114"/>
      <c r="C36" s="114"/>
      <c r="D36" s="114"/>
      <c r="E36" s="114"/>
      <c r="G36" s="114"/>
      <c r="H36" s="114"/>
      <c r="I36" s="114"/>
      <c r="J36" s="114"/>
      <c r="K36" s="114"/>
      <c r="L36" s="114"/>
      <c r="M36" s="114"/>
      <c r="N36" s="114"/>
      <c r="O36" s="114"/>
      <c r="P36" s="114"/>
      <c r="R36" s="114"/>
      <c r="T36" s="114"/>
      <c r="U36" s="114"/>
      <c r="V36" s="114"/>
      <c r="X36" s="114"/>
      <c r="Z36" s="114"/>
      <c r="AA36" s="114"/>
      <c r="AB36" s="114"/>
      <c r="AC36" s="131">
        <f t="shared" si="3"/>
        <v>0</v>
      </c>
    </row>
    <row r="37" spans="1:33" x14ac:dyDescent="0.3">
      <c r="A37" s="131">
        <v>27</v>
      </c>
      <c r="B37" s="114"/>
      <c r="C37" s="114"/>
      <c r="D37" s="114"/>
      <c r="E37" s="114"/>
      <c r="G37" s="114"/>
      <c r="H37" s="114"/>
      <c r="I37" s="114"/>
      <c r="J37" s="114"/>
      <c r="K37" s="114"/>
      <c r="L37" s="114"/>
      <c r="M37" s="114"/>
      <c r="N37" s="114"/>
      <c r="O37" s="114"/>
      <c r="P37" s="114"/>
      <c r="R37" s="114"/>
      <c r="T37" s="114"/>
      <c r="U37" s="114"/>
      <c r="V37" s="114"/>
      <c r="X37" s="114"/>
      <c r="Z37" s="114"/>
      <c r="AA37" s="114"/>
      <c r="AB37" s="114"/>
      <c r="AC37" s="131">
        <f t="shared" si="3"/>
        <v>0</v>
      </c>
    </row>
    <row r="38" spans="1:33" x14ac:dyDescent="0.3">
      <c r="A38" s="131">
        <v>28</v>
      </c>
      <c r="B38" s="114"/>
      <c r="C38" s="114"/>
      <c r="D38" s="114"/>
      <c r="E38" s="114"/>
      <c r="G38" s="114"/>
      <c r="H38" s="114"/>
      <c r="I38" s="114"/>
      <c r="J38" s="114"/>
      <c r="K38" s="114"/>
      <c r="L38" s="114"/>
      <c r="M38" s="114"/>
      <c r="N38" s="114"/>
      <c r="O38" s="114"/>
      <c r="P38" s="114"/>
      <c r="R38" s="114"/>
      <c r="T38" s="114"/>
      <c r="U38" s="114"/>
      <c r="V38" s="114"/>
      <c r="X38" s="114"/>
      <c r="Z38" s="114"/>
      <c r="AA38" s="114"/>
      <c r="AB38" s="114"/>
      <c r="AC38" s="131">
        <f t="shared" si="3"/>
        <v>0</v>
      </c>
    </row>
    <row r="39" spans="1:33" x14ac:dyDescent="0.3">
      <c r="A39" s="131">
        <v>29</v>
      </c>
      <c r="B39" s="114"/>
      <c r="C39" s="114"/>
      <c r="D39" s="114"/>
      <c r="E39" s="114"/>
      <c r="G39" s="114"/>
      <c r="H39" s="114"/>
      <c r="I39" s="114"/>
      <c r="J39" s="114"/>
      <c r="K39" s="114"/>
      <c r="L39" s="114"/>
      <c r="M39" s="114"/>
      <c r="N39" s="114"/>
      <c r="O39" s="114"/>
      <c r="P39" s="114"/>
      <c r="R39" s="114"/>
      <c r="T39" s="114"/>
      <c r="U39" s="114"/>
      <c r="V39" s="114"/>
      <c r="X39" s="114"/>
      <c r="Z39" s="114"/>
      <c r="AA39" s="114"/>
      <c r="AB39" s="114"/>
      <c r="AC39" s="131">
        <f t="shared" si="3"/>
        <v>0</v>
      </c>
    </row>
    <row r="40" spans="1:33" x14ac:dyDescent="0.3">
      <c r="A40" s="131">
        <v>30</v>
      </c>
      <c r="B40" s="114"/>
      <c r="C40" s="114"/>
      <c r="D40" s="114"/>
      <c r="E40" s="114"/>
      <c r="G40" s="114"/>
      <c r="H40" s="114"/>
      <c r="I40" s="114"/>
      <c r="J40" s="114"/>
      <c r="K40" s="114"/>
      <c r="L40" s="114"/>
      <c r="M40" s="114"/>
      <c r="N40" s="114"/>
      <c r="O40" s="114"/>
      <c r="P40" s="114"/>
      <c r="R40" s="114"/>
      <c r="T40" s="114"/>
      <c r="U40" s="114"/>
      <c r="V40" s="114"/>
      <c r="X40" s="114"/>
      <c r="Z40" s="114"/>
      <c r="AA40" s="114"/>
      <c r="AB40" s="114"/>
      <c r="AC40" s="131">
        <f t="shared" si="3"/>
        <v>0</v>
      </c>
    </row>
    <row r="41" spans="1:33" x14ac:dyDescent="0.3">
      <c r="A41" s="131">
        <v>31</v>
      </c>
      <c r="B41" s="114"/>
      <c r="C41" s="114"/>
      <c r="D41" s="114"/>
      <c r="E41" s="114"/>
      <c r="G41" s="114"/>
      <c r="H41" s="114"/>
      <c r="I41" s="114"/>
      <c r="J41" s="114"/>
      <c r="K41" s="114"/>
      <c r="L41" s="114"/>
      <c r="M41" s="114"/>
      <c r="N41" s="114"/>
      <c r="O41" s="114"/>
      <c r="P41" s="114"/>
      <c r="R41" s="114"/>
      <c r="T41" s="114"/>
      <c r="U41" s="114"/>
      <c r="V41" s="114"/>
      <c r="X41" s="114"/>
      <c r="Z41" s="114"/>
      <c r="AA41" s="114"/>
      <c r="AB41" s="114"/>
      <c r="AC41" s="131">
        <f t="shared" si="3"/>
        <v>0</v>
      </c>
    </row>
    <row r="42" spans="1:33" x14ac:dyDescent="0.3">
      <c r="A42" s="131">
        <v>32</v>
      </c>
      <c r="B42" s="114"/>
      <c r="C42" s="114"/>
      <c r="D42" s="114"/>
      <c r="E42" s="114"/>
      <c r="G42" s="114"/>
      <c r="H42" s="114"/>
      <c r="I42" s="114"/>
      <c r="J42" s="114"/>
      <c r="K42" s="114"/>
      <c r="L42" s="114"/>
      <c r="M42" s="114"/>
      <c r="N42" s="114"/>
      <c r="O42" s="114"/>
      <c r="P42" s="114"/>
      <c r="R42" s="114"/>
      <c r="T42" s="114"/>
      <c r="U42" s="114"/>
      <c r="V42" s="114"/>
      <c r="X42" s="114"/>
      <c r="Z42" s="114"/>
      <c r="AA42" s="114"/>
      <c r="AB42" s="114"/>
      <c r="AC42" s="131">
        <f t="shared" si="3"/>
        <v>0</v>
      </c>
    </row>
    <row r="43" spans="1:33" x14ac:dyDescent="0.3">
      <c r="A43" s="131">
        <v>33</v>
      </c>
      <c r="B43" s="114"/>
      <c r="C43" s="114"/>
      <c r="D43" s="114"/>
      <c r="E43" s="114"/>
      <c r="G43" s="114"/>
      <c r="H43" s="114"/>
      <c r="I43" s="114"/>
      <c r="J43" s="114"/>
      <c r="K43" s="114"/>
      <c r="L43" s="114"/>
      <c r="M43" s="114"/>
      <c r="N43" s="114"/>
      <c r="O43" s="114"/>
      <c r="P43" s="114"/>
      <c r="R43" s="114"/>
      <c r="T43" s="114"/>
      <c r="U43" s="114"/>
      <c r="V43" s="114"/>
      <c r="X43" s="114"/>
      <c r="Z43" s="114"/>
      <c r="AA43" s="114"/>
      <c r="AB43" s="114"/>
      <c r="AC43" s="131">
        <f t="shared" si="3"/>
        <v>0</v>
      </c>
    </row>
    <row r="44" spans="1:33" x14ac:dyDescent="0.3">
      <c r="A44" s="131">
        <v>34</v>
      </c>
      <c r="B44" s="114"/>
      <c r="C44" s="114"/>
      <c r="D44" s="114"/>
      <c r="E44" s="114"/>
      <c r="G44" s="114"/>
      <c r="H44" s="114"/>
      <c r="I44" s="114"/>
      <c r="J44" s="114"/>
      <c r="K44" s="114"/>
      <c r="L44" s="114"/>
      <c r="M44" s="114"/>
      <c r="N44" s="114"/>
      <c r="O44" s="114"/>
      <c r="P44" s="114"/>
      <c r="R44" s="114"/>
      <c r="T44" s="114"/>
      <c r="U44" s="114"/>
      <c r="V44" s="114"/>
      <c r="X44" s="114"/>
      <c r="Z44" s="114"/>
      <c r="AA44" s="114"/>
      <c r="AB44" s="114"/>
      <c r="AC44" s="131">
        <f t="shared" si="3"/>
        <v>0</v>
      </c>
    </row>
    <row r="45" spans="1:33" x14ac:dyDescent="0.3">
      <c r="A45" s="131">
        <v>35</v>
      </c>
      <c r="B45" s="114"/>
      <c r="C45" s="114"/>
      <c r="D45" s="114"/>
      <c r="E45" s="114"/>
      <c r="G45" s="114"/>
      <c r="H45" s="114"/>
      <c r="I45" s="114"/>
      <c r="J45" s="114"/>
      <c r="K45" s="114"/>
      <c r="L45" s="114"/>
      <c r="M45" s="114"/>
      <c r="N45" s="114"/>
      <c r="O45" s="114"/>
      <c r="P45" s="114"/>
      <c r="R45" s="114"/>
      <c r="T45" s="114"/>
      <c r="U45" s="114"/>
      <c r="V45" s="114"/>
      <c r="X45" s="114"/>
      <c r="Z45" s="114"/>
      <c r="AA45" s="114"/>
      <c r="AB45" s="114"/>
      <c r="AC45" s="131">
        <f t="shared" si="3"/>
        <v>0</v>
      </c>
    </row>
    <row r="46" spans="1:33" x14ac:dyDescent="0.3">
      <c r="A46" s="131">
        <v>36</v>
      </c>
      <c r="B46" s="114"/>
      <c r="C46" s="114"/>
      <c r="D46" s="114"/>
      <c r="E46" s="114"/>
      <c r="G46" s="114"/>
      <c r="H46" s="114"/>
      <c r="I46" s="114"/>
      <c r="J46" s="114"/>
      <c r="K46" s="114"/>
      <c r="L46" s="114"/>
      <c r="M46" s="114"/>
      <c r="N46" s="114"/>
      <c r="O46" s="114"/>
      <c r="P46" s="114"/>
      <c r="R46" s="114"/>
      <c r="T46" s="114"/>
      <c r="U46" s="114"/>
      <c r="V46" s="114"/>
      <c r="X46" s="114"/>
      <c r="Z46" s="114"/>
      <c r="AA46" s="114"/>
      <c r="AB46" s="114"/>
      <c r="AC46" s="131">
        <f t="shared" si="3"/>
        <v>0</v>
      </c>
    </row>
    <row r="47" spans="1:33" x14ac:dyDescent="0.3">
      <c r="A47" s="131">
        <v>37</v>
      </c>
      <c r="B47" s="114"/>
      <c r="C47" s="114"/>
      <c r="D47" s="114"/>
      <c r="E47" s="114"/>
      <c r="G47" s="114"/>
      <c r="H47" s="114"/>
      <c r="I47" s="114"/>
      <c r="J47" s="114"/>
      <c r="K47" s="114"/>
      <c r="L47" s="114"/>
      <c r="M47" s="114"/>
      <c r="N47" s="114"/>
      <c r="O47" s="114"/>
      <c r="P47" s="114"/>
      <c r="R47" s="114"/>
      <c r="T47" s="114"/>
      <c r="U47" s="114"/>
      <c r="V47" s="114"/>
      <c r="X47" s="114"/>
      <c r="Z47" s="114"/>
      <c r="AA47" s="114"/>
      <c r="AB47" s="114"/>
      <c r="AC47" s="131">
        <f t="shared" si="3"/>
        <v>0</v>
      </c>
    </row>
    <row r="48" spans="1:33" x14ac:dyDescent="0.3">
      <c r="A48" s="131">
        <v>38</v>
      </c>
      <c r="B48" s="114"/>
      <c r="C48" s="114"/>
      <c r="D48" s="114"/>
      <c r="E48" s="114"/>
      <c r="G48" s="114"/>
      <c r="H48" s="114"/>
      <c r="I48" s="114"/>
      <c r="J48" s="114"/>
      <c r="K48" s="114"/>
      <c r="L48" s="114"/>
      <c r="M48" s="114"/>
      <c r="N48" s="114"/>
      <c r="O48" s="114"/>
      <c r="P48" s="114"/>
      <c r="R48" s="114"/>
      <c r="T48" s="114"/>
      <c r="U48" s="114"/>
      <c r="V48" s="114"/>
      <c r="X48" s="114"/>
      <c r="Z48" s="114"/>
      <c r="AA48" s="114"/>
      <c r="AB48" s="114"/>
      <c r="AC48" s="131">
        <f t="shared" si="3"/>
        <v>0</v>
      </c>
    </row>
    <row r="49" spans="1:29" x14ac:dyDescent="0.3">
      <c r="A49" s="131">
        <v>39</v>
      </c>
      <c r="B49" s="114"/>
      <c r="C49" s="114"/>
      <c r="D49" s="114"/>
      <c r="E49" s="114"/>
      <c r="G49" s="114"/>
      <c r="H49" s="114"/>
      <c r="I49" s="114"/>
      <c r="J49" s="114"/>
      <c r="K49" s="114"/>
      <c r="L49" s="114"/>
      <c r="M49" s="114"/>
      <c r="N49" s="114"/>
      <c r="O49" s="114"/>
      <c r="P49" s="114"/>
      <c r="R49" s="114"/>
      <c r="T49" s="114"/>
      <c r="U49" s="114"/>
      <c r="V49" s="114"/>
      <c r="X49" s="114"/>
      <c r="Z49" s="114"/>
      <c r="AA49" s="114"/>
      <c r="AB49" s="114"/>
      <c r="AC49" s="131">
        <f t="shared" si="3"/>
        <v>0</v>
      </c>
    </row>
    <row r="50" spans="1:29" x14ac:dyDescent="0.3">
      <c r="A50" s="131">
        <v>40</v>
      </c>
      <c r="B50" s="114"/>
      <c r="C50" s="114"/>
      <c r="D50" s="114"/>
      <c r="E50" s="114"/>
      <c r="G50" s="114"/>
      <c r="H50" s="114"/>
      <c r="I50" s="114"/>
      <c r="J50" s="114"/>
      <c r="K50" s="114"/>
      <c r="L50" s="114"/>
      <c r="M50" s="114"/>
      <c r="N50" s="114"/>
      <c r="O50" s="114"/>
      <c r="P50" s="114"/>
      <c r="R50" s="114"/>
      <c r="T50" s="114"/>
      <c r="U50" s="114"/>
      <c r="V50" s="114"/>
      <c r="X50" s="114"/>
      <c r="Z50" s="114"/>
      <c r="AA50" s="114"/>
      <c r="AB50" s="114"/>
      <c r="AC50" s="131">
        <f t="shared" si="3"/>
        <v>0</v>
      </c>
    </row>
    <row r="51" spans="1:29" x14ac:dyDescent="0.3">
      <c r="A51" s="131">
        <v>41</v>
      </c>
      <c r="B51" s="114"/>
      <c r="C51" s="114"/>
      <c r="D51" s="114"/>
      <c r="E51" s="114"/>
      <c r="G51" s="114"/>
      <c r="H51" s="114"/>
      <c r="I51" s="114"/>
      <c r="J51" s="114"/>
      <c r="K51" s="114"/>
      <c r="L51" s="114"/>
      <c r="M51" s="114"/>
      <c r="N51" s="114"/>
      <c r="O51" s="114"/>
      <c r="P51" s="114"/>
      <c r="R51" s="114"/>
      <c r="T51" s="114"/>
      <c r="U51" s="114"/>
      <c r="V51" s="114"/>
      <c r="X51" s="114"/>
      <c r="Z51" s="114"/>
      <c r="AA51" s="114"/>
      <c r="AB51" s="114"/>
      <c r="AC51" s="131">
        <f t="shared" si="3"/>
        <v>0</v>
      </c>
    </row>
    <row r="52" spans="1:29" x14ac:dyDescent="0.3">
      <c r="A52" s="131">
        <v>42</v>
      </c>
      <c r="B52" s="114"/>
      <c r="C52" s="114"/>
      <c r="D52" s="114"/>
      <c r="E52" s="114"/>
      <c r="G52" s="114"/>
      <c r="H52" s="114"/>
      <c r="I52" s="114"/>
      <c r="J52" s="114"/>
      <c r="K52" s="114"/>
      <c r="L52" s="114"/>
      <c r="M52" s="114"/>
      <c r="N52" s="114"/>
      <c r="O52" s="114"/>
      <c r="P52" s="114"/>
      <c r="R52" s="114"/>
      <c r="T52" s="114"/>
      <c r="U52" s="114"/>
      <c r="V52" s="114"/>
      <c r="X52" s="114"/>
      <c r="Z52" s="114"/>
      <c r="AA52" s="114"/>
      <c r="AB52" s="114"/>
      <c r="AC52" s="131">
        <f t="shared" si="3"/>
        <v>0</v>
      </c>
    </row>
    <row r="53" spans="1:29" x14ac:dyDescent="0.3">
      <c r="A53" s="131">
        <v>43</v>
      </c>
      <c r="B53" s="114"/>
      <c r="C53" s="114"/>
      <c r="D53" s="114"/>
      <c r="E53" s="114"/>
      <c r="G53" s="114"/>
      <c r="H53" s="114"/>
      <c r="I53" s="114"/>
      <c r="J53" s="114"/>
      <c r="K53" s="114"/>
      <c r="L53" s="114"/>
      <c r="M53" s="114"/>
      <c r="N53" s="114"/>
      <c r="O53" s="114"/>
      <c r="P53" s="114"/>
      <c r="R53" s="114"/>
      <c r="T53" s="114"/>
      <c r="U53" s="114"/>
      <c r="V53" s="114"/>
      <c r="X53" s="114"/>
      <c r="Z53" s="114"/>
      <c r="AA53" s="114"/>
      <c r="AB53" s="114"/>
      <c r="AC53" s="131">
        <f t="shared" si="3"/>
        <v>0</v>
      </c>
    </row>
    <row r="54" spans="1:29" x14ac:dyDescent="0.3">
      <c r="A54" s="131">
        <v>44</v>
      </c>
      <c r="B54" s="114"/>
      <c r="C54" s="114"/>
      <c r="D54" s="114"/>
      <c r="E54" s="114"/>
      <c r="G54" s="114"/>
      <c r="H54" s="114"/>
      <c r="I54" s="114"/>
      <c r="J54" s="114"/>
      <c r="K54" s="114"/>
      <c r="L54" s="114"/>
      <c r="M54" s="114"/>
      <c r="N54" s="114"/>
      <c r="O54" s="114"/>
      <c r="P54" s="114"/>
      <c r="R54" s="114"/>
      <c r="T54" s="114"/>
      <c r="U54" s="114"/>
      <c r="V54" s="114"/>
      <c r="X54" s="114"/>
      <c r="Z54" s="114"/>
      <c r="AA54" s="114"/>
      <c r="AB54" s="114"/>
      <c r="AC54" s="131">
        <f t="shared" si="3"/>
        <v>0</v>
      </c>
    </row>
    <row r="55" spans="1:29" x14ac:dyDescent="0.3">
      <c r="A55" s="131">
        <v>45</v>
      </c>
      <c r="B55" s="114"/>
      <c r="C55" s="114"/>
      <c r="D55" s="114"/>
      <c r="E55" s="114"/>
      <c r="G55" s="114"/>
      <c r="H55" s="114"/>
      <c r="I55" s="114"/>
      <c r="J55" s="114"/>
      <c r="K55" s="114"/>
      <c r="L55" s="114"/>
      <c r="M55" s="114"/>
      <c r="N55" s="114"/>
      <c r="O55" s="114"/>
      <c r="P55" s="114"/>
      <c r="R55" s="114"/>
      <c r="T55" s="114"/>
      <c r="U55" s="114"/>
      <c r="V55" s="114"/>
      <c r="X55" s="114"/>
      <c r="Z55" s="114"/>
      <c r="AA55" s="114"/>
      <c r="AB55" s="114"/>
      <c r="AC55" s="131">
        <f t="shared" si="3"/>
        <v>0</v>
      </c>
    </row>
    <row r="56" spans="1:29" x14ac:dyDescent="0.3">
      <c r="A56" s="131">
        <v>46</v>
      </c>
      <c r="B56" s="114"/>
      <c r="C56" s="114"/>
      <c r="D56" s="114"/>
      <c r="E56" s="114"/>
      <c r="G56" s="114"/>
      <c r="H56" s="114"/>
      <c r="I56" s="114"/>
      <c r="J56" s="114"/>
      <c r="K56" s="114"/>
      <c r="L56" s="114"/>
      <c r="M56" s="114"/>
      <c r="N56" s="114"/>
      <c r="O56" s="114"/>
      <c r="P56" s="114"/>
      <c r="R56" s="114"/>
      <c r="T56" s="114"/>
      <c r="U56" s="114"/>
      <c r="V56" s="114"/>
      <c r="X56" s="114"/>
      <c r="Z56" s="114"/>
      <c r="AA56" s="114"/>
      <c r="AB56" s="114"/>
      <c r="AC56" s="131">
        <f t="shared" si="3"/>
        <v>0</v>
      </c>
    </row>
    <row r="57" spans="1:29" x14ac:dyDescent="0.3">
      <c r="A57" s="131">
        <v>47</v>
      </c>
      <c r="B57" s="114"/>
      <c r="C57" s="114"/>
      <c r="D57" s="114"/>
      <c r="E57" s="114"/>
      <c r="G57" s="114"/>
      <c r="H57" s="114"/>
      <c r="I57" s="114"/>
      <c r="J57" s="114"/>
      <c r="K57" s="114"/>
      <c r="L57" s="114"/>
      <c r="M57" s="114"/>
      <c r="N57" s="114"/>
      <c r="O57" s="114"/>
      <c r="P57" s="114"/>
      <c r="R57" s="114"/>
      <c r="T57" s="114"/>
      <c r="U57" s="114"/>
      <c r="V57" s="114"/>
      <c r="X57" s="114"/>
      <c r="Z57" s="114"/>
      <c r="AA57" s="114"/>
      <c r="AB57" s="114"/>
      <c r="AC57" s="131">
        <f t="shared" si="3"/>
        <v>0</v>
      </c>
    </row>
    <row r="58" spans="1:29" x14ac:dyDescent="0.3">
      <c r="A58" s="131">
        <v>48</v>
      </c>
      <c r="B58" s="114"/>
      <c r="C58" s="114"/>
      <c r="D58" s="114"/>
      <c r="E58" s="114"/>
      <c r="G58" s="114"/>
      <c r="H58" s="114"/>
      <c r="I58" s="114"/>
      <c r="J58" s="114"/>
      <c r="K58" s="114"/>
      <c r="L58" s="114"/>
      <c r="M58" s="114"/>
      <c r="N58" s="114"/>
      <c r="O58" s="114"/>
      <c r="P58" s="114"/>
      <c r="R58" s="114"/>
      <c r="T58" s="114"/>
      <c r="U58" s="114"/>
      <c r="V58" s="114"/>
      <c r="X58" s="114"/>
      <c r="Z58" s="114"/>
      <c r="AA58" s="114"/>
      <c r="AB58" s="114"/>
      <c r="AC58" s="131">
        <f t="shared" si="3"/>
        <v>0</v>
      </c>
    </row>
    <row r="59" spans="1:29" x14ac:dyDescent="0.3">
      <c r="A59" s="131">
        <v>49</v>
      </c>
      <c r="B59" s="114"/>
      <c r="C59" s="114"/>
      <c r="D59" s="114"/>
      <c r="E59" s="114"/>
      <c r="G59" s="114"/>
      <c r="H59" s="114"/>
      <c r="I59" s="114"/>
      <c r="J59" s="114"/>
      <c r="K59" s="114"/>
      <c r="L59" s="114"/>
      <c r="M59" s="114"/>
      <c r="N59" s="114"/>
      <c r="O59" s="114"/>
      <c r="P59" s="114"/>
      <c r="R59" s="114"/>
      <c r="T59" s="114"/>
      <c r="U59" s="114"/>
      <c r="V59" s="114"/>
      <c r="X59" s="114"/>
      <c r="Z59" s="114"/>
      <c r="AA59" s="114"/>
      <c r="AB59" s="114"/>
      <c r="AC59" s="131">
        <f t="shared" si="3"/>
        <v>0</v>
      </c>
    </row>
    <row r="60" spans="1:29" x14ac:dyDescent="0.3">
      <c r="A60" s="131">
        <v>50</v>
      </c>
      <c r="B60" s="114"/>
      <c r="C60" s="114"/>
      <c r="D60" s="114"/>
      <c r="E60" s="114"/>
      <c r="G60" s="114"/>
      <c r="H60" s="114"/>
      <c r="I60" s="114"/>
      <c r="J60" s="114"/>
      <c r="K60" s="114"/>
      <c r="L60" s="114"/>
      <c r="M60" s="114"/>
      <c r="N60" s="114"/>
      <c r="O60" s="114"/>
      <c r="P60" s="114"/>
      <c r="R60" s="114"/>
      <c r="T60" s="114"/>
      <c r="U60" s="114"/>
      <c r="V60" s="114"/>
      <c r="X60" s="114"/>
      <c r="Z60" s="114"/>
      <c r="AA60" s="114"/>
      <c r="AB60" s="114"/>
      <c r="AC60" s="131">
        <f t="shared" si="3"/>
        <v>0</v>
      </c>
    </row>
    <row r="61" spans="1:29" x14ac:dyDescent="0.3">
      <c r="A61" s="131">
        <v>51</v>
      </c>
      <c r="B61" s="114"/>
      <c r="C61" s="114"/>
      <c r="D61" s="114"/>
      <c r="E61" s="114"/>
      <c r="G61" s="114"/>
      <c r="H61" s="114"/>
      <c r="I61" s="114"/>
      <c r="J61" s="114"/>
      <c r="K61" s="114"/>
      <c r="L61" s="114"/>
      <c r="M61" s="114"/>
      <c r="N61" s="114"/>
      <c r="O61" s="114"/>
      <c r="P61" s="114"/>
      <c r="R61" s="114"/>
      <c r="T61" s="114"/>
      <c r="U61" s="114"/>
      <c r="V61" s="114"/>
      <c r="X61" s="114"/>
      <c r="Z61" s="114"/>
      <c r="AA61" s="114"/>
      <c r="AB61" s="114"/>
      <c r="AC61" s="131">
        <f t="shared" si="3"/>
        <v>0</v>
      </c>
    </row>
    <row r="62" spans="1:29" x14ac:dyDescent="0.3">
      <c r="A62" s="131">
        <v>52</v>
      </c>
      <c r="B62" s="114"/>
      <c r="C62" s="114"/>
      <c r="D62" s="114"/>
      <c r="E62" s="114"/>
      <c r="G62" s="114"/>
      <c r="H62" s="114"/>
      <c r="I62" s="114"/>
      <c r="J62" s="114"/>
      <c r="K62" s="114"/>
      <c r="L62" s="114"/>
      <c r="M62" s="114"/>
      <c r="N62" s="114"/>
      <c r="O62" s="114"/>
      <c r="P62" s="114"/>
      <c r="R62" s="114"/>
      <c r="T62" s="114"/>
      <c r="U62" s="114"/>
      <c r="V62" s="114"/>
      <c r="X62" s="114"/>
      <c r="Z62" s="114"/>
      <c r="AA62" s="114"/>
      <c r="AB62" s="114"/>
      <c r="AC62" s="131">
        <f t="shared" si="3"/>
        <v>0</v>
      </c>
    </row>
    <row r="63" spans="1:29" x14ac:dyDescent="0.3">
      <c r="A63" s="131">
        <v>53</v>
      </c>
      <c r="B63" s="114"/>
      <c r="C63" s="114"/>
      <c r="D63" s="114"/>
      <c r="E63" s="114"/>
      <c r="G63" s="114"/>
      <c r="H63" s="114"/>
      <c r="I63" s="114"/>
      <c r="J63" s="114"/>
      <c r="K63" s="114"/>
      <c r="L63" s="114"/>
      <c r="M63" s="114"/>
      <c r="N63" s="114"/>
      <c r="O63" s="114"/>
      <c r="P63" s="114"/>
      <c r="R63" s="114"/>
      <c r="T63" s="114"/>
      <c r="U63" s="114"/>
      <c r="V63" s="114"/>
      <c r="X63" s="114"/>
      <c r="Z63" s="114"/>
      <c r="AA63" s="114"/>
      <c r="AB63" s="114"/>
      <c r="AC63" s="131">
        <f t="shared" si="3"/>
        <v>0</v>
      </c>
    </row>
    <row r="64" spans="1:29" x14ac:dyDescent="0.3">
      <c r="A64" s="131">
        <v>54</v>
      </c>
      <c r="B64" s="114"/>
      <c r="C64" s="114"/>
      <c r="D64" s="114"/>
      <c r="E64" s="114"/>
      <c r="G64" s="114"/>
      <c r="H64" s="114"/>
      <c r="I64" s="114"/>
      <c r="J64" s="114"/>
      <c r="K64" s="114"/>
      <c r="L64" s="114"/>
      <c r="M64" s="114"/>
      <c r="N64" s="114"/>
      <c r="O64" s="114"/>
      <c r="P64" s="114"/>
      <c r="R64" s="114"/>
      <c r="T64" s="114"/>
      <c r="U64" s="114"/>
      <c r="V64" s="114"/>
      <c r="X64" s="114"/>
      <c r="Z64" s="114"/>
      <c r="AA64" s="114"/>
      <c r="AB64" s="114"/>
      <c r="AC64" s="131">
        <f t="shared" si="3"/>
        <v>0</v>
      </c>
    </row>
    <row r="65" spans="1:29" x14ac:dyDescent="0.3">
      <c r="A65" s="131">
        <v>55</v>
      </c>
      <c r="B65" s="114"/>
      <c r="C65" s="114"/>
      <c r="D65" s="114"/>
      <c r="E65" s="114"/>
      <c r="G65" s="114"/>
      <c r="H65" s="114"/>
      <c r="I65" s="114"/>
      <c r="J65" s="114"/>
      <c r="K65" s="114"/>
      <c r="L65" s="114"/>
      <c r="M65" s="114"/>
      <c r="N65" s="114"/>
      <c r="O65" s="114"/>
      <c r="P65" s="114"/>
      <c r="R65" s="114"/>
      <c r="T65" s="114"/>
      <c r="U65" s="114"/>
      <c r="V65" s="114"/>
      <c r="X65" s="114"/>
      <c r="Z65" s="114"/>
      <c r="AA65" s="114"/>
      <c r="AB65" s="114"/>
      <c r="AC65" s="131">
        <f t="shared" si="3"/>
        <v>0</v>
      </c>
    </row>
    <row r="66" spans="1:29" x14ac:dyDescent="0.3">
      <c r="A66" s="131">
        <v>56</v>
      </c>
      <c r="B66" s="114"/>
      <c r="C66" s="114"/>
      <c r="D66" s="114"/>
      <c r="E66" s="114"/>
      <c r="G66" s="114"/>
      <c r="H66" s="114"/>
      <c r="I66" s="114"/>
      <c r="J66" s="114"/>
      <c r="K66" s="114"/>
      <c r="L66" s="114"/>
      <c r="M66" s="114"/>
      <c r="N66" s="114"/>
      <c r="O66" s="114"/>
      <c r="P66" s="114"/>
      <c r="R66" s="114"/>
      <c r="T66" s="114"/>
      <c r="U66" s="114"/>
      <c r="V66" s="114"/>
      <c r="X66" s="114"/>
      <c r="Z66" s="114"/>
      <c r="AA66" s="114"/>
      <c r="AB66" s="114"/>
      <c r="AC66" s="131">
        <f t="shared" si="3"/>
        <v>0</v>
      </c>
    </row>
    <row r="67" spans="1:29" x14ac:dyDescent="0.3">
      <c r="A67" s="131">
        <v>57</v>
      </c>
      <c r="B67" s="114"/>
      <c r="C67" s="114"/>
      <c r="D67" s="114"/>
      <c r="E67" s="114"/>
      <c r="G67" s="114"/>
      <c r="H67" s="114"/>
      <c r="I67" s="114"/>
      <c r="J67" s="114"/>
      <c r="K67" s="114"/>
      <c r="L67" s="114"/>
      <c r="M67" s="114"/>
      <c r="N67" s="114"/>
      <c r="O67" s="114"/>
      <c r="P67" s="114"/>
      <c r="R67" s="114"/>
      <c r="T67" s="114"/>
      <c r="U67" s="114"/>
      <c r="V67" s="114"/>
      <c r="X67" s="114"/>
      <c r="Z67" s="114"/>
      <c r="AA67" s="114"/>
      <c r="AB67" s="114"/>
      <c r="AC67" s="131">
        <f t="shared" si="3"/>
        <v>0</v>
      </c>
    </row>
    <row r="68" spans="1:29" x14ac:dyDescent="0.3">
      <c r="A68" s="131">
        <v>58</v>
      </c>
      <c r="B68" s="114"/>
      <c r="C68" s="114"/>
      <c r="D68" s="114"/>
      <c r="E68" s="114"/>
      <c r="G68" s="114"/>
      <c r="H68" s="114"/>
      <c r="I68" s="114"/>
      <c r="J68" s="114"/>
      <c r="K68" s="114"/>
      <c r="L68" s="114"/>
      <c r="M68" s="114"/>
      <c r="N68" s="114"/>
      <c r="O68" s="114"/>
      <c r="P68" s="114"/>
      <c r="R68" s="114"/>
      <c r="T68" s="114"/>
      <c r="U68" s="114"/>
      <c r="V68" s="114"/>
      <c r="X68" s="114"/>
      <c r="Z68" s="114"/>
      <c r="AA68" s="114"/>
      <c r="AB68" s="114"/>
      <c r="AC68" s="131">
        <f t="shared" si="3"/>
        <v>0</v>
      </c>
    </row>
    <row r="69" spans="1:29" x14ac:dyDescent="0.3">
      <c r="A69" s="131">
        <v>59</v>
      </c>
      <c r="B69" s="114"/>
      <c r="C69" s="114"/>
      <c r="D69" s="114"/>
      <c r="E69" s="114"/>
      <c r="G69" s="114"/>
      <c r="H69" s="114"/>
      <c r="I69" s="114"/>
      <c r="J69" s="114"/>
      <c r="K69" s="114"/>
      <c r="L69" s="114"/>
      <c r="M69" s="114"/>
      <c r="N69" s="114"/>
      <c r="O69" s="114"/>
      <c r="P69" s="114"/>
      <c r="R69" s="114"/>
      <c r="T69" s="114"/>
      <c r="U69" s="114"/>
      <c r="V69" s="114"/>
      <c r="X69" s="114"/>
      <c r="Z69" s="114"/>
      <c r="AA69" s="114"/>
      <c r="AB69" s="114"/>
      <c r="AC69" s="131">
        <f t="shared" si="3"/>
        <v>0</v>
      </c>
    </row>
    <row r="70" spans="1:29" x14ac:dyDescent="0.3">
      <c r="A70" s="131">
        <v>60</v>
      </c>
      <c r="B70" s="114"/>
      <c r="C70" s="114"/>
      <c r="D70" s="114"/>
      <c r="E70" s="114"/>
      <c r="G70" s="114"/>
      <c r="H70" s="114"/>
      <c r="I70" s="114"/>
      <c r="J70" s="114"/>
      <c r="K70" s="114"/>
      <c r="L70" s="114"/>
      <c r="M70" s="114"/>
      <c r="N70" s="114"/>
      <c r="O70" s="114"/>
      <c r="P70" s="114"/>
      <c r="R70" s="114"/>
      <c r="T70" s="114"/>
      <c r="U70" s="114"/>
      <c r="V70" s="114"/>
      <c r="X70" s="114"/>
      <c r="Z70" s="114"/>
      <c r="AA70" s="114"/>
      <c r="AB70" s="114"/>
      <c r="AC70" s="131">
        <f t="shared" si="3"/>
        <v>0</v>
      </c>
    </row>
    <row r="71" spans="1:29" x14ac:dyDescent="0.3">
      <c r="A71" s="131">
        <v>61</v>
      </c>
      <c r="B71" s="114"/>
      <c r="C71" s="114"/>
      <c r="D71" s="114"/>
      <c r="E71" s="114"/>
      <c r="G71" s="114"/>
      <c r="H71" s="114"/>
      <c r="I71" s="114"/>
      <c r="J71" s="114"/>
      <c r="K71" s="114"/>
      <c r="L71" s="114"/>
      <c r="M71" s="114"/>
      <c r="N71" s="114"/>
      <c r="O71" s="114"/>
      <c r="P71" s="114"/>
      <c r="R71" s="114"/>
      <c r="T71" s="114"/>
      <c r="U71" s="114"/>
      <c r="V71" s="114"/>
      <c r="X71" s="114"/>
      <c r="Z71" s="114"/>
      <c r="AA71" s="114"/>
      <c r="AB71" s="114"/>
      <c r="AC71" s="131">
        <f t="shared" si="3"/>
        <v>0</v>
      </c>
    </row>
    <row r="72" spans="1:29" x14ac:dyDescent="0.3">
      <c r="A72" s="131">
        <v>62</v>
      </c>
      <c r="B72" s="114"/>
      <c r="C72" s="114"/>
      <c r="D72" s="114"/>
      <c r="E72" s="114"/>
      <c r="G72" s="114"/>
      <c r="H72" s="114"/>
      <c r="I72" s="114"/>
      <c r="J72" s="114"/>
      <c r="K72" s="114"/>
      <c r="L72" s="114"/>
      <c r="M72" s="114"/>
      <c r="N72" s="114"/>
      <c r="O72" s="114"/>
      <c r="P72" s="114"/>
      <c r="R72" s="114"/>
      <c r="T72" s="114"/>
      <c r="U72" s="114"/>
      <c r="V72" s="114"/>
      <c r="X72" s="114"/>
      <c r="Z72" s="114"/>
      <c r="AA72" s="114"/>
      <c r="AB72" s="114"/>
      <c r="AC72" s="131">
        <f t="shared" si="3"/>
        <v>0</v>
      </c>
    </row>
    <row r="73" spans="1:29" x14ac:dyDescent="0.3">
      <c r="A73" s="131">
        <v>63</v>
      </c>
      <c r="B73" s="114"/>
      <c r="C73" s="114"/>
      <c r="D73" s="114"/>
      <c r="E73" s="114"/>
      <c r="G73" s="114"/>
      <c r="H73" s="114"/>
      <c r="I73" s="114"/>
      <c r="J73" s="114"/>
      <c r="K73" s="114"/>
      <c r="L73" s="114"/>
      <c r="M73" s="114"/>
      <c r="N73" s="114"/>
      <c r="O73" s="114"/>
      <c r="P73" s="114"/>
      <c r="R73" s="114"/>
      <c r="T73" s="114"/>
      <c r="U73" s="114"/>
      <c r="V73" s="114"/>
      <c r="X73" s="114"/>
      <c r="Z73" s="114"/>
      <c r="AA73" s="114"/>
      <c r="AB73" s="114"/>
      <c r="AC73" s="131">
        <f t="shared" si="3"/>
        <v>0</v>
      </c>
    </row>
    <row r="74" spans="1:29" x14ac:dyDescent="0.3">
      <c r="A74" s="131">
        <v>64</v>
      </c>
      <c r="B74" s="114"/>
      <c r="C74" s="114"/>
      <c r="D74" s="114"/>
      <c r="E74" s="114"/>
      <c r="G74" s="114"/>
      <c r="H74" s="114"/>
      <c r="I74" s="114"/>
      <c r="J74" s="114"/>
      <c r="K74" s="114"/>
      <c r="L74" s="114"/>
      <c r="M74" s="114"/>
      <c r="N74" s="114"/>
      <c r="O74" s="114"/>
      <c r="P74" s="114"/>
      <c r="R74" s="114"/>
      <c r="T74" s="114"/>
      <c r="U74" s="114"/>
      <c r="V74" s="114"/>
      <c r="X74" s="114"/>
      <c r="Z74" s="114"/>
      <c r="AA74" s="114"/>
      <c r="AB74" s="114"/>
      <c r="AC74" s="131">
        <f t="shared" si="3"/>
        <v>0</v>
      </c>
    </row>
    <row r="75" spans="1:29" x14ac:dyDescent="0.3">
      <c r="A75" s="131">
        <v>65</v>
      </c>
      <c r="B75" s="114"/>
      <c r="C75" s="114"/>
      <c r="D75" s="114"/>
      <c r="E75" s="114"/>
      <c r="G75" s="114"/>
      <c r="H75" s="114"/>
      <c r="I75" s="114"/>
      <c r="J75" s="114"/>
      <c r="K75" s="114"/>
      <c r="L75" s="114"/>
      <c r="M75" s="114"/>
      <c r="N75" s="114"/>
      <c r="O75" s="114"/>
      <c r="P75" s="114"/>
      <c r="R75" s="114"/>
      <c r="T75" s="114"/>
      <c r="U75" s="114"/>
      <c r="V75" s="114"/>
      <c r="X75" s="114"/>
      <c r="Z75" s="114"/>
      <c r="AA75" s="114"/>
      <c r="AB75" s="114"/>
      <c r="AC75" s="131">
        <f t="shared" si="3"/>
        <v>0</v>
      </c>
    </row>
    <row r="76" spans="1:29" x14ac:dyDescent="0.3">
      <c r="A76" s="131">
        <v>66</v>
      </c>
      <c r="B76" s="114"/>
      <c r="C76" s="114"/>
      <c r="D76" s="114"/>
      <c r="E76" s="114"/>
      <c r="G76" s="114"/>
      <c r="H76" s="114"/>
      <c r="I76" s="114"/>
      <c r="J76" s="114"/>
      <c r="K76" s="114"/>
      <c r="L76" s="114"/>
      <c r="M76" s="114"/>
      <c r="N76" s="114"/>
      <c r="O76" s="114"/>
      <c r="P76" s="114"/>
      <c r="R76" s="114"/>
      <c r="T76" s="114"/>
      <c r="U76" s="114"/>
      <c r="V76" s="114"/>
      <c r="X76" s="114"/>
      <c r="Z76" s="114"/>
      <c r="AA76" s="114"/>
      <c r="AB76" s="114"/>
      <c r="AC76" s="131">
        <f t="shared" ref="AC76:AC139" si="4">IF(E76=0,D76,D76-E76)</f>
        <v>0</v>
      </c>
    </row>
    <row r="77" spans="1:29" x14ac:dyDescent="0.3">
      <c r="A77" s="131">
        <v>67</v>
      </c>
      <c r="B77" s="114"/>
      <c r="C77" s="114"/>
      <c r="D77" s="114"/>
      <c r="E77" s="114"/>
      <c r="G77" s="114"/>
      <c r="H77" s="114"/>
      <c r="I77" s="114"/>
      <c r="J77" s="114"/>
      <c r="K77" s="114"/>
      <c r="L77" s="114"/>
      <c r="M77" s="114"/>
      <c r="N77" s="114"/>
      <c r="O77" s="114"/>
      <c r="P77" s="114"/>
      <c r="R77" s="114"/>
      <c r="T77" s="114"/>
      <c r="U77" s="114"/>
      <c r="V77" s="114"/>
      <c r="X77" s="114"/>
      <c r="Z77" s="114"/>
      <c r="AA77" s="114"/>
      <c r="AB77" s="114"/>
      <c r="AC77" s="131">
        <f t="shared" si="4"/>
        <v>0</v>
      </c>
    </row>
    <row r="78" spans="1:29" x14ac:dyDescent="0.3">
      <c r="A78" s="131">
        <v>68</v>
      </c>
      <c r="B78" s="114"/>
      <c r="C78" s="114"/>
      <c r="D78" s="114"/>
      <c r="E78" s="114"/>
      <c r="G78" s="114"/>
      <c r="H78" s="114"/>
      <c r="I78" s="114"/>
      <c r="J78" s="114"/>
      <c r="K78" s="114"/>
      <c r="L78" s="114"/>
      <c r="M78" s="114"/>
      <c r="N78" s="114"/>
      <c r="O78" s="114"/>
      <c r="P78" s="114"/>
      <c r="R78" s="114"/>
      <c r="T78" s="114"/>
      <c r="U78" s="114"/>
      <c r="V78" s="114"/>
      <c r="X78" s="114"/>
      <c r="Z78" s="114"/>
      <c r="AA78" s="114"/>
      <c r="AB78" s="114"/>
      <c r="AC78" s="131">
        <f t="shared" si="4"/>
        <v>0</v>
      </c>
    </row>
    <row r="79" spans="1:29" x14ac:dyDescent="0.3">
      <c r="A79" s="131">
        <v>69</v>
      </c>
      <c r="B79" s="114"/>
      <c r="C79" s="114"/>
      <c r="D79" s="114"/>
      <c r="E79" s="114"/>
      <c r="G79" s="114"/>
      <c r="H79" s="114"/>
      <c r="I79" s="114"/>
      <c r="J79" s="114"/>
      <c r="K79" s="114"/>
      <c r="L79" s="114"/>
      <c r="M79" s="114"/>
      <c r="N79" s="114"/>
      <c r="O79" s="114"/>
      <c r="P79" s="114"/>
      <c r="R79" s="114"/>
      <c r="T79" s="114"/>
      <c r="U79" s="114"/>
      <c r="V79" s="114"/>
      <c r="X79" s="114"/>
      <c r="Z79" s="114"/>
      <c r="AA79" s="114"/>
      <c r="AB79" s="114"/>
      <c r="AC79" s="131">
        <f t="shared" si="4"/>
        <v>0</v>
      </c>
    </row>
    <row r="80" spans="1:29" x14ac:dyDescent="0.3">
      <c r="A80" s="131">
        <v>70</v>
      </c>
      <c r="B80" s="114"/>
      <c r="C80" s="114"/>
      <c r="D80" s="114"/>
      <c r="E80" s="114"/>
      <c r="G80" s="114"/>
      <c r="H80" s="114"/>
      <c r="I80" s="114"/>
      <c r="J80" s="114"/>
      <c r="K80" s="114"/>
      <c r="L80" s="114"/>
      <c r="M80" s="114"/>
      <c r="N80" s="114"/>
      <c r="O80" s="114"/>
      <c r="P80" s="114"/>
      <c r="R80" s="114"/>
      <c r="T80" s="114"/>
      <c r="U80" s="114"/>
      <c r="V80" s="114"/>
      <c r="X80" s="114"/>
      <c r="Z80" s="114"/>
      <c r="AA80" s="114"/>
      <c r="AB80" s="114"/>
      <c r="AC80" s="131">
        <f t="shared" si="4"/>
        <v>0</v>
      </c>
    </row>
    <row r="81" spans="1:29" x14ac:dyDescent="0.3">
      <c r="A81" s="131">
        <v>71</v>
      </c>
      <c r="B81" s="114"/>
      <c r="C81" s="114"/>
      <c r="D81" s="114"/>
      <c r="E81" s="114"/>
      <c r="G81" s="114"/>
      <c r="H81" s="114"/>
      <c r="I81" s="114"/>
      <c r="J81" s="114"/>
      <c r="K81" s="114"/>
      <c r="L81" s="114"/>
      <c r="M81" s="114"/>
      <c r="N81" s="114"/>
      <c r="O81" s="114"/>
      <c r="P81" s="114"/>
      <c r="R81" s="114"/>
      <c r="T81" s="114"/>
      <c r="U81" s="114"/>
      <c r="V81" s="114"/>
      <c r="X81" s="114"/>
      <c r="Z81" s="114"/>
      <c r="AA81" s="114"/>
      <c r="AB81" s="114"/>
      <c r="AC81" s="131">
        <f t="shared" si="4"/>
        <v>0</v>
      </c>
    </row>
    <row r="82" spans="1:29" x14ac:dyDescent="0.3">
      <c r="A82" s="131">
        <v>72</v>
      </c>
      <c r="B82" s="114"/>
      <c r="C82" s="114"/>
      <c r="D82" s="114"/>
      <c r="E82" s="114"/>
      <c r="G82" s="114"/>
      <c r="H82" s="114"/>
      <c r="I82" s="114"/>
      <c r="J82" s="114"/>
      <c r="K82" s="114"/>
      <c r="L82" s="114"/>
      <c r="M82" s="114"/>
      <c r="N82" s="114"/>
      <c r="O82" s="114"/>
      <c r="P82" s="114"/>
      <c r="R82" s="114"/>
      <c r="T82" s="114"/>
      <c r="U82" s="114"/>
      <c r="V82" s="114"/>
      <c r="X82" s="114"/>
      <c r="Z82" s="114"/>
      <c r="AA82" s="114"/>
      <c r="AB82" s="114"/>
      <c r="AC82" s="131">
        <f t="shared" si="4"/>
        <v>0</v>
      </c>
    </row>
    <row r="83" spans="1:29" x14ac:dyDescent="0.3">
      <c r="A83" s="131">
        <v>73</v>
      </c>
      <c r="B83" s="114"/>
      <c r="C83" s="114"/>
      <c r="D83" s="114"/>
      <c r="E83" s="114"/>
      <c r="G83" s="114"/>
      <c r="H83" s="114"/>
      <c r="I83" s="114"/>
      <c r="J83" s="114"/>
      <c r="K83" s="114"/>
      <c r="L83" s="114"/>
      <c r="M83" s="114"/>
      <c r="N83" s="114"/>
      <c r="O83" s="114"/>
      <c r="P83" s="114"/>
      <c r="R83" s="114"/>
      <c r="T83" s="114"/>
      <c r="U83" s="114"/>
      <c r="V83" s="114"/>
      <c r="X83" s="114"/>
      <c r="Z83" s="114"/>
      <c r="AA83" s="114"/>
      <c r="AB83" s="114"/>
      <c r="AC83" s="131">
        <f t="shared" si="4"/>
        <v>0</v>
      </c>
    </row>
    <row r="84" spans="1:29" x14ac:dyDescent="0.3">
      <c r="A84" s="131">
        <v>74</v>
      </c>
      <c r="B84" s="114"/>
      <c r="C84" s="114"/>
      <c r="D84" s="114"/>
      <c r="E84" s="114"/>
      <c r="G84" s="114"/>
      <c r="H84" s="114"/>
      <c r="I84" s="114"/>
      <c r="J84" s="114"/>
      <c r="K84" s="114"/>
      <c r="L84" s="114"/>
      <c r="M84" s="114"/>
      <c r="N84" s="114"/>
      <c r="O84" s="114"/>
      <c r="P84" s="114"/>
      <c r="R84" s="114"/>
      <c r="T84" s="114"/>
      <c r="U84" s="114"/>
      <c r="V84" s="114"/>
      <c r="X84" s="114"/>
      <c r="Z84" s="114"/>
      <c r="AA84" s="114"/>
      <c r="AB84" s="114"/>
      <c r="AC84" s="131">
        <f t="shared" si="4"/>
        <v>0</v>
      </c>
    </row>
    <row r="85" spans="1:29" x14ac:dyDescent="0.3">
      <c r="A85" s="131">
        <v>75</v>
      </c>
      <c r="B85" s="114"/>
      <c r="C85" s="114"/>
      <c r="D85" s="114"/>
      <c r="E85" s="114"/>
      <c r="G85" s="114"/>
      <c r="H85" s="114"/>
      <c r="I85" s="114"/>
      <c r="J85" s="114"/>
      <c r="K85" s="114"/>
      <c r="L85" s="114"/>
      <c r="M85" s="114"/>
      <c r="N85" s="114"/>
      <c r="O85" s="114"/>
      <c r="P85" s="114"/>
      <c r="R85" s="114"/>
      <c r="T85" s="114"/>
      <c r="U85" s="114"/>
      <c r="V85" s="114"/>
      <c r="X85" s="114"/>
      <c r="Z85" s="114"/>
      <c r="AA85" s="114"/>
      <c r="AB85" s="114"/>
      <c r="AC85" s="131">
        <f t="shared" si="4"/>
        <v>0</v>
      </c>
    </row>
    <row r="86" spans="1:29" x14ac:dyDescent="0.3">
      <c r="A86" s="131">
        <v>76</v>
      </c>
      <c r="B86" s="114"/>
      <c r="C86" s="114"/>
      <c r="D86" s="114"/>
      <c r="E86" s="114"/>
      <c r="G86" s="114"/>
      <c r="H86" s="114"/>
      <c r="I86" s="114"/>
      <c r="J86" s="114"/>
      <c r="K86" s="114"/>
      <c r="L86" s="114"/>
      <c r="M86" s="114"/>
      <c r="N86" s="114"/>
      <c r="O86" s="114"/>
      <c r="P86" s="114"/>
      <c r="R86" s="114"/>
      <c r="T86" s="114"/>
      <c r="U86" s="114"/>
      <c r="V86" s="114"/>
      <c r="X86" s="114"/>
      <c r="Z86" s="114"/>
      <c r="AA86" s="114"/>
      <c r="AB86" s="114"/>
      <c r="AC86" s="131">
        <f t="shared" si="4"/>
        <v>0</v>
      </c>
    </row>
    <row r="87" spans="1:29" x14ac:dyDescent="0.3">
      <c r="A87" s="131">
        <v>77</v>
      </c>
      <c r="B87" s="114"/>
      <c r="C87" s="114"/>
      <c r="D87" s="114"/>
      <c r="E87" s="114"/>
      <c r="G87" s="114"/>
      <c r="H87" s="114"/>
      <c r="I87" s="114"/>
      <c r="J87" s="114"/>
      <c r="K87" s="114"/>
      <c r="L87" s="114"/>
      <c r="M87" s="114"/>
      <c r="N87" s="114"/>
      <c r="O87" s="114"/>
      <c r="P87" s="114"/>
      <c r="R87" s="114"/>
      <c r="T87" s="114"/>
      <c r="U87" s="114"/>
      <c r="V87" s="114"/>
      <c r="X87" s="114"/>
      <c r="Z87" s="114"/>
      <c r="AA87" s="114"/>
      <c r="AB87" s="114"/>
      <c r="AC87" s="131">
        <f t="shared" si="4"/>
        <v>0</v>
      </c>
    </row>
    <row r="88" spans="1:29" x14ac:dyDescent="0.3">
      <c r="A88" s="131">
        <v>78</v>
      </c>
      <c r="B88" s="114"/>
      <c r="C88" s="114"/>
      <c r="D88" s="114"/>
      <c r="E88" s="114"/>
      <c r="G88" s="114"/>
      <c r="H88" s="114"/>
      <c r="I88" s="114"/>
      <c r="J88" s="114"/>
      <c r="K88" s="114"/>
      <c r="L88" s="114"/>
      <c r="M88" s="114"/>
      <c r="N88" s="114"/>
      <c r="O88" s="114"/>
      <c r="P88" s="114"/>
      <c r="R88" s="114"/>
      <c r="T88" s="114"/>
      <c r="U88" s="114"/>
      <c r="V88" s="114"/>
      <c r="X88" s="114"/>
      <c r="Z88" s="114"/>
      <c r="AA88" s="114"/>
      <c r="AB88" s="114"/>
      <c r="AC88" s="131">
        <f t="shared" si="4"/>
        <v>0</v>
      </c>
    </row>
    <row r="89" spans="1:29" x14ac:dyDescent="0.3">
      <c r="A89" s="131">
        <v>79</v>
      </c>
      <c r="B89" s="114"/>
      <c r="C89" s="114"/>
      <c r="D89" s="114"/>
      <c r="E89" s="114"/>
      <c r="G89" s="114"/>
      <c r="H89" s="114"/>
      <c r="I89" s="114"/>
      <c r="J89" s="114"/>
      <c r="K89" s="114"/>
      <c r="L89" s="114"/>
      <c r="M89" s="114"/>
      <c r="N89" s="114"/>
      <c r="O89" s="114"/>
      <c r="P89" s="114"/>
      <c r="R89" s="114"/>
      <c r="T89" s="114"/>
      <c r="U89" s="114"/>
      <c r="V89" s="114"/>
      <c r="X89" s="114"/>
      <c r="Z89" s="114"/>
      <c r="AA89" s="114"/>
      <c r="AB89" s="114"/>
      <c r="AC89" s="131">
        <f t="shared" si="4"/>
        <v>0</v>
      </c>
    </row>
    <row r="90" spans="1:29" x14ac:dyDescent="0.3">
      <c r="A90" s="131">
        <v>80</v>
      </c>
      <c r="B90" s="114"/>
      <c r="C90" s="114"/>
      <c r="D90" s="114"/>
      <c r="E90" s="114"/>
      <c r="G90" s="114"/>
      <c r="H90" s="114"/>
      <c r="I90" s="114"/>
      <c r="J90" s="114"/>
      <c r="K90" s="114"/>
      <c r="L90" s="114"/>
      <c r="M90" s="114"/>
      <c r="N90" s="114"/>
      <c r="O90" s="114"/>
      <c r="P90" s="114"/>
      <c r="R90" s="114"/>
      <c r="T90" s="114"/>
      <c r="U90" s="114"/>
      <c r="V90" s="114"/>
      <c r="X90" s="114"/>
      <c r="Z90" s="114"/>
      <c r="AA90" s="114"/>
      <c r="AB90" s="114"/>
      <c r="AC90" s="131">
        <f t="shared" si="4"/>
        <v>0</v>
      </c>
    </row>
    <row r="91" spans="1:29" x14ac:dyDescent="0.3">
      <c r="A91" s="131">
        <v>81</v>
      </c>
      <c r="B91" s="114"/>
      <c r="C91" s="114"/>
      <c r="D91" s="114"/>
      <c r="E91" s="114"/>
      <c r="G91" s="114"/>
      <c r="H91" s="114"/>
      <c r="I91" s="114"/>
      <c r="J91" s="114"/>
      <c r="K91" s="114"/>
      <c r="L91" s="114"/>
      <c r="M91" s="114"/>
      <c r="N91" s="114"/>
      <c r="O91" s="114"/>
      <c r="P91" s="114"/>
      <c r="R91" s="114"/>
      <c r="T91" s="114"/>
      <c r="U91" s="114"/>
      <c r="V91" s="114"/>
      <c r="X91" s="114"/>
      <c r="Z91" s="114"/>
      <c r="AA91" s="114"/>
      <c r="AB91" s="114"/>
      <c r="AC91" s="131">
        <f t="shared" si="4"/>
        <v>0</v>
      </c>
    </row>
    <row r="92" spans="1:29" x14ac:dyDescent="0.3">
      <c r="A92" s="131">
        <v>82</v>
      </c>
      <c r="B92" s="114"/>
      <c r="C92" s="114"/>
      <c r="D92" s="114"/>
      <c r="E92" s="114"/>
      <c r="G92" s="114"/>
      <c r="H92" s="114"/>
      <c r="I92" s="114"/>
      <c r="J92" s="114"/>
      <c r="K92" s="114"/>
      <c r="L92" s="114"/>
      <c r="M92" s="114"/>
      <c r="N92" s="114"/>
      <c r="O92" s="114"/>
      <c r="P92" s="114"/>
      <c r="R92" s="114"/>
      <c r="T92" s="114"/>
      <c r="U92" s="114"/>
      <c r="V92" s="114"/>
      <c r="X92" s="114"/>
      <c r="Z92" s="114"/>
      <c r="AA92" s="114"/>
      <c r="AB92" s="114"/>
      <c r="AC92" s="131">
        <f t="shared" si="4"/>
        <v>0</v>
      </c>
    </row>
    <row r="93" spans="1:29" x14ac:dyDescent="0.3">
      <c r="A93" s="131">
        <v>83</v>
      </c>
      <c r="B93" s="114"/>
      <c r="C93" s="114"/>
      <c r="D93" s="114"/>
      <c r="E93" s="114"/>
      <c r="G93" s="114"/>
      <c r="H93" s="114"/>
      <c r="I93" s="114"/>
      <c r="J93" s="114"/>
      <c r="K93" s="114"/>
      <c r="L93" s="114"/>
      <c r="M93" s="114"/>
      <c r="N93" s="114"/>
      <c r="O93" s="114"/>
      <c r="P93" s="114"/>
      <c r="R93" s="114"/>
      <c r="T93" s="114"/>
      <c r="U93" s="114"/>
      <c r="V93" s="114"/>
      <c r="X93" s="114"/>
      <c r="Z93" s="114"/>
      <c r="AA93" s="114"/>
      <c r="AB93" s="114"/>
      <c r="AC93" s="131">
        <f t="shared" si="4"/>
        <v>0</v>
      </c>
    </row>
    <row r="94" spans="1:29" x14ac:dyDescent="0.3">
      <c r="A94" s="131">
        <v>84</v>
      </c>
      <c r="B94" s="114"/>
      <c r="C94" s="114"/>
      <c r="D94" s="114"/>
      <c r="E94" s="114"/>
      <c r="G94" s="114"/>
      <c r="H94" s="114"/>
      <c r="I94" s="114"/>
      <c r="J94" s="114"/>
      <c r="K94" s="114"/>
      <c r="L94" s="114"/>
      <c r="M94" s="114"/>
      <c r="N94" s="114"/>
      <c r="O94" s="114"/>
      <c r="P94" s="114"/>
      <c r="R94" s="114"/>
      <c r="T94" s="114"/>
      <c r="U94" s="114"/>
      <c r="V94" s="114"/>
      <c r="X94" s="114"/>
      <c r="Z94" s="114"/>
      <c r="AA94" s="114"/>
      <c r="AB94" s="114"/>
      <c r="AC94" s="131">
        <f t="shared" si="4"/>
        <v>0</v>
      </c>
    </row>
    <row r="95" spans="1:29" x14ac:dyDescent="0.3">
      <c r="A95" s="131">
        <v>85</v>
      </c>
      <c r="B95" s="114"/>
      <c r="C95" s="114"/>
      <c r="D95" s="114"/>
      <c r="E95" s="114"/>
      <c r="G95" s="114"/>
      <c r="H95" s="114"/>
      <c r="I95" s="114"/>
      <c r="J95" s="114"/>
      <c r="K95" s="114"/>
      <c r="L95" s="114"/>
      <c r="M95" s="114"/>
      <c r="N95" s="114"/>
      <c r="O95" s="114"/>
      <c r="P95" s="114"/>
      <c r="R95" s="114"/>
      <c r="T95" s="114"/>
      <c r="U95" s="114"/>
      <c r="V95" s="114"/>
      <c r="X95" s="114"/>
      <c r="Z95" s="114"/>
      <c r="AA95" s="114"/>
      <c r="AB95" s="114"/>
      <c r="AC95" s="131">
        <f t="shared" si="4"/>
        <v>0</v>
      </c>
    </row>
    <row r="96" spans="1:29" x14ac:dyDescent="0.3">
      <c r="A96" s="131">
        <v>86</v>
      </c>
      <c r="B96" s="114"/>
      <c r="C96" s="114"/>
      <c r="D96" s="114"/>
      <c r="E96" s="114"/>
      <c r="G96" s="114"/>
      <c r="H96" s="114"/>
      <c r="I96" s="114"/>
      <c r="J96" s="114"/>
      <c r="K96" s="114"/>
      <c r="L96" s="114"/>
      <c r="M96" s="114"/>
      <c r="N96" s="114"/>
      <c r="O96" s="114"/>
      <c r="P96" s="114"/>
      <c r="R96" s="114"/>
      <c r="T96" s="114"/>
      <c r="U96" s="114"/>
      <c r="V96" s="114"/>
      <c r="X96" s="114"/>
      <c r="Z96" s="114"/>
      <c r="AA96" s="114"/>
      <c r="AB96" s="114"/>
      <c r="AC96" s="131">
        <f t="shared" si="4"/>
        <v>0</v>
      </c>
    </row>
    <row r="97" spans="1:29" x14ac:dyDescent="0.3">
      <c r="A97" s="131">
        <v>87</v>
      </c>
      <c r="B97" s="114"/>
      <c r="C97" s="114"/>
      <c r="D97" s="114"/>
      <c r="E97" s="114"/>
      <c r="G97" s="114"/>
      <c r="H97" s="114"/>
      <c r="I97" s="114"/>
      <c r="J97" s="114"/>
      <c r="K97" s="114"/>
      <c r="L97" s="114"/>
      <c r="M97" s="114"/>
      <c r="N97" s="114"/>
      <c r="O97" s="114"/>
      <c r="P97" s="114"/>
      <c r="R97" s="114"/>
      <c r="T97" s="114"/>
      <c r="U97" s="114"/>
      <c r="V97" s="114"/>
      <c r="X97" s="114"/>
      <c r="Z97" s="114"/>
      <c r="AA97" s="114"/>
      <c r="AB97" s="114"/>
      <c r="AC97" s="131">
        <f t="shared" si="4"/>
        <v>0</v>
      </c>
    </row>
    <row r="98" spans="1:29" x14ac:dyDescent="0.3">
      <c r="A98" s="131">
        <v>88</v>
      </c>
      <c r="B98" s="114"/>
      <c r="C98" s="114"/>
      <c r="D98" s="114"/>
      <c r="E98" s="114"/>
      <c r="G98" s="114"/>
      <c r="H98" s="114"/>
      <c r="I98" s="114"/>
      <c r="J98" s="114"/>
      <c r="K98" s="114"/>
      <c r="L98" s="114"/>
      <c r="M98" s="114"/>
      <c r="N98" s="114"/>
      <c r="O98" s="114"/>
      <c r="P98" s="114"/>
      <c r="R98" s="114"/>
      <c r="T98" s="114"/>
      <c r="U98" s="114"/>
      <c r="V98" s="114"/>
      <c r="X98" s="114"/>
      <c r="Z98" s="114"/>
      <c r="AA98" s="114"/>
      <c r="AB98" s="114"/>
      <c r="AC98" s="131">
        <f t="shared" si="4"/>
        <v>0</v>
      </c>
    </row>
    <row r="99" spans="1:29" x14ac:dyDescent="0.3">
      <c r="A99" s="131">
        <v>89</v>
      </c>
      <c r="B99" s="114"/>
      <c r="C99" s="114"/>
      <c r="D99" s="114"/>
      <c r="E99" s="114"/>
      <c r="G99" s="114"/>
      <c r="H99" s="114"/>
      <c r="I99" s="114"/>
      <c r="J99" s="114"/>
      <c r="K99" s="114"/>
      <c r="L99" s="114"/>
      <c r="M99" s="114"/>
      <c r="N99" s="114"/>
      <c r="O99" s="114"/>
      <c r="P99" s="114"/>
      <c r="R99" s="114"/>
      <c r="T99" s="114"/>
      <c r="U99" s="114"/>
      <c r="V99" s="114"/>
      <c r="X99" s="114"/>
      <c r="Z99" s="114"/>
      <c r="AA99" s="114"/>
      <c r="AB99" s="114"/>
      <c r="AC99" s="131">
        <f t="shared" si="4"/>
        <v>0</v>
      </c>
    </row>
    <row r="100" spans="1:29" x14ac:dyDescent="0.3">
      <c r="A100" s="131">
        <v>90</v>
      </c>
      <c r="B100" s="114"/>
      <c r="C100" s="114"/>
      <c r="D100" s="114"/>
      <c r="E100" s="114"/>
      <c r="G100" s="114"/>
      <c r="H100" s="114"/>
      <c r="I100" s="114"/>
      <c r="J100" s="114"/>
      <c r="K100" s="114"/>
      <c r="L100" s="114"/>
      <c r="M100" s="114"/>
      <c r="N100" s="114"/>
      <c r="O100" s="114"/>
      <c r="P100" s="114"/>
      <c r="R100" s="114"/>
      <c r="T100" s="114"/>
      <c r="U100" s="114"/>
      <c r="V100" s="114"/>
      <c r="X100" s="114"/>
      <c r="Z100" s="114"/>
      <c r="AA100" s="114"/>
      <c r="AB100" s="114"/>
      <c r="AC100" s="131">
        <f t="shared" si="4"/>
        <v>0</v>
      </c>
    </row>
    <row r="101" spans="1:29" x14ac:dyDescent="0.3">
      <c r="A101" s="131">
        <v>91</v>
      </c>
      <c r="B101" s="114"/>
      <c r="C101" s="114"/>
      <c r="D101" s="114"/>
      <c r="E101" s="114"/>
      <c r="G101" s="114"/>
      <c r="H101" s="114"/>
      <c r="I101" s="114"/>
      <c r="J101" s="114"/>
      <c r="K101" s="114"/>
      <c r="L101" s="114"/>
      <c r="M101" s="114"/>
      <c r="N101" s="114"/>
      <c r="O101" s="114"/>
      <c r="P101" s="114"/>
      <c r="R101" s="114"/>
      <c r="T101" s="114"/>
      <c r="U101" s="114"/>
      <c r="V101" s="114"/>
      <c r="X101" s="114"/>
      <c r="Z101" s="114"/>
      <c r="AA101" s="114"/>
      <c r="AB101" s="114"/>
      <c r="AC101" s="131">
        <f t="shared" si="4"/>
        <v>0</v>
      </c>
    </row>
    <row r="102" spans="1:29" x14ac:dyDescent="0.3">
      <c r="A102" s="131">
        <v>92</v>
      </c>
      <c r="B102" s="114"/>
      <c r="C102" s="114"/>
      <c r="D102" s="114"/>
      <c r="E102" s="114"/>
      <c r="G102" s="114"/>
      <c r="H102" s="114"/>
      <c r="I102" s="114"/>
      <c r="J102" s="114"/>
      <c r="K102" s="114"/>
      <c r="L102" s="114"/>
      <c r="M102" s="114"/>
      <c r="N102" s="114"/>
      <c r="O102" s="114"/>
      <c r="P102" s="114"/>
      <c r="R102" s="114"/>
      <c r="T102" s="114"/>
      <c r="U102" s="114"/>
      <c r="V102" s="114"/>
      <c r="X102" s="114"/>
      <c r="Z102" s="114"/>
      <c r="AA102" s="114"/>
      <c r="AB102" s="114"/>
      <c r="AC102" s="131">
        <f t="shared" si="4"/>
        <v>0</v>
      </c>
    </row>
    <row r="103" spans="1:29" x14ac:dyDescent="0.3">
      <c r="A103" s="131">
        <v>93</v>
      </c>
      <c r="B103" s="114"/>
      <c r="C103" s="114"/>
      <c r="D103" s="114"/>
      <c r="E103" s="114"/>
      <c r="G103" s="114"/>
      <c r="H103" s="114"/>
      <c r="I103" s="114"/>
      <c r="J103" s="114"/>
      <c r="K103" s="114"/>
      <c r="L103" s="114"/>
      <c r="M103" s="114"/>
      <c r="N103" s="114"/>
      <c r="O103" s="114"/>
      <c r="P103" s="114"/>
      <c r="R103" s="114"/>
      <c r="T103" s="114"/>
      <c r="U103" s="114"/>
      <c r="V103" s="114"/>
      <c r="X103" s="114"/>
      <c r="Z103" s="114"/>
      <c r="AA103" s="114"/>
      <c r="AB103" s="114"/>
      <c r="AC103" s="131">
        <f t="shared" si="4"/>
        <v>0</v>
      </c>
    </row>
    <row r="104" spans="1:29" x14ac:dyDescent="0.3">
      <c r="A104" s="131">
        <v>94</v>
      </c>
      <c r="B104" s="114"/>
      <c r="C104" s="114"/>
      <c r="D104" s="114"/>
      <c r="E104" s="114"/>
      <c r="G104" s="114"/>
      <c r="H104" s="114"/>
      <c r="I104" s="114"/>
      <c r="J104" s="114"/>
      <c r="K104" s="114"/>
      <c r="L104" s="114"/>
      <c r="M104" s="114"/>
      <c r="N104" s="114"/>
      <c r="O104" s="114"/>
      <c r="P104" s="114"/>
      <c r="R104" s="114"/>
      <c r="T104" s="114"/>
      <c r="U104" s="114"/>
      <c r="V104" s="114"/>
      <c r="X104" s="114"/>
      <c r="Z104" s="114"/>
      <c r="AA104" s="114"/>
      <c r="AB104" s="114"/>
      <c r="AC104" s="131">
        <f t="shared" si="4"/>
        <v>0</v>
      </c>
    </row>
    <row r="105" spans="1:29" x14ac:dyDescent="0.3">
      <c r="A105" s="131">
        <v>95</v>
      </c>
      <c r="B105" s="114"/>
      <c r="C105" s="114"/>
      <c r="D105" s="114"/>
      <c r="E105" s="114"/>
      <c r="G105" s="114"/>
      <c r="H105" s="114"/>
      <c r="I105" s="114"/>
      <c r="J105" s="114"/>
      <c r="K105" s="114"/>
      <c r="L105" s="114"/>
      <c r="M105" s="114"/>
      <c r="N105" s="114"/>
      <c r="O105" s="114"/>
      <c r="P105" s="114"/>
      <c r="R105" s="114"/>
      <c r="T105" s="114"/>
      <c r="U105" s="114"/>
      <c r="V105" s="114"/>
      <c r="X105" s="114"/>
      <c r="Z105" s="114"/>
      <c r="AA105" s="114"/>
      <c r="AB105" s="114"/>
      <c r="AC105" s="131">
        <f t="shared" si="4"/>
        <v>0</v>
      </c>
    </row>
    <row r="106" spans="1:29" x14ac:dyDescent="0.3">
      <c r="A106" s="131">
        <v>96</v>
      </c>
      <c r="B106" s="114"/>
      <c r="C106" s="114"/>
      <c r="D106" s="114"/>
      <c r="E106" s="114"/>
      <c r="G106" s="114"/>
      <c r="H106" s="114"/>
      <c r="I106" s="114"/>
      <c r="J106" s="114"/>
      <c r="K106" s="114"/>
      <c r="L106" s="114"/>
      <c r="M106" s="114"/>
      <c r="N106" s="114"/>
      <c r="O106" s="114"/>
      <c r="P106" s="114"/>
      <c r="R106" s="114"/>
      <c r="T106" s="114"/>
      <c r="U106" s="114"/>
      <c r="V106" s="114"/>
      <c r="X106" s="114"/>
      <c r="Z106" s="114"/>
      <c r="AA106" s="114"/>
      <c r="AB106" s="114"/>
      <c r="AC106" s="131">
        <f t="shared" si="4"/>
        <v>0</v>
      </c>
    </row>
    <row r="107" spans="1:29" x14ac:dyDescent="0.3">
      <c r="A107" s="131">
        <v>97</v>
      </c>
      <c r="B107" s="114"/>
      <c r="C107" s="114"/>
      <c r="D107" s="114"/>
      <c r="E107" s="114"/>
      <c r="G107" s="114"/>
      <c r="H107" s="114"/>
      <c r="I107" s="114"/>
      <c r="J107" s="114"/>
      <c r="K107" s="114"/>
      <c r="L107" s="114"/>
      <c r="M107" s="114"/>
      <c r="N107" s="114"/>
      <c r="O107" s="114"/>
      <c r="P107" s="114"/>
      <c r="R107" s="114"/>
      <c r="T107" s="114"/>
      <c r="U107" s="114"/>
      <c r="V107" s="114"/>
      <c r="X107" s="114"/>
      <c r="Z107" s="114"/>
      <c r="AA107" s="114"/>
      <c r="AB107" s="114"/>
      <c r="AC107" s="131">
        <f t="shared" si="4"/>
        <v>0</v>
      </c>
    </row>
    <row r="108" spans="1:29" x14ac:dyDescent="0.3">
      <c r="A108" s="131">
        <v>98</v>
      </c>
      <c r="B108" s="114"/>
      <c r="C108" s="114"/>
      <c r="D108" s="114"/>
      <c r="E108" s="114"/>
      <c r="G108" s="114"/>
      <c r="H108" s="114"/>
      <c r="I108" s="114"/>
      <c r="J108" s="114"/>
      <c r="K108" s="114"/>
      <c r="L108" s="114"/>
      <c r="M108" s="114"/>
      <c r="N108" s="114"/>
      <c r="O108" s="114"/>
      <c r="P108" s="114"/>
      <c r="R108" s="114"/>
      <c r="T108" s="114"/>
      <c r="U108" s="114"/>
      <c r="V108" s="114"/>
      <c r="X108" s="114"/>
      <c r="Z108" s="114"/>
      <c r="AA108" s="114"/>
      <c r="AB108" s="114"/>
      <c r="AC108" s="131">
        <f t="shared" si="4"/>
        <v>0</v>
      </c>
    </row>
    <row r="109" spans="1:29" x14ac:dyDescent="0.3">
      <c r="A109" s="131">
        <v>99</v>
      </c>
      <c r="B109" s="114"/>
      <c r="C109" s="114"/>
      <c r="D109" s="114"/>
      <c r="E109" s="114"/>
      <c r="G109" s="114"/>
      <c r="H109" s="114"/>
      <c r="I109" s="114"/>
      <c r="J109" s="114"/>
      <c r="K109" s="114"/>
      <c r="L109" s="114"/>
      <c r="M109" s="114"/>
      <c r="N109" s="114"/>
      <c r="O109" s="114"/>
      <c r="P109" s="114"/>
      <c r="R109" s="114"/>
      <c r="T109" s="114"/>
      <c r="U109" s="114"/>
      <c r="V109" s="114"/>
      <c r="X109" s="114"/>
      <c r="Z109" s="114"/>
      <c r="AA109" s="114"/>
      <c r="AB109" s="114"/>
      <c r="AC109" s="131">
        <f t="shared" si="4"/>
        <v>0</v>
      </c>
    </row>
    <row r="110" spans="1:29" x14ac:dyDescent="0.3">
      <c r="A110" s="131">
        <v>100</v>
      </c>
      <c r="B110" s="114"/>
      <c r="C110" s="114"/>
      <c r="D110" s="114"/>
      <c r="E110" s="114"/>
      <c r="G110" s="114"/>
      <c r="H110" s="114"/>
      <c r="I110" s="114"/>
      <c r="J110" s="114"/>
      <c r="K110" s="114"/>
      <c r="L110" s="114"/>
      <c r="M110" s="114"/>
      <c r="N110" s="114"/>
      <c r="O110" s="114"/>
      <c r="P110" s="114"/>
      <c r="R110" s="114"/>
      <c r="T110" s="114"/>
      <c r="U110" s="114"/>
      <c r="V110" s="114"/>
      <c r="X110" s="114"/>
      <c r="Z110" s="114"/>
      <c r="AA110" s="114"/>
      <c r="AB110" s="114"/>
      <c r="AC110" s="131">
        <f t="shared" si="4"/>
        <v>0</v>
      </c>
    </row>
    <row r="111" spans="1:29" x14ac:dyDescent="0.3">
      <c r="A111" s="131">
        <v>101</v>
      </c>
      <c r="B111" s="114"/>
      <c r="C111" s="114"/>
      <c r="D111" s="114"/>
      <c r="E111" s="114"/>
      <c r="G111" s="114"/>
      <c r="H111" s="114"/>
      <c r="I111" s="114"/>
      <c r="J111" s="114"/>
      <c r="K111" s="114"/>
      <c r="L111" s="114"/>
      <c r="M111" s="114"/>
      <c r="N111" s="114"/>
      <c r="O111" s="114"/>
      <c r="P111" s="114"/>
      <c r="R111" s="114"/>
      <c r="T111" s="114"/>
      <c r="U111" s="114"/>
      <c r="V111" s="114"/>
      <c r="X111" s="114"/>
      <c r="Z111" s="114"/>
      <c r="AA111" s="114"/>
      <c r="AB111" s="114"/>
      <c r="AC111" s="131">
        <f t="shared" si="4"/>
        <v>0</v>
      </c>
    </row>
    <row r="112" spans="1:29" x14ac:dyDescent="0.3">
      <c r="A112" s="131">
        <v>102</v>
      </c>
      <c r="B112" s="114"/>
      <c r="C112" s="114"/>
      <c r="D112" s="114"/>
      <c r="E112" s="114"/>
      <c r="G112" s="114"/>
      <c r="H112" s="114"/>
      <c r="I112" s="114"/>
      <c r="J112" s="114"/>
      <c r="K112" s="114"/>
      <c r="L112" s="114"/>
      <c r="M112" s="114"/>
      <c r="N112" s="114"/>
      <c r="O112" s="114"/>
      <c r="P112" s="114"/>
      <c r="R112" s="114"/>
      <c r="T112" s="114"/>
      <c r="U112" s="114"/>
      <c r="V112" s="114"/>
      <c r="X112" s="114"/>
      <c r="Z112" s="114"/>
      <c r="AA112" s="114"/>
      <c r="AB112" s="114"/>
      <c r="AC112" s="131">
        <f t="shared" si="4"/>
        <v>0</v>
      </c>
    </row>
    <row r="113" spans="1:29" x14ac:dyDescent="0.3">
      <c r="A113" s="131">
        <v>103</v>
      </c>
      <c r="B113" s="114"/>
      <c r="C113" s="114"/>
      <c r="D113" s="114"/>
      <c r="E113" s="114"/>
      <c r="G113" s="114"/>
      <c r="H113" s="114"/>
      <c r="I113" s="114"/>
      <c r="J113" s="114"/>
      <c r="K113" s="114"/>
      <c r="L113" s="114"/>
      <c r="M113" s="114"/>
      <c r="N113" s="114"/>
      <c r="O113" s="114"/>
      <c r="P113" s="114"/>
      <c r="R113" s="114"/>
      <c r="T113" s="114"/>
      <c r="U113" s="114"/>
      <c r="V113" s="114"/>
      <c r="X113" s="114"/>
      <c r="Z113" s="114"/>
      <c r="AA113" s="114"/>
      <c r="AB113" s="114"/>
      <c r="AC113" s="131">
        <f t="shared" si="4"/>
        <v>0</v>
      </c>
    </row>
    <row r="114" spans="1:29" x14ac:dyDescent="0.3">
      <c r="A114" s="131">
        <v>104</v>
      </c>
      <c r="B114" s="114"/>
      <c r="C114" s="114"/>
      <c r="D114" s="114"/>
      <c r="E114" s="114"/>
      <c r="G114" s="114"/>
      <c r="H114" s="114"/>
      <c r="I114" s="114"/>
      <c r="J114" s="114"/>
      <c r="K114" s="114"/>
      <c r="L114" s="114"/>
      <c r="M114" s="114"/>
      <c r="N114" s="114"/>
      <c r="O114" s="114"/>
      <c r="P114" s="114"/>
      <c r="R114" s="114"/>
      <c r="T114" s="114"/>
      <c r="U114" s="114"/>
      <c r="V114" s="114"/>
      <c r="X114" s="114"/>
      <c r="Z114" s="114"/>
      <c r="AA114" s="114"/>
      <c r="AB114" s="114"/>
      <c r="AC114" s="131">
        <f t="shared" si="4"/>
        <v>0</v>
      </c>
    </row>
    <row r="115" spans="1:29" x14ac:dyDescent="0.3">
      <c r="A115" s="131">
        <v>105</v>
      </c>
      <c r="B115" s="114"/>
      <c r="C115" s="114"/>
      <c r="D115" s="114"/>
      <c r="E115" s="114"/>
      <c r="G115" s="114"/>
      <c r="H115" s="114"/>
      <c r="I115" s="114"/>
      <c r="J115" s="114"/>
      <c r="K115" s="114"/>
      <c r="L115" s="114"/>
      <c r="M115" s="114"/>
      <c r="N115" s="114"/>
      <c r="O115" s="114"/>
      <c r="P115" s="114"/>
      <c r="R115" s="114"/>
      <c r="T115" s="114"/>
      <c r="U115" s="114"/>
      <c r="V115" s="114"/>
      <c r="X115" s="114"/>
      <c r="Z115" s="114"/>
      <c r="AA115" s="114"/>
      <c r="AB115" s="114"/>
      <c r="AC115" s="131">
        <f t="shared" si="4"/>
        <v>0</v>
      </c>
    </row>
    <row r="116" spans="1:29" x14ac:dyDescent="0.3">
      <c r="A116" s="131">
        <v>106</v>
      </c>
      <c r="B116" s="114"/>
      <c r="C116" s="114"/>
      <c r="D116" s="114"/>
      <c r="E116" s="114"/>
      <c r="G116" s="114"/>
      <c r="H116" s="114"/>
      <c r="I116" s="114"/>
      <c r="J116" s="114"/>
      <c r="K116" s="114"/>
      <c r="L116" s="114"/>
      <c r="M116" s="114"/>
      <c r="N116" s="114"/>
      <c r="O116" s="114"/>
      <c r="P116" s="114"/>
      <c r="R116" s="114"/>
      <c r="T116" s="114"/>
      <c r="U116" s="114"/>
      <c r="V116" s="114"/>
      <c r="X116" s="114"/>
      <c r="Z116" s="114"/>
      <c r="AA116" s="114"/>
      <c r="AB116" s="114"/>
      <c r="AC116" s="131">
        <f t="shared" si="4"/>
        <v>0</v>
      </c>
    </row>
    <row r="117" spans="1:29" x14ac:dyDescent="0.3">
      <c r="A117" s="131">
        <v>107</v>
      </c>
      <c r="B117" s="114"/>
      <c r="C117" s="114"/>
      <c r="D117" s="114"/>
      <c r="E117" s="114"/>
      <c r="G117" s="114"/>
      <c r="H117" s="114"/>
      <c r="I117" s="114"/>
      <c r="J117" s="114"/>
      <c r="K117" s="114"/>
      <c r="L117" s="114"/>
      <c r="M117" s="114"/>
      <c r="N117" s="114"/>
      <c r="O117" s="114"/>
      <c r="P117" s="114"/>
      <c r="R117" s="114"/>
      <c r="T117" s="114"/>
      <c r="U117" s="114"/>
      <c r="V117" s="114"/>
      <c r="X117" s="114"/>
      <c r="Z117" s="114"/>
      <c r="AA117" s="114"/>
      <c r="AB117" s="114"/>
      <c r="AC117" s="131">
        <f t="shared" si="4"/>
        <v>0</v>
      </c>
    </row>
    <row r="118" spans="1:29" x14ac:dyDescent="0.3">
      <c r="A118" s="131">
        <v>108</v>
      </c>
      <c r="B118" s="114"/>
      <c r="C118" s="114"/>
      <c r="D118" s="114"/>
      <c r="E118" s="114"/>
      <c r="G118" s="114"/>
      <c r="H118" s="114"/>
      <c r="I118" s="114"/>
      <c r="J118" s="114"/>
      <c r="K118" s="114"/>
      <c r="L118" s="114"/>
      <c r="M118" s="114"/>
      <c r="N118" s="114"/>
      <c r="O118" s="114"/>
      <c r="P118" s="114"/>
      <c r="R118" s="114"/>
      <c r="T118" s="114"/>
      <c r="U118" s="114"/>
      <c r="V118" s="114"/>
      <c r="X118" s="114"/>
      <c r="Z118" s="114"/>
      <c r="AA118" s="114"/>
      <c r="AB118" s="114"/>
      <c r="AC118" s="131">
        <f t="shared" si="4"/>
        <v>0</v>
      </c>
    </row>
    <row r="119" spans="1:29" x14ac:dyDescent="0.3">
      <c r="A119" s="131">
        <v>109</v>
      </c>
      <c r="B119" s="114"/>
      <c r="C119" s="114"/>
      <c r="D119" s="114"/>
      <c r="E119" s="114"/>
      <c r="G119" s="114"/>
      <c r="H119" s="114"/>
      <c r="I119" s="114"/>
      <c r="J119" s="114"/>
      <c r="K119" s="114"/>
      <c r="L119" s="114"/>
      <c r="M119" s="114"/>
      <c r="N119" s="114"/>
      <c r="O119" s="114"/>
      <c r="P119" s="114"/>
      <c r="R119" s="114"/>
      <c r="T119" s="114"/>
      <c r="U119" s="114"/>
      <c r="V119" s="114"/>
      <c r="X119" s="114"/>
      <c r="Z119" s="114"/>
      <c r="AA119" s="114"/>
      <c r="AB119" s="114"/>
      <c r="AC119" s="131">
        <f t="shared" si="4"/>
        <v>0</v>
      </c>
    </row>
    <row r="120" spans="1:29" x14ac:dyDescent="0.3">
      <c r="A120" s="131">
        <v>110</v>
      </c>
      <c r="B120" s="114"/>
      <c r="C120" s="114"/>
      <c r="D120" s="114"/>
      <c r="E120" s="114"/>
      <c r="G120" s="114"/>
      <c r="H120" s="114"/>
      <c r="I120" s="114"/>
      <c r="J120" s="114"/>
      <c r="K120" s="114"/>
      <c r="L120" s="114"/>
      <c r="M120" s="114"/>
      <c r="N120" s="114"/>
      <c r="O120" s="114"/>
      <c r="P120" s="114"/>
      <c r="R120" s="114"/>
      <c r="T120" s="114"/>
      <c r="U120" s="114"/>
      <c r="V120" s="114"/>
      <c r="X120" s="114"/>
      <c r="Z120" s="114"/>
      <c r="AA120" s="114"/>
      <c r="AB120" s="114"/>
      <c r="AC120" s="131">
        <f t="shared" si="4"/>
        <v>0</v>
      </c>
    </row>
    <row r="121" spans="1:29" x14ac:dyDescent="0.3">
      <c r="A121" s="131">
        <v>111</v>
      </c>
      <c r="B121" s="114"/>
      <c r="C121" s="114"/>
      <c r="D121" s="114"/>
      <c r="E121" s="114"/>
      <c r="G121" s="114"/>
      <c r="H121" s="114"/>
      <c r="I121" s="114"/>
      <c r="J121" s="114"/>
      <c r="K121" s="114"/>
      <c r="L121" s="114"/>
      <c r="M121" s="114"/>
      <c r="N121" s="114"/>
      <c r="O121" s="114"/>
      <c r="P121" s="114"/>
      <c r="R121" s="114"/>
      <c r="T121" s="114"/>
      <c r="U121" s="114"/>
      <c r="V121" s="114"/>
      <c r="X121" s="114"/>
      <c r="Z121" s="114"/>
      <c r="AA121" s="114"/>
      <c r="AB121" s="114"/>
      <c r="AC121" s="131">
        <f t="shared" si="4"/>
        <v>0</v>
      </c>
    </row>
    <row r="122" spans="1:29" x14ac:dyDescent="0.3">
      <c r="A122" s="131">
        <v>112</v>
      </c>
      <c r="B122" s="114"/>
      <c r="C122" s="114"/>
      <c r="D122" s="114"/>
      <c r="E122" s="114"/>
      <c r="G122" s="114"/>
      <c r="H122" s="114"/>
      <c r="I122" s="114"/>
      <c r="J122" s="114"/>
      <c r="K122" s="114"/>
      <c r="L122" s="114"/>
      <c r="M122" s="114"/>
      <c r="N122" s="114"/>
      <c r="O122" s="114"/>
      <c r="P122" s="114"/>
      <c r="R122" s="114"/>
      <c r="T122" s="114"/>
      <c r="U122" s="114"/>
      <c r="V122" s="114"/>
      <c r="X122" s="114"/>
      <c r="Z122" s="114"/>
      <c r="AA122" s="114"/>
      <c r="AB122" s="114"/>
      <c r="AC122" s="131">
        <f t="shared" si="4"/>
        <v>0</v>
      </c>
    </row>
    <row r="123" spans="1:29" x14ac:dyDescent="0.3">
      <c r="A123" s="131">
        <v>113</v>
      </c>
      <c r="B123" s="114"/>
      <c r="C123" s="114"/>
      <c r="D123" s="114"/>
      <c r="E123" s="114"/>
      <c r="G123" s="114"/>
      <c r="H123" s="114"/>
      <c r="I123" s="114"/>
      <c r="J123" s="114"/>
      <c r="K123" s="114"/>
      <c r="L123" s="114"/>
      <c r="M123" s="114"/>
      <c r="N123" s="114"/>
      <c r="O123" s="114"/>
      <c r="P123" s="114"/>
      <c r="R123" s="114"/>
      <c r="T123" s="114"/>
      <c r="U123" s="114"/>
      <c r="V123" s="114"/>
      <c r="X123" s="114"/>
      <c r="Z123" s="114"/>
      <c r="AA123" s="114"/>
      <c r="AB123" s="114"/>
      <c r="AC123" s="131">
        <f t="shared" si="4"/>
        <v>0</v>
      </c>
    </row>
    <row r="124" spans="1:29" x14ac:dyDescent="0.3">
      <c r="A124" s="131">
        <v>114</v>
      </c>
      <c r="B124" s="114"/>
      <c r="C124" s="114"/>
      <c r="D124" s="114"/>
      <c r="E124" s="114"/>
      <c r="G124" s="114"/>
      <c r="H124" s="114"/>
      <c r="I124" s="114"/>
      <c r="J124" s="114"/>
      <c r="K124" s="114"/>
      <c r="L124" s="114"/>
      <c r="M124" s="114"/>
      <c r="N124" s="114"/>
      <c r="O124" s="114"/>
      <c r="P124" s="114"/>
      <c r="R124" s="114"/>
      <c r="T124" s="114"/>
      <c r="U124" s="114"/>
      <c r="V124" s="114"/>
      <c r="X124" s="114"/>
      <c r="Z124" s="114"/>
      <c r="AA124" s="114"/>
      <c r="AB124" s="114"/>
      <c r="AC124" s="131">
        <f t="shared" si="4"/>
        <v>0</v>
      </c>
    </row>
    <row r="125" spans="1:29" x14ac:dyDescent="0.3">
      <c r="A125" s="131">
        <v>115</v>
      </c>
      <c r="B125" s="114"/>
      <c r="C125" s="114"/>
      <c r="D125" s="114"/>
      <c r="E125" s="114"/>
      <c r="G125" s="114"/>
      <c r="H125" s="114"/>
      <c r="I125" s="114"/>
      <c r="J125" s="114"/>
      <c r="K125" s="114"/>
      <c r="L125" s="114"/>
      <c r="M125" s="114"/>
      <c r="N125" s="114"/>
      <c r="O125" s="114"/>
      <c r="P125" s="114"/>
      <c r="R125" s="114"/>
      <c r="T125" s="114"/>
      <c r="U125" s="114"/>
      <c r="V125" s="114"/>
      <c r="X125" s="114"/>
      <c r="Z125" s="114"/>
      <c r="AA125" s="114"/>
      <c r="AB125" s="114"/>
      <c r="AC125" s="131">
        <f t="shared" si="4"/>
        <v>0</v>
      </c>
    </row>
    <row r="126" spans="1:29" x14ac:dyDescent="0.3">
      <c r="A126" s="131">
        <v>116</v>
      </c>
      <c r="B126" s="114"/>
      <c r="C126" s="114"/>
      <c r="D126" s="114"/>
      <c r="E126" s="114"/>
      <c r="G126" s="114"/>
      <c r="H126" s="114"/>
      <c r="I126" s="114"/>
      <c r="J126" s="114"/>
      <c r="K126" s="114"/>
      <c r="L126" s="114"/>
      <c r="M126" s="114"/>
      <c r="N126" s="114"/>
      <c r="O126" s="114"/>
      <c r="P126" s="114"/>
      <c r="R126" s="114"/>
      <c r="T126" s="114"/>
      <c r="U126" s="114"/>
      <c r="V126" s="114"/>
      <c r="X126" s="114"/>
      <c r="Z126" s="114"/>
      <c r="AA126" s="114"/>
      <c r="AB126" s="114"/>
      <c r="AC126" s="131">
        <f t="shared" si="4"/>
        <v>0</v>
      </c>
    </row>
    <row r="127" spans="1:29" x14ac:dyDescent="0.3">
      <c r="A127" s="131">
        <v>117</v>
      </c>
      <c r="B127" s="114"/>
      <c r="C127" s="114"/>
      <c r="D127" s="114"/>
      <c r="E127" s="114"/>
      <c r="G127" s="114"/>
      <c r="H127" s="114"/>
      <c r="I127" s="114"/>
      <c r="J127" s="114"/>
      <c r="K127" s="114"/>
      <c r="L127" s="114"/>
      <c r="M127" s="114"/>
      <c r="N127" s="114"/>
      <c r="O127" s="114"/>
      <c r="P127" s="114"/>
      <c r="R127" s="114"/>
      <c r="T127" s="114"/>
      <c r="U127" s="114"/>
      <c r="V127" s="114"/>
      <c r="X127" s="114"/>
      <c r="Z127" s="114"/>
      <c r="AA127" s="114"/>
      <c r="AB127" s="114"/>
      <c r="AC127" s="131">
        <f t="shared" si="4"/>
        <v>0</v>
      </c>
    </row>
    <row r="128" spans="1:29" x14ac:dyDescent="0.3">
      <c r="A128" s="131">
        <v>118</v>
      </c>
      <c r="B128" s="114"/>
      <c r="C128" s="114"/>
      <c r="D128" s="114"/>
      <c r="E128" s="114"/>
      <c r="G128" s="114"/>
      <c r="H128" s="114"/>
      <c r="I128" s="114"/>
      <c r="J128" s="114"/>
      <c r="K128" s="114"/>
      <c r="L128" s="114"/>
      <c r="M128" s="114"/>
      <c r="N128" s="114"/>
      <c r="O128" s="114"/>
      <c r="P128" s="114"/>
      <c r="R128" s="114"/>
      <c r="T128" s="114"/>
      <c r="U128" s="114"/>
      <c r="V128" s="114"/>
      <c r="X128" s="114"/>
      <c r="Z128" s="114"/>
      <c r="AA128" s="114"/>
      <c r="AB128" s="114"/>
      <c r="AC128" s="131">
        <f t="shared" si="4"/>
        <v>0</v>
      </c>
    </row>
    <row r="129" spans="1:29" x14ac:dyDescent="0.3">
      <c r="A129" s="131">
        <v>119</v>
      </c>
      <c r="B129" s="114"/>
      <c r="C129" s="114"/>
      <c r="D129" s="114"/>
      <c r="E129" s="114"/>
      <c r="G129" s="114"/>
      <c r="H129" s="114"/>
      <c r="I129" s="114"/>
      <c r="J129" s="114"/>
      <c r="K129" s="114"/>
      <c r="L129" s="114"/>
      <c r="M129" s="114"/>
      <c r="N129" s="114"/>
      <c r="O129" s="114"/>
      <c r="P129" s="114"/>
      <c r="R129" s="114"/>
      <c r="T129" s="114"/>
      <c r="U129" s="114"/>
      <c r="V129" s="114"/>
      <c r="X129" s="114"/>
      <c r="Z129" s="114"/>
      <c r="AA129" s="114"/>
      <c r="AB129" s="114"/>
      <c r="AC129" s="131">
        <f t="shared" si="4"/>
        <v>0</v>
      </c>
    </row>
    <row r="130" spans="1:29" x14ac:dyDescent="0.3">
      <c r="A130" s="131">
        <v>120</v>
      </c>
      <c r="B130" s="114"/>
      <c r="C130" s="114"/>
      <c r="D130" s="114"/>
      <c r="E130" s="114"/>
      <c r="G130" s="114"/>
      <c r="H130" s="114"/>
      <c r="I130" s="114"/>
      <c r="J130" s="114"/>
      <c r="K130" s="114"/>
      <c r="L130" s="114"/>
      <c r="M130" s="114"/>
      <c r="N130" s="114"/>
      <c r="O130" s="114"/>
      <c r="P130" s="114"/>
      <c r="R130" s="114"/>
      <c r="T130" s="114"/>
      <c r="U130" s="114"/>
      <c r="V130" s="114"/>
      <c r="X130" s="114"/>
      <c r="Z130" s="114"/>
      <c r="AA130" s="114"/>
      <c r="AB130" s="114"/>
      <c r="AC130" s="131">
        <f t="shared" si="4"/>
        <v>0</v>
      </c>
    </row>
    <row r="131" spans="1:29" x14ac:dyDescent="0.3">
      <c r="A131" s="131">
        <v>121</v>
      </c>
      <c r="B131" s="114"/>
      <c r="C131" s="114"/>
      <c r="D131" s="114"/>
      <c r="E131" s="114"/>
      <c r="G131" s="114"/>
      <c r="H131" s="114"/>
      <c r="I131" s="114"/>
      <c r="J131" s="114"/>
      <c r="K131" s="114"/>
      <c r="L131" s="114"/>
      <c r="M131" s="114"/>
      <c r="N131" s="114"/>
      <c r="O131" s="114"/>
      <c r="P131" s="114"/>
      <c r="R131" s="114"/>
      <c r="T131" s="114"/>
      <c r="U131" s="114"/>
      <c r="V131" s="114"/>
      <c r="X131" s="114"/>
      <c r="Z131" s="114"/>
      <c r="AA131" s="114"/>
      <c r="AB131" s="114"/>
      <c r="AC131" s="131">
        <f t="shared" si="4"/>
        <v>0</v>
      </c>
    </row>
    <row r="132" spans="1:29" x14ac:dyDescent="0.3">
      <c r="A132" s="131">
        <v>122</v>
      </c>
      <c r="B132" s="114"/>
      <c r="C132" s="114"/>
      <c r="D132" s="114"/>
      <c r="E132" s="114"/>
      <c r="G132" s="114"/>
      <c r="H132" s="114"/>
      <c r="I132" s="114"/>
      <c r="J132" s="114"/>
      <c r="K132" s="114"/>
      <c r="L132" s="114"/>
      <c r="M132" s="114"/>
      <c r="N132" s="114"/>
      <c r="O132" s="114"/>
      <c r="P132" s="114"/>
      <c r="R132" s="114"/>
      <c r="T132" s="114"/>
      <c r="U132" s="114"/>
      <c r="V132" s="114"/>
      <c r="X132" s="114"/>
      <c r="Z132" s="114"/>
      <c r="AA132" s="114"/>
      <c r="AB132" s="114"/>
      <c r="AC132" s="131">
        <f t="shared" si="4"/>
        <v>0</v>
      </c>
    </row>
    <row r="133" spans="1:29" x14ac:dyDescent="0.3">
      <c r="A133" s="131">
        <v>123</v>
      </c>
      <c r="B133" s="114"/>
      <c r="C133" s="114"/>
      <c r="D133" s="114"/>
      <c r="E133" s="114"/>
      <c r="G133" s="114"/>
      <c r="H133" s="114"/>
      <c r="I133" s="114"/>
      <c r="J133" s="114"/>
      <c r="K133" s="114"/>
      <c r="L133" s="114"/>
      <c r="M133" s="114"/>
      <c r="N133" s="114"/>
      <c r="O133" s="114"/>
      <c r="P133" s="114"/>
      <c r="R133" s="114"/>
      <c r="T133" s="114"/>
      <c r="U133" s="114"/>
      <c r="V133" s="114"/>
      <c r="X133" s="114"/>
      <c r="Z133" s="114"/>
      <c r="AA133" s="114"/>
      <c r="AB133" s="114"/>
      <c r="AC133" s="131">
        <f t="shared" si="4"/>
        <v>0</v>
      </c>
    </row>
    <row r="134" spans="1:29" x14ac:dyDescent="0.3">
      <c r="A134" s="131">
        <v>124</v>
      </c>
      <c r="B134" s="114"/>
      <c r="C134" s="114"/>
      <c r="D134" s="114"/>
      <c r="E134" s="114"/>
      <c r="G134" s="114"/>
      <c r="H134" s="114"/>
      <c r="I134" s="114"/>
      <c r="J134" s="114"/>
      <c r="K134" s="114"/>
      <c r="L134" s="114"/>
      <c r="M134" s="114"/>
      <c r="N134" s="114"/>
      <c r="O134" s="114"/>
      <c r="P134" s="114"/>
      <c r="R134" s="114"/>
      <c r="T134" s="114"/>
      <c r="U134" s="114"/>
      <c r="V134" s="114"/>
      <c r="X134" s="114"/>
      <c r="Z134" s="114"/>
      <c r="AA134" s="114"/>
      <c r="AB134" s="114"/>
      <c r="AC134" s="131">
        <f t="shared" si="4"/>
        <v>0</v>
      </c>
    </row>
    <row r="135" spans="1:29" x14ac:dyDescent="0.3">
      <c r="A135" s="131">
        <v>125</v>
      </c>
      <c r="B135" s="114"/>
      <c r="C135" s="114"/>
      <c r="D135" s="114"/>
      <c r="E135" s="114"/>
      <c r="G135" s="114"/>
      <c r="H135" s="114"/>
      <c r="I135" s="114"/>
      <c r="J135" s="114"/>
      <c r="K135" s="114"/>
      <c r="L135" s="114"/>
      <c r="M135" s="114"/>
      <c r="N135" s="114"/>
      <c r="O135" s="114"/>
      <c r="P135" s="114"/>
      <c r="R135" s="114"/>
      <c r="T135" s="114"/>
      <c r="U135" s="114"/>
      <c r="V135" s="114"/>
      <c r="X135" s="114"/>
      <c r="Z135" s="114"/>
      <c r="AA135" s="114"/>
      <c r="AB135" s="114"/>
      <c r="AC135" s="131">
        <f t="shared" si="4"/>
        <v>0</v>
      </c>
    </row>
    <row r="136" spans="1:29" x14ac:dyDescent="0.3">
      <c r="A136" s="131">
        <v>126</v>
      </c>
      <c r="B136" s="114"/>
      <c r="C136" s="114"/>
      <c r="D136" s="114"/>
      <c r="E136" s="114"/>
      <c r="G136" s="114"/>
      <c r="H136" s="114"/>
      <c r="I136" s="114"/>
      <c r="J136" s="114"/>
      <c r="K136" s="114"/>
      <c r="L136" s="114"/>
      <c r="M136" s="114"/>
      <c r="N136" s="114"/>
      <c r="O136" s="114"/>
      <c r="P136" s="114"/>
      <c r="R136" s="114"/>
      <c r="T136" s="114"/>
      <c r="U136" s="114"/>
      <c r="V136" s="114"/>
      <c r="X136" s="114"/>
      <c r="Z136" s="114"/>
      <c r="AA136" s="114"/>
      <c r="AB136" s="114"/>
      <c r="AC136" s="131">
        <f t="shared" si="4"/>
        <v>0</v>
      </c>
    </row>
    <row r="137" spans="1:29" x14ac:dyDescent="0.3">
      <c r="A137" s="131">
        <v>127</v>
      </c>
      <c r="B137" s="114"/>
      <c r="C137" s="114"/>
      <c r="D137" s="114"/>
      <c r="E137" s="114"/>
      <c r="G137" s="114"/>
      <c r="H137" s="114"/>
      <c r="I137" s="114"/>
      <c r="J137" s="114"/>
      <c r="K137" s="114"/>
      <c r="L137" s="114"/>
      <c r="M137" s="114"/>
      <c r="N137" s="114"/>
      <c r="O137" s="114"/>
      <c r="P137" s="114"/>
      <c r="R137" s="114"/>
      <c r="T137" s="114"/>
      <c r="U137" s="114"/>
      <c r="V137" s="114"/>
      <c r="X137" s="114"/>
      <c r="Z137" s="114"/>
      <c r="AA137" s="114"/>
      <c r="AB137" s="114"/>
      <c r="AC137" s="131">
        <f t="shared" si="4"/>
        <v>0</v>
      </c>
    </row>
    <row r="138" spans="1:29" x14ac:dyDescent="0.3">
      <c r="A138" s="131">
        <v>128</v>
      </c>
      <c r="B138" s="114"/>
      <c r="C138" s="114"/>
      <c r="D138" s="114"/>
      <c r="E138" s="114"/>
      <c r="G138" s="114"/>
      <c r="H138" s="114"/>
      <c r="I138" s="114"/>
      <c r="J138" s="114"/>
      <c r="K138" s="114"/>
      <c r="L138" s="114"/>
      <c r="M138" s="114"/>
      <c r="N138" s="114"/>
      <c r="O138" s="114"/>
      <c r="P138" s="114"/>
      <c r="R138" s="114"/>
      <c r="T138" s="114"/>
      <c r="U138" s="114"/>
      <c r="V138" s="114"/>
      <c r="X138" s="114"/>
      <c r="Z138" s="114"/>
      <c r="AA138" s="114"/>
      <c r="AB138" s="114"/>
      <c r="AC138" s="131">
        <f t="shared" si="4"/>
        <v>0</v>
      </c>
    </row>
    <row r="139" spans="1:29" x14ac:dyDescent="0.3">
      <c r="A139" s="131">
        <v>129</v>
      </c>
      <c r="B139" s="114"/>
      <c r="C139" s="114"/>
      <c r="D139" s="114"/>
      <c r="E139" s="114"/>
      <c r="G139" s="114"/>
      <c r="H139" s="114"/>
      <c r="I139" s="114"/>
      <c r="J139" s="114"/>
      <c r="K139" s="114"/>
      <c r="L139" s="114"/>
      <c r="M139" s="114"/>
      <c r="N139" s="114"/>
      <c r="O139" s="114"/>
      <c r="P139" s="114"/>
      <c r="R139" s="114"/>
      <c r="T139" s="114"/>
      <c r="U139" s="114"/>
      <c r="V139" s="114"/>
      <c r="X139" s="114"/>
      <c r="Z139" s="114"/>
      <c r="AA139" s="114"/>
      <c r="AB139" s="114"/>
      <c r="AC139" s="131">
        <f t="shared" si="4"/>
        <v>0</v>
      </c>
    </row>
    <row r="140" spans="1:29" x14ac:dyDescent="0.3">
      <c r="A140" s="131">
        <v>130</v>
      </c>
      <c r="B140" s="114"/>
      <c r="C140" s="114"/>
      <c r="D140" s="114"/>
      <c r="E140" s="114"/>
      <c r="G140" s="114"/>
      <c r="H140" s="114"/>
      <c r="I140" s="114"/>
      <c r="J140" s="114"/>
      <c r="K140" s="114"/>
      <c r="L140" s="114"/>
      <c r="M140" s="114"/>
      <c r="N140" s="114"/>
      <c r="O140" s="114"/>
      <c r="P140" s="114"/>
      <c r="R140" s="114"/>
      <c r="T140" s="114"/>
      <c r="U140" s="114"/>
      <c r="V140" s="114"/>
      <c r="X140" s="114"/>
      <c r="Z140" s="114"/>
      <c r="AA140" s="114"/>
      <c r="AB140" s="114"/>
      <c r="AC140" s="131">
        <f t="shared" ref="AC140:AC203" si="5">IF(E140=0,D140,D140-E140)</f>
        <v>0</v>
      </c>
    </row>
    <row r="141" spans="1:29" x14ac:dyDescent="0.3">
      <c r="A141" s="131">
        <v>131</v>
      </c>
      <c r="B141" s="114"/>
      <c r="C141" s="114"/>
      <c r="D141" s="114"/>
      <c r="E141" s="114"/>
      <c r="G141" s="114"/>
      <c r="H141" s="114"/>
      <c r="I141" s="114"/>
      <c r="J141" s="114"/>
      <c r="K141" s="114"/>
      <c r="L141" s="114"/>
      <c r="M141" s="114"/>
      <c r="N141" s="114"/>
      <c r="O141" s="114"/>
      <c r="P141" s="114"/>
      <c r="R141" s="114"/>
      <c r="T141" s="114"/>
      <c r="U141" s="114"/>
      <c r="V141" s="114"/>
      <c r="X141" s="114"/>
      <c r="Z141" s="114"/>
      <c r="AA141" s="114"/>
      <c r="AB141" s="114"/>
      <c r="AC141" s="131">
        <f t="shared" si="5"/>
        <v>0</v>
      </c>
    </row>
    <row r="142" spans="1:29" x14ac:dyDescent="0.3">
      <c r="A142" s="131">
        <v>132</v>
      </c>
      <c r="B142" s="114"/>
      <c r="C142" s="114"/>
      <c r="D142" s="114"/>
      <c r="E142" s="114"/>
      <c r="G142" s="114"/>
      <c r="H142" s="114"/>
      <c r="I142" s="114"/>
      <c r="J142" s="114"/>
      <c r="K142" s="114"/>
      <c r="L142" s="114"/>
      <c r="M142" s="114"/>
      <c r="N142" s="114"/>
      <c r="O142" s="114"/>
      <c r="P142" s="114"/>
      <c r="R142" s="114"/>
      <c r="T142" s="114"/>
      <c r="U142" s="114"/>
      <c r="V142" s="114"/>
      <c r="X142" s="114"/>
      <c r="Z142" s="114"/>
      <c r="AA142" s="114"/>
      <c r="AB142" s="114"/>
      <c r="AC142" s="131">
        <f t="shared" si="5"/>
        <v>0</v>
      </c>
    </row>
    <row r="143" spans="1:29" x14ac:dyDescent="0.3">
      <c r="A143" s="131">
        <v>133</v>
      </c>
      <c r="B143" s="114"/>
      <c r="C143" s="114"/>
      <c r="D143" s="114"/>
      <c r="E143" s="114"/>
      <c r="G143" s="114"/>
      <c r="H143" s="114"/>
      <c r="I143" s="114"/>
      <c r="J143" s="114"/>
      <c r="K143" s="114"/>
      <c r="L143" s="114"/>
      <c r="M143" s="114"/>
      <c r="N143" s="114"/>
      <c r="O143" s="114"/>
      <c r="P143" s="114"/>
      <c r="R143" s="114"/>
      <c r="T143" s="114"/>
      <c r="U143" s="114"/>
      <c r="V143" s="114"/>
      <c r="X143" s="114"/>
      <c r="Z143" s="114"/>
      <c r="AA143" s="114"/>
      <c r="AB143" s="114"/>
      <c r="AC143" s="131">
        <f t="shared" si="5"/>
        <v>0</v>
      </c>
    </row>
    <row r="144" spans="1:29" x14ac:dyDescent="0.3">
      <c r="A144" s="131">
        <v>134</v>
      </c>
      <c r="B144" s="114"/>
      <c r="C144" s="114"/>
      <c r="D144" s="114"/>
      <c r="E144" s="114"/>
      <c r="G144" s="114"/>
      <c r="H144" s="114"/>
      <c r="I144" s="114"/>
      <c r="J144" s="114"/>
      <c r="K144" s="114"/>
      <c r="L144" s="114"/>
      <c r="M144" s="114"/>
      <c r="N144" s="114"/>
      <c r="O144" s="114"/>
      <c r="P144" s="114"/>
      <c r="R144" s="114"/>
      <c r="T144" s="114"/>
      <c r="U144" s="114"/>
      <c r="V144" s="114"/>
      <c r="X144" s="114"/>
      <c r="Z144" s="114"/>
      <c r="AA144" s="114"/>
      <c r="AB144" s="114"/>
      <c r="AC144" s="131">
        <f t="shared" si="5"/>
        <v>0</v>
      </c>
    </row>
    <row r="145" spans="1:29" x14ac:dyDescent="0.3">
      <c r="A145" s="131">
        <v>135</v>
      </c>
      <c r="B145" s="114"/>
      <c r="C145" s="114"/>
      <c r="D145" s="114"/>
      <c r="E145" s="114"/>
      <c r="G145" s="114"/>
      <c r="H145" s="114"/>
      <c r="I145" s="114"/>
      <c r="J145" s="114"/>
      <c r="K145" s="114"/>
      <c r="L145" s="114"/>
      <c r="M145" s="114"/>
      <c r="N145" s="114"/>
      <c r="O145" s="114"/>
      <c r="P145" s="114"/>
      <c r="R145" s="114"/>
      <c r="T145" s="114"/>
      <c r="U145" s="114"/>
      <c r="V145" s="114"/>
      <c r="X145" s="114"/>
      <c r="Z145" s="114"/>
      <c r="AA145" s="114"/>
      <c r="AB145" s="114"/>
      <c r="AC145" s="131">
        <f t="shared" si="5"/>
        <v>0</v>
      </c>
    </row>
    <row r="146" spans="1:29" x14ac:dyDescent="0.3">
      <c r="A146" s="131">
        <v>136</v>
      </c>
      <c r="B146" s="114"/>
      <c r="C146" s="114"/>
      <c r="D146" s="114"/>
      <c r="E146" s="114"/>
      <c r="G146" s="114"/>
      <c r="H146" s="114"/>
      <c r="I146" s="114"/>
      <c r="J146" s="114"/>
      <c r="K146" s="114"/>
      <c r="L146" s="114"/>
      <c r="M146" s="114"/>
      <c r="N146" s="114"/>
      <c r="O146" s="114"/>
      <c r="P146" s="114"/>
      <c r="R146" s="114"/>
      <c r="T146" s="114"/>
      <c r="U146" s="114"/>
      <c r="V146" s="114"/>
      <c r="X146" s="114"/>
      <c r="Z146" s="114"/>
      <c r="AA146" s="114"/>
      <c r="AB146" s="114"/>
      <c r="AC146" s="131">
        <f t="shared" si="5"/>
        <v>0</v>
      </c>
    </row>
    <row r="147" spans="1:29" x14ac:dyDescent="0.3">
      <c r="A147" s="131">
        <v>137</v>
      </c>
      <c r="B147" s="114"/>
      <c r="C147" s="114"/>
      <c r="D147" s="114"/>
      <c r="E147" s="114"/>
      <c r="G147" s="114"/>
      <c r="H147" s="114"/>
      <c r="I147" s="114"/>
      <c r="J147" s="114"/>
      <c r="K147" s="114"/>
      <c r="L147" s="114"/>
      <c r="M147" s="114"/>
      <c r="N147" s="114"/>
      <c r="O147" s="114"/>
      <c r="P147" s="114"/>
      <c r="R147" s="114"/>
      <c r="T147" s="114"/>
      <c r="U147" s="114"/>
      <c r="V147" s="114"/>
      <c r="X147" s="114"/>
      <c r="Z147" s="114"/>
      <c r="AA147" s="114"/>
      <c r="AB147" s="114"/>
      <c r="AC147" s="131">
        <f t="shared" si="5"/>
        <v>0</v>
      </c>
    </row>
    <row r="148" spans="1:29" x14ac:dyDescent="0.3">
      <c r="A148" s="131">
        <v>138</v>
      </c>
      <c r="B148" s="114"/>
      <c r="C148" s="114"/>
      <c r="D148" s="114"/>
      <c r="E148" s="114"/>
      <c r="G148" s="114"/>
      <c r="H148" s="114"/>
      <c r="I148" s="114"/>
      <c r="J148" s="114"/>
      <c r="K148" s="114"/>
      <c r="L148" s="114"/>
      <c r="M148" s="114"/>
      <c r="N148" s="114"/>
      <c r="O148" s="114"/>
      <c r="P148" s="114"/>
      <c r="R148" s="114"/>
      <c r="T148" s="114"/>
      <c r="U148" s="114"/>
      <c r="V148" s="114"/>
      <c r="X148" s="114"/>
      <c r="Z148" s="114"/>
      <c r="AA148" s="114"/>
      <c r="AB148" s="114"/>
      <c r="AC148" s="131">
        <f t="shared" si="5"/>
        <v>0</v>
      </c>
    </row>
    <row r="149" spans="1:29" x14ac:dyDescent="0.3">
      <c r="A149" s="131">
        <v>139</v>
      </c>
      <c r="B149" s="114"/>
      <c r="C149" s="114"/>
      <c r="D149" s="114"/>
      <c r="E149" s="114"/>
      <c r="G149" s="114"/>
      <c r="H149" s="114"/>
      <c r="I149" s="114"/>
      <c r="J149" s="114"/>
      <c r="K149" s="114"/>
      <c r="L149" s="114"/>
      <c r="M149" s="114"/>
      <c r="N149" s="114"/>
      <c r="O149" s="114"/>
      <c r="P149" s="114"/>
      <c r="R149" s="114"/>
      <c r="T149" s="114"/>
      <c r="U149" s="114"/>
      <c r="V149" s="114"/>
      <c r="X149" s="114"/>
      <c r="Z149" s="114"/>
      <c r="AA149" s="114"/>
      <c r="AB149" s="114"/>
      <c r="AC149" s="131">
        <f t="shared" si="5"/>
        <v>0</v>
      </c>
    </row>
    <row r="150" spans="1:29" x14ac:dyDescent="0.3">
      <c r="A150" s="131">
        <v>140</v>
      </c>
      <c r="B150" s="114"/>
      <c r="C150" s="114"/>
      <c r="D150" s="114"/>
      <c r="E150" s="114"/>
      <c r="G150" s="114"/>
      <c r="H150" s="114"/>
      <c r="I150" s="114"/>
      <c r="J150" s="114"/>
      <c r="K150" s="114"/>
      <c r="L150" s="114"/>
      <c r="M150" s="114"/>
      <c r="N150" s="114"/>
      <c r="O150" s="114"/>
      <c r="P150" s="114"/>
      <c r="R150" s="114"/>
      <c r="T150" s="114"/>
      <c r="U150" s="114"/>
      <c r="V150" s="114"/>
      <c r="X150" s="114"/>
      <c r="Z150" s="114"/>
      <c r="AA150" s="114"/>
      <c r="AB150" s="114"/>
      <c r="AC150" s="131">
        <f t="shared" si="5"/>
        <v>0</v>
      </c>
    </row>
    <row r="151" spans="1:29" x14ac:dyDescent="0.3">
      <c r="A151" s="131">
        <v>141</v>
      </c>
      <c r="B151" s="114"/>
      <c r="C151" s="114"/>
      <c r="D151" s="114"/>
      <c r="E151" s="114"/>
      <c r="G151" s="114"/>
      <c r="H151" s="114"/>
      <c r="I151" s="114"/>
      <c r="J151" s="114"/>
      <c r="K151" s="114"/>
      <c r="L151" s="114"/>
      <c r="M151" s="114"/>
      <c r="N151" s="114"/>
      <c r="O151" s="114"/>
      <c r="P151" s="114"/>
      <c r="R151" s="114"/>
      <c r="T151" s="114"/>
      <c r="U151" s="114"/>
      <c r="V151" s="114"/>
      <c r="X151" s="114"/>
      <c r="Z151" s="114"/>
      <c r="AA151" s="114"/>
      <c r="AB151" s="114"/>
      <c r="AC151" s="131">
        <f t="shared" si="5"/>
        <v>0</v>
      </c>
    </row>
    <row r="152" spans="1:29" x14ac:dyDescent="0.3">
      <c r="A152" s="131">
        <v>142</v>
      </c>
      <c r="B152" s="114"/>
      <c r="C152" s="114"/>
      <c r="D152" s="114"/>
      <c r="E152" s="114"/>
      <c r="G152" s="114"/>
      <c r="H152" s="114"/>
      <c r="I152" s="114"/>
      <c r="J152" s="114"/>
      <c r="K152" s="114"/>
      <c r="L152" s="114"/>
      <c r="M152" s="114"/>
      <c r="N152" s="114"/>
      <c r="O152" s="114"/>
      <c r="P152" s="114"/>
      <c r="R152" s="114"/>
      <c r="T152" s="114"/>
      <c r="U152" s="114"/>
      <c r="V152" s="114"/>
      <c r="X152" s="114"/>
      <c r="Z152" s="114"/>
      <c r="AA152" s="114"/>
      <c r="AB152" s="114"/>
      <c r="AC152" s="131">
        <f t="shared" si="5"/>
        <v>0</v>
      </c>
    </row>
    <row r="153" spans="1:29" x14ac:dyDescent="0.3">
      <c r="A153" s="131">
        <v>143</v>
      </c>
      <c r="B153" s="114"/>
      <c r="C153" s="114"/>
      <c r="D153" s="114"/>
      <c r="E153" s="114"/>
      <c r="G153" s="114"/>
      <c r="H153" s="114"/>
      <c r="I153" s="114"/>
      <c r="J153" s="114"/>
      <c r="K153" s="114"/>
      <c r="L153" s="114"/>
      <c r="M153" s="114"/>
      <c r="N153" s="114"/>
      <c r="O153" s="114"/>
      <c r="P153" s="114"/>
      <c r="R153" s="114"/>
      <c r="T153" s="114"/>
      <c r="U153" s="114"/>
      <c r="V153" s="114"/>
      <c r="X153" s="114"/>
      <c r="Z153" s="114"/>
      <c r="AA153" s="114"/>
      <c r="AB153" s="114"/>
      <c r="AC153" s="131">
        <f t="shared" si="5"/>
        <v>0</v>
      </c>
    </row>
    <row r="154" spans="1:29" x14ac:dyDescent="0.3">
      <c r="A154" s="131">
        <v>144</v>
      </c>
      <c r="B154" s="114"/>
      <c r="C154" s="114"/>
      <c r="D154" s="114"/>
      <c r="E154" s="114"/>
      <c r="G154" s="114"/>
      <c r="H154" s="114"/>
      <c r="I154" s="114"/>
      <c r="J154" s="114"/>
      <c r="K154" s="114"/>
      <c r="L154" s="114"/>
      <c r="M154" s="114"/>
      <c r="N154" s="114"/>
      <c r="O154" s="114"/>
      <c r="P154" s="114"/>
      <c r="R154" s="114"/>
      <c r="T154" s="114"/>
      <c r="U154" s="114"/>
      <c r="V154" s="114"/>
      <c r="X154" s="114"/>
      <c r="Z154" s="114"/>
      <c r="AA154" s="114"/>
      <c r="AB154" s="114"/>
      <c r="AC154" s="131">
        <f t="shared" si="5"/>
        <v>0</v>
      </c>
    </row>
    <row r="155" spans="1:29" x14ac:dyDescent="0.3">
      <c r="A155" s="131">
        <v>145</v>
      </c>
      <c r="B155" s="114"/>
      <c r="C155" s="114"/>
      <c r="D155" s="114"/>
      <c r="E155" s="114"/>
      <c r="G155" s="114"/>
      <c r="H155" s="114"/>
      <c r="I155" s="114"/>
      <c r="J155" s="114"/>
      <c r="K155" s="114"/>
      <c r="L155" s="114"/>
      <c r="M155" s="114"/>
      <c r="N155" s="114"/>
      <c r="O155" s="114"/>
      <c r="P155" s="114"/>
      <c r="R155" s="114"/>
      <c r="T155" s="114"/>
      <c r="U155" s="114"/>
      <c r="V155" s="114"/>
      <c r="X155" s="114"/>
      <c r="Z155" s="114"/>
      <c r="AA155" s="114"/>
      <c r="AB155" s="114"/>
      <c r="AC155" s="131">
        <f t="shared" si="5"/>
        <v>0</v>
      </c>
    </row>
    <row r="156" spans="1:29" x14ac:dyDescent="0.3">
      <c r="A156" s="131">
        <v>146</v>
      </c>
      <c r="B156" s="114"/>
      <c r="C156" s="114"/>
      <c r="D156" s="114"/>
      <c r="E156" s="114"/>
      <c r="G156" s="114"/>
      <c r="H156" s="114"/>
      <c r="I156" s="114"/>
      <c r="J156" s="114"/>
      <c r="K156" s="114"/>
      <c r="L156" s="114"/>
      <c r="M156" s="114"/>
      <c r="N156" s="114"/>
      <c r="O156" s="114"/>
      <c r="P156" s="114"/>
      <c r="R156" s="114"/>
      <c r="T156" s="114"/>
      <c r="U156" s="114"/>
      <c r="V156" s="114"/>
      <c r="X156" s="114"/>
      <c r="Z156" s="114"/>
      <c r="AA156" s="114"/>
      <c r="AB156" s="114"/>
      <c r="AC156" s="131">
        <f t="shared" si="5"/>
        <v>0</v>
      </c>
    </row>
    <row r="157" spans="1:29" x14ac:dyDescent="0.3">
      <c r="A157" s="131">
        <v>147</v>
      </c>
      <c r="B157" s="114"/>
      <c r="C157" s="114"/>
      <c r="D157" s="114"/>
      <c r="E157" s="114"/>
      <c r="G157" s="114"/>
      <c r="H157" s="114"/>
      <c r="I157" s="114"/>
      <c r="J157" s="114"/>
      <c r="K157" s="114"/>
      <c r="L157" s="114"/>
      <c r="M157" s="114"/>
      <c r="N157" s="114"/>
      <c r="O157" s="114"/>
      <c r="P157" s="114"/>
      <c r="R157" s="114"/>
      <c r="T157" s="114"/>
      <c r="U157" s="114"/>
      <c r="V157" s="114"/>
      <c r="X157" s="114"/>
      <c r="Z157" s="114"/>
      <c r="AA157" s="114"/>
      <c r="AB157" s="114"/>
      <c r="AC157" s="131">
        <f t="shared" si="5"/>
        <v>0</v>
      </c>
    </row>
    <row r="158" spans="1:29" x14ac:dyDescent="0.3">
      <c r="A158" s="131">
        <v>148</v>
      </c>
      <c r="B158" s="114"/>
      <c r="C158" s="114"/>
      <c r="D158" s="114"/>
      <c r="E158" s="114"/>
      <c r="G158" s="114"/>
      <c r="H158" s="114"/>
      <c r="I158" s="114"/>
      <c r="J158" s="114"/>
      <c r="K158" s="114"/>
      <c r="L158" s="114"/>
      <c r="M158" s="114"/>
      <c r="N158" s="114"/>
      <c r="O158" s="114"/>
      <c r="P158" s="114"/>
      <c r="R158" s="114"/>
      <c r="T158" s="114"/>
      <c r="U158" s="114"/>
      <c r="V158" s="114"/>
      <c r="X158" s="114"/>
      <c r="Z158" s="114"/>
      <c r="AA158" s="114"/>
      <c r="AB158" s="114"/>
      <c r="AC158" s="131">
        <f t="shared" si="5"/>
        <v>0</v>
      </c>
    </row>
    <row r="159" spans="1:29" x14ac:dyDescent="0.3">
      <c r="A159" s="131">
        <v>149</v>
      </c>
      <c r="B159" s="114"/>
      <c r="C159" s="114"/>
      <c r="D159" s="114"/>
      <c r="E159" s="114"/>
      <c r="G159" s="114"/>
      <c r="H159" s="114"/>
      <c r="I159" s="114"/>
      <c r="J159" s="114"/>
      <c r="K159" s="114"/>
      <c r="L159" s="114"/>
      <c r="M159" s="114"/>
      <c r="N159" s="114"/>
      <c r="O159" s="114"/>
      <c r="P159" s="114"/>
      <c r="R159" s="114"/>
      <c r="T159" s="114"/>
      <c r="U159" s="114"/>
      <c r="V159" s="114"/>
      <c r="X159" s="114"/>
      <c r="Z159" s="114"/>
      <c r="AA159" s="114"/>
      <c r="AB159" s="114"/>
      <c r="AC159" s="131">
        <f t="shared" si="5"/>
        <v>0</v>
      </c>
    </row>
    <row r="160" spans="1:29" x14ac:dyDescent="0.3">
      <c r="A160" s="131">
        <v>150</v>
      </c>
      <c r="B160" s="114"/>
      <c r="C160" s="114"/>
      <c r="D160" s="114"/>
      <c r="E160" s="114"/>
      <c r="G160" s="114"/>
      <c r="H160" s="114"/>
      <c r="I160" s="114"/>
      <c r="J160" s="114"/>
      <c r="K160" s="114"/>
      <c r="L160" s="114"/>
      <c r="M160" s="114"/>
      <c r="N160" s="114"/>
      <c r="O160" s="114"/>
      <c r="P160" s="114"/>
      <c r="R160" s="114"/>
      <c r="T160" s="114"/>
      <c r="U160" s="114"/>
      <c r="V160" s="114"/>
      <c r="X160" s="114"/>
      <c r="Z160" s="114"/>
      <c r="AA160" s="114"/>
      <c r="AB160" s="114"/>
      <c r="AC160" s="131">
        <f t="shared" si="5"/>
        <v>0</v>
      </c>
    </row>
    <row r="161" spans="1:29" x14ac:dyDescent="0.3">
      <c r="A161" s="131">
        <v>151</v>
      </c>
      <c r="B161" s="114"/>
      <c r="C161" s="114"/>
      <c r="D161" s="114"/>
      <c r="E161" s="114"/>
      <c r="G161" s="114"/>
      <c r="H161" s="114"/>
      <c r="I161" s="114"/>
      <c r="J161" s="114"/>
      <c r="K161" s="114"/>
      <c r="L161" s="114"/>
      <c r="M161" s="114"/>
      <c r="N161" s="114"/>
      <c r="O161" s="114"/>
      <c r="P161" s="114"/>
      <c r="R161" s="114"/>
      <c r="T161" s="114"/>
      <c r="U161" s="114"/>
      <c r="V161" s="114"/>
      <c r="X161" s="114"/>
      <c r="Z161" s="114"/>
      <c r="AA161" s="114"/>
      <c r="AB161" s="114"/>
      <c r="AC161" s="131">
        <f t="shared" si="5"/>
        <v>0</v>
      </c>
    </row>
    <row r="162" spans="1:29" x14ac:dyDescent="0.3">
      <c r="A162" s="131">
        <v>152</v>
      </c>
      <c r="B162" s="114"/>
      <c r="C162" s="114"/>
      <c r="D162" s="114"/>
      <c r="E162" s="114"/>
      <c r="G162" s="114"/>
      <c r="H162" s="114"/>
      <c r="I162" s="114"/>
      <c r="J162" s="114"/>
      <c r="K162" s="114"/>
      <c r="L162" s="114"/>
      <c r="M162" s="114"/>
      <c r="N162" s="114"/>
      <c r="O162" s="114"/>
      <c r="P162" s="114"/>
      <c r="R162" s="114"/>
      <c r="T162" s="114"/>
      <c r="U162" s="114"/>
      <c r="V162" s="114"/>
      <c r="X162" s="114"/>
      <c r="Z162" s="114"/>
      <c r="AA162" s="114"/>
      <c r="AB162" s="114"/>
      <c r="AC162" s="131">
        <f t="shared" si="5"/>
        <v>0</v>
      </c>
    </row>
    <row r="163" spans="1:29" x14ac:dyDescent="0.3">
      <c r="A163" s="131">
        <v>153</v>
      </c>
      <c r="B163" s="114"/>
      <c r="C163" s="114"/>
      <c r="D163" s="114"/>
      <c r="E163" s="114"/>
      <c r="G163" s="114"/>
      <c r="H163" s="114"/>
      <c r="I163" s="114"/>
      <c r="J163" s="114"/>
      <c r="K163" s="114"/>
      <c r="L163" s="114"/>
      <c r="M163" s="114"/>
      <c r="N163" s="114"/>
      <c r="O163" s="114"/>
      <c r="P163" s="114"/>
      <c r="R163" s="114"/>
      <c r="T163" s="114"/>
      <c r="U163" s="114"/>
      <c r="V163" s="114"/>
      <c r="X163" s="114"/>
      <c r="Z163" s="114"/>
      <c r="AA163" s="114"/>
      <c r="AB163" s="114"/>
      <c r="AC163" s="131">
        <f t="shared" si="5"/>
        <v>0</v>
      </c>
    </row>
    <row r="164" spans="1:29" x14ac:dyDescent="0.3">
      <c r="A164" s="131">
        <v>154</v>
      </c>
      <c r="B164" s="114"/>
      <c r="C164" s="114"/>
      <c r="D164" s="114"/>
      <c r="E164" s="114"/>
      <c r="G164" s="114"/>
      <c r="H164" s="114"/>
      <c r="I164" s="114"/>
      <c r="J164" s="114"/>
      <c r="K164" s="114"/>
      <c r="L164" s="114"/>
      <c r="M164" s="114"/>
      <c r="N164" s="114"/>
      <c r="O164" s="114"/>
      <c r="P164" s="114"/>
      <c r="R164" s="114"/>
      <c r="T164" s="114"/>
      <c r="U164" s="114"/>
      <c r="V164" s="114"/>
      <c r="X164" s="114"/>
      <c r="Z164" s="114"/>
      <c r="AA164" s="114"/>
      <c r="AB164" s="114"/>
      <c r="AC164" s="131">
        <f t="shared" si="5"/>
        <v>0</v>
      </c>
    </row>
    <row r="165" spans="1:29" x14ac:dyDescent="0.3">
      <c r="A165" s="131">
        <v>155</v>
      </c>
      <c r="B165" s="114"/>
      <c r="C165" s="114"/>
      <c r="D165" s="114"/>
      <c r="E165" s="114"/>
      <c r="G165" s="114"/>
      <c r="H165" s="114"/>
      <c r="I165" s="114"/>
      <c r="J165" s="114"/>
      <c r="K165" s="114"/>
      <c r="L165" s="114"/>
      <c r="M165" s="114"/>
      <c r="N165" s="114"/>
      <c r="O165" s="114"/>
      <c r="P165" s="114"/>
      <c r="R165" s="114"/>
      <c r="T165" s="114"/>
      <c r="U165" s="114"/>
      <c r="V165" s="114"/>
      <c r="X165" s="114"/>
      <c r="Z165" s="114"/>
      <c r="AA165" s="114"/>
      <c r="AB165" s="114"/>
      <c r="AC165" s="131">
        <f t="shared" si="5"/>
        <v>0</v>
      </c>
    </row>
    <row r="166" spans="1:29" x14ac:dyDescent="0.3">
      <c r="A166" s="131">
        <v>156</v>
      </c>
      <c r="B166" s="114"/>
      <c r="C166" s="114"/>
      <c r="D166" s="114"/>
      <c r="E166" s="114"/>
      <c r="G166" s="114"/>
      <c r="H166" s="114"/>
      <c r="I166" s="114"/>
      <c r="J166" s="114"/>
      <c r="K166" s="114"/>
      <c r="L166" s="114"/>
      <c r="M166" s="114"/>
      <c r="N166" s="114"/>
      <c r="O166" s="114"/>
      <c r="P166" s="114"/>
      <c r="R166" s="114"/>
      <c r="T166" s="114"/>
      <c r="U166" s="114"/>
      <c r="V166" s="114"/>
      <c r="X166" s="114"/>
      <c r="Z166" s="114"/>
      <c r="AA166" s="114"/>
      <c r="AB166" s="114"/>
      <c r="AC166" s="131">
        <f t="shared" si="5"/>
        <v>0</v>
      </c>
    </row>
    <row r="167" spans="1:29" x14ac:dyDescent="0.3">
      <c r="A167" s="131">
        <v>157</v>
      </c>
      <c r="B167" s="114"/>
      <c r="C167" s="114"/>
      <c r="D167" s="114"/>
      <c r="E167" s="114"/>
      <c r="G167" s="114"/>
      <c r="H167" s="114"/>
      <c r="I167" s="114"/>
      <c r="J167" s="114"/>
      <c r="K167" s="114"/>
      <c r="L167" s="114"/>
      <c r="M167" s="114"/>
      <c r="N167" s="114"/>
      <c r="O167" s="114"/>
      <c r="P167" s="114"/>
      <c r="R167" s="114"/>
      <c r="T167" s="114"/>
      <c r="U167" s="114"/>
      <c r="V167" s="114"/>
      <c r="X167" s="114"/>
      <c r="Z167" s="114"/>
      <c r="AA167" s="114"/>
      <c r="AB167" s="114"/>
      <c r="AC167" s="131">
        <f t="shared" si="5"/>
        <v>0</v>
      </c>
    </row>
    <row r="168" spans="1:29" x14ac:dyDescent="0.3">
      <c r="A168" s="131">
        <v>158</v>
      </c>
      <c r="B168" s="114"/>
      <c r="C168" s="114"/>
      <c r="D168" s="114"/>
      <c r="E168" s="114"/>
      <c r="G168" s="114"/>
      <c r="H168" s="114"/>
      <c r="I168" s="114"/>
      <c r="J168" s="114"/>
      <c r="K168" s="114"/>
      <c r="L168" s="114"/>
      <c r="M168" s="114"/>
      <c r="N168" s="114"/>
      <c r="O168" s="114"/>
      <c r="P168" s="114"/>
      <c r="R168" s="114"/>
      <c r="T168" s="114"/>
      <c r="U168" s="114"/>
      <c r="V168" s="114"/>
      <c r="X168" s="114"/>
      <c r="Z168" s="114"/>
      <c r="AA168" s="114"/>
      <c r="AB168" s="114"/>
      <c r="AC168" s="131">
        <f t="shared" si="5"/>
        <v>0</v>
      </c>
    </row>
    <row r="169" spans="1:29" x14ac:dyDescent="0.3">
      <c r="A169" s="131">
        <v>159</v>
      </c>
      <c r="B169" s="114"/>
      <c r="C169" s="114"/>
      <c r="D169" s="114"/>
      <c r="E169" s="114"/>
      <c r="G169" s="114"/>
      <c r="H169" s="114"/>
      <c r="I169" s="114"/>
      <c r="J169" s="114"/>
      <c r="K169" s="114"/>
      <c r="L169" s="114"/>
      <c r="M169" s="114"/>
      <c r="N169" s="114"/>
      <c r="O169" s="114"/>
      <c r="P169" s="114"/>
      <c r="R169" s="114"/>
      <c r="T169" s="114"/>
      <c r="U169" s="114"/>
      <c r="V169" s="114"/>
      <c r="X169" s="114"/>
      <c r="Z169" s="114"/>
      <c r="AA169" s="114"/>
      <c r="AB169" s="114"/>
      <c r="AC169" s="131">
        <f t="shared" si="5"/>
        <v>0</v>
      </c>
    </row>
    <row r="170" spans="1:29" x14ac:dyDescent="0.3">
      <c r="A170" s="131">
        <v>160</v>
      </c>
      <c r="B170" s="114"/>
      <c r="C170" s="114"/>
      <c r="D170" s="114"/>
      <c r="E170" s="114"/>
      <c r="G170" s="114"/>
      <c r="H170" s="114"/>
      <c r="I170" s="114"/>
      <c r="J170" s="114"/>
      <c r="K170" s="114"/>
      <c r="L170" s="114"/>
      <c r="M170" s="114"/>
      <c r="N170" s="114"/>
      <c r="O170" s="114"/>
      <c r="P170" s="114"/>
      <c r="R170" s="114"/>
      <c r="T170" s="114"/>
      <c r="U170" s="114"/>
      <c r="V170" s="114"/>
      <c r="X170" s="114"/>
      <c r="Z170" s="114"/>
      <c r="AA170" s="114"/>
      <c r="AB170" s="114"/>
      <c r="AC170" s="131">
        <f t="shared" si="5"/>
        <v>0</v>
      </c>
    </row>
    <row r="171" spans="1:29" x14ac:dyDescent="0.3">
      <c r="A171" s="131">
        <v>161</v>
      </c>
      <c r="B171" s="114"/>
      <c r="C171" s="114"/>
      <c r="D171" s="114"/>
      <c r="E171" s="114"/>
      <c r="G171" s="114"/>
      <c r="H171" s="114"/>
      <c r="I171" s="114"/>
      <c r="J171" s="114"/>
      <c r="K171" s="114"/>
      <c r="L171" s="114"/>
      <c r="M171" s="114"/>
      <c r="N171" s="114"/>
      <c r="O171" s="114"/>
      <c r="P171" s="114"/>
      <c r="R171" s="114"/>
      <c r="T171" s="114"/>
      <c r="U171" s="114"/>
      <c r="V171" s="114"/>
      <c r="X171" s="114"/>
      <c r="Z171" s="114"/>
      <c r="AA171" s="114"/>
      <c r="AB171" s="114"/>
      <c r="AC171" s="131">
        <f t="shared" si="5"/>
        <v>0</v>
      </c>
    </row>
    <row r="172" spans="1:29" x14ac:dyDescent="0.3">
      <c r="A172" s="131">
        <v>162</v>
      </c>
      <c r="B172" s="114"/>
      <c r="C172" s="114"/>
      <c r="D172" s="114"/>
      <c r="E172" s="114"/>
      <c r="G172" s="114"/>
      <c r="H172" s="114"/>
      <c r="I172" s="114"/>
      <c r="J172" s="114"/>
      <c r="K172" s="114"/>
      <c r="L172" s="114"/>
      <c r="M172" s="114"/>
      <c r="N172" s="114"/>
      <c r="O172" s="114"/>
      <c r="P172" s="114"/>
      <c r="R172" s="114"/>
      <c r="T172" s="114"/>
      <c r="U172" s="114"/>
      <c r="V172" s="114"/>
      <c r="X172" s="114"/>
      <c r="Z172" s="114"/>
      <c r="AA172" s="114"/>
      <c r="AB172" s="114"/>
      <c r="AC172" s="131">
        <f t="shared" si="5"/>
        <v>0</v>
      </c>
    </row>
    <row r="173" spans="1:29" x14ac:dyDescent="0.3">
      <c r="A173" s="131">
        <v>163</v>
      </c>
      <c r="B173" s="114"/>
      <c r="C173" s="114"/>
      <c r="D173" s="114"/>
      <c r="E173" s="114"/>
      <c r="G173" s="114"/>
      <c r="H173" s="114"/>
      <c r="I173" s="114"/>
      <c r="J173" s="114"/>
      <c r="K173" s="114"/>
      <c r="L173" s="114"/>
      <c r="M173" s="114"/>
      <c r="N173" s="114"/>
      <c r="O173" s="114"/>
      <c r="P173" s="114"/>
      <c r="R173" s="114"/>
      <c r="T173" s="114"/>
      <c r="U173" s="114"/>
      <c r="V173" s="114"/>
      <c r="X173" s="114"/>
      <c r="Z173" s="114"/>
      <c r="AA173" s="114"/>
      <c r="AB173" s="114"/>
      <c r="AC173" s="131">
        <f t="shared" si="5"/>
        <v>0</v>
      </c>
    </row>
    <row r="174" spans="1:29" x14ac:dyDescent="0.3">
      <c r="A174" s="131">
        <v>164</v>
      </c>
      <c r="B174" s="114"/>
      <c r="C174" s="114"/>
      <c r="D174" s="114"/>
      <c r="E174" s="114"/>
      <c r="G174" s="114"/>
      <c r="H174" s="114"/>
      <c r="I174" s="114"/>
      <c r="J174" s="114"/>
      <c r="K174" s="114"/>
      <c r="L174" s="114"/>
      <c r="M174" s="114"/>
      <c r="N174" s="114"/>
      <c r="O174" s="114"/>
      <c r="P174" s="114"/>
      <c r="R174" s="114"/>
      <c r="T174" s="114"/>
      <c r="U174" s="114"/>
      <c r="V174" s="114"/>
      <c r="X174" s="114"/>
      <c r="Z174" s="114"/>
      <c r="AA174" s="114"/>
      <c r="AB174" s="114"/>
      <c r="AC174" s="131">
        <f t="shared" si="5"/>
        <v>0</v>
      </c>
    </row>
    <row r="175" spans="1:29" x14ac:dyDescent="0.3">
      <c r="A175" s="131">
        <v>165</v>
      </c>
      <c r="B175" s="114"/>
      <c r="C175" s="114"/>
      <c r="D175" s="114"/>
      <c r="E175" s="114"/>
      <c r="G175" s="114"/>
      <c r="H175" s="114"/>
      <c r="I175" s="114"/>
      <c r="J175" s="114"/>
      <c r="K175" s="114"/>
      <c r="L175" s="114"/>
      <c r="M175" s="114"/>
      <c r="N175" s="114"/>
      <c r="O175" s="114"/>
      <c r="P175" s="114"/>
      <c r="R175" s="114"/>
      <c r="T175" s="114"/>
      <c r="U175" s="114"/>
      <c r="V175" s="114"/>
      <c r="X175" s="114"/>
      <c r="Z175" s="114"/>
      <c r="AA175" s="114"/>
      <c r="AB175" s="114"/>
      <c r="AC175" s="131">
        <f t="shared" si="5"/>
        <v>0</v>
      </c>
    </row>
    <row r="176" spans="1:29" x14ac:dyDescent="0.3">
      <c r="A176" s="131">
        <v>166</v>
      </c>
      <c r="B176" s="114"/>
      <c r="C176" s="114"/>
      <c r="D176" s="114"/>
      <c r="E176" s="114"/>
      <c r="G176" s="114"/>
      <c r="H176" s="114"/>
      <c r="I176" s="114"/>
      <c r="J176" s="114"/>
      <c r="K176" s="114"/>
      <c r="L176" s="114"/>
      <c r="M176" s="114"/>
      <c r="N176" s="114"/>
      <c r="O176" s="114"/>
      <c r="P176" s="114"/>
      <c r="R176" s="114"/>
      <c r="T176" s="114"/>
      <c r="U176" s="114"/>
      <c r="V176" s="114"/>
      <c r="X176" s="114"/>
      <c r="Z176" s="114"/>
      <c r="AA176" s="114"/>
      <c r="AB176" s="114"/>
      <c r="AC176" s="131">
        <f t="shared" si="5"/>
        <v>0</v>
      </c>
    </row>
    <row r="177" spans="1:29" x14ac:dyDescent="0.3">
      <c r="A177" s="131">
        <v>167</v>
      </c>
      <c r="B177" s="114"/>
      <c r="C177" s="114"/>
      <c r="D177" s="114"/>
      <c r="E177" s="114"/>
      <c r="G177" s="114"/>
      <c r="H177" s="114"/>
      <c r="I177" s="114"/>
      <c r="J177" s="114"/>
      <c r="K177" s="114"/>
      <c r="L177" s="114"/>
      <c r="M177" s="114"/>
      <c r="N177" s="114"/>
      <c r="O177" s="114"/>
      <c r="P177" s="114"/>
      <c r="R177" s="114"/>
      <c r="T177" s="114"/>
      <c r="U177" s="114"/>
      <c r="V177" s="114"/>
      <c r="X177" s="114"/>
      <c r="Z177" s="114"/>
      <c r="AA177" s="114"/>
      <c r="AB177" s="114"/>
      <c r="AC177" s="131">
        <f t="shared" si="5"/>
        <v>0</v>
      </c>
    </row>
    <row r="178" spans="1:29" x14ac:dyDescent="0.3">
      <c r="A178" s="131">
        <v>168</v>
      </c>
      <c r="B178" s="114"/>
      <c r="C178" s="114"/>
      <c r="D178" s="114"/>
      <c r="E178" s="114"/>
      <c r="G178" s="114"/>
      <c r="H178" s="114"/>
      <c r="I178" s="114"/>
      <c r="J178" s="114"/>
      <c r="K178" s="114"/>
      <c r="L178" s="114"/>
      <c r="M178" s="114"/>
      <c r="N178" s="114"/>
      <c r="O178" s="114"/>
      <c r="P178" s="114"/>
      <c r="R178" s="114"/>
      <c r="T178" s="114"/>
      <c r="U178" s="114"/>
      <c r="V178" s="114"/>
      <c r="X178" s="114"/>
      <c r="Z178" s="114"/>
      <c r="AA178" s="114"/>
      <c r="AB178" s="114"/>
      <c r="AC178" s="131">
        <f t="shared" si="5"/>
        <v>0</v>
      </c>
    </row>
    <row r="179" spans="1:29" x14ac:dyDescent="0.3">
      <c r="A179" s="131">
        <v>169</v>
      </c>
      <c r="B179" s="114"/>
      <c r="C179" s="114"/>
      <c r="D179" s="114"/>
      <c r="E179" s="114"/>
      <c r="G179" s="114"/>
      <c r="H179" s="114"/>
      <c r="I179" s="114"/>
      <c r="J179" s="114"/>
      <c r="K179" s="114"/>
      <c r="L179" s="114"/>
      <c r="M179" s="114"/>
      <c r="N179" s="114"/>
      <c r="O179" s="114"/>
      <c r="P179" s="114"/>
      <c r="R179" s="114"/>
      <c r="T179" s="114"/>
      <c r="U179" s="114"/>
      <c r="V179" s="114"/>
      <c r="X179" s="114"/>
      <c r="Z179" s="114"/>
      <c r="AA179" s="114"/>
      <c r="AB179" s="114"/>
      <c r="AC179" s="131">
        <f t="shared" si="5"/>
        <v>0</v>
      </c>
    </row>
    <row r="180" spans="1:29" x14ac:dyDescent="0.3">
      <c r="A180" s="131">
        <v>170</v>
      </c>
      <c r="B180" s="114"/>
      <c r="C180" s="114"/>
      <c r="D180" s="114"/>
      <c r="E180" s="114"/>
      <c r="G180" s="114"/>
      <c r="H180" s="114"/>
      <c r="I180" s="114"/>
      <c r="J180" s="114"/>
      <c r="K180" s="114"/>
      <c r="L180" s="114"/>
      <c r="M180" s="114"/>
      <c r="N180" s="114"/>
      <c r="O180" s="114"/>
      <c r="P180" s="114"/>
      <c r="R180" s="114"/>
      <c r="T180" s="114"/>
      <c r="U180" s="114"/>
      <c r="V180" s="114"/>
      <c r="X180" s="114"/>
      <c r="Z180" s="114"/>
      <c r="AA180" s="114"/>
      <c r="AB180" s="114"/>
      <c r="AC180" s="131">
        <f t="shared" si="5"/>
        <v>0</v>
      </c>
    </row>
    <row r="181" spans="1:29" x14ac:dyDescent="0.3">
      <c r="A181" s="131">
        <v>171</v>
      </c>
      <c r="B181" s="114"/>
      <c r="C181" s="114"/>
      <c r="D181" s="114"/>
      <c r="E181" s="114"/>
      <c r="G181" s="114"/>
      <c r="H181" s="114"/>
      <c r="I181" s="114"/>
      <c r="J181" s="114"/>
      <c r="K181" s="114"/>
      <c r="L181" s="114"/>
      <c r="M181" s="114"/>
      <c r="N181" s="114"/>
      <c r="O181" s="114"/>
      <c r="P181" s="114"/>
      <c r="R181" s="114"/>
      <c r="T181" s="114"/>
      <c r="U181" s="114"/>
      <c r="V181" s="114"/>
      <c r="X181" s="114"/>
      <c r="Z181" s="114"/>
      <c r="AA181" s="114"/>
      <c r="AB181" s="114"/>
      <c r="AC181" s="131">
        <f t="shared" si="5"/>
        <v>0</v>
      </c>
    </row>
    <row r="182" spans="1:29" x14ac:dyDescent="0.3">
      <c r="A182" s="131">
        <v>172</v>
      </c>
      <c r="B182" s="114"/>
      <c r="C182" s="114"/>
      <c r="D182" s="114"/>
      <c r="E182" s="114"/>
      <c r="G182" s="114"/>
      <c r="H182" s="114"/>
      <c r="I182" s="114"/>
      <c r="J182" s="114"/>
      <c r="K182" s="114"/>
      <c r="L182" s="114"/>
      <c r="M182" s="114"/>
      <c r="N182" s="114"/>
      <c r="O182" s="114"/>
      <c r="P182" s="114"/>
      <c r="R182" s="114"/>
      <c r="T182" s="114"/>
      <c r="U182" s="114"/>
      <c r="V182" s="114"/>
      <c r="X182" s="114"/>
      <c r="Z182" s="114"/>
      <c r="AA182" s="114"/>
      <c r="AB182" s="114"/>
      <c r="AC182" s="131">
        <f t="shared" si="5"/>
        <v>0</v>
      </c>
    </row>
    <row r="183" spans="1:29" x14ac:dyDescent="0.3">
      <c r="A183" s="131">
        <v>173</v>
      </c>
      <c r="B183" s="114"/>
      <c r="C183" s="114"/>
      <c r="D183" s="114"/>
      <c r="E183" s="114"/>
      <c r="G183" s="114"/>
      <c r="H183" s="114"/>
      <c r="I183" s="114"/>
      <c r="J183" s="114"/>
      <c r="K183" s="114"/>
      <c r="L183" s="114"/>
      <c r="M183" s="114"/>
      <c r="N183" s="114"/>
      <c r="O183" s="114"/>
      <c r="P183" s="114"/>
      <c r="R183" s="114"/>
      <c r="T183" s="114"/>
      <c r="U183" s="114"/>
      <c r="V183" s="114"/>
      <c r="X183" s="114"/>
      <c r="Z183" s="114"/>
      <c r="AA183" s="114"/>
      <c r="AB183" s="114"/>
      <c r="AC183" s="131">
        <f t="shared" si="5"/>
        <v>0</v>
      </c>
    </row>
    <row r="184" spans="1:29" x14ac:dyDescent="0.3">
      <c r="A184" s="131">
        <v>174</v>
      </c>
      <c r="B184" s="114"/>
      <c r="C184" s="114"/>
      <c r="D184" s="114"/>
      <c r="E184" s="114"/>
      <c r="G184" s="114"/>
      <c r="H184" s="114"/>
      <c r="I184" s="114"/>
      <c r="J184" s="114"/>
      <c r="K184" s="114"/>
      <c r="L184" s="114"/>
      <c r="M184" s="114"/>
      <c r="N184" s="114"/>
      <c r="O184" s="114"/>
      <c r="P184" s="114"/>
      <c r="R184" s="114"/>
      <c r="T184" s="114"/>
      <c r="U184" s="114"/>
      <c r="V184" s="114"/>
      <c r="X184" s="114"/>
      <c r="Z184" s="114"/>
      <c r="AA184" s="114"/>
      <c r="AB184" s="114"/>
      <c r="AC184" s="131">
        <f t="shared" si="5"/>
        <v>0</v>
      </c>
    </row>
    <row r="185" spans="1:29" x14ac:dyDescent="0.3">
      <c r="A185" s="131">
        <v>175</v>
      </c>
      <c r="B185" s="114"/>
      <c r="C185" s="114"/>
      <c r="D185" s="114"/>
      <c r="E185" s="114"/>
      <c r="G185" s="114"/>
      <c r="H185" s="114"/>
      <c r="I185" s="114"/>
      <c r="J185" s="114"/>
      <c r="K185" s="114"/>
      <c r="L185" s="114"/>
      <c r="M185" s="114"/>
      <c r="N185" s="114"/>
      <c r="O185" s="114"/>
      <c r="P185" s="114"/>
      <c r="R185" s="114"/>
      <c r="T185" s="114"/>
      <c r="U185" s="114"/>
      <c r="V185" s="114"/>
      <c r="X185" s="114"/>
      <c r="Z185" s="114"/>
      <c r="AA185" s="114"/>
      <c r="AB185" s="114"/>
      <c r="AC185" s="131">
        <f t="shared" si="5"/>
        <v>0</v>
      </c>
    </row>
    <row r="186" spans="1:29" x14ac:dyDescent="0.3">
      <c r="A186" s="131">
        <v>176</v>
      </c>
      <c r="B186" s="114"/>
      <c r="C186" s="114"/>
      <c r="D186" s="114"/>
      <c r="E186" s="114"/>
      <c r="G186" s="114"/>
      <c r="H186" s="114"/>
      <c r="I186" s="114"/>
      <c r="J186" s="114"/>
      <c r="K186" s="114"/>
      <c r="L186" s="114"/>
      <c r="M186" s="114"/>
      <c r="N186" s="114"/>
      <c r="O186" s="114"/>
      <c r="P186" s="114"/>
      <c r="R186" s="114"/>
      <c r="T186" s="114"/>
      <c r="U186" s="114"/>
      <c r="V186" s="114"/>
      <c r="X186" s="114"/>
      <c r="Z186" s="114"/>
      <c r="AA186" s="114"/>
      <c r="AB186" s="114"/>
      <c r="AC186" s="131">
        <f t="shared" si="5"/>
        <v>0</v>
      </c>
    </row>
    <row r="187" spans="1:29" x14ac:dyDescent="0.3">
      <c r="A187" s="131">
        <v>177</v>
      </c>
      <c r="B187" s="114"/>
      <c r="C187" s="114"/>
      <c r="D187" s="114"/>
      <c r="E187" s="114"/>
      <c r="G187" s="114"/>
      <c r="H187" s="114"/>
      <c r="I187" s="114"/>
      <c r="J187" s="114"/>
      <c r="K187" s="114"/>
      <c r="L187" s="114"/>
      <c r="M187" s="114"/>
      <c r="N187" s="114"/>
      <c r="O187" s="114"/>
      <c r="P187" s="114"/>
      <c r="R187" s="114"/>
      <c r="T187" s="114"/>
      <c r="U187" s="114"/>
      <c r="V187" s="114"/>
      <c r="X187" s="114"/>
      <c r="Z187" s="114"/>
      <c r="AA187" s="114"/>
      <c r="AB187" s="114"/>
      <c r="AC187" s="131">
        <f t="shared" si="5"/>
        <v>0</v>
      </c>
    </row>
    <row r="188" spans="1:29" x14ac:dyDescent="0.3">
      <c r="A188" s="131">
        <v>178</v>
      </c>
      <c r="B188" s="114"/>
      <c r="C188" s="114"/>
      <c r="D188" s="114"/>
      <c r="E188" s="114"/>
      <c r="G188" s="114"/>
      <c r="H188" s="114"/>
      <c r="I188" s="114"/>
      <c r="J188" s="114"/>
      <c r="K188" s="114"/>
      <c r="L188" s="114"/>
      <c r="M188" s="114"/>
      <c r="N188" s="114"/>
      <c r="O188" s="114"/>
      <c r="P188" s="114"/>
      <c r="R188" s="114"/>
      <c r="T188" s="114"/>
      <c r="U188" s="114"/>
      <c r="V188" s="114"/>
      <c r="X188" s="114"/>
      <c r="Z188" s="114"/>
      <c r="AA188" s="114"/>
      <c r="AB188" s="114"/>
      <c r="AC188" s="131">
        <f t="shared" si="5"/>
        <v>0</v>
      </c>
    </row>
    <row r="189" spans="1:29" x14ac:dyDescent="0.3">
      <c r="A189" s="131">
        <v>179</v>
      </c>
      <c r="B189" s="114"/>
      <c r="C189" s="114"/>
      <c r="D189" s="114"/>
      <c r="E189" s="114"/>
      <c r="G189" s="114"/>
      <c r="H189" s="114"/>
      <c r="I189" s="114"/>
      <c r="J189" s="114"/>
      <c r="K189" s="114"/>
      <c r="L189" s="114"/>
      <c r="M189" s="114"/>
      <c r="N189" s="114"/>
      <c r="O189" s="114"/>
      <c r="P189" s="114"/>
      <c r="R189" s="114"/>
      <c r="T189" s="114"/>
      <c r="U189" s="114"/>
      <c r="V189" s="114"/>
      <c r="X189" s="114"/>
      <c r="Z189" s="114"/>
      <c r="AA189" s="114"/>
      <c r="AB189" s="114"/>
      <c r="AC189" s="131">
        <f t="shared" si="5"/>
        <v>0</v>
      </c>
    </row>
    <row r="190" spans="1:29" x14ac:dyDescent="0.3">
      <c r="A190" s="131">
        <v>180</v>
      </c>
      <c r="B190" s="114"/>
      <c r="C190" s="114"/>
      <c r="D190" s="114"/>
      <c r="E190" s="114"/>
      <c r="G190" s="114"/>
      <c r="H190" s="114"/>
      <c r="I190" s="114"/>
      <c r="J190" s="114"/>
      <c r="K190" s="114"/>
      <c r="L190" s="114"/>
      <c r="M190" s="114"/>
      <c r="N190" s="114"/>
      <c r="O190" s="114"/>
      <c r="P190" s="114"/>
      <c r="R190" s="114"/>
      <c r="T190" s="114"/>
      <c r="U190" s="114"/>
      <c r="V190" s="114"/>
      <c r="X190" s="114"/>
      <c r="Z190" s="114"/>
      <c r="AA190" s="114"/>
      <c r="AB190" s="114"/>
      <c r="AC190" s="131">
        <f t="shared" si="5"/>
        <v>0</v>
      </c>
    </row>
    <row r="191" spans="1:29" x14ac:dyDescent="0.3">
      <c r="A191" s="131">
        <v>181</v>
      </c>
      <c r="B191" s="114"/>
      <c r="C191" s="114"/>
      <c r="D191" s="114"/>
      <c r="E191" s="114"/>
      <c r="G191" s="114"/>
      <c r="H191" s="114"/>
      <c r="I191" s="114"/>
      <c r="J191" s="114"/>
      <c r="K191" s="114"/>
      <c r="L191" s="114"/>
      <c r="M191" s="114"/>
      <c r="N191" s="114"/>
      <c r="O191" s="114"/>
      <c r="P191" s="114"/>
      <c r="R191" s="114"/>
      <c r="T191" s="114"/>
      <c r="U191" s="114"/>
      <c r="V191" s="114"/>
      <c r="X191" s="114"/>
      <c r="Z191" s="114"/>
      <c r="AA191" s="114"/>
      <c r="AB191" s="114"/>
      <c r="AC191" s="131">
        <f t="shared" si="5"/>
        <v>0</v>
      </c>
    </row>
    <row r="192" spans="1:29" x14ac:dyDescent="0.3">
      <c r="A192" s="131">
        <v>182</v>
      </c>
      <c r="B192" s="114"/>
      <c r="C192" s="114"/>
      <c r="D192" s="114"/>
      <c r="E192" s="114"/>
      <c r="G192" s="114"/>
      <c r="H192" s="114"/>
      <c r="I192" s="114"/>
      <c r="J192" s="114"/>
      <c r="K192" s="114"/>
      <c r="L192" s="114"/>
      <c r="M192" s="114"/>
      <c r="N192" s="114"/>
      <c r="O192" s="114"/>
      <c r="P192" s="114"/>
      <c r="R192" s="114"/>
      <c r="T192" s="114"/>
      <c r="U192" s="114"/>
      <c r="V192" s="114"/>
      <c r="X192" s="114"/>
      <c r="Z192" s="114"/>
      <c r="AA192" s="114"/>
      <c r="AB192" s="114"/>
      <c r="AC192" s="131">
        <f t="shared" si="5"/>
        <v>0</v>
      </c>
    </row>
    <row r="193" spans="1:29" x14ac:dyDescent="0.3">
      <c r="A193" s="131">
        <v>183</v>
      </c>
      <c r="B193" s="114"/>
      <c r="C193" s="114"/>
      <c r="D193" s="114"/>
      <c r="E193" s="114"/>
      <c r="G193" s="114"/>
      <c r="H193" s="114"/>
      <c r="I193" s="114"/>
      <c r="J193" s="114"/>
      <c r="K193" s="114"/>
      <c r="L193" s="114"/>
      <c r="M193" s="114"/>
      <c r="N193" s="114"/>
      <c r="O193" s="114"/>
      <c r="P193" s="114"/>
      <c r="R193" s="114"/>
      <c r="T193" s="114"/>
      <c r="U193" s="114"/>
      <c r="V193" s="114"/>
      <c r="X193" s="114"/>
      <c r="Z193" s="114"/>
      <c r="AA193" s="114"/>
      <c r="AB193" s="114"/>
      <c r="AC193" s="131">
        <f t="shared" si="5"/>
        <v>0</v>
      </c>
    </row>
    <row r="194" spans="1:29" x14ac:dyDescent="0.3">
      <c r="A194" s="131">
        <v>184</v>
      </c>
      <c r="B194" s="114"/>
      <c r="C194" s="114"/>
      <c r="D194" s="114"/>
      <c r="E194" s="114"/>
      <c r="G194" s="114"/>
      <c r="H194" s="114"/>
      <c r="I194" s="114"/>
      <c r="J194" s="114"/>
      <c r="K194" s="114"/>
      <c r="L194" s="114"/>
      <c r="M194" s="114"/>
      <c r="N194" s="114"/>
      <c r="O194" s="114"/>
      <c r="P194" s="114"/>
      <c r="R194" s="114"/>
      <c r="T194" s="114"/>
      <c r="U194" s="114"/>
      <c r="V194" s="114"/>
      <c r="X194" s="114"/>
      <c r="Z194" s="114"/>
      <c r="AA194" s="114"/>
      <c r="AB194" s="114"/>
      <c r="AC194" s="131">
        <f t="shared" si="5"/>
        <v>0</v>
      </c>
    </row>
    <row r="195" spans="1:29" x14ac:dyDescent="0.3">
      <c r="A195" s="131">
        <v>185</v>
      </c>
      <c r="B195" s="114"/>
      <c r="C195" s="114"/>
      <c r="D195" s="114"/>
      <c r="E195" s="114"/>
      <c r="G195" s="114"/>
      <c r="H195" s="114"/>
      <c r="I195" s="114"/>
      <c r="J195" s="114"/>
      <c r="K195" s="114"/>
      <c r="L195" s="114"/>
      <c r="M195" s="114"/>
      <c r="N195" s="114"/>
      <c r="O195" s="114"/>
      <c r="P195" s="114"/>
      <c r="R195" s="114"/>
      <c r="T195" s="114"/>
      <c r="U195" s="114"/>
      <c r="V195" s="114"/>
      <c r="X195" s="114"/>
      <c r="Z195" s="114"/>
      <c r="AA195" s="114"/>
      <c r="AB195" s="114"/>
      <c r="AC195" s="131">
        <f t="shared" si="5"/>
        <v>0</v>
      </c>
    </row>
    <row r="196" spans="1:29" x14ac:dyDescent="0.3">
      <c r="A196" s="131">
        <v>186</v>
      </c>
      <c r="B196" s="114"/>
      <c r="C196" s="114"/>
      <c r="D196" s="114"/>
      <c r="E196" s="114"/>
      <c r="G196" s="114"/>
      <c r="H196" s="114"/>
      <c r="I196" s="114"/>
      <c r="J196" s="114"/>
      <c r="K196" s="114"/>
      <c r="L196" s="114"/>
      <c r="M196" s="114"/>
      <c r="N196" s="114"/>
      <c r="O196" s="114"/>
      <c r="P196" s="114"/>
      <c r="R196" s="114"/>
      <c r="T196" s="114"/>
      <c r="U196" s="114"/>
      <c r="V196" s="114"/>
      <c r="X196" s="114"/>
      <c r="Z196" s="114"/>
      <c r="AA196" s="114"/>
      <c r="AB196" s="114"/>
      <c r="AC196" s="131">
        <f t="shared" si="5"/>
        <v>0</v>
      </c>
    </row>
    <row r="197" spans="1:29" x14ac:dyDescent="0.3">
      <c r="A197" s="131">
        <v>187</v>
      </c>
      <c r="B197" s="114"/>
      <c r="C197" s="114"/>
      <c r="D197" s="114"/>
      <c r="E197" s="114"/>
      <c r="G197" s="114"/>
      <c r="H197" s="114"/>
      <c r="I197" s="114"/>
      <c r="J197" s="114"/>
      <c r="K197" s="114"/>
      <c r="L197" s="114"/>
      <c r="M197" s="114"/>
      <c r="N197" s="114"/>
      <c r="O197" s="114"/>
      <c r="P197" s="114"/>
      <c r="R197" s="114"/>
      <c r="T197" s="114"/>
      <c r="U197" s="114"/>
      <c r="V197" s="114"/>
      <c r="X197" s="114"/>
      <c r="Z197" s="114"/>
      <c r="AA197" s="114"/>
      <c r="AB197" s="114"/>
      <c r="AC197" s="131">
        <f t="shared" si="5"/>
        <v>0</v>
      </c>
    </row>
    <row r="198" spans="1:29" x14ac:dyDescent="0.3">
      <c r="A198" s="131">
        <v>188</v>
      </c>
      <c r="B198" s="114"/>
      <c r="C198" s="114"/>
      <c r="D198" s="114"/>
      <c r="E198" s="114"/>
      <c r="G198" s="114"/>
      <c r="H198" s="114"/>
      <c r="I198" s="114"/>
      <c r="J198" s="114"/>
      <c r="K198" s="114"/>
      <c r="L198" s="114"/>
      <c r="M198" s="114"/>
      <c r="N198" s="114"/>
      <c r="O198" s="114"/>
      <c r="P198" s="114"/>
      <c r="R198" s="114"/>
      <c r="T198" s="114"/>
      <c r="U198" s="114"/>
      <c r="V198" s="114"/>
      <c r="X198" s="114"/>
      <c r="Z198" s="114"/>
      <c r="AA198" s="114"/>
      <c r="AB198" s="114"/>
      <c r="AC198" s="131">
        <f t="shared" si="5"/>
        <v>0</v>
      </c>
    </row>
    <row r="199" spans="1:29" x14ac:dyDescent="0.3">
      <c r="A199" s="131">
        <v>189</v>
      </c>
      <c r="B199" s="114"/>
      <c r="C199" s="114"/>
      <c r="D199" s="114"/>
      <c r="E199" s="114"/>
      <c r="G199" s="114"/>
      <c r="H199" s="114"/>
      <c r="I199" s="114"/>
      <c r="J199" s="114"/>
      <c r="K199" s="114"/>
      <c r="L199" s="114"/>
      <c r="M199" s="114"/>
      <c r="N199" s="114"/>
      <c r="O199" s="114"/>
      <c r="P199" s="114"/>
      <c r="R199" s="114"/>
      <c r="T199" s="114"/>
      <c r="U199" s="114"/>
      <c r="V199" s="114"/>
      <c r="X199" s="114"/>
      <c r="Z199" s="114"/>
      <c r="AA199" s="114"/>
      <c r="AB199" s="114"/>
      <c r="AC199" s="131">
        <f t="shared" si="5"/>
        <v>0</v>
      </c>
    </row>
    <row r="200" spans="1:29" x14ac:dyDescent="0.3">
      <c r="A200" s="131">
        <v>190</v>
      </c>
      <c r="B200" s="114"/>
      <c r="C200" s="114"/>
      <c r="D200" s="114"/>
      <c r="E200" s="114"/>
      <c r="G200" s="114"/>
      <c r="H200" s="114"/>
      <c r="I200" s="114"/>
      <c r="J200" s="114"/>
      <c r="K200" s="114"/>
      <c r="L200" s="114"/>
      <c r="M200" s="114"/>
      <c r="N200" s="114"/>
      <c r="O200" s="114"/>
      <c r="P200" s="114"/>
      <c r="R200" s="114"/>
      <c r="T200" s="114"/>
      <c r="U200" s="114"/>
      <c r="V200" s="114"/>
      <c r="X200" s="114"/>
      <c r="Z200" s="114"/>
      <c r="AA200" s="114"/>
      <c r="AB200" s="114"/>
      <c r="AC200" s="131">
        <f t="shared" si="5"/>
        <v>0</v>
      </c>
    </row>
    <row r="201" spans="1:29" x14ac:dyDescent="0.3">
      <c r="A201" s="131">
        <v>191</v>
      </c>
      <c r="B201" s="114"/>
      <c r="C201" s="114"/>
      <c r="D201" s="114"/>
      <c r="E201" s="114"/>
      <c r="G201" s="114"/>
      <c r="H201" s="114"/>
      <c r="I201" s="114"/>
      <c r="J201" s="114"/>
      <c r="K201" s="114"/>
      <c r="L201" s="114"/>
      <c r="M201" s="114"/>
      <c r="N201" s="114"/>
      <c r="O201" s="114"/>
      <c r="P201" s="114"/>
      <c r="R201" s="114"/>
      <c r="T201" s="114"/>
      <c r="U201" s="114"/>
      <c r="V201" s="114"/>
      <c r="X201" s="114"/>
      <c r="Z201" s="114"/>
      <c r="AA201" s="114"/>
      <c r="AB201" s="114"/>
      <c r="AC201" s="131">
        <f t="shared" si="5"/>
        <v>0</v>
      </c>
    </row>
    <row r="202" spans="1:29" x14ac:dyDescent="0.3">
      <c r="A202" s="131">
        <v>192</v>
      </c>
      <c r="B202" s="114"/>
      <c r="C202" s="114"/>
      <c r="D202" s="114"/>
      <c r="E202" s="114"/>
      <c r="G202" s="114"/>
      <c r="H202" s="114"/>
      <c r="I202" s="114"/>
      <c r="J202" s="114"/>
      <c r="K202" s="114"/>
      <c r="L202" s="114"/>
      <c r="M202" s="114"/>
      <c r="N202" s="114"/>
      <c r="O202" s="114"/>
      <c r="P202" s="114"/>
      <c r="R202" s="114"/>
      <c r="T202" s="114"/>
      <c r="U202" s="114"/>
      <c r="V202" s="114"/>
      <c r="X202" s="114"/>
      <c r="Z202" s="114"/>
      <c r="AA202" s="114"/>
      <c r="AB202" s="114"/>
      <c r="AC202" s="131">
        <f t="shared" si="5"/>
        <v>0</v>
      </c>
    </row>
    <row r="203" spans="1:29" x14ac:dyDescent="0.3">
      <c r="A203" s="131">
        <v>193</v>
      </c>
      <c r="B203" s="114"/>
      <c r="C203" s="114"/>
      <c r="D203" s="114"/>
      <c r="E203" s="114"/>
      <c r="G203" s="114"/>
      <c r="H203" s="114"/>
      <c r="I203" s="114"/>
      <c r="J203" s="114"/>
      <c r="K203" s="114"/>
      <c r="L203" s="114"/>
      <c r="M203" s="114"/>
      <c r="N203" s="114"/>
      <c r="O203" s="114"/>
      <c r="P203" s="114"/>
      <c r="R203" s="114"/>
      <c r="T203" s="114"/>
      <c r="U203" s="114"/>
      <c r="V203" s="114"/>
      <c r="X203" s="114"/>
      <c r="Z203" s="114"/>
      <c r="AA203" s="114"/>
      <c r="AB203" s="114"/>
      <c r="AC203" s="131">
        <f t="shared" si="5"/>
        <v>0</v>
      </c>
    </row>
    <row r="204" spans="1:29" x14ac:dyDescent="0.3">
      <c r="A204" s="131">
        <v>194</v>
      </c>
      <c r="B204" s="114"/>
      <c r="C204" s="114"/>
      <c r="D204" s="114"/>
      <c r="E204" s="114"/>
      <c r="G204" s="114"/>
      <c r="H204" s="114"/>
      <c r="I204" s="114"/>
      <c r="J204" s="114"/>
      <c r="K204" s="114"/>
      <c r="L204" s="114"/>
      <c r="M204" s="114"/>
      <c r="N204" s="114"/>
      <c r="O204" s="114"/>
      <c r="P204" s="114"/>
      <c r="R204" s="114"/>
      <c r="T204" s="114"/>
      <c r="U204" s="114"/>
      <c r="V204" s="114"/>
      <c r="X204" s="114"/>
      <c r="Z204" s="114"/>
      <c r="AA204" s="114"/>
      <c r="AB204" s="114"/>
      <c r="AC204" s="131">
        <f t="shared" ref="AC204:AC267" si="6">IF(E204=0,D204,D204-E204)</f>
        <v>0</v>
      </c>
    </row>
    <row r="205" spans="1:29" x14ac:dyDescent="0.3">
      <c r="A205" s="131">
        <v>195</v>
      </c>
      <c r="B205" s="114"/>
      <c r="C205" s="114"/>
      <c r="D205" s="114"/>
      <c r="E205" s="114"/>
      <c r="G205" s="114"/>
      <c r="H205" s="114"/>
      <c r="I205" s="114"/>
      <c r="J205" s="114"/>
      <c r="K205" s="114"/>
      <c r="L205" s="114"/>
      <c r="M205" s="114"/>
      <c r="N205" s="114"/>
      <c r="O205" s="114"/>
      <c r="P205" s="114"/>
      <c r="R205" s="114"/>
      <c r="T205" s="114"/>
      <c r="U205" s="114"/>
      <c r="V205" s="114"/>
      <c r="X205" s="114"/>
      <c r="Z205" s="114"/>
      <c r="AA205" s="114"/>
      <c r="AB205" s="114"/>
      <c r="AC205" s="131">
        <f t="shared" si="6"/>
        <v>0</v>
      </c>
    </row>
    <row r="206" spans="1:29" x14ac:dyDescent="0.3">
      <c r="A206" s="131">
        <v>196</v>
      </c>
      <c r="B206" s="114"/>
      <c r="C206" s="114"/>
      <c r="D206" s="114"/>
      <c r="E206" s="114"/>
      <c r="G206" s="114"/>
      <c r="H206" s="114"/>
      <c r="I206" s="114"/>
      <c r="J206" s="114"/>
      <c r="K206" s="114"/>
      <c r="L206" s="114"/>
      <c r="M206" s="114"/>
      <c r="N206" s="114"/>
      <c r="O206" s="114"/>
      <c r="P206" s="114"/>
      <c r="R206" s="114"/>
      <c r="T206" s="114"/>
      <c r="U206" s="114"/>
      <c r="V206" s="114"/>
      <c r="X206" s="114"/>
      <c r="Z206" s="114"/>
      <c r="AA206" s="114"/>
      <c r="AB206" s="114"/>
      <c r="AC206" s="131">
        <f t="shared" si="6"/>
        <v>0</v>
      </c>
    </row>
    <row r="207" spans="1:29" x14ac:dyDescent="0.3">
      <c r="A207" s="131">
        <v>197</v>
      </c>
      <c r="B207" s="114"/>
      <c r="C207" s="114"/>
      <c r="D207" s="114"/>
      <c r="E207" s="114"/>
      <c r="G207" s="114"/>
      <c r="H207" s="114"/>
      <c r="I207" s="114"/>
      <c r="J207" s="114"/>
      <c r="K207" s="114"/>
      <c r="L207" s="114"/>
      <c r="M207" s="114"/>
      <c r="N207" s="114"/>
      <c r="O207" s="114"/>
      <c r="P207" s="114"/>
      <c r="R207" s="114"/>
      <c r="T207" s="114"/>
      <c r="U207" s="114"/>
      <c r="V207" s="114"/>
      <c r="X207" s="114"/>
      <c r="Z207" s="114"/>
      <c r="AA207" s="114"/>
      <c r="AB207" s="114"/>
      <c r="AC207" s="131">
        <f t="shared" si="6"/>
        <v>0</v>
      </c>
    </row>
    <row r="208" spans="1:29" x14ac:dyDescent="0.3">
      <c r="A208" s="131">
        <v>198</v>
      </c>
      <c r="B208" s="114"/>
      <c r="C208" s="114"/>
      <c r="D208" s="114"/>
      <c r="E208" s="114"/>
      <c r="G208" s="114"/>
      <c r="H208" s="114"/>
      <c r="I208" s="114"/>
      <c r="J208" s="114"/>
      <c r="K208" s="114"/>
      <c r="L208" s="114"/>
      <c r="M208" s="114"/>
      <c r="N208" s="114"/>
      <c r="O208" s="114"/>
      <c r="P208" s="114"/>
      <c r="R208" s="114"/>
      <c r="T208" s="114"/>
      <c r="U208" s="114"/>
      <c r="V208" s="114"/>
      <c r="X208" s="114"/>
      <c r="Z208" s="114"/>
      <c r="AA208" s="114"/>
      <c r="AB208" s="114"/>
      <c r="AC208" s="131">
        <f t="shared" si="6"/>
        <v>0</v>
      </c>
    </row>
    <row r="209" spans="1:29" x14ac:dyDescent="0.3">
      <c r="A209" s="131">
        <v>199</v>
      </c>
      <c r="B209" s="114"/>
      <c r="C209" s="114"/>
      <c r="D209" s="114"/>
      <c r="E209" s="114"/>
      <c r="G209" s="114"/>
      <c r="H209" s="114"/>
      <c r="I209" s="114"/>
      <c r="J209" s="114"/>
      <c r="K209" s="114"/>
      <c r="L209" s="114"/>
      <c r="M209" s="114"/>
      <c r="N209" s="114"/>
      <c r="O209" s="114"/>
      <c r="P209" s="114"/>
      <c r="R209" s="114"/>
      <c r="T209" s="114"/>
      <c r="U209" s="114"/>
      <c r="V209" s="114"/>
      <c r="X209" s="114"/>
      <c r="Z209" s="114"/>
      <c r="AA209" s="114"/>
      <c r="AB209" s="114"/>
      <c r="AC209" s="131">
        <f t="shared" si="6"/>
        <v>0</v>
      </c>
    </row>
    <row r="210" spans="1:29" x14ac:dyDescent="0.3">
      <c r="A210" s="131">
        <v>200</v>
      </c>
      <c r="B210" s="114"/>
      <c r="C210" s="114"/>
      <c r="D210" s="114"/>
      <c r="E210" s="114"/>
      <c r="G210" s="114"/>
      <c r="H210" s="114"/>
      <c r="I210" s="114"/>
      <c r="J210" s="114"/>
      <c r="K210" s="114"/>
      <c r="L210" s="114"/>
      <c r="M210" s="114"/>
      <c r="N210" s="114"/>
      <c r="O210" s="114"/>
      <c r="P210" s="114"/>
      <c r="R210" s="114"/>
      <c r="T210" s="114"/>
      <c r="U210" s="114"/>
      <c r="V210" s="114"/>
      <c r="X210" s="114"/>
      <c r="Z210" s="114"/>
      <c r="AA210" s="114"/>
      <c r="AB210" s="114"/>
      <c r="AC210" s="131">
        <f t="shared" si="6"/>
        <v>0</v>
      </c>
    </row>
    <row r="211" spans="1:29" x14ac:dyDescent="0.3">
      <c r="A211" s="131">
        <v>201</v>
      </c>
      <c r="B211" s="114"/>
      <c r="C211" s="114"/>
      <c r="D211" s="114"/>
      <c r="E211" s="114"/>
      <c r="G211" s="114"/>
      <c r="H211" s="114"/>
      <c r="I211" s="114"/>
      <c r="J211" s="114"/>
      <c r="K211" s="114"/>
      <c r="L211" s="114"/>
      <c r="M211" s="114"/>
      <c r="N211" s="114"/>
      <c r="O211" s="114"/>
      <c r="P211" s="114"/>
      <c r="R211" s="114"/>
      <c r="T211" s="114"/>
      <c r="U211" s="114"/>
      <c r="V211" s="114"/>
      <c r="X211" s="114"/>
      <c r="Z211" s="114"/>
      <c r="AA211" s="114"/>
      <c r="AB211" s="114"/>
      <c r="AC211" s="131">
        <f t="shared" si="6"/>
        <v>0</v>
      </c>
    </row>
    <row r="212" spans="1:29" x14ac:dyDescent="0.3">
      <c r="A212" s="131">
        <v>202</v>
      </c>
      <c r="B212" s="114"/>
      <c r="C212" s="114"/>
      <c r="D212" s="114"/>
      <c r="E212" s="114"/>
      <c r="G212" s="114"/>
      <c r="H212" s="114"/>
      <c r="I212" s="114"/>
      <c r="J212" s="114"/>
      <c r="K212" s="114"/>
      <c r="L212" s="114"/>
      <c r="M212" s="114"/>
      <c r="N212" s="114"/>
      <c r="O212" s="114"/>
      <c r="P212" s="114"/>
      <c r="R212" s="114"/>
      <c r="T212" s="114"/>
      <c r="U212" s="114"/>
      <c r="V212" s="114"/>
      <c r="X212" s="114"/>
      <c r="Z212" s="114"/>
      <c r="AA212" s="114"/>
      <c r="AB212" s="114"/>
      <c r="AC212" s="131">
        <f t="shared" si="6"/>
        <v>0</v>
      </c>
    </row>
    <row r="213" spans="1:29" x14ac:dyDescent="0.3">
      <c r="A213" s="131">
        <v>203</v>
      </c>
      <c r="B213" s="114"/>
      <c r="C213" s="114"/>
      <c r="D213" s="114"/>
      <c r="E213" s="114"/>
      <c r="G213" s="114"/>
      <c r="H213" s="114"/>
      <c r="I213" s="114"/>
      <c r="J213" s="114"/>
      <c r="K213" s="114"/>
      <c r="L213" s="114"/>
      <c r="M213" s="114"/>
      <c r="N213" s="114"/>
      <c r="O213" s="114"/>
      <c r="P213" s="114"/>
      <c r="R213" s="114"/>
      <c r="T213" s="114"/>
      <c r="U213" s="114"/>
      <c r="V213" s="114"/>
      <c r="X213" s="114"/>
      <c r="Z213" s="114"/>
      <c r="AA213" s="114"/>
      <c r="AB213" s="114"/>
      <c r="AC213" s="131">
        <f t="shared" si="6"/>
        <v>0</v>
      </c>
    </row>
    <row r="214" spans="1:29" x14ac:dyDescent="0.3">
      <c r="A214" s="131">
        <v>204</v>
      </c>
      <c r="B214" s="114"/>
      <c r="C214" s="114"/>
      <c r="D214" s="114"/>
      <c r="E214" s="114"/>
      <c r="G214" s="114"/>
      <c r="H214" s="114"/>
      <c r="I214" s="114"/>
      <c r="J214" s="114"/>
      <c r="K214" s="114"/>
      <c r="L214" s="114"/>
      <c r="M214" s="114"/>
      <c r="N214" s="114"/>
      <c r="O214" s="114"/>
      <c r="P214" s="114"/>
      <c r="R214" s="114"/>
      <c r="T214" s="114"/>
      <c r="U214" s="114"/>
      <c r="V214" s="114"/>
      <c r="X214" s="114"/>
      <c r="Z214" s="114"/>
      <c r="AA214" s="114"/>
      <c r="AB214" s="114"/>
      <c r="AC214" s="131">
        <f t="shared" si="6"/>
        <v>0</v>
      </c>
    </row>
    <row r="215" spans="1:29" x14ac:dyDescent="0.3">
      <c r="A215" s="131">
        <v>205</v>
      </c>
      <c r="B215" s="114"/>
      <c r="C215" s="114"/>
      <c r="D215" s="114"/>
      <c r="E215" s="114"/>
      <c r="G215" s="114"/>
      <c r="H215" s="114"/>
      <c r="I215" s="114"/>
      <c r="J215" s="114"/>
      <c r="K215" s="114"/>
      <c r="L215" s="114"/>
      <c r="M215" s="114"/>
      <c r="N215" s="114"/>
      <c r="O215" s="114"/>
      <c r="P215" s="114"/>
      <c r="R215" s="114"/>
      <c r="T215" s="114"/>
      <c r="U215" s="114"/>
      <c r="V215" s="114"/>
      <c r="X215" s="114"/>
      <c r="Z215" s="114"/>
      <c r="AA215" s="114"/>
      <c r="AB215" s="114"/>
      <c r="AC215" s="131">
        <f t="shared" si="6"/>
        <v>0</v>
      </c>
    </row>
    <row r="216" spans="1:29" x14ac:dyDescent="0.3">
      <c r="A216" s="131">
        <v>206</v>
      </c>
      <c r="B216" s="114"/>
      <c r="C216" s="114"/>
      <c r="D216" s="114"/>
      <c r="E216" s="114"/>
      <c r="G216" s="114"/>
      <c r="H216" s="114"/>
      <c r="I216" s="114"/>
      <c r="J216" s="114"/>
      <c r="K216" s="114"/>
      <c r="L216" s="114"/>
      <c r="M216" s="114"/>
      <c r="N216" s="114"/>
      <c r="O216" s="114"/>
      <c r="P216" s="114"/>
      <c r="R216" s="114"/>
      <c r="T216" s="114"/>
      <c r="U216" s="114"/>
      <c r="V216" s="114"/>
      <c r="X216" s="114"/>
      <c r="Z216" s="114"/>
      <c r="AA216" s="114"/>
      <c r="AB216" s="114"/>
      <c r="AC216" s="131">
        <f t="shared" si="6"/>
        <v>0</v>
      </c>
    </row>
    <row r="217" spans="1:29" x14ac:dyDescent="0.3">
      <c r="A217" s="131">
        <v>207</v>
      </c>
      <c r="B217" s="114"/>
      <c r="C217" s="114"/>
      <c r="D217" s="114"/>
      <c r="E217" s="114"/>
      <c r="G217" s="114"/>
      <c r="H217" s="114"/>
      <c r="I217" s="114"/>
      <c r="J217" s="114"/>
      <c r="K217" s="114"/>
      <c r="L217" s="114"/>
      <c r="M217" s="114"/>
      <c r="N217" s="114"/>
      <c r="O217" s="114"/>
      <c r="P217" s="114"/>
      <c r="R217" s="114"/>
      <c r="T217" s="114"/>
      <c r="U217" s="114"/>
      <c r="V217" s="114"/>
      <c r="X217" s="114"/>
      <c r="Z217" s="114"/>
      <c r="AA217" s="114"/>
      <c r="AB217" s="114"/>
      <c r="AC217" s="131">
        <f t="shared" si="6"/>
        <v>0</v>
      </c>
    </row>
    <row r="218" spans="1:29" x14ac:dyDescent="0.3">
      <c r="A218" s="131">
        <v>208</v>
      </c>
      <c r="B218" s="114"/>
      <c r="C218" s="114"/>
      <c r="D218" s="114"/>
      <c r="E218" s="114"/>
      <c r="G218" s="114"/>
      <c r="H218" s="114"/>
      <c r="I218" s="114"/>
      <c r="J218" s="114"/>
      <c r="K218" s="114"/>
      <c r="L218" s="114"/>
      <c r="M218" s="114"/>
      <c r="N218" s="114"/>
      <c r="O218" s="114"/>
      <c r="P218" s="114"/>
      <c r="R218" s="114"/>
      <c r="T218" s="114"/>
      <c r="U218" s="114"/>
      <c r="V218" s="114"/>
      <c r="X218" s="114"/>
      <c r="Z218" s="114"/>
      <c r="AA218" s="114"/>
      <c r="AB218" s="114"/>
      <c r="AC218" s="131">
        <f t="shared" si="6"/>
        <v>0</v>
      </c>
    </row>
    <row r="219" spans="1:29" x14ac:dyDescent="0.3">
      <c r="A219" s="131">
        <v>209</v>
      </c>
      <c r="B219" s="114"/>
      <c r="C219" s="114"/>
      <c r="D219" s="114"/>
      <c r="E219" s="114"/>
      <c r="G219" s="114"/>
      <c r="H219" s="114"/>
      <c r="I219" s="114"/>
      <c r="J219" s="114"/>
      <c r="K219" s="114"/>
      <c r="L219" s="114"/>
      <c r="M219" s="114"/>
      <c r="N219" s="114"/>
      <c r="O219" s="114"/>
      <c r="P219" s="114"/>
      <c r="R219" s="114"/>
      <c r="T219" s="114"/>
      <c r="U219" s="114"/>
      <c r="V219" s="114"/>
      <c r="X219" s="114"/>
      <c r="Z219" s="114"/>
      <c r="AA219" s="114"/>
      <c r="AB219" s="114"/>
      <c r="AC219" s="131">
        <f t="shared" si="6"/>
        <v>0</v>
      </c>
    </row>
    <row r="220" spans="1:29" x14ac:dyDescent="0.3">
      <c r="A220" s="131">
        <v>210</v>
      </c>
      <c r="B220" s="114"/>
      <c r="C220" s="114"/>
      <c r="D220" s="114"/>
      <c r="E220" s="114"/>
      <c r="G220" s="114"/>
      <c r="H220" s="114"/>
      <c r="I220" s="114"/>
      <c r="J220" s="114"/>
      <c r="K220" s="114"/>
      <c r="L220" s="114"/>
      <c r="M220" s="114"/>
      <c r="N220" s="114"/>
      <c r="O220" s="114"/>
      <c r="P220" s="114"/>
      <c r="R220" s="114"/>
      <c r="T220" s="114"/>
      <c r="U220" s="114"/>
      <c r="V220" s="114"/>
      <c r="X220" s="114"/>
      <c r="Z220" s="114"/>
      <c r="AA220" s="114"/>
      <c r="AB220" s="114"/>
      <c r="AC220" s="131">
        <f t="shared" si="6"/>
        <v>0</v>
      </c>
    </row>
    <row r="221" spans="1:29" x14ac:dyDescent="0.3">
      <c r="A221" s="131">
        <v>211</v>
      </c>
      <c r="B221" s="114"/>
      <c r="C221" s="114"/>
      <c r="D221" s="114"/>
      <c r="E221" s="114"/>
      <c r="G221" s="114"/>
      <c r="H221" s="114"/>
      <c r="I221" s="114"/>
      <c r="J221" s="114"/>
      <c r="K221" s="114"/>
      <c r="L221" s="114"/>
      <c r="M221" s="114"/>
      <c r="N221" s="114"/>
      <c r="O221" s="114"/>
      <c r="P221" s="114"/>
      <c r="R221" s="114"/>
      <c r="T221" s="114"/>
      <c r="U221" s="114"/>
      <c r="V221" s="114"/>
      <c r="X221" s="114"/>
      <c r="Z221" s="114"/>
      <c r="AA221" s="114"/>
      <c r="AB221" s="114"/>
      <c r="AC221" s="131">
        <f t="shared" si="6"/>
        <v>0</v>
      </c>
    </row>
    <row r="222" spans="1:29" x14ac:dyDescent="0.3">
      <c r="A222" s="131">
        <v>212</v>
      </c>
      <c r="B222" s="114"/>
      <c r="C222" s="114"/>
      <c r="D222" s="114"/>
      <c r="E222" s="114"/>
      <c r="G222" s="114"/>
      <c r="H222" s="114"/>
      <c r="I222" s="114"/>
      <c r="J222" s="114"/>
      <c r="K222" s="114"/>
      <c r="L222" s="114"/>
      <c r="M222" s="114"/>
      <c r="N222" s="114"/>
      <c r="O222" s="114"/>
      <c r="P222" s="114"/>
      <c r="R222" s="114"/>
      <c r="T222" s="114"/>
      <c r="U222" s="114"/>
      <c r="V222" s="114"/>
      <c r="X222" s="114"/>
      <c r="Z222" s="114"/>
      <c r="AA222" s="114"/>
      <c r="AB222" s="114"/>
      <c r="AC222" s="131">
        <f t="shared" si="6"/>
        <v>0</v>
      </c>
    </row>
    <row r="223" spans="1:29" x14ac:dyDescent="0.3">
      <c r="A223" s="131">
        <v>213</v>
      </c>
      <c r="B223" s="114"/>
      <c r="C223" s="114"/>
      <c r="D223" s="114"/>
      <c r="E223" s="114"/>
      <c r="G223" s="114"/>
      <c r="H223" s="114"/>
      <c r="I223" s="114"/>
      <c r="J223" s="114"/>
      <c r="K223" s="114"/>
      <c r="L223" s="114"/>
      <c r="M223" s="114"/>
      <c r="N223" s="114"/>
      <c r="O223" s="114"/>
      <c r="P223" s="114"/>
      <c r="R223" s="114"/>
      <c r="T223" s="114"/>
      <c r="U223" s="114"/>
      <c r="V223" s="114"/>
      <c r="X223" s="114"/>
      <c r="Z223" s="114"/>
      <c r="AA223" s="114"/>
      <c r="AB223" s="114"/>
      <c r="AC223" s="131">
        <f t="shared" si="6"/>
        <v>0</v>
      </c>
    </row>
    <row r="224" spans="1:29" x14ac:dyDescent="0.3">
      <c r="A224" s="131">
        <v>214</v>
      </c>
      <c r="B224" s="114"/>
      <c r="C224" s="114"/>
      <c r="D224" s="114"/>
      <c r="E224" s="114"/>
      <c r="G224" s="114"/>
      <c r="H224" s="114"/>
      <c r="I224" s="114"/>
      <c r="J224" s="114"/>
      <c r="K224" s="114"/>
      <c r="L224" s="114"/>
      <c r="M224" s="114"/>
      <c r="N224" s="114"/>
      <c r="O224" s="114"/>
      <c r="P224" s="114"/>
      <c r="R224" s="114"/>
      <c r="T224" s="114"/>
      <c r="U224" s="114"/>
      <c r="V224" s="114"/>
      <c r="X224" s="114"/>
      <c r="Z224" s="114"/>
      <c r="AA224" s="114"/>
      <c r="AB224" s="114"/>
      <c r="AC224" s="131">
        <f t="shared" si="6"/>
        <v>0</v>
      </c>
    </row>
    <row r="225" spans="1:29" x14ac:dyDescent="0.3">
      <c r="A225" s="131">
        <v>215</v>
      </c>
      <c r="B225" s="114"/>
      <c r="C225" s="114"/>
      <c r="D225" s="114"/>
      <c r="E225" s="114"/>
      <c r="G225" s="114"/>
      <c r="H225" s="114"/>
      <c r="I225" s="114"/>
      <c r="J225" s="114"/>
      <c r="K225" s="114"/>
      <c r="L225" s="114"/>
      <c r="M225" s="114"/>
      <c r="N225" s="114"/>
      <c r="O225" s="114"/>
      <c r="P225" s="114"/>
      <c r="R225" s="114"/>
      <c r="T225" s="114"/>
      <c r="U225" s="114"/>
      <c r="V225" s="114"/>
      <c r="X225" s="114"/>
      <c r="Z225" s="114"/>
      <c r="AA225" s="114"/>
      <c r="AB225" s="114"/>
      <c r="AC225" s="131">
        <f t="shared" si="6"/>
        <v>0</v>
      </c>
    </row>
    <row r="226" spans="1:29" x14ac:dyDescent="0.3">
      <c r="A226" s="131">
        <v>216</v>
      </c>
      <c r="B226" s="114"/>
      <c r="C226" s="114"/>
      <c r="D226" s="114"/>
      <c r="E226" s="114"/>
      <c r="G226" s="114"/>
      <c r="H226" s="114"/>
      <c r="I226" s="114"/>
      <c r="J226" s="114"/>
      <c r="K226" s="114"/>
      <c r="L226" s="114"/>
      <c r="M226" s="114"/>
      <c r="N226" s="114"/>
      <c r="O226" s="114"/>
      <c r="P226" s="114"/>
      <c r="R226" s="114"/>
      <c r="T226" s="114"/>
      <c r="U226" s="114"/>
      <c r="V226" s="114"/>
      <c r="X226" s="114"/>
      <c r="Z226" s="114"/>
      <c r="AA226" s="114"/>
      <c r="AB226" s="114"/>
      <c r="AC226" s="131">
        <f t="shared" si="6"/>
        <v>0</v>
      </c>
    </row>
    <row r="227" spans="1:29" x14ac:dyDescent="0.3">
      <c r="A227" s="131">
        <v>217</v>
      </c>
      <c r="B227" s="114"/>
      <c r="C227" s="114"/>
      <c r="D227" s="114"/>
      <c r="E227" s="114"/>
      <c r="G227" s="114"/>
      <c r="H227" s="114"/>
      <c r="I227" s="114"/>
      <c r="J227" s="114"/>
      <c r="K227" s="114"/>
      <c r="L227" s="114"/>
      <c r="M227" s="114"/>
      <c r="N227" s="114"/>
      <c r="O227" s="114"/>
      <c r="P227" s="114"/>
      <c r="R227" s="114"/>
      <c r="T227" s="114"/>
      <c r="U227" s="114"/>
      <c r="V227" s="114"/>
      <c r="X227" s="114"/>
      <c r="Z227" s="114"/>
      <c r="AA227" s="114"/>
      <c r="AB227" s="114"/>
      <c r="AC227" s="131">
        <f t="shared" si="6"/>
        <v>0</v>
      </c>
    </row>
    <row r="228" spans="1:29" x14ac:dyDescent="0.3">
      <c r="A228" s="131">
        <v>218</v>
      </c>
      <c r="B228" s="114"/>
      <c r="C228" s="114"/>
      <c r="D228" s="114"/>
      <c r="E228" s="114"/>
      <c r="G228" s="114"/>
      <c r="H228" s="114"/>
      <c r="I228" s="114"/>
      <c r="J228" s="114"/>
      <c r="K228" s="114"/>
      <c r="L228" s="114"/>
      <c r="M228" s="114"/>
      <c r="N228" s="114"/>
      <c r="O228" s="114"/>
      <c r="P228" s="114"/>
      <c r="R228" s="114"/>
      <c r="T228" s="114"/>
      <c r="U228" s="114"/>
      <c r="V228" s="114"/>
      <c r="X228" s="114"/>
      <c r="Z228" s="114"/>
      <c r="AA228" s="114"/>
      <c r="AB228" s="114"/>
      <c r="AC228" s="131">
        <f t="shared" si="6"/>
        <v>0</v>
      </c>
    </row>
    <row r="229" spans="1:29" x14ac:dyDescent="0.3">
      <c r="A229" s="131">
        <v>219</v>
      </c>
      <c r="B229" s="114"/>
      <c r="C229" s="114"/>
      <c r="D229" s="114"/>
      <c r="E229" s="114"/>
      <c r="G229" s="114"/>
      <c r="H229" s="114"/>
      <c r="I229" s="114"/>
      <c r="J229" s="114"/>
      <c r="K229" s="114"/>
      <c r="L229" s="114"/>
      <c r="M229" s="114"/>
      <c r="N229" s="114"/>
      <c r="O229" s="114"/>
      <c r="P229" s="114"/>
      <c r="R229" s="114"/>
      <c r="T229" s="114"/>
      <c r="U229" s="114"/>
      <c r="V229" s="114"/>
      <c r="X229" s="114"/>
      <c r="Z229" s="114"/>
      <c r="AA229" s="114"/>
      <c r="AB229" s="114"/>
      <c r="AC229" s="131">
        <f t="shared" si="6"/>
        <v>0</v>
      </c>
    </row>
    <row r="230" spans="1:29" x14ac:dyDescent="0.3">
      <c r="A230" s="131">
        <v>220</v>
      </c>
      <c r="B230" s="114"/>
      <c r="C230" s="114"/>
      <c r="D230" s="114"/>
      <c r="E230" s="114"/>
      <c r="G230" s="114"/>
      <c r="H230" s="114"/>
      <c r="I230" s="114"/>
      <c r="J230" s="114"/>
      <c r="K230" s="114"/>
      <c r="L230" s="114"/>
      <c r="M230" s="114"/>
      <c r="N230" s="114"/>
      <c r="O230" s="114"/>
      <c r="P230" s="114"/>
      <c r="R230" s="114"/>
      <c r="T230" s="114"/>
      <c r="U230" s="114"/>
      <c r="V230" s="114"/>
      <c r="X230" s="114"/>
      <c r="Z230" s="114"/>
      <c r="AA230" s="114"/>
      <c r="AB230" s="114"/>
      <c r="AC230" s="131">
        <f t="shared" si="6"/>
        <v>0</v>
      </c>
    </row>
    <row r="231" spans="1:29" x14ac:dyDescent="0.3">
      <c r="A231" s="131">
        <v>221</v>
      </c>
      <c r="B231" s="114"/>
      <c r="C231" s="114"/>
      <c r="D231" s="114"/>
      <c r="E231" s="114"/>
      <c r="G231" s="114"/>
      <c r="H231" s="114"/>
      <c r="I231" s="114"/>
      <c r="J231" s="114"/>
      <c r="K231" s="114"/>
      <c r="L231" s="114"/>
      <c r="M231" s="114"/>
      <c r="N231" s="114"/>
      <c r="O231" s="114"/>
      <c r="P231" s="114"/>
      <c r="R231" s="114"/>
      <c r="T231" s="114"/>
      <c r="U231" s="114"/>
      <c r="V231" s="114"/>
      <c r="X231" s="114"/>
      <c r="Z231" s="114"/>
      <c r="AA231" s="114"/>
      <c r="AB231" s="114"/>
      <c r="AC231" s="131">
        <f t="shared" si="6"/>
        <v>0</v>
      </c>
    </row>
    <row r="232" spans="1:29" x14ac:dyDescent="0.3">
      <c r="A232" s="131">
        <v>222</v>
      </c>
      <c r="B232" s="114"/>
      <c r="C232" s="114"/>
      <c r="D232" s="114"/>
      <c r="E232" s="114"/>
      <c r="G232" s="114"/>
      <c r="H232" s="114"/>
      <c r="I232" s="114"/>
      <c r="J232" s="114"/>
      <c r="K232" s="114"/>
      <c r="L232" s="114"/>
      <c r="M232" s="114"/>
      <c r="N232" s="114"/>
      <c r="O232" s="114"/>
      <c r="P232" s="114"/>
      <c r="R232" s="114"/>
      <c r="T232" s="114"/>
      <c r="U232" s="114"/>
      <c r="V232" s="114"/>
      <c r="X232" s="114"/>
      <c r="Z232" s="114"/>
      <c r="AA232" s="114"/>
      <c r="AB232" s="114"/>
      <c r="AC232" s="131">
        <f t="shared" si="6"/>
        <v>0</v>
      </c>
    </row>
    <row r="233" spans="1:29" x14ac:dyDescent="0.3">
      <c r="A233" s="131">
        <v>223</v>
      </c>
      <c r="B233" s="114"/>
      <c r="C233" s="114"/>
      <c r="D233" s="114"/>
      <c r="E233" s="114"/>
      <c r="G233" s="114"/>
      <c r="H233" s="114"/>
      <c r="I233" s="114"/>
      <c r="J233" s="114"/>
      <c r="K233" s="114"/>
      <c r="L233" s="114"/>
      <c r="M233" s="114"/>
      <c r="N233" s="114"/>
      <c r="O233" s="114"/>
      <c r="P233" s="114"/>
      <c r="R233" s="114"/>
      <c r="T233" s="114"/>
      <c r="U233" s="114"/>
      <c r="V233" s="114"/>
      <c r="X233" s="114"/>
      <c r="Z233" s="114"/>
      <c r="AA233" s="114"/>
      <c r="AB233" s="114"/>
      <c r="AC233" s="131">
        <f t="shared" si="6"/>
        <v>0</v>
      </c>
    </row>
    <row r="234" spans="1:29" x14ac:dyDescent="0.3">
      <c r="A234" s="131">
        <v>224</v>
      </c>
      <c r="B234" s="114"/>
      <c r="C234" s="114"/>
      <c r="D234" s="114"/>
      <c r="E234" s="114"/>
      <c r="G234" s="114"/>
      <c r="H234" s="114"/>
      <c r="I234" s="114"/>
      <c r="J234" s="114"/>
      <c r="K234" s="114"/>
      <c r="L234" s="114"/>
      <c r="M234" s="114"/>
      <c r="N234" s="114"/>
      <c r="O234" s="114"/>
      <c r="P234" s="114"/>
      <c r="R234" s="114"/>
      <c r="T234" s="114"/>
      <c r="U234" s="114"/>
      <c r="V234" s="114"/>
      <c r="X234" s="114"/>
      <c r="Z234" s="114"/>
      <c r="AA234" s="114"/>
      <c r="AB234" s="114"/>
      <c r="AC234" s="131">
        <f t="shared" si="6"/>
        <v>0</v>
      </c>
    </row>
    <row r="235" spans="1:29" x14ac:dyDescent="0.3">
      <c r="A235" s="131">
        <v>225</v>
      </c>
      <c r="B235" s="114"/>
      <c r="C235" s="114"/>
      <c r="D235" s="114"/>
      <c r="E235" s="114"/>
      <c r="G235" s="114"/>
      <c r="H235" s="114"/>
      <c r="I235" s="114"/>
      <c r="J235" s="114"/>
      <c r="K235" s="114"/>
      <c r="L235" s="114"/>
      <c r="M235" s="114"/>
      <c r="N235" s="114"/>
      <c r="O235" s="114"/>
      <c r="P235" s="114"/>
      <c r="R235" s="114"/>
      <c r="T235" s="114"/>
      <c r="U235" s="114"/>
      <c r="V235" s="114"/>
      <c r="X235" s="114"/>
      <c r="Z235" s="114"/>
      <c r="AA235" s="114"/>
      <c r="AB235" s="114"/>
      <c r="AC235" s="131">
        <f t="shared" si="6"/>
        <v>0</v>
      </c>
    </row>
    <row r="236" spans="1:29" x14ac:dyDescent="0.3">
      <c r="A236" s="131">
        <v>226</v>
      </c>
      <c r="B236" s="114"/>
      <c r="C236" s="114"/>
      <c r="D236" s="114"/>
      <c r="E236" s="114"/>
      <c r="G236" s="114"/>
      <c r="H236" s="114"/>
      <c r="I236" s="114"/>
      <c r="J236" s="114"/>
      <c r="K236" s="114"/>
      <c r="L236" s="114"/>
      <c r="M236" s="114"/>
      <c r="N236" s="114"/>
      <c r="O236" s="114"/>
      <c r="P236" s="114"/>
      <c r="R236" s="114"/>
      <c r="T236" s="114"/>
      <c r="U236" s="114"/>
      <c r="V236" s="114"/>
      <c r="X236" s="114"/>
      <c r="Z236" s="114"/>
      <c r="AA236" s="114"/>
      <c r="AB236" s="114"/>
      <c r="AC236" s="131">
        <f t="shared" si="6"/>
        <v>0</v>
      </c>
    </row>
    <row r="237" spans="1:29" x14ac:dyDescent="0.3">
      <c r="A237" s="131">
        <v>227</v>
      </c>
      <c r="B237" s="114"/>
      <c r="C237" s="114"/>
      <c r="D237" s="114"/>
      <c r="E237" s="114"/>
      <c r="G237" s="114"/>
      <c r="H237" s="114"/>
      <c r="I237" s="114"/>
      <c r="J237" s="114"/>
      <c r="K237" s="114"/>
      <c r="L237" s="114"/>
      <c r="M237" s="114"/>
      <c r="N237" s="114"/>
      <c r="O237" s="114"/>
      <c r="P237" s="114"/>
      <c r="R237" s="114"/>
      <c r="T237" s="114"/>
      <c r="U237" s="114"/>
      <c r="V237" s="114"/>
      <c r="X237" s="114"/>
      <c r="Z237" s="114"/>
      <c r="AA237" s="114"/>
      <c r="AB237" s="114"/>
      <c r="AC237" s="131">
        <f t="shared" si="6"/>
        <v>0</v>
      </c>
    </row>
    <row r="238" spans="1:29" x14ac:dyDescent="0.3">
      <c r="A238" s="131">
        <v>228</v>
      </c>
      <c r="B238" s="114"/>
      <c r="C238" s="114"/>
      <c r="D238" s="114"/>
      <c r="E238" s="114"/>
      <c r="G238" s="114"/>
      <c r="H238" s="114"/>
      <c r="I238" s="114"/>
      <c r="J238" s="114"/>
      <c r="K238" s="114"/>
      <c r="L238" s="114"/>
      <c r="M238" s="114"/>
      <c r="N238" s="114"/>
      <c r="O238" s="114"/>
      <c r="P238" s="114"/>
      <c r="R238" s="114"/>
      <c r="T238" s="114"/>
      <c r="U238" s="114"/>
      <c r="V238" s="114"/>
      <c r="X238" s="114"/>
      <c r="Z238" s="114"/>
      <c r="AA238" s="114"/>
      <c r="AB238" s="114"/>
      <c r="AC238" s="131">
        <f t="shared" si="6"/>
        <v>0</v>
      </c>
    </row>
    <row r="239" spans="1:29" x14ac:dyDescent="0.3">
      <c r="A239" s="131">
        <v>229</v>
      </c>
      <c r="B239" s="114"/>
      <c r="C239" s="114"/>
      <c r="D239" s="114"/>
      <c r="E239" s="114"/>
      <c r="G239" s="114"/>
      <c r="H239" s="114"/>
      <c r="I239" s="114"/>
      <c r="J239" s="114"/>
      <c r="K239" s="114"/>
      <c r="L239" s="114"/>
      <c r="M239" s="114"/>
      <c r="N239" s="114"/>
      <c r="O239" s="114"/>
      <c r="P239" s="114"/>
      <c r="R239" s="114"/>
      <c r="T239" s="114"/>
      <c r="U239" s="114"/>
      <c r="V239" s="114"/>
      <c r="X239" s="114"/>
      <c r="Z239" s="114"/>
      <c r="AA239" s="114"/>
      <c r="AB239" s="114"/>
      <c r="AC239" s="131">
        <f t="shared" si="6"/>
        <v>0</v>
      </c>
    </row>
    <row r="240" spans="1:29" x14ac:dyDescent="0.3">
      <c r="A240" s="131">
        <v>230</v>
      </c>
      <c r="B240" s="114"/>
      <c r="C240" s="114"/>
      <c r="D240" s="114"/>
      <c r="E240" s="114"/>
      <c r="G240" s="114"/>
      <c r="H240" s="114"/>
      <c r="I240" s="114"/>
      <c r="J240" s="114"/>
      <c r="K240" s="114"/>
      <c r="L240" s="114"/>
      <c r="M240" s="114"/>
      <c r="N240" s="114"/>
      <c r="O240" s="114"/>
      <c r="P240" s="114"/>
      <c r="R240" s="114"/>
      <c r="T240" s="114"/>
      <c r="U240" s="114"/>
      <c r="V240" s="114"/>
      <c r="X240" s="114"/>
      <c r="Z240" s="114"/>
      <c r="AA240" s="114"/>
      <c r="AB240" s="114"/>
      <c r="AC240" s="131">
        <f t="shared" si="6"/>
        <v>0</v>
      </c>
    </row>
    <row r="241" spans="1:29" x14ac:dyDescent="0.3">
      <c r="A241" s="131">
        <v>231</v>
      </c>
      <c r="B241" s="114"/>
      <c r="C241" s="114"/>
      <c r="D241" s="114"/>
      <c r="E241" s="114"/>
      <c r="G241" s="114"/>
      <c r="H241" s="114"/>
      <c r="I241" s="114"/>
      <c r="J241" s="114"/>
      <c r="K241" s="114"/>
      <c r="L241" s="114"/>
      <c r="M241" s="114"/>
      <c r="N241" s="114"/>
      <c r="O241" s="114"/>
      <c r="P241" s="114"/>
      <c r="R241" s="114"/>
      <c r="T241" s="114"/>
      <c r="U241" s="114"/>
      <c r="V241" s="114"/>
      <c r="X241" s="114"/>
      <c r="Z241" s="114"/>
      <c r="AA241" s="114"/>
      <c r="AB241" s="114"/>
      <c r="AC241" s="131">
        <f t="shared" si="6"/>
        <v>0</v>
      </c>
    </row>
    <row r="242" spans="1:29" x14ac:dyDescent="0.3">
      <c r="A242" s="131">
        <v>232</v>
      </c>
      <c r="B242" s="114"/>
      <c r="C242" s="114"/>
      <c r="D242" s="114"/>
      <c r="E242" s="114"/>
      <c r="G242" s="114"/>
      <c r="H242" s="114"/>
      <c r="I242" s="114"/>
      <c r="J242" s="114"/>
      <c r="K242" s="114"/>
      <c r="L242" s="114"/>
      <c r="M242" s="114"/>
      <c r="N242" s="114"/>
      <c r="O242" s="114"/>
      <c r="P242" s="114"/>
      <c r="R242" s="114"/>
      <c r="T242" s="114"/>
      <c r="U242" s="114"/>
      <c r="V242" s="114"/>
      <c r="X242" s="114"/>
      <c r="Z242" s="114"/>
      <c r="AA242" s="114"/>
      <c r="AB242" s="114"/>
      <c r="AC242" s="131">
        <f t="shared" si="6"/>
        <v>0</v>
      </c>
    </row>
    <row r="243" spans="1:29" x14ac:dyDescent="0.3">
      <c r="A243" s="131">
        <v>233</v>
      </c>
      <c r="B243" s="114"/>
      <c r="C243" s="114"/>
      <c r="D243" s="114"/>
      <c r="E243" s="114"/>
      <c r="G243" s="114"/>
      <c r="H243" s="114"/>
      <c r="I243" s="114"/>
      <c r="J243" s="114"/>
      <c r="K243" s="114"/>
      <c r="L243" s="114"/>
      <c r="M243" s="114"/>
      <c r="N243" s="114"/>
      <c r="O243" s="114"/>
      <c r="P243" s="114"/>
      <c r="R243" s="114"/>
      <c r="T243" s="114"/>
      <c r="U243" s="114"/>
      <c r="V243" s="114"/>
      <c r="X243" s="114"/>
      <c r="Z243" s="114"/>
      <c r="AA243" s="114"/>
      <c r="AB243" s="114"/>
      <c r="AC243" s="131">
        <f t="shared" si="6"/>
        <v>0</v>
      </c>
    </row>
    <row r="244" spans="1:29" x14ac:dyDescent="0.3">
      <c r="A244" s="131">
        <v>234</v>
      </c>
      <c r="B244" s="114"/>
      <c r="C244" s="114"/>
      <c r="D244" s="114"/>
      <c r="E244" s="114"/>
      <c r="G244" s="114"/>
      <c r="H244" s="114"/>
      <c r="I244" s="114"/>
      <c r="J244" s="114"/>
      <c r="K244" s="114"/>
      <c r="L244" s="114"/>
      <c r="M244" s="114"/>
      <c r="N244" s="114"/>
      <c r="O244" s="114"/>
      <c r="P244" s="114"/>
      <c r="R244" s="114"/>
      <c r="T244" s="114"/>
      <c r="U244" s="114"/>
      <c r="V244" s="114"/>
      <c r="X244" s="114"/>
      <c r="Z244" s="114"/>
      <c r="AA244" s="114"/>
      <c r="AB244" s="114"/>
      <c r="AC244" s="131">
        <f t="shared" si="6"/>
        <v>0</v>
      </c>
    </row>
    <row r="245" spans="1:29" x14ac:dyDescent="0.3">
      <c r="A245" s="131">
        <v>235</v>
      </c>
      <c r="B245" s="114"/>
      <c r="C245" s="114"/>
      <c r="D245" s="114"/>
      <c r="E245" s="114"/>
      <c r="G245" s="114"/>
      <c r="H245" s="114"/>
      <c r="I245" s="114"/>
      <c r="J245" s="114"/>
      <c r="K245" s="114"/>
      <c r="L245" s="114"/>
      <c r="M245" s="114"/>
      <c r="N245" s="114"/>
      <c r="O245" s="114"/>
      <c r="P245" s="114"/>
      <c r="R245" s="114"/>
      <c r="T245" s="114"/>
      <c r="U245" s="114"/>
      <c r="V245" s="114"/>
      <c r="X245" s="114"/>
      <c r="Z245" s="114"/>
      <c r="AA245" s="114"/>
      <c r="AB245" s="114"/>
      <c r="AC245" s="131">
        <f t="shared" si="6"/>
        <v>0</v>
      </c>
    </row>
    <row r="246" spans="1:29" x14ac:dyDescent="0.3">
      <c r="A246" s="131">
        <v>236</v>
      </c>
      <c r="B246" s="114"/>
      <c r="C246" s="114"/>
      <c r="D246" s="114"/>
      <c r="E246" s="114"/>
      <c r="G246" s="114"/>
      <c r="H246" s="114"/>
      <c r="I246" s="114"/>
      <c r="J246" s="114"/>
      <c r="K246" s="114"/>
      <c r="L246" s="114"/>
      <c r="M246" s="114"/>
      <c r="N246" s="114"/>
      <c r="O246" s="114"/>
      <c r="P246" s="114"/>
      <c r="R246" s="114"/>
      <c r="T246" s="114"/>
      <c r="U246" s="114"/>
      <c r="V246" s="114"/>
      <c r="X246" s="114"/>
      <c r="Z246" s="114"/>
      <c r="AA246" s="114"/>
      <c r="AB246" s="114"/>
      <c r="AC246" s="131">
        <f t="shared" si="6"/>
        <v>0</v>
      </c>
    </row>
    <row r="247" spans="1:29" x14ac:dyDescent="0.3">
      <c r="A247" s="131">
        <v>237</v>
      </c>
      <c r="B247" s="114"/>
      <c r="C247" s="114"/>
      <c r="D247" s="114"/>
      <c r="E247" s="114"/>
      <c r="G247" s="114"/>
      <c r="H247" s="114"/>
      <c r="I247" s="114"/>
      <c r="J247" s="114"/>
      <c r="K247" s="114"/>
      <c r="L247" s="114"/>
      <c r="M247" s="114"/>
      <c r="N247" s="114"/>
      <c r="O247" s="114"/>
      <c r="P247" s="114"/>
      <c r="R247" s="114"/>
      <c r="T247" s="114"/>
      <c r="U247" s="114"/>
      <c r="V247" s="114"/>
      <c r="X247" s="114"/>
      <c r="Z247" s="114"/>
      <c r="AA247" s="114"/>
      <c r="AB247" s="114"/>
      <c r="AC247" s="131">
        <f t="shared" si="6"/>
        <v>0</v>
      </c>
    </row>
    <row r="248" spans="1:29" x14ac:dyDescent="0.3">
      <c r="A248" s="131">
        <v>238</v>
      </c>
      <c r="B248" s="114"/>
      <c r="C248" s="114"/>
      <c r="D248" s="114"/>
      <c r="E248" s="114"/>
      <c r="G248" s="114"/>
      <c r="H248" s="114"/>
      <c r="I248" s="114"/>
      <c r="J248" s="114"/>
      <c r="K248" s="114"/>
      <c r="L248" s="114"/>
      <c r="M248" s="114"/>
      <c r="N248" s="114"/>
      <c r="O248" s="114"/>
      <c r="P248" s="114"/>
      <c r="R248" s="114"/>
      <c r="T248" s="114"/>
      <c r="U248" s="114"/>
      <c r="V248" s="114"/>
      <c r="X248" s="114"/>
      <c r="Z248" s="114"/>
      <c r="AA248" s="114"/>
      <c r="AB248" s="114"/>
      <c r="AC248" s="131">
        <f t="shared" si="6"/>
        <v>0</v>
      </c>
    </row>
    <row r="249" spans="1:29" x14ac:dyDescent="0.3">
      <c r="A249" s="131">
        <v>239</v>
      </c>
      <c r="B249" s="114"/>
      <c r="C249" s="114"/>
      <c r="D249" s="114"/>
      <c r="E249" s="114"/>
      <c r="G249" s="114"/>
      <c r="H249" s="114"/>
      <c r="I249" s="114"/>
      <c r="J249" s="114"/>
      <c r="K249" s="114"/>
      <c r="L249" s="114"/>
      <c r="M249" s="114"/>
      <c r="N249" s="114"/>
      <c r="O249" s="114"/>
      <c r="P249" s="114"/>
      <c r="R249" s="114"/>
      <c r="T249" s="114"/>
      <c r="U249" s="114"/>
      <c r="V249" s="114"/>
      <c r="X249" s="114"/>
      <c r="Z249" s="114"/>
      <c r="AA249" s="114"/>
      <c r="AB249" s="114"/>
      <c r="AC249" s="131">
        <f t="shared" si="6"/>
        <v>0</v>
      </c>
    </row>
    <row r="250" spans="1:29" x14ac:dyDescent="0.3">
      <c r="A250" s="131">
        <v>240</v>
      </c>
      <c r="B250" s="114"/>
      <c r="C250" s="114"/>
      <c r="D250" s="114"/>
      <c r="E250" s="114"/>
      <c r="G250" s="114"/>
      <c r="H250" s="114"/>
      <c r="I250" s="114"/>
      <c r="J250" s="114"/>
      <c r="K250" s="114"/>
      <c r="L250" s="114"/>
      <c r="M250" s="114"/>
      <c r="N250" s="114"/>
      <c r="O250" s="114"/>
      <c r="P250" s="114"/>
      <c r="R250" s="114"/>
      <c r="T250" s="114"/>
      <c r="U250" s="114"/>
      <c r="V250" s="114"/>
      <c r="X250" s="114"/>
      <c r="Z250" s="114"/>
      <c r="AA250" s="114"/>
      <c r="AB250" s="114"/>
      <c r="AC250" s="131">
        <f t="shared" si="6"/>
        <v>0</v>
      </c>
    </row>
    <row r="251" spans="1:29" x14ac:dyDescent="0.3">
      <c r="A251" s="131">
        <v>241</v>
      </c>
      <c r="B251" s="114"/>
      <c r="C251" s="114"/>
      <c r="D251" s="114"/>
      <c r="E251" s="114"/>
      <c r="G251" s="114"/>
      <c r="H251" s="114"/>
      <c r="I251" s="114"/>
      <c r="J251" s="114"/>
      <c r="K251" s="114"/>
      <c r="L251" s="114"/>
      <c r="M251" s="114"/>
      <c r="N251" s="114"/>
      <c r="O251" s="114"/>
      <c r="P251" s="114"/>
      <c r="R251" s="114"/>
      <c r="T251" s="114"/>
      <c r="U251" s="114"/>
      <c r="V251" s="114"/>
      <c r="X251" s="114"/>
      <c r="Z251" s="114"/>
      <c r="AA251" s="114"/>
      <c r="AB251" s="114"/>
      <c r="AC251" s="131">
        <f t="shared" si="6"/>
        <v>0</v>
      </c>
    </row>
    <row r="252" spans="1:29" x14ac:dyDescent="0.3">
      <c r="A252" s="131">
        <v>242</v>
      </c>
      <c r="B252" s="114"/>
      <c r="C252" s="114"/>
      <c r="D252" s="114"/>
      <c r="E252" s="114"/>
      <c r="G252" s="114"/>
      <c r="H252" s="114"/>
      <c r="I252" s="114"/>
      <c r="J252" s="114"/>
      <c r="K252" s="114"/>
      <c r="L252" s="114"/>
      <c r="M252" s="114"/>
      <c r="N252" s="114"/>
      <c r="O252" s="114"/>
      <c r="P252" s="114"/>
      <c r="R252" s="114"/>
      <c r="T252" s="114"/>
      <c r="U252" s="114"/>
      <c r="V252" s="114"/>
      <c r="X252" s="114"/>
      <c r="Z252" s="114"/>
      <c r="AA252" s="114"/>
      <c r="AB252" s="114"/>
      <c r="AC252" s="131">
        <f t="shared" si="6"/>
        <v>0</v>
      </c>
    </row>
    <row r="253" spans="1:29" x14ac:dyDescent="0.3">
      <c r="A253" s="131">
        <v>243</v>
      </c>
      <c r="B253" s="114"/>
      <c r="C253" s="114"/>
      <c r="D253" s="114"/>
      <c r="E253" s="114"/>
      <c r="G253" s="114"/>
      <c r="H253" s="114"/>
      <c r="I253" s="114"/>
      <c r="J253" s="114"/>
      <c r="K253" s="114"/>
      <c r="L253" s="114"/>
      <c r="M253" s="114"/>
      <c r="N253" s="114"/>
      <c r="O253" s="114"/>
      <c r="P253" s="114"/>
      <c r="R253" s="114"/>
      <c r="T253" s="114"/>
      <c r="U253" s="114"/>
      <c r="V253" s="114"/>
      <c r="X253" s="114"/>
      <c r="Z253" s="114"/>
      <c r="AA253" s="114"/>
      <c r="AB253" s="114"/>
      <c r="AC253" s="131">
        <f t="shared" si="6"/>
        <v>0</v>
      </c>
    </row>
    <row r="254" spans="1:29" x14ac:dyDescent="0.3">
      <c r="A254" s="131">
        <v>244</v>
      </c>
      <c r="B254" s="114"/>
      <c r="C254" s="114"/>
      <c r="D254" s="114"/>
      <c r="E254" s="114"/>
      <c r="G254" s="114"/>
      <c r="H254" s="114"/>
      <c r="I254" s="114"/>
      <c r="J254" s="114"/>
      <c r="K254" s="114"/>
      <c r="L254" s="114"/>
      <c r="M254" s="114"/>
      <c r="N254" s="114"/>
      <c r="O254" s="114"/>
      <c r="P254" s="114"/>
      <c r="R254" s="114"/>
      <c r="T254" s="114"/>
      <c r="U254" s="114"/>
      <c r="V254" s="114"/>
      <c r="X254" s="114"/>
      <c r="Z254" s="114"/>
      <c r="AA254" s="114"/>
      <c r="AB254" s="114"/>
      <c r="AC254" s="131">
        <f t="shared" si="6"/>
        <v>0</v>
      </c>
    </row>
    <row r="255" spans="1:29" x14ac:dyDescent="0.3">
      <c r="A255" s="131">
        <v>245</v>
      </c>
      <c r="B255" s="114"/>
      <c r="C255" s="114"/>
      <c r="D255" s="114"/>
      <c r="E255" s="114"/>
      <c r="G255" s="114"/>
      <c r="H255" s="114"/>
      <c r="I255" s="114"/>
      <c r="J255" s="114"/>
      <c r="K255" s="114"/>
      <c r="L255" s="114"/>
      <c r="M255" s="114"/>
      <c r="N255" s="114"/>
      <c r="O255" s="114"/>
      <c r="P255" s="114"/>
      <c r="R255" s="114"/>
      <c r="T255" s="114"/>
      <c r="U255" s="114"/>
      <c r="V255" s="114"/>
      <c r="X255" s="114"/>
      <c r="Z255" s="114"/>
      <c r="AA255" s="114"/>
      <c r="AB255" s="114"/>
      <c r="AC255" s="131">
        <f t="shared" si="6"/>
        <v>0</v>
      </c>
    </row>
    <row r="256" spans="1:29" x14ac:dyDescent="0.3">
      <c r="A256" s="131">
        <v>246</v>
      </c>
      <c r="B256" s="114"/>
      <c r="C256" s="114"/>
      <c r="D256" s="114"/>
      <c r="E256" s="114"/>
      <c r="G256" s="114"/>
      <c r="H256" s="114"/>
      <c r="I256" s="114"/>
      <c r="J256" s="114"/>
      <c r="K256" s="114"/>
      <c r="L256" s="114"/>
      <c r="M256" s="114"/>
      <c r="N256" s="114"/>
      <c r="O256" s="114"/>
      <c r="P256" s="114"/>
      <c r="R256" s="114"/>
      <c r="T256" s="114"/>
      <c r="U256" s="114"/>
      <c r="V256" s="114"/>
      <c r="X256" s="114"/>
      <c r="Z256" s="114"/>
      <c r="AA256" s="114"/>
      <c r="AB256" s="114"/>
      <c r="AC256" s="131">
        <f t="shared" si="6"/>
        <v>0</v>
      </c>
    </row>
    <row r="257" spans="1:29" x14ac:dyDescent="0.3">
      <c r="A257" s="131">
        <v>247</v>
      </c>
      <c r="B257" s="114"/>
      <c r="C257" s="114"/>
      <c r="D257" s="114"/>
      <c r="E257" s="114"/>
      <c r="G257" s="114"/>
      <c r="H257" s="114"/>
      <c r="I257" s="114"/>
      <c r="J257" s="114"/>
      <c r="K257" s="114"/>
      <c r="L257" s="114"/>
      <c r="M257" s="114"/>
      <c r="N257" s="114"/>
      <c r="O257" s="114"/>
      <c r="P257" s="114"/>
      <c r="R257" s="114"/>
      <c r="T257" s="114"/>
      <c r="U257" s="114"/>
      <c r="V257" s="114"/>
      <c r="X257" s="114"/>
      <c r="Z257" s="114"/>
      <c r="AA257" s="114"/>
      <c r="AB257" s="114"/>
      <c r="AC257" s="131">
        <f t="shared" si="6"/>
        <v>0</v>
      </c>
    </row>
    <row r="258" spans="1:29" x14ac:dyDescent="0.3">
      <c r="A258" s="131">
        <v>248</v>
      </c>
      <c r="B258" s="114"/>
      <c r="C258" s="114"/>
      <c r="D258" s="114"/>
      <c r="E258" s="114"/>
      <c r="G258" s="114"/>
      <c r="H258" s="114"/>
      <c r="I258" s="114"/>
      <c r="J258" s="114"/>
      <c r="K258" s="114"/>
      <c r="L258" s="114"/>
      <c r="M258" s="114"/>
      <c r="N258" s="114"/>
      <c r="O258" s="114"/>
      <c r="P258" s="114"/>
      <c r="R258" s="114"/>
      <c r="T258" s="114"/>
      <c r="U258" s="114"/>
      <c r="V258" s="114"/>
      <c r="X258" s="114"/>
      <c r="Z258" s="114"/>
      <c r="AA258" s="114"/>
      <c r="AB258" s="114"/>
      <c r="AC258" s="131">
        <f t="shared" si="6"/>
        <v>0</v>
      </c>
    </row>
    <row r="259" spans="1:29" x14ac:dyDescent="0.3">
      <c r="A259" s="131">
        <v>249</v>
      </c>
      <c r="B259" s="114"/>
      <c r="C259" s="114"/>
      <c r="D259" s="114"/>
      <c r="E259" s="114"/>
      <c r="G259" s="114"/>
      <c r="H259" s="114"/>
      <c r="I259" s="114"/>
      <c r="J259" s="114"/>
      <c r="K259" s="114"/>
      <c r="L259" s="114"/>
      <c r="M259" s="114"/>
      <c r="N259" s="114"/>
      <c r="O259" s="114"/>
      <c r="P259" s="114"/>
      <c r="R259" s="114"/>
      <c r="T259" s="114"/>
      <c r="U259" s="114"/>
      <c r="V259" s="114"/>
      <c r="X259" s="114"/>
      <c r="Z259" s="114"/>
      <c r="AA259" s="114"/>
      <c r="AB259" s="114"/>
      <c r="AC259" s="131">
        <f t="shared" si="6"/>
        <v>0</v>
      </c>
    </row>
    <row r="260" spans="1:29" x14ac:dyDescent="0.3">
      <c r="A260" s="131">
        <v>250</v>
      </c>
      <c r="B260" s="114"/>
      <c r="C260" s="114"/>
      <c r="D260" s="114"/>
      <c r="E260" s="114"/>
      <c r="G260" s="114"/>
      <c r="H260" s="114"/>
      <c r="I260" s="114"/>
      <c r="J260" s="114"/>
      <c r="K260" s="114"/>
      <c r="L260" s="114"/>
      <c r="M260" s="114"/>
      <c r="N260" s="114"/>
      <c r="O260" s="114"/>
      <c r="P260" s="114"/>
      <c r="R260" s="114"/>
      <c r="T260" s="114"/>
      <c r="U260" s="114"/>
      <c r="V260" s="114"/>
      <c r="X260" s="114"/>
      <c r="Z260" s="114"/>
      <c r="AA260" s="114"/>
      <c r="AB260" s="114"/>
      <c r="AC260" s="131">
        <f t="shared" si="6"/>
        <v>0</v>
      </c>
    </row>
    <row r="261" spans="1:29" x14ac:dyDescent="0.3">
      <c r="A261" s="131">
        <v>251</v>
      </c>
      <c r="B261" s="114"/>
      <c r="C261" s="114"/>
      <c r="D261" s="114"/>
      <c r="E261" s="114"/>
      <c r="G261" s="114"/>
      <c r="H261" s="114"/>
      <c r="I261" s="114"/>
      <c r="J261" s="114"/>
      <c r="K261" s="114"/>
      <c r="L261" s="114"/>
      <c r="M261" s="114"/>
      <c r="N261" s="114"/>
      <c r="O261" s="114"/>
      <c r="P261" s="114"/>
      <c r="R261" s="114"/>
      <c r="T261" s="114"/>
      <c r="U261" s="114"/>
      <c r="V261" s="114"/>
      <c r="X261" s="114"/>
      <c r="Z261" s="114"/>
      <c r="AA261" s="114"/>
      <c r="AB261" s="114"/>
      <c r="AC261" s="131">
        <f t="shared" si="6"/>
        <v>0</v>
      </c>
    </row>
    <row r="262" spans="1:29" x14ac:dyDescent="0.3">
      <c r="A262" s="131">
        <v>252</v>
      </c>
      <c r="B262" s="114"/>
      <c r="C262" s="114"/>
      <c r="D262" s="114"/>
      <c r="E262" s="114"/>
      <c r="G262" s="114"/>
      <c r="H262" s="114"/>
      <c r="I262" s="114"/>
      <c r="J262" s="114"/>
      <c r="K262" s="114"/>
      <c r="L262" s="114"/>
      <c r="M262" s="114"/>
      <c r="N262" s="114"/>
      <c r="O262" s="114"/>
      <c r="P262" s="114"/>
      <c r="R262" s="114"/>
      <c r="T262" s="114"/>
      <c r="U262" s="114"/>
      <c r="V262" s="114"/>
      <c r="X262" s="114"/>
      <c r="Z262" s="114"/>
      <c r="AA262" s="114"/>
      <c r="AB262" s="114"/>
      <c r="AC262" s="131">
        <f t="shared" si="6"/>
        <v>0</v>
      </c>
    </row>
    <row r="263" spans="1:29" x14ac:dyDescent="0.3">
      <c r="A263" s="131">
        <v>253</v>
      </c>
      <c r="B263" s="114"/>
      <c r="C263" s="114"/>
      <c r="D263" s="114"/>
      <c r="E263" s="114"/>
      <c r="G263" s="114"/>
      <c r="H263" s="114"/>
      <c r="I263" s="114"/>
      <c r="J263" s="114"/>
      <c r="K263" s="114"/>
      <c r="L263" s="114"/>
      <c r="M263" s="114"/>
      <c r="N263" s="114"/>
      <c r="O263" s="114"/>
      <c r="P263" s="114"/>
      <c r="R263" s="114"/>
      <c r="T263" s="114"/>
      <c r="U263" s="114"/>
      <c r="V263" s="114"/>
      <c r="X263" s="114"/>
      <c r="Z263" s="114"/>
      <c r="AA263" s="114"/>
      <c r="AB263" s="114"/>
      <c r="AC263" s="131">
        <f t="shared" si="6"/>
        <v>0</v>
      </c>
    </row>
    <row r="264" spans="1:29" x14ac:dyDescent="0.3">
      <c r="A264" s="131">
        <v>254</v>
      </c>
      <c r="B264" s="114"/>
      <c r="C264" s="114"/>
      <c r="D264" s="114"/>
      <c r="E264" s="114"/>
      <c r="G264" s="114"/>
      <c r="H264" s="114"/>
      <c r="I264" s="114"/>
      <c r="J264" s="114"/>
      <c r="K264" s="114"/>
      <c r="L264" s="114"/>
      <c r="M264" s="114"/>
      <c r="N264" s="114"/>
      <c r="O264" s="114"/>
      <c r="P264" s="114"/>
      <c r="R264" s="114"/>
      <c r="T264" s="114"/>
      <c r="U264" s="114"/>
      <c r="V264" s="114"/>
      <c r="X264" s="114"/>
      <c r="Z264" s="114"/>
      <c r="AA264" s="114"/>
      <c r="AB264" s="114"/>
      <c r="AC264" s="131">
        <f t="shared" si="6"/>
        <v>0</v>
      </c>
    </row>
    <row r="265" spans="1:29" x14ac:dyDescent="0.3">
      <c r="A265" s="131">
        <v>255</v>
      </c>
      <c r="B265" s="114"/>
      <c r="C265" s="114"/>
      <c r="D265" s="114"/>
      <c r="E265" s="114"/>
      <c r="G265" s="114"/>
      <c r="H265" s="114"/>
      <c r="I265" s="114"/>
      <c r="J265" s="114"/>
      <c r="K265" s="114"/>
      <c r="L265" s="114"/>
      <c r="M265" s="114"/>
      <c r="N265" s="114"/>
      <c r="O265" s="114"/>
      <c r="P265" s="114"/>
      <c r="R265" s="114"/>
      <c r="T265" s="114"/>
      <c r="U265" s="114"/>
      <c r="V265" s="114"/>
      <c r="X265" s="114"/>
      <c r="Z265" s="114"/>
      <c r="AA265" s="114"/>
      <c r="AB265" s="114"/>
      <c r="AC265" s="131">
        <f t="shared" si="6"/>
        <v>0</v>
      </c>
    </row>
    <row r="266" spans="1:29" x14ac:dyDescent="0.3">
      <c r="A266" s="131">
        <v>256</v>
      </c>
      <c r="B266" s="114"/>
      <c r="C266" s="114"/>
      <c r="D266" s="114"/>
      <c r="E266" s="114"/>
      <c r="G266" s="114"/>
      <c r="H266" s="114"/>
      <c r="I266" s="114"/>
      <c r="J266" s="114"/>
      <c r="K266" s="114"/>
      <c r="L266" s="114"/>
      <c r="M266" s="114"/>
      <c r="N266" s="114"/>
      <c r="O266" s="114"/>
      <c r="P266" s="114"/>
      <c r="R266" s="114"/>
      <c r="T266" s="114"/>
      <c r="U266" s="114"/>
      <c r="V266" s="114"/>
      <c r="X266" s="114"/>
      <c r="Z266" s="114"/>
      <c r="AA266" s="114"/>
      <c r="AB266" s="114"/>
      <c r="AC266" s="131">
        <f t="shared" si="6"/>
        <v>0</v>
      </c>
    </row>
    <row r="267" spans="1:29" x14ac:dyDescent="0.3">
      <c r="A267" s="131">
        <v>257</v>
      </c>
      <c r="B267" s="114"/>
      <c r="C267" s="114"/>
      <c r="D267" s="114"/>
      <c r="E267" s="114"/>
      <c r="G267" s="114"/>
      <c r="H267" s="114"/>
      <c r="I267" s="114"/>
      <c r="J267" s="114"/>
      <c r="K267" s="114"/>
      <c r="L267" s="114"/>
      <c r="M267" s="114"/>
      <c r="N267" s="114"/>
      <c r="O267" s="114"/>
      <c r="P267" s="114"/>
      <c r="R267" s="114"/>
      <c r="T267" s="114"/>
      <c r="U267" s="114"/>
      <c r="V267" s="114"/>
      <c r="X267" s="114"/>
      <c r="Z267" s="114"/>
      <c r="AA267" s="114"/>
      <c r="AB267" s="114"/>
      <c r="AC267" s="131">
        <f t="shared" si="6"/>
        <v>0</v>
      </c>
    </row>
    <row r="268" spans="1:29" x14ac:dyDescent="0.3">
      <c r="A268" s="131">
        <v>258</v>
      </c>
      <c r="B268" s="114"/>
      <c r="C268" s="114"/>
      <c r="D268" s="114"/>
      <c r="E268" s="114"/>
      <c r="G268" s="114"/>
      <c r="H268" s="114"/>
      <c r="I268" s="114"/>
      <c r="J268" s="114"/>
      <c r="K268" s="114"/>
      <c r="L268" s="114"/>
      <c r="M268" s="114"/>
      <c r="N268" s="114"/>
      <c r="O268" s="114"/>
      <c r="P268" s="114"/>
      <c r="R268" s="114"/>
      <c r="T268" s="114"/>
      <c r="U268" s="114"/>
      <c r="V268" s="114"/>
      <c r="X268" s="114"/>
      <c r="Z268" s="114"/>
      <c r="AA268" s="114"/>
      <c r="AB268" s="114"/>
      <c r="AC268" s="131">
        <f t="shared" ref="AC268:AC331" si="7">IF(E268=0,D268,D268-E268)</f>
        <v>0</v>
      </c>
    </row>
    <row r="269" spans="1:29" x14ac:dyDescent="0.3">
      <c r="A269" s="131">
        <v>259</v>
      </c>
      <c r="B269" s="114"/>
      <c r="C269" s="114"/>
      <c r="D269" s="114"/>
      <c r="E269" s="114"/>
      <c r="G269" s="114"/>
      <c r="H269" s="114"/>
      <c r="I269" s="114"/>
      <c r="J269" s="114"/>
      <c r="K269" s="114"/>
      <c r="L269" s="114"/>
      <c r="M269" s="114"/>
      <c r="N269" s="114"/>
      <c r="O269" s="114"/>
      <c r="P269" s="114"/>
      <c r="R269" s="114"/>
      <c r="T269" s="114"/>
      <c r="U269" s="114"/>
      <c r="V269" s="114"/>
      <c r="X269" s="114"/>
      <c r="Z269" s="114"/>
      <c r="AA269" s="114"/>
      <c r="AB269" s="114"/>
      <c r="AC269" s="131">
        <f t="shared" si="7"/>
        <v>0</v>
      </c>
    </row>
    <row r="270" spans="1:29" x14ac:dyDescent="0.3">
      <c r="A270" s="131">
        <v>260</v>
      </c>
      <c r="B270" s="114"/>
      <c r="C270" s="114"/>
      <c r="D270" s="114"/>
      <c r="E270" s="114"/>
      <c r="G270" s="114"/>
      <c r="H270" s="114"/>
      <c r="I270" s="114"/>
      <c r="J270" s="114"/>
      <c r="K270" s="114"/>
      <c r="L270" s="114"/>
      <c r="M270" s="114"/>
      <c r="N270" s="114"/>
      <c r="O270" s="114"/>
      <c r="P270" s="114"/>
      <c r="R270" s="114"/>
      <c r="T270" s="114"/>
      <c r="U270" s="114"/>
      <c r="V270" s="114"/>
      <c r="X270" s="114"/>
      <c r="Z270" s="114"/>
      <c r="AA270" s="114"/>
      <c r="AB270" s="114"/>
      <c r="AC270" s="131">
        <f t="shared" si="7"/>
        <v>0</v>
      </c>
    </row>
    <row r="271" spans="1:29" x14ac:dyDescent="0.3">
      <c r="A271" s="131">
        <v>261</v>
      </c>
      <c r="B271" s="114"/>
      <c r="C271" s="114"/>
      <c r="D271" s="114"/>
      <c r="E271" s="114"/>
      <c r="G271" s="114"/>
      <c r="H271" s="114"/>
      <c r="I271" s="114"/>
      <c r="J271" s="114"/>
      <c r="K271" s="114"/>
      <c r="L271" s="114"/>
      <c r="M271" s="114"/>
      <c r="N271" s="114"/>
      <c r="O271" s="114"/>
      <c r="P271" s="114"/>
      <c r="R271" s="114"/>
      <c r="T271" s="114"/>
      <c r="U271" s="114"/>
      <c r="V271" s="114"/>
      <c r="X271" s="114"/>
      <c r="Z271" s="114"/>
      <c r="AA271" s="114"/>
      <c r="AB271" s="114"/>
      <c r="AC271" s="131">
        <f t="shared" si="7"/>
        <v>0</v>
      </c>
    </row>
    <row r="272" spans="1:29" x14ac:dyDescent="0.3">
      <c r="A272" s="131">
        <v>262</v>
      </c>
      <c r="B272" s="114"/>
      <c r="C272" s="114"/>
      <c r="D272" s="114"/>
      <c r="E272" s="114"/>
      <c r="G272" s="114"/>
      <c r="H272" s="114"/>
      <c r="I272" s="114"/>
      <c r="J272" s="114"/>
      <c r="K272" s="114"/>
      <c r="L272" s="114"/>
      <c r="M272" s="114"/>
      <c r="N272" s="114"/>
      <c r="O272" s="114"/>
      <c r="P272" s="114"/>
      <c r="R272" s="114"/>
      <c r="T272" s="114"/>
      <c r="U272" s="114"/>
      <c r="V272" s="114"/>
      <c r="X272" s="114"/>
      <c r="Z272" s="114"/>
      <c r="AA272" s="114"/>
      <c r="AB272" s="114"/>
      <c r="AC272" s="131">
        <f t="shared" si="7"/>
        <v>0</v>
      </c>
    </row>
    <row r="273" spans="1:29" x14ac:dyDescent="0.3">
      <c r="A273" s="131">
        <v>263</v>
      </c>
      <c r="B273" s="114"/>
      <c r="C273" s="114"/>
      <c r="D273" s="114"/>
      <c r="E273" s="114"/>
      <c r="G273" s="114"/>
      <c r="H273" s="114"/>
      <c r="I273" s="114"/>
      <c r="J273" s="114"/>
      <c r="K273" s="114"/>
      <c r="L273" s="114"/>
      <c r="M273" s="114"/>
      <c r="N273" s="114"/>
      <c r="O273" s="114"/>
      <c r="P273" s="114"/>
      <c r="R273" s="114"/>
      <c r="T273" s="114"/>
      <c r="U273" s="114"/>
      <c r="V273" s="114"/>
      <c r="X273" s="114"/>
      <c r="Z273" s="114"/>
      <c r="AA273" s="114"/>
      <c r="AB273" s="114"/>
      <c r="AC273" s="131">
        <f t="shared" si="7"/>
        <v>0</v>
      </c>
    </row>
    <row r="274" spans="1:29" x14ac:dyDescent="0.3">
      <c r="A274" s="131">
        <v>264</v>
      </c>
      <c r="B274" s="114"/>
      <c r="C274" s="114"/>
      <c r="D274" s="114"/>
      <c r="E274" s="114"/>
      <c r="G274" s="114"/>
      <c r="H274" s="114"/>
      <c r="I274" s="114"/>
      <c r="J274" s="114"/>
      <c r="K274" s="114"/>
      <c r="L274" s="114"/>
      <c r="M274" s="114"/>
      <c r="N274" s="114"/>
      <c r="O274" s="114"/>
      <c r="P274" s="114"/>
      <c r="R274" s="114"/>
      <c r="T274" s="114"/>
      <c r="U274" s="114"/>
      <c r="V274" s="114"/>
      <c r="X274" s="114"/>
      <c r="Z274" s="114"/>
      <c r="AA274" s="114"/>
      <c r="AB274" s="114"/>
      <c r="AC274" s="131">
        <f t="shared" si="7"/>
        <v>0</v>
      </c>
    </row>
    <row r="275" spans="1:29" x14ac:dyDescent="0.3">
      <c r="A275" s="131">
        <v>265</v>
      </c>
      <c r="B275" s="114"/>
      <c r="C275" s="114"/>
      <c r="D275" s="114"/>
      <c r="E275" s="114"/>
      <c r="G275" s="114"/>
      <c r="H275" s="114"/>
      <c r="I275" s="114"/>
      <c r="J275" s="114"/>
      <c r="K275" s="114"/>
      <c r="L275" s="114"/>
      <c r="M275" s="114"/>
      <c r="N275" s="114"/>
      <c r="O275" s="114"/>
      <c r="P275" s="114"/>
      <c r="R275" s="114"/>
      <c r="T275" s="114"/>
      <c r="U275" s="114"/>
      <c r="V275" s="114"/>
      <c r="X275" s="114"/>
      <c r="Z275" s="114"/>
      <c r="AA275" s="114"/>
      <c r="AB275" s="114"/>
      <c r="AC275" s="131">
        <f t="shared" si="7"/>
        <v>0</v>
      </c>
    </row>
    <row r="276" spans="1:29" x14ac:dyDescent="0.3">
      <c r="A276" s="131">
        <v>266</v>
      </c>
      <c r="B276" s="114"/>
      <c r="C276" s="114"/>
      <c r="D276" s="114"/>
      <c r="E276" s="114"/>
      <c r="G276" s="114"/>
      <c r="H276" s="114"/>
      <c r="I276" s="114"/>
      <c r="J276" s="114"/>
      <c r="K276" s="114"/>
      <c r="L276" s="114"/>
      <c r="M276" s="114"/>
      <c r="N276" s="114"/>
      <c r="O276" s="114"/>
      <c r="P276" s="114"/>
      <c r="R276" s="114"/>
      <c r="T276" s="114"/>
      <c r="U276" s="114"/>
      <c r="V276" s="114"/>
      <c r="X276" s="114"/>
      <c r="Z276" s="114"/>
      <c r="AA276" s="114"/>
      <c r="AB276" s="114"/>
      <c r="AC276" s="131">
        <f t="shared" si="7"/>
        <v>0</v>
      </c>
    </row>
    <row r="277" spans="1:29" x14ac:dyDescent="0.3">
      <c r="A277" s="131">
        <v>267</v>
      </c>
      <c r="B277" s="114"/>
      <c r="C277" s="114"/>
      <c r="D277" s="114"/>
      <c r="E277" s="114"/>
      <c r="G277" s="114"/>
      <c r="H277" s="114"/>
      <c r="I277" s="114"/>
      <c r="J277" s="114"/>
      <c r="K277" s="114"/>
      <c r="L277" s="114"/>
      <c r="M277" s="114"/>
      <c r="N277" s="114"/>
      <c r="O277" s="114"/>
      <c r="P277" s="114"/>
      <c r="R277" s="114"/>
      <c r="T277" s="114"/>
      <c r="U277" s="114"/>
      <c r="V277" s="114"/>
      <c r="X277" s="114"/>
      <c r="Z277" s="114"/>
      <c r="AA277" s="114"/>
      <c r="AB277" s="114"/>
      <c r="AC277" s="131">
        <f t="shared" si="7"/>
        <v>0</v>
      </c>
    </row>
    <row r="278" spans="1:29" x14ac:dyDescent="0.3">
      <c r="A278" s="131">
        <v>268</v>
      </c>
      <c r="B278" s="114"/>
      <c r="C278" s="114"/>
      <c r="D278" s="114"/>
      <c r="E278" s="114"/>
      <c r="G278" s="114"/>
      <c r="H278" s="114"/>
      <c r="I278" s="114"/>
      <c r="J278" s="114"/>
      <c r="K278" s="114"/>
      <c r="L278" s="114"/>
      <c r="M278" s="114"/>
      <c r="N278" s="114"/>
      <c r="O278" s="114"/>
      <c r="P278" s="114"/>
      <c r="R278" s="114"/>
      <c r="T278" s="114"/>
      <c r="U278" s="114"/>
      <c r="V278" s="114"/>
      <c r="X278" s="114"/>
      <c r="Z278" s="114"/>
      <c r="AA278" s="114"/>
      <c r="AB278" s="114"/>
      <c r="AC278" s="131">
        <f t="shared" si="7"/>
        <v>0</v>
      </c>
    </row>
    <row r="279" spans="1:29" x14ac:dyDescent="0.3">
      <c r="A279" s="131">
        <v>269</v>
      </c>
      <c r="B279" s="114"/>
      <c r="C279" s="114"/>
      <c r="D279" s="114"/>
      <c r="E279" s="114"/>
      <c r="G279" s="114"/>
      <c r="H279" s="114"/>
      <c r="I279" s="114"/>
      <c r="J279" s="114"/>
      <c r="K279" s="114"/>
      <c r="L279" s="114"/>
      <c r="M279" s="114"/>
      <c r="N279" s="114"/>
      <c r="O279" s="114"/>
      <c r="P279" s="114"/>
      <c r="R279" s="114"/>
      <c r="T279" s="114"/>
      <c r="U279" s="114"/>
      <c r="V279" s="114"/>
      <c r="X279" s="114"/>
      <c r="Z279" s="114"/>
      <c r="AA279" s="114"/>
      <c r="AB279" s="114"/>
      <c r="AC279" s="131">
        <f t="shared" si="7"/>
        <v>0</v>
      </c>
    </row>
    <row r="280" spans="1:29" x14ac:dyDescent="0.3">
      <c r="A280" s="131">
        <v>270</v>
      </c>
      <c r="B280" s="114"/>
      <c r="C280" s="114"/>
      <c r="D280" s="114"/>
      <c r="E280" s="114"/>
      <c r="G280" s="114"/>
      <c r="H280" s="114"/>
      <c r="I280" s="114"/>
      <c r="J280" s="114"/>
      <c r="K280" s="114"/>
      <c r="L280" s="114"/>
      <c r="M280" s="114"/>
      <c r="N280" s="114"/>
      <c r="O280" s="114"/>
      <c r="P280" s="114"/>
      <c r="R280" s="114"/>
      <c r="T280" s="114"/>
      <c r="U280" s="114"/>
      <c r="V280" s="114"/>
      <c r="X280" s="114"/>
      <c r="Z280" s="114"/>
      <c r="AA280" s="114"/>
      <c r="AB280" s="114"/>
      <c r="AC280" s="131">
        <f t="shared" si="7"/>
        <v>0</v>
      </c>
    </row>
    <row r="281" spans="1:29" x14ac:dyDescent="0.3">
      <c r="A281" s="131">
        <v>271</v>
      </c>
      <c r="B281" s="114"/>
      <c r="C281" s="114"/>
      <c r="D281" s="114"/>
      <c r="E281" s="114"/>
      <c r="G281" s="114"/>
      <c r="H281" s="114"/>
      <c r="I281" s="114"/>
      <c r="J281" s="114"/>
      <c r="K281" s="114"/>
      <c r="L281" s="114"/>
      <c r="M281" s="114"/>
      <c r="N281" s="114"/>
      <c r="O281" s="114"/>
      <c r="P281" s="114"/>
      <c r="R281" s="114"/>
      <c r="T281" s="114"/>
      <c r="U281" s="114"/>
      <c r="V281" s="114"/>
      <c r="X281" s="114"/>
      <c r="Z281" s="114"/>
      <c r="AA281" s="114"/>
      <c r="AB281" s="114"/>
      <c r="AC281" s="131">
        <f t="shared" si="7"/>
        <v>0</v>
      </c>
    </row>
    <row r="282" spans="1:29" x14ac:dyDescent="0.3">
      <c r="A282" s="131">
        <v>272</v>
      </c>
      <c r="B282" s="114"/>
      <c r="C282" s="114"/>
      <c r="D282" s="114"/>
      <c r="E282" s="114"/>
      <c r="G282" s="114"/>
      <c r="H282" s="114"/>
      <c r="I282" s="114"/>
      <c r="J282" s="114"/>
      <c r="K282" s="114"/>
      <c r="L282" s="114"/>
      <c r="M282" s="114"/>
      <c r="N282" s="114"/>
      <c r="O282" s="114"/>
      <c r="P282" s="114"/>
      <c r="R282" s="114"/>
      <c r="T282" s="114"/>
      <c r="U282" s="114"/>
      <c r="V282" s="114"/>
      <c r="X282" s="114"/>
      <c r="Z282" s="114"/>
      <c r="AA282" s="114"/>
      <c r="AB282" s="114"/>
      <c r="AC282" s="131">
        <f t="shared" si="7"/>
        <v>0</v>
      </c>
    </row>
    <row r="283" spans="1:29" x14ac:dyDescent="0.3">
      <c r="A283" s="131">
        <v>273</v>
      </c>
      <c r="B283" s="114"/>
      <c r="C283" s="114"/>
      <c r="D283" s="114"/>
      <c r="E283" s="114"/>
      <c r="G283" s="114"/>
      <c r="H283" s="114"/>
      <c r="I283" s="114"/>
      <c r="J283" s="114"/>
      <c r="K283" s="114"/>
      <c r="L283" s="114"/>
      <c r="M283" s="114"/>
      <c r="N283" s="114"/>
      <c r="O283" s="114"/>
      <c r="P283" s="114"/>
      <c r="R283" s="114"/>
      <c r="T283" s="114"/>
      <c r="U283" s="114"/>
      <c r="V283" s="114"/>
      <c r="X283" s="114"/>
      <c r="Z283" s="114"/>
      <c r="AA283" s="114"/>
      <c r="AB283" s="114"/>
      <c r="AC283" s="131">
        <f t="shared" si="7"/>
        <v>0</v>
      </c>
    </row>
    <row r="284" spans="1:29" x14ac:dyDescent="0.3">
      <c r="A284" s="131">
        <v>274</v>
      </c>
      <c r="B284" s="114"/>
      <c r="C284" s="114"/>
      <c r="D284" s="114"/>
      <c r="E284" s="114"/>
      <c r="G284" s="114"/>
      <c r="H284" s="114"/>
      <c r="I284" s="114"/>
      <c r="J284" s="114"/>
      <c r="K284" s="114"/>
      <c r="L284" s="114"/>
      <c r="M284" s="114"/>
      <c r="N284" s="114"/>
      <c r="O284" s="114"/>
      <c r="P284" s="114"/>
      <c r="R284" s="114"/>
      <c r="T284" s="114"/>
      <c r="U284" s="114"/>
      <c r="V284" s="114"/>
      <c r="X284" s="114"/>
      <c r="Z284" s="114"/>
      <c r="AA284" s="114"/>
      <c r="AB284" s="114"/>
      <c r="AC284" s="131">
        <f t="shared" si="7"/>
        <v>0</v>
      </c>
    </row>
    <row r="285" spans="1:29" x14ac:dyDescent="0.3">
      <c r="A285" s="131">
        <v>275</v>
      </c>
      <c r="B285" s="114"/>
      <c r="C285" s="114"/>
      <c r="D285" s="114"/>
      <c r="E285" s="114"/>
      <c r="G285" s="114"/>
      <c r="H285" s="114"/>
      <c r="I285" s="114"/>
      <c r="J285" s="114"/>
      <c r="K285" s="114"/>
      <c r="L285" s="114"/>
      <c r="M285" s="114"/>
      <c r="N285" s="114"/>
      <c r="O285" s="114"/>
      <c r="P285" s="114"/>
      <c r="R285" s="114"/>
      <c r="T285" s="114"/>
      <c r="U285" s="114"/>
      <c r="V285" s="114"/>
      <c r="X285" s="114"/>
      <c r="Z285" s="114"/>
      <c r="AA285" s="114"/>
      <c r="AB285" s="114"/>
      <c r="AC285" s="131">
        <f t="shared" si="7"/>
        <v>0</v>
      </c>
    </row>
    <row r="286" spans="1:29" x14ac:dyDescent="0.3">
      <c r="A286" s="131">
        <v>276</v>
      </c>
      <c r="B286" s="114"/>
      <c r="C286" s="114"/>
      <c r="D286" s="114"/>
      <c r="E286" s="114"/>
      <c r="G286" s="114"/>
      <c r="H286" s="114"/>
      <c r="I286" s="114"/>
      <c r="J286" s="114"/>
      <c r="K286" s="114"/>
      <c r="L286" s="114"/>
      <c r="M286" s="114"/>
      <c r="N286" s="114"/>
      <c r="O286" s="114"/>
      <c r="P286" s="114"/>
      <c r="R286" s="114"/>
      <c r="T286" s="114"/>
      <c r="U286" s="114"/>
      <c r="V286" s="114"/>
      <c r="X286" s="114"/>
      <c r="Z286" s="114"/>
      <c r="AA286" s="114"/>
      <c r="AB286" s="114"/>
      <c r="AC286" s="131">
        <f t="shared" si="7"/>
        <v>0</v>
      </c>
    </row>
    <row r="287" spans="1:29" x14ac:dyDescent="0.3">
      <c r="A287" s="131">
        <v>277</v>
      </c>
      <c r="B287" s="114"/>
      <c r="C287" s="114"/>
      <c r="D287" s="114"/>
      <c r="E287" s="114"/>
      <c r="G287" s="114"/>
      <c r="H287" s="114"/>
      <c r="I287" s="114"/>
      <c r="J287" s="114"/>
      <c r="K287" s="114"/>
      <c r="L287" s="114"/>
      <c r="M287" s="114"/>
      <c r="N287" s="114"/>
      <c r="O287" s="114"/>
      <c r="P287" s="114"/>
      <c r="R287" s="114"/>
      <c r="T287" s="114"/>
      <c r="U287" s="114"/>
      <c r="V287" s="114"/>
      <c r="X287" s="114"/>
      <c r="Z287" s="114"/>
      <c r="AA287" s="114"/>
      <c r="AB287" s="114"/>
      <c r="AC287" s="131">
        <f t="shared" si="7"/>
        <v>0</v>
      </c>
    </row>
    <row r="288" spans="1:29" x14ac:dyDescent="0.3">
      <c r="A288" s="131">
        <v>278</v>
      </c>
      <c r="B288" s="114"/>
      <c r="C288" s="114"/>
      <c r="D288" s="114"/>
      <c r="E288" s="114"/>
      <c r="G288" s="114"/>
      <c r="H288" s="114"/>
      <c r="I288" s="114"/>
      <c r="J288" s="114"/>
      <c r="K288" s="114"/>
      <c r="L288" s="114"/>
      <c r="M288" s="114"/>
      <c r="N288" s="114"/>
      <c r="O288" s="114"/>
      <c r="P288" s="114"/>
      <c r="R288" s="114"/>
      <c r="T288" s="114"/>
      <c r="U288" s="114"/>
      <c r="V288" s="114"/>
      <c r="X288" s="114"/>
      <c r="Z288" s="114"/>
      <c r="AA288" s="114"/>
      <c r="AB288" s="114"/>
      <c r="AC288" s="131">
        <f t="shared" si="7"/>
        <v>0</v>
      </c>
    </row>
    <row r="289" spans="1:29" x14ac:dyDescent="0.3">
      <c r="A289" s="131">
        <v>279</v>
      </c>
      <c r="B289" s="114"/>
      <c r="C289" s="114"/>
      <c r="D289" s="114"/>
      <c r="E289" s="114"/>
      <c r="G289" s="114"/>
      <c r="H289" s="114"/>
      <c r="I289" s="114"/>
      <c r="J289" s="114"/>
      <c r="K289" s="114"/>
      <c r="L289" s="114"/>
      <c r="M289" s="114"/>
      <c r="N289" s="114"/>
      <c r="O289" s="114"/>
      <c r="P289" s="114"/>
      <c r="R289" s="114"/>
      <c r="T289" s="114"/>
      <c r="U289" s="114"/>
      <c r="V289" s="114"/>
      <c r="X289" s="114"/>
      <c r="Z289" s="114"/>
      <c r="AA289" s="114"/>
      <c r="AB289" s="114"/>
      <c r="AC289" s="131">
        <f t="shared" si="7"/>
        <v>0</v>
      </c>
    </row>
    <row r="290" spans="1:29" x14ac:dyDescent="0.3">
      <c r="A290" s="131">
        <v>280</v>
      </c>
      <c r="B290" s="114"/>
      <c r="C290" s="114"/>
      <c r="D290" s="114"/>
      <c r="E290" s="114"/>
      <c r="G290" s="114"/>
      <c r="H290" s="114"/>
      <c r="I290" s="114"/>
      <c r="J290" s="114"/>
      <c r="K290" s="114"/>
      <c r="L290" s="114"/>
      <c r="M290" s="114"/>
      <c r="N290" s="114"/>
      <c r="O290" s="114"/>
      <c r="P290" s="114"/>
      <c r="R290" s="114"/>
      <c r="T290" s="114"/>
      <c r="U290" s="114"/>
      <c r="V290" s="114"/>
      <c r="X290" s="114"/>
      <c r="Z290" s="114"/>
      <c r="AA290" s="114"/>
      <c r="AB290" s="114"/>
      <c r="AC290" s="131">
        <f t="shared" si="7"/>
        <v>0</v>
      </c>
    </row>
    <row r="291" spans="1:29" x14ac:dyDescent="0.3">
      <c r="A291" s="131">
        <v>281</v>
      </c>
      <c r="B291" s="114"/>
      <c r="C291" s="114"/>
      <c r="D291" s="114"/>
      <c r="E291" s="114"/>
      <c r="G291" s="114"/>
      <c r="H291" s="114"/>
      <c r="I291" s="114"/>
      <c r="J291" s="114"/>
      <c r="K291" s="114"/>
      <c r="L291" s="114"/>
      <c r="M291" s="114"/>
      <c r="N291" s="114"/>
      <c r="O291" s="114"/>
      <c r="P291" s="114"/>
      <c r="R291" s="114"/>
      <c r="T291" s="114"/>
      <c r="U291" s="114"/>
      <c r="V291" s="114"/>
      <c r="X291" s="114"/>
      <c r="Z291" s="114"/>
      <c r="AA291" s="114"/>
      <c r="AB291" s="114"/>
      <c r="AC291" s="131">
        <f t="shared" si="7"/>
        <v>0</v>
      </c>
    </row>
    <row r="292" spans="1:29" x14ac:dyDescent="0.3">
      <c r="A292" s="131">
        <v>282</v>
      </c>
      <c r="B292" s="114"/>
      <c r="C292" s="114"/>
      <c r="D292" s="114"/>
      <c r="E292" s="114"/>
      <c r="G292" s="114"/>
      <c r="H292" s="114"/>
      <c r="I292" s="114"/>
      <c r="J292" s="114"/>
      <c r="K292" s="114"/>
      <c r="L292" s="114"/>
      <c r="M292" s="114"/>
      <c r="N292" s="114"/>
      <c r="O292" s="114"/>
      <c r="P292" s="114"/>
      <c r="R292" s="114"/>
      <c r="T292" s="114"/>
      <c r="U292" s="114"/>
      <c r="V292" s="114"/>
      <c r="X292" s="114"/>
      <c r="Z292" s="114"/>
      <c r="AA292" s="114"/>
      <c r="AB292" s="114"/>
      <c r="AC292" s="131">
        <f t="shared" si="7"/>
        <v>0</v>
      </c>
    </row>
    <row r="293" spans="1:29" x14ac:dyDescent="0.3">
      <c r="A293" s="131">
        <v>283</v>
      </c>
      <c r="B293" s="114"/>
      <c r="C293" s="114"/>
      <c r="D293" s="114"/>
      <c r="E293" s="114"/>
      <c r="G293" s="114"/>
      <c r="H293" s="114"/>
      <c r="I293" s="114"/>
      <c r="J293" s="114"/>
      <c r="K293" s="114"/>
      <c r="L293" s="114"/>
      <c r="M293" s="114"/>
      <c r="N293" s="114"/>
      <c r="O293" s="114"/>
      <c r="P293" s="114"/>
      <c r="R293" s="114"/>
      <c r="T293" s="114"/>
      <c r="U293" s="114"/>
      <c r="V293" s="114"/>
      <c r="X293" s="114"/>
      <c r="Z293" s="114"/>
      <c r="AA293" s="114"/>
      <c r="AB293" s="114"/>
      <c r="AC293" s="131">
        <f t="shared" si="7"/>
        <v>0</v>
      </c>
    </row>
    <row r="294" spans="1:29" x14ac:dyDescent="0.3">
      <c r="A294" s="131">
        <v>284</v>
      </c>
      <c r="B294" s="114"/>
      <c r="C294" s="114"/>
      <c r="D294" s="114"/>
      <c r="E294" s="114"/>
      <c r="G294" s="114"/>
      <c r="H294" s="114"/>
      <c r="I294" s="114"/>
      <c r="J294" s="114"/>
      <c r="K294" s="114"/>
      <c r="L294" s="114"/>
      <c r="M294" s="114"/>
      <c r="N294" s="114"/>
      <c r="O294" s="114"/>
      <c r="P294" s="114"/>
      <c r="R294" s="114"/>
      <c r="T294" s="114"/>
      <c r="U294" s="114"/>
      <c r="V294" s="114"/>
      <c r="X294" s="114"/>
      <c r="Z294" s="114"/>
      <c r="AA294" s="114"/>
      <c r="AB294" s="114"/>
      <c r="AC294" s="131">
        <f t="shared" si="7"/>
        <v>0</v>
      </c>
    </row>
    <row r="295" spans="1:29" x14ac:dyDescent="0.3">
      <c r="A295" s="131">
        <v>285</v>
      </c>
      <c r="B295" s="114"/>
      <c r="C295" s="114"/>
      <c r="D295" s="114"/>
      <c r="E295" s="114"/>
      <c r="G295" s="114"/>
      <c r="H295" s="114"/>
      <c r="I295" s="114"/>
      <c r="J295" s="114"/>
      <c r="K295" s="114"/>
      <c r="L295" s="114"/>
      <c r="M295" s="114"/>
      <c r="N295" s="114"/>
      <c r="O295" s="114"/>
      <c r="P295" s="114"/>
      <c r="R295" s="114"/>
      <c r="T295" s="114"/>
      <c r="U295" s="114"/>
      <c r="V295" s="114"/>
      <c r="X295" s="114"/>
      <c r="Z295" s="114"/>
      <c r="AA295" s="114"/>
      <c r="AB295" s="114"/>
      <c r="AC295" s="131">
        <f t="shared" si="7"/>
        <v>0</v>
      </c>
    </row>
    <row r="296" spans="1:29" x14ac:dyDescent="0.3">
      <c r="A296" s="131">
        <v>286</v>
      </c>
      <c r="B296" s="114"/>
      <c r="C296" s="114"/>
      <c r="D296" s="114"/>
      <c r="E296" s="114"/>
      <c r="G296" s="114"/>
      <c r="H296" s="114"/>
      <c r="I296" s="114"/>
      <c r="J296" s="114"/>
      <c r="K296" s="114"/>
      <c r="L296" s="114"/>
      <c r="M296" s="114"/>
      <c r="N296" s="114"/>
      <c r="O296" s="114"/>
      <c r="P296" s="114"/>
      <c r="R296" s="114"/>
      <c r="T296" s="114"/>
      <c r="U296" s="114"/>
      <c r="V296" s="114"/>
      <c r="X296" s="114"/>
      <c r="Z296" s="114"/>
      <c r="AA296" s="114"/>
      <c r="AB296" s="114"/>
      <c r="AC296" s="131">
        <f t="shared" si="7"/>
        <v>0</v>
      </c>
    </row>
    <row r="297" spans="1:29" x14ac:dyDescent="0.3">
      <c r="A297" s="131">
        <v>287</v>
      </c>
      <c r="B297" s="114"/>
      <c r="C297" s="114"/>
      <c r="D297" s="114"/>
      <c r="E297" s="114"/>
      <c r="G297" s="114"/>
      <c r="H297" s="114"/>
      <c r="I297" s="114"/>
      <c r="J297" s="114"/>
      <c r="K297" s="114"/>
      <c r="L297" s="114"/>
      <c r="M297" s="114"/>
      <c r="N297" s="114"/>
      <c r="O297" s="114"/>
      <c r="P297" s="114"/>
      <c r="R297" s="114"/>
      <c r="T297" s="114"/>
      <c r="U297" s="114"/>
      <c r="V297" s="114"/>
      <c r="X297" s="114"/>
      <c r="Z297" s="114"/>
      <c r="AA297" s="114"/>
      <c r="AB297" s="114"/>
      <c r="AC297" s="131">
        <f t="shared" si="7"/>
        <v>0</v>
      </c>
    </row>
    <row r="298" spans="1:29" x14ac:dyDescent="0.3">
      <c r="A298" s="131">
        <v>288</v>
      </c>
      <c r="B298" s="114"/>
      <c r="C298" s="114"/>
      <c r="D298" s="114"/>
      <c r="E298" s="114"/>
      <c r="G298" s="114"/>
      <c r="H298" s="114"/>
      <c r="I298" s="114"/>
      <c r="J298" s="114"/>
      <c r="K298" s="114"/>
      <c r="L298" s="114"/>
      <c r="M298" s="114"/>
      <c r="N298" s="114"/>
      <c r="O298" s="114"/>
      <c r="P298" s="114"/>
      <c r="R298" s="114"/>
      <c r="T298" s="114"/>
      <c r="U298" s="114"/>
      <c r="V298" s="114"/>
      <c r="X298" s="114"/>
      <c r="Z298" s="114"/>
      <c r="AA298" s="114"/>
      <c r="AB298" s="114"/>
      <c r="AC298" s="131">
        <f t="shared" si="7"/>
        <v>0</v>
      </c>
    </row>
    <row r="299" spans="1:29" x14ac:dyDescent="0.3">
      <c r="A299" s="131">
        <v>289</v>
      </c>
      <c r="B299" s="114"/>
      <c r="C299" s="114"/>
      <c r="D299" s="114"/>
      <c r="E299" s="114"/>
      <c r="G299" s="114"/>
      <c r="H299" s="114"/>
      <c r="I299" s="114"/>
      <c r="J299" s="114"/>
      <c r="K299" s="114"/>
      <c r="L299" s="114"/>
      <c r="M299" s="114"/>
      <c r="N299" s="114"/>
      <c r="O299" s="114"/>
      <c r="P299" s="114"/>
      <c r="R299" s="114"/>
      <c r="T299" s="114"/>
      <c r="U299" s="114"/>
      <c r="V299" s="114"/>
      <c r="X299" s="114"/>
      <c r="Z299" s="114"/>
      <c r="AA299" s="114"/>
      <c r="AB299" s="114"/>
      <c r="AC299" s="131">
        <f t="shared" si="7"/>
        <v>0</v>
      </c>
    </row>
    <row r="300" spans="1:29" x14ac:dyDescent="0.3">
      <c r="A300" s="131">
        <v>290</v>
      </c>
      <c r="B300" s="114"/>
      <c r="C300" s="114"/>
      <c r="D300" s="114"/>
      <c r="E300" s="114"/>
      <c r="G300" s="114"/>
      <c r="H300" s="114"/>
      <c r="I300" s="114"/>
      <c r="J300" s="114"/>
      <c r="K300" s="114"/>
      <c r="L300" s="114"/>
      <c r="M300" s="114"/>
      <c r="N300" s="114"/>
      <c r="O300" s="114"/>
      <c r="P300" s="114"/>
      <c r="R300" s="114"/>
      <c r="T300" s="114"/>
      <c r="U300" s="114"/>
      <c r="V300" s="114"/>
      <c r="X300" s="114"/>
      <c r="Z300" s="114"/>
      <c r="AA300" s="114"/>
      <c r="AB300" s="114"/>
      <c r="AC300" s="131">
        <f t="shared" si="7"/>
        <v>0</v>
      </c>
    </row>
    <row r="301" spans="1:29" x14ac:dyDescent="0.3">
      <c r="A301" s="131">
        <v>291</v>
      </c>
      <c r="B301" s="114"/>
      <c r="C301" s="114"/>
      <c r="D301" s="114"/>
      <c r="E301" s="114"/>
      <c r="G301" s="114"/>
      <c r="H301" s="114"/>
      <c r="I301" s="114"/>
      <c r="J301" s="114"/>
      <c r="K301" s="114"/>
      <c r="L301" s="114"/>
      <c r="M301" s="114"/>
      <c r="N301" s="114"/>
      <c r="O301" s="114"/>
      <c r="P301" s="114"/>
      <c r="R301" s="114"/>
      <c r="T301" s="114"/>
      <c r="U301" s="114"/>
      <c r="V301" s="114"/>
      <c r="X301" s="114"/>
      <c r="Z301" s="114"/>
      <c r="AA301" s="114"/>
      <c r="AB301" s="114"/>
      <c r="AC301" s="131">
        <f t="shared" si="7"/>
        <v>0</v>
      </c>
    </row>
    <row r="302" spans="1:29" x14ac:dyDescent="0.3">
      <c r="A302" s="131">
        <v>292</v>
      </c>
      <c r="B302" s="114"/>
      <c r="C302" s="114"/>
      <c r="D302" s="114"/>
      <c r="E302" s="114"/>
      <c r="G302" s="114"/>
      <c r="H302" s="114"/>
      <c r="I302" s="114"/>
      <c r="J302" s="114"/>
      <c r="K302" s="114"/>
      <c r="L302" s="114"/>
      <c r="M302" s="114"/>
      <c r="N302" s="114"/>
      <c r="O302" s="114"/>
      <c r="P302" s="114"/>
      <c r="R302" s="114"/>
      <c r="T302" s="114"/>
      <c r="U302" s="114"/>
      <c r="V302" s="114"/>
      <c r="X302" s="114"/>
      <c r="Z302" s="114"/>
      <c r="AA302" s="114"/>
      <c r="AB302" s="114"/>
      <c r="AC302" s="131">
        <f t="shared" si="7"/>
        <v>0</v>
      </c>
    </row>
    <row r="303" spans="1:29" x14ac:dyDescent="0.3">
      <c r="A303" s="131">
        <v>293</v>
      </c>
      <c r="B303" s="114"/>
      <c r="C303" s="114"/>
      <c r="D303" s="114"/>
      <c r="E303" s="114"/>
      <c r="G303" s="114"/>
      <c r="H303" s="114"/>
      <c r="I303" s="114"/>
      <c r="J303" s="114"/>
      <c r="K303" s="114"/>
      <c r="L303" s="114"/>
      <c r="M303" s="114"/>
      <c r="N303" s="114"/>
      <c r="O303" s="114"/>
      <c r="P303" s="114"/>
      <c r="R303" s="114"/>
      <c r="T303" s="114"/>
      <c r="U303" s="114"/>
      <c r="V303" s="114"/>
      <c r="X303" s="114"/>
      <c r="Z303" s="114"/>
      <c r="AA303" s="114"/>
      <c r="AB303" s="114"/>
      <c r="AC303" s="131">
        <f t="shared" si="7"/>
        <v>0</v>
      </c>
    </row>
    <row r="304" spans="1:29" x14ac:dyDescent="0.3">
      <c r="A304" s="131">
        <v>294</v>
      </c>
      <c r="B304" s="114"/>
      <c r="C304" s="114"/>
      <c r="D304" s="114"/>
      <c r="E304" s="114"/>
      <c r="G304" s="114"/>
      <c r="H304" s="114"/>
      <c r="I304" s="114"/>
      <c r="J304" s="114"/>
      <c r="K304" s="114"/>
      <c r="L304" s="114"/>
      <c r="M304" s="114"/>
      <c r="N304" s="114"/>
      <c r="O304" s="114"/>
      <c r="P304" s="114"/>
      <c r="R304" s="114"/>
      <c r="T304" s="114"/>
      <c r="U304" s="114"/>
      <c r="V304" s="114"/>
      <c r="X304" s="114"/>
      <c r="Z304" s="114"/>
      <c r="AA304" s="114"/>
      <c r="AB304" s="114"/>
      <c r="AC304" s="131">
        <f t="shared" si="7"/>
        <v>0</v>
      </c>
    </row>
    <row r="305" spans="1:29" x14ac:dyDescent="0.3">
      <c r="A305" s="131">
        <v>295</v>
      </c>
      <c r="B305" s="114"/>
      <c r="C305" s="114"/>
      <c r="D305" s="114"/>
      <c r="E305" s="114"/>
      <c r="G305" s="114"/>
      <c r="H305" s="114"/>
      <c r="I305" s="114"/>
      <c r="J305" s="114"/>
      <c r="K305" s="114"/>
      <c r="L305" s="114"/>
      <c r="M305" s="114"/>
      <c r="N305" s="114"/>
      <c r="O305" s="114"/>
      <c r="P305" s="114"/>
      <c r="R305" s="114"/>
      <c r="T305" s="114"/>
      <c r="U305" s="114"/>
      <c r="V305" s="114"/>
      <c r="X305" s="114"/>
      <c r="Z305" s="114"/>
      <c r="AA305" s="114"/>
      <c r="AB305" s="114"/>
      <c r="AC305" s="131">
        <f t="shared" si="7"/>
        <v>0</v>
      </c>
    </row>
    <row r="306" spans="1:29" x14ac:dyDescent="0.3">
      <c r="A306" s="131">
        <v>296</v>
      </c>
      <c r="B306" s="114"/>
      <c r="C306" s="114"/>
      <c r="D306" s="114"/>
      <c r="E306" s="114"/>
      <c r="G306" s="114"/>
      <c r="H306" s="114"/>
      <c r="I306" s="114"/>
      <c r="J306" s="114"/>
      <c r="K306" s="114"/>
      <c r="L306" s="114"/>
      <c r="M306" s="114"/>
      <c r="N306" s="114"/>
      <c r="O306" s="114"/>
      <c r="P306" s="114"/>
      <c r="R306" s="114"/>
      <c r="T306" s="114"/>
      <c r="U306" s="114"/>
      <c r="V306" s="114"/>
      <c r="X306" s="114"/>
      <c r="Z306" s="114"/>
      <c r="AA306" s="114"/>
      <c r="AB306" s="114"/>
      <c r="AC306" s="131">
        <f t="shared" si="7"/>
        <v>0</v>
      </c>
    </row>
    <row r="307" spans="1:29" x14ac:dyDescent="0.3">
      <c r="A307" s="131">
        <v>297</v>
      </c>
      <c r="B307" s="114"/>
      <c r="C307" s="114"/>
      <c r="D307" s="114"/>
      <c r="E307" s="114"/>
      <c r="G307" s="114"/>
      <c r="H307" s="114"/>
      <c r="I307" s="114"/>
      <c r="J307" s="114"/>
      <c r="K307" s="114"/>
      <c r="L307" s="114"/>
      <c r="M307" s="114"/>
      <c r="N307" s="114"/>
      <c r="O307" s="114"/>
      <c r="P307" s="114"/>
      <c r="R307" s="114"/>
      <c r="T307" s="114"/>
      <c r="U307" s="114"/>
      <c r="V307" s="114"/>
      <c r="X307" s="114"/>
      <c r="Z307" s="114"/>
      <c r="AA307" s="114"/>
      <c r="AB307" s="114"/>
      <c r="AC307" s="131">
        <f t="shared" si="7"/>
        <v>0</v>
      </c>
    </row>
    <row r="308" spans="1:29" x14ac:dyDescent="0.3">
      <c r="A308" s="131">
        <v>298</v>
      </c>
      <c r="B308" s="114"/>
      <c r="C308" s="114"/>
      <c r="D308" s="114"/>
      <c r="E308" s="114"/>
      <c r="G308" s="114"/>
      <c r="H308" s="114"/>
      <c r="I308" s="114"/>
      <c r="J308" s="114"/>
      <c r="K308" s="114"/>
      <c r="L308" s="114"/>
      <c r="M308" s="114"/>
      <c r="N308" s="114"/>
      <c r="O308" s="114"/>
      <c r="P308" s="114"/>
      <c r="R308" s="114"/>
      <c r="T308" s="114"/>
      <c r="U308" s="114"/>
      <c r="V308" s="114"/>
      <c r="X308" s="114"/>
      <c r="Z308" s="114"/>
      <c r="AA308" s="114"/>
      <c r="AB308" s="114"/>
      <c r="AC308" s="131">
        <f t="shared" si="7"/>
        <v>0</v>
      </c>
    </row>
    <row r="309" spans="1:29" x14ac:dyDescent="0.3">
      <c r="A309" s="131">
        <v>299</v>
      </c>
      <c r="B309" s="114"/>
      <c r="C309" s="114"/>
      <c r="D309" s="114"/>
      <c r="E309" s="114"/>
      <c r="G309" s="114"/>
      <c r="H309" s="114"/>
      <c r="I309" s="114"/>
      <c r="J309" s="114"/>
      <c r="K309" s="114"/>
      <c r="L309" s="114"/>
      <c r="M309" s="114"/>
      <c r="N309" s="114"/>
      <c r="O309" s="114"/>
      <c r="P309" s="114"/>
      <c r="R309" s="114"/>
      <c r="T309" s="114"/>
      <c r="U309" s="114"/>
      <c r="V309" s="114"/>
      <c r="X309" s="114"/>
      <c r="Z309" s="114"/>
      <c r="AA309" s="114"/>
      <c r="AB309" s="114"/>
      <c r="AC309" s="131">
        <f t="shared" si="7"/>
        <v>0</v>
      </c>
    </row>
    <row r="310" spans="1:29" x14ac:dyDescent="0.3">
      <c r="A310" s="131">
        <v>300</v>
      </c>
      <c r="B310" s="114"/>
      <c r="C310" s="114"/>
      <c r="D310" s="114"/>
      <c r="E310" s="114"/>
      <c r="G310" s="114"/>
      <c r="H310" s="114"/>
      <c r="I310" s="114"/>
      <c r="J310" s="114"/>
      <c r="K310" s="114"/>
      <c r="L310" s="114"/>
      <c r="M310" s="114"/>
      <c r="N310" s="114"/>
      <c r="O310" s="114"/>
      <c r="P310" s="114"/>
      <c r="R310" s="114"/>
      <c r="T310" s="114"/>
      <c r="U310" s="114"/>
      <c r="V310" s="114"/>
      <c r="X310" s="114"/>
      <c r="Z310" s="114"/>
      <c r="AA310" s="114"/>
      <c r="AB310" s="114"/>
      <c r="AC310" s="131">
        <f t="shared" si="7"/>
        <v>0</v>
      </c>
    </row>
    <row r="311" spans="1:29" x14ac:dyDescent="0.3">
      <c r="A311" s="131">
        <v>301</v>
      </c>
      <c r="B311" s="114"/>
      <c r="C311" s="114"/>
      <c r="D311" s="114"/>
      <c r="E311" s="114"/>
      <c r="G311" s="114"/>
      <c r="H311" s="114"/>
      <c r="I311" s="114"/>
      <c r="J311" s="114"/>
      <c r="K311" s="114"/>
      <c r="L311" s="114"/>
      <c r="M311" s="114"/>
      <c r="N311" s="114"/>
      <c r="O311" s="114"/>
      <c r="P311" s="114"/>
      <c r="R311" s="114"/>
      <c r="T311" s="114"/>
      <c r="U311" s="114"/>
      <c r="V311" s="114"/>
      <c r="X311" s="114"/>
      <c r="Z311" s="114"/>
      <c r="AA311" s="114"/>
      <c r="AB311" s="114"/>
      <c r="AC311" s="131">
        <f t="shared" si="7"/>
        <v>0</v>
      </c>
    </row>
    <row r="312" spans="1:29" x14ac:dyDescent="0.3">
      <c r="A312" s="131">
        <v>302</v>
      </c>
      <c r="B312" s="114"/>
      <c r="C312" s="114"/>
      <c r="D312" s="114"/>
      <c r="E312" s="114"/>
      <c r="G312" s="114"/>
      <c r="H312" s="114"/>
      <c r="I312" s="114"/>
      <c r="J312" s="114"/>
      <c r="K312" s="114"/>
      <c r="L312" s="114"/>
      <c r="M312" s="114"/>
      <c r="N312" s="114"/>
      <c r="O312" s="114"/>
      <c r="P312" s="114"/>
      <c r="R312" s="114"/>
      <c r="T312" s="114"/>
      <c r="U312" s="114"/>
      <c r="V312" s="114"/>
      <c r="X312" s="114"/>
      <c r="Z312" s="114"/>
      <c r="AA312" s="114"/>
      <c r="AB312" s="114"/>
      <c r="AC312" s="131">
        <f t="shared" si="7"/>
        <v>0</v>
      </c>
    </row>
    <row r="313" spans="1:29" x14ac:dyDescent="0.3">
      <c r="A313" s="131">
        <v>303</v>
      </c>
      <c r="B313" s="114"/>
      <c r="C313" s="114"/>
      <c r="D313" s="114"/>
      <c r="E313" s="114"/>
      <c r="G313" s="114"/>
      <c r="H313" s="114"/>
      <c r="I313" s="114"/>
      <c r="J313" s="114"/>
      <c r="K313" s="114"/>
      <c r="L313" s="114"/>
      <c r="M313" s="114"/>
      <c r="N313" s="114"/>
      <c r="O313" s="114"/>
      <c r="P313" s="114"/>
      <c r="R313" s="114"/>
      <c r="T313" s="114"/>
      <c r="U313" s="114"/>
      <c r="V313" s="114"/>
      <c r="X313" s="114"/>
      <c r="Z313" s="114"/>
      <c r="AA313" s="114"/>
      <c r="AB313" s="114"/>
      <c r="AC313" s="131">
        <f t="shared" si="7"/>
        <v>0</v>
      </c>
    </row>
    <row r="314" spans="1:29" x14ac:dyDescent="0.3">
      <c r="A314" s="131">
        <v>304</v>
      </c>
      <c r="B314" s="114"/>
      <c r="C314" s="114"/>
      <c r="D314" s="114"/>
      <c r="E314" s="114"/>
      <c r="G314" s="114"/>
      <c r="H314" s="114"/>
      <c r="I314" s="114"/>
      <c r="J314" s="114"/>
      <c r="K314" s="114"/>
      <c r="L314" s="114"/>
      <c r="M314" s="114"/>
      <c r="N314" s="114"/>
      <c r="O314" s="114"/>
      <c r="P314" s="114"/>
      <c r="R314" s="114"/>
      <c r="T314" s="114"/>
      <c r="U314" s="114"/>
      <c r="V314" s="114"/>
      <c r="X314" s="114"/>
      <c r="Z314" s="114"/>
      <c r="AA314" s="114"/>
      <c r="AB314" s="114"/>
      <c r="AC314" s="131">
        <f t="shared" si="7"/>
        <v>0</v>
      </c>
    </row>
    <row r="315" spans="1:29" x14ac:dyDescent="0.3">
      <c r="A315" s="131">
        <v>305</v>
      </c>
      <c r="B315" s="114"/>
      <c r="C315" s="114"/>
      <c r="D315" s="114"/>
      <c r="E315" s="114"/>
      <c r="G315" s="114"/>
      <c r="H315" s="114"/>
      <c r="I315" s="114"/>
      <c r="J315" s="114"/>
      <c r="K315" s="114"/>
      <c r="L315" s="114"/>
      <c r="M315" s="114"/>
      <c r="N315" s="114"/>
      <c r="O315" s="114"/>
      <c r="P315" s="114"/>
      <c r="R315" s="114"/>
      <c r="T315" s="114"/>
      <c r="U315" s="114"/>
      <c r="V315" s="114"/>
      <c r="X315" s="114"/>
      <c r="Z315" s="114"/>
      <c r="AA315" s="114"/>
      <c r="AB315" s="114"/>
      <c r="AC315" s="131">
        <f t="shared" si="7"/>
        <v>0</v>
      </c>
    </row>
    <row r="316" spans="1:29" x14ac:dyDescent="0.3">
      <c r="A316" s="131">
        <v>306</v>
      </c>
      <c r="B316" s="114"/>
      <c r="C316" s="114"/>
      <c r="D316" s="114"/>
      <c r="E316" s="114"/>
      <c r="G316" s="114"/>
      <c r="H316" s="114"/>
      <c r="I316" s="114"/>
      <c r="J316" s="114"/>
      <c r="K316" s="114"/>
      <c r="L316" s="114"/>
      <c r="M316" s="114"/>
      <c r="N316" s="114"/>
      <c r="O316" s="114"/>
      <c r="P316" s="114"/>
      <c r="R316" s="114"/>
      <c r="T316" s="114"/>
      <c r="U316" s="114"/>
      <c r="V316" s="114"/>
      <c r="X316" s="114"/>
      <c r="Z316" s="114"/>
      <c r="AA316" s="114"/>
      <c r="AB316" s="114"/>
      <c r="AC316" s="131">
        <f t="shared" si="7"/>
        <v>0</v>
      </c>
    </row>
    <row r="317" spans="1:29" x14ac:dyDescent="0.3">
      <c r="A317" s="131">
        <v>307</v>
      </c>
      <c r="B317" s="114"/>
      <c r="C317" s="114"/>
      <c r="D317" s="114"/>
      <c r="E317" s="114"/>
      <c r="G317" s="114"/>
      <c r="H317" s="114"/>
      <c r="I317" s="114"/>
      <c r="J317" s="114"/>
      <c r="K317" s="114"/>
      <c r="L317" s="114"/>
      <c r="M317" s="114"/>
      <c r="N317" s="114"/>
      <c r="O317" s="114"/>
      <c r="P317" s="114"/>
      <c r="R317" s="114"/>
      <c r="T317" s="114"/>
      <c r="U317" s="114"/>
      <c r="V317" s="114"/>
      <c r="X317" s="114"/>
      <c r="Z317" s="114"/>
      <c r="AA317" s="114"/>
      <c r="AB317" s="114"/>
      <c r="AC317" s="131">
        <f t="shared" si="7"/>
        <v>0</v>
      </c>
    </row>
    <row r="318" spans="1:29" x14ac:dyDescent="0.3">
      <c r="A318" s="131">
        <v>308</v>
      </c>
      <c r="B318" s="114"/>
      <c r="C318" s="114"/>
      <c r="D318" s="114"/>
      <c r="E318" s="114"/>
      <c r="G318" s="114"/>
      <c r="H318" s="114"/>
      <c r="I318" s="114"/>
      <c r="J318" s="114"/>
      <c r="K318" s="114"/>
      <c r="L318" s="114"/>
      <c r="M318" s="114"/>
      <c r="N318" s="114"/>
      <c r="O318" s="114"/>
      <c r="P318" s="114"/>
      <c r="R318" s="114"/>
      <c r="T318" s="114"/>
      <c r="U318" s="114"/>
      <c r="V318" s="114"/>
      <c r="X318" s="114"/>
      <c r="Z318" s="114"/>
      <c r="AA318" s="114"/>
      <c r="AB318" s="114"/>
      <c r="AC318" s="131">
        <f t="shared" si="7"/>
        <v>0</v>
      </c>
    </row>
    <row r="319" spans="1:29" x14ac:dyDescent="0.3">
      <c r="A319" s="131">
        <v>309</v>
      </c>
      <c r="B319" s="114"/>
      <c r="C319" s="114"/>
      <c r="D319" s="114"/>
      <c r="E319" s="114"/>
      <c r="G319" s="114"/>
      <c r="H319" s="114"/>
      <c r="I319" s="114"/>
      <c r="J319" s="114"/>
      <c r="K319" s="114"/>
      <c r="L319" s="114"/>
      <c r="M319" s="114"/>
      <c r="N319" s="114"/>
      <c r="O319" s="114"/>
      <c r="P319" s="114"/>
      <c r="R319" s="114"/>
      <c r="T319" s="114"/>
      <c r="U319" s="114"/>
      <c r="V319" s="114"/>
      <c r="X319" s="114"/>
      <c r="Z319" s="114"/>
      <c r="AA319" s="114"/>
      <c r="AB319" s="114"/>
      <c r="AC319" s="131">
        <f t="shared" si="7"/>
        <v>0</v>
      </c>
    </row>
    <row r="320" spans="1:29" x14ac:dyDescent="0.3">
      <c r="A320" s="131">
        <v>310</v>
      </c>
      <c r="B320" s="114"/>
      <c r="C320" s="114"/>
      <c r="D320" s="114"/>
      <c r="E320" s="114"/>
      <c r="G320" s="114"/>
      <c r="H320" s="114"/>
      <c r="I320" s="114"/>
      <c r="J320" s="114"/>
      <c r="K320" s="114"/>
      <c r="L320" s="114"/>
      <c r="M320" s="114"/>
      <c r="N320" s="114"/>
      <c r="O320" s="114"/>
      <c r="P320" s="114"/>
      <c r="R320" s="114"/>
      <c r="T320" s="114"/>
      <c r="U320" s="114"/>
      <c r="V320" s="114"/>
      <c r="X320" s="114"/>
      <c r="Z320" s="114"/>
      <c r="AA320" s="114"/>
      <c r="AB320" s="114"/>
      <c r="AC320" s="131">
        <f t="shared" si="7"/>
        <v>0</v>
      </c>
    </row>
    <row r="321" spans="1:29" x14ac:dyDescent="0.3">
      <c r="A321" s="131">
        <v>311</v>
      </c>
      <c r="B321" s="114"/>
      <c r="C321" s="114"/>
      <c r="D321" s="114"/>
      <c r="E321" s="114"/>
      <c r="G321" s="114"/>
      <c r="H321" s="114"/>
      <c r="I321" s="114"/>
      <c r="J321" s="114"/>
      <c r="K321" s="114"/>
      <c r="L321" s="114"/>
      <c r="M321" s="114"/>
      <c r="N321" s="114"/>
      <c r="O321" s="114"/>
      <c r="P321" s="114"/>
      <c r="R321" s="114"/>
      <c r="T321" s="114"/>
      <c r="U321" s="114"/>
      <c r="V321" s="114"/>
      <c r="X321" s="114"/>
      <c r="Z321" s="114"/>
      <c r="AA321" s="114"/>
      <c r="AB321" s="114"/>
      <c r="AC321" s="131">
        <f t="shared" si="7"/>
        <v>0</v>
      </c>
    </row>
    <row r="322" spans="1:29" x14ac:dyDescent="0.3">
      <c r="A322" s="131">
        <v>312</v>
      </c>
      <c r="B322" s="114"/>
      <c r="C322" s="114"/>
      <c r="D322" s="114"/>
      <c r="E322" s="114"/>
      <c r="G322" s="114"/>
      <c r="H322" s="114"/>
      <c r="I322" s="114"/>
      <c r="J322" s="114"/>
      <c r="K322" s="114"/>
      <c r="L322" s="114"/>
      <c r="M322" s="114"/>
      <c r="N322" s="114"/>
      <c r="O322" s="114"/>
      <c r="P322" s="114"/>
      <c r="R322" s="114"/>
      <c r="T322" s="114"/>
      <c r="U322" s="114"/>
      <c r="V322" s="114"/>
      <c r="X322" s="114"/>
      <c r="Z322" s="114"/>
      <c r="AA322" s="114"/>
      <c r="AB322" s="114"/>
      <c r="AC322" s="131">
        <f t="shared" si="7"/>
        <v>0</v>
      </c>
    </row>
    <row r="323" spans="1:29" x14ac:dyDescent="0.3">
      <c r="A323" s="131">
        <v>313</v>
      </c>
      <c r="B323" s="114"/>
      <c r="C323" s="114"/>
      <c r="D323" s="114"/>
      <c r="E323" s="114"/>
      <c r="G323" s="114"/>
      <c r="H323" s="114"/>
      <c r="I323" s="114"/>
      <c r="J323" s="114"/>
      <c r="K323" s="114"/>
      <c r="L323" s="114"/>
      <c r="M323" s="114"/>
      <c r="N323" s="114"/>
      <c r="O323" s="114"/>
      <c r="P323" s="114"/>
      <c r="R323" s="114"/>
      <c r="T323" s="114"/>
      <c r="U323" s="114"/>
      <c r="V323" s="114"/>
      <c r="X323" s="114"/>
      <c r="Z323" s="114"/>
      <c r="AA323" s="114"/>
      <c r="AB323" s="114"/>
      <c r="AC323" s="131">
        <f t="shared" si="7"/>
        <v>0</v>
      </c>
    </row>
    <row r="324" spans="1:29" x14ac:dyDescent="0.3">
      <c r="A324" s="131">
        <v>314</v>
      </c>
      <c r="B324" s="114"/>
      <c r="C324" s="114"/>
      <c r="D324" s="114"/>
      <c r="E324" s="114"/>
      <c r="G324" s="114"/>
      <c r="H324" s="114"/>
      <c r="I324" s="114"/>
      <c r="J324" s="114"/>
      <c r="K324" s="114"/>
      <c r="L324" s="114"/>
      <c r="M324" s="114"/>
      <c r="N324" s="114"/>
      <c r="O324" s="114"/>
      <c r="P324" s="114"/>
      <c r="R324" s="114"/>
      <c r="T324" s="114"/>
      <c r="U324" s="114"/>
      <c r="V324" s="114"/>
      <c r="X324" s="114"/>
      <c r="Z324" s="114"/>
      <c r="AA324" s="114"/>
      <c r="AB324" s="114"/>
      <c r="AC324" s="131">
        <f t="shared" si="7"/>
        <v>0</v>
      </c>
    </row>
    <row r="325" spans="1:29" x14ac:dyDescent="0.3">
      <c r="A325" s="131">
        <v>315</v>
      </c>
      <c r="B325" s="114"/>
      <c r="C325" s="114"/>
      <c r="D325" s="114"/>
      <c r="E325" s="114"/>
      <c r="G325" s="114"/>
      <c r="H325" s="114"/>
      <c r="I325" s="114"/>
      <c r="J325" s="114"/>
      <c r="K325" s="114"/>
      <c r="L325" s="114"/>
      <c r="M325" s="114"/>
      <c r="N325" s="114"/>
      <c r="O325" s="114"/>
      <c r="P325" s="114"/>
      <c r="R325" s="114"/>
      <c r="T325" s="114"/>
      <c r="U325" s="114"/>
      <c r="V325" s="114"/>
      <c r="X325" s="114"/>
      <c r="Z325" s="114"/>
      <c r="AA325" s="114"/>
      <c r="AB325" s="114"/>
      <c r="AC325" s="131">
        <f t="shared" si="7"/>
        <v>0</v>
      </c>
    </row>
    <row r="326" spans="1:29" x14ac:dyDescent="0.3">
      <c r="A326" s="131">
        <v>316</v>
      </c>
      <c r="B326" s="114"/>
      <c r="C326" s="114"/>
      <c r="D326" s="114"/>
      <c r="E326" s="114"/>
      <c r="G326" s="114"/>
      <c r="H326" s="114"/>
      <c r="I326" s="114"/>
      <c r="J326" s="114"/>
      <c r="K326" s="114"/>
      <c r="L326" s="114"/>
      <c r="M326" s="114"/>
      <c r="N326" s="114"/>
      <c r="O326" s="114"/>
      <c r="P326" s="114"/>
      <c r="R326" s="114"/>
      <c r="T326" s="114"/>
      <c r="U326" s="114"/>
      <c r="V326" s="114"/>
      <c r="X326" s="114"/>
      <c r="Z326" s="114"/>
      <c r="AA326" s="114"/>
      <c r="AB326" s="114"/>
      <c r="AC326" s="131">
        <f t="shared" si="7"/>
        <v>0</v>
      </c>
    </row>
    <row r="327" spans="1:29" x14ac:dyDescent="0.3">
      <c r="A327" s="131">
        <v>317</v>
      </c>
      <c r="B327" s="114"/>
      <c r="C327" s="114"/>
      <c r="D327" s="114"/>
      <c r="E327" s="114"/>
      <c r="G327" s="114"/>
      <c r="H327" s="114"/>
      <c r="I327" s="114"/>
      <c r="J327" s="114"/>
      <c r="K327" s="114"/>
      <c r="L327" s="114"/>
      <c r="M327" s="114"/>
      <c r="N327" s="114"/>
      <c r="O327" s="114"/>
      <c r="P327" s="114"/>
      <c r="R327" s="114"/>
      <c r="T327" s="114"/>
      <c r="U327" s="114"/>
      <c r="V327" s="114"/>
      <c r="X327" s="114"/>
      <c r="Z327" s="114"/>
      <c r="AA327" s="114"/>
      <c r="AB327" s="114"/>
      <c r="AC327" s="131">
        <f t="shared" si="7"/>
        <v>0</v>
      </c>
    </row>
    <row r="328" spans="1:29" x14ac:dyDescent="0.3">
      <c r="A328" s="131">
        <v>318</v>
      </c>
      <c r="B328" s="114"/>
      <c r="C328" s="114"/>
      <c r="D328" s="114"/>
      <c r="E328" s="114"/>
      <c r="G328" s="114"/>
      <c r="H328" s="114"/>
      <c r="I328" s="114"/>
      <c r="J328" s="114"/>
      <c r="K328" s="114"/>
      <c r="L328" s="114"/>
      <c r="M328" s="114"/>
      <c r="N328" s="114"/>
      <c r="O328" s="114"/>
      <c r="P328" s="114"/>
      <c r="R328" s="114"/>
      <c r="T328" s="114"/>
      <c r="U328" s="114"/>
      <c r="V328" s="114"/>
      <c r="X328" s="114"/>
      <c r="Z328" s="114"/>
      <c r="AA328" s="114"/>
      <c r="AB328" s="114"/>
      <c r="AC328" s="131">
        <f t="shared" si="7"/>
        <v>0</v>
      </c>
    </row>
    <row r="329" spans="1:29" x14ac:dyDescent="0.3">
      <c r="A329" s="131">
        <v>319</v>
      </c>
      <c r="B329" s="114"/>
      <c r="C329" s="114"/>
      <c r="D329" s="114"/>
      <c r="E329" s="114"/>
      <c r="G329" s="114"/>
      <c r="H329" s="114"/>
      <c r="I329" s="114"/>
      <c r="J329" s="114"/>
      <c r="K329" s="114"/>
      <c r="L329" s="114"/>
      <c r="M329" s="114"/>
      <c r="N329" s="114"/>
      <c r="O329" s="114"/>
      <c r="P329" s="114"/>
      <c r="R329" s="114"/>
      <c r="T329" s="114"/>
      <c r="U329" s="114"/>
      <c r="V329" s="114"/>
      <c r="X329" s="114"/>
      <c r="Z329" s="114"/>
      <c r="AA329" s="114"/>
      <c r="AB329" s="114"/>
      <c r="AC329" s="131">
        <f t="shared" si="7"/>
        <v>0</v>
      </c>
    </row>
    <row r="330" spans="1:29" x14ac:dyDescent="0.3">
      <c r="A330" s="131">
        <v>320</v>
      </c>
      <c r="B330" s="114"/>
      <c r="C330" s="114"/>
      <c r="D330" s="114"/>
      <c r="E330" s="114"/>
      <c r="G330" s="114"/>
      <c r="H330" s="114"/>
      <c r="I330" s="114"/>
      <c r="J330" s="114"/>
      <c r="K330" s="114"/>
      <c r="L330" s="114"/>
      <c r="M330" s="114"/>
      <c r="N330" s="114"/>
      <c r="O330" s="114"/>
      <c r="P330" s="114"/>
      <c r="R330" s="114"/>
      <c r="T330" s="114"/>
      <c r="U330" s="114"/>
      <c r="V330" s="114"/>
      <c r="X330" s="114"/>
      <c r="Z330" s="114"/>
      <c r="AA330" s="114"/>
      <c r="AB330" s="114"/>
      <c r="AC330" s="131">
        <f t="shared" si="7"/>
        <v>0</v>
      </c>
    </row>
    <row r="331" spans="1:29" x14ac:dyDescent="0.3">
      <c r="A331" s="131">
        <v>321</v>
      </c>
      <c r="B331" s="114"/>
      <c r="C331" s="114"/>
      <c r="D331" s="114"/>
      <c r="E331" s="114"/>
      <c r="G331" s="114"/>
      <c r="H331" s="114"/>
      <c r="I331" s="114"/>
      <c r="J331" s="114"/>
      <c r="K331" s="114"/>
      <c r="L331" s="114"/>
      <c r="M331" s="114"/>
      <c r="N331" s="114"/>
      <c r="O331" s="114"/>
      <c r="P331" s="114"/>
      <c r="R331" s="114"/>
      <c r="T331" s="114"/>
      <c r="U331" s="114"/>
      <c r="V331" s="114"/>
      <c r="X331" s="114"/>
      <c r="Z331" s="114"/>
      <c r="AA331" s="114"/>
      <c r="AB331" s="114"/>
      <c r="AC331" s="131">
        <f t="shared" si="7"/>
        <v>0</v>
      </c>
    </row>
    <row r="332" spans="1:29" x14ac:dyDescent="0.3">
      <c r="A332" s="131">
        <v>322</v>
      </c>
      <c r="B332" s="114"/>
      <c r="C332" s="114"/>
      <c r="D332" s="114"/>
      <c r="E332" s="114"/>
      <c r="G332" s="114"/>
      <c r="H332" s="114"/>
      <c r="I332" s="114"/>
      <c r="J332" s="114"/>
      <c r="K332" s="114"/>
      <c r="L332" s="114"/>
      <c r="M332" s="114"/>
      <c r="N332" s="114"/>
      <c r="O332" s="114"/>
      <c r="P332" s="114"/>
      <c r="R332" s="114"/>
      <c r="T332" s="114"/>
      <c r="U332" s="114"/>
      <c r="V332" s="114"/>
      <c r="X332" s="114"/>
      <c r="Z332" s="114"/>
      <c r="AA332" s="114"/>
      <c r="AB332" s="114"/>
      <c r="AC332" s="131">
        <f t="shared" ref="AC332:AC395" si="8">IF(E332=0,D332,D332-E332)</f>
        <v>0</v>
      </c>
    </row>
    <row r="333" spans="1:29" x14ac:dyDescent="0.3">
      <c r="A333" s="131">
        <v>323</v>
      </c>
      <c r="B333" s="114"/>
      <c r="C333" s="114"/>
      <c r="D333" s="114"/>
      <c r="E333" s="114"/>
      <c r="G333" s="114"/>
      <c r="H333" s="114"/>
      <c r="I333" s="114"/>
      <c r="J333" s="114"/>
      <c r="K333" s="114"/>
      <c r="L333" s="114"/>
      <c r="M333" s="114"/>
      <c r="N333" s="114"/>
      <c r="O333" s="114"/>
      <c r="P333" s="114"/>
      <c r="R333" s="114"/>
      <c r="T333" s="114"/>
      <c r="U333" s="114"/>
      <c r="V333" s="114"/>
      <c r="X333" s="114"/>
      <c r="Z333" s="114"/>
      <c r="AA333" s="114"/>
      <c r="AB333" s="114"/>
      <c r="AC333" s="131">
        <f t="shared" si="8"/>
        <v>0</v>
      </c>
    </row>
    <row r="334" spans="1:29" x14ac:dyDescent="0.3">
      <c r="A334" s="131">
        <v>324</v>
      </c>
      <c r="B334" s="114"/>
      <c r="C334" s="114"/>
      <c r="D334" s="114"/>
      <c r="E334" s="114"/>
      <c r="G334" s="114"/>
      <c r="H334" s="114"/>
      <c r="I334" s="114"/>
      <c r="J334" s="114"/>
      <c r="K334" s="114"/>
      <c r="L334" s="114"/>
      <c r="M334" s="114"/>
      <c r="N334" s="114"/>
      <c r="O334" s="114"/>
      <c r="P334" s="114"/>
      <c r="R334" s="114"/>
      <c r="T334" s="114"/>
      <c r="U334" s="114"/>
      <c r="V334" s="114"/>
      <c r="X334" s="114"/>
      <c r="Z334" s="114"/>
      <c r="AA334" s="114"/>
      <c r="AB334" s="114"/>
      <c r="AC334" s="131">
        <f t="shared" si="8"/>
        <v>0</v>
      </c>
    </row>
    <row r="335" spans="1:29" x14ac:dyDescent="0.3">
      <c r="A335" s="131">
        <v>325</v>
      </c>
      <c r="B335" s="114"/>
      <c r="C335" s="114"/>
      <c r="D335" s="114"/>
      <c r="E335" s="114"/>
      <c r="G335" s="114"/>
      <c r="H335" s="114"/>
      <c r="I335" s="114"/>
      <c r="J335" s="114"/>
      <c r="K335" s="114"/>
      <c r="L335" s="114"/>
      <c r="M335" s="114"/>
      <c r="N335" s="114"/>
      <c r="O335" s="114"/>
      <c r="P335" s="114"/>
      <c r="R335" s="114"/>
      <c r="T335" s="114"/>
      <c r="U335" s="114"/>
      <c r="V335" s="114"/>
      <c r="X335" s="114"/>
      <c r="Z335" s="114"/>
      <c r="AA335" s="114"/>
      <c r="AB335" s="114"/>
      <c r="AC335" s="131">
        <f t="shared" si="8"/>
        <v>0</v>
      </c>
    </row>
    <row r="336" spans="1:29" x14ac:dyDescent="0.3">
      <c r="A336" s="131">
        <v>326</v>
      </c>
      <c r="B336" s="114"/>
      <c r="C336" s="114"/>
      <c r="D336" s="114"/>
      <c r="E336" s="114"/>
      <c r="G336" s="114"/>
      <c r="H336" s="114"/>
      <c r="I336" s="114"/>
      <c r="J336" s="114"/>
      <c r="K336" s="114"/>
      <c r="L336" s="114"/>
      <c r="M336" s="114"/>
      <c r="N336" s="114"/>
      <c r="O336" s="114"/>
      <c r="P336" s="114"/>
      <c r="R336" s="114"/>
      <c r="T336" s="114"/>
      <c r="U336" s="114"/>
      <c r="V336" s="114"/>
      <c r="X336" s="114"/>
      <c r="Z336" s="114"/>
      <c r="AA336" s="114"/>
      <c r="AB336" s="114"/>
      <c r="AC336" s="131">
        <f t="shared" si="8"/>
        <v>0</v>
      </c>
    </row>
    <row r="337" spans="1:29" x14ac:dyDescent="0.3">
      <c r="A337" s="131">
        <v>327</v>
      </c>
      <c r="B337" s="114"/>
      <c r="C337" s="114"/>
      <c r="D337" s="114"/>
      <c r="E337" s="114"/>
      <c r="G337" s="114"/>
      <c r="H337" s="114"/>
      <c r="I337" s="114"/>
      <c r="J337" s="114"/>
      <c r="K337" s="114"/>
      <c r="L337" s="114"/>
      <c r="M337" s="114"/>
      <c r="N337" s="114"/>
      <c r="O337" s="114"/>
      <c r="P337" s="114"/>
      <c r="R337" s="114"/>
      <c r="T337" s="114"/>
      <c r="U337" s="114"/>
      <c r="V337" s="114"/>
      <c r="X337" s="114"/>
      <c r="Z337" s="114"/>
      <c r="AA337" s="114"/>
      <c r="AB337" s="114"/>
      <c r="AC337" s="131">
        <f t="shared" si="8"/>
        <v>0</v>
      </c>
    </row>
    <row r="338" spans="1:29" x14ac:dyDescent="0.3">
      <c r="A338" s="131">
        <v>328</v>
      </c>
      <c r="B338" s="114"/>
      <c r="C338" s="114"/>
      <c r="D338" s="114"/>
      <c r="E338" s="114"/>
      <c r="G338" s="114"/>
      <c r="H338" s="114"/>
      <c r="I338" s="114"/>
      <c r="J338" s="114"/>
      <c r="K338" s="114"/>
      <c r="L338" s="114"/>
      <c r="M338" s="114"/>
      <c r="N338" s="114"/>
      <c r="O338" s="114"/>
      <c r="P338" s="114"/>
      <c r="R338" s="114"/>
      <c r="T338" s="114"/>
      <c r="U338" s="114"/>
      <c r="V338" s="114"/>
      <c r="X338" s="114"/>
      <c r="Z338" s="114"/>
      <c r="AA338" s="114"/>
      <c r="AB338" s="114"/>
      <c r="AC338" s="131">
        <f t="shared" si="8"/>
        <v>0</v>
      </c>
    </row>
    <row r="339" spans="1:29" x14ac:dyDescent="0.3">
      <c r="A339" s="131">
        <v>329</v>
      </c>
      <c r="B339" s="114"/>
      <c r="C339" s="114"/>
      <c r="D339" s="114"/>
      <c r="E339" s="114"/>
      <c r="G339" s="114"/>
      <c r="H339" s="114"/>
      <c r="I339" s="114"/>
      <c r="J339" s="114"/>
      <c r="K339" s="114"/>
      <c r="L339" s="114"/>
      <c r="M339" s="114"/>
      <c r="N339" s="114"/>
      <c r="O339" s="114"/>
      <c r="P339" s="114"/>
      <c r="R339" s="114"/>
      <c r="T339" s="114"/>
      <c r="U339" s="114"/>
      <c r="V339" s="114"/>
      <c r="X339" s="114"/>
      <c r="Z339" s="114"/>
      <c r="AA339" s="114"/>
      <c r="AB339" s="114"/>
      <c r="AC339" s="131">
        <f t="shared" si="8"/>
        <v>0</v>
      </c>
    </row>
    <row r="340" spans="1:29" x14ac:dyDescent="0.3">
      <c r="A340" s="131">
        <v>330</v>
      </c>
      <c r="B340" s="114"/>
      <c r="C340" s="114"/>
      <c r="D340" s="114"/>
      <c r="E340" s="114"/>
      <c r="G340" s="114"/>
      <c r="H340" s="114"/>
      <c r="I340" s="114"/>
      <c r="J340" s="114"/>
      <c r="K340" s="114"/>
      <c r="L340" s="114"/>
      <c r="M340" s="114"/>
      <c r="N340" s="114"/>
      <c r="O340" s="114"/>
      <c r="P340" s="114"/>
      <c r="R340" s="114"/>
      <c r="T340" s="114"/>
      <c r="U340" s="114"/>
      <c r="V340" s="114"/>
      <c r="X340" s="114"/>
      <c r="Z340" s="114"/>
      <c r="AA340" s="114"/>
      <c r="AB340" s="114"/>
      <c r="AC340" s="131">
        <f t="shared" si="8"/>
        <v>0</v>
      </c>
    </row>
    <row r="341" spans="1:29" x14ac:dyDescent="0.3">
      <c r="A341" s="131">
        <v>331</v>
      </c>
      <c r="B341" s="114"/>
      <c r="C341" s="114"/>
      <c r="D341" s="114"/>
      <c r="E341" s="114"/>
      <c r="G341" s="114"/>
      <c r="H341" s="114"/>
      <c r="I341" s="114"/>
      <c r="J341" s="114"/>
      <c r="K341" s="114"/>
      <c r="L341" s="114"/>
      <c r="M341" s="114"/>
      <c r="N341" s="114"/>
      <c r="O341" s="114"/>
      <c r="P341" s="114"/>
      <c r="R341" s="114"/>
      <c r="T341" s="114"/>
      <c r="U341" s="114"/>
      <c r="V341" s="114"/>
      <c r="X341" s="114"/>
      <c r="Z341" s="114"/>
      <c r="AA341" s="114"/>
      <c r="AB341" s="114"/>
      <c r="AC341" s="131">
        <f t="shared" si="8"/>
        <v>0</v>
      </c>
    </row>
    <row r="342" spans="1:29" x14ac:dyDescent="0.3">
      <c r="A342" s="131">
        <v>332</v>
      </c>
      <c r="B342" s="114"/>
      <c r="C342" s="114"/>
      <c r="D342" s="114"/>
      <c r="E342" s="114"/>
      <c r="G342" s="114"/>
      <c r="H342" s="114"/>
      <c r="I342" s="114"/>
      <c r="J342" s="114"/>
      <c r="K342" s="114"/>
      <c r="L342" s="114"/>
      <c r="M342" s="114"/>
      <c r="N342" s="114"/>
      <c r="O342" s="114"/>
      <c r="P342" s="114"/>
      <c r="R342" s="114"/>
      <c r="T342" s="114"/>
      <c r="U342" s="114"/>
      <c r="V342" s="114"/>
      <c r="X342" s="114"/>
      <c r="Z342" s="114"/>
      <c r="AA342" s="114"/>
      <c r="AB342" s="114"/>
      <c r="AC342" s="131">
        <f t="shared" si="8"/>
        <v>0</v>
      </c>
    </row>
    <row r="343" spans="1:29" x14ac:dyDescent="0.3">
      <c r="A343" s="131">
        <v>333</v>
      </c>
      <c r="B343" s="114"/>
      <c r="C343" s="114"/>
      <c r="D343" s="114"/>
      <c r="E343" s="114"/>
      <c r="G343" s="114"/>
      <c r="H343" s="114"/>
      <c r="I343" s="114"/>
      <c r="J343" s="114"/>
      <c r="K343" s="114"/>
      <c r="L343" s="114"/>
      <c r="M343" s="114"/>
      <c r="N343" s="114"/>
      <c r="O343" s="114"/>
      <c r="P343" s="114"/>
      <c r="R343" s="114"/>
      <c r="T343" s="114"/>
      <c r="U343" s="114"/>
      <c r="V343" s="114"/>
      <c r="X343" s="114"/>
      <c r="Z343" s="114"/>
      <c r="AA343" s="114"/>
      <c r="AB343" s="114"/>
      <c r="AC343" s="131">
        <f t="shared" si="8"/>
        <v>0</v>
      </c>
    </row>
    <row r="344" spans="1:29" x14ac:dyDescent="0.3">
      <c r="A344" s="131">
        <v>334</v>
      </c>
      <c r="B344" s="114"/>
      <c r="C344" s="114"/>
      <c r="D344" s="114"/>
      <c r="E344" s="114"/>
      <c r="G344" s="114"/>
      <c r="H344" s="114"/>
      <c r="I344" s="114"/>
      <c r="J344" s="114"/>
      <c r="K344" s="114"/>
      <c r="L344" s="114"/>
      <c r="M344" s="114"/>
      <c r="N344" s="114"/>
      <c r="O344" s="114"/>
      <c r="P344" s="114"/>
      <c r="R344" s="114"/>
      <c r="T344" s="114"/>
      <c r="U344" s="114"/>
      <c r="V344" s="114"/>
      <c r="X344" s="114"/>
      <c r="Z344" s="114"/>
      <c r="AA344" s="114"/>
      <c r="AB344" s="114"/>
      <c r="AC344" s="131">
        <f t="shared" si="8"/>
        <v>0</v>
      </c>
    </row>
    <row r="345" spans="1:29" x14ac:dyDescent="0.3">
      <c r="A345" s="131">
        <v>335</v>
      </c>
      <c r="B345" s="114"/>
      <c r="C345" s="114"/>
      <c r="D345" s="114"/>
      <c r="E345" s="114"/>
      <c r="G345" s="114"/>
      <c r="H345" s="114"/>
      <c r="I345" s="114"/>
      <c r="J345" s="114"/>
      <c r="K345" s="114"/>
      <c r="L345" s="114"/>
      <c r="M345" s="114"/>
      <c r="N345" s="114"/>
      <c r="O345" s="114"/>
      <c r="P345" s="114"/>
      <c r="R345" s="114"/>
      <c r="T345" s="114"/>
      <c r="U345" s="114"/>
      <c r="V345" s="114"/>
      <c r="X345" s="114"/>
      <c r="Z345" s="114"/>
      <c r="AA345" s="114"/>
      <c r="AB345" s="114"/>
      <c r="AC345" s="131">
        <f t="shared" si="8"/>
        <v>0</v>
      </c>
    </row>
    <row r="346" spans="1:29" x14ac:dyDescent="0.3">
      <c r="A346" s="131">
        <v>336</v>
      </c>
      <c r="B346" s="114"/>
      <c r="C346" s="114"/>
      <c r="D346" s="114"/>
      <c r="E346" s="114"/>
      <c r="G346" s="114"/>
      <c r="H346" s="114"/>
      <c r="I346" s="114"/>
      <c r="J346" s="114"/>
      <c r="K346" s="114"/>
      <c r="L346" s="114"/>
      <c r="M346" s="114"/>
      <c r="N346" s="114"/>
      <c r="O346" s="114"/>
      <c r="P346" s="114"/>
      <c r="R346" s="114"/>
      <c r="T346" s="114"/>
      <c r="U346" s="114"/>
      <c r="V346" s="114"/>
      <c r="X346" s="114"/>
      <c r="Z346" s="114"/>
      <c r="AA346" s="114"/>
      <c r="AB346" s="114"/>
      <c r="AC346" s="131">
        <f t="shared" si="8"/>
        <v>0</v>
      </c>
    </row>
    <row r="347" spans="1:29" x14ac:dyDescent="0.3">
      <c r="A347" s="131">
        <v>337</v>
      </c>
      <c r="B347" s="114"/>
      <c r="C347" s="114"/>
      <c r="D347" s="114"/>
      <c r="E347" s="114"/>
      <c r="G347" s="114"/>
      <c r="H347" s="114"/>
      <c r="I347" s="114"/>
      <c r="J347" s="114"/>
      <c r="K347" s="114"/>
      <c r="L347" s="114"/>
      <c r="M347" s="114"/>
      <c r="N347" s="114"/>
      <c r="O347" s="114"/>
      <c r="P347" s="114"/>
      <c r="R347" s="114"/>
      <c r="T347" s="114"/>
      <c r="U347" s="114"/>
      <c r="V347" s="114"/>
      <c r="X347" s="114"/>
      <c r="Z347" s="114"/>
      <c r="AA347" s="114"/>
      <c r="AB347" s="114"/>
      <c r="AC347" s="131">
        <f t="shared" si="8"/>
        <v>0</v>
      </c>
    </row>
    <row r="348" spans="1:29" x14ac:dyDescent="0.3">
      <c r="A348" s="131">
        <v>338</v>
      </c>
      <c r="B348" s="114"/>
      <c r="C348" s="114"/>
      <c r="D348" s="114"/>
      <c r="E348" s="114"/>
      <c r="G348" s="114"/>
      <c r="H348" s="114"/>
      <c r="I348" s="114"/>
      <c r="J348" s="114"/>
      <c r="K348" s="114"/>
      <c r="L348" s="114"/>
      <c r="M348" s="114"/>
      <c r="N348" s="114"/>
      <c r="O348" s="114"/>
      <c r="P348" s="114"/>
      <c r="R348" s="114"/>
      <c r="T348" s="114"/>
      <c r="U348" s="114"/>
      <c r="V348" s="114"/>
      <c r="X348" s="114"/>
      <c r="Z348" s="114"/>
      <c r="AA348" s="114"/>
      <c r="AB348" s="114"/>
      <c r="AC348" s="131">
        <f t="shared" si="8"/>
        <v>0</v>
      </c>
    </row>
    <row r="349" spans="1:29" x14ac:dyDescent="0.3">
      <c r="A349" s="131">
        <v>339</v>
      </c>
      <c r="B349" s="114"/>
      <c r="C349" s="114"/>
      <c r="D349" s="114"/>
      <c r="E349" s="114"/>
      <c r="G349" s="114"/>
      <c r="H349" s="114"/>
      <c r="I349" s="114"/>
      <c r="J349" s="114"/>
      <c r="K349" s="114"/>
      <c r="L349" s="114"/>
      <c r="M349" s="114"/>
      <c r="N349" s="114"/>
      <c r="O349" s="114"/>
      <c r="P349" s="114"/>
      <c r="R349" s="114"/>
      <c r="T349" s="114"/>
      <c r="U349" s="114"/>
      <c r="V349" s="114"/>
      <c r="X349" s="114"/>
      <c r="Z349" s="114"/>
      <c r="AA349" s="114"/>
      <c r="AB349" s="114"/>
      <c r="AC349" s="131">
        <f t="shared" si="8"/>
        <v>0</v>
      </c>
    </row>
    <row r="350" spans="1:29" x14ac:dyDescent="0.3">
      <c r="A350" s="131">
        <v>340</v>
      </c>
      <c r="B350" s="114"/>
      <c r="C350" s="114"/>
      <c r="D350" s="114"/>
      <c r="E350" s="114"/>
      <c r="G350" s="114"/>
      <c r="H350" s="114"/>
      <c r="I350" s="114"/>
      <c r="J350" s="114"/>
      <c r="K350" s="114"/>
      <c r="L350" s="114"/>
      <c r="M350" s="114"/>
      <c r="N350" s="114"/>
      <c r="O350" s="114"/>
      <c r="P350" s="114"/>
      <c r="R350" s="114"/>
      <c r="T350" s="114"/>
      <c r="U350" s="114"/>
      <c r="V350" s="114"/>
      <c r="X350" s="114"/>
      <c r="Z350" s="114"/>
      <c r="AA350" s="114"/>
      <c r="AB350" s="114"/>
      <c r="AC350" s="131">
        <f t="shared" si="8"/>
        <v>0</v>
      </c>
    </row>
    <row r="351" spans="1:29" x14ac:dyDescent="0.3">
      <c r="A351" s="131">
        <v>341</v>
      </c>
      <c r="B351" s="114"/>
      <c r="C351" s="114"/>
      <c r="D351" s="114"/>
      <c r="E351" s="114"/>
      <c r="G351" s="114"/>
      <c r="H351" s="114"/>
      <c r="I351" s="114"/>
      <c r="J351" s="114"/>
      <c r="K351" s="114"/>
      <c r="L351" s="114"/>
      <c r="M351" s="114"/>
      <c r="N351" s="114"/>
      <c r="O351" s="114"/>
      <c r="P351" s="114"/>
      <c r="R351" s="114"/>
      <c r="T351" s="114"/>
      <c r="U351" s="114"/>
      <c r="V351" s="114"/>
      <c r="X351" s="114"/>
      <c r="Z351" s="114"/>
      <c r="AA351" s="114"/>
      <c r="AB351" s="114"/>
      <c r="AC351" s="131">
        <f t="shared" si="8"/>
        <v>0</v>
      </c>
    </row>
    <row r="352" spans="1:29" x14ac:dyDescent="0.3">
      <c r="A352" s="131">
        <v>342</v>
      </c>
      <c r="B352" s="114"/>
      <c r="C352" s="114"/>
      <c r="D352" s="114"/>
      <c r="E352" s="114"/>
      <c r="G352" s="114"/>
      <c r="H352" s="114"/>
      <c r="I352" s="114"/>
      <c r="J352" s="114"/>
      <c r="K352" s="114"/>
      <c r="L352" s="114"/>
      <c r="M352" s="114"/>
      <c r="N352" s="114"/>
      <c r="O352" s="114"/>
      <c r="P352" s="114"/>
      <c r="R352" s="114"/>
      <c r="T352" s="114"/>
      <c r="U352" s="114"/>
      <c r="V352" s="114"/>
      <c r="X352" s="114"/>
      <c r="Z352" s="114"/>
      <c r="AA352" s="114"/>
      <c r="AB352" s="114"/>
      <c r="AC352" s="131">
        <f t="shared" si="8"/>
        <v>0</v>
      </c>
    </row>
    <row r="353" spans="1:29" x14ac:dyDescent="0.3">
      <c r="A353" s="131">
        <v>343</v>
      </c>
      <c r="B353" s="114"/>
      <c r="C353" s="114"/>
      <c r="D353" s="114"/>
      <c r="E353" s="114"/>
      <c r="G353" s="114"/>
      <c r="H353" s="114"/>
      <c r="I353" s="114"/>
      <c r="J353" s="114"/>
      <c r="K353" s="114"/>
      <c r="L353" s="114"/>
      <c r="M353" s="114"/>
      <c r="N353" s="114"/>
      <c r="O353" s="114"/>
      <c r="P353" s="114"/>
      <c r="R353" s="114"/>
      <c r="T353" s="114"/>
      <c r="U353" s="114"/>
      <c r="V353" s="114"/>
      <c r="X353" s="114"/>
      <c r="Z353" s="114"/>
      <c r="AA353" s="114"/>
      <c r="AB353" s="114"/>
      <c r="AC353" s="131">
        <f t="shared" si="8"/>
        <v>0</v>
      </c>
    </row>
    <row r="354" spans="1:29" x14ac:dyDescent="0.3">
      <c r="A354" s="131">
        <v>344</v>
      </c>
      <c r="B354" s="114"/>
      <c r="C354" s="114"/>
      <c r="D354" s="114"/>
      <c r="E354" s="114"/>
      <c r="G354" s="114"/>
      <c r="H354" s="114"/>
      <c r="I354" s="114"/>
      <c r="J354" s="114"/>
      <c r="K354" s="114"/>
      <c r="L354" s="114"/>
      <c r="M354" s="114"/>
      <c r="N354" s="114"/>
      <c r="O354" s="114"/>
      <c r="P354" s="114"/>
      <c r="R354" s="114"/>
      <c r="T354" s="114"/>
      <c r="U354" s="114"/>
      <c r="V354" s="114"/>
      <c r="X354" s="114"/>
      <c r="Z354" s="114"/>
      <c r="AA354" s="114"/>
      <c r="AB354" s="114"/>
      <c r="AC354" s="131">
        <f t="shared" si="8"/>
        <v>0</v>
      </c>
    </row>
    <row r="355" spans="1:29" x14ac:dyDescent="0.3">
      <c r="A355" s="131">
        <v>345</v>
      </c>
      <c r="B355" s="114"/>
      <c r="C355" s="114"/>
      <c r="D355" s="114"/>
      <c r="E355" s="114"/>
      <c r="G355" s="114"/>
      <c r="H355" s="114"/>
      <c r="I355" s="114"/>
      <c r="J355" s="114"/>
      <c r="K355" s="114"/>
      <c r="L355" s="114"/>
      <c r="M355" s="114"/>
      <c r="N355" s="114"/>
      <c r="O355" s="114"/>
      <c r="P355" s="114"/>
      <c r="R355" s="114"/>
      <c r="T355" s="114"/>
      <c r="U355" s="114"/>
      <c r="V355" s="114"/>
      <c r="X355" s="114"/>
      <c r="Z355" s="114"/>
      <c r="AA355" s="114"/>
      <c r="AB355" s="114"/>
      <c r="AC355" s="131">
        <f t="shared" si="8"/>
        <v>0</v>
      </c>
    </row>
    <row r="356" spans="1:29" x14ac:dyDescent="0.3">
      <c r="A356" s="131">
        <v>346</v>
      </c>
      <c r="B356" s="114"/>
      <c r="C356" s="114"/>
      <c r="D356" s="114"/>
      <c r="E356" s="114"/>
      <c r="G356" s="114"/>
      <c r="H356" s="114"/>
      <c r="I356" s="114"/>
      <c r="J356" s="114"/>
      <c r="K356" s="114"/>
      <c r="L356" s="114"/>
      <c r="M356" s="114"/>
      <c r="N356" s="114"/>
      <c r="O356" s="114"/>
      <c r="P356" s="114"/>
      <c r="R356" s="114"/>
      <c r="T356" s="114"/>
      <c r="U356" s="114"/>
      <c r="V356" s="114"/>
      <c r="X356" s="114"/>
      <c r="Z356" s="114"/>
      <c r="AA356" s="114"/>
      <c r="AB356" s="114"/>
      <c r="AC356" s="131">
        <f t="shared" si="8"/>
        <v>0</v>
      </c>
    </row>
    <row r="357" spans="1:29" x14ac:dyDescent="0.3">
      <c r="A357" s="131">
        <v>347</v>
      </c>
      <c r="B357" s="114"/>
      <c r="C357" s="114"/>
      <c r="D357" s="114"/>
      <c r="E357" s="114"/>
      <c r="G357" s="114"/>
      <c r="H357" s="114"/>
      <c r="I357" s="114"/>
      <c r="J357" s="114"/>
      <c r="K357" s="114"/>
      <c r="L357" s="114"/>
      <c r="M357" s="114"/>
      <c r="N357" s="114"/>
      <c r="O357" s="114"/>
      <c r="P357" s="114"/>
      <c r="R357" s="114"/>
      <c r="T357" s="114"/>
      <c r="U357" s="114"/>
      <c r="V357" s="114"/>
      <c r="X357" s="114"/>
      <c r="Z357" s="114"/>
      <c r="AA357" s="114"/>
      <c r="AB357" s="114"/>
      <c r="AC357" s="131">
        <f t="shared" si="8"/>
        <v>0</v>
      </c>
    </row>
    <row r="358" spans="1:29" x14ac:dyDescent="0.3">
      <c r="A358" s="131">
        <v>348</v>
      </c>
      <c r="B358" s="114"/>
      <c r="C358" s="114"/>
      <c r="D358" s="114"/>
      <c r="E358" s="114"/>
      <c r="G358" s="114"/>
      <c r="H358" s="114"/>
      <c r="I358" s="114"/>
      <c r="J358" s="114"/>
      <c r="K358" s="114"/>
      <c r="L358" s="114"/>
      <c r="M358" s="114"/>
      <c r="N358" s="114"/>
      <c r="O358" s="114"/>
      <c r="P358" s="114"/>
      <c r="R358" s="114"/>
      <c r="T358" s="114"/>
      <c r="U358" s="114"/>
      <c r="V358" s="114"/>
      <c r="X358" s="114"/>
      <c r="Z358" s="114"/>
      <c r="AA358" s="114"/>
      <c r="AB358" s="114"/>
      <c r="AC358" s="131">
        <f t="shared" si="8"/>
        <v>0</v>
      </c>
    </row>
    <row r="359" spans="1:29" x14ac:dyDescent="0.3">
      <c r="A359" s="131">
        <v>349</v>
      </c>
      <c r="B359" s="114"/>
      <c r="C359" s="114"/>
      <c r="D359" s="114"/>
      <c r="E359" s="114"/>
      <c r="G359" s="114"/>
      <c r="H359" s="114"/>
      <c r="I359" s="114"/>
      <c r="J359" s="114"/>
      <c r="K359" s="114"/>
      <c r="L359" s="114"/>
      <c r="M359" s="114"/>
      <c r="N359" s="114"/>
      <c r="O359" s="114"/>
      <c r="P359" s="114"/>
      <c r="R359" s="114"/>
      <c r="T359" s="114"/>
      <c r="U359" s="114"/>
      <c r="V359" s="114"/>
      <c r="X359" s="114"/>
      <c r="Z359" s="114"/>
      <c r="AA359" s="114"/>
      <c r="AB359" s="114"/>
      <c r="AC359" s="131">
        <f t="shared" si="8"/>
        <v>0</v>
      </c>
    </row>
    <row r="360" spans="1:29" x14ac:dyDescent="0.3">
      <c r="A360" s="131">
        <v>350</v>
      </c>
      <c r="B360" s="114"/>
      <c r="C360" s="114"/>
      <c r="D360" s="114"/>
      <c r="E360" s="114"/>
      <c r="G360" s="114"/>
      <c r="H360" s="114"/>
      <c r="I360" s="114"/>
      <c r="J360" s="114"/>
      <c r="K360" s="114"/>
      <c r="L360" s="114"/>
      <c r="M360" s="114"/>
      <c r="N360" s="114"/>
      <c r="O360" s="114"/>
      <c r="P360" s="114"/>
      <c r="R360" s="114"/>
      <c r="T360" s="114"/>
      <c r="U360" s="114"/>
      <c r="V360" s="114"/>
      <c r="X360" s="114"/>
      <c r="Z360" s="114"/>
      <c r="AA360" s="114"/>
      <c r="AB360" s="114"/>
      <c r="AC360" s="131">
        <f t="shared" si="8"/>
        <v>0</v>
      </c>
    </row>
    <row r="361" spans="1:29" x14ac:dyDescent="0.3">
      <c r="A361" s="131">
        <v>351</v>
      </c>
      <c r="B361" s="114"/>
      <c r="C361" s="114"/>
      <c r="D361" s="114"/>
      <c r="E361" s="114"/>
      <c r="G361" s="114"/>
      <c r="H361" s="114"/>
      <c r="I361" s="114"/>
      <c r="J361" s="114"/>
      <c r="K361" s="114"/>
      <c r="L361" s="114"/>
      <c r="M361" s="114"/>
      <c r="N361" s="114"/>
      <c r="O361" s="114"/>
      <c r="P361" s="114"/>
      <c r="R361" s="114"/>
      <c r="T361" s="114"/>
      <c r="U361" s="114"/>
      <c r="V361" s="114"/>
      <c r="X361" s="114"/>
      <c r="Z361" s="114"/>
      <c r="AA361" s="114"/>
      <c r="AB361" s="114"/>
      <c r="AC361" s="131">
        <f t="shared" si="8"/>
        <v>0</v>
      </c>
    </row>
    <row r="362" spans="1:29" x14ac:dyDescent="0.3">
      <c r="A362" s="131">
        <v>352</v>
      </c>
      <c r="B362" s="114"/>
      <c r="C362" s="114"/>
      <c r="D362" s="114"/>
      <c r="E362" s="114"/>
      <c r="G362" s="114"/>
      <c r="H362" s="114"/>
      <c r="I362" s="114"/>
      <c r="J362" s="114"/>
      <c r="K362" s="114"/>
      <c r="L362" s="114"/>
      <c r="M362" s="114"/>
      <c r="N362" s="114"/>
      <c r="O362" s="114"/>
      <c r="P362" s="114"/>
      <c r="R362" s="114"/>
      <c r="T362" s="114"/>
      <c r="U362" s="114"/>
      <c r="V362" s="114"/>
      <c r="X362" s="114"/>
      <c r="Z362" s="114"/>
      <c r="AA362" s="114"/>
      <c r="AB362" s="114"/>
      <c r="AC362" s="131">
        <f t="shared" si="8"/>
        <v>0</v>
      </c>
    </row>
    <row r="363" spans="1:29" x14ac:dyDescent="0.3">
      <c r="A363" s="131">
        <v>353</v>
      </c>
      <c r="B363" s="114"/>
      <c r="C363" s="114"/>
      <c r="D363" s="114"/>
      <c r="E363" s="114"/>
      <c r="G363" s="114"/>
      <c r="H363" s="114"/>
      <c r="I363" s="114"/>
      <c r="J363" s="114"/>
      <c r="K363" s="114"/>
      <c r="L363" s="114"/>
      <c r="M363" s="114"/>
      <c r="N363" s="114"/>
      <c r="O363" s="114"/>
      <c r="P363" s="114"/>
      <c r="R363" s="114"/>
      <c r="T363" s="114"/>
      <c r="U363" s="114"/>
      <c r="V363" s="114"/>
      <c r="X363" s="114"/>
      <c r="Z363" s="114"/>
      <c r="AA363" s="114"/>
      <c r="AB363" s="114"/>
      <c r="AC363" s="131">
        <f t="shared" si="8"/>
        <v>0</v>
      </c>
    </row>
    <row r="364" spans="1:29" x14ac:dyDescent="0.3">
      <c r="A364" s="131">
        <v>354</v>
      </c>
      <c r="B364" s="114"/>
      <c r="C364" s="114"/>
      <c r="D364" s="114"/>
      <c r="E364" s="114"/>
      <c r="G364" s="114"/>
      <c r="H364" s="114"/>
      <c r="I364" s="114"/>
      <c r="J364" s="114"/>
      <c r="K364" s="114"/>
      <c r="L364" s="114"/>
      <c r="M364" s="114"/>
      <c r="N364" s="114"/>
      <c r="O364" s="114"/>
      <c r="P364" s="114"/>
      <c r="R364" s="114"/>
      <c r="T364" s="114"/>
      <c r="U364" s="114"/>
      <c r="V364" s="114"/>
      <c r="X364" s="114"/>
      <c r="Z364" s="114"/>
      <c r="AA364" s="114"/>
      <c r="AB364" s="114"/>
      <c r="AC364" s="131">
        <f t="shared" si="8"/>
        <v>0</v>
      </c>
    </row>
    <row r="365" spans="1:29" x14ac:dyDescent="0.3">
      <c r="A365" s="131">
        <v>355</v>
      </c>
      <c r="B365" s="114"/>
      <c r="C365" s="114"/>
      <c r="D365" s="114"/>
      <c r="E365" s="114"/>
      <c r="G365" s="114"/>
      <c r="H365" s="114"/>
      <c r="I365" s="114"/>
      <c r="J365" s="114"/>
      <c r="K365" s="114"/>
      <c r="L365" s="114"/>
      <c r="M365" s="114"/>
      <c r="N365" s="114"/>
      <c r="O365" s="114"/>
      <c r="P365" s="114"/>
      <c r="R365" s="114"/>
      <c r="T365" s="114"/>
      <c r="U365" s="114"/>
      <c r="V365" s="114"/>
      <c r="X365" s="114"/>
      <c r="Z365" s="114"/>
      <c r="AA365" s="114"/>
      <c r="AB365" s="114"/>
      <c r="AC365" s="131">
        <f t="shared" si="8"/>
        <v>0</v>
      </c>
    </row>
    <row r="366" spans="1:29" x14ac:dyDescent="0.3">
      <c r="A366" s="131">
        <v>356</v>
      </c>
      <c r="B366" s="114"/>
      <c r="C366" s="114"/>
      <c r="D366" s="114"/>
      <c r="E366" s="114"/>
      <c r="G366" s="114"/>
      <c r="H366" s="114"/>
      <c r="I366" s="114"/>
      <c r="J366" s="114"/>
      <c r="K366" s="114"/>
      <c r="L366" s="114"/>
      <c r="M366" s="114"/>
      <c r="N366" s="114"/>
      <c r="O366" s="114"/>
      <c r="P366" s="114"/>
      <c r="R366" s="114"/>
      <c r="T366" s="114"/>
      <c r="U366" s="114"/>
      <c r="V366" s="114"/>
      <c r="X366" s="114"/>
      <c r="Z366" s="114"/>
      <c r="AA366" s="114"/>
      <c r="AB366" s="114"/>
      <c r="AC366" s="131">
        <f t="shared" si="8"/>
        <v>0</v>
      </c>
    </row>
    <row r="367" spans="1:29" x14ac:dyDescent="0.3">
      <c r="A367" s="131">
        <v>357</v>
      </c>
      <c r="B367" s="114"/>
      <c r="C367" s="114"/>
      <c r="D367" s="114"/>
      <c r="E367" s="114"/>
      <c r="G367" s="114"/>
      <c r="H367" s="114"/>
      <c r="I367" s="114"/>
      <c r="J367" s="114"/>
      <c r="K367" s="114"/>
      <c r="L367" s="114"/>
      <c r="M367" s="114"/>
      <c r="N367" s="114"/>
      <c r="O367" s="114"/>
      <c r="P367" s="114"/>
      <c r="R367" s="114"/>
      <c r="T367" s="114"/>
      <c r="U367" s="114"/>
      <c r="V367" s="114"/>
      <c r="X367" s="114"/>
      <c r="Z367" s="114"/>
      <c r="AA367" s="114"/>
      <c r="AB367" s="114"/>
      <c r="AC367" s="131">
        <f t="shared" si="8"/>
        <v>0</v>
      </c>
    </row>
    <row r="368" spans="1:29" x14ac:dyDescent="0.3">
      <c r="A368" s="131">
        <v>358</v>
      </c>
      <c r="B368" s="114"/>
      <c r="C368" s="114"/>
      <c r="D368" s="114"/>
      <c r="E368" s="114"/>
      <c r="G368" s="114"/>
      <c r="H368" s="114"/>
      <c r="I368" s="114"/>
      <c r="J368" s="114"/>
      <c r="K368" s="114"/>
      <c r="L368" s="114"/>
      <c r="M368" s="114"/>
      <c r="N368" s="114"/>
      <c r="O368" s="114"/>
      <c r="P368" s="114"/>
      <c r="R368" s="114"/>
      <c r="T368" s="114"/>
      <c r="U368" s="114"/>
      <c r="V368" s="114"/>
      <c r="X368" s="114"/>
      <c r="Z368" s="114"/>
      <c r="AA368" s="114"/>
      <c r="AB368" s="114"/>
      <c r="AC368" s="131">
        <f t="shared" si="8"/>
        <v>0</v>
      </c>
    </row>
    <row r="369" spans="1:29" x14ac:dyDescent="0.3">
      <c r="A369" s="131">
        <v>359</v>
      </c>
      <c r="B369" s="114"/>
      <c r="C369" s="114"/>
      <c r="D369" s="114"/>
      <c r="E369" s="114"/>
      <c r="G369" s="114"/>
      <c r="H369" s="114"/>
      <c r="I369" s="114"/>
      <c r="J369" s="114"/>
      <c r="K369" s="114"/>
      <c r="L369" s="114"/>
      <c r="M369" s="114"/>
      <c r="N369" s="114"/>
      <c r="O369" s="114"/>
      <c r="P369" s="114"/>
      <c r="R369" s="114"/>
      <c r="T369" s="114"/>
      <c r="U369" s="114"/>
      <c r="V369" s="114"/>
      <c r="X369" s="114"/>
      <c r="Z369" s="114"/>
      <c r="AA369" s="114"/>
      <c r="AB369" s="114"/>
      <c r="AC369" s="131">
        <f t="shared" si="8"/>
        <v>0</v>
      </c>
    </row>
    <row r="370" spans="1:29" x14ac:dyDescent="0.3">
      <c r="A370" s="131">
        <v>360</v>
      </c>
      <c r="B370" s="114"/>
      <c r="C370" s="114"/>
      <c r="D370" s="114"/>
      <c r="E370" s="114"/>
      <c r="G370" s="114"/>
      <c r="H370" s="114"/>
      <c r="I370" s="114"/>
      <c r="J370" s="114"/>
      <c r="K370" s="114"/>
      <c r="L370" s="114"/>
      <c r="M370" s="114"/>
      <c r="N370" s="114"/>
      <c r="O370" s="114"/>
      <c r="P370" s="114"/>
      <c r="R370" s="114"/>
      <c r="T370" s="114"/>
      <c r="U370" s="114"/>
      <c r="V370" s="114"/>
      <c r="X370" s="114"/>
      <c r="Z370" s="114"/>
      <c r="AA370" s="114"/>
      <c r="AB370" s="114"/>
      <c r="AC370" s="131">
        <f t="shared" si="8"/>
        <v>0</v>
      </c>
    </row>
    <row r="371" spans="1:29" x14ac:dyDescent="0.3">
      <c r="A371" s="131">
        <v>361</v>
      </c>
      <c r="B371" s="114"/>
      <c r="C371" s="114"/>
      <c r="D371" s="114"/>
      <c r="E371" s="114"/>
      <c r="G371" s="114"/>
      <c r="H371" s="114"/>
      <c r="I371" s="114"/>
      <c r="J371" s="114"/>
      <c r="K371" s="114"/>
      <c r="L371" s="114"/>
      <c r="M371" s="114"/>
      <c r="N371" s="114"/>
      <c r="O371" s="114"/>
      <c r="P371" s="114"/>
      <c r="R371" s="114"/>
      <c r="T371" s="114"/>
      <c r="U371" s="114"/>
      <c r="V371" s="114"/>
      <c r="X371" s="114"/>
      <c r="Z371" s="114"/>
      <c r="AA371" s="114"/>
      <c r="AB371" s="114"/>
      <c r="AC371" s="131">
        <f t="shared" si="8"/>
        <v>0</v>
      </c>
    </row>
    <row r="372" spans="1:29" x14ac:dyDescent="0.3">
      <c r="A372" s="131">
        <v>362</v>
      </c>
      <c r="B372" s="114"/>
      <c r="C372" s="114"/>
      <c r="D372" s="114"/>
      <c r="E372" s="114"/>
      <c r="G372" s="114"/>
      <c r="H372" s="114"/>
      <c r="I372" s="114"/>
      <c r="J372" s="114"/>
      <c r="K372" s="114"/>
      <c r="L372" s="114"/>
      <c r="M372" s="114"/>
      <c r="N372" s="114"/>
      <c r="O372" s="114"/>
      <c r="P372" s="114"/>
      <c r="R372" s="114"/>
      <c r="T372" s="114"/>
      <c r="U372" s="114"/>
      <c r="V372" s="114"/>
      <c r="X372" s="114"/>
      <c r="Z372" s="114"/>
      <c r="AA372" s="114"/>
      <c r="AB372" s="114"/>
      <c r="AC372" s="131">
        <f t="shared" si="8"/>
        <v>0</v>
      </c>
    </row>
    <row r="373" spans="1:29" x14ac:dyDescent="0.3">
      <c r="A373" s="131">
        <v>363</v>
      </c>
      <c r="B373" s="114"/>
      <c r="C373" s="114"/>
      <c r="D373" s="114"/>
      <c r="E373" s="114"/>
      <c r="G373" s="114"/>
      <c r="H373" s="114"/>
      <c r="I373" s="114"/>
      <c r="J373" s="114"/>
      <c r="K373" s="114"/>
      <c r="L373" s="114"/>
      <c r="M373" s="114"/>
      <c r="N373" s="114"/>
      <c r="O373" s="114"/>
      <c r="P373" s="114"/>
      <c r="R373" s="114"/>
      <c r="T373" s="114"/>
      <c r="U373" s="114"/>
      <c r="V373" s="114"/>
      <c r="X373" s="114"/>
      <c r="Z373" s="114"/>
      <c r="AA373" s="114"/>
      <c r="AB373" s="114"/>
      <c r="AC373" s="131">
        <f t="shared" si="8"/>
        <v>0</v>
      </c>
    </row>
    <row r="374" spans="1:29" x14ac:dyDescent="0.3">
      <c r="A374" s="131">
        <v>364</v>
      </c>
      <c r="B374" s="114"/>
      <c r="C374" s="114"/>
      <c r="D374" s="114"/>
      <c r="E374" s="114"/>
      <c r="G374" s="114"/>
      <c r="H374" s="114"/>
      <c r="I374" s="114"/>
      <c r="J374" s="114"/>
      <c r="K374" s="114"/>
      <c r="L374" s="114"/>
      <c r="M374" s="114"/>
      <c r="N374" s="114"/>
      <c r="O374" s="114"/>
      <c r="P374" s="114"/>
      <c r="R374" s="114"/>
      <c r="T374" s="114"/>
      <c r="U374" s="114"/>
      <c r="V374" s="114"/>
      <c r="X374" s="114"/>
      <c r="Z374" s="114"/>
      <c r="AA374" s="114"/>
      <c r="AB374" s="114"/>
      <c r="AC374" s="131">
        <f t="shared" si="8"/>
        <v>0</v>
      </c>
    </row>
    <row r="375" spans="1:29" x14ac:dyDescent="0.3">
      <c r="A375" s="131">
        <v>365</v>
      </c>
      <c r="B375" s="114"/>
      <c r="C375" s="114"/>
      <c r="D375" s="114"/>
      <c r="E375" s="114"/>
      <c r="G375" s="114"/>
      <c r="H375" s="114"/>
      <c r="I375" s="114"/>
      <c r="J375" s="114"/>
      <c r="K375" s="114"/>
      <c r="L375" s="114"/>
      <c r="M375" s="114"/>
      <c r="N375" s="114"/>
      <c r="O375" s="114"/>
      <c r="P375" s="114"/>
      <c r="R375" s="114"/>
      <c r="T375" s="114"/>
      <c r="U375" s="114"/>
      <c r="V375" s="114"/>
      <c r="X375" s="114"/>
      <c r="Z375" s="114"/>
      <c r="AA375" s="114"/>
      <c r="AB375" s="114"/>
      <c r="AC375" s="131">
        <f t="shared" si="8"/>
        <v>0</v>
      </c>
    </row>
    <row r="376" spans="1:29" x14ac:dyDescent="0.3">
      <c r="A376" s="131">
        <v>366</v>
      </c>
      <c r="B376" s="114"/>
      <c r="C376" s="114"/>
      <c r="D376" s="114"/>
      <c r="E376" s="114"/>
      <c r="G376" s="114"/>
      <c r="H376" s="114"/>
      <c r="I376" s="114"/>
      <c r="J376" s="114"/>
      <c r="K376" s="114"/>
      <c r="L376" s="114"/>
      <c r="M376" s="114"/>
      <c r="N376" s="114"/>
      <c r="O376" s="114"/>
      <c r="P376" s="114"/>
      <c r="R376" s="114"/>
      <c r="T376" s="114"/>
      <c r="U376" s="114"/>
      <c r="V376" s="114"/>
      <c r="X376" s="114"/>
      <c r="Z376" s="114"/>
      <c r="AA376" s="114"/>
      <c r="AB376" s="114"/>
      <c r="AC376" s="131">
        <f t="shared" si="8"/>
        <v>0</v>
      </c>
    </row>
    <row r="377" spans="1:29" x14ac:dyDescent="0.3">
      <c r="A377" s="131">
        <v>367</v>
      </c>
      <c r="B377" s="114"/>
      <c r="C377" s="114"/>
      <c r="D377" s="114"/>
      <c r="E377" s="114"/>
      <c r="G377" s="114"/>
      <c r="H377" s="114"/>
      <c r="I377" s="114"/>
      <c r="J377" s="114"/>
      <c r="K377" s="114"/>
      <c r="L377" s="114"/>
      <c r="M377" s="114"/>
      <c r="N377" s="114"/>
      <c r="O377" s="114"/>
      <c r="P377" s="114"/>
      <c r="R377" s="114"/>
      <c r="T377" s="114"/>
      <c r="U377" s="114"/>
      <c r="V377" s="114"/>
      <c r="X377" s="114"/>
      <c r="Z377" s="114"/>
      <c r="AA377" s="114"/>
      <c r="AB377" s="114"/>
      <c r="AC377" s="131">
        <f t="shared" si="8"/>
        <v>0</v>
      </c>
    </row>
    <row r="378" spans="1:29" x14ac:dyDescent="0.3">
      <c r="A378" s="131">
        <v>368</v>
      </c>
      <c r="B378" s="114"/>
      <c r="C378" s="114"/>
      <c r="D378" s="114"/>
      <c r="E378" s="114"/>
      <c r="G378" s="114"/>
      <c r="H378" s="114"/>
      <c r="I378" s="114"/>
      <c r="J378" s="114"/>
      <c r="K378" s="114"/>
      <c r="L378" s="114"/>
      <c r="M378" s="114"/>
      <c r="N378" s="114"/>
      <c r="O378" s="114"/>
      <c r="P378" s="114"/>
      <c r="R378" s="114"/>
      <c r="T378" s="114"/>
      <c r="U378" s="114"/>
      <c r="V378" s="114"/>
      <c r="X378" s="114"/>
      <c r="Z378" s="114"/>
      <c r="AA378" s="114"/>
      <c r="AB378" s="114"/>
      <c r="AC378" s="131">
        <f t="shared" si="8"/>
        <v>0</v>
      </c>
    </row>
    <row r="379" spans="1:29" x14ac:dyDescent="0.3">
      <c r="A379" s="131">
        <v>369</v>
      </c>
      <c r="B379" s="114"/>
      <c r="C379" s="114"/>
      <c r="D379" s="114"/>
      <c r="E379" s="114"/>
      <c r="G379" s="114"/>
      <c r="H379" s="114"/>
      <c r="I379" s="114"/>
      <c r="J379" s="114"/>
      <c r="K379" s="114"/>
      <c r="L379" s="114"/>
      <c r="M379" s="114"/>
      <c r="N379" s="114"/>
      <c r="O379" s="114"/>
      <c r="P379" s="114"/>
      <c r="R379" s="114"/>
      <c r="T379" s="114"/>
      <c r="U379" s="114"/>
      <c r="V379" s="114"/>
      <c r="X379" s="114"/>
      <c r="Z379" s="114"/>
      <c r="AA379" s="114"/>
      <c r="AB379" s="114"/>
      <c r="AC379" s="131">
        <f t="shared" si="8"/>
        <v>0</v>
      </c>
    </row>
    <row r="380" spans="1:29" x14ac:dyDescent="0.3">
      <c r="A380" s="131">
        <v>370</v>
      </c>
      <c r="B380" s="114"/>
      <c r="C380" s="114"/>
      <c r="D380" s="114"/>
      <c r="E380" s="114"/>
      <c r="G380" s="114"/>
      <c r="H380" s="114"/>
      <c r="I380" s="114"/>
      <c r="J380" s="114"/>
      <c r="K380" s="114"/>
      <c r="L380" s="114"/>
      <c r="M380" s="114"/>
      <c r="N380" s="114"/>
      <c r="O380" s="114"/>
      <c r="P380" s="114"/>
      <c r="R380" s="114"/>
      <c r="T380" s="114"/>
      <c r="U380" s="114"/>
      <c r="V380" s="114"/>
      <c r="X380" s="114"/>
      <c r="Z380" s="114"/>
      <c r="AA380" s="114"/>
      <c r="AB380" s="114"/>
      <c r="AC380" s="131">
        <f t="shared" si="8"/>
        <v>0</v>
      </c>
    </row>
    <row r="381" spans="1:29" x14ac:dyDescent="0.3">
      <c r="A381" s="131">
        <v>371</v>
      </c>
      <c r="B381" s="114"/>
      <c r="C381" s="114"/>
      <c r="D381" s="114"/>
      <c r="E381" s="114"/>
      <c r="G381" s="114"/>
      <c r="H381" s="114"/>
      <c r="I381" s="114"/>
      <c r="J381" s="114"/>
      <c r="K381" s="114"/>
      <c r="L381" s="114"/>
      <c r="M381" s="114"/>
      <c r="N381" s="114"/>
      <c r="O381" s="114"/>
      <c r="P381" s="114"/>
      <c r="R381" s="114"/>
      <c r="T381" s="114"/>
      <c r="U381" s="114"/>
      <c r="V381" s="114"/>
      <c r="X381" s="114"/>
      <c r="Z381" s="114"/>
      <c r="AA381" s="114"/>
      <c r="AB381" s="114"/>
      <c r="AC381" s="131">
        <f t="shared" si="8"/>
        <v>0</v>
      </c>
    </row>
    <row r="382" spans="1:29" x14ac:dyDescent="0.3">
      <c r="A382" s="131">
        <v>372</v>
      </c>
      <c r="B382" s="114"/>
      <c r="C382" s="114"/>
      <c r="D382" s="114"/>
      <c r="E382" s="114"/>
      <c r="G382" s="114"/>
      <c r="H382" s="114"/>
      <c r="I382" s="114"/>
      <c r="J382" s="114"/>
      <c r="K382" s="114"/>
      <c r="L382" s="114"/>
      <c r="M382" s="114"/>
      <c r="N382" s="114"/>
      <c r="O382" s="114"/>
      <c r="P382" s="114"/>
      <c r="R382" s="114"/>
      <c r="T382" s="114"/>
      <c r="U382" s="114"/>
      <c r="V382" s="114"/>
      <c r="X382" s="114"/>
      <c r="Z382" s="114"/>
      <c r="AA382" s="114"/>
      <c r="AB382" s="114"/>
      <c r="AC382" s="131">
        <f t="shared" si="8"/>
        <v>0</v>
      </c>
    </row>
    <row r="383" spans="1:29" x14ac:dyDescent="0.3">
      <c r="A383" s="131">
        <v>373</v>
      </c>
      <c r="B383" s="114"/>
      <c r="C383" s="114"/>
      <c r="D383" s="114"/>
      <c r="E383" s="114"/>
      <c r="G383" s="114"/>
      <c r="H383" s="114"/>
      <c r="I383" s="114"/>
      <c r="J383" s="114"/>
      <c r="K383" s="114"/>
      <c r="L383" s="114"/>
      <c r="M383" s="114"/>
      <c r="N383" s="114"/>
      <c r="O383" s="114"/>
      <c r="P383" s="114"/>
      <c r="R383" s="114"/>
      <c r="T383" s="114"/>
      <c r="U383" s="114"/>
      <c r="V383" s="114"/>
      <c r="X383" s="114"/>
      <c r="Z383" s="114"/>
      <c r="AA383" s="114"/>
      <c r="AB383" s="114"/>
      <c r="AC383" s="131">
        <f t="shared" si="8"/>
        <v>0</v>
      </c>
    </row>
    <row r="384" spans="1:29" x14ac:dyDescent="0.3">
      <c r="A384" s="131">
        <v>374</v>
      </c>
      <c r="B384" s="114"/>
      <c r="C384" s="114"/>
      <c r="D384" s="114"/>
      <c r="E384" s="114"/>
      <c r="G384" s="114"/>
      <c r="H384" s="114"/>
      <c r="I384" s="114"/>
      <c r="J384" s="114"/>
      <c r="K384" s="114"/>
      <c r="L384" s="114"/>
      <c r="M384" s="114"/>
      <c r="N384" s="114"/>
      <c r="O384" s="114"/>
      <c r="P384" s="114"/>
      <c r="R384" s="114"/>
      <c r="T384" s="114"/>
      <c r="U384" s="114"/>
      <c r="V384" s="114"/>
      <c r="X384" s="114"/>
      <c r="Z384" s="114"/>
      <c r="AA384" s="114"/>
      <c r="AB384" s="114"/>
      <c r="AC384" s="131">
        <f t="shared" si="8"/>
        <v>0</v>
      </c>
    </row>
    <row r="385" spans="1:29" x14ac:dyDescent="0.3">
      <c r="A385" s="131">
        <v>375</v>
      </c>
      <c r="B385" s="114"/>
      <c r="C385" s="114"/>
      <c r="D385" s="114"/>
      <c r="E385" s="114"/>
      <c r="G385" s="114"/>
      <c r="H385" s="114"/>
      <c r="I385" s="114"/>
      <c r="J385" s="114"/>
      <c r="K385" s="114"/>
      <c r="L385" s="114"/>
      <c r="M385" s="114"/>
      <c r="N385" s="114"/>
      <c r="O385" s="114"/>
      <c r="P385" s="114"/>
      <c r="R385" s="114"/>
      <c r="T385" s="114"/>
      <c r="U385" s="114"/>
      <c r="V385" s="114"/>
      <c r="X385" s="114"/>
      <c r="Z385" s="114"/>
      <c r="AA385" s="114"/>
      <c r="AB385" s="114"/>
      <c r="AC385" s="131">
        <f t="shared" si="8"/>
        <v>0</v>
      </c>
    </row>
    <row r="386" spans="1:29" x14ac:dyDescent="0.3">
      <c r="A386" s="131">
        <v>376</v>
      </c>
      <c r="B386" s="114"/>
      <c r="C386" s="114"/>
      <c r="D386" s="114"/>
      <c r="E386" s="114"/>
      <c r="G386" s="114"/>
      <c r="H386" s="114"/>
      <c r="I386" s="114"/>
      <c r="J386" s="114"/>
      <c r="K386" s="114"/>
      <c r="L386" s="114"/>
      <c r="M386" s="114"/>
      <c r="N386" s="114"/>
      <c r="O386" s="114"/>
      <c r="P386" s="114"/>
      <c r="R386" s="114"/>
      <c r="T386" s="114"/>
      <c r="U386" s="114"/>
      <c r="V386" s="114"/>
      <c r="X386" s="114"/>
      <c r="Z386" s="114"/>
      <c r="AA386" s="114"/>
      <c r="AB386" s="114"/>
      <c r="AC386" s="131">
        <f t="shared" si="8"/>
        <v>0</v>
      </c>
    </row>
    <row r="387" spans="1:29" x14ac:dyDescent="0.3">
      <c r="A387" s="131">
        <v>377</v>
      </c>
      <c r="B387" s="114"/>
      <c r="C387" s="114"/>
      <c r="D387" s="114"/>
      <c r="E387" s="114"/>
      <c r="G387" s="114"/>
      <c r="H387" s="114"/>
      <c r="I387" s="114"/>
      <c r="J387" s="114"/>
      <c r="K387" s="114"/>
      <c r="L387" s="114"/>
      <c r="M387" s="114"/>
      <c r="N387" s="114"/>
      <c r="O387" s="114"/>
      <c r="P387" s="114"/>
      <c r="R387" s="114"/>
      <c r="T387" s="114"/>
      <c r="U387" s="114"/>
      <c r="V387" s="114"/>
      <c r="X387" s="114"/>
      <c r="Z387" s="114"/>
      <c r="AA387" s="114"/>
      <c r="AB387" s="114"/>
      <c r="AC387" s="131">
        <f t="shared" si="8"/>
        <v>0</v>
      </c>
    </row>
    <row r="388" spans="1:29" x14ac:dyDescent="0.3">
      <c r="A388" s="131">
        <v>378</v>
      </c>
      <c r="B388" s="114"/>
      <c r="C388" s="114"/>
      <c r="D388" s="114"/>
      <c r="E388" s="114"/>
      <c r="G388" s="114"/>
      <c r="H388" s="114"/>
      <c r="I388" s="114"/>
      <c r="J388" s="114"/>
      <c r="K388" s="114"/>
      <c r="L388" s="114"/>
      <c r="M388" s="114"/>
      <c r="N388" s="114"/>
      <c r="O388" s="114"/>
      <c r="P388" s="114"/>
      <c r="R388" s="114"/>
      <c r="T388" s="114"/>
      <c r="U388" s="114"/>
      <c r="V388" s="114"/>
      <c r="X388" s="114"/>
      <c r="Z388" s="114"/>
      <c r="AA388" s="114"/>
      <c r="AB388" s="114"/>
      <c r="AC388" s="131">
        <f t="shared" si="8"/>
        <v>0</v>
      </c>
    </row>
    <row r="389" spans="1:29" x14ac:dyDescent="0.3">
      <c r="A389" s="131">
        <v>379</v>
      </c>
      <c r="B389" s="114"/>
      <c r="C389" s="114"/>
      <c r="D389" s="114"/>
      <c r="E389" s="114"/>
      <c r="G389" s="114"/>
      <c r="H389" s="114"/>
      <c r="I389" s="114"/>
      <c r="J389" s="114"/>
      <c r="K389" s="114"/>
      <c r="L389" s="114"/>
      <c r="M389" s="114"/>
      <c r="N389" s="114"/>
      <c r="O389" s="114"/>
      <c r="P389" s="114"/>
      <c r="R389" s="114"/>
      <c r="T389" s="114"/>
      <c r="U389" s="114"/>
      <c r="V389" s="114"/>
      <c r="X389" s="114"/>
      <c r="Z389" s="114"/>
      <c r="AA389" s="114"/>
      <c r="AB389" s="114"/>
      <c r="AC389" s="131">
        <f t="shared" si="8"/>
        <v>0</v>
      </c>
    </row>
    <row r="390" spans="1:29" x14ac:dyDescent="0.3">
      <c r="A390" s="131">
        <v>380</v>
      </c>
      <c r="B390" s="114"/>
      <c r="C390" s="114"/>
      <c r="D390" s="114"/>
      <c r="E390" s="114"/>
      <c r="G390" s="114"/>
      <c r="H390" s="114"/>
      <c r="I390" s="114"/>
      <c r="J390" s="114"/>
      <c r="K390" s="114"/>
      <c r="L390" s="114"/>
      <c r="M390" s="114"/>
      <c r="N390" s="114"/>
      <c r="O390" s="114"/>
      <c r="P390" s="114"/>
      <c r="R390" s="114"/>
      <c r="T390" s="114"/>
      <c r="U390" s="114"/>
      <c r="V390" s="114"/>
      <c r="X390" s="114"/>
      <c r="Z390" s="114"/>
      <c r="AA390" s="114"/>
      <c r="AB390" s="114"/>
      <c r="AC390" s="131">
        <f t="shared" si="8"/>
        <v>0</v>
      </c>
    </row>
    <row r="391" spans="1:29" x14ac:dyDescent="0.3">
      <c r="A391" s="131">
        <v>381</v>
      </c>
      <c r="B391" s="114"/>
      <c r="C391" s="114"/>
      <c r="D391" s="114"/>
      <c r="E391" s="114"/>
      <c r="G391" s="114"/>
      <c r="H391" s="114"/>
      <c r="I391" s="114"/>
      <c r="J391" s="114"/>
      <c r="K391" s="114"/>
      <c r="L391" s="114"/>
      <c r="M391" s="114"/>
      <c r="N391" s="114"/>
      <c r="O391" s="114"/>
      <c r="P391" s="114"/>
      <c r="R391" s="114"/>
      <c r="T391" s="114"/>
      <c r="U391" s="114"/>
      <c r="V391" s="114"/>
      <c r="X391" s="114"/>
      <c r="Z391" s="114"/>
      <c r="AA391" s="114"/>
      <c r="AB391" s="114"/>
      <c r="AC391" s="131">
        <f t="shared" si="8"/>
        <v>0</v>
      </c>
    </row>
    <row r="392" spans="1:29" x14ac:dyDescent="0.3">
      <c r="A392" s="131">
        <v>382</v>
      </c>
      <c r="B392" s="114"/>
      <c r="C392" s="114"/>
      <c r="D392" s="114"/>
      <c r="E392" s="114"/>
      <c r="G392" s="114"/>
      <c r="H392" s="114"/>
      <c r="I392" s="114"/>
      <c r="J392" s="114"/>
      <c r="K392" s="114"/>
      <c r="L392" s="114"/>
      <c r="M392" s="114"/>
      <c r="N392" s="114"/>
      <c r="O392" s="114"/>
      <c r="P392" s="114"/>
      <c r="R392" s="114"/>
      <c r="T392" s="114"/>
      <c r="U392" s="114"/>
      <c r="V392" s="114"/>
      <c r="X392" s="114"/>
      <c r="Z392" s="114"/>
      <c r="AA392" s="114"/>
      <c r="AB392" s="114"/>
      <c r="AC392" s="131">
        <f t="shared" si="8"/>
        <v>0</v>
      </c>
    </row>
    <row r="393" spans="1:29" x14ac:dyDescent="0.3">
      <c r="A393" s="131">
        <v>383</v>
      </c>
      <c r="B393" s="114"/>
      <c r="C393" s="114"/>
      <c r="D393" s="114"/>
      <c r="E393" s="114"/>
      <c r="G393" s="114"/>
      <c r="H393" s="114"/>
      <c r="I393" s="114"/>
      <c r="J393" s="114"/>
      <c r="K393" s="114"/>
      <c r="L393" s="114"/>
      <c r="M393" s="114"/>
      <c r="N393" s="114"/>
      <c r="O393" s="114"/>
      <c r="P393" s="114"/>
      <c r="R393" s="114"/>
      <c r="T393" s="114"/>
      <c r="U393" s="114"/>
      <c r="V393" s="114"/>
      <c r="X393" s="114"/>
      <c r="Z393" s="114"/>
      <c r="AA393" s="114"/>
      <c r="AB393" s="114"/>
      <c r="AC393" s="131">
        <f t="shared" si="8"/>
        <v>0</v>
      </c>
    </row>
    <row r="394" spans="1:29" x14ac:dyDescent="0.3">
      <c r="A394" s="131">
        <v>384</v>
      </c>
      <c r="B394" s="114"/>
      <c r="C394" s="114"/>
      <c r="D394" s="114"/>
      <c r="E394" s="114"/>
      <c r="G394" s="114"/>
      <c r="H394" s="114"/>
      <c r="I394" s="114"/>
      <c r="J394" s="114"/>
      <c r="K394" s="114"/>
      <c r="L394" s="114"/>
      <c r="M394" s="114"/>
      <c r="N394" s="114"/>
      <c r="O394" s="114"/>
      <c r="P394" s="114"/>
      <c r="R394" s="114"/>
      <c r="T394" s="114"/>
      <c r="U394" s="114"/>
      <c r="V394" s="114"/>
      <c r="X394" s="114"/>
      <c r="Z394" s="114"/>
      <c r="AA394" s="114"/>
      <c r="AB394" s="114"/>
      <c r="AC394" s="131">
        <f t="shared" si="8"/>
        <v>0</v>
      </c>
    </row>
    <row r="395" spans="1:29" x14ac:dyDescent="0.3">
      <c r="A395" s="131">
        <v>385</v>
      </c>
      <c r="B395" s="114"/>
      <c r="C395" s="114"/>
      <c r="D395" s="114"/>
      <c r="E395" s="114"/>
      <c r="G395" s="114"/>
      <c r="H395" s="114"/>
      <c r="I395" s="114"/>
      <c r="J395" s="114"/>
      <c r="K395" s="114"/>
      <c r="L395" s="114"/>
      <c r="M395" s="114"/>
      <c r="N395" s="114"/>
      <c r="O395" s="114"/>
      <c r="P395" s="114"/>
      <c r="R395" s="114"/>
      <c r="T395" s="114"/>
      <c r="U395" s="114"/>
      <c r="V395" s="114"/>
      <c r="X395" s="114"/>
      <c r="Z395" s="114"/>
      <c r="AA395" s="114"/>
      <c r="AB395" s="114"/>
      <c r="AC395" s="131">
        <f t="shared" si="8"/>
        <v>0</v>
      </c>
    </row>
    <row r="396" spans="1:29" x14ac:dyDescent="0.3">
      <c r="A396" s="131">
        <v>386</v>
      </c>
      <c r="B396" s="114"/>
      <c r="C396" s="114"/>
      <c r="D396" s="114"/>
      <c r="E396" s="114"/>
      <c r="G396" s="114"/>
      <c r="H396" s="114"/>
      <c r="I396" s="114"/>
      <c r="J396" s="114"/>
      <c r="K396" s="114"/>
      <c r="L396" s="114"/>
      <c r="M396" s="114"/>
      <c r="N396" s="114"/>
      <c r="O396" s="114"/>
      <c r="P396" s="114"/>
      <c r="R396" s="114"/>
      <c r="T396" s="114"/>
      <c r="U396" s="114"/>
      <c r="V396" s="114"/>
      <c r="X396" s="114"/>
      <c r="Z396" s="114"/>
      <c r="AA396" s="114"/>
      <c r="AB396" s="114"/>
      <c r="AC396" s="131">
        <f t="shared" ref="AC396:AC459" si="9">IF(E396=0,D396,D396-E396)</f>
        <v>0</v>
      </c>
    </row>
    <row r="397" spans="1:29" x14ac:dyDescent="0.3">
      <c r="A397" s="131">
        <v>387</v>
      </c>
      <c r="B397" s="114"/>
      <c r="C397" s="114"/>
      <c r="D397" s="114"/>
      <c r="E397" s="114"/>
      <c r="G397" s="114"/>
      <c r="H397" s="114"/>
      <c r="I397" s="114"/>
      <c r="J397" s="114"/>
      <c r="K397" s="114"/>
      <c r="L397" s="114"/>
      <c r="M397" s="114"/>
      <c r="N397" s="114"/>
      <c r="O397" s="114"/>
      <c r="P397" s="114"/>
      <c r="R397" s="114"/>
      <c r="T397" s="114"/>
      <c r="U397" s="114"/>
      <c r="V397" s="114"/>
      <c r="X397" s="114"/>
      <c r="Z397" s="114"/>
      <c r="AA397" s="114"/>
      <c r="AB397" s="114"/>
      <c r="AC397" s="131">
        <f t="shared" si="9"/>
        <v>0</v>
      </c>
    </row>
    <row r="398" spans="1:29" x14ac:dyDescent="0.3">
      <c r="A398" s="131">
        <v>388</v>
      </c>
      <c r="B398" s="114"/>
      <c r="C398" s="114"/>
      <c r="D398" s="114"/>
      <c r="E398" s="114"/>
      <c r="G398" s="114"/>
      <c r="H398" s="114"/>
      <c r="I398" s="114"/>
      <c r="J398" s="114"/>
      <c r="K398" s="114"/>
      <c r="L398" s="114"/>
      <c r="M398" s="114"/>
      <c r="N398" s="114"/>
      <c r="O398" s="114"/>
      <c r="P398" s="114"/>
      <c r="R398" s="114"/>
      <c r="T398" s="114"/>
      <c r="U398" s="114"/>
      <c r="V398" s="114"/>
      <c r="X398" s="114"/>
      <c r="Z398" s="114"/>
      <c r="AA398" s="114"/>
      <c r="AB398" s="114"/>
      <c r="AC398" s="131">
        <f t="shared" si="9"/>
        <v>0</v>
      </c>
    </row>
    <row r="399" spans="1:29" x14ac:dyDescent="0.3">
      <c r="A399" s="131">
        <v>389</v>
      </c>
      <c r="B399" s="114"/>
      <c r="C399" s="114"/>
      <c r="D399" s="114"/>
      <c r="E399" s="114"/>
      <c r="G399" s="114"/>
      <c r="H399" s="114"/>
      <c r="I399" s="114"/>
      <c r="J399" s="114"/>
      <c r="K399" s="114"/>
      <c r="L399" s="114"/>
      <c r="M399" s="114"/>
      <c r="N399" s="114"/>
      <c r="O399" s="114"/>
      <c r="P399" s="114"/>
      <c r="R399" s="114"/>
      <c r="T399" s="114"/>
      <c r="U399" s="114"/>
      <c r="V399" s="114"/>
      <c r="X399" s="114"/>
      <c r="Z399" s="114"/>
      <c r="AA399" s="114"/>
      <c r="AB399" s="114"/>
      <c r="AC399" s="131">
        <f t="shared" si="9"/>
        <v>0</v>
      </c>
    </row>
    <row r="400" spans="1:29" x14ac:dyDescent="0.3">
      <c r="A400" s="131">
        <v>390</v>
      </c>
      <c r="B400" s="114"/>
      <c r="C400" s="114"/>
      <c r="D400" s="114"/>
      <c r="E400" s="114"/>
      <c r="G400" s="114"/>
      <c r="H400" s="114"/>
      <c r="I400" s="114"/>
      <c r="J400" s="114"/>
      <c r="K400" s="114"/>
      <c r="L400" s="114"/>
      <c r="M400" s="114"/>
      <c r="N400" s="114"/>
      <c r="O400" s="114"/>
      <c r="P400" s="114"/>
      <c r="R400" s="114"/>
      <c r="T400" s="114"/>
      <c r="U400" s="114"/>
      <c r="V400" s="114"/>
      <c r="X400" s="114"/>
      <c r="Z400" s="114"/>
      <c r="AA400" s="114"/>
      <c r="AB400" s="114"/>
      <c r="AC400" s="131">
        <f t="shared" si="9"/>
        <v>0</v>
      </c>
    </row>
    <row r="401" spans="1:29" x14ac:dyDescent="0.3">
      <c r="A401" s="131">
        <v>391</v>
      </c>
      <c r="B401" s="114"/>
      <c r="C401" s="114"/>
      <c r="D401" s="114"/>
      <c r="E401" s="114"/>
      <c r="G401" s="114"/>
      <c r="H401" s="114"/>
      <c r="I401" s="114"/>
      <c r="J401" s="114"/>
      <c r="K401" s="114"/>
      <c r="L401" s="114"/>
      <c r="M401" s="114"/>
      <c r="N401" s="114"/>
      <c r="O401" s="114"/>
      <c r="P401" s="114"/>
      <c r="R401" s="114"/>
      <c r="T401" s="114"/>
      <c r="U401" s="114"/>
      <c r="V401" s="114"/>
      <c r="X401" s="114"/>
      <c r="Z401" s="114"/>
      <c r="AA401" s="114"/>
      <c r="AB401" s="114"/>
      <c r="AC401" s="131">
        <f t="shared" si="9"/>
        <v>0</v>
      </c>
    </row>
    <row r="402" spans="1:29" x14ac:dyDescent="0.3">
      <c r="A402" s="131">
        <v>392</v>
      </c>
      <c r="B402" s="114"/>
      <c r="C402" s="114"/>
      <c r="D402" s="114"/>
      <c r="E402" s="114"/>
      <c r="G402" s="114"/>
      <c r="H402" s="114"/>
      <c r="I402" s="114"/>
      <c r="J402" s="114"/>
      <c r="K402" s="114"/>
      <c r="L402" s="114"/>
      <c r="M402" s="114"/>
      <c r="N402" s="114"/>
      <c r="O402" s="114"/>
      <c r="P402" s="114"/>
      <c r="R402" s="114"/>
      <c r="T402" s="114"/>
      <c r="U402" s="114"/>
      <c r="V402" s="114"/>
      <c r="X402" s="114"/>
      <c r="Z402" s="114"/>
      <c r="AA402" s="114"/>
      <c r="AB402" s="114"/>
      <c r="AC402" s="131">
        <f t="shared" si="9"/>
        <v>0</v>
      </c>
    </row>
    <row r="403" spans="1:29" x14ac:dyDescent="0.3">
      <c r="A403" s="131">
        <v>393</v>
      </c>
      <c r="B403" s="114"/>
      <c r="C403" s="114"/>
      <c r="D403" s="114"/>
      <c r="E403" s="114"/>
      <c r="G403" s="114"/>
      <c r="H403" s="114"/>
      <c r="I403" s="114"/>
      <c r="J403" s="114"/>
      <c r="K403" s="114"/>
      <c r="L403" s="114"/>
      <c r="M403" s="114"/>
      <c r="N403" s="114"/>
      <c r="O403" s="114"/>
      <c r="P403" s="114"/>
      <c r="R403" s="114"/>
      <c r="T403" s="114"/>
      <c r="U403" s="114"/>
      <c r="V403" s="114"/>
      <c r="X403" s="114"/>
      <c r="Z403" s="114"/>
      <c r="AA403" s="114"/>
      <c r="AB403" s="114"/>
      <c r="AC403" s="131">
        <f t="shared" si="9"/>
        <v>0</v>
      </c>
    </row>
    <row r="404" spans="1:29" x14ac:dyDescent="0.3">
      <c r="A404" s="131">
        <v>394</v>
      </c>
      <c r="B404" s="114"/>
      <c r="C404" s="114"/>
      <c r="D404" s="114"/>
      <c r="E404" s="114"/>
      <c r="G404" s="114"/>
      <c r="H404" s="114"/>
      <c r="I404" s="114"/>
      <c r="J404" s="114"/>
      <c r="K404" s="114"/>
      <c r="L404" s="114"/>
      <c r="M404" s="114"/>
      <c r="N404" s="114"/>
      <c r="O404" s="114"/>
      <c r="P404" s="114"/>
      <c r="R404" s="114"/>
      <c r="T404" s="114"/>
      <c r="U404" s="114"/>
      <c r="V404" s="114"/>
      <c r="X404" s="114"/>
      <c r="Z404" s="114"/>
      <c r="AA404" s="114"/>
      <c r="AB404" s="114"/>
      <c r="AC404" s="131">
        <f t="shared" si="9"/>
        <v>0</v>
      </c>
    </row>
    <row r="405" spans="1:29" x14ac:dyDescent="0.3">
      <c r="A405" s="131">
        <v>395</v>
      </c>
      <c r="B405" s="114"/>
      <c r="C405" s="114"/>
      <c r="D405" s="114"/>
      <c r="E405" s="114"/>
      <c r="G405" s="114"/>
      <c r="H405" s="114"/>
      <c r="I405" s="114"/>
      <c r="J405" s="114"/>
      <c r="K405" s="114"/>
      <c r="L405" s="114"/>
      <c r="M405" s="114"/>
      <c r="N405" s="114"/>
      <c r="O405" s="114"/>
      <c r="P405" s="114"/>
      <c r="R405" s="114"/>
      <c r="T405" s="114"/>
      <c r="U405" s="114"/>
      <c r="V405" s="114"/>
      <c r="X405" s="114"/>
      <c r="Z405" s="114"/>
      <c r="AA405" s="114"/>
      <c r="AB405" s="114"/>
      <c r="AC405" s="131">
        <f t="shared" si="9"/>
        <v>0</v>
      </c>
    </row>
    <row r="406" spans="1:29" x14ac:dyDescent="0.3">
      <c r="A406" s="131">
        <v>396</v>
      </c>
      <c r="B406" s="114"/>
      <c r="C406" s="114"/>
      <c r="D406" s="114"/>
      <c r="E406" s="114"/>
      <c r="G406" s="114"/>
      <c r="H406" s="114"/>
      <c r="I406" s="114"/>
      <c r="J406" s="114"/>
      <c r="K406" s="114"/>
      <c r="L406" s="114"/>
      <c r="M406" s="114"/>
      <c r="N406" s="114"/>
      <c r="O406" s="114"/>
      <c r="P406" s="114"/>
      <c r="R406" s="114"/>
      <c r="T406" s="114"/>
      <c r="U406" s="114"/>
      <c r="V406" s="114"/>
      <c r="X406" s="114"/>
      <c r="Z406" s="114"/>
      <c r="AA406" s="114"/>
      <c r="AB406" s="114"/>
      <c r="AC406" s="131">
        <f t="shared" si="9"/>
        <v>0</v>
      </c>
    </row>
    <row r="407" spans="1:29" x14ac:dyDescent="0.3">
      <c r="A407" s="131">
        <v>397</v>
      </c>
      <c r="B407" s="114"/>
      <c r="C407" s="114"/>
      <c r="D407" s="114"/>
      <c r="E407" s="114"/>
      <c r="G407" s="114"/>
      <c r="H407" s="114"/>
      <c r="I407" s="114"/>
      <c r="J407" s="114"/>
      <c r="K407" s="114"/>
      <c r="L407" s="114"/>
      <c r="M407" s="114"/>
      <c r="N407" s="114"/>
      <c r="O407" s="114"/>
      <c r="P407" s="114"/>
      <c r="R407" s="114"/>
      <c r="T407" s="114"/>
      <c r="U407" s="114"/>
      <c r="V407" s="114"/>
      <c r="X407" s="114"/>
      <c r="Z407" s="114"/>
      <c r="AA407" s="114"/>
      <c r="AB407" s="114"/>
      <c r="AC407" s="131">
        <f t="shared" si="9"/>
        <v>0</v>
      </c>
    </row>
    <row r="408" spans="1:29" x14ac:dyDescent="0.3">
      <c r="A408" s="131">
        <v>398</v>
      </c>
      <c r="B408" s="114"/>
      <c r="C408" s="114"/>
      <c r="D408" s="114"/>
      <c r="E408" s="114"/>
      <c r="G408" s="114"/>
      <c r="H408" s="114"/>
      <c r="I408" s="114"/>
      <c r="J408" s="114"/>
      <c r="K408" s="114"/>
      <c r="L408" s="114"/>
      <c r="M408" s="114"/>
      <c r="N408" s="114"/>
      <c r="O408" s="114"/>
      <c r="P408" s="114"/>
      <c r="R408" s="114"/>
      <c r="T408" s="114"/>
      <c r="U408" s="114"/>
      <c r="V408" s="114"/>
      <c r="X408" s="114"/>
      <c r="Z408" s="114"/>
      <c r="AA408" s="114"/>
      <c r="AB408" s="114"/>
      <c r="AC408" s="131">
        <f t="shared" si="9"/>
        <v>0</v>
      </c>
    </row>
    <row r="409" spans="1:29" x14ac:dyDescent="0.3">
      <c r="A409" s="131">
        <v>399</v>
      </c>
      <c r="B409" s="114"/>
      <c r="C409" s="114"/>
      <c r="D409" s="114"/>
      <c r="E409" s="114"/>
      <c r="G409" s="114"/>
      <c r="H409" s="114"/>
      <c r="I409" s="114"/>
      <c r="J409" s="114"/>
      <c r="K409" s="114"/>
      <c r="L409" s="114"/>
      <c r="M409" s="114"/>
      <c r="N409" s="114"/>
      <c r="O409" s="114"/>
      <c r="P409" s="114"/>
      <c r="R409" s="114"/>
      <c r="T409" s="114"/>
      <c r="U409" s="114"/>
      <c r="V409" s="114"/>
      <c r="X409" s="114"/>
      <c r="Z409" s="114"/>
      <c r="AA409" s="114"/>
      <c r="AB409" s="114"/>
      <c r="AC409" s="131">
        <f t="shared" si="9"/>
        <v>0</v>
      </c>
    </row>
    <row r="410" spans="1:29" x14ac:dyDescent="0.3">
      <c r="A410" s="131">
        <v>400</v>
      </c>
      <c r="B410" s="114"/>
      <c r="C410" s="114"/>
      <c r="D410" s="114"/>
      <c r="E410" s="114"/>
      <c r="G410" s="114"/>
      <c r="H410" s="114"/>
      <c r="I410" s="114"/>
      <c r="J410" s="114"/>
      <c r="K410" s="114"/>
      <c r="L410" s="114"/>
      <c r="M410" s="114"/>
      <c r="N410" s="114"/>
      <c r="O410" s="114"/>
      <c r="P410" s="114"/>
      <c r="R410" s="114"/>
      <c r="T410" s="114"/>
      <c r="U410" s="114"/>
      <c r="V410" s="114"/>
      <c r="X410" s="114"/>
      <c r="Z410" s="114"/>
      <c r="AA410" s="114"/>
      <c r="AB410" s="114"/>
      <c r="AC410" s="131">
        <f t="shared" si="9"/>
        <v>0</v>
      </c>
    </row>
    <row r="411" spans="1:29" x14ac:dyDescent="0.3">
      <c r="A411" s="131">
        <v>401</v>
      </c>
      <c r="B411" s="114"/>
      <c r="C411" s="114"/>
      <c r="D411" s="114"/>
      <c r="E411" s="114"/>
      <c r="G411" s="114"/>
      <c r="H411" s="114"/>
      <c r="I411" s="114"/>
      <c r="J411" s="114"/>
      <c r="K411" s="114"/>
      <c r="L411" s="114"/>
      <c r="M411" s="114"/>
      <c r="N411" s="114"/>
      <c r="O411" s="114"/>
      <c r="P411" s="114"/>
      <c r="R411" s="114"/>
      <c r="T411" s="114"/>
      <c r="U411" s="114"/>
      <c r="V411" s="114"/>
      <c r="X411" s="114"/>
      <c r="Z411" s="114"/>
      <c r="AA411" s="114"/>
      <c r="AB411" s="114"/>
      <c r="AC411" s="131">
        <f t="shared" si="9"/>
        <v>0</v>
      </c>
    </row>
    <row r="412" spans="1:29" x14ac:dyDescent="0.3">
      <c r="A412" s="131">
        <v>402</v>
      </c>
      <c r="B412" s="114"/>
      <c r="C412" s="114"/>
      <c r="D412" s="114"/>
      <c r="E412" s="114"/>
      <c r="G412" s="114"/>
      <c r="H412" s="114"/>
      <c r="I412" s="114"/>
      <c r="J412" s="114"/>
      <c r="K412" s="114"/>
      <c r="L412" s="114"/>
      <c r="M412" s="114"/>
      <c r="N412" s="114"/>
      <c r="O412" s="114"/>
      <c r="P412" s="114"/>
      <c r="R412" s="114"/>
      <c r="T412" s="114"/>
      <c r="U412" s="114"/>
      <c r="V412" s="114"/>
      <c r="X412" s="114"/>
      <c r="Z412" s="114"/>
      <c r="AA412" s="114"/>
      <c r="AB412" s="114"/>
      <c r="AC412" s="131">
        <f t="shared" si="9"/>
        <v>0</v>
      </c>
    </row>
    <row r="413" spans="1:29" x14ac:dyDescent="0.3">
      <c r="A413" s="131">
        <v>403</v>
      </c>
      <c r="B413" s="114"/>
      <c r="C413" s="114"/>
      <c r="D413" s="114"/>
      <c r="E413" s="114"/>
      <c r="G413" s="114"/>
      <c r="H413" s="114"/>
      <c r="I413" s="114"/>
      <c r="J413" s="114"/>
      <c r="K413" s="114"/>
      <c r="L413" s="114"/>
      <c r="M413" s="114"/>
      <c r="N413" s="114"/>
      <c r="O413" s="114"/>
      <c r="P413" s="114"/>
      <c r="R413" s="114"/>
      <c r="T413" s="114"/>
      <c r="U413" s="114"/>
      <c r="V413" s="114"/>
      <c r="X413" s="114"/>
      <c r="Z413" s="114"/>
      <c r="AA413" s="114"/>
      <c r="AB413" s="114"/>
      <c r="AC413" s="131">
        <f t="shared" si="9"/>
        <v>0</v>
      </c>
    </row>
    <row r="414" spans="1:29" x14ac:dyDescent="0.3">
      <c r="A414" s="131">
        <v>404</v>
      </c>
      <c r="B414" s="114"/>
      <c r="C414" s="114"/>
      <c r="D414" s="114"/>
      <c r="E414" s="114"/>
      <c r="G414" s="114"/>
      <c r="H414" s="114"/>
      <c r="I414" s="114"/>
      <c r="J414" s="114"/>
      <c r="K414" s="114"/>
      <c r="L414" s="114"/>
      <c r="M414" s="114"/>
      <c r="N414" s="114"/>
      <c r="O414" s="114"/>
      <c r="P414" s="114"/>
      <c r="R414" s="114"/>
      <c r="T414" s="114"/>
      <c r="U414" s="114"/>
      <c r="V414" s="114"/>
      <c r="X414" s="114"/>
      <c r="Z414" s="114"/>
      <c r="AA414" s="114"/>
      <c r="AB414" s="114"/>
      <c r="AC414" s="131">
        <f t="shared" si="9"/>
        <v>0</v>
      </c>
    </row>
    <row r="415" spans="1:29" x14ac:dyDescent="0.3">
      <c r="A415" s="131">
        <v>405</v>
      </c>
      <c r="B415" s="114"/>
      <c r="C415" s="114"/>
      <c r="D415" s="114"/>
      <c r="E415" s="114"/>
      <c r="G415" s="114"/>
      <c r="H415" s="114"/>
      <c r="I415" s="114"/>
      <c r="J415" s="114"/>
      <c r="K415" s="114"/>
      <c r="L415" s="114"/>
      <c r="M415" s="114"/>
      <c r="N415" s="114"/>
      <c r="O415" s="114"/>
      <c r="P415" s="114"/>
      <c r="R415" s="114"/>
      <c r="T415" s="114"/>
      <c r="U415" s="114"/>
      <c r="V415" s="114"/>
      <c r="X415" s="114"/>
      <c r="Z415" s="114"/>
      <c r="AA415" s="114"/>
      <c r="AB415" s="114"/>
      <c r="AC415" s="131">
        <f t="shared" si="9"/>
        <v>0</v>
      </c>
    </row>
    <row r="416" spans="1:29" x14ac:dyDescent="0.3">
      <c r="A416" s="131">
        <v>406</v>
      </c>
      <c r="B416" s="114"/>
      <c r="C416" s="114"/>
      <c r="D416" s="114"/>
      <c r="E416" s="114"/>
      <c r="G416" s="114"/>
      <c r="H416" s="114"/>
      <c r="I416" s="114"/>
      <c r="J416" s="114"/>
      <c r="K416" s="114"/>
      <c r="L416" s="114"/>
      <c r="M416" s="114"/>
      <c r="N416" s="114"/>
      <c r="O416" s="114"/>
      <c r="P416" s="114"/>
      <c r="R416" s="114"/>
      <c r="T416" s="114"/>
      <c r="U416" s="114"/>
      <c r="V416" s="114"/>
      <c r="X416" s="114"/>
      <c r="Z416" s="114"/>
      <c r="AA416" s="114"/>
      <c r="AB416" s="114"/>
      <c r="AC416" s="131">
        <f t="shared" si="9"/>
        <v>0</v>
      </c>
    </row>
    <row r="417" spans="1:29" x14ac:dyDescent="0.3">
      <c r="A417" s="131">
        <v>407</v>
      </c>
      <c r="B417" s="114"/>
      <c r="C417" s="114"/>
      <c r="D417" s="114"/>
      <c r="E417" s="114"/>
      <c r="G417" s="114"/>
      <c r="H417" s="114"/>
      <c r="I417" s="114"/>
      <c r="J417" s="114"/>
      <c r="K417" s="114"/>
      <c r="L417" s="114"/>
      <c r="M417" s="114"/>
      <c r="N417" s="114"/>
      <c r="O417" s="114"/>
      <c r="P417" s="114"/>
      <c r="R417" s="114"/>
      <c r="T417" s="114"/>
      <c r="U417" s="114"/>
      <c r="V417" s="114"/>
      <c r="X417" s="114"/>
      <c r="Z417" s="114"/>
      <c r="AA417" s="114"/>
      <c r="AB417" s="114"/>
      <c r="AC417" s="131">
        <f t="shared" si="9"/>
        <v>0</v>
      </c>
    </row>
    <row r="418" spans="1:29" x14ac:dyDescent="0.3">
      <c r="A418" s="131">
        <v>408</v>
      </c>
      <c r="B418" s="114"/>
      <c r="C418" s="114"/>
      <c r="D418" s="114"/>
      <c r="E418" s="114"/>
      <c r="G418" s="114"/>
      <c r="H418" s="114"/>
      <c r="I418" s="114"/>
      <c r="J418" s="114"/>
      <c r="K418" s="114"/>
      <c r="L418" s="114"/>
      <c r="M418" s="114"/>
      <c r="N418" s="114"/>
      <c r="O418" s="114"/>
      <c r="P418" s="114"/>
      <c r="R418" s="114"/>
      <c r="T418" s="114"/>
      <c r="U418" s="114"/>
      <c r="V418" s="114"/>
      <c r="X418" s="114"/>
      <c r="Z418" s="114"/>
      <c r="AA418" s="114"/>
      <c r="AB418" s="114"/>
      <c r="AC418" s="131">
        <f t="shared" si="9"/>
        <v>0</v>
      </c>
    </row>
    <row r="419" spans="1:29" x14ac:dyDescent="0.3">
      <c r="A419" s="131">
        <v>409</v>
      </c>
      <c r="B419" s="114"/>
      <c r="C419" s="114"/>
      <c r="D419" s="114"/>
      <c r="E419" s="114"/>
      <c r="G419" s="114"/>
      <c r="H419" s="114"/>
      <c r="I419" s="114"/>
      <c r="J419" s="114"/>
      <c r="K419" s="114"/>
      <c r="L419" s="114"/>
      <c r="M419" s="114"/>
      <c r="N419" s="114"/>
      <c r="O419" s="114"/>
      <c r="P419" s="114"/>
      <c r="R419" s="114"/>
      <c r="T419" s="114"/>
      <c r="U419" s="114"/>
      <c r="V419" s="114"/>
      <c r="X419" s="114"/>
      <c r="Z419" s="114"/>
      <c r="AA419" s="114"/>
      <c r="AB419" s="114"/>
      <c r="AC419" s="131">
        <f t="shared" si="9"/>
        <v>0</v>
      </c>
    </row>
    <row r="420" spans="1:29" x14ac:dyDescent="0.3">
      <c r="A420" s="131">
        <v>410</v>
      </c>
      <c r="B420" s="114"/>
      <c r="C420" s="114"/>
      <c r="D420" s="114"/>
      <c r="E420" s="114"/>
      <c r="G420" s="114"/>
      <c r="H420" s="114"/>
      <c r="I420" s="114"/>
      <c r="J420" s="114"/>
      <c r="K420" s="114"/>
      <c r="L420" s="114"/>
      <c r="M420" s="114"/>
      <c r="N420" s="114"/>
      <c r="O420" s="114"/>
      <c r="P420" s="114"/>
      <c r="R420" s="114"/>
      <c r="T420" s="114"/>
      <c r="U420" s="114"/>
      <c r="V420" s="114"/>
      <c r="X420" s="114"/>
      <c r="Z420" s="114"/>
      <c r="AA420" s="114"/>
      <c r="AB420" s="114"/>
      <c r="AC420" s="131">
        <f t="shared" si="9"/>
        <v>0</v>
      </c>
    </row>
    <row r="421" spans="1:29" x14ac:dyDescent="0.3">
      <c r="A421" s="131">
        <v>411</v>
      </c>
      <c r="B421" s="114"/>
      <c r="C421" s="114"/>
      <c r="D421" s="114"/>
      <c r="E421" s="114"/>
      <c r="G421" s="114"/>
      <c r="H421" s="114"/>
      <c r="I421" s="114"/>
      <c r="J421" s="114"/>
      <c r="K421" s="114"/>
      <c r="L421" s="114"/>
      <c r="M421" s="114"/>
      <c r="N421" s="114"/>
      <c r="O421" s="114"/>
      <c r="P421" s="114"/>
      <c r="R421" s="114"/>
      <c r="T421" s="114"/>
      <c r="U421" s="114"/>
      <c r="V421" s="114"/>
      <c r="X421" s="114"/>
      <c r="Z421" s="114"/>
      <c r="AA421" s="114"/>
      <c r="AB421" s="114"/>
      <c r="AC421" s="131">
        <f t="shared" si="9"/>
        <v>0</v>
      </c>
    </row>
    <row r="422" spans="1:29" x14ac:dyDescent="0.3">
      <c r="A422" s="131">
        <v>412</v>
      </c>
      <c r="B422" s="114"/>
      <c r="C422" s="114"/>
      <c r="D422" s="114"/>
      <c r="E422" s="114"/>
      <c r="G422" s="114"/>
      <c r="H422" s="114"/>
      <c r="I422" s="114"/>
      <c r="J422" s="114"/>
      <c r="K422" s="114"/>
      <c r="L422" s="114"/>
      <c r="M422" s="114"/>
      <c r="N422" s="114"/>
      <c r="O422" s="114"/>
      <c r="P422" s="114"/>
      <c r="R422" s="114"/>
      <c r="T422" s="114"/>
      <c r="U422" s="114"/>
      <c r="V422" s="114"/>
      <c r="X422" s="114"/>
      <c r="Z422" s="114"/>
      <c r="AA422" s="114"/>
      <c r="AB422" s="114"/>
      <c r="AC422" s="131">
        <f t="shared" si="9"/>
        <v>0</v>
      </c>
    </row>
    <row r="423" spans="1:29" x14ac:dyDescent="0.3">
      <c r="A423" s="131">
        <v>413</v>
      </c>
      <c r="B423" s="114"/>
      <c r="C423" s="114"/>
      <c r="D423" s="114"/>
      <c r="E423" s="114"/>
      <c r="G423" s="114"/>
      <c r="H423" s="114"/>
      <c r="I423" s="114"/>
      <c r="J423" s="114"/>
      <c r="K423" s="114"/>
      <c r="L423" s="114"/>
      <c r="M423" s="114"/>
      <c r="N423" s="114"/>
      <c r="O423" s="114"/>
      <c r="P423" s="114"/>
      <c r="R423" s="114"/>
      <c r="T423" s="114"/>
      <c r="U423" s="114"/>
      <c r="V423" s="114"/>
      <c r="X423" s="114"/>
      <c r="Z423" s="114"/>
      <c r="AA423" s="114"/>
      <c r="AB423" s="114"/>
      <c r="AC423" s="131">
        <f t="shared" si="9"/>
        <v>0</v>
      </c>
    </row>
    <row r="424" spans="1:29" x14ac:dyDescent="0.3">
      <c r="A424" s="131">
        <v>414</v>
      </c>
      <c r="B424" s="114"/>
      <c r="C424" s="114"/>
      <c r="D424" s="114"/>
      <c r="E424" s="114"/>
      <c r="G424" s="114"/>
      <c r="H424" s="114"/>
      <c r="I424" s="114"/>
      <c r="J424" s="114"/>
      <c r="K424" s="114"/>
      <c r="L424" s="114"/>
      <c r="M424" s="114"/>
      <c r="N424" s="114"/>
      <c r="O424" s="114"/>
      <c r="P424" s="114"/>
      <c r="R424" s="114"/>
      <c r="T424" s="114"/>
      <c r="U424" s="114"/>
      <c r="V424" s="114"/>
      <c r="X424" s="114"/>
      <c r="Z424" s="114"/>
      <c r="AA424" s="114"/>
      <c r="AB424" s="114"/>
      <c r="AC424" s="131">
        <f t="shared" si="9"/>
        <v>0</v>
      </c>
    </row>
    <row r="425" spans="1:29" x14ac:dyDescent="0.3">
      <c r="A425" s="131">
        <v>415</v>
      </c>
      <c r="B425" s="114"/>
      <c r="C425" s="114"/>
      <c r="D425" s="114"/>
      <c r="E425" s="114"/>
      <c r="G425" s="114"/>
      <c r="H425" s="114"/>
      <c r="I425" s="114"/>
      <c r="J425" s="114"/>
      <c r="K425" s="114"/>
      <c r="L425" s="114"/>
      <c r="M425" s="114"/>
      <c r="N425" s="114"/>
      <c r="O425" s="114"/>
      <c r="P425" s="114"/>
      <c r="R425" s="114"/>
      <c r="T425" s="114"/>
      <c r="U425" s="114"/>
      <c r="V425" s="114"/>
      <c r="X425" s="114"/>
      <c r="Z425" s="114"/>
      <c r="AA425" s="114"/>
      <c r="AB425" s="114"/>
      <c r="AC425" s="131">
        <f t="shared" si="9"/>
        <v>0</v>
      </c>
    </row>
    <row r="426" spans="1:29" x14ac:dyDescent="0.3">
      <c r="A426" s="131">
        <v>416</v>
      </c>
      <c r="B426" s="114"/>
      <c r="C426" s="114"/>
      <c r="D426" s="114"/>
      <c r="E426" s="114"/>
      <c r="G426" s="114"/>
      <c r="H426" s="114"/>
      <c r="I426" s="114"/>
      <c r="J426" s="114"/>
      <c r="K426" s="114"/>
      <c r="L426" s="114"/>
      <c r="M426" s="114"/>
      <c r="N426" s="114"/>
      <c r="O426" s="114"/>
      <c r="P426" s="114"/>
      <c r="R426" s="114"/>
      <c r="T426" s="114"/>
      <c r="U426" s="114"/>
      <c r="V426" s="114"/>
      <c r="X426" s="114"/>
      <c r="Z426" s="114"/>
      <c r="AA426" s="114"/>
      <c r="AB426" s="114"/>
      <c r="AC426" s="131">
        <f t="shared" si="9"/>
        <v>0</v>
      </c>
    </row>
    <row r="427" spans="1:29" x14ac:dyDescent="0.3">
      <c r="A427" s="131">
        <v>417</v>
      </c>
      <c r="B427" s="114"/>
      <c r="C427" s="114"/>
      <c r="D427" s="114"/>
      <c r="E427" s="114"/>
      <c r="G427" s="114"/>
      <c r="H427" s="114"/>
      <c r="I427" s="114"/>
      <c r="J427" s="114"/>
      <c r="K427" s="114"/>
      <c r="L427" s="114"/>
      <c r="M427" s="114"/>
      <c r="N427" s="114"/>
      <c r="O427" s="114"/>
      <c r="P427" s="114"/>
      <c r="R427" s="114"/>
      <c r="T427" s="114"/>
      <c r="U427" s="114"/>
      <c r="V427" s="114"/>
      <c r="X427" s="114"/>
      <c r="Z427" s="114"/>
      <c r="AA427" s="114"/>
      <c r="AB427" s="114"/>
      <c r="AC427" s="131">
        <f t="shared" si="9"/>
        <v>0</v>
      </c>
    </row>
    <row r="428" spans="1:29" x14ac:dyDescent="0.3">
      <c r="A428" s="131">
        <v>418</v>
      </c>
      <c r="B428" s="114"/>
      <c r="C428" s="114"/>
      <c r="D428" s="114"/>
      <c r="E428" s="114"/>
      <c r="G428" s="114"/>
      <c r="H428" s="114"/>
      <c r="I428" s="114"/>
      <c r="J428" s="114"/>
      <c r="K428" s="114"/>
      <c r="L428" s="114"/>
      <c r="M428" s="114"/>
      <c r="N428" s="114"/>
      <c r="O428" s="114"/>
      <c r="P428" s="114"/>
      <c r="R428" s="114"/>
      <c r="T428" s="114"/>
      <c r="U428" s="114"/>
      <c r="V428" s="114"/>
      <c r="X428" s="114"/>
      <c r="Z428" s="114"/>
      <c r="AA428" s="114"/>
      <c r="AB428" s="114"/>
      <c r="AC428" s="131">
        <f t="shared" si="9"/>
        <v>0</v>
      </c>
    </row>
    <row r="429" spans="1:29" x14ac:dyDescent="0.3">
      <c r="A429" s="131">
        <v>419</v>
      </c>
      <c r="B429" s="114"/>
      <c r="C429" s="114"/>
      <c r="D429" s="114"/>
      <c r="E429" s="114"/>
      <c r="G429" s="114"/>
      <c r="H429" s="114"/>
      <c r="I429" s="114"/>
      <c r="J429" s="114"/>
      <c r="K429" s="114"/>
      <c r="L429" s="114"/>
      <c r="M429" s="114"/>
      <c r="N429" s="114"/>
      <c r="O429" s="114"/>
      <c r="P429" s="114"/>
      <c r="R429" s="114"/>
      <c r="T429" s="114"/>
      <c r="U429" s="114"/>
      <c r="V429" s="114"/>
      <c r="X429" s="114"/>
      <c r="Z429" s="114"/>
      <c r="AA429" s="114"/>
      <c r="AB429" s="114"/>
      <c r="AC429" s="131">
        <f t="shared" si="9"/>
        <v>0</v>
      </c>
    </row>
    <row r="430" spans="1:29" x14ac:dyDescent="0.3">
      <c r="A430" s="131">
        <v>420</v>
      </c>
      <c r="B430" s="114"/>
      <c r="C430" s="114"/>
      <c r="D430" s="114"/>
      <c r="E430" s="114"/>
      <c r="G430" s="114"/>
      <c r="H430" s="114"/>
      <c r="I430" s="114"/>
      <c r="J430" s="114"/>
      <c r="K430" s="114"/>
      <c r="L430" s="114"/>
      <c r="M430" s="114"/>
      <c r="N430" s="114"/>
      <c r="O430" s="114"/>
      <c r="P430" s="114"/>
      <c r="R430" s="114"/>
      <c r="T430" s="114"/>
      <c r="U430" s="114"/>
      <c r="V430" s="114"/>
      <c r="X430" s="114"/>
      <c r="Z430" s="114"/>
      <c r="AA430" s="114"/>
      <c r="AB430" s="114"/>
      <c r="AC430" s="131">
        <f t="shared" si="9"/>
        <v>0</v>
      </c>
    </row>
    <row r="431" spans="1:29" x14ac:dyDescent="0.3">
      <c r="A431" s="131">
        <v>421</v>
      </c>
      <c r="B431" s="114"/>
      <c r="C431" s="114"/>
      <c r="D431" s="114"/>
      <c r="E431" s="114"/>
      <c r="G431" s="114"/>
      <c r="H431" s="114"/>
      <c r="I431" s="114"/>
      <c r="J431" s="114"/>
      <c r="K431" s="114"/>
      <c r="L431" s="114"/>
      <c r="M431" s="114"/>
      <c r="N431" s="114"/>
      <c r="O431" s="114"/>
      <c r="P431" s="114"/>
      <c r="R431" s="114"/>
      <c r="T431" s="114"/>
      <c r="U431" s="114"/>
      <c r="V431" s="114"/>
      <c r="X431" s="114"/>
      <c r="Z431" s="114"/>
      <c r="AA431" s="114"/>
      <c r="AB431" s="114"/>
      <c r="AC431" s="131">
        <f t="shared" si="9"/>
        <v>0</v>
      </c>
    </row>
    <row r="432" spans="1:29" x14ac:dyDescent="0.3">
      <c r="A432" s="131">
        <v>422</v>
      </c>
      <c r="B432" s="114"/>
      <c r="C432" s="114"/>
      <c r="D432" s="114"/>
      <c r="E432" s="114"/>
      <c r="G432" s="114"/>
      <c r="H432" s="114"/>
      <c r="I432" s="114"/>
      <c r="J432" s="114"/>
      <c r="K432" s="114"/>
      <c r="L432" s="114"/>
      <c r="M432" s="114"/>
      <c r="N432" s="114"/>
      <c r="O432" s="114"/>
      <c r="P432" s="114"/>
      <c r="R432" s="114"/>
      <c r="T432" s="114"/>
      <c r="U432" s="114"/>
      <c r="V432" s="114"/>
      <c r="X432" s="114"/>
      <c r="Z432" s="114"/>
      <c r="AA432" s="114"/>
      <c r="AB432" s="114"/>
      <c r="AC432" s="131">
        <f t="shared" si="9"/>
        <v>0</v>
      </c>
    </row>
    <row r="433" spans="1:29" x14ac:dyDescent="0.3">
      <c r="A433" s="131">
        <v>423</v>
      </c>
      <c r="B433" s="114"/>
      <c r="C433" s="114"/>
      <c r="D433" s="114"/>
      <c r="E433" s="114"/>
      <c r="G433" s="114"/>
      <c r="H433" s="114"/>
      <c r="I433" s="114"/>
      <c r="J433" s="114"/>
      <c r="K433" s="114"/>
      <c r="L433" s="114"/>
      <c r="M433" s="114"/>
      <c r="N433" s="114"/>
      <c r="O433" s="114"/>
      <c r="P433" s="114"/>
      <c r="R433" s="114"/>
      <c r="T433" s="114"/>
      <c r="U433" s="114"/>
      <c r="V433" s="114"/>
      <c r="X433" s="114"/>
      <c r="Z433" s="114"/>
      <c r="AA433" s="114"/>
      <c r="AB433" s="114"/>
      <c r="AC433" s="131">
        <f t="shared" si="9"/>
        <v>0</v>
      </c>
    </row>
    <row r="434" spans="1:29" x14ac:dyDescent="0.3">
      <c r="A434" s="131">
        <v>424</v>
      </c>
      <c r="B434" s="114"/>
      <c r="C434" s="114"/>
      <c r="D434" s="114"/>
      <c r="E434" s="114"/>
      <c r="G434" s="114"/>
      <c r="H434" s="114"/>
      <c r="I434" s="114"/>
      <c r="J434" s="114"/>
      <c r="K434" s="114"/>
      <c r="L434" s="114"/>
      <c r="M434" s="114"/>
      <c r="N434" s="114"/>
      <c r="O434" s="114"/>
      <c r="P434" s="114"/>
      <c r="R434" s="114"/>
      <c r="T434" s="114"/>
      <c r="U434" s="114"/>
      <c r="V434" s="114"/>
      <c r="X434" s="114"/>
      <c r="Z434" s="114"/>
      <c r="AA434" s="114"/>
      <c r="AB434" s="114"/>
      <c r="AC434" s="131">
        <f t="shared" si="9"/>
        <v>0</v>
      </c>
    </row>
    <row r="435" spans="1:29" x14ac:dyDescent="0.3">
      <c r="A435" s="131">
        <v>425</v>
      </c>
      <c r="B435" s="114"/>
      <c r="C435" s="114"/>
      <c r="D435" s="114"/>
      <c r="E435" s="114"/>
      <c r="G435" s="114"/>
      <c r="H435" s="114"/>
      <c r="I435" s="114"/>
      <c r="J435" s="114"/>
      <c r="K435" s="114"/>
      <c r="L435" s="114"/>
      <c r="M435" s="114"/>
      <c r="N435" s="114"/>
      <c r="O435" s="114"/>
      <c r="P435" s="114"/>
      <c r="R435" s="114"/>
      <c r="T435" s="114"/>
      <c r="U435" s="114"/>
      <c r="V435" s="114"/>
      <c r="X435" s="114"/>
      <c r="Z435" s="114"/>
      <c r="AA435" s="114"/>
      <c r="AB435" s="114"/>
      <c r="AC435" s="131">
        <f t="shared" si="9"/>
        <v>0</v>
      </c>
    </row>
    <row r="436" spans="1:29" x14ac:dyDescent="0.3">
      <c r="A436" s="131">
        <v>426</v>
      </c>
      <c r="B436" s="114"/>
      <c r="C436" s="114"/>
      <c r="D436" s="114"/>
      <c r="E436" s="114"/>
      <c r="G436" s="114"/>
      <c r="H436" s="114"/>
      <c r="I436" s="114"/>
      <c r="J436" s="114"/>
      <c r="K436" s="114"/>
      <c r="L436" s="114"/>
      <c r="M436" s="114"/>
      <c r="N436" s="114"/>
      <c r="O436" s="114"/>
      <c r="P436" s="114"/>
      <c r="R436" s="114"/>
      <c r="T436" s="114"/>
      <c r="U436" s="114"/>
      <c r="V436" s="114"/>
      <c r="X436" s="114"/>
      <c r="Z436" s="114"/>
      <c r="AA436" s="114"/>
      <c r="AB436" s="114"/>
      <c r="AC436" s="131">
        <f t="shared" si="9"/>
        <v>0</v>
      </c>
    </row>
    <row r="437" spans="1:29" x14ac:dyDescent="0.3">
      <c r="A437" s="131">
        <v>427</v>
      </c>
      <c r="B437" s="114"/>
      <c r="C437" s="114"/>
      <c r="D437" s="114"/>
      <c r="E437" s="114"/>
      <c r="G437" s="114"/>
      <c r="H437" s="114"/>
      <c r="I437" s="114"/>
      <c r="J437" s="114"/>
      <c r="K437" s="114"/>
      <c r="L437" s="114"/>
      <c r="M437" s="114"/>
      <c r="N437" s="114"/>
      <c r="O437" s="114"/>
      <c r="P437" s="114"/>
      <c r="R437" s="114"/>
      <c r="T437" s="114"/>
      <c r="U437" s="114"/>
      <c r="V437" s="114"/>
      <c r="X437" s="114"/>
      <c r="Z437" s="114"/>
      <c r="AA437" s="114"/>
      <c r="AB437" s="114"/>
      <c r="AC437" s="131">
        <f t="shared" si="9"/>
        <v>0</v>
      </c>
    </row>
    <row r="438" spans="1:29" x14ac:dyDescent="0.3">
      <c r="A438" s="131">
        <v>428</v>
      </c>
      <c r="B438" s="114"/>
      <c r="C438" s="114"/>
      <c r="D438" s="114"/>
      <c r="E438" s="114"/>
      <c r="G438" s="114"/>
      <c r="H438" s="114"/>
      <c r="I438" s="114"/>
      <c r="J438" s="114"/>
      <c r="K438" s="114"/>
      <c r="L438" s="114"/>
      <c r="M438" s="114"/>
      <c r="N438" s="114"/>
      <c r="O438" s="114"/>
      <c r="P438" s="114"/>
      <c r="R438" s="114"/>
      <c r="T438" s="114"/>
      <c r="U438" s="114"/>
      <c r="V438" s="114"/>
      <c r="X438" s="114"/>
      <c r="Z438" s="114"/>
      <c r="AA438" s="114"/>
      <c r="AB438" s="114"/>
      <c r="AC438" s="131">
        <f t="shared" si="9"/>
        <v>0</v>
      </c>
    </row>
    <row r="439" spans="1:29" x14ac:dyDescent="0.3">
      <c r="A439" s="131">
        <v>429</v>
      </c>
      <c r="B439" s="114"/>
      <c r="C439" s="114"/>
      <c r="D439" s="114"/>
      <c r="E439" s="114"/>
      <c r="G439" s="114"/>
      <c r="H439" s="114"/>
      <c r="I439" s="114"/>
      <c r="J439" s="114"/>
      <c r="K439" s="114"/>
      <c r="L439" s="114"/>
      <c r="M439" s="114"/>
      <c r="N439" s="114"/>
      <c r="O439" s="114"/>
      <c r="P439" s="114"/>
      <c r="R439" s="114"/>
      <c r="T439" s="114"/>
      <c r="U439" s="114"/>
      <c r="V439" s="114"/>
      <c r="X439" s="114"/>
      <c r="Z439" s="114"/>
      <c r="AA439" s="114"/>
      <c r="AB439" s="114"/>
      <c r="AC439" s="131">
        <f t="shared" si="9"/>
        <v>0</v>
      </c>
    </row>
    <row r="440" spans="1:29" x14ac:dyDescent="0.3">
      <c r="A440" s="131">
        <v>430</v>
      </c>
      <c r="B440" s="114"/>
      <c r="C440" s="114"/>
      <c r="D440" s="114"/>
      <c r="E440" s="114"/>
      <c r="G440" s="114"/>
      <c r="H440" s="114"/>
      <c r="I440" s="114"/>
      <c r="J440" s="114"/>
      <c r="K440" s="114"/>
      <c r="L440" s="114"/>
      <c r="M440" s="114"/>
      <c r="N440" s="114"/>
      <c r="O440" s="114"/>
      <c r="P440" s="114"/>
      <c r="R440" s="114"/>
      <c r="T440" s="114"/>
      <c r="U440" s="114"/>
      <c r="V440" s="114"/>
      <c r="X440" s="114"/>
      <c r="Z440" s="114"/>
      <c r="AA440" s="114"/>
      <c r="AB440" s="114"/>
      <c r="AC440" s="131">
        <f t="shared" si="9"/>
        <v>0</v>
      </c>
    </row>
    <row r="441" spans="1:29" x14ac:dyDescent="0.3">
      <c r="A441" s="131">
        <v>431</v>
      </c>
      <c r="B441" s="114"/>
      <c r="C441" s="114"/>
      <c r="D441" s="114"/>
      <c r="E441" s="114"/>
      <c r="G441" s="114"/>
      <c r="H441" s="114"/>
      <c r="I441" s="114"/>
      <c r="J441" s="114"/>
      <c r="K441" s="114"/>
      <c r="L441" s="114"/>
      <c r="M441" s="114"/>
      <c r="N441" s="114"/>
      <c r="O441" s="114"/>
      <c r="P441" s="114"/>
      <c r="R441" s="114"/>
      <c r="T441" s="114"/>
      <c r="U441" s="114"/>
      <c r="V441" s="114"/>
      <c r="X441" s="114"/>
      <c r="Z441" s="114"/>
      <c r="AA441" s="114"/>
      <c r="AB441" s="114"/>
      <c r="AC441" s="131">
        <f t="shared" si="9"/>
        <v>0</v>
      </c>
    </row>
    <row r="442" spans="1:29" x14ac:dyDescent="0.3">
      <c r="A442" s="131">
        <v>432</v>
      </c>
      <c r="B442" s="114"/>
      <c r="C442" s="114"/>
      <c r="D442" s="114"/>
      <c r="E442" s="114"/>
      <c r="G442" s="114"/>
      <c r="H442" s="114"/>
      <c r="I442" s="114"/>
      <c r="J442" s="114"/>
      <c r="K442" s="114"/>
      <c r="L442" s="114"/>
      <c r="M442" s="114"/>
      <c r="N442" s="114"/>
      <c r="O442" s="114"/>
      <c r="P442" s="114"/>
      <c r="R442" s="114"/>
      <c r="T442" s="114"/>
      <c r="U442" s="114"/>
      <c r="V442" s="114"/>
      <c r="X442" s="114"/>
      <c r="Z442" s="114"/>
      <c r="AA442" s="114"/>
      <c r="AB442" s="114"/>
      <c r="AC442" s="131">
        <f t="shared" si="9"/>
        <v>0</v>
      </c>
    </row>
    <row r="443" spans="1:29" x14ac:dyDescent="0.3">
      <c r="A443" s="131">
        <v>433</v>
      </c>
      <c r="B443" s="114"/>
      <c r="C443" s="114"/>
      <c r="D443" s="114"/>
      <c r="E443" s="114"/>
      <c r="G443" s="114"/>
      <c r="H443" s="114"/>
      <c r="I443" s="114"/>
      <c r="J443" s="114"/>
      <c r="K443" s="114"/>
      <c r="L443" s="114"/>
      <c r="M443" s="114"/>
      <c r="N443" s="114"/>
      <c r="O443" s="114"/>
      <c r="P443" s="114"/>
      <c r="R443" s="114"/>
      <c r="T443" s="114"/>
      <c r="U443" s="114"/>
      <c r="V443" s="114"/>
      <c r="X443" s="114"/>
      <c r="Z443" s="114"/>
      <c r="AA443" s="114"/>
      <c r="AB443" s="114"/>
      <c r="AC443" s="131">
        <f t="shared" si="9"/>
        <v>0</v>
      </c>
    </row>
    <row r="444" spans="1:29" x14ac:dyDescent="0.3">
      <c r="A444" s="131">
        <v>434</v>
      </c>
      <c r="B444" s="114"/>
      <c r="C444" s="114"/>
      <c r="D444" s="114"/>
      <c r="E444" s="114"/>
      <c r="G444" s="114"/>
      <c r="H444" s="114"/>
      <c r="I444" s="114"/>
      <c r="J444" s="114"/>
      <c r="K444" s="114"/>
      <c r="L444" s="114"/>
      <c r="M444" s="114"/>
      <c r="N444" s="114"/>
      <c r="O444" s="114"/>
      <c r="P444" s="114"/>
      <c r="R444" s="114"/>
      <c r="T444" s="114"/>
      <c r="U444" s="114"/>
      <c r="V444" s="114"/>
      <c r="X444" s="114"/>
      <c r="Z444" s="114"/>
      <c r="AA444" s="114"/>
      <c r="AB444" s="114"/>
      <c r="AC444" s="131">
        <f t="shared" si="9"/>
        <v>0</v>
      </c>
    </row>
    <row r="445" spans="1:29" x14ac:dyDescent="0.3">
      <c r="A445" s="131">
        <v>435</v>
      </c>
      <c r="B445" s="114"/>
      <c r="C445" s="114"/>
      <c r="D445" s="114"/>
      <c r="E445" s="114"/>
      <c r="G445" s="114"/>
      <c r="H445" s="114"/>
      <c r="I445" s="114"/>
      <c r="J445" s="114"/>
      <c r="K445" s="114"/>
      <c r="L445" s="114"/>
      <c r="M445" s="114"/>
      <c r="N445" s="114"/>
      <c r="O445" s="114"/>
      <c r="P445" s="114"/>
      <c r="R445" s="114"/>
      <c r="T445" s="114"/>
      <c r="U445" s="114"/>
      <c r="V445" s="114"/>
      <c r="X445" s="114"/>
      <c r="Z445" s="114"/>
      <c r="AA445" s="114"/>
      <c r="AB445" s="114"/>
      <c r="AC445" s="131">
        <f t="shared" si="9"/>
        <v>0</v>
      </c>
    </row>
    <row r="446" spans="1:29" x14ac:dyDescent="0.3">
      <c r="A446" s="131">
        <v>436</v>
      </c>
      <c r="B446" s="114"/>
      <c r="C446" s="114"/>
      <c r="D446" s="114"/>
      <c r="E446" s="114"/>
      <c r="G446" s="114"/>
      <c r="H446" s="114"/>
      <c r="I446" s="114"/>
      <c r="J446" s="114"/>
      <c r="K446" s="114"/>
      <c r="L446" s="114"/>
      <c r="M446" s="114"/>
      <c r="N446" s="114"/>
      <c r="O446" s="114"/>
      <c r="P446" s="114"/>
      <c r="R446" s="114"/>
      <c r="T446" s="114"/>
      <c r="U446" s="114"/>
      <c r="V446" s="114"/>
      <c r="X446" s="114"/>
      <c r="Z446" s="114"/>
      <c r="AA446" s="114"/>
      <c r="AB446" s="114"/>
      <c r="AC446" s="131">
        <f t="shared" si="9"/>
        <v>0</v>
      </c>
    </row>
    <row r="447" spans="1:29" x14ac:dyDescent="0.3">
      <c r="A447" s="131">
        <v>437</v>
      </c>
      <c r="B447" s="114"/>
      <c r="C447" s="114"/>
      <c r="D447" s="114"/>
      <c r="E447" s="114"/>
      <c r="G447" s="114"/>
      <c r="H447" s="114"/>
      <c r="I447" s="114"/>
      <c r="J447" s="114"/>
      <c r="K447" s="114"/>
      <c r="L447" s="114"/>
      <c r="M447" s="114"/>
      <c r="N447" s="114"/>
      <c r="O447" s="114"/>
      <c r="P447" s="114"/>
      <c r="R447" s="114"/>
      <c r="T447" s="114"/>
      <c r="U447" s="114"/>
      <c r="V447" s="114"/>
      <c r="X447" s="114"/>
      <c r="Z447" s="114"/>
      <c r="AA447" s="114"/>
      <c r="AB447" s="114"/>
      <c r="AC447" s="131">
        <f t="shared" si="9"/>
        <v>0</v>
      </c>
    </row>
    <row r="448" spans="1:29" x14ac:dyDescent="0.3">
      <c r="A448" s="131">
        <v>438</v>
      </c>
      <c r="B448" s="114"/>
      <c r="C448" s="114"/>
      <c r="D448" s="114"/>
      <c r="E448" s="114"/>
      <c r="G448" s="114"/>
      <c r="H448" s="114"/>
      <c r="I448" s="114"/>
      <c r="J448" s="114"/>
      <c r="K448" s="114"/>
      <c r="L448" s="114"/>
      <c r="M448" s="114"/>
      <c r="N448" s="114"/>
      <c r="O448" s="114"/>
      <c r="P448" s="114"/>
      <c r="R448" s="114"/>
      <c r="T448" s="114"/>
      <c r="U448" s="114"/>
      <c r="V448" s="114"/>
      <c r="X448" s="114"/>
      <c r="Z448" s="114"/>
      <c r="AA448" s="114"/>
      <c r="AB448" s="114"/>
      <c r="AC448" s="131">
        <f t="shared" si="9"/>
        <v>0</v>
      </c>
    </row>
    <row r="449" spans="1:29" x14ac:dyDescent="0.3">
      <c r="A449" s="131">
        <v>439</v>
      </c>
      <c r="B449" s="114"/>
      <c r="C449" s="114"/>
      <c r="D449" s="114"/>
      <c r="E449" s="114"/>
      <c r="G449" s="114"/>
      <c r="H449" s="114"/>
      <c r="I449" s="114"/>
      <c r="J449" s="114"/>
      <c r="K449" s="114"/>
      <c r="L449" s="114"/>
      <c r="M449" s="114"/>
      <c r="N449" s="114"/>
      <c r="O449" s="114"/>
      <c r="P449" s="114"/>
      <c r="R449" s="114"/>
      <c r="T449" s="114"/>
      <c r="U449" s="114"/>
      <c r="V449" s="114"/>
      <c r="X449" s="114"/>
      <c r="Z449" s="114"/>
      <c r="AA449" s="114"/>
      <c r="AB449" s="114"/>
      <c r="AC449" s="131">
        <f t="shared" si="9"/>
        <v>0</v>
      </c>
    </row>
    <row r="450" spans="1:29" x14ac:dyDescent="0.3">
      <c r="A450" s="131">
        <v>440</v>
      </c>
      <c r="B450" s="114"/>
      <c r="C450" s="114"/>
      <c r="D450" s="114"/>
      <c r="E450" s="114"/>
      <c r="G450" s="114"/>
      <c r="H450" s="114"/>
      <c r="I450" s="114"/>
      <c r="J450" s="114"/>
      <c r="K450" s="114"/>
      <c r="L450" s="114"/>
      <c r="M450" s="114"/>
      <c r="N450" s="114"/>
      <c r="O450" s="114"/>
      <c r="P450" s="114"/>
      <c r="R450" s="114"/>
      <c r="T450" s="114"/>
      <c r="U450" s="114"/>
      <c r="V450" s="114"/>
      <c r="X450" s="114"/>
      <c r="Z450" s="114"/>
      <c r="AA450" s="114"/>
      <c r="AB450" s="114"/>
      <c r="AC450" s="131">
        <f t="shared" si="9"/>
        <v>0</v>
      </c>
    </row>
    <row r="451" spans="1:29" x14ac:dyDescent="0.3">
      <c r="A451" s="131">
        <v>441</v>
      </c>
      <c r="B451" s="114"/>
      <c r="C451" s="114"/>
      <c r="D451" s="114"/>
      <c r="E451" s="114"/>
      <c r="G451" s="114"/>
      <c r="H451" s="114"/>
      <c r="I451" s="114"/>
      <c r="J451" s="114"/>
      <c r="K451" s="114"/>
      <c r="L451" s="114"/>
      <c r="M451" s="114"/>
      <c r="N451" s="114"/>
      <c r="O451" s="114"/>
      <c r="P451" s="114"/>
      <c r="R451" s="114"/>
      <c r="T451" s="114"/>
      <c r="U451" s="114"/>
      <c r="V451" s="114"/>
      <c r="X451" s="114"/>
      <c r="Z451" s="114"/>
      <c r="AA451" s="114"/>
      <c r="AB451" s="114"/>
      <c r="AC451" s="131">
        <f t="shared" si="9"/>
        <v>0</v>
      </c>
    </row>
    <row r="452" spans="1:29" x14ac:dyDescent="0.3">
      <c r="A452" s="131">
        <v>442</v>
      </c>
      <c r="B452" s="114"/>
      <c r="C452" s="114"/>
      <c r="D452" s="114"/>
      <c r="E452" s="114"/>
      <c r="G452" s="114"/>
      <c r="H452" s="114"/>
      <c r="I452" s="114"/>
      <c r="J452" s="114"/>
      <c r="K452" s="114"/>
      <c r="L452" s="114"/>
      <c r="M452" s="114"/>
      <c r="N452" s="114"/>
      <c r="O452" s="114"/>
      <c r="P452" s="114"/>
      <c r="R452" s="114"/>
      <c r="T452" s="114"/>
      <c r="U452" s="114"/>
      <c r="V452" s="114"/>
      <c r="X452" s="114"/>
      <c r="Z452" s="114"/>
      <c r="AA452" s="114"/>
      <c r="AB452" s="114"/>
      <c r="AC452" s="131">
        <f t="shared" si="9"/>
        <v>0</v>
      </c>
    </row>
    <row r="453" spans="1:29" x14ac:dyDescent="0.3">
      <c r="A453" s="131">
        <v>443</v>
      </c>
      <c r="B453" s="114"/>
      <c r="C453" s="114"/>
      <c r="D453" s="114"/>
      <c r="E453" s="114"/>
      <c r="G453" s="114"/>
      <c r="H453" s="114"/>
      <c r="I453" s="114"/>
      <c r="J453" s="114"/>
      <c r="K453" s="114"/>
      <c r="L453" s="114"/>
      <c r="M453" s="114"/>
      <c r="N453" s="114"/>
      <c r="O453" s="114"/>
      <c r="P453" s="114"/>
      <c r="R453" s="114"/>
      <c r="T453" s="114"/>
      <c r="U453" s="114"/>
      <c r="V453" s="114"/>
      <c r="X453" s="114"/>
      <c r="Z453" s="114"/>
      <c r="AA453" s="114"/>
      <c r="AB453" s="114"/>
      <c r="AC453" s="131">
        <f t="shared" si="9"/>
        <v>0</v>
      </c>
    </row>
    <row r="454" spans="1:29" x14ac:dyDescent="0.3">
      <c r="A454" s="131">
        <v>444</v>
      </c>
      <c r="B454" s="114"/>
      <c r="C454" s="114"/>
      <c r="D454" s="114"/>
      <c r="E454" s="114"/>
      <c r="G454" s="114"/>
      <c r="H454" s="114"/>
      <c r="I454" s="114"/>
      <c r="J454" s="114"/>
      <c r="K454" s="114"/>
      <c r="L454" s="114"/>
      <c r="M454" s="114"/>
      <c r="N454" s="114"/>
      <c r="O454" s="114"/>
      <c r="P454" s="114"/>
      <c r="R454" s="114"/>
      <c r="T454" s="114"/>
      <c r="U454" s="114"/>
      <c r="V454" s="114"/>
      <c r="X454" s="114"/>
      <c r="Z454" s="114"/>
      <c r="AA454" s="114"/>
      <c r="AB454" s="114"/>
      <c r="AC454" s="131">
        <f t="shared" si="9"/>
        <v>0</v>
      </c>
    </row>
    <row r="455" spans="1:29" x14ac:dyDescent="0.3">
      <c r="A455" s="131">
        <v>445</v>
      </c>
      <c r="B455" s="114"/>
      <c r="C455" s="114"/>
      <c r="D455" s="114"/>
      <c r="E455" s="114"/>
      <c r="G455" s="114"/>
      <c r="H455" s="114"/>
      <c r="I455" s="114"/>
      <c r="J455" s="114"/>
      <c r="K455" s="114"/>
      <c r="L455" s="114"/>
      <c r="M455" s="114"/>
      <c r="N455" s="114"/>
      <c r="O455" s="114"/>
      <c r="P455" s="114"/>
      <c r="R455" s="114"/>
      <c r="T455" s="114"/>
      <c r="U455" s="114"/>
      <c r="V455" s="114"/>
      <c r="X455" s="114"/>
      <c r="Z455" s="114"/>
      <c r="AA455" s="114"/>
      <c r="AB455" s="114"/>
      <c r="AC455" s="131">
        <f t="shared" si="9"/>
        <v>0</v>
      </c>
    </row>
    <row r="456" spans="1:29" x14ac:dyDescent="0.3">
      <c r="A456" s="131">
        <v>446</v>
      </c>
      <c r="B456" s="114"/>
      <c r="C456" s="114"/>
      <c r="D456" s="114"/>
      <c r="E456" s="114"/>
      <c r="G456" s="114"/>
      <c r="H456" s="114"/>
      <c r="I456" s="114"/>
      <c r="J456" s="114"/>
      <c r="K456" s="114"/>
      <c r="L456" s="114"/>
      <c r="M456" s="114"/>
      <c r="N456" s="114"/>
      <c r="O456" s="114"/>
      <c r="P456" s="114"/>
      <c r="R456" s="114"/>
      <c r="T456" s="114"/>
      <c r="U456" s="114"/>
      <c r="V456" s="114"/>
      <c r="X456" s="114"/>
      <c r="Z456" s="114"/>
      <c r="AA456" s="114"/>
      <c r="AB456" s="114"/>
      <c r="AC456" s="131">
        <f t="shared" si="9"/>
        <v>0</v>
      </c>
    </row>
    <row r="457" spans="1:29" x14ac:dyDescent="0.3">
      <c r="A457" s="131">
        <v>447</v>
      </c>
      <c r="B457" s="114"/>
      <c r="C457" s="114"/>
      <c r="D457" s="114"/>
      <c r="E457" s="114"/>
      <c r="G457" s="114"/>
      <c r="H457" s="114"/>
      <c r="I457" s="114"/>
      <c r="J457" s="114"/>
      <c r="K457" s="114"/>
      <c r="L457" s="114"/>
      <c r="M457" s="114"/>
      <c r="N457" s="114"/>
      <c r="O457" s="114"/>
      <c r="P457" s="114"/>
      <c r="R457" s="114"/>
      <c r="T457" s="114"/>
      <c r="U457" s="114"/>
      <c r="V457" s="114"/>
      <c r="X457" s="114"/>
      <c r="Z457" s="114"/>
      <c r="AA457" s="114"/>
      <c r="AB457" s="114"/>
      <c r="AC457" s="131">
        <f t="shared" si="9"/>
        <v>0</v>
      </c>
    </row>
    <row r="458" spans="1:29" x14ac:dyDescent="0.3">
      <c r="A458" s="131">
        <v>448</v>
      </c>
      <c r="B458" s="114"/>
      <c r="C458" s="114"/>
      <c r="D458" s="114"/>
      <c r="E458" s="114"/>
      <c r="G458" s="114"/>
      <c r="H458" s="114"/>
      <c r="I458" s="114"/>
      <c r="J458" s="114"/>
      <c r="K458" s="114"/>
      <c r="L458" s="114"/>
      <c r="M458" s="114"/>
      <c r="N458" s="114"/>
      <c r="O458" s="114"/>
      <c r="P458" s="114"/>
      <c r="R458" s="114"/>
      <c r="T458" s="114"/>
      <c r="U458" s="114"/>
      <c r="V458" s="114"/>
      <c r="X458" s="114"/>
      <c r="Z458" s="114"/>
      <c r="AA458" s="114"/>
      <c r="AB458" s="114"/>
      <c r="AC458" s="131">
        <f t="shared" si="9"/>
        <v>0</v>
      </c>
    </row>
    <row r="459" spans="1:29" x14ac:dyDescent="0.3">
      <c r="A459" s="131">
        <v>449</v>
      </c>
      <c r="B459" s="114"/>
      <c r="C459" s="114"/>
      <c r="D459" s="114"/>
      <c r="E459" s="114"/>
      <c r="G459" s="114"/>
      <c r="H459" s="114"/>
      <c r="I459" s="114"/>
      <c r="J459" s="114"/>
      <c r="K459" s="114"/>
      <c r="L459" s="114"/>
      <c r="M459" s="114"/>
      <c r="N459" s="114"/>
      <c r="O459" s="114"/>
      <c r="P459" s="114"/>
      <c r="R459" s="114"/>
      <c r="T459" s="114"/>
      <c r="U459" s="114"/>
      <c r="V459" s="114"/>
      <c r="X459" s="114"/>
      <c r="Z459" s="114"/>
      <c r="AA459" s="114"/>
      <c r="AB459" s="114"/>
      <c r="AC459" s="131">
        <f t="shared" si="9"/>
        <v>0</v>
      </c>
    </row>
    <row r="460" spans="1:29" x14ac:dyDescent="0.3">
      <c r="A460" s="131">
        <v>450</v>
      </c>
      <c r="B460" s="114"/>
      <c r="C460" s="114"/>
      <c r="D460" s="114"/>
      <c r="E460" s="114"/>
      <c r="G460" s="114"/>
      <c r="H460" s="114"/>
      <c r="I460" s="114"/>
      <c r="J460" s="114"/>
      <c r="K460" s="114"/>
      <c r="L460" s="114"/>
      <c r="M460" s="114"/>
      <c r="N460" s="114"/>
      <c r="O460" s="114"/>
      <c r="P460" s="114"/>
      <c r="R460" s="114"/>
      <c r="T460" s="114"/>
      <c r="U460" s="114"/>
      <c r="V460" s="114"/>
      <c r="X460" s="114"/>
      <c r="Z460" s="114"/>
      <c r="AA460" s="114"/>
      <c r="AB460" s="114"/>
      <c r="AC460" s="131">
        <f t="shared" ref="AC460:AC523" si="10">IF(E460=0,D460,D460-E460)</f>
        <v>0</v>
      </c>
    </row>
    <row r="461" spans="1:29" x14ac:dyDescent="0.3">
      <c r="A461" s="131">
        <v>451</v>
      </c>
      <c r="B461" s="114"/>
      <c r="C461" s="114"/>
      <c r="D461" s="114"/>
      <c r="E461" s="114"/>
      <c r="G461" s="114"/>
      <c r="H461" s="114"/>
      <c r="I461" s="114"/>
      <c r="J461" s="114"/>
      <c r="K461" s="114"/>
      <c r="L461" s="114"/>
      <c r="M461" s="114"/>
      <c r="N461" s="114"/>
      <c r="O461" s="114"/>
      <c r="P461" s="114"/>
      <c r="R461" s="114"/>
      <c r="T461" s="114"/>
      <c r="U461" s="114"/>
      <c r="V461" s="114"/>
      <c r="X461" s="114"/>
      <c r="Z461" s="114"/>
      <c r="AA461" s="114"/>
      <c r="AB461" s="114"/>
      <c r="AC461" s="131">
        <f t="shared" si="10"/>
        <v>0</v>
      </c>
    </row>
    <row r="462" spans="1:29" x14ac:dyDescent="0.3">
      <c r="A462" s="131">
        <v>452</v>
      </c>
      <c r="B462" s="114"/>
      <c r="C462" s="114"/>
      <c r="D462" s="114"/>
      <c r="E462" s="114"/>
      <c r="G462" s="114"/>
      <c r="H462" s="114"/>
      <c r="I462" s="114"/>
      <c r="J462" s="114"/>
      <c r="K462" s="114"/>
      <c r="L462" s="114"/>
      <c r="M462" s="114"/>
      <c r="N462" s="114"/>
      <c r="O462" s="114"/>
      <c r="P462" s="114"/>
      <c r="R462" s="114"/>
      <c r="T462" s="114"/>
      <c r="U462" s="114"/>
      <c r="V462" s="114"/>
      <c r="X462" s="114"/>
      <c r="Z462" s="114"/>
      <c r="AA462" s="114"/>
      <c r="AB462" s="114"/>
      <c r="AC462" s="131">
        <f t="shared" si="10"/>
        <v>0</v>
      </c>
    </row>
    <row r="463" spans="1:29" x14ac:dyDescent="0.3">
      <c r="A463" s="131">
        <v>453</v>
      </c>
      <c r="B463" s="114"/>
      <c r="C463" s="114"/>
      <c r="D463" s="114"/>
      <c r="E463" s="114"/>
      <c r="G463" s="114"/>
      <c r="H463" s="114"/>
      <c r="I463" s="114"/>
      <c r="J463" s="114"/>
      <c r="K463" s="114"/>
      <c r="L463" s="114"/>
      <c r="M463" s="114"/>
      <c r="N463" s="114"/>
      <c r="O463" s="114"/>
      <c r="P463" s="114"/>
      <c r="R463" s="114"/>
      <c r="T463" s="114"/>
      <c r="U463" s="114"/>
      <c r="V463" s="114"/>
      <c r="X463" s="114"/>
      <c r="Z463" s="114"/>
      <c r="AA463" s="114"/>
      <c r="AB463" s="114"/>
      <c r="AC463" s="131">
        <f t="shared" si="10"/>
        <v>0</v>
      </c>
    </row>
    <row r="464" spans="1:29" x14ac:dyDescent="0.3">
      <c r="A464" s="131">
        <v>454</v>
      </c>
      <c r="B464" s="114"/>
      <c r="C464" s="114"/>
      <c r="D464" s="114"/>
      <c r="E464" s="114"/>
      <c r="G464" s="114"/>
      <c r="H464" s="114"/>
      <c r="I464" s="114"/>
      <c r="J464" s="114"/>
      <c r="K464" s="114"/>
      <c r="L464" s="114"/>
      <c r="M464" s="114"/>
      <c r="N464" s="114"/>
      <c r="O464" s="114"/>
      <c r="P464" s="114"/>
      <c r="R464" s="114"/>
      <c r="T464" s="114"/>
      <c r="U464" s="114"/>
      <c r="V464" s="114"/>
      <c r="X464" s="114"/>
      <c r="Z464" s="114"/>
      <c r="AA464" s="114"/>
      <c r="AB464" s="114"/>
      <c r="AC464" s="131">
        <f t="shared" si="10"/>
        <v>0</v>
      </c>
    </row>
    <row r="465" spans="1:29" x14ac:dyDescent="0.3">
      <c r="A465" s="131">
        <v>455</v>
      </c>
      <c r="B465" s="114"/>
      <c r="C465" s="114"/>
      <c r="D465" s="114"/>
      <c r="E465" s="114"/>
      <c r="G465" s="114"/>
      <c r="H465" s="114"/>
      <c r="I465" s="114"/>
      <c r="J465" s="114"/>
      <c r="K465" s="114"/>
      <c r="L465" s="114"/>
      <c r="M465" s="114"/>
      <c r="N465" s="114"/>
      <c r="O465" s="114"/>
      <c r="P465" s="114"/>
      <c r="R465" s="114"/>
      <c r="T465" s="114"/>
      <c r="U465" s="114"/>
      <c r="V465" s="114"/>
      <c r="X465" s="114"/>
      <c r="Z465" s="114"/>
      <c r="AA465" s="114"/>
      <c r="AB465" s="114"/>
      <c r="AC465" s="131">
        <f t="shared" si="10"/>
        <v>0</v>
      </c>
    </row>
    <row r="466" spans="1:29" x14ac:dyDescent="0.3">
      <c r="A466" s="131">
        <v>456</v>
      </c>
      <c r="B466" s="114"/>
      <c r="C466" s="114"/>
      <c r="D466" s="114"/>
      <c r="E466" s="114"/>
      <c r="G466" s="114"/>
      <c r="H466" s="114"/>
      <c r="I466" s="114"/>
      <c r="J466" s="114"/>
      <c r="K466" s="114"/>
      <c r="L466" s="114"/>
      <c r="M466" s="114"/>
      <c r="N466" s="114"/>
      <c r="O466" s="114"/>
      <c r="P466" s="114"/>
      <c r="R466" s="114"/>
      <c r="T466" s="114"/>
      <c r="U466" s="114"/>
      <c r="V466" s="114"/>
      <c r="X466" s="114"/>
      <c r="Z466" s="114"/>
      <c r="AA466" s="114"/>
      <c r="AB466" s="114"/>
      <c r="AC466" s="131">
        <f t="shared" si="10"/>
        <v>0</v>
      </c>
    </row>
    <row r="467" spans="1:29" x14ac:dyDescent="0.3">
      <c r="A467" s="131">
        <v>457</v>
      </c>
      <c r="B467" s="114"/>
      <c r="C467" s="114"/>
      <c r="D467" s="114"/>
      <c r="E467" s="114"/>
      <c r="G467" s="114"/>
      <c r="H467" s="114"/>
      <c r="I467" s="114"/>
      <c r="J467" s="114"/>
      <c r="K467" s="114"/>
      <c r="L467" s="114"/>
      <c r="M467" s="114"/>
      <c r="N467" s="114"/>
      <c r="O467" s="114"/>
      <c r="P467" s="114"/>
      <c r="R467" s="114"/>
      <c r="T467" s="114"/>
      <c r="U467" s="114"/>
      <c r="V467" s="114"/>
      <c r="X467" s="114"/>
      <c r="Z467" s="114"/>
      <c r="AA467" s="114"/>
      <c r="AB467" s="114"/>
      <c r="AC467" s="131">
        <f t="shared" si="10"/>
        <v>0</v>
      </c>
    </row>
    <row r="468" spans="1:29" x14ac:dyDescent="0.3">
      <c r="A468" s="131">
        <v>458</v>
      </c>
      <c r="B468" s="114"/>
      <c r="C468" s="114"/>
      <c r="D468" s="114"/>
      <c r="E468" s="114"/>
      <c r="G468" s="114"/>
      <c r="H468" s="114"/>
      <c r="I468" s="114"/>
      <c r="J468" s="114"/>
      <c r="K468" s="114"/>
      <c r="L468" s="114"/>
      <c r="M468" s="114"/>
      <c r="N468" s="114"/>
      <c r="O468" s="114"/>
      <c r="P468" s="114"/>
      <c r="R468" s="114"/>
      <c r="T468" s="114"/>
      <c r="U468" s="114"/>
      <c r="V468" s="114"/>
      <c r="X468" s="114"/>
      <c r="Z468" s="114"/>
      <c r="AA468" s="114"/>
      <c r="AB468" s="114"/>
      <c r="AC468" s="131">
        <f t="shared" si="10"/>
        <v>0</v>
      </c>
    </row>
    <row r="469" spans="1:29" x14ac:dyDescent="0.3">
      <c r="A469" s="131">
        <v>459</v>
      </c>
      <c r="B469" s="114"/>
      <c r="C469" s="114"/>
      <c r="D469" s="114"/>
      <c r="E469" s="114"/>
      <c r="G469" s="114"/>
      <c r="H469" s="114"/>
      <c r="I469" s="114"/>
      <c r="J469" s="114"/>
      <c r="K469" s="114"/>
      <c r="L469" s="114"/>
      <c r="M469" s="114"/>
      <c r="N469" s="114"/>
      <c r="O469" s="114"/>
      <c r="P469" s="114"/>
      <c r="R469" s="114"/>
      <c r="T469" s="114"/>
      <c r="U469" s="114"/>
      <c r="V469" s="114"/>
      <c r="X469" s="114"/>
      <c r="Z469" s="114"/>
      <c r="AA469" s="114"/>
      <c r="AB469" s="114"/>
      <c r="AC469" s="131">
        <f t="shared" si="10"/>
        <v>0</v>
      </c>
    </row>
    <row r="470" spans="1:29" x14ac:dyDescent="0.3">
      <c r="A470" s="131">
        <v>460</v>
      </c>
      <c r="B470" s="114"/>
      <c r="C470" s="114"/>
      <c r="D470" s="114"/>
      <c r="E470" s="114"/>
      <c r="G470" s="114"/>
      <c r="H470" s="114"/>
      <c r="I470" s="114"/>
      <c r="J470" s="114"/>
      <c r="K470" s="114"/>
      <c r="L470" s="114"/>
      <c r="M470" s="114"/>
      <c r="N470" s="114"/>
      <c r="O470" s="114"/>
      <c r="P470" s="114"/>
      <c r="R470" s="114"/>
      <c r="T470" s="114"/>
      <c r="U470" s="114"/>
      <c r="V470" s="114"/>
      <c r="X470" s="114"/>
      <c r="Z470" s="114"/>
      <c r="AA470" s="114"/>
      <c r="AB470" s="114"/>
      <c r="AC470" s="131">
        <f t="shared" si="10"/>
        <v>0</v>
      </c>
    </row>
    <row r="471" spans="1:29" x14ac:dyDescent="0.3">
      <c r="A471" s="131">
        <v>461</v>
      </c>
      <c r="B471" s="114"/>
      <c r="C471" s="114"/>
      <c r="D471" s="114"/>
      <c r="E471" s="114"/>
      <c r="G471" s="114"/>
      <c r="H471" s="114"/>
      <c r="I471" s="114"/>
      <c r="J471" s="114"/>
      <c r="K471" s="114"/>
      <c r="L471" s="114"/>
      <c r="M471" s="114"/>
      <c r="N471" s="114"/>
      <c r="O471" s="114"/>
      <c r="P471" s="114"/>
      <c r="R471" s="114"/>
      <c r="T471" s="114"/>
      <c r="U471" s="114"/>
      <c r="V471" s="114"/>
      <c r="X471" s="114"/>
      <c r="Z471" s="114"/>
      <c r="AA471" s="114"/>
      <c r="AB471" s="114"/>
      <c r="AC471" s="131">
        <f t="shared" si="10"/>
        <v>0</v>
      </c>
    </row>
    <row r="472" spans="1:29" x14ac:dyDescent="0.3">
      <c r="A472" s="131">
        <v>462</v>
      </c>
      <c r="B472" s="114"/>
      <c r="C472" s="114"/>
      <c r="D472" s="114"/>
      <c r="E472" s="114"/>
      <c r="G472" s="114"/>
      <c r="H472" s="114"/>
      <c r="I472" s="114"/>
      <c r="J472" s="114"/>
      <c r="K472" s="114"/>
      <c r="L472" s="114"/>
      <c r="M472" s="114"/>
      <c r="N472" s="114"/>
      <c r="O472" s="114"/>
      <c r="P472" s="114"/>
      <c r="R472" s="114"/>
      <c r="T472" s="114"/>
      <c r="U472" s="114"/>
      <c r="V472" s="114"/>
      <c r="X472" s="114"/>
      <c r="Z472" s="114"/>
      <c r="AA472" s="114"/>
      <c r="AB472" s="114"/>
      <c r="AC472" s="131">
        <f t="shared" si="10"/>
        <v>0</v>
      </c>
    </row>
    <row r="473" spans="1:29" x14ac:dyDescent="0.3">
      <c r="A473" s="131">
        <v>463</v>
      </c>
      <c r="B473" s="114"/>
      <c r="C473" s="114"/>
      <c r="D473" s="114"/>
      <c r="E473" s="114"/>
      <c r="G473" s="114"/>
      <c r="H473" s="114"/>
      <c r="I473" s="114"/>
      <c r="J473" s="114"/>
      <c r="K473" s="114"/>
      <c r="L473" s="114"/>
      <c r="M473" s="114"/>
      <c r="N473" s="114"/>
      <c r="O473" s="114"/>
      <c r="P473" s="114"/>
      <c r="R473" s="114"/>
      <c r="T473" s="114"/>
      <c r="U473" s="114"/>
      <c r="V473" s="114"/>
      <c r="X473" s="114"/>
      <c r="Z473" s="114"/>
      <c r="AA473" s="114"/>
      <c r="AB473" s="114"/>
      <c r="AC473" s="131">
        <f t="shared" si="10"/>
        <v>0</v>
      </c>
    </row>
    <row r="474" spans="1:29" x14ac:dyDescent="0.3">
      <c r="A474" s="131">
        <v>464</v>
      </c>
      <c r="B474" s="114"/>
      <c r="C474" s="114"/>
      <c r="D474" s="114"/>
      <c r="E474" s="114"/>
      <c r="G474" s="114"/>
      <c r="H474" s="114"/>
      <c r="I474" s="114"/>
      <c r="J474" s="114"/>
      <c r="K474" s="114"/>
      <c r="L474" s="114"/>
      <c r="M474" s="114"/>
      <c r="N474" s="114"/>
      <c r="O474" s="114"/>
      <c r="P474" s="114"/>
      <c r="R474" s="114"/>
      <c r="T474" s="114"/>
      <c r="U474" s="114"/>
      <c r="V474" s="114"/>
      <c r="X474" s="114"/>
      <c r="Z474" s="114"/>
      <c r="AA474" s="114"/>
      <c r="AB474" s="114"/>
      <c r="AC474" s="131">
        <f t="shared" si="10"/>
        <v>0</v>
      </c>
    </row>
    <row r="475" spans="1:29" x14ac:dyDescent="0.3">
      <c r="A475" s="131">
        <v>465</v>
      </c>
      <c r="B475" s="114"/>
      <c r="C475" s="114"/>
      <c r="D475" s="114"/>
      <c r="E475" s="114"/>
      <c r="G475" s="114"/>
      <c r="H475" s="114"/>
      <c r="I475" s="114"/>
      <c r="J475" s="114"/>
      <c r="K475" s="114"/>
      <c r="L475" s="114"/>
      <c r="M475" s="114"/>
      <c r="N475" s="114"/>
      <c r="O475" s="114"/>
      <c r="P475" s="114"/>
      <c r="R475" s="114"/>
      <c r="T475" s="114"/>
      <c r="U475" s="114"/>
      <c r="V475" s="114"/>
      <c r="X475" s="114"/>
      <c r="Z475" s="114"/>
      <c r="AA475" s="114"/>
      <c r="AB475" s="114"/>
      <c r="AC475" s="131">
        <f t="shared" si="10"/>
        <v>0</v>
      </c>
    </row>
    <row r="476" spans="1:29" x14ac:dyDescent="0.3">
      <c r="A476" s="131">
        <v>466</v>
      </c>
      <c r="B476" s="114"/>
      <c r="C476" s="114"/>
      <c r="D476" s="114"/>
      <c r="E476" s="114"/>
      <c r="G476" s="114"/>
      <c r="H476" s="114"/>
      <c r="I476" s="114"/>
      <c r="J476" s="114"/>
      <c r="K476" s="114"/>
      <c r="L476" s="114"/>
      <c r="M476" s="114"/>
      <c r="N476" s="114"/>
      <c r="O476" s="114"/>
      <c r="P476" s="114"/>
      <c r="R476" s="114"/>
      <c r="T476" s="114"/>
      <c r="U476" s="114"/>
      <c r="V476" s="114"/>
      <c r="X476" s="114"/>
      <c r="Z476" s="114"/>
      <c r="AA476" s="114"/>
      <c r="AB476" s="114"/>
      <c r="AC476" s="131">
        <f t="shared" si="10"/>
        <v>0</v>
      </c>
    </row>
    <row r="477" spans="1:29" x14ac:dyDescent="0.3">
      <c r="A477" s="131">
        <v>467</v>
      </c>
      <c r="B477" s="114"/>
      <c r="C477" s="114"/>
      <c r="D477" s="114"/>
      <c r="E477" s="114"/>
      <c r="G477" s="114"/>
      <c r="H477" s="114"/>
      <c r="I477" s="114"/>
      <c r="J477" s="114"/>
      <c r="K477" s="114"/>
      <c r="L477" s="114"/>
      <c r="M477" s="114"/>
      <c r="N477" s="114"/>
      <c r="O477" s="114"/>
      <c r="P477" s="114"/>
      <c r="R477" s="114"/>
      <c r="T477" s="114"/>
      <c r="U477" s="114"/>
      <c r="V477" s="114"/>
      <c r="X477" s="114"/>
      <c r="Z477" s="114"/>
      <c r="AA477" s="114"/>
      <c r="AB477" s="114"/>
      <c r="AC477" s="131">
        <f t="shared" si="10"/>
        <v>0</v>
      </c>
    </row>
    <row r="478" spans="1:29" x14ac:dyDescent="0.3">
      <c r="A478" s="131">
        <v>468</v>
      </c>
      <c r="B478" s="114"/>
      <c r="C478" s="114"/>
      <c r="D478" s="114"/>
      <c r="E478" s="114"/>
      <c r="G478" s="114"/>
      <c r="H478" s="114"/>
      <c r="I478" s="114"/>
      <c r="J478" s="114"/>
      <c r="K478" s="114"/>
      <c r="L478" s="114"/>
      <c r="M478" s="114"/>
      <c r="N478" s="114"/>
      <c r="O478" s="114"/>
      <c r="P478" s="114"/>
      <c r="R478" s="114"/>
      <c r="T478" s="114"/>
      <c r="U478" s="114"/>
      <c r="V478" s="114"/>
      <c r="X478" s="114"/>
      <c r="Z478" s="114"/>
      <c r="AA478" s="114"/>
      <c r="AB478" s="114"/>
      <c r="AC478" s="131">
        <f t="shared" si="10"/>
        <v>0</v>
      </c>
    </row>
    <row r="479" spans="1:29" x14ac:dyDescent="0.3">
      <c r="A479" s="131">
        <v>469</v>
      </c>
      <c r="B479" s="114"/>
      <c r="C479" s="114"/>
      <c r="D479" s="114"/>
      <c r="E479" s="114"/>
      <c r="G479" s="114"/>
      <c r="H479" s="114"/>
      <c r="I479" s="114"/>
      <c r="J479" s="114"/>
      <c r="K479" s="114"/>
      <c r="L479" s="114"/>
      <c r="M479" s="114"/>
      <c r="N479" s="114"/>
      <c r="O479" s="114"/>
      <c r="P479" s="114"/>
      <c r="R479" s="114"/>
      <c r="T479" s="114"/>
      <c r="U479" s="114"/>
      <c r="V479" s="114"/>
      <c r="X479" s="114"/>
      <c r="Z479" s="114"/>
      <c r="AA479" s="114"/>
      <c r="AB479" s="114"/>
      <c r="AC479" s="131">
        <f t="shared" si="10"/>
        <v>0</v>
      </c>
    </row>
    <row r="480" spans="1:29" x14ac:dyDescent="0.3">
      <c r="A480" s="131">
        <v>470</v>
      </c>
      <c r="B480" s="114"/>
      <c r="C480" s="114"/>
      <c r="D480" s="114"/>
      <c r="E480" s="114"/>
      <c r="G480" s="114"/>
      <c r="H480" s="114"/>
      <c r="I480" s="114"/>
      <c r="J480" s="114"/>
      <c r="K480" s="114"/>
      <c r="L480" s="114"/>
      <c r="M480" s="114"/>
      <c r="N480" s="114"/>
      <c r="O480" s="114"/>
      <c r="P480" s="114"/>
      <c r="R480" s="114"/>
      <c r="T480" s="114"/>
      <c r="U480" s="114"/>
      <c r="V480" s="114"/>
      <c r="X480" s="114"/>
      <c r="Z480" s="114"/>
      <c r="AA480" s="114"/>
      <c r="AB480" s="114"/>
      <c r="AC480" s="131">
        <f t="shared" si="10"/>
        <v>0</v>
      </c>
    </row>
    <row r="481" spans="1:29" x14ac:dyDescent="0.3">
      <c r="A481" s="131">
        <v>471</v>
      </c>
      <c r="B481" s="114"/>
      <c r="C481" s="114"/>
      <c r="D481" s="114"/>
      <c r="E481" s="114"/>
      <c r="G481" s="114"/>
      <c r="H481" s="114"/>
      <c r="I481" s="114"/>
      <c r="J481" s="114"/>
      <c r="K481" s="114"/>
      <c r="L481" s="114"/>
      <c r="M481" s="114"/>
      <c r="N481" s="114"/>
      <c r="O481" s="114"/>
      <c r="P481" s="114"/>
      <c r="R481" s="114"/>
      <c r="T481" s="114"/>
      <c r="U481" s="114"/>
      <c r="V481" s="114"/>
      <c r="X481" s="114"/>
      <c r="Z481" s="114"/>
      <c r="AA481" s="114"/>
      <c r="AB481" s="114"/>
      <c r="AC481" s="131">
        <f t="shared" si="10"/>
        <v>0</v>
      </c>
    </row>
    <row r="482" spans="1:29" x14ac:dyDescent="0.3">
      <c r="A482" s="131">
        <v>472</v>
      </c>
      <c r="B482" s="114"/>
      <c r="C482" s="114"/>
      <c r="D482" s="114"/>
      <c r="E482" s="114"/>
      <c r="G482" s="114"/>
      <c r="H482" s="114"/>
      <c r="I482" s="114"/>
      <c r="J482" s="114"/>
      <c r="K482" s="114"/>
      <c r="L482" s="114"/>
      <c r="M482" s="114"/>
      <c r="N482" s="114"/>
      <c r="O482" s="114"/>
      <c r="P482" s="114"/>
      <c r="R482" s="114"/>
      <c r="T482" s="114"/>
      <c r="U482" s="114"/>
      <c r="V482" s="114"/>
      <c r="X482" s="114"/>
      <c r="Z482" s="114"/>
      <c r="AA482" s="114"/>
      <c r="AB482" s="114"/>
      <c r="AC482" s="131">
        <f t="shared" si="10"/>
        <v>0</v>
      </c>
    </row>
    <row r="483" spans="1:29" x14ac:dyDescent="0.3">
      <c r="A483" s="131">
        <v>473</v>
      </c>
      <c r="B483" s="114"/>
      <c r="C483" s="114"/>
      <c r="D483" s="114"/>
      <c r="E483" s="114"/>
      <c r="G483" s="114"/>
      <c r="H483" s="114"/>
      <c r="I483" s="114"/>
      <c r="J483" s="114"/>
      <c r="K483" s="114"/>
      <c r="L483" s="114"/>
      <c r="M483" s="114"/>
      <c r="N483" s="114"/>
      <c r="O483" s="114"/>
      <c r="P483" s="114"/>
      <c r="R483" s="114"/>
      <c r="T483" s="114"/>
      <c r="U483" s="114"/>
      <c r="V483" s="114"/>
      <c r="X483" s="114"/>
      <c r="Z483" s="114"/>
      <c r="AA483" s="114"/>
      <c r="AB483" s="114"/>
      <c r="AC483" s="131">
        <f t="shared" si="10"/>
        <v>0</v>
      </c>
    </row>
    <row r="484" spans="1:29" x14ac:dyDescent="0.3">
      <c r="A484" s="131">
        <v>474</v>
      </c>
      <c r="B484" s="114"/>
      <c r="C484" s="114"/>
      <c r="D484" s="114"/>
      <c r="E484" s="114"/>
      <c r="G484" s="114"/>
      <c r="H484" s="114"/>
      <c r="I484" s="114"/>
      <c r="J484" s="114"/>
      <c r="K484" s="114"/>
      <c r="L484" s="114"/>
      <c r="M484" s="114"/>
      <c r="N484" s="114"/>
      <c r="O484" s="114"/>
      <c r="P484" s="114"/>
      <c r="R484" s="114"/>
      <c r="T484" s="114"/>
      <c r="U484" s="114"/>
      <c r="V484" s="114"/>
      <c r="X484" s="114"/>
      <c r="Z484" s="114"/>
      <c r="AA484" s="114"/>
      <c r="AB484" s="114"/>
      <c r="AC484" s="131">
        <f t="shared" si="10"/>
        <v>0</v>
      </c>
    </row>
    <row r="485" spans="1:29" x14ac:dyDescent="0.3">
      <c r="A485" s="131">
        <v>475</v>
      </c>
      <c r="B485" s="114"/>
      <c r="C485" s="114"/>
      <c r="D485" s="114"/>
      <c r="E485" s="114"/>
      <c r="G485" s="114"/>
      <c r="H485" s="114"/>
      <c r="I485" s="114"/>
      <c r="J485" s="114"/>
      <c r="K485" s="114"/>
      <c r="L485" s="114"/>
      <c r="M485" s="114"/>
      <c r="N485" s="114"/>
      <c r="O485" s="114"/>
      <c r="P485" s="114"/>
      <c r="R485" s="114"/>
      <c r="T485" s="114"/>
      <c r="U485" s="114"/>
      <c r="V485" s="114"/>
      <c r="X485" s="114"/>
      <c r="Z485" s="114"/>
      <c r="AA485" s="114"/>
      <c r="AB485" s="114"/>
      <c r="AC485" s="131">
        <f t="shared" si="10"/>
        <v>0</v>
      </c>
    </row>
    <row r="486" spans="1:29" x14ac:dyDescent="0.3">
      <c r="A486" s="131">
        <v>476</v>
      </c>
      <c r="B486" s="114"/>
      <c r="C486" s="114"/>
      <c r="D486" s="114"/>
      <c r="E486" s="114"/>
      <c r="G486" s="114"/>
      <c r="H486" s="114"/>
      <c r="I486" s="114"/>
      <c r="J486" s="114"/>
      <c r="K486" s="114"/>
      <c r="L486" s="114"/>
      <c r="M486" s="114"/>
      <c r="N486" s="114"/>
      <c r="O486" s="114"/>
      <c r="P486" s="114"/>
      <c r="R486" s="114"/>
      <c r="T486" s="114"/>
      <c r="U486" s="114"/>
      <c r="V486" s="114"/>
      <c r="X486" s="114"/>
      <c r="Z486" s="114"/>
      <c r="AA486" s="114"/>
      <c r="AB486" s="114"/>
      <c r="AC486" s="131">
        <f t="shared" si="10"/>
        <v>0</v>
      </c>
    </row>
    <row r="487" spans="1:29" x14ac:dyDescent="0.3">
      <c r="A487" s="131">
        <v>477</v>
      </c>
      <c r="B487" s="114"/>
      <c r="C487" s="114"/>
      <c r="D487" s="114"/>
      <c r="E487" s="114"/>
      <c r="G487" s="114"/>
      <c r="H487" s="114"/>
      <c r="I487" s="114"/>
      <c r="J487" s="114"/>
      <c r="K487" s="114"/>
      <c r="L487" s="114"/>
      <c r="M487" s="114"/>
      <c r="N487" s="114"/>
      <c r="O487" s="114"/>
      <c r="P487" s="114"/>
      <c r="R487" s="114"/>
      <c r="T487" s="114"/>
      <c r="U487" s="114"/>
      <c r="V487" s="114"/>
      <c r="X487" s="114"/>
      <c r="Z487" s="114"/>
      <c r="AA487" s="114"/>
      <c r="AB487" s="114"/>
      <c r="AC487" s="131">
        <f t="shared" si="10"/>
        <v>0</v>
      </c>
    </row>
    <row r="488" spans="1:29" x14ac:dyDescent="0.3">
      <c r="A488" s="131">
        <v>478</v>
      </c>
      <c r="B488" s="114"/>
      <c r="C488" s="114"/>
      <c r="D488" s="114"/>
      <c r="E488" s="114"/>
      <c r="G488" s="114"/>
      <c r="H488" s="114"/>
      <c r="I488" s="114"/>
      <c r="J488" s="114"/>
      <c r="K488" s="114"/>
      <c r="L488" s="114"/>
      <c r="M488" s="114"/>
      <c r="N488" s="114"/>
      <c r="O488" s="114"/>
      <c r="P488" s="114"/>
      <c r="R488" s="114"/>
      <c r="T488" s="114"/>
      <c r="U488" s="114"/>
      <c r="V488" s="114"/>
      <c r="X488" s="114"/>
      <c r="Z488" s="114"/>
      <c r="AA488" s="114"/>
      <c r="AB488" s="114"/>
      <c r="AC488" s="131">
        <f t="shared" si="10"/>
        <v>0</v>
      </c>
    </row>
    <row r="489" spans="1:29" x14ac:dyDescent="0.3">
      <c r="A489" s="131">
        <v>479</v>
      </c>
      <c r="B489" s="114"/>
      <c r="C489" s="114"/>
      <c r="D489" s="114"/>
      <c r="E489" s="114"/>
      <c r="G489" s="114"/>
      <c r="H489" s="114"/>
      <c r="I489" s="114"/>
      <c r="J489" s="114"/>
      <c r="K489" s="114"/>
      <c r="L489" s="114"/>
      <c r="M489" s="114"/>
      <c r="N489" s="114"/>
      <c r="O489" s="114"/>
      <c r="P489" s="114"/>
      <c r="R489" s="114"/>
      <c r="T489" s="114"/>
      <c r="U489" s="114"/>
      <c r="V489" s="114"/>
      <c r="X489" s="114"/>
      <c r="Z489" s="114"/>
      <c r="AA489" s="114"/>
      <c r="AB489" s="114"/>
      <c r="AC489" s="131">
        <f t="shared" si="10"/>
        <v>0</v>
      </c>
    </row>
    <row r="490" spans="1:29" x14ac:dyDescent="0.3">
      <c r="A490" s="131">
        <v>480</v>
      </c>
      <c r="B490" s="114"/>
      <c r="C490" s="114"/>
      <c r="D490" s="114"/>
      <c r="E490" s="114"/>
      <c r="G490" s="114"/>
      <c r="H490" s="114"/>
      <c r="I490" s="114"/>
      <c r="J490" s="114"/>
      <c r="K490" s="114"/>
      <c r="L490" s="114"/>
      <c r="M490" s="114"/>
      <c r="N490" s="114"/>
      <c r="O490" s="114"/>
      <c r="P490" s="114"/>
      <c r="R490" s="114"/>
      <c r="T490" s="114"/>
      <c r="U490" s="114"/>
      <c r="V490" s="114"/>
      <c r="X490" s="114"/>
      <c r="Z490" s="114"/>
      <c r="AA490" s="114"/>
      <c r="AB490" s="114"/>
      <c r="AC490" s="131">
        <f t="shared" si="10"/>
        <v>0</v>
      </c>
    </row>
    <row r="491" spans="1:29" x14ac:dyDescent="0.3">
      <c r="A491" s="131">
        <v>481</v>
      </c>
      <c r="B491" s="114"/>
      <c r="C491" s="114"/>
      <c r="D491" s="114"/>
      <c r="E491" s="114"/>
      <c r="G491" s="114"/>
      <c r="H491" s="114"/>
      <c r="I491" s="114"/>
      <c r="J491" s="114"/>
      <c r="K491" s="114"/>
      <c r="L491" s="114"/>
      <c r="M491" s="114"/>
      <c r="N491" s="114"/>
      <c r="O491" s="114"/>
      <c r="P491" s="114"/>
      <c r="R491" s="114"/>
      <c r="T491" s="114"/>
      <c r="U491" s="114"/>
      <c r="V491" s="114"/>
      <c r="X491" s="114"/>
      <c r="Z491" s="114"/>
      <c r="AA491" s="114"/>
      <c r="AB491" s="114"/>
      <c r="AC491" s="131">
        <f t="shared" si="10"/>
        <v>0</v>
      </c>
    </row>
    <row r="492" spans="1:29" x14ac:dyDescent="0.3">
      <c r="A492" s="131">
        <v>482</v>
      </c>
      <c r="B492" s="114"/>
      <c r="C492" s="114"/>
      <c r="D492" s="114"/>
      <c r="E492" s="114"/>
      <c r="G492" s="114"/>
      <c r="H492" s="114"/>
      <c r="I492" s="114"/>
      <c r="J492" s="114"/>
      <c r="K492" s="114"/>
      <c r="L492" s="114"/>
      <c r="M492" s="114"/>
      <c r="N492" s="114"/>
      <c r="O492" s="114"/>
      <c r="P492" s="114"/>
      <c r="R492" s="114"/>
      <c r="T492" s="114"/>
      <c r="U492" s="114"/>
      <c r="V492" s="114"/>
      <c r="X492" s="114"/>
      <c r="Z492" s="114"/>
      <c r="AA492" s="114"/>
      <c r="AB492" s="114"/>
      <c r="AC492" s="131">
        <f t="shared" si="10"/>
        <v>0</v>
      </c>
    </row>
    <row r="493" spans="1:29" x14ac:dyDescent="0.3">
      <c r="A493" s="131">
        <v>483</v>
      </c>
      <c r="B493" s="114"/>
      <c r="C493" s="114"/>
      <c r="D493" s="114"/>
      <c r="E493" s="114"/>
      <c r="G493" s="114"/>
      <c r="H493" s="114"/>
      <c r="I493" s="114"/>
      <c r="J493" s="114"/>
      <c r="K493" s="114"/>
      <c r="L493" s="114"/>
      <c r="M493" s="114"/>
      <c r="N493" s="114"/>
      <c r="O493" s="114"/>
      <c r="P493" s="114"/>
      <c r="R493" s="114"/>
      <c r="T493" s="114"/>
      <c r="U493" s="114"/>
      <c r="V493" s="114"/>
      <c r="X493" s="114"/>
      <c r="Z493" s="114"/>
      <c r="AA493" s="114"/>
      <c r="AB493" s="114"/>
      <c r="AC493" s="131">
        <f t="shared" si="10"/>
        <v>0</v>
      </c>
    </row>
    <row r="494" spans="1:29" x14ac:dyDescent="0.3">
      <c r="A494" s="131">
        <v>484</v>
      </c>
      <c r="B494" s="114"/>
      <c r="C494" s="114"/>
      <c r="D494" s="114"/>
      <c r="E494" s="114"/>
      <c r="G494" s="114"/>
      <c r="H494" s="114"/>
      <c r="I494" s="114"/>
      <c r="J494" s="114"/>
      <c r="K494" s="114"/>
      <c r="L494" s="114"/>
      <c r="M494" s="114"/>
      <c r="N494" s="114"/>
      <c r="O494" s="114"/>
      <c r="P494" s="114"/>
      <c r="R494" s="114"/>
      <c r="T494" s="114"/>
      <c r="U494" s="114"/>
      <c r="V494" s="114"/>
      <c r="X494" s="114"/>
      <c r="Z494" s="114"/>
      <c r="AA494" s="114"/>
      <c r="AB494" s="114"/>
      <c r="AC494" s="131">
        <f t="shared" si="10"/>
        <v>0</v>
      </c>
    </row>
    <row r="495" spans="1:29" x14ac:dyDescent="0.3">
      <c r="A495" s="131">
        <v>485</v>
      </c>
      <c r="B495" s="114"/>
      <c r="C495" s="114"/>
      <c r="D495" s="114"/>
      <c r="E495" s="114"/>
      <c r="G495" s="114"/>
      <c r="H495" s="114"/>
      <c r="I495" s="114"/>
      <c r="J495" s="114"/>
      <c r="K495" s="114"/>
      <c r="L495" s="114"/>
      <c r="M495" s="114"/>
      <c r="N495" s="114"/>
      <c r="O495" s="114"/>
      <c r="P495" s="114"/>
      <c r="R495" s="114"/>
      <c r="T495" s="114"/>
      <c r="U495" s="114"/>
      <c r="V495" s="114"/>
      <c r="X495" s="114"/>
      <c r="Z495" s="114"/>
      <c r="AA495" s="114"/>
      <c r="AB495" s="114"/>
      <c r="AC495" s="131">
        <f t="shared" si="10"/>
        <v>0</v>
      </c>
    </row>
    <row r="496" spans="1:29" x14ac:dyDescent="0.3">
      <c r="A496" s="131">
        <v>486</v>
      </c>
      <c r="B496" s="114"/>
      <c r="C496" s="114"/>
      <c r="D496" s="114"/>
      <c r="E496" s="114"/>
      <c r="G496" s="114"/>
      <c r="H496" s="114"/>
      <c r="I496" s="114"/>
      <c r="J496" s="114"/>
      <c r="K496" s="114"/>
      <c r="L496" s="114"/>
      <c r="M496" s="114"/>
      <c r="N496" s="114"/>
      <c r="O496" s="114"/>
      <c r="P496" s="114"/>
      <c r="R496" s="114"/>
      <c r="T496" s="114"/>
      <c r="U496" s="114"/>
      <c r="V496" s="114"/>
      <c r="X496" s="114"/>
      <c r="Z496" s="114"/>
      <c r="AA496" s="114"/>
      <c r="AB496" s="114"/>
      <c r="AC496" s="131">
        <f t="shared" si="10"/>
        <v>0</v>
      </c>
    </row>
    <row r="497" spans="1:29" x14ac:dyDescent="0.3">
      <c r="A497" s="131">
        <v>487</v>
      </c>
      <c r="B497" s="114"/>
      <c r="C497" s="114"/>
      <c r="D497" s="114"/>
      <c r="E497" s="114"/>
      <c r="G497" s="114"/>
      <c r="H497" s="114"/>
      <c r="I497" s="114"/>
      <c r="J497" s="114"/>
      <c r="K497" s="114"/>
      <c r="L497" s="114"/>
      <c r="M497" s="114"/>
      <c r="N497" s="114"/>
      <c r="O497" s="114"/>
      <c r="P497" s="114"/>
      <c r="R497" s="114"/>
      <c r="T497" s="114"/>
      <c r="U497" s="114"/>
      <c r="V497" s="114"/>
      <c r="X497" s="114"/>
      <c r="Z497" s="114"/>
      <c r="AA497" s="114"/>
      <c r="AB497" s="114"/>
      <c r="AC497" s="131">
        <f t="shared" si="10"/>
        <v>0</v>
      </c>
    </row>
    <row r="498" spans="1:29" x14ac:dyDescent="0.3">
      <c r="A498" s="131">
        <v>488</v>
      </c>
      <c r="B498" s="114"/>
      <c r="C498" s="114"/>
      <c r="D498" s="114"/>
      <c r="E498" s="114"/>
      <c r="G498" s="114"/>
      <c r="H498" s="114"/>
      <c r="I498" s="114"/>
      <c r="J498" s="114"/>
      <c r="K498" s="114"/>
      <c r="L498" s="114"/>
      <c r="M498" s="114"/>
      <c r="N498" s="114"/>
      <c r="O498" s="114"/>
      <c r="P498" s="114"/>
      <c r="R498" s="114"/>
      <c r="T498" s="114"/>
      <c r="U498" s="114"/>
      <c r="V498" s="114"/>
      <c r="X498" s="114"/>
      <c r="Z498" s="114"/>
      <c r="AA498" s="114"/>
      <c r="AB498" s="114"/>
      <c r="AC498" s="131">
        <f t="shared" si="10"/>
        <v>0</v>
      </c>
    </row>
    <row r="499" spans="1:29" x14ac:dyDescent="0.3">
      <c r="A499" s="131">
        <v>489</v>
      </c>
      <c r="B499" s="114"/>
      <c r="C499" s="114"/>
      <c r="D499" s="114"/>
      <c r="E499" s="114"/>
      <c r="G499" s="114"/>
      <c r="H499" s="114"/>
      <c r="I499" s="114"/>
      <c r="J499" s="114"/>
      <c r="K499" s="114"/>
      <c r="L499" s="114"/>
      <c r="M499" s="114"/>
      <c r="N499" s="114"/>
      <c r="O499" s="114"/>
      <c r="P499" s="114"/>
      <c r="R499" s="114"/>
      <c r="T499" s="114"/>
      <c r="U499" s="114"/>
      <c r="V499" s="114"/>
      <c r="X499" s="114"/>
      <c r="Z499" s="114"/>
      <c r="AA499" s="114"/>
      <c r="AB499" s="114"/>
      <c r="AC499" s="131">
        <f t="shared" si="10"/>
        <v>0</v>
      </c>
    </row>
    <row r="500" spans="1:29" x14ac:dyDescent="0.3">
      <c r="A500" s="131">
        <v>490</v>
      </c>
      <c r="B500" s="114"/>
      <c r="C500" s="114"/>
      <c r="D500" s="114"/>
      <c r="E500" s="114"/>
      <c r="G500" s="114"/>
      <c r="H500" s="114"/>
      <c r="I500" s="114"/>
      <c r="J500" s="114"/>
      <c r="K500" s="114"/>
      <c r="L500" s="114"/>
      <c r="M500" s="114"/>
      <c r="N500" s="114"/>
      <c r="O500" s="114"/>
      <c r="P500" s="114"/>
      <c r="R500" s="114"/>
      <c r="T500" s="114"/>
      <c r="U500" s="114"/>
      <c r="V500" s="114"/>
      <c r="X500" s="114"/>
      <c r="Z500" s="114"/>
      <c r="AA500" s="114"/>
      <c r="AB500" s="114"/>
      <c r="AC500" s="131">
        <f t="shared" si="10"/>
        <v>0</v>
      </c>
    </row>
    <row r="501" spans="1:29" x14ac:dyDescent="0.3">
      <c r="A501" s="131">
        <v>491</v>
      </c>
      <c r="B501" s="114"/>
      <c r="C501" s="114"/>
      <c r="D501" s="114"/>
      <c r="E501" s="114"/>
      <c r="G501" s="114"/>
      <c r="H501" s="114"/>
      <c r="I501" s="114"/>
      <c r="J501" s="114"/>
      <c r="K501" s="114"/>
      <c r="L501" s="114"/>
      <c r="M501" s="114"/>
      <c r="N501" s="114"/>
      <c r="O501" s="114"/>
      <c r="P501" s="114"/>
      <c r="R501" s="114"/>
      <c r="T501" s="114"/>
      <c r="U501" s="114"/>
      <c r="V501" s="114"/>
      <c r="X501" s="114"/>
      <c r="Z501" s="114"/>
      <c r="AA501" s="114"/>
      <c r="AB501" s="114"/>
      <c r="AC501" s="131">
        <f t="shared" si="10"/>
        <v>0</v>
      </c>
    </row>
    <row r="502" spans="1:29" x14ac:dyDescent="0.3">
      <c r="A502" s="131">
        <v>492</v>
      </c>
      <c r="B502" s="114"/>
      <c r="C502" s="114"/>
      <c r="D502" s="114"/>
      <c r="E502" s="114"/>
      <c r="G502" s="114"/>
      <c r="H502" s="114"/>
      <c r="I502" s="114"/>
      <c r="J502" s="114"/>
      <c r="K502" s="114"/>
      <c r="L502" s="114"/>
      <c r="M502" s="114"/>
      <c r="N502" s="114"/>
      <c r="O502" s="114"/>
      <c r="P502" s="114"/>
      <c r="R502" s="114"/>
      <c r="T502" s="114"/>
      <c r="U502" s="114"/>
      <c r="V502" s="114"/>
      <c r="X502" s="114"/>
      <c r="Z502" s="114"/>
      <c r="AA502" s="114"/>
      <c r="AB502" s="114"/>
      <c r="AC502" s="131">
        <f t="shared" si="10"/>
        <v>0</v>
      </c>
    </row>
    <row r="503" spans="1:29" x14ac:dyDescent="0.3">
      <c r="A503" s="131">
        <v>493</v>
      </c>
      <c r="B503" s="114"/>
      <c r="C503" s="114"/>
      <c r="D503" s="114"/>
      <c r="E503" s="114"/>
      <c r="G503" s="114"/>
      <c r="H503" s="114"/>
      <c r="I503" s="114"/>
      <c r="J503" s="114"/>
      <c r="K503" s="114"/>
      <c r="L503" s="114"/>
      <c r="M503" s="114"/>
      <c r="N503" s="114"/>
      <c r="O503" s="114"/>
      <c r="P503" s="114"/>
      <c r="R503" s="114"/>
      <c r="T503" s="114"/>
      <c r="U503" s="114"/>
      <c r="V503" s="114"/>
      <c r="X503" s="114"/>
      <c r="Z503" s="114"/>
      <c r="AA503" s="114"/>
      <c r="AB503" s="114"/>
      <c r="AC503" s="131">
        <f t="shared" si="10"/>
        <v>0</v>
      </c>
    </row>
    <row r="504" spans="1:29" x14ac:dyDescent="0.3">
      <c r="A504" s="131">
        <v>494</v>
      </c>
      <c r="B504" s="114"/>
      <c r="C504" s="114"/>
      <c r="D504" s="114"/>
      <c r="E504" s="114"/>
      <c r="G504" s="114"/>
      <c r="H504" s="114"/>
      <c r="I504" s="114"/>
      <c r="J504" s="114"/>
      <c r="K504" s="114"/>
      <c r="L504" s="114"/>
      <c r="M504" s="114"/>
      <c r="N504" s="114"/>
      <c r="O504" s="114"/>
      <c r="P504" s="114"/>
      <c r="R504" s="114"/>
      <c r="T504" s="114"/>
      <c r="U504" s="114"/>
      <c r="V504" s="114"/>
      <c r="X504" s="114"/>
      <c r="Z504" s="114"/>
      <c r="AA504" s="114"/>
      <c r="AB504" s="114"/>
      <c r="AC504" s="131">
        <f t="shared" si="10"/>
        <v>0</v>
      </c>
    </row>
    <row r="505" spans="1:29" x14ac:dyDescent="0.3">
      <c r="A505" s="131">
        <v>495</v>
      </c>
      <c r="B505" s="114"/>
      <c r="C505" s="114"/>
      <c r="D505" s="114"/>
      <c r="E505" s="114"/>
      <c r="G505" s="114"/>
      <c r="H505" s="114"/>
      <c r="I505" s="114"/>
      <c r="J505" s="114"/>
      <c r="K505" s="114"/>
      <c r="L505" s="114"/>
      <c r="M505" s="114"/>
      <c r="N505" s="114"/>
      <c r="O505" s="114"/>
      <c r="P505" s="114"/>
      <c r="R505" s="114"/>
      <c r="T505" s="114"/>
      <c r="U505" s="114"/>
      <c r="V505" s="114"/>
      <c r="X505" s="114"/>
      <c r="Z505" s="114"/>
      <c r="AA505" s="114"/>
      <c r="AB505" s="114"/>
      <c r="AC505" s="131">
        <f t="shared" si="10"/>
        <v>0</v>
      </c>
    </row>
    <row r="506" spans="1:29" x14ac:dyDescent="0.3">
      <c r="A506" s="131">
        <v>496</v>
      </c>
      <c r="B506" s="114"/>
      <c r="C506" s="114"/>
      <c r="D506" s="114"/>
      <c r="E506" s="114"/>
      <c r="G506" s="114"/>
      <c r="H506" s="114"/>
      <c r="I506" s="114"/>
      <c r="J506" s="114"/>
      <c r="K506" s="114"/>
      <c r="L506" s="114"/>
      <c r="M506" s="114"/>
      <c r="N506" s="114"/>
      <c r="O506" s="114"/>
      <c r="P506" s="114"/>
      <c r="R506" s="114"/>
      <c r="T506" s="114"/>
      <c r="U506" s="114"/>
      <c r="V506" s="114"/>
      <c r="X506" s="114"/>
      <c r="Z506" s="114"/>
      <c r="AA506" s="114"/>
      <c r="AB506" s="114"/>
      <c r="AC506" s="131">
        <f t="shared" si="10"/>
        <v>0</v>
      </c>
    </row>
    <row r="507" spans="1:29" x14ac:dyDescent="0.3">
      <c r="A507" s="131">
        <v>497</v>
      </c>
      <c r="B507" s="114"/>
      <c r="C507" s="114"/>
      <c r="D507" s="114"/>
      <c r="E507" s="114"/>
      <c r="G507" s="114"/>
      <c r="H507" s="114"/>
      <c r="I507" s="114"/>
      <c r="J507" s="114"/>
      <c r="K507" s="114"/>
      <c r="L507" s="114"/>
      <c r="M507" s="114"/>
      <c r="N507" s="114"/>
      <c r="O507" s="114"/>
      <c r="P507" s="114"/>
      <c r="R507" s="114"/>
      <c r="T507" s="114"/>
      <c r="U507" s="114"/>
      <c r="V507" s="114"/>
      <c r="X507" s="114"/>
      <c r="Z507" s="114"/>
      <c r="AA507" s="114"/>
      <c r="AB507" s="114"/>
      <c r="AC507" s="131">
        <f t="shared" si="10"/>
        <v>0</v>
      </c>
    </row>
    <row r="508" spans="1:29" x14ac:dyDescent="0.3">
      <c r="A508" s="131">
        <v>498</v>
      </c>
      <c r="B508" s="114"/>
      <c r="C508" s="114"/>
      <c r="D508" s="114"/>
      <c r="E508" s="114"/>
      <c r="G508" s="114"/>
      <c r="H508" s="114"/>
      <c r="I508" s="114"/>
      <c r="J508" s="114"/>
      <c r="K508" s="114"/>
      <c r="L508" s="114"/>
      <c r="M508" s="114"/>
      <c r="N508" s="114"/>
      <c r="O508" s="114"/>
      <c r="P508" s="114"/>
      <c r="R508" s="114"/>
      <c r="T508" s="114"/>
      <c r="U508" s="114"/>
      <c r="V508" s="114"/>
      <c r="X508" s="114"/>
      <c r="Z508" s="114"/>
      <c r="AA508" s="114"/>
      <c r="AB508" s="114"/>
      <c r="AC508" s="131">
        <f t="shared" si="10"/>
        <v>0</v>
      </c>
    </row>
    <row r="509" spans="1:29" x14ac:dyDescent="0.3">
      <c r="A509" s="131">
        <v>499</v>
      </c>
      <c r="B509" s="114"/>
      <c r="C509" s="114"/>
      <c r="D509" s="114"/>
      <c r="E509" s="114"/>
      <c r="G509" s="114"/>
      <c r="H509" s="114"/>
      <c r="I509" s="114"/>
      <c r="J509" s="114"/>
      <c r="K509" s="114"/>
      <c r="L509" s="114"/>
      <c r="M509" s="114"/>
      <c r="N509" s="114"/>
      <c r="O509" s="114"/>
      <c r="P509" s="114"/>
      <c r="R509" s="114"/>
      <c r="T509" s="114"/>
      <c r="U509" s="114"/>
      <c r="V509" s="114"/>
      <c r="X509" s="114"/>
      <c r="Z509" s="114"/>
      <c r="AA509" s="114"/>
      <c r="AB509" s="114"/>
      <c r="AC509" s="131">
        <f t="shared" si="10"/>
        <v>0</v>
      </c>
    </row>
    <row r="510" spans="1:29" x14ac:dyDescent="0.3">
      <c r="A510" s="131">
        <v>500</v>
      </c>
      <c r="B510" s="114"/>
      <c r="C510" s="114"/>
      <c r="D510" s="114"/>
      <c r="E510" s="114"/>
      <c r="G510" s="114"/>
      <c r="H510" s="114"/>
      <c r="I510" s="114"/>
      <c r="J510" s="114"/>
      <c r="K510" s="114"/>
      <c r="L510" s="114"/>
      <c r="M510" s="114"/>
      <c r="N510" s="114"/>
      <c r="O510" s="114"/>
      <c r="P510" s="114"/>
      <c r="R510" s="114"/>
      <c r="T510" s="114"/>
      <c r="U510" s="114"/>
      <c r="V510" s="114"/>
      <c r="X510" s="114"/>
      <c r="Z510" s="114"/>
      <c r="AA510" s="114"/>
      <c r="AB510" s="114"/>
      <c r="AC510" s="131">
        <f t="shared" si="10"/>
        <v>0</v>
      </c>
    </row>
    <row r="511" spans="1:29" x14ac:dyDescent="0.3">
      <c r="A511" s="131">
        <v>501</v>
      </c>
      <c r="B511" s="114"/>
      <c r="C511" s="114"/>
      <c r="D511" s="114"/>
      <c r="E511" s="114"/>
      <c r="G511" s="114"/>
      <c r="H511" s="114"/>
      <c r="I511" s="114"/>
      <c r="J511" s="114"/>
      <c r="K511" s="114"/>
      <c r="L511" s="114"/>
      <c r="M511" s="114"/>
      <c r="N511" s="114"/>
      <c r="O511" s="114"/>
      <c r="P511" s="114"/>
      <c r="R511" s="114"/>
      <c r="T511" s="114"/>
      <c r="U511" s="114"/>
      <c r="V511" s="114"/>
      <c r="X511" s="114"/>
      <c r="Z511" s="114"/>
      <c r="AA511" s="114"/>
      <c r="AB511" s="114"/>
      <c r="AC511" s="131">
        <f t="shared" si="10"/>
        <v>0</v>
      </c>
    </row>
    <row r="512" spans="1:29" x14ac:dyDescent="0.3">
      <c r="A512" s="131">
        <v>502</v>
      </c>
      <c r="B512" s="114"/>
      <c r="C512" s="114"/>
      <c r="D512" s="114"/>
      <c r="E512" s="114"/>
      <c r="G512" s="114"/>
      <c r="H512" s="114"/>
      <c r="I512" s="114"/>
      <c r="J512" s="114"/>
      <c r="K512" s="114"/>
      <c r="L512" s="114"/>
      <c r="M512" s="114"/>
      <c r="N512" s="114"/>
      <c r="O512" s="114"/>
      <c r="P512" s="114"/>
      <c r="R512" s="114"/>
      <c r="T512" s="114"/>
      <c r="U512" s="114"/>
      <c r="V512" s="114"/>
      <c r="X512" s="114"/>
      <c r="Z512" s="114"/>
      <c r="AA512" s="114"/>
      <c r="AB512" s="114"/>
      <c r="AC512" s="131">
        <f t="shared" si="10"/>
        <v>0</v>
      </c>
    </row>
    <row r="513" spans="1:29" x14ac:dyDescent="0.3">
      <c r="A513" s="131">
        <v>503</v>
      </c>
      <c r="B513" s="114"/>
      <c r="C513" s="114"/>
      <c r="D513" s="114"/>
      <c r="E513" s="114"/>
      <c r="G513" s="114"/>
      <c r="H513" s="114"/>
      <c r="I513" s="114"/>
      <c r="J513" s="114"/>
      <c r="K513" s="114"/>
      <c r="L513" s="114"/>
      <c r="M513" s="114"/>
      <c r="N513" s="114"/>
      <c r="O513" s="114"/>
      <c r="P513" s="114"/>
      <c r="R513" s="114"/>
      <c r="T513" s="114"/>
      <c r="U513" s="114"/>
      <c r="V513" s="114"/>
      <c r="X513" s="114"/>
      <c r="Z513" s="114"/>
      <c r="AA513" s="114"/>
      <c r="AB513" s="114"/>
      <c r="AC513" s="131">
        <f t="shared" si="10"/>
        <v>0</v>
      </c>
    </row>
    <row r="514" spans="1:29" x14ac:dyDescent="0.3">
      <c r="A514" s="131">
        <v>504</v>
      </c>
      <c r="B514" s="114"/>
      <c r="C514" s="114"/>
      <c r="D514" s="114"/>
      <c r="E514" s="114"/>
      <c r="G514" s="114"/>
      <c r="H514" s="114"/>
      <c r="I514" s="114"/>
      <c r="J514" s="114"/>
      <c r="K514" s="114"/>
      <c r="L514" s="114"/>
      <c r="M514" s="114"/>
      <c r="N514" s="114"/>
      <c r="O514" s="114"/>
      <c r="P514" s="114"/>
      <c r="R514" s="114"/>
      <c r="T514" s="114"/>
      <c r="U514" s="114"/>
      <c r="V514" s="114"/>
      <c r="X514" s="114"/>
      <c r="Z514" s="114"/>
      <c r="AA514" s="114"/>
      <c r="AB514" s="114"/>
      <c r="AC514" s="131">
        <f t="shared" si="10"/>
        <v>0</v>
      </c>
    </row>
    <row r="515" spans="1:29" x14ac:dyDescent="0.3">
      <c r="A515" s="131">
        <v>505</v>
      </c>
      <c r="B515" s="114"/>
      <c r="C515" s="114"/>
      <c r="D515" s="114"/>
      <c r="E515" s="114"/>
      <c r="G515" s="114"/>
      <c r="H515" s="114"/>
      <c r="I515" s="114"/>
      <c r="J515" s="114"/>
      <c r="K515" s="114"/>
      <c r="L515" s="114"/>
      <c r="M515" s="114"/>
      <c r="N515" s="114"/>
      <c r="O515" s="114"/>
      <c r="P515" s="114"/>
      <c r="R515" s="114"/>
      <c r="T515" s="114"/>
      <c r="U515" s="114"/>
      <c r="V515" s="114"/>
      <c r="X515" s="114"/>
      <c r="Z515" s="114"/>
      <c r="AA515" s="114"/>
      <c r="AB515" s="114"/>
      <c r="AC515" s="131">
        <f t="shared" si="10"/>
        <v>0</v>
      </c>
    </row>
    <row r="516" spans="1:29" x14ac:dyDescent="0.3">
      <c r="A516" s="131">
        <v>506</v>
      </c>
      <c r="B516" s="114"/>
      <c r="C516" s="114"/>
      <c r="D516" s="114"/>
      <c r="E516" s="114"/>
      <c r="G516" s="114"/>
      <c r="H516" s="114"/>
      <c r="I516" s="114"/>
      <c r="J516" s="114"/>
      <c r="K516" s="114"/>
      <c r="L516" s="114"/>
      <c r="M516" s="114"/>
      <c r="N516" s="114"/>
      <c r="O516" s="114"/>
      <c r="P516" s="114"/>
      <c r="R516" s="114"/>
      <c r="T516" s="114"/>
      <c r="U516" s="114"/>
      <c r="V516" s="114"/>
      <c r="X516" s="114"/>
      <c r="Z516" s="114"/>
      <c r="AA516" s="114"/>
      <c r="AB516" s="114"/>
      <c r="AC516" s="131">
        <f t="shared" si="10"/>
        <v>0</v>
      </c>
    </row>
    <row r="517" spans="1:29" x14ac:dyDescent="0.3">
      <c r="A517" s="131">
        <v>507</v>
      </c>
      <c r="B517" s="114"/>
      <c r="C517" s="114"/>
      <c r="D517" s="114"/>
      <c r="E517" s="114"/>
      <c r="G517" s="114"/>
      <c r="H517" s="114"/>
      <c r="I517" s="114"/>
      <c r="J517" s="114"/>
      <c r="K517" s="114"/>
      <c r="L517" s="114"/>
      <c r="M517" s="114"/>
      <c r="N517" s="114"/>
      <c r="O517" s="114"/>
      <c r="P517" s="114"/>
      <c r="R517" s="114"/>
      <c r="T517" s="114"/>
      <c r="U517" s="114"/>
      <c r="V517" s="114"/>
      <c r="X517" s="114"/>
      <c r="Z517" s="114"/>
      <c r="AA517" s="114"/>
      <c r="AB517" s="114"/>
      <c r="AC517" s="131">
        <f t="shared" si="10"/>
        <v>0</v>
      </c>
    </row>
    <row r="518" spans="1:29" x14ac:dyDescent="0.3">
      <c r="A518" s="131">
        <v>508</v>
      </c>
      <c r="B518" s="114"/>
      <c r="C518" s="114"/>
      <c r="D518" s="114"/>
      <c r="E518" s="114"/>
      <c r="G518" s="114"/>
      <c r="H518" s="114"/>
      <c r="I518" s="114"/>
      <c r="J518" s="114"/>
      <c r="K518" s="114"/>
      <c r="L518" s="114"/>
      <c r="M518" s="114"/>
      <c r="N518" s="114"/>
      <c r="O518" s="114"/>
      <c r="P518" s="114"/>
      <c r="R518" s="114"/>
      <c r="T518" s="114"/>
      <c r="U518" s="114"/>
      <c r="V518" s="114"/>
      <c r="X518" s="114"/>
      <c r="Z518" s="114"/>
      <c r="AA518" s="114"/>
      <c r="AB518" s="114"/>
      <c r="AC518" s="131">
        <f t="shared" si="10"/>
        <v>0</v>
      </c>
    </row>
    <row r="519" spans="1:29" x14ac:dyDescent="0.3">
      <c r="A519" s="131">
        <v>509</v>
      </c>
      <c r="B519" s="114"/>
      <c r="C519" s="114"/>
      <c r="D519" s="114"/>
      <c r="E519" s="114"/>
      <c r="G519" s="114"/>
      <c r="H519" s="114"/>
      <c r="I519" s="114"/>
      <c r="J519" s="114"/>
      <c r="K519" s="114"/>
      <c r="L519" s="114"/>
      <c r="M519" s="114"/>
      <c r="N519" s="114"/>
      <c r="O519" s="114"/>
      <c r="P519" s="114"/>
      <c r="R519" s="114"/>
      <c r="T519" s="114"/>
      <c r="U519" s="114"/>
      <c r="V519" s="114"/>
      <c r="X519" s="114"/>
      <c r="Z519" s="114"/>
      <c r="AA519" s="114"/>
      <c r="AB519" s="114"/>
      <c r="AC519" s="131">
        <f t="shared" si="10"/>
        <v>0</v>
      </c>
    </row>
    <row r="520" spans="1:29" x14ac:dyDescent="0.3">
      <c r="A520" s="131">
        <v>510</v>
      </c>
      <c r="B520" s="114"/>
      <c r="C520" s="114"/>
      <c r="D520" s="114"/>
      <c r="E520" s="114"/>
      <c r="G520" s="114"/>
      <c r="H520" s="114"/>
      <c r="I520" s="114"/>
      <c r="J520" s="114"/>
      <c r="K520" s="114"/>
      <c r="L520" s="114"/>
      <c r="M520" s="114"/>
      <c r="N520" s="114"/>
      <c r="O520" s="114"/>
      <c r="P520" s="114"/>
      <c r="R520" s="114"/>
      <c r="T520" s="114"/>
      <c r="U520" s="114"/>
      <c r="V520" s="114"/>
      <c r="X520" s="114"/>
      <c r="Z520" s="114"/>
      <c r="AA520" s="114"/>
      <c r="AB520" s="114"/>
      <c r="AC520" s="131">
        <f t="shared" si="10"/>
        <v>0</v>
      </c>
    </row>
    <row r="521" spans="1:29" x14ac:dyDescent="0.3">
      <c r="A521" s="131">
        <v>511</v>
      </c>
      <c r="B521" s="114"/>
      <c r="C521" s="114"/>
      <c r="D521" s="114"/>
      <c r="E521" s="114"/>
      <c r="G521" s="114"/>
      <c r="H521" s="114"/>
      <c r="I521" s="114"/>
      <c r="J521" s="114"/>
      <c r="K521" s="114"/>
      <c r="L521" s="114"/>
      <c r="M521" s="114"/>
      <c r="N521" s="114"/>
      <c r="O521" s="114"/>
      <c r="P521" s="114"/>
      <c r="R521" s="114"/>
      <c r="T521" s="114"/>
      <c r="U521" s="114"/>
      <c r="V521" s="114"/>
      <c r="X521" s="114"/>
      <c r="Z521" s="114"/>
      <c r="AA521" s="114"/>
      <c r="AB521" s="114"/>
      <c r="AC521" s="131">
        <f t="shared" si="10"/>
        <v>0</v>
      </c>
    </row>
    <row r="522" spans="1:29" x14ac:dyDescent="0.3">
      <c r="A522" s="131">
        <v>512</v>
      </c>
      <c r="B522" s="114"/>
      <c r="C522" s="114"/>
      <c r="D522" s="114"/>
      <c r="E522" s="114"/>
      <c r="G522" s="114"/>
      <c r="H522" s="114"/>
      <c r="I522" s="114"/>
      <c r="J522" s="114"/>
      <c r="K522" s="114"/>
      <c r="L522" s="114"/>
      <c r="M522" s="114"/>
      <c r="N522" s="114"/>
      <c r="O522" s="114"/>
      <c r="P522" s="114"/>
      <c r="R522" s="114"/>
      <c r="T522" s="114"/>
      <c r="U522" s="114"/>
      <c r="V522" s="114"/>
      <c r="X522" s="114"/>
      <c r="Z522" s="114"/>
      <c r="AA522" s="114"/>
      <c r="AB522" s="114"/>
      <c r="AC522" s="131">
        <f t="shared" si="10"/>
        <v>0</v>
      </c>
    </row>
    <row r="523" spans="1:29" x14ac:dyDescent="0.3">
      <c r="A523" s="131">
        <v>513</v>
      </c>
      <c r="B523" s="114"/>
      <c r="C523" s="114"/>
      <c r="D523" s="114"/>
      <c r="E523" s="114"/>
      <c r="G523" s="114"/>
      <c r="H523" s="114"/>
      <c r="I523" s="114"/>
      <c r="J523" s="114"/>
      <c r="K523" s="114"/>
      <c r="L523" s="114"/>
      <c r="M523" s="114"/>
      <c r="N523" s="114"/>
      <c r="O523" s="114"/>
      <c r="P523" s="114"/>
      <c r="R523" s="114"/>
      <c r="T523" s="114"/>
      <c r="U523" s="114"/>
      <c r="V523" s="114"/>
      <c r="X523" s="114"/>
      <c r="Z523" s="114"/>
      <c r="AA523" s="114"/>
      <c r="AB523" s="114"/>
      <c r="AC523" s="131">
        <f t="shared" si="10"/>
        <v>0</v>
      </c>
    </row>
    <row r="524" spans="1:29" x14ac:dyDescent="0.3">
      <c r="A524" s="131">
        <v>514</v>
      </c>
      <c r="B524" s="114"/>
      <c r="C524" s="114"/>
      <c r="D524" s="114"/>
      <c r="E524" s="114"/>
      <c r="G524" s="114"/>
      <c r="H524" s="114"/>
      <c r="I524" s="114"/>
      <c r="J524" s="114"/>
      <c r="K524" s="114"/>
      <c r="L524" s="114"/>
      <c r="M524" s="114"/>
      <c r="N524" s="114"/>
      <c r="O524" s="114"/>
      <c r="P524" s="114"/>
      <c r="R524" s="114"/>
      <c r="T524" s="114"/>
      <c r="U524" s="114"/>
      <c r="V524" s="114"/>
      <c r="X524" s="114"/>
      <c r="Z524" s="114"/>
      <c r="AA524" s="114"/>
      <c r="AB524" s="114"/>
      <c r="AC524" s="131">
        <f t="shared" ref="AC524:AC587" si="11">IF(E524=0,D524,D524-E524)</f>
        <v>0</v>
      </c>
    </row>
    <row r="525" spans="1:29" x14ac:dyDescent="0.3">
      <c r="A525" s="131">
        <v>515</v>
      </c>
      <c r="B525" s="114"/>
      <c r="C525" s="114"/>
      <c r="D525" s="114"/>
      <c r="E525" s="114"/>
      <c r="G525" s="114"/>
      <c r="H525" s="114"/>
      <c r="I525" s="114"/>
      <c r="J525" s="114"/>
      <c r="K525" s="114"/>
      <c r="L525" s="114"/>
      <c r="M525" s="114"/>
      <c r="N525" s="114"/>
      <c r="O525" s="114"/>
      <c r="P525" s="114"/>
      <c r="R525" s="114"/>
      <c r="T525" s="114"/>
      <c r="U525" s="114"/>
      <c r="V525" s="114"/>
      <c r="X525" s="114"/>
      <c r="Z525" s="114"/>
      <c r="AA525" s="114"/>
      <c r="AB525" s="114"/>
      <c r="AC525" s="131">
        <f t="shared" si="11"/>
        <v>0</v>
      </c>
    </row>
    <row r="526" spans="1:29" x14ac:dyDescent="0.3">
      <c r="A526" s="131">
        <v>516</v>
      </c>
      <c r="B526" s="114"/>
      <c r="C526" s="114"/>
      <c r="D526" s="114"/>
      <c r="E526" s="114"/>
      <c r="G526" s="114"/>
      <c r="H526" s="114"/>
      <c r="I526" s="114"/>
      <c r="J526" s="114"/>
      <c r="K526" s="114"/>
      <c r="L526" s="114"/>
      <c r="M526" s="114"/>
      <c r="N526" s="114"/>
      <c r="O526" s="114"/>
      <c r="P526" s="114"/>
      <c r="R526" s="114"/>
      <c r="T526" s="114"/>
      <c r="U526" s="114"/>
      <c r="V526" s="114"/>
      <c r="X526" s="114"/>
      <c r="Z526" s="114"/>
      <c r="AA526" s="114"/>
      <c r="AB526" s="114"/>
      <c r="AC526" s="131">
        <f t="shared" si="11"/>
        <v>0</v>
      </c>
    </row>
    <row r="527" spans="1:29" x14ac:dyDescent="0.3">
      <c r="A527" s="131">
        <v>517</v>
      </c>
      <c r="B527" s="114"/>
      <c r="C527" s="114"/>
      <c r="D527" s="114"/>
      <c r="E527" s="114"/>
      <c r="G527" s="114"/>
      <c r="H527" s="114"/>
      <c r="I527" s="114"/>
      <c r="J527" s="114"/>
      <c r="K527" s="114"/>
      <c r="L527" s="114"/>
      <c r="M527" s="114"/>
      <c r="N527" s="114"/>
      <c r="O527" s="114"/>
      <c r="P527" s="114"/>
      <c r="R527" s="114"/>
      <c r="T527" s="114"/>
      <c r="U527" s="114"/>
      <c r="V527" s="114"/>
      <c r="X527" s="114"/>
      <c r="Z527" s="114"/>
      <c r="AA527" s="114"/>
      <c r="AB527" s="114"/>
      <c r="AC527" s="131">
        <f t="shared" si="11"/>
        <v>0</v>
      </c>
    </row>
    <row r="528" spans="1:29" x14ac:dyDescent="0.3">
      <c r="A528" s="131">
        <v>518</v>
      </c>
      <c r="B528" s="114"/>
      <c r="C528" s="114"/>
      <c r="D528" s="114"/>
      <c r="E528" s="114"/>
      <c r="G528" s="114"/>
      <c r="H528" s="114"/>
      <c r="I528" s="114"/>
      <c r="J528" s="114"/>
      <c r="K528" s="114"/>
      <c r="L528" s="114"/>
      <c r="M528" s="114"/>
      <c r="N528" s="114"/>
      <c r="O528" s="114"/>
      <c r="P528" s="114"/>
      <c r="R528" s="114"/>
      <c r="T528" s="114"/>
      <c r="U528" s="114"/>
      <c r="V528" s="114"/>
      <c r="X528" s="114"/>
      <c r="Z528" s="114"/>
      <c r="AA528" s="114"/>
      <c r="AB528" s="114"/>
      <c r="AC528" s="131">
        <f t="shared" si="11"/>
        <v>0</v>
      </c>
    </row>
    <row r="529" spans="1:29" x14ac:dyDescent="0.3">
      <c r="A529" s="131">
        <v>519</v>
      </c>
      <c r="B529" s="114"/>
      <c r="C529" s="114"/>
      <c r="D529" s="114"/>
      <c r="E529" s="114"/>
      <c r="G529" s="114"/>
      <c r="H529" s="114"/>
      <c r="I529" s="114"/>
      <c r="J529" s="114"/>
      <c r="K529" s="114"/>
      <c r="L529" s="114"/>
      <c r="M529" s="114"/>
      <c r="N529" s="114"/>
      <c r="O529" s="114"/>
      <c r="P529" s="114"/>
      <c r="R529" s="114"/>
      <c r="T529" s="114"/>
      <c r="U529" s="114"/>
      <c r="V529" s="114"/>
      <c r="X529" s="114"/>
      <c r="Z529" s="114"/>
      <c r="AA529" s="114"/>
      <c r="AB529" s="114"/>
      <c r="AC529" s="131">
        <f t="shared" si="11"/>
        <v>0</v>
      </c>
    </row>
    <row r="530" spans="1:29" x14ac:dyDescent="0.3">
      <c r="A530" s="131">
        <v>520</v>
      </c>
      <c r="B530" s="114"/>
      <c r="C530" s="114"/>
      <c r="D530" s="114"/>
      <c r="E530" s="114"/>
      <c r="G530" s="114"/>
      <c r="H530" s="114"/>
      <c r="I530" s="114"/>
      <c r="J530" s="114"/>
      <c r="K530" s="114"/>
      <c r="L530" s="114"/>
      <c r="M530" s="114"/>
      <c r="N530" s="114"/>
      <c r="O530" s="114"/>
      <c r="P530" s="114"/>
      <c r="R530" s="114"/>
      <c r="T530" s="114"/>
      <c r="U530" s="114"/>
      <c r="V530" s="114"/>
      <c r="X530" s="114"/>
      <c r="Z530" s="114"/>
      <c r="AA530" s="114"/>
      <c r="AB530" s="114"/>
      <c r="AC530" s="131">
        <f t="shared" si="11"/>
        <v>0</v>
      </c>
    </row>
    <row r="531" spans="1:29" x14ac:dyDescent="0.3">
      <c r="A531" s="131">
        <v>521</v>
      </c>
      <c r="B531" s="114"/>
      <c r="C531" s="114"/>
      <c r="D531" s="114"/>
      <c r="E531" s="114"/>
      <c r="G531" s="114"/>
      <c r="H531" s="114"/>
      <c r="I531" s="114"/>
      <c r="J531" s="114"/>
      <c r="K531" s="114"/>
      <c r="L531" s="114"/>
      <c r="M531" s="114"/>
      <c r="N531" s="114"/>
      <c r="O531" s="114"/>
      <c r="P531" s="114"/>
      <c r="R531" s="114"/>
      <c r="T531" s="114"/>
      <c r="U531" s="114"/>
      <c r="V531" s="114"/>
      <c r="X531" s="114"/>
      <c r="Z531" s="114"/>
      <c r="AA531" s="114"/>
      <c r="AB531" s="114"/>
      <c r="AC531" s="131">
        <f t="shared" si="11"/>
        <v>0</v>
      </c>
    </row>
    <row r="532" spans="1:29" x14ac:dyDescent="0.3">
      <c r="A532" s="131">
        <v>522</v>
      </c>
      <c r="B532" s="114"/>
      <c r="C532" s="114"/>
      <c r="D532" s="114"/>
      <c r="E532" s="114"/>
      <c r="G532" s="114"/>
      <c r="H532" s="114"/>
      <c r="I532" s="114"/>
      <c r="J532" s="114"/>
      <c r="K532" s="114"/>
      <c r="L532" s="114"/>
      <c r="M532" s="114"/>
      <c r="N532" s="114"/>
      <c r="O532" s="114"/>
      <c r="P532" s="114"/>
      <c r="R532" s="114"/>
      <c r="T532" s="114"/>
      <c r="U532" s="114"/>
      <c r="V532" s="114"/>
      <c r="X532" s="114"/>
      <c r="Z532" s="114"/>
      <c r="AA532" s="114"/>
      <c r="AB532" s="114"/>
      <c r="AC532" s="131">
        <f t="shared" si="11"/>
        <v>0</v>
      </c>
    </row>
    <row r="533" spans="1:29" x14ac:dyDescent="0.3">
      <c r="A533" s="131">
        <v>523</v>
      </c>
      <c r="B533" s="114"/>
      <c r="C533" s="114"/>
      <c r="D533" s="114"/>
      <c r="E533" s="114"/>
      <c r="G533" s="114"/>
      <c r="H533" s="114"/>
      <c r="I533" s="114"/>
      <c r="J533" s="114"/>
      <c r="K533" s="114"/>
      <c r="L533" s="114"/>
      <c r="M533" s="114"/>
      <c r="N533" s="114"/>
      <c r="O533" s="114"/>
      <c r="P533" s="114"/>
      <c r="R533" s="114"/>
      <c r="T533" s="114"/>
      <c r="U533" s="114"/>
      <c r="V533" s="114"/>
      <c r="X533" s="114"/>
      <c r="Z533" s="114"/>
      <c r="AA533" s="114"/>
      <c r="AB533" s="114"/>
      <c r="AC533" s="131">
        <f t="shared" si="11"/>
        <v>0</v>
      </c>
    </row>
    <row r="534" spans="1:29" x14ac:dyDescent="0.3">
      <c r="A534" s="131">
        <v>524</v>
      </c>
      <c r="B534" s="114"/>
      <c r="C534" s="114"/>
      <c r="D534" s="114"/>
      <c r="E534" s="114"/>
      <c r="G534" s="114"/>
      <c r="H534" s="114"/>
      <c r="I534" s="114"/>
      <c r="J534" s="114"/>
      <c r="K534" s="114"/>
      <c r="L534" s="114"/>
      <c r="M534" s="114"/>
      <c r="N534" s="114"/>
      <c r="O534" s="114"/>
      <c r="P534" s="114"/>
      <c r="R534" s="114"/>
      <c r="T534" s="114"/>
      <c r="U534" s="114"/>
      <c r="V534" s="114"/>
      <c r="X534" s="114"/>
      <c r="Z534" s="114"/>
      <c r="AA534" s="114"/>
      <c r="AB534" s="114"/>
      <c r="AC534" s="131">
        <f t="shared" si="11"/>
        <v>0</v>
      </c>
    </row>
    <row r="535" spans="1:29" x14ac:dyDescent="0.3">
      <c r="A535" s="131">
        <v>525</v>
      </c>
      <c r="B535" s="114"/>
      <c r="C535" s="114"/>
      <c r="D535" s="114"/>
      <c r="E535" s="114"/>
      <c r="G535" s="114"/>
      <c r="H535" s="114"/>
      <c r="I535" s="114"/>
      <c r="J535" s="114"/>
      <c r="K535" s="114"/>
      <c r="L535" s="114"/>
      <c r="M535" s="114"/>
      <c r="N535" s="114"/>
      <c r="O535" s="114"/>
      <c r="P535" s="114"/>
      <c r="R535" s="114"/>
      <c r="T535" s="114"/>
      <c r="U535" s="114"/>
      <c r="V535" s="114"/>
      <c r="X535" s="114"/>
      <c r="Z535" s="114"/>
      <c r="AA535" s="114"/>
      <c r="AB535" s="114"/>
      <c r="AC535" s="131">
        <f t="shared" si="11"/>
        <v>0</v>
      </c>
    </row>
    <row r="536" spans="1:29" x14ac:dyDescent="0.3">
      <c r="A536" s="131">
        <v>526</v>
      </c>
      <c r="B536" s="114"/>
      <c r="C536" s="114"/>
      <c r="D536" s="114"/>
      <c r="E536" s="114"/>
      <c r="G536" s="114"/>
      <c r="H536" s="114"/>
      <c r="I536" s="114"/>
      <c r="J536" s="114"/>
      <c r="K536" s="114"/>
      <c r="L536" s="114"/>
      <c r="M536" s="114"/>
      <c r="N536" s="114"/>
      <c r="O536" s="114"/>
      <c r="P536" s="114"/>
      <c r="R536" s="114"/>
      <c r="T536" s="114"/>
      <c r="U536" s="114"/>
      <c r="V536" s="114"/>
      <c r="X536" s="114"/>
      <c r="Z536" s="114"/>
      <c r="AA536" s="114"/>
      <c r="AB536" s="114"/>
      <c r="AC536" s="131">
        <f t="shared" si="11"/>
        <v>0</v>
      </c>
    </row>
    <row r="537" spans="1:29" x14ac:dyDescent="0.3">
      <c r="A537" s="131">
        <v>527</v>
      </c>
      <c r="B537" s="114"/>
      <c r="C537" s="114"/>
      <c r="D537" s="114"/>
      <c r="E537" s="114"/>
      <c r="G537" s="114"/>
      <c r="H537" s="114"/>
      <c r="I537" s="114"/>
      <c r="J537" s="114"/>
      <c r="K537" s="114"/>
      <c r="L537" s="114"/>
      <c r="M537" s="114"/>
      <c r="N537" s="114"/>
      <c r="O537" s="114"/>
      <c r="P537" s="114"/>
      <c r="R537" s="114"/>
      <c r="T537" s="114"/>
      <c r="U537" s="114"/>
      <c r="V537" s="114"/>
      <c r="X537" s="114"/>
      <c r="Z537" s="114"/>
      <c r="AA537" s="114"/>
      <c r="AB537" s="114"/>
      <c r="AC537" s="131">
        <f t="shared" si="11"/>
        <v>0</v>
      </c>
    </row>
    <row r="538" spans="1:29" x14ac:dyDescent="0.3">
      <c r="A538" s="131">
        <v>528</v>
      </c>
      <c r="B538" s="114"/>
      <c r="C538" s="114"/>
      <c r="D538" s="114"/>
      <c r="E538" s="114"/>
      <c r="G538" s="114"/>
      <c r="H538" s="114"/>
      <c r="I538" s="114"/>
      <c r="J538" s="114"/>
      <c r="K538" s="114"/>
      <c r="L538" s="114"/>
      <c r="M538" s="114"/>
      <c r="N538" s="114"/>
      <c r="O538" s="114"/>
      <c r="P538" s="114"/>
      <c r="R538" s="114"/>
      <c r="T538" s="114"/>
      <c r="U538" s="114"/>
      <c r="V538" s="114"/>
      <c r="X538" s="114"/>
      <c r="Z538" s="114"/>
      <c r="AA538" s="114"/>
      <c r="AB538" s="114"/>
      <c r="AC538" s="131">
        <f t="shared" si="11"/>
        <v>0</v>
      </c>
    </row>
    <row r="539" spans="1:29" x14ac:dyDescent="0.3">
      <c r="A539" s="131">
        <v>529</v>
      </c>
      <c r="B539" s="114"/>
      <c r="C539" s="114"/>
      <c r="D539" s="114"/>
      <c r="E539" s="114"/>
      <c r="G539" s="114"/>
      <c r="H539" s="114"/>
      <c r="I539" s="114"/>
      <c r="J539" s="114"/>
      <c r="K539" s="114"/>
      <c r="L539" s="114"/>
      <c r="M539" s="114"/>
      <c r="N539" s="114"/>
      <c r="O539" s="114"/>
      <c r="P539" s="114"/>
      <c r="R539" s="114"/>
      <c r="T539" s="114"/>
      <c r="U539" s="114"/>
      <c r="V539" s="114"/>
      <c r="X539" s="114"/>
      <c r="Z539" s="114"/>
      <c r="AA539" s="114"/>
      <c r="AB539" s="114"/>
      <c r="AC539" s="131">
        <f t="shared" si="11"/>
        <v>0</v>
      </c>
    </row>
    <row r="540" spans="1:29" x14ac:dyDescent="0.3">
      <c r="A540" s="131">
        <v>530</v>
      </c>
      <c r="B540" s="114"/>
      <c r="C540" s="114"/>
      <c r="D540" s="114"/>
      <c r="E540" s="114"/>
      <c r="G540" s="114"/>
      <c r="H540" s="114"/>
      <c r="I540" s="114"/>
      <c r="J540" s="114"/>
      <c r="K540" s="114"/>
      <c r="L540" s="114"/>
      <c r="M540" s="114"/>
      <c r="N540" s="114"/>
      <c r="O540" s="114"/>
      <c r="P540" s="114"/>
      <c r="R540" s="114"/>
      <c r="T540" s="114"/>
      <c r="U540" s="114"/>
      <c r="V540" s="114"/>
      <c r="X540" s="114"/>
      <c r="Z540" s="114"/>
      <c r="AA540" s="114"/>
      <c r="AB540" s="114"/>
      <c r="AC540" s="131">
        <f t="shared" si="11"/>
        <v>0</v>
      </c>
    </row>
    <row r="541" spans="1:29" x14ac:dyDescent="0.3">
      <c r="A541" s="131">
        <v>531</v>
      </c>
      <c r="B541" s="114"/>
      <c r="C541" s="114"/>
      <c r="D541" s="114"/>
      <c r="E541" s="114"/>
      <c r="G541" s="114"/>
      <c r="H541" s="114"/>
      <c r="I541" s="114"/>
      <c r="J541" s="114"/>
      <c r="K541" s="114"/>
      <c r="L541" s="114"/>
      <c r="M541" s="114"/>
      <c r="N541" s="114"/>
      <c r="O541" s="114"/>
      <c r="P541" s="114"/>
      <c r="R541" s="114"/>
      <c r="T541" s="114"/>
      <c r="U541" s="114"/>
      <c r="V541" s="114"/>
      <c r="X541" s="114"/>
      <c r="Z541" s="114"/>
      <c r="AA541" s="114"/>
      <c r="AB541" s="114"/>
      <c r="AC541" s="131">
        <f t="shared" si="11"/>
        <v>0</v>
      </c>
    </row>
    <row r="542" spans="1:29" x14ac:dyDescent="0.3">
      <c r="A542" s="131">
        <v>532</v>
      </c>
      <c r="B542" s="114"/>
      <c r="C542" s="114"/>
      <c r="D542" s="114"/>
      <c r="E542" s="114"/>
      <c r="G542" s="114"/>
      <c r="H542" s="114"/>
      <c r="I542" s="114"/>
      <c r="J542" s="114"/>
      <c r="K542" s="114"/>
      <c r="L542" s="114"/>
      <c r="M542" s="114"/>
      <c r="N542" s="114"/>
      <c r="O542" s="114"/>
      <c r="P542" s="114"/>
      <c r="R542" s="114"/>
      <c r="T542" s="114"/>
      <c r="U542" s="114"/>
      <c r="V542" s="114"/>
      <c r="X542" s="114"/>
      <c r="Z542" s="114"/>
      <c r="AA542" s="114"/>
      <c r="AB542" s="114"/>
      <c r="AC542" s="131">
        <f t="shared" si="11"/>
        <v>0</v>
      </c>
    </row>
    <row r="543" spans="1:29" x14ac:dyDescent="0.3">
      <c r="A543" s="131">
        <v>533</v>
      </c>
      <c r="B543" s="114"/>
      <c r="C543" s="114"/>
      <c r="D543" s="114"/>
      <c r="E543" s="114"/>
      <c r="G543" s="114"/>
      <c r="H543" s="114"/>
      <c r="I543" s="114"/>
      <c r="J543" s="114"/>
      <c r="K543" s="114"/>
      <c r="L543" s="114"/>
      <c r="M543" s="114"/>
      <c r="N543" s="114"/>
      <c r="O543" s="114"/>
      <c r="P543" s="114"/>
      <c r="R543" s="114"/>
      <c r="T543" s="114"/>
      <c r="U543" s="114"/>
      <c r="V543" s="114"/>
      <c r="X543" s="114"/>
      <c r="Z543" s="114"/>
      <c r="AA543" s="114"/>
      <c r="AB543" s="114"/>
      <c r="AC543" s="131">
        <f t="shared" si="11"/>
        <v>0</v>
      </c>
    </row>
    <row r="544" spans="1:29" x14ac:dyDescent="0.3">
      <c r="A544" s="131">
        <v>534</v>
      </c>
      <c r="B544" s="114"/>
      <c r="C544" s="114"/>
      <c r="D544" s="114"/>
      <c r="E544" s="114"/>
      <c r="G544" s="114"/>
      <c r="H544" s="114"/>
      <c r="I544" s="114"/>
      <c r="J544" s="114"/>
      <c r="K544" s="114"/>
      <c r="L544" s="114"/>
      <c r="M544" s="114"/>
      <c r="N544" s="114"/>
      <c r="O544" s="114"/>
      <c r="P544" s="114"/>
      <c r="R544" s="114"/>
      <c r="T544" s="114"/>
      <c r="U544" s="114"/>
      <c r="V544" s="114"/>
      <c r="X544" s="114"/>
      <c r="Z544" s="114"/>
      <c r="AA544" s="114"/>
      <c r="AB544" s="114"/>
      <c r="AC544" s="131">
        <f t="shared" si="11"/>
        <v>0</v>
      </c>
    </row>
    <row r="545" spans="1:29" x14ac:dyDescent="0.3">
      <c r="A545" s="131">
        <v>535</v>
      </c>
      <c r="B545" s="114"/>
      <c r="C545" s="114"/>
      <c r="D545" s="114"/>
      <c r="E545" s="114"/>
      <c r="G545" s="114"/>
      <c r="H545" s="114"/>
      <c r="I545" s="114"/>
      <c r="J545" s="114"/>
      <c r="K545" s="114"/>
      <c r="L545" s="114"/>
      <c r="M545" s="114"/>
      <c r="N545" s="114"/>
      <c r="O545" s="114"/>
      <c r="P545" s="114"/>
      <c r="R545" s="114"/>
      <c r="T545" s="114"/>
      <c r="U545" s="114"/>
      <c r="V545" s="114"/>
      <c r="X545" s="114"/>
      <c r="Z545" s="114"/>
      <c r="AA545" s="114"/>
      <c r="AB545" s="114"/>
      <c r="AC545" s="131">
        <f t="shared" si="11"/>
        <v>0</v>
      </c>
    </row>
    <row r="546" spans="1:29" x14ac:dyDescent="0.3">
      <c r="A546" s="131">
        <v>536</v>
      </c>
      <c r="B546" s="114"/>
      <c r="C546" s="114"/>
      <c r="D546" s="114"/>
      <c r="E546" s="114"/>
      <c r="G546" s="114"/>
      <c r="H546" s="114"/>
      <c r="I546" s="114"/>
      <c r="J546" s="114"/>
      <c r="K546" s="114"/>
      <c r="L546" s="114"/>
      <c r="M546" s="114"/>
      <c r="N546" s="114"/>
      <c r="O546" s="114"/>
      <c r="P546" s="114"/>
      <c r="R546" s="114"/>
      <c r="T546" s="114"/>
      <c r="U546" s="114"/>
      <c r="V546" s="114"/>
      <c r="X546" s="114"/>
      <c r="Z546" s="114"/>
      <c r="AA546" s="114"/>
      <c r="AB546" s="114"/>
      <c r="AC546" s="131">
        <f t="shared" si="11"/>
        <v>0</v>
      </c>
    </row>
    <row r="547" spans="1:29" x14ac:dyDescent="0.3">
      <c r="A547" s="131">
        <v>537</v>
      </c>
      <c r="B547" s="114"/>
      <c r="C547" s="114"/>
      <c r="D547" s="114"/>
      <c r="E547" s="114"/>
      <c r="G547" s="114"/>
      <c r="H547" s="114"/>
      <c r="I547" s="114"/>
      <c r="J547" s="114"/>
      <c r="K547" s="114"/>
      <c r="L547" s="114"/>
      <c r="M547" s="114"/>
      <c r="N547" s="114"/>
      <c r="O547" s="114"/>
      <c r="P547" s="114"/>
      <c r="R547" s="114"/>
      <c r="T547" s="114"/>
      <c r="U547" s="114"/>
      <c r="V547" s="114"/>
      <c r="X547" s="114"/>
      <c r="Z547" s="114"/>
      <c r="AA547" s="114"/>
      <c r="AB547" s="114"/>
      <c r="AC547" s="131">
        <f t="shared" si="11"/>
        <v>0</v>
      </c>
    </row>
    <row r="548" spans="1:29" x14ac:dyDescent="0.3">
      <c r="A548" s="131">
        <v>538</v>
      </c>
      <c r="B548" s="114"/>
      <c r="C548" s="114"/>
      <c r="D548" s="114"/>
      <c r="E548" s="114"/>
      <c r="G548" s="114"/>
      <c r="H548" s="114"/>
      <c r="I548" s="114"/>
      <c r="J548" s="114"/>
      <c r="K548" s="114"/>
      <c r="L548" s="114"/>
      <c r="M548" s="114"/>
      <c r="N548" s="114"/>
      <c r="O548" s="114"/>
      <c r="P548" s="114"/>
      <c r="R548" s="114"/>
      <c r="T548" s="114"/>
      <c r="U548" s="114"/>
      <c r="V548" s="114"/>
      <c r="X548" s="114"/>
      <c r="Z548" s="114"/>
      <c r="AA548" s="114"/>
      <c r="AB548" s="114"/>
      <c r="AC548" s="131">
        <f t="shared" si="11"/>
        <v>0</v>
      </c>
    </row>
    <row r="549" spans="1:29" x14ac:dyDescent="0.3">
      <c r="A549" s="131">
        <v>539</v>
      </c>
      <c r="B549" s="114"/>
      <c r="C549" s="114"/>
      <c r="D549" s="114"/>
      <c r="E549" s="114"/>
      <c r="G549" s="114"/>
      <c r="H549" s="114"/>
      <c r="I549" s="114"/>
      <c r="J549" s="114"/>
      <c r="K549" s="114"/>
      <c r="L549" s="114"/>
      <c r="M549" s="114"/>
      <c r="N549" s="114"/>
      <c r="O549" s="114"/>
      <c r="P549" s="114"/>
      <c r="R549" s="114"/>
      <c r="T549" s="114"/>
      <c r="U549" s="114"/>
      <c r="V549" s="114"/>
      <c r="X549" s="114"/>
      <c r="Z549" s="114"/>
      <c r="AA549" s="114"/>
      <c r="AB549" s="114"/>
      <c r="AC549" s="131">
        <f t="shared" si="11"/>
        <v>0</v>
      </c>
    </row>
    <row r="550" spans="1:29" x14ac:dyDescent="0.3">
      <c r="A550" s="131">
        <v>540</v>
      </c>
      <c r="B550" s="114"/>
      <c r="C550" s="114"/>
      <c r="D550" s="114"/>
      <c r="E550" s="114"/>
      <c r="G550" s="114"/>
      <c r="H550" s="114"/>
      <c r="I550" s="114"/>
      <c r="J550" s="114"/>
      <c r="K550" s="114"/>
      <c r="L550" s="114"/>
      <c r="M550" s="114"/>
      <c r="N550" s="114"/>
      <c r="O550" s="114"/>
      <c r="P550" s="114"/>
      <c r="R550" s="114"/>
      <c r="T550" s="114"/>
      <c r="U550" s="114"/>
      <c r="V550" s="114"/>
      <c r="X550" s="114"/>
      <c r="Z550" s="114"/>
      <c r="AA550" s="114"/>
      <c r="AB550" s="114"/>
      <c r="AC550" s="131">
        <f t="shared" si="11"/>
        <v>0</v>
      </c>
    </row>
    <row r="551" spans="1:29" x14ac:dyDescent="0.3">
      <c r="A551" s="131">
        <v>541</v>
      </c>
      <c r="B551" s="114"/>
      <c r="C551" s="114"/>
      <c r="D551" s="114"/>
      <c r="E551" s="114"/>
      <c r="G551" s="114"/>
      <c r="H551" s="114"/>
      <c r="I551" s="114"/>
      <c r="J551" s="114"/>
      <c r="K551" s="114"/>
      <c r="L551" s="114"/>
      <c r="M551" s="114"/>
      <c r="N551" s="114"/>
      <c r="O551" s="114"/>
      <c r="P551" s="114"/>
      <c r="R551" s="114"/>
      <c r="T551" s="114"/>
      <c r="U551" s="114"/>
      <c r="V551" s="114"/>
      <c r="X551" s="114"/>
      <c r="Z551" s="114"/>
      <c r="AA551" s="114"/>
      <c r="AB551" s="114"/>
      <c r="AC551" s="131">
        <f t="shared" si="11"/>
        <v>0</v>
      </c>
    </row>
    <row r="552" spans="1:29" x14ac:dyDescent="0.3">
      <c r="A552" s="131">
        <v>542</v>
      </c>
      <c r="B552" s="114"/>
      <c r="C552" s="114"/>
      <c r="D552" s="114"/>
      <c r="E552" s="114"/>
      <c r="G552" s="114"/>
      <c r="H552" s="114"/>
      <c r="I552" s="114"/>
      <c r="J552" s="114"/>
      <c r="K552" s="114"/>
      <c r="L552" s="114"/>
      <c r="M552" s="114"/>
      <c r="N552" s="114"/>
      <c r="O552" s="114"/>
      <c r="P552" s="114"/>
      <c r="R552" s="114"/>
      <c r="T552" s="114"/>
      <c r="U552" s="114"/>
      <c r="V552" s="114"/>
      <c r="X552" s="114"/>
      <c r="Z552" s="114"/>
      <c r="AA552" s="114"/>
      <c r="AB552" s="114"/>
      <c r="AC552" s="131">
        <f t="shared" si="11"/>
        <v>0</v>
      </c>
    </row>
    <row r="553" spans="1:29" x14ac:dyDescent="0.3">
      <c r="A553" s="131">
        <v>543</v>
      </c>
      <c r="B553" s="114"/>
      <c r="C553" s="114"/>
      <c r="D553" s="114"/>
      <c r="E553" s="114"/>
      <c r="G553" s="114"/>
      <c r="H553" s="114"/>
      <c r="I553" s="114"/>
      <c r="J553" s="114"/>
      <c r="K553" s="114"/>
      <c r="L553" s="114"/>
      <c r="M553" s="114"/>
      <c r="N553" s="114"/>
      <c r="O553" s="114"/>
      <c r="P553" s="114"/>
      <c r="R553" s="114"/>
      <c r="T553" s="114"/>
      <c r="U553" s="114"/>
      <c r="V553" s="114"/>
      <c r="X553" s="114"/>
      <c r="Z553" s="114"/>
      <c r="AA553" s="114"/>
      <c r="AB553" s="114"/>
      <c r="AC553" s="131">
        <f t="shared" si="11"/>
        <v>0</v>
      </c>
    </row>
    <row r="554" spans="1:29" x14ac:dyDescent="0.3">
      <c r="A554" s="131">
        <v>544</v>
      </c>
      <c r="B554" s="114"/>
      <c r="C554" s="114"/>
      <c r="D554" s="114"/>
      <c r="E554" s="114"/>
      <c r="G554" s="114"/>
      <c r="H554" s="114"/>
      <c r="I554" s="114"/>
      <c r="J554" s="114"/>
      <c r="K554" s="114"/>
      <c r="L554" s="114"/>
      <c r="M554" s="114"/>
      <c r="N554" s="114"/>
      <c r="O554" s="114"/>
      <c r="P554" s="114"/>
      <c r="R554" s="114"/>
      <c r="T554" s="114"/>
      <c r="U554" s="114"/>
      <c r="V554" s="114"/>
      <c r="X554" s="114"/>
      <c r="Z554" s="114"/>
      <c r="AA554" s="114"/>
      <c r="AB554" s="114"/>
      <c r="AC554" s="131">
        <f t="shared" si="11"/>
        <v>0</v>
      </c>
    </row>
    <row r="555" spans="1:29" x14ac:dyDescent="0.3">
      <c r="A555" s="131">
        <v>545</v>
      </c>
      <c r="B555" s="114"/>
      <c r="C555" s="114"/>
      <c r="D555" s="114"/>
      <c r="E555" s="114"/>
      <c r="G555" s="114"/>
      <c r="H555" s="114"/>
      <c r="I555" s="114"/>
      <c r="J555" s="114"/>
      <c r="K555" s="114"/>
      <c r="L555" s="114"/>
      <c r="M555" s="114"/>
      <c r="N555" s="114"/>
      <c r="O555" s="114"/>
      <c r="P555" s="114"/>
      <c r="R555" s="114"/>
      <c r="T555" s="114"/>
      <c r="U555" s="114"/>
      <c r="V555" s="114"/>
      <c r="X555" s="114"/>
      <c r="Z555" s="114"/>
      <c r="AA555" s="114"/>
      <c r="AB555" s="114"/>
      <c r="AC555" s="131">
        <f t="shared" si="11"/>
        <v>0</v>
      </c>
    </row>
    <row r="556" spans="1:29" x14ac:dyDescent="0.3">
      <c r="A556" s="131">
        <v>546</v>
      </c>
      <c r="B556" s="114"/>
      <c r="C556" s="114"/>
      <c r="D556" s="114"/>
      <c r="E556" s="114"/>
      <c r="G556" s="114"/>
      <c r="H556" s="114"/>
      <c r="I556" s="114"/>
      <c r="J556" s="114"/>
      <c r="K556" s="114"/>
      <c r="L556" s="114"/>
      <c r="M556" s="114"/>
      <c r="N556" s="114"/>
      <c r="O556" s="114"/>
      <c r="P556" s="114"/>
      <c r="R556" s="114"/>
      <c r="T556" s="114"/>
      <c r="U556" s="114"/>
      <c r="V556" s="114"/>
      <c r="X556" s="114"/>
      <c r="Z556" s="114"/>
      <c r="AA556" s="114"/>
      <c r="AB556" s="114"/>
      <c r="AC556" s="131">
        <f t="shared" si="11"/>
        <v>0</v>
      </c>
    </row>
    <row r="557" spans="1:29" x14ac:dyDescent="0.3">
      <c r="A557" s="131">
        <v>547</v>
      </c>
      <c r="B557" s="114"/>
      <c r="C557" s="114"/>
      <c r="D557" s="114"/>
      <c r="E557" s="114"/>
      <c r="G557" s="114"/>
      <c r="H557" s="114"/>
      <c r="I557" s="114"/>
      <c r="J557" s="114"/>
      <c r="K557" s="114"/>
      <c r="L557" s="114"/>
      <c r="M557" s="114"/>
      <c r="N557" s="114"/>
      <c r="O557" s="114"/>
      <c r="P557" s="114"/>
      <c r="R557" s="114"/>
      <c r="T557" s="114"/>
      <c r="U557" s="114"/>
      <c r="V557" s="114"/>
      <c r="X557" s="114"/>
      <c r="Z557" s="114"/>
      <c r="AA557" s="114"/>
      <c r="AB557" s="114"/>
      <c r="AC557" s="131">
        <f t="shared" si="11"/>
        <v>0</v>
      </c>
    </row>
    <row r="558" spans="1:29" x14ac:dyDescent="0.3">
      <c r="A558" s="131">
        <v>548</v>
      </c>
      <c r="B558" s="114"/>
      <c r="C558" s="114"/>
      <c r="D558" s="114"/>
      <c r="E558" s="114"/>
      <c r="G558" s="114"/>
      <c r="H558" s="114"/>
      <c r="I558" s="114"/>
      <c r="J558" s="114"/>
      <c r="K558" s="114"/>
      <c r="L558" s="114"/>
      <c r="M558" s="114"/>
      <c r="N558" s="114"/>
      <c r="O558" s="114"/>
      <c r="P558" s="114"/>
      <c r="R558" s="114"/>
      <c r="T558" s="114"/>
      <c r="U558" s="114"/>
      <c r="V558" s="114"/>
      <c r="X558" s="114"/>
      <c r="Z558" s="114"/>
      <c r="AA558" s="114"/>
      <c r="AB558" s="114"/>
      <c r="AC558" s="131">
        <f t="shared" si="11"/>
        <v>0</v>
      </c>
    </row>
    <row r="559" spans="1:29" x14ac:dyDescent="0.3">
      <c r="A559" s="131">
        <v>549</v>
      </c>
      <c r="B559" s="114"/>
      <c r="C559" s="114"/>
      <c r="D559" s="114"/>
      <c r="E559" s="114"/>
      <c r="G559" s="114"/>
      <c r="H559" s="114"/>
      <c r="I559" s="114"/>
      <c r="J559" s="114"/>
      <c r="K559" s="114"/>
      <c r="L559" s="114"/>
      <c r="M559" s="114"/>
      <c r="N559" s="114"/>
      <c r="O559" s="114"/>
      <c r="P559" s="114"/>
      <c r="R559" s="114"/>
      <c r="T559" s="114"/>
      <c r="U559" s="114"/>
      <c r="V559" s="114"/>
      <c r="X559" s="114"/>
      <c r="Z559" s="114"/>
      <c r="AA559" s="114"/>
      <c r="AB559" s="114"/>
      <c r="AC559" s="131">
        <f t="shared" si="11"/>
        <v>0</v>
      </c>
    </row>
    <row r="560" spans="1:29" x14ac:dyDescent="0.3">
      <c r="A560" s="131">
        <v>550</v>
      </c>
      <c r="B560" s="114"/>
      <c r="C560" s="114"/>
      <c r="D560" s="114"/>
      <c r="E560" s="114"/>
      <c r="G560" s="114"/>
      <c r="H560" s="114"/>
      <c r="I560" s="114"/>
      <c r="J560" s="114"/>
      <c r="K560" s="114"/>
      <c r="L560" s="114"/>
      <c r="M560" s="114"/>
      <c r="N560" s="114"/>
      <c r="O560" s="114"/>
      <c r="P560" s="114"/>
      <c r="R560" s="114"/>
      <c r="T560" s="114"/>
      <c r="U560" s="114"/>
      <c r="V560" s="114"/>
      <c r="X560" s="114"/>
      <c r="Z560" s="114"/>
      <c r="AA560" s="114"/>
      <c r="AB560" s="114"/>
      <c r="AC560" s="131">
        <f t="shared" si="11"/>
        <v>0</v>
      </c>
    </row>
    <row r="561" spans="1:29" x14ac:dyDescent="0.3">
      <c r="A561" s="131">
        <v>551</v>
      </c>
      <c r="B561" s="114"/>
      <c r="C561" s="114"/>
      <c r="D561" s="114"/>
      <c r="E561" s="114"/>
      <c r="G561" s="114"/>
      <c r="H561" s="114"/>
      <c r="I561" s="114"/>
      <c r="J561" s="114"/>
      <c r="K561" s="114"/>
      <c r="L561" s="114"/>
      <c r="M561" s="114"/>
      <c r="N561" s="114"/>
      <c r="O561" s="114"/>
      <c r="P561" s="114"/>
      <c r="R561" s="114"/>
      <c r="T561" s="114"/>
      <c r="U561" s="114"/>
      <c r="V561" s="114"/>
      <c r="X561" s="114"/>
      <c r="Z561" s="114"/>
      <c r="AA561" s="114"/>
      <c r="AB561" s="114"/>
      <c r="AC561" s="131">
        <f t="shared" si="11"/>
        <v>0</v>
      </c>
    </row>
    <row r="562" spans="1:29" x14ac:dyDescent="0.3">
      <c r="A562" s="131">
        <v>552</v>
      </c>
      <c r="B562" s="114"/>
      <c r="C562" s="114"/>
      <c r="D562" s="114"/>
      <c r="E562" s="114"/>
      <c r="G562" s="114"/>
      <c r="H562" s="114"/>
      <c r="I562" s="114"/>
      <c r="J562" s="114"/>
      <c r="K562" s="114"/>
      <c r="L562" s="114"/>
      <c r="M562" s="114"/>
      <c r="N562" s="114"/>
      <c r="O562" s="114"/>
      <c r="P562" s="114"/>
      <c r="R562" s="114"/>
      <c r="T562" s="114"/>
      <c r="U562" s="114"/>
      <c r="V562" s="114"/>
      <c r="X562" s="114"/>
      <c r="Z562" s="114"/>
      <c r="AA562" s="114"/>
      <c r="AB562" s="114"/>
      <c r="AC562" s="131">
        <f t="shared" si="11"/>
        <v>0</v>
      </c>
    </row>
    <row r="563" spans="1:29" x14ac:dyDescent="0.3">
      <c r="A563" s="131">
        <v>553</v>
      </c>
      <c r="B563" s="114"/>
      <c r="C563" s="114"/>
      <c r="D563" s="114"/>
      <c r="E563" s="114"/>
      <c r="G563" s="114"/>
      <c r="H563" s="114"/>
      <c r="I563" s="114"/>
      <c r="J563" s="114"/>
      <c r="K563" s="114"/>
      <c r="L563" s="114"/>
      <c r="M563" s="114"/>
      <c r="N563" s="114"/>
      <c r="O563" s="114"/>
      <c r="P563" s="114"/>
      <c r="R563" s="114"/>
      <c r="T563" s="114"/>
      <c r="U563" s="114"/>
      <c r="V563" s="114"/>
      <c r="X563" s="114"/>
      <c r="Z563" s="114"/>
      <c r="AA563" s="114"/>
      <c r="AB563" s="114"/>
      <c r="AC563" s="131">
        <f t="shared" si="11"/>
        <v>0</v>
      </c>
    </row>
    <row r="564" spans="1:29" x14ac:dyDescent="0.3">
      <c r="A564" s="131">
        <v>554</v>
      </c>
      <c r="B564" s="114"/>
      <c r="C564" s="114"/>
      <c r="D564" s="114"/>
      <c r="E564" s="114"/>
      <c r="G564" s="114"/>
      <c r="H564" s="114"/>
      <c r="I564" s="114"/>
      <c r="J564" s="114"/>
      <c r="K564" s="114"/>
      <c r="L564" s="114"/>
      <c r="M564" s="114"/>
      <c r="N564" s="114"/>
      <c r="O564" s="114"/>
      <c r="P564" s="114"/>
      <c r="R564" s="114"/>
      <c r="T564" s="114"/>
      <c r="U564" s="114"/>
      <c r="V564" s="114"/>
      <c r="X564" s="114"/>
      <c r="Z564" s="114"/>
      <c r="AA564" s="114"/>
      <c r="AB564" s="114"/>
      <c r="AC564" s="131">
        <f t="shared" si="11"/>
        <v>0</v>
      </c>
    </row>
    <row r="565" spans="1:29" x14ac:dyDescent="0.3">
      <c r="A565" s="131">
        <v>555</v>
      </c>
      <c r="B565" s="114"/>
      <c r="C565" s="114"/>
      <c r="D565" s="114"/>
      <c r="E565" s="114"/>
      <c r="G565" s="114"/>
      <c r="H565" s="114"/>
      <c r="I565" s="114"/>
      <c r="J565" s="114"/>
      <c r="K565" s="114"/>
      <c r="L565" s="114"/>
      <c r="M565" s="114"/>
      <c r="N565" s="114"/>
      <c r="O565" s="114"/>
      <c r="P565" s="114"/>
      <c r="R565" s="114"/>
      <c r="T565" s="114"/>
      <c r="U565" s="114"/>
      <c r="V565" s="114"/>
      <c r="X565" s="114"/>
      <c r="Z565" s="114"/>
      <c r="AA565" s="114"/>
      <c r="AB565" s="114"/>
      <c r="AC565" s="131">
        <f t="shared" si="11"/>
        <v>0</v>
      </c>
    </row>
    <row r="566" spans="1:29" x14ac:dyDescent="0.3">
      <c r="A566" s="131">
        <v>556</v>
      </c>
      <c r="B566" s="114"/>
      <c r="C566" s="114"/>
      <c r="D566" s="114"/>
      <c r="E566" s="114"/>
      <c r="G566" s="114"/>
      <c r="H566" s="114"/>
      <c r="I566" s="114"/>
      <c r="J566" s="114"/>
      <c r="K566" s="114"/>
      <c r="L566" s="114"/>
      <c r="M566" s="114"/>
      <c r="N566" s="114"/>
      <c r="O566" s="114"/>
      <c r="P566" s="114"/>
      <c r="R566" s="114"/>
      <c r="T566" s="114"/>
      <c r="U566" s="114"/>
      <c r="V566" s="114"/>
      <c r="X566" s="114"/>
      <c r="Z566" s="114"/>
      <c r="AA566" s="114"/>
      <c r="AB566" s="114"/>
      <c r="AC566" s="131">
        <f t="shared" si="11"/>
        <v>0</v>
      </c>
    </row>
    <row r="567" spans="1:29" x14ac:dyDescent="0.3">
      <c r="A567" s="131">
        <v>557</v>
      </c>
      <c r="B567" s="114"/>
      <c r="C567" s="114"/>
      <c r="D567" s="114"/>
      <c r="E567" s="114"/>
      <c r="G567" s="114"/>
      <c r="H567" s="114"/>
      <c r="I567" s="114"/>
      <c r="J567" s="114"/>
      <c r="K567" s="114"/>
      <c r="L567" s="114"/>
      <c r="M567" s="114"/>
      <c r="N567" s="114"/>
      <c r="O567" s="114"/>
      <c r="P567" s="114"/>
      <c r="R567" s="114"/>
      <c r="T567" s="114"/>
      <c r="U567" s="114"/>
      <c r="V567" s="114"/>
      <c r="X567" s="114"/>
      <c r="Z567" s="114"/>
      <c r="AA567" s="114"/>
      <c r="AB567" s="114"/>
      <c r="AC567" s="131">
        <f t="shared" si="11"/>
        <v>0</v>
      </c>
    </row>
    <row r="568" spans="1:29" x14ac:dyDescent="0.3">
      <c r="A568" s="131">
        <v>558</v>
      </c>
      <c r="B568" s="114"/>
      <c r="C568" s="114"/>
      <c r="D568" s="114"/>
      <c r="E568" s="114"/>
      <c r="G568" s="114"/>
      <c r="H568" s="114"/>
      <c r="I568" s="114"/>
      <c r="J568" s="114"/>
      <c r="K568" s="114"/>
      <c r="L568" s="114"/>
      <c r="M568" s="114"/>
      <c r="N568" s="114"/>
      <c r="O568" s="114"/>
      <c r="P568" s="114"/>
      <c r="R568" s="114"/>
      <c r="T568" s="114"/>
      <c r="U568" s="114"/>
      <c r="V568" s="114"/>
      <c r="X568" s="114"/>
      <c r="Z568" s="114"/>
      <c r="AA568" s="114"/>
      <c r="AB568" s="114"/>
      <c r="AC568" s="131">
        <f t="shared" si="11"/>
        <v>0</v>
      </c>
    </row>
    <row r="569" spans="1:29" x14ac:dyDescent="0.3">
      <c r="A569" s="131">
        <v>559</v>
      </c>
      <c r="B569" s="114"/>
      <c r="C569" s="114"/>
      <c r="D569" s="114"/>
      <c r="E569" s="114"/>
      <c r="G569" s="114"/>
      <c r="H569" s="114"/>
      <c r="I569" s="114"/>
      <c r="J569" s="114"/>
      <c r="K569" s="114"/>
      <c r="L569" s="114"/>
      <c r="M569" s="114"/>
      <c r="N569" s="114"/>
      <c r="O569" s="114"/>
      <c r="P569" s="114"/>
      <c r="R569" s="114"/>
      <c r="T569" s="114"/>
      <c r="U569" s="114"/>
      <c r="V569" s="114"/>
      <c r="X569" s="114"/>
      <c r="Z569" s="114"/>
      <c r="AA569" s="114"/>
      <c r="AB569" s="114"/>
      <c r="AC569" s="131">
        <f t="shared" si="11"/>
        <v>0</v>
      </c>
    </row>
    <row r="570" spans="1:29" x14ac:dyDescent="0.3">
      <c r="A570" s="131">
        <v>560</v>
      </c>
      <c r="B570" s="114"/>
      <c r="C570" s="114"/>
      <c r="D570" s="114"/>
      <c r="E570" s="114"/>
      <c r="G570" s="114"/>
      <c r="H570" s="114"/>
      <c r="I570" s="114"/>
      <c r="J570" s="114"/>
      <c r="K570" s="114"/>
      <c r="L570" s="114"/>
      <c r="M570" s="114"/>
      <c r="N570" s="114"/>
      <c r="O570" s="114"/>
      <c r="P570" s="114"/>
      <c r="R570" s="114"/>
      <c r="T570" s="114"/>
      <c r="U570" s="114"/>
      <c r="V570" s="114"/>
      <c r="X570" s="114"/>
      <c r="Z570" s="114"/>
      <c r="AA570" s="114"/>
      <c r="AB570" s="114"/>
      <c r="AC570" s="131">
        <f t="shared" si="11"/>
        <v>0</v>
      </c>
    </row>
    <row r="571" spans="1:29" x14ac:dyDescent="0.3">
      <c r="A571" s="131">
        <v>561</v>
      </c>
      <c r="B571" s="114"/>
      <c r="C571" s="114"/>
      <c r="D571" s="114"/>
      <c r="E571" s="114"/>
      <c r="G571" s="114"/>
      <c r="H571" s="114"/>
      <c r="I571" s="114"/>
      <c r="J571" s="114"/>
      <c r="K571" s="114"/>
      <c r="L571" s="114"/>
      <c r="M571" s="114"/>
      <c r="N571" s="114"/>
      <c r="O571" s="114"/>
      <c r="P571" s="114"/>
      <c r="R571" s="114"/>
      <c r="T571" s="114"/>
      <c r="U571" s="114"/>
      <c r="V571" s="114"/>
      <c r="X571" s="114"/>
      <c r="Z571" s="114"/>
      <c r="AA571" s="114"/>
      <c r="AB571" s="114"/>
      <c r="AC571" s="131">
        <f t="shared" si="11"/>
        <v>0</v>
      </c>
    </row>
    <row r="572" spans="1:29" x14ac:dyDescent="0.3">
      <c r="A572" s="131">
        <v>562</v>
      </c>
      <c r="B572" s="114"/>
      <c r="C572" s="114"/>
      <c r="D572" s="114"/>
      <c r="E572" s="114"/>
      <c r="G572" s="114"/>
      <c r="H572" s="114"/>
      <c r="I572" s="114"/>
      <c r="J572" s="114"/>
      <c r="K572" s="114"/>
      <c r="L572" s="114"/>
      <c r="M572" s="114"/>
      <c r="N572" s="114"/>
      <c r="O572" s="114"/>
      <c r="P572" s="114"/>
      <c r="R572" s="114"/>
      <c r="T572" s="114"/>
      <c r="U572" s="114"/>
      <c r="V572" s="114"/>
      <c r="X572" s="114"/>
      <c r="Z572" s="114"/>
      <c r="AA572" s="114"/>
      <c r="AB572" s="114"/>
      <c r="AC572" s="131">
        <f t="shared" si="11"/>
        <v>0</v>
      </c>
    </row>
    <row r="573" spans="1:29" x14ac:dyDescent="0.3">
      <c r="A573" s="131">
        <v>563</v>
      </c>
      <c r="B573" s="114"/>
      <c r="C573" s="114"/>
      <c r="D573" s="114"/>
      <c r="E573" s="114"/>
      <c r="G573" s="114"/>
      <c r="H573" s="114"/>
      <c r="I573" s="114"/>
      <c r="J573" s="114"/>
      <c r="K573" s="114"/>
      <c r="L573" s="114"/>
      <c r="M573" s="114"/>
      <c r="N573" s="114"/>
      <c r="O573" s="114"/>
      <c r="P573" s="114"/>
      <c r="R573" s="114"/>
      <c r="T573" s="114"/>
      <c r="U573" s="114"/>
      <c r="V573" s="114"/>
      <c r="X573" s="114"/>
      <c r="Z573" s="114"/>
      <c r="AA573" s="114"/>
      <c r="AB573" s="114"/>
      <c r="AC573" s="131">
        <f t="shared" si="11"/>
        <v>0</v>
      </c>
    </row>
    <row r="574" spans="1:29" x14ac:dyDescent="0.3">
      <c r="A574" s="131">
        <v>564</v>
      </c>
      <c r="B574" s="114"/>
      <c r="C574" s="114"/>
      <c r="D574" s="114"/>
      <c r="E574" s="114"/>
      <c r="G574" s="114"/>
      <c r="H574" s="114"/>
      <c r="I574" s="114"/>
      <c r="J574" s="114"/>
      <c r="K574" s="114"/>
      <c r="L574" s="114"/>
      <c r="M574" s="114"/>
      <c r="N574" s="114"/>
      <c r="O574" s="114"/>
      <c r="P574" s="114"/>
      <c r="R574" s="114"/>
      <c r="T574" s="114"/>
      <c r="U574" s="114"/>
      <c r="V574" s="114"/>
      <c r="X574" s="114"/>
      <c r="Z574" s="114"/>
      <c r="AA574" s="114"/>
      <c r="AB574" s="114"/>
      <c r="AC574" s="131">
        <f t="shared" si="11"/>
        <v>0</v>
      </c>
    </row>
    <row r="575" spans="1:29" x14ac:dyDescent="0.3">
      <c r="A575" s="131">
        <v>565</v>
      </c>
      <c r="B575" s="114"/>
      <c r="C575" s="114"/>
      <c r="D575" s="114"/>
      <c r="E575" s="114"/>
      <c r="G575" s="114"/>
      <c r="H575" s="114"/>
      <c r="I575" s="114"/>
      <c r="J575" s="114"/>
      <c r="K575" s="114"/>
      <c r="L575" s="114"/>
      <c r="M575" s="114"/>
      <c r="N575" s="114"/>
      <c r="O575" s="114"/>
      <c r="P575" s="114"/>
      <c r="R575" s="114"/>
      <c r="T575" s="114"/>
      <c r="U575" s="114"/>
      <c r="V575" s="114"/>
      <c r="X575" s="114"/>
      <c r="Z575" s="114"/>
      <c r="AA575" s="114"/>
      <c r="AB575" s="114"/>
      <c r="AC575" s="131">
        <f t="shared" si="11"/>
        <v>0</v>
      </c>
    </row>
    <row r="576" spans="1:29" x14ac:dyDescent="0.3">
      <c r="A576" s="131">
        <v>566</v>
      </c>
      <c r="B576" s="114"/>
      <c r="C576" s="114"/>
      <c r="D576" s="114"/>
      <c r="E576" s="114"/>
      <c r="G576" s="114"/>
      <c r="H576" s="114"/>
      <c r="I576" s="114"/>
      <c r="J576" s="114"/>
      <c r="K576" s="114"/>
      <c r="L576" s="114"/>
      <c r="M576" s="114"/>
      <c r="N576" s="114"/>
      <c r="O576" s="114"/>
      <c r="P576" s="114"/>
      <c r="R576" s="114"/>
      <c r="T576" s="114"/>
      <c r="U576" s="114"/>
      <c r="V576" s="114"/>
      <c r="X576" s="114"/>
      <c r="Z576" s="114"/>
      <c r="AA576" s="114"/>
      <c r="AB576" s="114"/>
      <c r="AC576" s="131">
        <f t="shared" si="11"/>
        <v>0</v>
      </c>
    </row>
    <row r="577" spans="1:29" x14ac:dyDescent="0.3">
      <c r="A577" s="131">
        <v>567</v>
      </c>
      <c r="B577" s="114"/>
      <c r="C577" s="114"/>
      <c r="D577" s="114"/>
      <c r="E577" s="114"/>
      <c r="G577" s="114"/>
      <c r="H577" s="114"/>
      <c r="I577" s="114"/>
      <c r="J577" s="114"/>
      <c r="K577" s="114"/>
      <c r="L577" s="114"/>
      <c r="M577" s="114"/>
      <c r="N577" s="114"/>
      <c r="O577" s="114"/>
      <c r="P577" s="114"/>
      <c r="R577" s="114"/>
      <c r="T577" s="114"/>
      <c r="U577" s="114"/>
      <c r="V577" s="114"/>
      <c r="X577" s="114"/>
      <c r="Z577" s="114"/>
      <c r="AA577" s="114"/>
      <c r="AB577" s="114"/>
      <c r="AC577" s="131">
        <f t="shared" si="11"/>
        <v>0</v>
      </c>
    </row>
    <row r="578" spans="1:29" x14ac:dyDescent="0.3">
      <c r="A578" s="131">
        <v>568</v>
      </c>
      <c r="B578" s="114"/>
      <c r="C578" s="114"/>
      <c r="D578" s="114"/>
      <c r="E578" s="114"/>
      <c r="G578" s="114"/>
      <c r="H578" s="114"/>
      <c r="I578" s="114"/>
      <c r="J578" s="114"/>
      <c r="K578" s="114"/>
      <c r="L578" s="114"/>
      <c r="M578" s="114"/>
      <c r="N578" s="114"/>
      <c r="O578" s="114"/>
      <c r="P578" s="114"/>
      <c r="R578" s="114"/>
      <c r="T578" s="114"/>
      <c r="U578" s="114"/>
      <c r="V578" s="114"/>
      <c r="X578" s="114"/>
      <c r="Z578" s="114"/>
      <c r="AA578" s="114"/>
      <c r="AB578" s="114"/>
      <c r="AC578" s="131">
        <f t="shared" si="11"/>
        <v>0</v>
      </c>
    </row>
    <row r="579" spans="1:29" x14ac:dyDescent="0.3">
      <c r="A579" s="131">
        <v>569</v>
      </c>
      <c r="B579" s="114"/>
      <c r="C579" s="114"/>
      <c r="D579" s="114"/>
      <c r="E579" s="114"/>
      <c r="G579" s="114"/>
      <c r="H579" s="114"/>
      <c r="I579" s="114"/>
      <c r="J579" s="114"/>
      <c r="K579" s="114"/>
      <c r="L579" s="114"/>
      <c r="M579" s="114"/>
      <c r="N579" s="114"/>
      <c r="O579" s="114"/>
      <c r="P579" s="114"/>
      <c r="R579" s="114"/>
      <c r="T579" s="114"/>
      <c r="U579" s="114"/>
      <c r="V579" s="114"/>
      <c r="X579" s="114"/>
      <c r="Z579" s="114"/>
      <c r="AA579" s="114"/>
      <c r="AB579" s="114"/>
      <c r="AC579" s="131">
        <f t="shared" si="11"/>
        <v>0</v>
      </c>
    </row>
    <row r="580" spans="1:29" x14ac:dyDescent="0.3">
      <c r="A580" s="131">
        <v>570</v>
      </c>
      <c r="B580" s="114"/>
      <c r="C580" s="114"/>
      <c r="D580" s="114"/>
      <c r="E580" s="114"/>
      <c r="G580" s="114"/>
      <c r="H580" s="114"/>
      <c r="I580" s="114"/>
      <c r="J580" s="114"/>
      <c r="K580" s="114"/>
      <c r="L580" s="114"/>
      <c r="M580" s="114"/>
      <c r="N580" s="114"/>
      <c r="O580" s="114"/>
      <c r="P580" s="114"/>
      <c r="R580" s="114"/>
      <c r="T580" s="114"/>
      <c r="U580" s="114"/>
      <c r="V580" s="114"/>
      <c r="X580" s="114"/>
      <c r="Z580" s="114"/>
      <c r="AA580" s="114"/>
      <c r="AB580" s="114"/>
      <c r="AC580" s="131">
        <f t="shared" si="11"/>
        <v>0</v>
      </c>
    </row>
    <row r="581" spans="1:29" x14ac:dyDescent="0.3">
      <c r="A581" s="131">
        <v>571</v>
      </c>
      <c r="B581" s="114"/>
      <c r="C581" s="114"/>
      <c r="D581" s="114"/>
      <c r="E581" s="114"/>
      <c r="G581" s="114"/>
      <c r="H581" s="114"/>
      <c r="I581" s="114"/>
      <c r="J581" s="114"/>
      <c r="K581" s="114"/>
      <c r="L581" s="114"/>
      <c r="M581" s="114"/>
      <c r="N581" s="114"/>
      <c r="O581" s="114"/>
      <c r="P581" s="114"/>
      <c r="R581" s="114"/>
      <c r="T581" s="114"/>
      <c r="U581" s="114"/>
      <c r="V581" s="114"/>
      <c r="X581" s="114"/>
      <c r="Z581" s="114"/>
      <c r="AA581" s="114"/>
      <c r="AB581" s="114"/>
      <c r="AC581" s="131">
        <f t="shared" si="11"/>
        <v>0</v>
      </c>
    </row>
    <row r="582" spans="1:29" x14ac:dyDescent="0.3">
      <c r="A582" s="131">
        <v>572</v>
      </c>
      <c r="B582" s="114"/>
      <c r="C582" s="114"/>
      <c r="D582" s="114"/>
      <c r="E582" s="114"/>
      <c r="G582" s="114"/>
      <c r="H582" s="114"/>
      <c r="I582" s="114"/>
      <c r="J582" s="114"/>
      <c r="K582" s="114"/>
      <c r="L582" s="114"/>
      <c r="M582" s="114"/>
      <c r="N582" s="114"/>
      <c r="O582" s="114"/>
      <c r="P582" s="114"/>
      <c r="R582" s="114"/>
      <c r="T582" s="114"/>
      <c r="U582" s="114"/>
      <c r="V582" s="114"/>
      <c r="X582" s="114"/>
      <c r="Z582" s="114"/>
      <c r="AA582" s="114"/>
      <c r="AB582" s="114"/>
      <c r="AC582" s="131">
        <f t="shared" si="11"/>
        <v>0</v>
      </c>
    </row>
    <row r="583" spans="1:29" x14ac:dyDescent="0.3">
      <c r="A583" s="131">
        <v>573</v>
      </c>
      <c r="B583" s="114"/>
      <c r="C583" s="114"/>
      <c r="D583" s="114"/>
      <c r="E583" s="114"/>
      <c r="G583" s="114"/>
      <c r="H583" s="114"/>
      <c r="I583" s="114"/>
      <c r="J583" s="114"/>
      <c r="K583" s="114"/>
      <c r="L583" s="114"/>
      <c r="M583" s="114"/>
      <c r="N583" s="114"/>
      <c r="O583" s="114"/>
      <c r="P583" s="114"/>
      <c r="R583" s="114"/>
      <c r="T583" s="114"/>
      <c r="U583" s="114"/>
      <c r="V583" s="114"/>
      <c r="X583" s="114"/>
      <c r="Z583" s="114"/>
      <c r="AA583" s="114"/>
      <c r="AB583" s="114"/>
      <c r="AC583" s="131">
        <f t="shared" si="11"/>
        <v>0</v>
      </c>
    </row>
    <row r="584" spans="1:29" x14ac:dyDescent="0.3">
      <c r="A584" s="131">
        <v>574</v>
      </c>
      <c r="B584" s="114"/>
      <c r="C584" s="114"/>
      <c r="D584" s="114"/>
      <c r="E584" s="114"/>
      <c r="G584" s="114"/>
      <c r="H584" s="114"/>
      <c r="I584" s="114"/>
      <c r="J584" s="114"/>
      <c r="K584" s="114"/>
      <c r="L584" s="114"/>
      <c r="M584" s="114"/>
      <c r="N584" s="114"/>
      <c r="O584" s="114"/>
      <c r="P584" s="114"/>
      <c r="R584" s="114"/>
      <c r="T584" s="114"/>
      <c r="U584" s="114"/>
      <c r="V584" s="114"/>
      <c r="X584" s="114"/>
      <c r="Z584" s="114"/>
      <c r="AA584" s="114"/>
      <c r="AB584" s="114"/>
      <c r="AC584" s="131">
        <f t="shared" si="11"/>
        <v>0</v>
      </c>
    </row>
    <row r="585" spans="1:29" x14ac:dyDescent="0.3">
      <c r="A585" s="131">
        <v>575</v>
      </c>
      <c r="B585" s="114"/>
      <c r="C585" s="114"/>
      <c r="D585" s="114"/>
      <c r="E585" s="114"/>
      <c r="G585" s="114"/>
      <c r="H585" s="114"/>
      <c r="I585" s="114"/>
      <c r="J585" s="114"/>
      <c r="K585" s="114"/>
      <c r="L585" s="114"/>
      <c r="M585" s="114"/>
      <c r="N585" s="114"/>
      <c r="O585" s="114"/>
      <c r="P585" s="114"/>
      <c r="R585" s="114"/>
      <c r="T585" s="114"/>
      <c r="U585" s="114"/>
      <c r="V585" s="114"/>
      <c r="X585" s="114"/>
      <c r="Z585" s="114"/>
      <c r="AA585" s="114"/>
      <c r="AB585" s="114"/>
      <c r="AC585" s="131">
        <f t="shared" si="11"/>
        <v>0</v>
      </c>
    </row>
    <row r="586" spans="1:29" x14ac:dyDescent="0.3">
      <c r="A586" s="131">
        <v>576</v>
      </c>
      <c r="B586" s="114"/>
      <c r="C586" s="114"/>
      <c r="D586" s="114"/>
      <c r="E586" s="114"/>
      <c r="G586" s="114"/>
      <c r="H586" s="114"/>
      <c r="I586" s="114"/>
      <c r="J586" s="114"/>
      <c r="K586" s="114"/>
      <c r="L586" s="114"/>
      <c r="M586" s="114"/>
      <c r="N586" s="114"/>
      <c r="O586" s="114"/>
      <c r="P586" s="114"/>
      <c r="R586" s="114"/>
      <c r="T586" s="114"/>
      <c r="U586" s="114"/>
      <c r="V586" s="114"/>
      <c r="X586" s="114"/>
      <c r="Z586" s="114"/>
      <c r="AA586" s="114"/>
      <c r="AB586" s="114"/>
      <c r="AC586" s="131">
        <f t="shared" si="11"/>
        <v>0</v>
      </c>
    </row>
    <row r="587" spans="1:29" x14ac:dyDescent="0.3">
      <c r="A587" s="131">
        <v>577</v>
      </c>
      <c r="B587" s="114"/>
      <c r="C587" s="114"/>
      <c r="D587" s="114"/>
      <c r="E587" s="114"/>
      <c r="G587" s="114"/>
      <c r="H587" s="114"/>
      <c r="I587" s="114"/>
      <c r="J587" s="114"/>
      <c r="K587" s="114"/>
      <c r="L587" s="114"/>
      <c r="M587" s="114"/>
      <c r="N587" s="114"/>
      <c r="O587" s="114"/>
      <c r="P587" s="114"/>
      <c r="R587" s="114"/>
      <c r="T587" s="114"/>
      <c r="U587" s="114"/>
      <c r="V587" s="114"/>
      <c r="X587" s="114"/>
      <c r="Z587" s="114"/>
      <c r="AA587" s="114"/>
      <c r="AB587" s="114"/>
      <c r="AC587" s="131">
        <f t="shared" si="11"/>
        <v>0</v>
      </c>
    </row>
    <row r="588" spans="1:29" x14ac:dyDescent="0.3">
      <c r="A588" s="131">
        <v>578</v>
      </c>
      <c r="B588" s="114"/>
      <c r="C588" s="114"/>
      <c r="D588" s="114"/>
      <c r="E588" s="114"/>
      <c r="G588" s="114"/>
      <c r="H588" s="114"/>
      <c r="I588" s="114"/>
      <c r="J588" s="114"/>
      <c r="K588" s="114"/>
      <c r="L588" s="114"/>
      <c r="M588" s="114"/>
      <c r="N588" s="114"/>
      <c r="O588" s="114"/>
      <c r="P588" s="114"/>
      <c r="R588" s="114"/>
      <c r="T588" s="114"/>
      <c r="U588" s="114"/>
      <c r="V588" s="114"/>
      <c r="X588" s="114"/>
      <c r="Z588" s="114"/>
      <c r="AA588" s="114"/>
      <c r="AB588" s="114"/>
      <c r="AC588" s="131">
        <f t="shared" ref="AC588:AC651" si="12">IF(E588=0,D588,D588-E588)</f>
        <v>0</v>
      </c>
    </row>
    <row r="589" spans="1:29" x14ac:dyDescent="0.3">
      <c r="A589" s="131">
        <v>579</v>
      </c>
      <c r="B589" s="114"/>
      <c r="C589" s="114"/>
      <c r="D589" s="114"/>
      <c r="E589" s="114"/>
      <c r="G589" s="114"/>
      <c r="H589" s="114"/>
      <c r="I589" s="114"/>
      <c r="J589" s="114"/>
      <c r="K589" s="114"/>
      <c r="L589" s="114"/>
      <c r="M589" s="114"/>
      <c r="N589" s="114"/>
      <c r="O589" s="114"/>
      <c r="P589" s="114"/>
      <c r="R589" s="114"/>
      <c r="T589" s="114"/>
      <c r="U589" s="114"/>
      <c r="V589" s="114"/>
      <c r="X589" s="114"/>
      <c r="Z589" s="114"/>
      <c r="AA589" s="114"/>
      <c r="AB589" s="114"/>
      <c r="AC589" s="131">
        <f t="shared" si="12"/>
        <v>0</v>
      </c>
    </row>
    <row r="590" spans="1:29" x14ac:dyDescent="0.3">
      <c r="A590" s="131">
        <v>580</v>
      </c>
      <c r="B590" s="114"/>
      <c r="C590" s="114"/>
      <c r="D590" s="114"/>
      <c r="E590" s="114"/>
      <c r="G590" s="114"/>
      <c r="H590" s="114"/>
      <c r="I590" s="114"/>
      <c r="J590" s="114"/>
      <c r="K590" s="114"/>
      <c r="L590" s="114"/>
      <c r="M590" s="114"/>
      <c r="N590" s="114"/>
      <c r="O590" s="114"/>
      <c r="P590" s="114"/>
      <c r="R590" s="114"/>
      <c r="T590" s="114"/>
      <c r="U590" s="114"/>
      <c r="V590" s="114"/>
      <c r="X590" s="114"/>
      <c r="Z590" s="114"/>
      <c r="AA590" s="114"/>
      <c r="AB590" s="114"/>
      <c r="AC590" s="131">
        <f t="shared" si="12"/>
        <v>0</v>
      </c>
    </row>
    <row r="591" spans="1:29" x14ac:dyDescent="0.3">
      <c r="A591" s="131">
        <v>581</v>
      </c>
      <c r="B591" s="114"/>
      <c r="C591" s="114"/>
      <c r="D591" s="114"/>
      <c r="E591" s="114"/>
      <c r="G591" s="114"/>
      <c r="H591" s="114"/>
      <c r="I591" s="114"/>
      <c r="J591" s="114"/>
      <c r="K591" s="114"/>
      <c r="L591" s="114"/>
      <c r="M591" s="114"/>
      <c r="N591" s="114"/>
      <c r="O591" s="114"/>
      <c r="P591" s="114"/>
      <c r="R591" s="114"/>
      <c r="T591" s="114"/>
      <c r="U591" s="114"/>
      <c r="V591" s="114"/>
      <c r="X591" s="114"/>
      <c r="Z591" s="114"/>
      <c r="AA591" s="114"/>
      <c r="AB591" s="114"/>
      <c r="AC591" s="131">
        <f t="shared" si="12"/>
        <v>0</v>
      </c>
    </row>
    <row r="592" spans="1:29" x14ac:dyDescent="0.3">
      <c r="A592" s="131">
        <v>582</v>
      </c>
      <c r="B592" s="114"/>
      <c r="C592" s="114"/>
      <c r="D592" s="114"/>
      <c r="E592" s="114"/>
      <c r="G592" s="114"/>
      <c r="H592" s="114"/>
      <c r="I592" s="114"/>
      <c r="J592" s="114"/>
      <c r="K592" s="114"/>
      <c r="L592" s="114"/>
      <c r="M592" s="114"/>
      <c r="N592" s="114"/>
      <c r="O592" s="114"/>
      <c r="P592" s="114"/>
      <c r="R592" s="114"/>
      <c r="T592" s="114"/>
      <c r="U592" s="114"/>
      <c r="V592" s="114"/>
      <c r="X592" s="114"/>
      <c r="Z592" s="114"/>
      <c r="AA592" s="114"/>
      <c r="AB592" s="114"/>
      <c r="AC592" s="131">
        <f t="shared" si="12"/>
        <v>0</v>
      </c>
    </row>
    <row r="593" spans="1:29" x14ac:dyDescent="0.3">
      <c r="A593" s="131">
        <v>583</v>
      </c>
      <c r="B593" s="114"/>
      <c r="C593" s="114"/>
      <c r="D593" s="114"/>
      <c r="E593" s="114"/>
      <c r="G593" s="114"/>
      <c r="H593" s="114"/>
      <c r="I593" s="114"/>
      <c r="J593" s="114"/>
      <c r="K593" s="114"/>
      <c r="L593" s="114"/>
      <c r="M593" s="114"/>
      <c r="N593" s="114"/>
      <c r="O593" s="114"/>
      <c r="P593" s="114"/>
      <c r="R593" s="114"/>
      <c r="T593" s="114"/>
      <c r="U593" s="114"/>
      <c r="V593" s="114"/>
      <c r="X593" s="114"/>
      <c r="Z593" s="114"/>
      <c r="AA593" s="114"/>
      <c r="AB593" s="114"/>
      <c r="AC593" s="131">
        <f t="shared" si="12"/>
        <v>0</v>
      </c>
    </row>
    <row r="594" spans="1:29" x14ac:dyDescent="0.3">
      <c r="A594" s="131">
        <v>584</v>
      </c>
      <c r="B594" s="114"/>
      <c r="C594" s="114"/>
      <c r="D594" s="114"/>
      <c r="E594" s="114"/>
      <c r="G594" s="114"/>
      <c r="H594" s="114"/>
      <c r="I594" s="114"/>
      <c r="J594" s="114"/>
      <c r="K594" s="114"/>
      <c r="L594" s="114"/>
      <c r="M594" s="114"/>
      <c r="N594" s="114"/>
      <c r="O594" s="114"/>
      <c r="P594" s="114"/>
      <c r="R594" s="114"/>
      <c r="T594" s="114"/>
      <c r="U594" s="114"/>
      <c r="V594" s="114"/>
      <c r="X594" s="114"/>
      <c r="Z594" s="114"/>
      <c r="AA594" s="114"/>
      <c r="AB594" s="114"/>
      <c r="AC594" s="131">
        <f t="shared" si="12"/>
        <v>0</v>
      </c>
    </row>
    <row r="595" spans="1:29" x14ac:dyDescent="0.3">
      <c r="A595" s="131">
        <v>585</v>
      </c>
      <c r="B595" s="114"/>
      <c r="C595" s="114"/>
      <c r="D595" s="114"/>
      <c r="E595" s="114"/>
      <c r="G595" s="114"/>
      <c r="H595" s="114"/>
      <c r="I595" s="114"/>
      <c r="J595" s="114"/>
      <c r="K595" s="114"/>
      <c r="L595" s="114"/>
      <c r="M595" s="114"/>
      <c r="N595" s="114"/>
      <c r="O595" s="114"/>
      <c r="P595" s="114"/>
      <c r="R595" s="114"/>
      <c r="T595" s="114"/>
      <c r="U595" s="114"/>
      <c r="V595" s="114"/>
      <c r="X595" s="114"/>
      <c r="Z595" s="114"/>
      <c r="AA595" s="114"/>
      <c r="AB595" s="114"/>
      <c r="AC595" s="131">
        <f t="shared" si="12"/>
        <v>0</v>
      </c>
    </row>
    <row r="596" spans="1:29" x14ac:dyDescent="0.3">
      <c r="A596" s="131">
        <v>586</v>
      </c>
      <c r="B596" s="114"/>
      <c r="C596" s="114"/>
      <c r="D596" s="114"/>
      <c r="E596" s="114"/>
      <c r="G596" s="114"/>
      <c r="H596" s="114"/>
      <c r="I596" s="114"/>
      <c r="J596" s="114"/>
      <c r="K596" s="114"/>
      <c r="L596" s="114"/>
      <c r="M596" s="114"/>
      <c r="N596" s="114"/>
      <c r="O596" s="114"/>
      <c r="P596" s="114"/>
      <c r="R596" s="114"/>
      <c r="T596" s="114"/>
      <c r="U596" s="114"/>
      <c r="V596" s="114"/>
      <c r="X596" s="114"/>
      <c r="Z596" s="114"/>
      <c r="AA596" s="114"/>
      <c r="AB596" s="114"/>
      <c r="AC596" s="131">
        <f t="shared" si="12"/>
        <v>0</v>
      </c>
    </row>
    <row r="597" spans="1:29" x14ac:dyDescent="0.3">
      <c r="A597" s="131">
        <v>587</v>
      </c>
      <c r="B597" s="114"/>
      <c r="C597" s="114"/>
      <c r="D597" s="114"/>
      <c r="E597" s="114"/>
      <c r="G597" s="114"/>
      <c r="H597" s="114"/>
      <c r="I597" s="114"/>
      <c r="J597" s="114"/>
      <c r="K597" s="114"/>
      <c r="L597" s="114"/>
      <c r="M597" s="114"/>
      <c r="N597" s="114"/>
      <c r="O597" s="114"/>
      <c r="P597" s="114"/>
      <c r="R597" s="114"/>
      <c r="T597" s="114"/>
      <c r="U597" s="114"/>
      <c r="V597" s="114"/>
      <c r="X597" s="114"/>
      <c r="Z597" s="114"/>
      <c r="AA597" s="114"/>
      <c r="AB597" s="114"/>
      <c r="AC597" s="131">
        <f t="shared" si="12"/>
        <v>0</v>
      </c>
    </row>
    <row r="598" spans="1:29" x14ac:dyDescent="0.3">
      <c r="A598" s="131">
        <v>588</v>
      </c>
      <c r="B598" s="114"/>
      <c r="C598" s="114"/>
      <c r="D598" s="114"/>
      <c r="E598" s="114"/>
      <c r="G598" s="114"/>
      <c r="H598" s="114"/>
      <c r="I598" s="114"/>
      <c r="J598" s="114"/>
      <c r="K598" s="114"/>
      <c r="L598" s="114"/>
      <c r="M598" s="114"/>
      <c r="N598" s="114"/>
      <c r="O598" s="114"/>
      <c r="P598" s="114"/>
      <c r="R598" s="114"/>
      <c r="T598" s="114"/>
      <c r="U598" s="114"/>
      <c r="V598" s="114"/>
      <c r="X598" s="114"/>
      <c r="Z598" s="114"/>
      <c r="AA598" s="114"/>
      <c r="AB598" s="114"/>
      <c r="AC598" s="131">
        <f t="shared" si="12"/>
        <v>0</v>
      </c>
    </row>
    <row r="599" spans="1:29" x14ac:dyDescent="0.3">
      <c r="A599" s="131">
        <v>589</v>
      </c>
      <c r="B599" s="114"/>
      <c r="C599" s="114"/>
      <c r="D599" s="114"/>
      <c r="E599" s="114"/>
      <c r="G599" s="114"/>
      <c r="H599" s="114"/>
      <c r="I599" s="114"/>
      <c r="J599" s="114"/>
      <c r="K599" s="114"/>
      <c r="L599" s="114"/>
      <c r="M599" s="114"/>
      <c r="N599" s="114"/>
      <c r="O599" s="114"/>
      <c r="P599" s="114"/>
      <c r="R599" s="114"/>
      <c r="T599" s="114"/>
      <c r="U599" s="114"/>
      <c r="V599" s="114"/>
      <c r="X599" s="114"/>
      <c r="Z599" s="114"/>
      <c r="AA599" s="114"/>
      <c r="AB599" s="114"/>
      <c r="AC599" s="131">
        <f t="shared" si="12"/>
        <v>0</v>
      </c>
    </row>
    <row r="600" spans="1:29" x14ac:dyDescent="0.3">
      <c r="A600" s="131">
        <v>590</v>
      </c>
      <c r="B600" s="114"/>
      <c r="C600" s="114"/>
      <c r="D600" s="114"/>
      <c r="E600" s="114"/>
      <c r="G600" s="114"/>
      <c r="H600" s="114"/>
      <c r="I600" s="114"/>
      <c r="J600" s="114"/>
      <c r="K600" s="114"/>
      <c r="L600" s="114"/>
      <c r="M600" s="114"/>
      <c r="N600" s="114"/>
      <c r="O600" s="114"/>
      <c r="P600" s="114"/>
      <c r="R600" s="114"/>
      <c r="T600" s="114"/>
      <c r="U600" s="114"/>
      <c r="V600" s="114"/>
      <c r="X600" s="114"/>
      <c r="Z600" s="114"/>
      <c r="AA600" s="114"/>
      <c r="AB600" s="114"/>
      <c r="AC600" s="131">
        <f t="shared" si="12"/>
        <v>0</v>
      </c>
    </row>
    <row r="601" spans="1:29" x14ac:dyDescent="0.3">
      <c r="A601" s="131">
        <v>591</v>
      </c>
      <c r="B601" s="114"/>
      <c r="C601" s="114"/>
      <c r="D601" s="114"/>
      <c r="E601" s="114"/>
      <c r="G601" s="114"/>
      <c r="H601" s="114"/>
      <c r="I601" s="114"/>
      <c r="J601" s="114"/>
      <c r="K601" s="114"/>
      <c r="L601" s="114"/>
      <c r="M601" s="114"/>
      <c r="N601" s="114"/>
      <c r="O601" s="114"/>
      <c r="P601" s="114"/>
      <c r="R601" s="114"/>
      <c r="T601" s="114"/>
      <c r="U601" s="114"/>
      <c r="V601" s="114"/>
      <c r="X601" s="114"/>
      <c r="Z601" s="114"/>
      <c r="AA601" s="114"/>
      <c r="AB601" s="114"/>
      <c r="AC601" s="131">
        <f t="shared" si="12"/>
        <v>0</v>
      </c>
    </row>
    <row r="602" spans="1:29" x14ac:dyDescent="0.3">
      <c r="A602" s="131">
        <v>592</v>
      </c>
      <c r="B602" s="114"/>
      <c r="C602" s="114"/>
      <c r="D602" s="114"/>
      <c r="E602" s="114"/>
      <c r="G602" s="114"/>
      <c r="H602" s="114"/>
      <c r="I602" s="114"/>
      <c r="J602" s="114"/>
      <c r="K602" s="114"/>
      <c r="L602" s="114"/>
      <c r="M602" s="114"/>
      <c r="N602" s="114"/>
      <c r="O602" s="114"/>
      <c r="P602" s="114"/>
      <c r="R602" s="114"/>
      <c r="T602" s="114"/>
      <c r="U602" s="114"/>
      <c r="V602" s="114"/>
      <c r="X602" s="114"/>
      <c r="Z602" s="114"/>
      <c r="AA602" s="114"/>
      <c r="AB602" s="114"/>
      <c r="AC602" s="131">
        <f t="shared" si="12"/>
        <v>0</v>
      </c>
    </row>
    <row r="603" spans="1:29" x14ac:dyDescent="0.3">
      <c r="A603" s="131">
        <v>593</v>
      </c>
      <c r="B603" s="114"/>
      <c r="C603" s="114"/>
      <c r="D603" s="114"/>
      <c r="E603" s="114"/>
      <c r="G603" s="114"/>
      <c r="H603" s="114"/>
      <c r="I603" s="114"/>
      <c r="J603" s="114"/>
      <c r="K603" s="114"/>
      <c r="L603" s="114"/>
      <c r="M603" s="114"/>
      <c r="N603" s="114"/>
      <c r="O603" s="114"/>
      <c r="P603" s="114"/>
      <c r="R603" s="114"/>
      <c r="T603" s="114"/>
      <c r="U603" s="114"/>
      <c r="V603" s="114"/>
      <c r="X603" s="114"/>
      <c r="Z603" s="114"/>
      <c r="AA603" s="114"/>
      <c r="AB603" s="114"/>
      <c r="AC603" s="131">
        <f t="shared" si="12"/>
        <v>0</v>
      </c>
    </row>
    <row r="604" spans="1:29" x14ac:dyDescent="0.3">
      <c r="A604" s="131">
        <v>594</v>
      </c>
      <c r="B604" s="114"/>
      <c r="C604" s="114"/>
      <c r="D604" s="114"/>
      <c r="E604" s="114"/>
      <c r="G604" s="114"/>
      <c r="H604" s="114"/>
      <c r="I604" s="114"/>
      <c r="J604" s="114"/>
      <c r="K604" s="114"/>
      <c r="L604" s="114"/>
      <c r="M604" s="114"/>
      <c r="N604" s="114"/>
      <c r="O604" s="114"/>
      <c r="P604" s="114"/>
      <c r="R604" s="114"/>
      <c r="T604" s="114"/>
      <c r="U604" s="114"/>
      <c r="V604" s="114"/>
      <c r="X604" s="114"/>
      <c r="Z604" s="114"/>
      <c r="AA604" s="114"/>
      <c r="AB604" s="114"/>
      <c r="AC604" s="131">
        <f t="shared" si="12"/>
        <v>0</v>
      </c>
    </row>
    <row r="605" spans="1:29" x14ac:dyDescent="0.3">
      <c r="A605" s="131">
        <v>595</v>
      </c>
      <c r="B605" s="114"/>
      <c r="C605" s="114"/>
      <c r="D605" s="114"/>
      <c r="E605" s="114"/>
      <c r="G605" s="114"/>
      <c r="H605" s="114"/>
      <c r="I605" s="114"/>
      <c r="J605" s="114"/>
      <c r="K605" s="114"/>
      <c r="L605" s="114"/>
      <c r="M605" s="114"/>
      <c r="N605" s="114"/>
      <c r="O605" s="114"/>
      <c r="P605" s="114"/>
      <c r="R605" s="114"/>
      <c r="T605" s="114"/>
      <c r="U605" s="114"/>
      <c r="V605" s="114"/>
      <c r="X605" s="114"/>
      <c r="Z605" s="114"/>
      <c r="AA605" s="114"/>
      <c r="AB605" s="114"/>
      <c r="AC605" s="131">
        <f t="shared" si="12"/>
        <v>0</v>
      </c>
    </row>
    <row r="606" spans="1:29" x14ac:dyDescent="0.3">
      <c r="A606" s="131">
        <v>596</v>
      </c>
      <c r="B606" s="114"/>
      <c r="C606" s="114"/>
      <c r="D606" s="114"/>
      <c r="E606" s="114"/>
      <c r="G606" s="114"/>
      <c r="H606" s="114"/>
      <c r="I606" s="114"/>
      <c r="J606" s="114"/>
      <c r="K606" s="114"/>
      <c r="L606" s="114"/>
      <c r="M606" s="114"/>
      <c r="N606" s="114"/>
      <c r="O606" s="114"/>
      <c r="P606" s="114"/>
      <c r="R606" s="114"/>
      <c r="T606" s="114"/>
      <c r="U606" s="114"/>
      <c r="V606" s="114"/>
      <c r="X606" s="114"/>
      <c r="Z606" s="114"/>
      <c r="AA606" s="114"/>
      <c r="AB606" s="114"/>
      <c r="AC606" s="131">
        <f t="shared" si="12"/>
        <v>0</v>
      </c>
    </row>
    <row r="607" spans="1:29" x14ac:dyDescent="0.3">
      <c r="A607" s="131">
        <v>597</v>
      </c>
      <c r="B607" s="114"/>
      <c r="C607" s="114"/>
      <c r="D607" s="114"/>
      <c r="E607" s="114"/>
      <c r="G607" s="114"/>
      <c r="H607" s="114"/>
      <c r="I607" s="114"/>
      <c r="J607" s="114"/>
      <c r="K607" s="114"/>
      <c r="L607" s="114"/>
      <c r="M607" s="114"/>
      <c r="N607" s="114"/>
      <c r="O607" s="114"/>
      <c r="P607" s="114"/>
      <c r="R607" s="114"/>
      <c r="T607" s="114"/>
      <c r="U607" s="114"/>
      <c r="V607" s="114"/>
      <c r="X607" s="114"/>
      <c r="Z607" s="114"/>
      <c r="AA607" s="114"/>
      <c r="AB607" s="114"/>
      <c r="AC607" s="131">
        <f t="shared" si="12"/>
        <v>0</v>
      </c>
    </row>
    <row r="608" spans="1:29" x14ac:dyDescent="0.3">
      <c r="A608" s="131">
        <v>598</v>
      </c>
      <c r="B608" s="114"/>
      <c r="C608" s="114"/>
      <c r="D608" s="114"/>
      <c r="E608" s="114"/>
      <c r="G608" s="114"/>
      <c r="H608" s="114"/>
      <c r="I608" s="114"/>
      <c r="J608" s="114"/>
      <c r="K608" s="114"/>
      <c r="L608" s="114"/>
      <c r="M608" s="114"/>
      <c r="N608" s="114"/>
      <c r="O608" s="114"/>
      <c r="P608" s="114"/>
      <c r="R608" s="114"/>
      <c r="T608" s="114"/>
      <c r="U608" s="114"/>
      <c r="V608" s="114"/>
      <c r="X608" s="114"/>
      <c r="Z608" s="114"/>
      <c r="AA608" s="114"/>
      <c r="AB608" s="114"/>
      <c r="AC608" s="131">
        <f t="shared" si="12"/>
        <v>0</v>
      </c>
    </row>
    <row r="609" spans="1:29" x14ac:dyDescent="0.3">
      <c r="A609" s="131">
        <v>599</v>
      </c>
      <c r="B609" s="114"/>
      <c r="C609" s="114"/>
      <c r="D609" s="114"/>
      <c r="E609" s="114"/>
      <c r="G609" s="114"/>
      <c r="H609" s="114"/>
      <c r="I609" s="114"/>
      <c r="J609" s="114"/>
      <c r="K609" s="114"/>
      <c r="L609" s="114"/>
      <c r="M609" s="114"/>
      <c r="N609" s="114"/>
      <c r="O609" s="114"/>
      <c r="P609" s="114"/>
      <c r="R609" s="114"/>
      <c r="T609" s="114"/>
      <c r="U609" s="114"/>
      <c r="V609" s="114"/>
      <c r="X609" s="114"/>
      <c r="Z609" s="114"/>
      <c r="AA609" s="114"/>
      <c r="AB609" s="114"/>
      <c r="AC609" s="131">
        <f t="shared" si="12"/>
        <v>0</v>
      </c>
    </row>
    <row r="610" spans="1:29" x14ac:dyDescent="0.3">
      <c r="A610" s="131">
        <v>600</v>
      </c>
      <c r="B610" s="114"/>
      <c r="C610" s="114"/>
      <c r="D610" s="114"/>
      <c r="E610" s="114"/>
      <c r="G610" s="114"/>
      <c r="H610" s="114"/>
      <c r="I610" s="114"/>
      <c r="J610" s="114"/>
      <c r="K610" s="114"/>
      <c r="L610" s="114"/>
      <c r="M610" s="114"/>
      <c r="N610" s="114"/>
      <c r="O610" s="114"/>
      <c r="P610" s="114"/>
      <c r="R610" s="114"/>
      <c r="T610" s="114"/>
      <c r="U610" s="114"/>
      <c r="V610" s="114"/>
      <c r="X610" s="114"/>
      <c r="Z610" s="114"/>
      <c r="AA610" s="114"/>
      <c r="AB610" s="114"/>
      <c r="AC610" s="131">
        <f t="shared" si="12"/>
        <v>0</v>
      </c>
    </row>
    <row r="611" spans="1:29" x14ac:dyDescent="0.3">
      <c r="A611" s="131">
        <v>601</v>
      </c>
      <c r="B611" s="114"/>
      <c r="C611" s="114"/>
      <c r="D611" s="114"/>
      <c r="E611" s="114"/>
      <c r="G611" s="114"/>
      <c r="H611" s="114"/>
      <c r="I611" s="114"/>
      <c r="J611" s="114"/>
      <c r="K611" s="114"/>
      <c r="L611" s="114"/>
      <c r="M611" s="114"/>
      <c r="N611" s="114"/>
      <c r="O611" s="114"/>
      <c r="P611" s="114"/>
      <c r="R611" s="114"/>
      <c r="T611" s="114"/>
      <c r="U611" s="114"/>
      <c r="V611" s="114"/>
      <c r="X611" s="114"/>
      <c r="Z611" s="114"/>
      <c r="AA611" s="114"/>
      <c r="AB611" s="114"/>
      <c r="AC611" s="131">
        <f t="shared" si="12"/>
        <v>0</v>
      </c>
    </row>
    <row r="612" spans="1:29" x14ac:dyDescent="0.3">
      <c r="A612" s="131">
        <v>602</v>
      </c>
      <c r="B612" s="114"/>
      <c r="C612" s="114"/>
      <c r="D612" s="114"/>
      <c r="E612" s="114"/>
      <c r="G612" s="114"/>
      <c r="H612" s="114"/>
      <c r="I612" s="114"/>
      <c r="J612" s="114"/>
      <c r="K612" s="114"/>
      <c r="L612" s="114"/>
      <c r="M612" s="114"/>
      <c r="N612" s="114"/>
      <c r="O612" s="114"/>
      <c r="P612" s="114"/>
      <c r="R612" s="114"/>
      <c r="T612" s="114"/>
      <c r="U612" s="114"/>
      <c r="V612" s="114"/>
      <c r="X612" s="114"/>
      <c r="Z612" s="114"/>
      <c r="AA612" s="114"/>
      <c r="AB612" s="114"/>
      <c r="AC612" s="131">
        <f t="shared" si="12"/>
        <v>0</v>
      </c>
    </row>
    <row r="613" spans="1:29" x14ac:dyDescent="0.3">
      <c r="A613" s="131">
        <v>603</v>
      </c>
      <c r="B613" s="114"/>
      <c r="C613" s="114"/>
      <c r="D613" s="114"/>
      <c r="E613" s="114"/>
      <c r="G613" s="114"/>
      <c r="H613" s="114"/>
      <c r="I613" s="114"/>
      <c r="J613" s="114"/>
      <c r="K613" s="114"/>
      <c r="L613" s="114"/>
      <c r="M613" s="114"/>
      <c r="N613" s="114"/>
      <c r="O613" s="114"/>
      <c r="P613" s="114"/>
      <c r="R613" s="114"/>
      <c r="T613" s="114"/>
      <c r="U613" s="114"/>
      <c r="V613" s="114"/>
      <c r="X613" s="114"/>
      <c r="Z613" s="114"/>
      <c r="AA613" s="114"/>
      <c r="AB613" s="114"/>
      <c r="AC613" s="131">
        <f t="shared" si="12"/>
        <v>0</v>
      </c>
    </row>
    <row r="614" spans="1:29" x14ac:dyDescent="0.3">
      <c r="A614" s="131">
        <v>604</v>
      </c>
      <c r="B614" s="114"/>
      <c r="C614" s="114"/>
      <c r="D614" s="114"/>
      <c r="E614" s="114"/>
      <c r="G614" s="114"/>
      <c r="H614" s="114"/>
      <c r="I614" s="114"/>
      <c r="J614" s="114"/>
      <c r="K614" s="114"/>
      <c r="L614" s="114"/>
      <c r="M614" s="114"/>
      <c r="N614" s="114"/>
      <c r="O614" s="114"/>
      <c r="P614" s="114"/>
      <c r="R614" s="114"/>
      <c r="T614" s="114"/>
      <c r="U614" s="114"/>
      <c r="V614" s="114"/>
      <c r="X614" s="114"/>
      <c r="Z614" s="114"/>
      <c r="AA614" s="114"/>
      <c r="AB614" s="114"/>
      <c r="AC614" s="131">
        <f t="shared" si="12"/>
        <v>0</v>
      </c>
    </row>
    <row r="615" spans="1:29" x14ac:dyDescent="0.3">
      <c r="A615" s="131">
        <v>605</v>
      </c>
      <c r="B615" s="114"/>
      <c r="C615" s="114"/>
      <c r="D615" s="114"/>
      <c r="E615" s="114"/>
      <c r="G615" s="114"/>
      <c r="H615" s="114"/>
      <c r="I615" s="114"/>
      <c r="J615" s="114"/>
      <c r="K615" s="114"/>
      <c r="L615" s="114"/>
      <c r="M615" s="114"/>
      <c r="N615" s="114"/>
      <c r="O615" s="114"/>
      <c r="P615" s="114"/>
      <c r="R615" s="114"/>
      <c r="T615" s="114"/>
      <c r="U615" s="114"/>
      <c r="V615" s="114"/>
      <c r="X615" s="114"/>
      <c r="Z615" s="114"/>
      <c r="AA615" s="114"/>
      <c r="AB615" s="114"/>
      <c r="AC615" s="131">
        <f t="shared" si="12"/>
        <v>0</v>
      </c>
    </row>
    <row r="616" spans="1:29" x14ac:dyDescent="0.3">
      <c r="A616" s="131">
        <v>606</v>
      </c>
      <c r="B616" s="114"/>
      <c r="C616" s="114"/>
      <c r="D616" s="114"/>
      <c r="E616" s="114"/>
      <c r="G616" s="114"/>
      <c r="H616" s="114"/>
      <c r="I616" s="114"/>
      <c r="J616" s="114"/>
      <c r="K616" s="114"/>
      <c r="L616" s="114"/>
      <c r="M616" s="114"/>
      <c r="N616" s="114"/>
      <c r="O616" s="114"/>
      <c r="P616" s="114"/>
      <c r="R616" s="114"/>
      <c r="T616" s="114"/>
      <c r="U616" s="114"/>
      <c r="V616" s="114"/>
      <c r="X616" s="114"/>
      <c r="Z616" s="114"/>
      <c r="AA616" s="114"/>
      <c r="AB616" s="114"/>
      <c r="AC616" s="131">
        <f t="shared" si="12"/>
        <v>0</v>
      </c>
    </row>
    <row r="617" spans="1:29" x14ac:dyDescent="0.3">
      <c r="A617" s="131">
        <v>607</v>
      </c>
      <c r="B617" s="114"/>
      <c r="C617" s="114"/>
      <c r="D617" s="114"/>
      <c r="E617" s="114"/>
      <c r="G617" s="114"/>
      <c r="H617" s="114"/>
      <c r="I617" s="114"/>
      <c r="J617" s="114"/>
      <c r="K617" s="114"/>
      <c r="L617" s="114"/>
      <c r="M617" s="114"/>
      <c r="N617" s="114"/>
      <c r="O617" s="114"/>
      <c r="P617" s="114"/>
      <c r="R617" s="114"/>
      <c r="T617" s="114"/>
      <c r="U617" s="114"/>
      <c r="V617" s="114"/>
      <c r="X617" s="114"/>
      <c r="Z617" s="114"/>
      <c r="AA617" s="114"/>
      <c r="AB617" s="114"/>
      <c r="AC617" s="131">
        <f t="shared" si="12"/>
        <v>0</v>
      </c>
    </row>
    <row r="618" spans="1:29" x14ac:dyDescent="0.3">
      <c r="A618" s="131">
        <v>608</v>
      </c>
      <c r="B618" s="114"/>
      <c r="C618" s="114"/>
      <c r="D618" s="114"/>
      <c r="E618" s="114"/>
      <c r="G618" s="114"/>
      <c r="H618" s="114"/>
      <c r="I618" s="114"/>
      <c r="J618" s="114"/>
      <c r="K618" s="114"/>
      <c r="L618" s="114"/>
      <c r="M618" s="114"/>
      <c r="N618" s="114"/>
      <c r="O618" s="114"/>
      <c r="P618" s="114"/>
      <c r="R618" s="114"/>
      <c r="T618" s="114"/>
      <c r="U618" s="114"/>
      <c r="V618" s="114"/>
      <c r="X618" s="114"/>
      <c r="Z618" s="114"/>
      <c r="AA618" s="114"/>
      <c r="AB618" s="114"/>
      <c r="AC618" s="131">
        <f t="shared" si="12"/>
        <v>0</v>
      </c>
    </row>
    <row r="619" spans="1:29" x14ac:dyDescent="0.3">
      <c r="A619" s="131">
        <v>609</v>
      </c>
      <c r="B619" s="114"/>
      <c r="C619" s="114"/>
      <c r="D619" s="114"/>
      <c r="E619" s="114"/>
      <c r="G619" s="114"/>
      <c r="H619" s="114"/>
      <c r="I619" s="114"/>
      <c r="J619" s="114"/>
      <c r="K619" s="114"/>
      <c r="L619" s="114"/>
      <c r="M619" s="114"/>
      <c r="N619" s="114"/>
      <c r="O619" s="114"/>
      <c r="P619" s="114"/>
      <c r="R619" s="114"/>
      <c r="T619" s="114"/>
      <c r="U619" s="114"/>
      <c r="V619" s="114"/>
      <c r="X619" s="114"/>
      <c r="Z619" s="114"/>
      <c r="AA619" s="114"/>
      <c r="AB619" s="114"/>
      <c r="AC619" s="131">
        <f t="shared" si="12"/>
        <v>0</v>
      </c>
    </row>
    <row r="620" spans="1:29" x14ac:dyDescent="0.3">
      <c r="A620" s="131">
        <v>610</v>
      </c>
      <c r="B620" s="114"/>
      <c r="C620" s="114"/>
      <c r="D620" s="114"/>
      <c r="E620" s="114"/>
      <c r="G620" s="114"/>
      <c r="H620" s="114"/>
      <c r="I620" s="114"/>
      <c r="J620" s="114"/>
      <c r="K620" s="114"/>
      <c r="L620" s="114"/>
      <c r="M620" s="114"/>
      <c r="N620" s="114"/>
      <c r="O620" s="114"/>
      <c r="P620" s="114"/>
      <c r="R620" s="114"/>
      <c r="T620" s="114"/>
      <c r="U620" s="114"/>
      <c r="V620" s="114"/>
      <c r="X620" s="114"/>
      <c r="Z620" s="114"/>
      <c r="AA620" s="114"/>
      <c r="AB620" s="114"/>
      <c r="AC620" s="131">
        <f t="shared" si="12"/>
        <v>0</v>
      </c>
    </row>
    <row r="621" spans="1:29" x14ac:dyDescent="0.3">
      <c r="A621" s="131">
        <v>611</v>
      </c>
      <c r="B621" s="114"/>
      <c r="C621" s="114"/>
      <c r="D621" s="114"/>
      <c r="E621" s="114"/>
      <c r="G621" s="114"/>
      <c r="H621" s="114"/>
      <c r="I621" s="114"/>
      <c r="J621" s="114"/>
      <c r="K621" s="114"/>
      <c r="L621" s="114"/>
      <c r="M621" s="114"/>
      <c r="N621" s="114"/>
      <c r="O621" s="114"/>
      <c r="P621" s="114"/>
      <c r="R621" s="114"/>
      <c r="T621" s="114"/>
      <c r="U621" s="114"/>
      <c r="V621" s="114"/>
      <c r="X621" s="114"/>
      <c r="Z621" s="114"/>
      <c r="AA621" s="114"/>
      <c r="AB621" s="114"/>
      <c r="AC621" s="131">
        <f t="shared" si="12"/>
        <v>0</v>
      </c>
    </row>
    <row r="622" spans="1:29" x14ac:dyDescent="0.3">
      <c r="A622" s="131">
        <v>612</v>
      </c>
      <c r="B622" s="114"/>
      <c r="C622" s="114"/>
      <c r="D622" s="114"/>
      <c r="E622" s="114"/>
      <c r="G622" s="114"/>
      <c r="H622" s="114"/>
      <c r="I622" s="114"/>
      <c r="J622" s="114"/>
      <c r="K622" s="114"/>
      <c r="L622" s="114"/>
      <c r="M622" s="114"/>
      <c r="N622" s="114"/>
      <c r="O622" s="114"/>
      <c r="P622" s="114"/>
      <c r="R622" s="114"/>
      <c r="T622" s="114"/>
      <c r="U622" s="114"/>
      <c r="V622" s="114"/>
      <c r="X622" s="114"/>
      <c r="Z622" s="114"/>
      <c r="AA622" s="114"/>
      <c r="AB622" s="114"/>
      <c r="AC622" s="131">
        <f t="shared" si="12"/>
        <v>0</v>
      </c>
    </row>
    <row r="623" spans="1:29" x14ac:dyDescent="0.3">
      <c r="A623" s="131">
        <v>613</v>
      </c>
      <c r="B623" s="114"/>
      <c r="C623" s="114"/>
      <c r="D623" s="114"/>
      <c r="E623" s="114"/>
      <c r="G623" s="114"/>
      <c r="H623" s="114"/>
      <c r="I623" s="114"/>
      <c r="J623" s="114"/>
      <c r="K623" s="114"/>
      <c r="L623" s="114"/>
      <c r="M623" s="114"/>
      <c r="N623" s="114"/>
      <c r="O623" s="114"/>
      <c r="P623" s="114"/>
      <c r="R623" s="114"/>
      <c r="T623" s="114"/>
      <c r="U623" s="114"/>
      <c r="V623" s="114"/>
      <c r="X623" s="114"/>
      <c r="Z623" s="114"/>
      <c r="AA623" s="114"/>
      <c r="AB623" s="114"/>
      <c r="AC623" s="131">
        <f t="shared" si="12"/>
        <v>0</v>
      </c>
    </row>
    <row r="624" spans="1:29" x14ac:dyDescent="0.3">
      <c r="A624" s="131">
        <v>614</v>
      </c>
      <c r="B624" s="114"/>
      <c r="C624" s="114"/>
      <c r="D624" s="114"/>
      <c r="E624" s="114"/>
      <c r="G624" s="114"/>
      <c r="H624" s="114"/>
      <c r="I624" s="114"/>
      <c r="J624" s="114"/>
      <c r="K624" s="114"/>
      <c r="L624" s="114"/>
      <c r="M624" s="114"/>
      <c r="N624" s="114"/>
      <c r="O624" s="114"/>
      <c r="P624" s="114"/>
      <c r="R624" s="114"/>
      <c r="T624" s="114"/>
      <c r="U624" s="114"/>
      <c r="V624" s="114"/>
      <c r="X624" s="114"/>
      <c r="Z624" s="114"/>
      <c r="AA624" s="114"/>
      <c r="AB624" s="114"/>
      <c r="AC624" s="131">
        <f t="shared" si="12"/>
        <v>0</v>
      </c>
    </row>
    <row r="625" spans="1:29" x14ac:dyDescent="0.3">
      <c r="A625" s="131">
        <v>615</v>
      </c>
      <c r="B625" s="114"/>
      <c r="C625" s="114"/>
      <c r="D625" s="114"/>
      <c r="E625" s="114"/>
      <c r="G625" s="114"/>
      <c r="H625" s="114"/>
      <c r="I625" s="114"/>
      <c r="J625" s="114"/>
      <c r="K625" s="114"/>
      <c r="L625" s="114"/>
      <c r="M625" s="114"/>
      <c r="N625" s="114"/>
      <c r="O625" s="114"/>
      <c r="P625" s="114"/>
      <c r="R625" s="114"/>
      <c r="T625" s="114"/>
      <c r="U625" s="114"/>
      <c r="V625" s="114"/>
      <c r="X625" s="114"/>
      <c r="Z625" s="114"/>
      <c r="AA625" s="114"/>
      <c r="AB625" s="114"/>
      <c r="AC625" s="131">
        <f t="shared" si="12"/>
        <v>0</v>
      </c>
    </row>
    <row r="626" spans="1:29" x14ac:dyDescent="0.3">
      <c r="A626" s="131">
        <v>616</v>
      </c>
      <c r="B626" s="114"/>
      <c r="C626" s="114"/>
      <c r="D626" s="114"/>
      <c r="E626" s="114"/>
      <c r="G626" s="114"/>
      <c r="H626" s="114"/>
      <c r="I626" s="114"/>
      <c r="J626" s="114"/>
      <c r="K626" s="114"/>
      <c r="L626" s="114"/>
      <c r="M626" s="114"/>
      <c r="N626" s="114"/>
      <c r="O626" s="114"/>
      <c r="P626" s="114"/>
      <c r="R626" s="114"/>
      <c r="T626" s="114"/>
      <c r="U626" s="114"/>
      <c r="V626" s="114"/>
      <c r="X626" s="114"/>
      <c r="Z626" s="114"/>
      <c r="AA626" s="114"/>
      <c r="AB626" s="114"/>
      <c r="AC626" s="131">
        <f t="shared" si="12"/>
        <v>0</v>
      </c>
    </row>
    <row r="627" spans="1:29" x14ac:dyDescent="0.3">
      <c r="A627" s="131">
        <v>617</v>
      </c>
      <c r="B627" s="114"/>
      <c r="C627" s="114"/>
      <c r="D627" s="114"/>
      <c r="E627" s="114"/>
      <c r="G627" s="114"/>
      <c r="H627" s="114"/>
      <c r="I627" s="114"/>
      <c r="J627" s="114"/>
      <c r="K627" s="114"/>
      <c r="L627" s="114"/>
      <c r="M627" s="114"/>
      <c r="N627" s="114"/>
      <c r="O627" s="114"/>
      <c r="P627" s="114"/>
      <c r="R627" s="114"/>
      <c r="T627" s="114"/>
      <c r="U627" s="114"/>
      <c r="V627" s="114"/>
      <c r="X627" s="114"/>
      <c r="Z627" s="114"/>
      <c r="AA627" s="114"/>
      <c r="AB627" s="114"/>
      <c r="AC627" s="131">
        <f t="shared" si="12"/>
        <v>0</v>
      </c>
    </row>
    <row r="628" spans="1:29" x14ac:dyDescent="0.3">
      <c r="A628" s="131">
        <v>618</v>
      </c>
      <c r="B628" s="114"/>
      <c r="C628" s="114"/>
      <c r="D628" s="114"/>
      <c r="E628" s="114"/>
      <c r="G628" s="114"/>
      <c r="H628" s="114"/>
      <c r="I628" s="114"/>
      <c r="J628" s="114"/>
      <c r="K628" s="114"/>
      <c r="L628" s="114"/>
      <c r="M628" s="114"/>
      <c r="N628" s="114"/>
      <c r="O628" s="114"/>
      <c r="P628" s="114"/>
      <c r="R628" s="114"/>
      <c r="T628" s="114"/>
      <c r="U628" s="114"/>
      <c r="V628" s="114"/>
      <c r="X628" s="114"/>
      <c r="Z628" s="114"/>
      <c r="AA628" s="114"/>
      <c r="AB628" s="114"/>
      <c r="AC628" s="131">
        <f t="shared" si="12"/>
        <v>0</v>
      </c>
    </row>
    <row r="629" spans="1:29" x14ac:dyDescent="0.3">
      <c r="A629" s="131">
        <v>619</v>
      </c>
      <c r="B629" s="114"/>
      <c r="C629" s="114"/>
      <c r="D629" s="114"/>
      <c r="E629" s="114"/>
      <c r="G629" s="114"/>
      <c r="H629" s="114"/>
      <c r="I629" s="114"/>
      <c r="J629" s="114"/>
      <c r="K629" s="114"/>
      <c r="L629" s="114"/>
      <c r="M629" s="114"/>
      <c r="N629" s="114"/>
      <c r="O629" s="114"/>
      <c r="P629" s="114"/>
      <c r="R629" s="114"/>
      <c r="T629" s="114"/>
      <c r="U629" s="114"/>
      <c r="V629" s="114"/>
      <c r="X629" s="114"/>
      <c r="Z629" s="114"/>
      <c r="AA629" s="114"/>
      <c r="AB629" s="114"/>
      <c r="AC629" s="131">
        <f t="shared" si="12"/>
        <v>0</v>
      </c>
    </row>
    <row r="630" spans="1:29" x14ac:dyDescent="0.3">
      <c r="A630" s="131">
        <v>620</v>
      </c>
      <c r="B630" s="114"/>
      <c r="C630" s="114"/>
      <c r="D630" s="114"/>
      <c r="E630" s="114"/>
      <c r="G630" s="114"/>
      <c r="H630" s="114"/>
      <c r="I630" s="114"/>
      <c r="J630" s="114"/>
      <c r="K630" s="114"/>
      <c r="L630" s="114"/>
      <c r="M630" s="114"/>
      <c r="N630" s="114"/>
      <c r="O630" s="114"/>
      <c r="P630" s="114"/>
      <c r="R630" s="114"/>
      <c r="T630" s="114"/>
      <c r="U630" s="114"/>
      <c r="V630" s="114"/>
      <c r="X630" s="114"/>
      <c r="Z630" s="114"/>
      <c r="AA630" s="114"/>
      <c r="AB630" s="114"/>
      <c r="AC630" s="131">
        <f t="shared" si="12"/>
        <v>0</v>
      </c>
    </row>
    <row r="631" spans="1:29" x14ac:dyDescent="0.3">
      <c r="A631" s="131">
        <v>621</v>
      </c>
      <c r="B631" s="114"/>
      <c r="C631" s="114"/>
      <c r="D631" s="114"/>
      <c r="E631" s="114"/>
      <c r="G631" s="114"/>
      <c r="H631" s="114"/>
      <c r="I631" s="114"/>
      <c r="J631" s="114"/>
      <c r="K631" s="114"/>
      <c r="L631" s="114"/>
      <c r="M631" s="114"/>
      <c r="N631" s="114"/>
      <c r="O631" s="114"/>
      <c r="P631" s="114"/>
      <c r="R631" s="114"/>
      <c r="T631" s="114"/>
      <c r="U631" s="114"/>
      <c r="V631" s="114"/>
      <c r="X631" s="114"/>
      <c r="Z631" s="114"/>
      <c r="AA631" s="114"/>
      <c r="AB631" s="114"/>
      <c r="AC631" s="131">
        <f t="shared" si="12"/>
        <v>0</v>
      </c>
    </row>
    <row r="632" spans="1:29" x14ac:dyDescent="0.3">
      <c r="A632" s="131">
        <v>622</v>
      </c>
      <c r="B632" s="114"/>
      <c r="C632" s="114"/>
      <c r="D632" s="114"/>
      <c r="E632" s="114"/>
      <c r="G632" s="114"/>
      <c r="H632" s="114"/>
      <c r="I632" s="114"/>
      <c r="J632" s="114"/>
      <c r="K632" s="114"/>
      <c r="L632" s="114"/>
      <c r="M632" s="114"/>
      <c r="N632" s="114"/>
      <c r="O632" s="114"/>
      <c r="P632" s="114"/>
      <c r="R632" s="114"/>
      <c r="T632" s="114"/>
      <c r="U632" s="114"/>
      <c r="V632" s="114"/>
      <c r="X632" s="114"/>
      <c r="Z632" s="114"/>
      <c r="AA632" s="114"/>
      <c r="AB632" s="114"/>
      <c r="AC632" s="131">
        <f t="shared" si="12"/>
        <v>0</v>
      </c>
    </row>
    <row r="633" spans="1:29" x14ac:dyDescent="0.3">
      <c r="A633" s="131">
        <v>623</v>
      </c>
      <c r="B633" s="114"/>
      <c r="C633" s="114"/>
      <c r="D633" s="114"/>
      <c r="E633" s="114"/>
      <c r="G633" s="114"/>
      <c r="H633" s="114"/>
      <c r="I633" s="114"/>
      <c r="J633" s="114"/>
      <c r="K633" s="114"/>
      <c r="L633" s="114"/>
      <c r="M633" s="114"/>
      <c r="N633" s="114"/>
      <c r="O633" s="114"/>
      <c r="P633" s="114"/>
      <c r="R633" s="114"/>
      <c r="T633" s="114"/>
      <c r="U633" s="114"/>
      <c r="V633" s="114"/>
      <c r="X633" s="114"/>
      <c r="Z633" s="114"/>
      <c r="AA633" s="114"/>
      <c r="AB633" s="114"/>
      <c r="AC633" s="131">
        <f t="shared" si="12"/>
        <v>0</v>
      </c>
    </row>
    <row r="634" spans="1:29" x14ac:dyDescent="0.3">
      <c r="A634" s="131">
        <v>624</v>
      </c>
      <c r="B634" s="114"/>
      <c r="C634" s="114"/>
      <c r="D634" s="114"/>
      <c r="E634" s="114"/>
      <c r="G634" s="114"/>
      <c r="H634" s="114"/>
      <c r="I634" s="114"/>
      <c r="J634" s="114"/>
      <c r="K634" s="114"/>
      <c r="L634" s="114"/>
      <c r="M634" s="114"/>
      <c r="N634" s="114"/>
      <c r="O634" s="114"/>
      <c r="P634" s="114"/>
      <c r="R634" s="114"/>
      <c r="T634" s="114"/>
      <c r="U634" s="114"/>
      <c r="V634" s="114"/>
      <c r="X634" s="114"/>
      <c r="Z634" s="114"/>
      <c r="AA634" s="114"/>
      <c r="AB634" s="114"/>
      <c r="AC634" s="131">
        <f t="shared" si="12"/>
        <v>0</v>
      </c>
    </row>
    <row r="635" spans="1:29" x14ac:dyDescent="0.3">
      <c r="A635" s="131">
        <v>625</v>
      </c>
      <c r="B635" s="114"/>
      <c r="C635" s="114"/>
      <c r="D635" s="114"/>
      <c r="E635" s="114"/>
      <c r="G635" s="114"/>
      <c r="H635" s="114"/>
      <c r="I635" s="114"/>
      <c r="J635" s="114"/>
      <c r="K635" s="114"/>
      <c r="L635" s="114"/>
      <c r="M635" s="114"/>
      <c r="N635" s="114"/>
      <c r="O635" s="114"/>
      <c r="P635" s="114"/>
      <c r="R635" s="114"/>
      <c r="T635" s="114"/>
      <c r="U635" s="114"/>
      <c r="V635" s="114"/>
      <c r="X635" s="114"/>
      <c r="Z635" s="114"/>
      <c r="AA635" s="114"/>
      <c r="AB635" s="114"/>
      <c r="AC635" s="131">
        <f t="shared" si="12"/>
        <v>0</v>
      </c>
    </row>
    <row r="636" spans="1:29" x14ac:dyDescent="0.3">
      <c r="A636" s="131">
        <v>626</v>
      </c>
      <c r="B636" s="114"/>
      <c r="C636" s="114"/>
      <c r="D636" s="114"/>
      <c r="E636" s="114"/>
      <c r="G636" s="114"/>
      <c r="H636" s="114"/>
      <c r="I636" s="114"/>
      <c r="J636" s="114"/>
      <c r="K636" s="114"/>
      <c r="L636" s="114"/>
      <c r="M636" s="114"/>
      <c r="N636" s="114"/>
      <c r="O636" s="114"/>
      <c r="P636" s="114"/>
      <c r="R636" s="114"/>
      <c r="T636" s="114"/>
      <c r="U636" s="114"/>
      <c r="V636" s="114"/>
      <c r="X636" s="114"/>
      <c r="Z636" s="114"/>
      <c r="AA636" s="114"/>
      <c r="AB636" s="114"/>
      <c r="AC636" s="131">
        <f t="shared" si="12"/>
        <v>0</v>
      </c>
    </row>
    <row r="637" spans="1:29" x14ac:dyDescent="0.3">
      <c r="A637" s="131">
        <v>627</v>
      </c>
      <c r="B637" s="114"/>
      <c r="C637" s="114"/>
      <c r="D637" s="114"/>
      <c r="E637" s="114"/>
      <c r="G637" s="114"/>
      <c r="H637" s="114"/>
      <c r="I637" s="114"/>
      <c r="J637" s="114"/>
      <c r="K637" s="114"/>
      <c r="L637" s="114"/>
      <c r="M637" s="114"/>
      <c r="N637" s="114"/>
      <c r="O637" s="114"/>
      <c r="P637" s="114"/>
      <c r="R637" s="114"/>
      <c r="T637" s="114"/>
      <c r="U637" s="114"/>
      <c r="V637" s="114"/>
      <c r="X637" s="114"/>
      <c r="Z637" s="114"/>
      <c r="AA637" s="114"/>
      <c r="AB637" s="114"/>
      <c r="AC637" s="131">
        <f t="shared" si="12"/>
        <v>0</v>
      </c>
    </row>
    <row r="638" spans="1:29" x14ac:dyDescent="0.3">
      <c r="A638" s="131">
        <v>628</v>
      </c>
      <c r="B638" s="114"/>
      <c r="C638" s="114"/>
      <c r="D638" s="114"/>
      <c r="E638" s="114"/>
      <c r="G638" s="114"/>
      <c r="H638" s="114"/>
      <c r="I638" s="114"/>
      <c r="J638" s="114"/>
      <c r="K638" s="114"/>
      <c r="L638" s="114"/>
      <c r="M638" s="114"/>
      <c r="N638" s="114"/>
      <c r="O638" s="114"/>
      <c r="P638" s="114"/>
      <c r="R638" s="114"/>
      <c r="T638" s="114"/>
      <c r="U638" s="114"/>
      <c r="V638" s="114"/>
      <c r="X638" s="114"/>
      <c r="Z638" s="114"/>
      <c r="AA638" s="114"/>
      <c r="AB638" s="114"/>
      <c r="AC638" s="131">
        <f t="shared" si="12"/>
        <v>0</v>
      </c>
    </row>
    <row r="639" spans="1:29" x14ac:dyDescent="0.3">
      <c r="A639" s="131">
        <v>629</v>
      </c>
      <c r="B639" s="114"/>
      <c r="C639" s="114"/>
      <c r="D639" s="114"/>
      <c r="E639" s="114"/>
      <c r="G639" s="114"/>
      <c r="H639" s="114"/>
      <c r="I639" s="114"/>
      <c r="J639" s="114"/>
      <c r="K639" s="114"/>
      <c r="L639" s="114"/>
      <c r="M639" s="114"/>
      <c r="N639" s="114"/>
      <c r="O639" s="114"/>
      <c r="P639" s="114"/>
      <c r="R639" s="114"/>
      <c r="T639" s="114"/>
      <c r="U639" s="114"/>
      <c r="V639" s="114"/>
      <c r="X639" s="114"/>
      <c r="Z639" s="114"/>
      <c r="AA639" s="114"/>
      <c r="AB639" s="114"/>
      <c r="AC639" s="131">
        <f t="shared" si="12"/>
        <v>0</v>
      </c>
    </row>
    <row r="640" spans="1:29" x14ac:dyDescent="0.3">
      <c r="A640" s="131">
        <v>630</v>
      </c>
      <c r="B640" s="114"/>
      <c r="C640" s="114"/>
      <c r="D640" s="114"/>
      <c r="E640" s="114"/>
      <c r="G640" s="114"/>
      <c r="H640" s="114"/>
      <c r="I640" s="114"/>
      <c r="J640" s="114"/>
      <c r="K640" s="114"/>
      <c r="L640" s="114"/>
      <c r="M640" s="114"/>
      <c r="N640" s="114"/>
      <c r="O640" s="114"/>
      <c r="P640" s="114"/>
      <c r="R640" s="114"/>
      <c r="T640" s="114"/>
      <c r="U640" s="114"/>
      <c r="V640" s="114"/>
      <c r="X640" s="114"/>
      <c r="Z640" s="114"/>
      <c r="AA640" s="114"/>
      <c r="AB640" s="114"/>
      <c r="AC640" s="131">
        <f t="shared" si="12"/>
        <v>0</v>
      </c>
    </row>
    <row r="641" spans="1:29" x14ac:dyDescent="0.3">
      <c r="A641" s="131">
        <v>631</v>
      </c>
      <c r="B641" s="114"/>
      <c r="C641" s="114"/>
      <c r="D641" s="114"/>
      <c r="E641" s="114"/>
      <c r="G641" s="114"/>
      <c r="H641" s="114"/>
      <c r="I641" s="114"/>
      <c r="J641" s="114"/>
      <c r="K641" s="114"/>
      <c r="L641" s="114"/>
      <c r="M641" s="114"/>
      <c r="N641" s="114"/>
      <c r="O641" s="114"/>
      <c r="P641" s="114"/>
      <c r="R641" s="114"/>
      <c r="T641" s="114"/>
      <c r="U641" s="114"/>
      <c r="V641" s="114"/>
      <c r="X641" s="114"/>
      <c r="Z641" s="114"/>
      <c r="AA641" s="114"/>
      <c r="AB641" s="114"/>
      <c r="AC641" s="131">
        <f t="shared" si="12"/>
        <v>0</v>
      </c>
    </row>
    <row r="642" spans="1:29" x14ac:dyDescent="0.3">
      <c r="A642" s="131">
        <v>632</v>
      </c>
      <c r="B642" s="114"/>
      <c r="C642" s="114"/>
      <c r="D642" s="114"/>
      <c r="E642" s="114"/>
      <c r="G642" s="114"/>
      <c r="H642" s="114"/>
      <c r="I642" s="114"/>
      <c r="J642" s="114"/>
      <c r="K642" s="114"/>
      <c r="L642" s="114"/>
      <c r="M642" s="114"/>
      <c r="N642" s="114"/>
      <c r="O642" s="114"/>
      <c r="P642" s="114"/>
      <c r="R642" s="114"/>
      <c r="T642" s="114"/>
      <c r="U642" s="114"/>
      <c r="V642" s="114"/>
      <c r="X642" s="114"/>
      <c r="Z642" s="114"/>
      <c r="AA642" s="114"/>
      <c r="AB642" s="114"/>
      <c r="AC642" s="131">
        <f t="shared" si="12"/>
        <v>0</v>
      </c>
    </row>
    <row r="643" spans="1:29" x14ac:dyDescent="0.3">
      <c r="A643" s="131">
        <v>633</v>
      </c>
      <c r="B643" s="114"/>
      <c r="C643" s="114"/>
      <c r="D643" s="114"/>
      <c r="E643" s="114"/>
      <c r="G643" s="114"/>
      <c r="H643" s="114"/>
      <c r="I643" s="114"/>
      <c r="J643" s="114"/>
      <c r="K643" s="114"/>
      <c r="L643" s="114"/>
      <c r="M643" s="114"/>
      <c r="N643" s="114"/>
      <c r="O643" s="114"/>
      <c r="P643" s="114"/>
      <c r="R643" s="114"/>
      <c r="T643" s="114"/>
      <c r="U643" s="114"/>
      <c r="V643" s="114"/>
      <c r="X643" s="114"/>
      <c r="Z643" s="114"/>
      <c r="AA643" s="114"/>
      <c r="AB643" s="114"/>
      <c r="AC643" s="131">
        <f t="shared" si="12"/>
        <v>0</v>
      </c>
    </row>
    <row r="644" spans="1:29" x14ac:dyDescent="0.3">
      <c r="A644" s="131">
        <v>634</v>
      </c>
      <c r="B644" s="114"/>
      <c r="C644" s="114"/>
      <c r="D644" s="114"/>
      <c r="E644" s="114"/>
      <c r="G644" s="114"/>
      <c r="H644" s="114"/>
      <c r="I644" s="114"/>
      <c r="J644" s="114"/>
      <c r="K644" s="114"/>
      <c r="L644" s="114"/>
      <c r="M644" s="114"/>
      <c r="N644" s="114"/>
      <c r="O644" s="114"/>
      <c r="P644" s="114"/>
      <c r="R644" s="114"/>
      <c r="T644" s="114"/>
      <c r="U644" s="114"/>
      <c r="V644" s="114"/>
      <c r="X644" s="114"/>
      <c r="Z644" s="114"/>
      <c r="AA644" s="114"/>
      <c r="AB644" s="114"/>
      <c r="AC644" s="131">
        <f t="shared" si="12"/>
        <v>0</v>
      </c>
    </row>
    <row r="645" spans="1:29" x14ac:dyDescent="0.3">
      <c r="A645" s="131">
        <v>635</v>
      </c>
      <c r="B645" s="114"/>
      <c r="C645" s="114"/>
      <c r="D645" s="114"/>
      <c r="E645" s="114"/>
      <c r="G645" s="114"/>
      <c r="H645" s="114"/>
      <c r="I645" s="114"/>
      <c r="J645" s="114"/>
      <c r="K645" s="114"/>
      <c r="L645" s="114"/>
      <c r="M645" s="114"/>
      <c r="N645" s="114"/>
      <c r="O645" s="114"/>
      <c r="P645" s="114"/>
      <c r="R645" s="114"/>
      <c r="T645" s="114"/>
      <c r="U645" s="114"/>
      <c r="V645" s="114"/>
      <c r="X645" s="114"/>
      <c r="Z645" s="114"/>
      <c r="AA645" s="114"/>
      <c r="AB645" s="114"/>
      <c r="AC645" s="131">
        <f t="shared" si="12"/>
        <v>0</v>
      </c>
    </row>
    <row r="646" spans="1:29" x14ac:dyDescent="0.3">
      <c r="A646" s="131">
        <v>636</v>
      </c>
      <c r="B646" s="114"/>
      <c r="C646" s="114"/>
      <c r="D646" s="114"/>
      <c r="E646" s="114"/>
      <c r="G646" s="114"/>
      <c r="H646" s="114"/>
      <c r="I646" s="114"/>
      <c r="J646" s="114"/>
      <c r="K646" s="114"/>
      <c r="L646" s="114"/>
      <c r="M646" s="114"/>
      <c r="N646" s="114"/>
      <c r="O646" s="114"/>
      <c r="P646" s="114"/>
      <c r="R646" s="114"/>
      <c r="T646" s="114"/>
      <c r="U646" s="114"/>
      <c r="V646" s="114"/>
      <c r="X646" s="114"/>
      <c r="Z646" s="114"/>
      <c r="AA646" s="114"/>
      <c r="AB646" s="114"/>
      <c r="AC646" s="131">
        <f t="shared" si="12"/>
        <v>0</v>
      </c>
    </row>
    <row r="647" spans="1:29" x14ac:dyDescent="0.3">
      <c r="A647" s="131">
        <v>637</v>
      </c>
      <c r="B647" s="114"/>
      <c r="C647" s="114"/>
      <c r="D647" s="114"/>
      <c r="E647" s="114"/>
      <c r="G647" s="114"/>
      <c r="H647" s="114"/>
      <c r="I647" s="114"/>
      <c r="J647" s="114"/>
      <c r="K647" s="114"/>
      <c r="L647" s="114"/>
      <c r="M647" s="114"/>
      <c r="N647" s="114"/>
      <c r="O647" s="114"/>
      <c r="P647" s="114"/>
      <c r="R647" s="114"/>
      <c r="T647" s="114"/>
      <c r="U647" s="114"/>
      <c r="V647" s="114"/>
      <c r="X647" s="114"/>
      <c r="Z647" s="114"/>
      <c r="AA647" s="114"/>
      <c r="AB647" s="114"/>
      <c r="AC647" s="131">
        <f t="shared" si="12"/>
        <v>0</v>
      </c>
    </row>
    <row r="648" spans="1:29" x14ac:dyDescent="0.3">
      <c r="A648" s="131">
        <v>638</v>
      </c>
      <c r="B648" s="114"/>
      <c r="C648" s="114"/>
      <c r="D648" s="114"/>
      <c r="E648" s="114"/>
      <c r="G648" s="114"/>
      <c r="H648" s="114"/>
      <c r="I648" s="114"/>
      <c r="J648" s="114"/>
      <c r="K648" s="114"/>
      <c r="L648" s="114"/>
      <c r="M648" s="114"/>
      <c r="N648" s="114"/>
      <c r="O648" s="114"/>
      <c r="P648" s="114"/>
      <c r="R648" s="114"/>
      <c r="T648" s="114"/>
      <c r="U648" s="114"/>
      <c r="V648" s="114"/>
      <c r="X648" s="114"/>
      <c r="Z648" s="114"/>
      <c r="AA648" s="114"/>
      <c r="AB648" s="114"/>
      <c r="AC648" s="131">
        <f t="shared" si="12"/>
        <v>0</v>
      </c>
    </row>
    <row r="649" spans="1:29" x14ac:dyDescent="0.3">
      <c r="A649" s="131">
        <v>639</v>
      </c>
      <c r="B649" s="114"/>
      <c r="C649" s="114"/>
      <c r="D649" s="114"/>
      <c r="E649" s="114"/>
      <c r="G649" s="114"/>
      <c r="H649" s="114"/>
      <c r="I649" s="114"/>
      <c r="J649" s="114"/>
      <c r="K649" s="114"/>
      <c r="L649" s="114"/>
      <c r="M649" s="114"/>
      <c r="N649" s="114"/>
      <c r="O649" s="114"/>
      <c r="P649" s="114"/>
      <c r="R649" s="114"/>
      <c r="T649" s="114"/>
      <c r="U649" s="114"/>
      <c r="V649" s="114"/>
      <c r="X649" s="114"/>
      <c r="Z649" s="114"/>
      <c r="AA649" s="114"/>
      <c r="AB649" s="114"/>
      <c r="AC649" s="131">
        <f t="shared" si="12"/>
        <v>0</v>
      </c>
    </row>
    <row r="650" spans="1:29" x14ac:dyDescent="0.3">
      <c r="A650" s="131">
        <v>640</v>
      </c>
      <c r="B650" s="114"/>
      <c r="C650" s="114"/>
      <c r="D650" s="114"/>
      <c r="E650" s="114"/>
      <c r="G650" s="114"/>
      <c r="H650" s="114"/>
      <c r="I650" s="114"/>
      <c r="J650" s="114"/>
      <c r="K650" s="114"/>
      <c r="L650" s="114"/>
      <c r="M650" s="114"/>
      <c r="N650" s="114"/>
      <c r="O650" s="114"/>
      <c r="P650" s="114"/>
      <c r="R650" s="114"/>
      <c r="T650" s="114"/>
      <c r="U650" s="114"/>
      <c r="V650" s="114"/>
      <c r="X650" s="114"/>
      <c r="Z650" s="114"/>
      <c r="AA650" s="114"/>
      <c r="AB650" s="114"/>
      <c r="AC650" s="131">
        <f t="shared" si="12"/>
        <v>0</v>
      </c>
    </row>
    <row r="651" spans="1:29" x14ac:dyDescent="0.3">
      <c r="A651" s="131">
        <v>641</v>
      </c>
      <c r="B651" s="114"/>
      <c r="C651" s="114"/>
      <c r="D651" s="114"/>
      <c r="E651" s="114"/>
      <c r="G651" s="114"/>
      <c r="H651" s="114"/>
      <c r="I651" s="114"/>
      <c r="J651" s="114"/>
      <c r="K651" s="114"/>
      <c r="L651" s="114"/>
      <c r="M651" s="114"/>
      <c r="N651" s="114"/>
      <c r="O651" s="114"/>
      <c r="P651" s="114"/>
      <c r="R651" s="114"/>
      <c r="T651" s="114"/>
      <c r="U651" s="114"/>
      <c r="V651" s="114"/>
      <c r="X651" s="114"/>
      <c r="Z651" s="114"/>
      <c r="AA651" s="114"/>
      <c r="AB651" s="114"/>
      <c r="AC651" s="131">
        <f t="shared" si="12"/>
        <v>0</v>
      </c>
    </row>
    <row r="652" spans="1:29" x14ac:dyDescent="0.3">
      <c r="A652" s="131">
        <v>642</v>
      </c>
      <c r="B652" s="114"/>
      <c r="C652" s="114"/>
      <c r="D652" s="114"/>
      <c r="E652" s="114"/>
      <c r="G652" s="114"/>
      <c r="H652" s="114"/>
      <c r="I652" s="114"/>
      <c r="J652" s="114"/>
      <c r="K652" s="114"/>
      <c r="L652" s="114"/>
      <c r="M652" s="114"/>
      <c r="N652" s="114"/>
      <c r="O652" s="114"/>
      <c r="P652" s="114"/>
      <c r="R652" s="114"/>
      <c r="T652" s="114"/>
      <c r="U652" s="114"/>
      <c r="V652" s="114"/>
      <c r="X652" s="114"/>
      <c r="Z652" s="114"/>
      <c r="AA652" s="114"/>
      <c r="AB652" s="114"/>
      <c r="AC652" s="131">
        <f t="shared" ref="AC652:AC715" si="13">IF(E652=0,D652,D652-E652)</f>
        <v>0</v>
      </c>
    </row>
    <row r="653" spans="1:29" x14ac:dyDescent="0.3">
      <c r="A653" s="131">
        <v>643</v>
      </c>
      <c r="B653" s="114"/>
      <c r="C653" s="114"/>
      <c r="D653" s="114"/>
      <c r="E653" s="114"/>
      <c r="G653" s="114"/>
      <c r="H653" s="114"/>
      <c r="I653" s="114"/>
      <c r="J653" s="114"/>
      <c r="K653" s="114"/>
      <c r="L653" s="114"/>
      <c r="M653" s="114"/>
      <c r="N653" s="114"/>
      <c r="O653" s="114"/>
      <c r="P653" s="114"/>
      <c r="R653" s="114"/>
      <c r="T653" s="114"/>
      <c r="U653" s="114"/>
      <c r="V653" s="114"/>
      <c r="X653" s="114"/>
      <c r="Z653" s="114"/>
      <c r="AA653" s="114"/>
      <c r="AB653" s="114"/>
      <c r="AC653" s="131">
        <f t="shared" si="13"/>
        <v>0</v>
      </c>
    </row>
    <row r="654" spans="1:29" x14ac:dyDescent="0.3">
      <c r="A654" s="131">
        <v>644</v>
      </c>
      <c r="B654" s="114"/>
      <c r="C654" s="114"/>
      <c r="D654" s="114"/>
      <c r="E654" s="114"/>
      <c r="G654" s="114"/>
      <c r="H654" s="114"/>
      <c r="I654" s="114"/>
      <c r="J654" s="114"/>
      <c r="K654" s="114"/>
      <c r="L654" s="114"/>
      <c r="M654" s="114"/>
      <c r="N654" s="114"/>
      <c r="O654" s="114"/>
      <c r="P654" s="114"/>
      <c r="R654" s="114"/>
      <c r="T654" s="114"/>
      <c r="U654" s="114"/>
      <c r="V654" s="114"/>
      <c r="X654" s="114"/>
      <c r="Z654" s="114"/>
      <c r="AA654" s="114"/>
      <c r="AB654" s="114"/>
      <c r="AC654" s="131">
        <f t="shared" si="13"/>
        <v>0</v>
      </c>
    </row>
    <row r="655" spans="1:29" x14ac:dyDescent="0.3">
      <c r="A655" s="131">
        <v>645</v>
      </c>
      <c r="B655" s="114"/>
      <c r="C655" s="114"/>
      <c r="D655" s="114"/>
      <c r="E655" s="114"/>
      <c r="G655" s="114"/>
      <c r="H655" s="114"/>
      <c r="I655" s="114"/>
      <c r="J655" s="114"/>
      <c r="K655" s="114"/>
      <c r="L655" s="114"/>
      <c r="M655" s="114"/>
      <c r="N655" s="114"/>
      <c r="O655" s="114"/>
      <c r="P655" s="114"/>
      <c r="R655" s="114"/>
      <c r="T655" s="114"/>
      <c r="U655" s="114"/>
      <c r="V655" s="114"/>
      <c r="X655" s="114"/>
      <c r="Z655" s="114"/>
      <c r="AA655" s="114"/>
      <c r="AB655" s="114"/>
      <c r="AC655" s="131">
        <f t="shared" si="13"/>
        <v>0</v>
      </c>
    </row>
    <row r="656" spans="1:29" x14ac:dyDescent="0.3">
      <c r="A656" s="131">
        <v>646</v>
      </c>
      <c r="B656" s="114"/>
      <c r="C656" s="114"/>
      <c r="D656" s="114"/>
      <c r="E656" s="114"/>
      <c r="G656" s="114"/>
      <c r="H656" s="114"/>
      <c r="I656" s="114"/>
      <c r="J656" s="114"/>
      <c r="K656" s="114"/>
      <c r="L656" s="114"/>
      <c r="M656" s="114"/>
      <c r="N656" s="114"/>
      <c r="O656" s="114"/>
      <c r="P656" s="114"/>
      <c r="R656" s="114"/>
      <c r="T656" s="114"/>
      <c r="U656" s="114"/>
      <c r="V656" s="114"/>
      <c r="X656" s="114"/>
      <c r="Z656" s="114"/>
      <c r="AA656" s="114"/>
      <c r="AB656" s="114"/>
      <c r="AC656" s="131">
        <f t="shared" si="13"/>
        <v>0</v>
      </c>
    </row>
    <row r="657" spans="1:29" x14ac:dyDescent="0.3">
      <c r="A657" s="131">
        <v>647</v>
      </c>
      <c r="B657" s="114"/>
      <c r="C657" s="114"/>
      <c r="D657" s="114"/>
      <c r="E657" s="114"/>
      <c r="G657" s="114"/>
      <c r="H657" s="114"/>
      <c r="I657" s="114"/>
      <c r="J657" s="114"/>
      <c r="K657" s="114"/>
      <c r="L657" s="114"/>
      <c r="M657" s="114"/>
      <c r="N657" s="114"/>
      <c r="O657" s="114"/>
      <c r="P657" s="114"/>
      <c r="R657" s="114"/>
      <c r="T657" s="114"/>
      <c r="U657" s="114"/>
      <c r="V657" s="114"/>
      <c r="X657" s="114"/>
      <c r="Z657" s="114"/>
      <c r="AA657" s="114"/>
      <c r="AB657" s="114"/>
      <c r="AC657" s="131">
        <f t="shared" si="13"/>
        <v>0</v>
      </c>
    </row>
    <row r="658" spans="1:29" x14ac:dyDescent="0.3">
      <c r="A658" s="131">
        <v>648</v>
      </c>
      <c r="B658" s="114"/>
      <c r="C658" s="114"/>
      <c r="D658" s="114"/>
      <c r="E658" s="114"/>
      <c r="G658" s="114"/>
      <c r="H658" s="114"/>
      <c r="I658" s="114"/>
      <c r="J658" s="114"/>
      <c r="K658" s="114"/>
      <c r="L658" s="114"/>
      <c r="M658" s="114"/>
      <c r="N658" s="114"/>
      <c r="O658" s="114"/>
      <c r="P658" s="114"/>
      <c r="R658" s="114"/>
      <c r="T658" s="114"/>
      <c r="U658" s="114"/>
      <c r="V658" s="114"/>
      <c r="X658" s="114"/>
      <c r="Z658" s="114"/>
      <c r="AA658" s="114"/>
      <c r="AB658" s="114"/>
      <c r="AC658" s="131">
        <f t="shared" si="13"/>
        <v>0</v>
      </c>
    </row>
    <row r="659" spans="1:29" x14ac:dyDescent="0.3">
      <c r="A659" s="131">
        <v>649</v>
      </c>
      <c r="B659" s="114"/>
      <c r="C659" s="114"/>
      <c r="D659" s="114"/>
      <c r="E659" s="114"/>
      <c r="G659" s="114"/>
      <c r="H659" s="114"/>
      <c r="I659" s="114"/>
      <c r="J659" s="114"/>
      <c r="K659" s="114"/>
      <c r="L659" s="114"/>
      <c r="M659" s="114"/>
      <c r="N659" s="114"/>
      <c r="O659" s="114"/>
      <c r="P659" s="114"/>
      <c r="R659" s="114"/>
      <c r="T659" s="114"/>
      <c r="U659" s="114"/>
      <c r="V659" s="114"/>
      <c r="X659" s="114"/>
      <c r="Z659" s="114"/>
      <c r="AA659" s="114"/>
      <c r="AB659" s="114"/>
      <c r="AC659" s="131">
        <f t="shared" si="13"/>
        <v>0</v>
      </c>
    </row>
    <row r="660" spans="1:29" x14ac:dyDescent="0.3">
      <c r="A660" s="131">
        <v>650</v>
      </c>
      <c r="B660" s="114"/>
      <c r="C660" s="114"/>
      <c r="D660" s="114"/>
      <c r="E660" s="114"/>
      <c r="G660" s="114"/>
      <c r="H660" s="114"/>
      <c r="I660" s="114"/>
      <c r="J660" s="114"/>
      <c r="K660" s="114"/>
      <c r="L660" s="114"/>
      <c r="M660" s="114"/>
      <c r="N660" s="114"/>
      <c r="O660" s="114"/>
      <c r="P660" s="114"/>
      <c r="R660" s="114"/>
      <c r="T660" s="114"/>
      <c r="U660" s="114"/>
      <c r="V660" s="114"/>
      <c r="X660" s="114"/>
      <c r="Z660" s="114"/>
      <c r="AA660" s="114"/>
      <c r="AB660" s="114"/>
      <c r="AC660" s="131">
        <f t="shared" si="13"/>
        <v>0</v>
      </c>
    </row>
    <row r="661" spans="1:29" x14ac:dyDescent="0.3">
      <c r="A661" s="131">
        <v>651</v>
      </c>
      <c r="B661" s="114"/>
      <c r="C661" s="114"/>
      <c r="D661" s="114"/>
      <c r="E661" s="114"/>
      <c r="G661" s="114"/>
      <c r="H661" s="114"/>
      <c r="I661" s="114"/>
      <c r="J661" s="114"/>
      <c r="K661" s="114"/>
      <c r="L661" s="114"/>
      <c r="M661" s="114"/>
      <c r="N661" s="114"/>
      <c r="O661" s="114"/>
      <c r="P661" s="114"/>
      <c r="R661" s="114"/>
      <c r="T661" s="114"/>
      <c r="U661" s="114"/>
      <c r="V661" s="114"/>
      <c r="X661" s="114"/>
      <c r="Z661" s="114"/>
      <c r="AA661" s="114"/>
      <c r="AB661" s="114"/>
      <c r="AC661" s="131">
        <f t="shared" si="13"/>
        <v>0</v>
      </c>
    </row>
    <row r="662" spans="1:29" x14ac:dyDescent="0.3">
      <c r="A662" s="131">
        <v>652</v>
      </c>
      <c r="B662" s="114"/>
      <c r="C662" s="114"/>
      <c r="D662" s="114"/>
      <c r="E662" s="114"/>
      <c r="G662" s="114"/>
      <c r="H662" s="114"/>
      <c r="I662" s="114"/>
      <c r="J662" s="114"/>
      <c r="K662" s="114"/>
      <c r="L662" s="114"/>
      <c r="M662" s="114"/>
      <c r="N662" s="114"/>
      <c r="O662" s="114"/>
      <c r="P662" s="114"/>
      <c r="R662" s="114"/>
      <c r="T662" s="114"/>
      <c r="U662" s="114"/>
      <c r="V662" s="114"/>
      <c r="X662" s="114"/>
      <c r="Z662" s="114"/>
      <c r="AA662" s="114"/>
      <c r="AB662" s="114"/>
      <c r="AC662" s="131">
        <f t="shared" si="13"/>
        <v>0</v>
      </c>
    </row>
    <row r="663" spans="1:29" x14ac:dyDescent="0.3">
      <c r="A663" s="131">
        <v>653</v>
      </c>
      <c r="B663" s="114"/>
      <c r="C663" s="114"/>
      <c r="D663" s="114"/>
      <c r="E663" s="114"/>
      <c r="G663" s="114"/>
      <c r="H663" s="114"/>
      <c r="I663" s="114"/>
      <c r="J663" s="114"/>
      <c r="K663" s="114"/>
      <c r="L663" s="114"/>
      <c r="M663" s="114"/>
      <c r="N663" s="114"/>
      <c r="O663" s="114"/>
      <c r="P663" s="114"/>
      <c r="R663" s="114"/>
      <c r="T663" s="114"/>
      <c r="U663" s="114"/>
      <c r="V663" s="114"/>
      <c r="X663" s="114"/>
      <c r="Z663" s="114"/>
      <c r="AA663" s="114"/>
      <c r="AB663" s="114"/>
      <c r="AC663" s="131">
        <f t="shared" si="13"/>
        <v>0</v>
      </c>
    </row>
    <row r="664" spans="1:29" x14ac:dyDescent="0.3">
      <c r="A664" s="131">
        <v>654</v>
      </c>
      <c r="B664" s="114"/>
      <c r="C664" s="114"/>
      <c r="D664" s="114"/>
      <c r="E664" s="114"/>
      <c r="G664" s="114"/>
      <c r="H664" s="114"/>
      <c r="I664" s="114"/>
      <c r="J664" s="114"/>
      <c r="K664" s="114"/>
      <c r="L664" s="114"/>
      <c r="M664" s="114"/>
      <c r="N664" s="114"/>
      <c r="O664" s="114"/>
      <c r="P664" s="114"/>
      <c r="R664" s="114"/>
      <c r="T664" s="114"/>
      <c r="U664" s="114"/>
      <c r="V664" s="114"/>
      <c r="X664" s="114"/>
      <c r="Z664" s="114"/>
      <c r="AA664" s="114"/>
      <c r="AB664" s="114"/>
      <c r="AC664" s="131">
        <f t="shared" si="13"/>
        <v>0</v>
      </c>
    </row>
    <row r="665" spans="1:29" x14ac:dyDescent="0.3">
      <c r="A665" s="131">
        <v>655</v>
      </c>
      <c r="B665" s="114"/>
      <c r="C665" s="114"/>
      <c r="D665" s="114"/>
      <c r="E665" s="114"/>
      <c r="G665" s="114"/>
      <c r="H665" s="114"/>
      <c r="I665" s="114"/>
      <c r="J665" s="114"/>
      <c r="K665" s="114"/>
      <c r="L665" s="114"/>
      <c r="M665" s="114"/>
      <c r="N665" s="114"/>
      <c r="O665" s="114"/>
      <c r="P665" s="114"/>
      <c r="R665" s="114"/>
      <c r="T665" s="114"/>
      <c r="U665" s="114"/>
      <c r="V665" s="114"/>
      <c r="X665" s="114"/>
      <c r="Z665" s="114"/>
      <c r="AA665" s="114"/>
      <c r="AB665" s="114"/>
      <c r="AC665" s="131">
        <f t="shared" si="13"/>
        <v>0</v>
      </c>
    </row>
    <row r="666" spans="1:29" x14ac:dyDescent="0.3">
      <c r="A666" s="131">
        <v>656</v>
      </c>
      <c r="B666" s="114"/>
      <c r="C666" s="114"/>
      <c r="D666" s="114"/>
      <c r="E666" s="114"/>
      <c r="G666" s="114"/>
      <c r="H666" s="114"/>
      <c r="I666" s="114"/>
      <c r="J666" s="114"/>
      <c r="K666" s="114"/>
      <c r="L666" s="114"/>
      <c r="M666" s="114"/>
      <c r="N666" s="114"/>
      <c r="O666" s="114"/>
      <c r="P666" s="114"/>
      <c r="R666" s="114"/>
      <c r="T666" s="114"/>
      <c r="U666" s="114"/>
      <c r="V666" s="114"/>
      <c r="X666" s="114"/>
      <c r="Z666" s="114"/>
      <c r="AA666" s="114"/>
      <c r="AB666" s="114"/>
      <c r="AC666" s="131">
        <f t="shared" si="13"/>
        <v>0</v>
      </c>
    </row>
    <row r="667" spans="1:29" x14ac:dyDescent="0.3">
      <c r="A667" s="131">
        <v>657</v>
      </c>
      <c r="B667" s="114"/>
      <c r="C667" s="114"/>
      <c r="D667" s="114"/>
      <c r="E667" s="114"/>
      <c r="G667" s="114"/>
      <c r="H667" s="114"/>
      <c r="I667" s="114"/>
      <c r="J667" s="114"/>
      <c r="K667" s="114"/>
      <c r="L667" s="114"/>
      <c r="M667" s="114"/>
      <c r="N667" s="114"/>
      <c r="O667" s="114"/>
      <c r="P667" s="114"/>
      <c r="R667" s="114"/>
      <c r="T667" s="114"/>
      <c r="U667" s="114"/>
      <c r="V667" s="114"/>
      <c r="X667" s="114"/>
      <c r="Z667" s="114"/>
      <c r="AA667" s="114"/>
      <c r="AB667" s="114"/>
      <c r="AC667" s="131">
        <f t="shared" si="13"/>
        <v>0</v>
      </c>
    </row>
    <row r="668" spans="1:29" x14ac:dyDescent="0.3">
      <c r="A668" s="131">
        <v>658</v>
      </c>
      <c r="B668" s="114"/>
      <c r="C668" s="114"/>
      <c r="D668" s="114"/>
      <c r="E668" s="114"/>
      <c r="G668" s="114"/>
      <c r="H668" s="114"/>
      <c r="I668" s="114"/>
      <c r="J668" s="114"/>
      <c r="K668" s="114"/>
      <c r="L668" s="114"/>
      <c r="M668" s="114"/>
      <c r="N668" s="114"/>
      <c r="O668" s="114"/>
      <c r="P668" s="114"/>
      <c r="R668" s="114"/>
      <c r="T668" s="114"/>
      <c r="U668" s="114"/>
      <c r="V668" s="114"/>
      <c r="X668" s="114"/>
      <c r="Z668" s="114"/>
      <c r="AA668" s="114"/>
      <c r="AB668" s="114"/>
      <c r="AC668" s="131">
        <f t="shared" si="13"/>
        <v>0</v>
      </c>
    </row>
    <row r="669" spans="1:29" x14ac:dyDescent="0.3">
      <c r="A669" s="131">
        <v>659</v>
      </c>
      <c r="B669" s="114"/>
      <c r="C669" s="114"/>
      <c r="D669" s="114"/>
      <c r="E669" s="114"/>
      <c r="G669" s="114"/>
      <c r="H669" s="114"/>
      <c r="I669" s="114"/>
      <c r="J669" s="114"/>
      <c r="K669" s="114"/>
      <c r="L669" s="114"/>
      <c r="M669" s="114"/>
      <c r="N669" s="114"/>
      <c r="O669" s="114"/>
      <c r="P669" s="114"/>
      <c r="R669" s="114"/>
      <c r="T669" s="114"/>
      <c r="U669" s="114"/>
      <c r="V669" s="114"/>
      <c r="X669" s="114"/>
      <c r="Z669" s="114"/>
      <c r="AA669" s="114"/>
      <c r="AB669" s="114"/>
      <c r="AC669" s="131">
        <f t="shared" si="13"/>
        <v>0</v>
      </c>
    </row>
    <row r="670" spans="1:29" x14ac:dyDescent="0.3">
      <c r="A670" s="131">
        <v>660</v>
      </c>
      <c r="B670" s="114"/>
      <c r="C670" s="114"/>
      <c r="D670" s="114"/>
      <c r="E670" s="114"/>
      <c r="G670" s="114"/>
      <c r="H670" s="114"/>
      <c r="I670" s="114"/>
      <c r="J670" s="114"/>
      <c r="K670" s="114"/>
      <c r="L670" s="114"/>
      <c r="M670" s="114"/>
      <c r="N670" s="114"/>
      <c r="O670" s="114"/>
      <c r="P670" s="114"/>
      <c r="R670" s="114"/>
      <c r="T670" s="114"/>
      <c r="U670" s="114"/>
      <c r="V670" s="114"/>
      <c r="X670" s="114"/>
      <c r="Z670" s="114"/>
      <c r="AA670" s="114"/>
      <c r="AB670" s="114"/>
      <c r="AC670" s="131">
        <f t="shared" si="13"/>
        <v>0</v>
      </c>
    </row>
    <row r="671" spans="1:29" x14ac:dyDescent="0.3">
      <c r="A671" s="131">
        <v>661</v>
      </c>
      <c r="B671" s="114"/>
      <c r="C671" s="114"/>
      <c r="D671" s="114"/>
      <c r="E671" s="114"/>
      <c r="G671" s="114"/>
      <c r="H671" s="114"/>
      <c r="I671" s="114"/>
      <c r="J671" s="114"/>
      <c r="K671" s="114"/>
      <c r="L671" s="114"/>
      <c r="M671" s="114"/>
      <c r="N671" s="114"/>
      <c r="O671" s="114"/>
      <c r="P671" s="114"/>
      <c r="R671" s="114"/>
      <c r="T671" s="114"/>
      <c r="U671" s="114"/>
      <c r="V671" s="114"/>
      <c r="X671" s="114"/>
      <c r="Z671" s="114"/>
      <c r="AA671" s="114"/>
      <c r="AB671" s="114"/>
      <c r="AC671" s="131">
        <f t="shared" si="13"/>
        <v>0</v>
      </c>
    </row>
    <row r="672" spans="1:29" x14ac:dyDescent="0.3">
      <c r="A672" s="131">
        <v>662</v>
      </c>
      <c r="B672" s="114"/>
      <c r="C672" s="114"/>
      <c r="D672" s="114"/>
      <c r="E672" s="114"/>
      <c r="G672" s="114"/>
      <c r="H672" s="114"/>
      <c r="I672" s="114"/>
      <c r="J672" s="114"/>
      <c r="K672" s="114"/>
      <c r="L672" s="114"/>
      <c r="M672" s="114"/>
      <c r="N672" s="114"/>
      <c r="O672" s="114"/>
      <c r="P672" s="114"/>
      <c r="R672" s="114"/>
      <c r="T672" s="114"/>
      <c r="U672" s="114"/>
      <c r="V672" s="114"/>
      <c r="X672" s="114"/>
      <c r="Z672" s="114"/>
      <c r="AA672" s="114"/>
      <c r="AB672" s="114"/>
      <c r="AC672" s="131">
        <f t="shared" si="13"/>
        <v>0</v>
      </c>
    </row>
    <row r="673" spans="1:29" x14ac:dyDescent="0.3">
      <c r="A673" s="131">
        <v>663</v>
      </c>
      <c r="B673" s="114"/>
      <c r="C673" s="114"/>
      <c r="D673" s="114"/>
      <c r="E673" s="114"/>
      <c r="G673" s="114"/>
      <c r="H673" s="114"/>
      <c r="I673" s="114"/>
      <c r="J673" s="114"/>
      <c r="K673" s="114"/>
      <c r="L673" s="114"/>
      <c r="M673" s="114"/>
      <c r="N673" s="114"/>
      <c r="O673" s="114"/>
      <c r="P673" s="114"/>
      <c r="R673" s="114"/>
      <c r="T673" s="114"/>
      <c r="U673" s="114"/>
      <c r="V673" s="114"/>
      <c r="X673" s="114"/>
      <c r="Z673" s="114"/>
      <c r="AA673" s="114"/>
      <c r="AB673" s="114"/>
      <c r="AC673" s="131">
        <f t="shared" si="13"/>
        <v>0</v>
      </c>
    </row>
    <row r="674" spans="1:29" x14ac:dyDescent="0.3">
      <c r="A674" s="131">
        <v>664</v>
      </c>
      <c r="B674" s="114"/>
      <c r="C674" s="114"/>
      <c r="D674" s="114"/>
      <c r="E674" s="114"/>
      <c r="G674" s="114"/>
      <c r="H674" s="114"/>
      <c r="I674" s="114"/>
      <c r="J674" s="114"/>
      <c r="K674" s="114"/>
      <c r="L674" s="114"/>
      <c r="M674" s="114"/>
      <c r="N674" s="114"/>
      <c r="O674" s="114"/>
      <c r="P674" s="114"/>
      <c r="R674" s="114"/>
      <c r="T674" s="114"/>
      <c r="U674" s="114"/>
      <c r="V674" s="114"/>
      <c r="X674" s="114"/>
      <c r="Z674" s="114"/>
      <c r="AA674" s="114"/>
      <c r="AB674" s="114"/>
      <c r="AC674" s="131">
        <f t="shared" si="13"/>
        <v>0</v>
      </c>
    </row>
    <row r="675" spans="1:29" x14ac:dyDescent="0.3">
      <c r="A675" s="131">
        <v>665</v>
      </c>
      <c r="B675" s="114"/>
      <c r="C675" s="114"/>
      <c r="D675" s="114"/>
      <c r="E675" s="114"/>
      <c r="G675" s="114"/>
      <c r="H675" s="114"/>
      <c r="I675" s="114"/>
      <c r="J675" s="114"/>
      <c r="K675" s="114"/>
      <c r="L675" s="114"/>
      <c r="M675" s="114"/>
      <c r="N675" s="114"/>
      <c r="O675" s="114"/>
      <c r="P675" s="114"/>
      <c r="R675" s="114"/>
      <c r="T675" s="114"/>
      <c r="U675" s="114"/>
      <c r="V675" s="114"/>
      <c r="X675" s="114"/>
      <c r="Z675" s="114"/>
      <c r="AA675" s="114"/>
      <c r="AB675" s="114"/>
      <c r="AC675" s="131">
        <f t="shared" si="13"/>
        <v>0</v>
      </c>
    </row>
    <row r="676" spans="1:29" x14ac:dyDescent="0.3">
      <c r="A676" s="131">
        <v>666</v>
      </c>
      <c r="B676" s="114"/>
      <c r="C676" s="114"/>
      <c r="D676" s="114"/>
      <c r="E676" s="114"/>
      <c r="G676" s="114"/>
      <c r="H676" s="114"/>
      <c r="I676" s="114"/>
      <c r="J676" s="114"/>
      <c r="K676" s="114"/>
      <c r="L676" s="114"/>
      <c r="M676" s="114"/>
      <c r="N676" s="114"/>
      <c r="O676" s="114"/>
      <c r="P676" s="114"/>
      <c r="R676" s="114"/>
      <c r="T676" s="114"/>
      <c r="U676" s="114"/>
      <c r="V676" s="114"/>
      <c r="X676" s="114"/>
      <c r="Z676" s="114"/>
      <c r="AA676" s="114"/>
      <c r="AB676" s="114"/>
      <c r="AC676" s="131">
        <f t="shared" si="13"/>
        <v>0</v>
      </c>
    </row>
    <row r="677" spans="1:29" x14ac:dyDescent="0.3">
      <c r="A677" s="131">
        <v>667</v>
      </c>
      <c r="B677" s="114"/>
      <c r="C677" s="114"/>
      <c r="D677" s="114"/>
      <c r="E677" s="114"/>
      <c r="G677" s="114"/>
      <c r="H677" s="114"/>
      <c r="I677" s="114"/>
      <c r="J677" s="114"/>
      <c r="K677" s="114"/>
      <c r="L677" s="114"/>
      <c r="M677" s="114"/>
      <c r="N677" s="114"/>
      <c r="O677" s="114"/>
      <c r="P677" s="114"/>
      <c r="R677" s="114"/>
      <c r="T677" s="114"/>
      <c r="U677" s="114"/>
      <c r="V677" s="114"/>
      <c r="X677" s="114"/>
      <c r="Z677" s="114"/>
      <c r="AA677" s="114"/>
      <c r="AB677" s="114"/>
      <c r="AC677" s="131">
        <f t="shared" si="13"/>
        <v>0</v>
      </c>
    </row>
    <row r="678" spans="1:29" x14ac:dyDescent="0.3">
      <c r="A678" s="131">
        <v>668</v>
      </c>
      <c r="B678" s="114"/>
      <c r="C678" s="114"/>
      <c r="D678" s="114"/>
      <c r="E678" s="114"/>
      <c r="G678" s="114"/>
      <c r="H678" s="114"/>
      <c r="I678" s="114"/>
      <c r="J678" s="114"/>
      <c r="K678" s="114"/>
      <c r="L678" s="114"/>
      <c r="M678" s="114"/>
      <c r="N678" s="114"/>
      <c r="O678" s="114"/>
      <c r="P678" s="114"/>
      <c r="R678" s="114"/>
      <c r="T678" s="114"/>
      <c r="U678" s="114"/>
      <c r="V678" s="114"/>
      <c r="X678" s="114"/>
      <c r="Z678" s="114"/>
      <c r="AA678" s="114"/>
      <c r="AB678" s="114"/>
      <c r="AC678" s="131">
        <f t="shared" si="13"/>
        <v>0</v>
      </c>
    </row>
    <row r="679" spans="1:29" x14ac:dyDescent="0.3">
      <c r="A679" s="131">
        <v>669</v>
      </c>
      <c r="B679" s="114"/>
      <c r="C679" s="114"/>
      <c r="D679" s="114"/>
      <c r="E679" s="114"/>
      <c r="G679" s="114"/>
      <c r="H679" s="114"/>
      <c r="I679" s="114"/>
      <c r="J679" s="114"/>
      <c r="K679" s="114"/>
      <c r="L679" s="114"/>
      <c r="M679" s="114"/>
      <c r="N679" s="114"/>
      <c r="O679" s="114"/>
      <c r="P679" s="114"/>
      <c r="R679" s="114"/>
      <c r="T679" s="114"/>
      <c r="U679" s="114"/>
      <c r="V679" s="114"/>
      <c r="X679" s="114"/>
      <c r="Z679" s="114"/>
      <c r="AA679" s="114"/>
      <c r="AB679" s="114"/>
      <c r="AC679" s="131">
        <f t="shared" si="13"/>
        <v>0</v>
      </c>
    </row>
    <row r="680" spans="1:29" x14ac:dyDescent="0.3">
      <c r="A680" s="131">
        <v>670</v>
      </c>
      <c r="B680" s="114"/>
      <c r="C680" s="114"/>
      <c r="D680" s="114"/>
      <c r="E680" s="114"/>
      <c r="G680" s="114"/>
      <c r="H680" s="114"/>
      <c r="I680" s="114"/>
      <c r="J680" s="114"/>
      <c r="K680" s="114"/>
      <c r="L680" s="114"/>
      <c r="M680" s="114"/>
      <c r="N680" s="114"/>
      <c r="O680" s="114"/>
      <c r="P680" s="114"/>
      <c r="R680" s="114"/>
      <c r="T680" s="114"/>
      <c r="U680" s="114"/>
      <c r="V680" s="114"/>
      <c r="X680" s="114"/>
      <c r="Z680" s="114"/>
      <c r="AA680" s="114"/>
      <c r="AB680" s="114"/>
      <c r="AC680" s="131">
        <f t="shared" si="13"/>
        <v>0</v>
      </c>
    </row>
    <row r="681" spans="1:29" x14ac:dyDescent="0.3">
      <c r="A681" s="131">
        <v>671</v>
      </c>
      <c r="B681" s="114"/>
      <c r="C681" s="114"/>
      <c r="D681" s="114"/>
      <c r="E681" s="114"/>
      <c r="G681" s="114"/>
      <c r="H681" s="114"/>
      <c r="I681" s="114"/>
      <c r="J681" s="114"/>
      <c r="K681" s="114"/>
      <c r="L681" s="114"/>
      <c r="M681" s="114"/>
      <c r="N681" s="114"/>
      <c r="O681" s="114"/>
      <c r="P681" s="114"/>
      <c r="R681" s="114"/>
      <c r="T681" s="114"/>
      <c r="U681" s="114"/>
      <c r="V681" s="114"/>
      <c r="X681" s="114"/>
      <c r="Z681" s="114"/>
      <c r="AA681" s="114"/>
      <c r="AB681" s="114"/>
      <c r="AC681" s="131">
        <f t="shared" si="13"/>
        <v>0</v>
      </c>
    </row>
    <row r="682" spans="1:29" x14ac:dyDescent="0.3">
      <c r="A682" s="131">
        <v>672</v>
      </c>
      <c r="B682" s="114"/>
      <c r="C682" s="114"/>
      <c r="D682" s="114"/>
      <c r="E682" s="114"/>
      <c r="G682" s="114"/>
      <c r="H682" s="114"/>
      <c r="I682" s="114"/>
      <c r="J682" s="114"/>
      <c r="K682" s="114"/>
      <c r="L682" s="114"/>
      <c r="M682" s="114"/>
      <c r="N682" s="114"/>
      <c r="O682" s="114"/>
      <c r="P682" s="114"/>
      <c r="R682" s="114"/>
      <c r="T682" s="114"/>
      <c r="U682" s="114"/>
      <c r="V682" s="114"/>
      <c r="X682" s="114"/>
      <c r="Z682" s="114"/>
      <c r="AA682" s="114"/>
      <c r="AB682" s="114"/>
      <c r="AC682" s="131">
        <f t="shared" si="13"/>
        <v>0</v>
      </c>
    </row>
    <row r="683" spans="1:29" x14ac:dyDescent="0.3">
      <c r="A683" s="131">
        <v>673</v>
      </c>
      <c r="B683" s="114"/>
      <c r="C683" s="114"/>
      <c r="D683" s="114"/>
      <c r="E683" s="114"/>
      <c r="G683" s="114"/>
      <c r="H683" s="114"/>
      <c r="I683" s="114"/>
      <c r="J683" s="114"/>
      <c r="K683" s="114"/>
      <c r="L683" s="114"/>
      <c r="M683" s="114"/>
      <c r="N683" s="114"/>
      <c r="O683" s="114"/>
      <c r="P683" s="114"/>
      <c r="R683" s="114"/>
      <c r="T683" s="114"/>
      <c r="U683" s="114"/>
      <c r="V683" s="114"/>
      <c r="X683" s="114"/>
      <c r="Z683" s="114"/>
      <c r="AA683" s="114"/>
      <c r="AB683" s="114"/>
      <c r="AC683" s="131">
        <f t="shared" si="13"/>
        <v>0</v>
      </c>
    </row>
    <row r="684" spans="1:29" x14ac:dyDescent="0.3">
      <c r="A684" s="131">
        <v>674</v>
      </c>
      <c r="B684" s="114"/>
      <c r="C684" s="114"/>
      <c r="D684" s="114"/>
      <c r="E684" s="114"/>
      <c r="G684" s="114"/>
      <c r="H684" s="114"/>
      <c r="I684" s="114"/>
      <c r="J684" s="114"/>
      <c r="K684" s="114"/>
      <c r="L684" s="114"/>
      <c r="M684" s="114"/>
      <c r="N684" s="114"/>
      <c r="O684" s="114"/>
      <c r="P684" s="114"/>
      <c r="R684" s="114"/>
      <c r="T684" s="114"/>
      <c r="U684" s="114"/>
      <c r="V684" s="114"/>
      <c r="X684" s="114"/>
      <c r="Z684" s="114"/>
      <c r="AA684" s="114"/>
      <c r="AB684" s="114"/>
      <c r="AC684" s="131">
        <f t="shared" si="13"/>
        <v>0</v>
      </c>
    </row>
    <row r="685" spans="1:29" x14ac:dyDescent="0.3">
      <c r="A685" s="131">
        <v>675</v>
      </c>
      <c r="B685" s="114"/>
      <c r="C685" s="114"/>
      <c r="D685" s="114"/>
      <c r="E685" s="114"/>
      <c r="G685" s="114"/>
      <c r="H685" s="114"/>
      <c r="I685" s="114"/>
      <c r="J685" s="114"/>
      <c r="K685" s="114"/>
      <c r="L685" s="114"/>
      <c r="M685" s="114"/>
      <c r="N685" s="114"/>
      <c r="O685" s="114"/>
      <c r="P685" s="114"/>
      <c r="R685" s="114"/>
      <c r="T685" s="114"/>
      <c r="U685" s="114"/>
      <c r="V685" s="114"/>
      <c r="X685" s="114"/>
      <c r="Z685" s="114"/>
      <c r="AA685" s="114"/>
      <c r="AB685" s="114"/>
      <c r="AC685" s="131">
        <f t="shared" si="13"/>
        <v>0</v>
      </c>
    </row>
    <row r="686" spans="1:29" x14ac:dyDescent="0.3">
      <c r="A686" s="131">
        <v>676</v>
      </c>
      <c r="B686" s="114"/>
      <c r="C686" s="114"/>
      <c r="D686" s="114"/>
      <c r="E686" s="114"/>
      <c r="G686" s="114"/>
      <c r="H686" s="114"/>
      <c r="I686" s="114"/>
      <c r="J686" s="114"/>
      <c r="K686" s="114"/>
      <c r="L686" s="114"/>
      <c r="M686" s="114"/>
      <c r="N686" s="114"/>
      <c r="O686" s="114"/>
      <c r="P686" s="114"/>
      <c r="R686" s="114"/>
      <c r="T686" s="114"/>
      <c r="U686" s="114"/>
      <c r="V686" s="114"/>
      <c r="X686" s="114"/>
      <c r="Z686" s="114"/>
      <c r="AA686" s="114"/>
      <c r="AB686" s="114"/>
      <c r="AC686" s="131">
        <f t="shared" si="13"/>
        <v>0</v>
      </c>
    </row>
    <row r="687" spans="1:29" x14ac:dyDescent="0.3">
      <c r="A687" s="131">
        <v>677</v>
      </c>
      <c r="B687" s="114"/>
      <c r="C687" s="114"/>
      <c r="D687" s="114"/>
      <c r="E687" s="114"/>
      <c r="G687" s="114"/>
      <c r="H687" s="114"/>
      <c r="I687" s="114"/>
      <c r="J687" s="114"/>
      <c r="K687" s="114"/>
      <c r="L687" s="114"/>
      <c r="M687" s="114"/>
      <c r="N687" s="114"/>
      <c r="O687" s="114"/>
      <c r="P687" s="114"/>
      <c r="R687" s="114"/>
      <c r="T687" s="114"/>
      <c r="U687" s="114"/>
      <c r="V687" s="114"/>
      <c r="X687" s="114"/>
      <c r="Z687" s="114"/>
      <c r="AA687" s="114"/>
      <c r="AB687" s="114"/>
      <c r="AC687" s="131">
        <f t="shared" si="13"/>
        <v>0</v>
      </c>
    </row>
    <row r="688" spans="1:29" x14ac:dyDescent="0.3">
      <c r="A688" s="131">
        <v>678</v>
      </c>
      <c r="B688" s="114"/>
      <c r="C688" s="114"/>
      <c r="D688" s="114"/>
      <c r="E688" s="114"/>
      <c r="G688" s="114"/>
      <c r="H688" s="114"/>
      <c r="I688" s="114"/>
      <c r="J688" s="114"/>
      <c r="K688" s="114"/>
      <c r="L688" s="114"/>
      <c r="M688" s="114"/>
      <c r="N688" s="114"/>
      <c r="O688" s="114"/>
      <c r="P688" s="114"/>
      <c r="R688" s="114"/>
      <c r="T688" s="114"/>
      <c r="U688" s="114"/>
      <c r="V688" s="114"/>
      <c r="X688" s="114"/>
      <c r="Z688" s="114"/>
      <c r="AA688" s="114"/>
      <c r="AB688" s="114"/>
      <c r="AC688" s="131">
        <f t="shared" si="13"/>
        <v>0</v>
      </c>
    </row>
    <row r="689" spans="1:29" x14ac:dyDescent="0.3">
      <c r="A689" s="131">
        <v>679</v>
      </c>
      <c r="B689" s="114"/>
      <c r="C689" s="114"/>
      <c r="D689" s="114"/>
      <c r="E689" s="114"/>
      <c r="G689" s="114"/>
      <c r="H689" s="114"/>
      <c r="I689" s="114"/>
      <c r="J689" s="114"/>
      <c r="K689" s="114"/>
      <c r="L689" s="114"/>
      <c r="M689" s="114"/>
      <c r="N689" s="114"/>
      <c r="O689" s="114"/>
      <c r="P689" s="114"/>
      <c r="R689" s="114"/>
      <c r="T689" s="114"/>
      <c r="U689" s="114"/>
      <c r="V689" s="114"/>
      <c r="X689" s="114"/>
      <c r="Z689" s="114"/>
      <c r="AA689" s="114"/>
      <c r="AB689" s="114"/>
      <c r="AC689" s="131">
        <f t="shared" si="13"/>
        <v>0</v>
      </c>
    </row>
    <row r="690" spans="1:29" x14ac:dyDescent="0.3">
      <c r="A690" s="131">
        <v>680</v>
      </c>
      <c r="B690" s="114"/>
      <c r="C690" s="114"/>
      <c r="D690" s="114"/>
      <c r="E690" s="114"/>
      <c r="G690" s="114"/>
      <c r="H690" s="114"/>
      <c r="I690" s="114"/>
      <c r="J690" s="114"/>
      <c r="K690" s="114"/>
      <c r="L690" s="114"/>
      <c r="M690" s="114"/>
      <c r="N690" s="114"/>
      <c r="O690" s="114"/>
      <c r="P690" s="114"/>
      <c r="R690" s="114"/>
      <c r="T690" s="114"/>
      <c r="U690" s="114"/>
      <c r="V690" s="114"/>
      <c r="X690" s="114"/>
      <c r="Z690" s="114"/>
      <c r="AA690" s="114"/>
      <c r="AB690" s="114"/>
      <c r="AC690" s="131">
        <f t="shared" si="13"/>
        <v>0</v>
      </c>
    </row>
    <row r="691" spans="1:29" x14ac:dyDescent="0.3">
      <c r="A691" s="131">
        <v>681</v>
      </c>
      <c r="B691" s="114"/>
      <c r="C691" s="114"/>
      <c r="D691" s="114"/>
      <c r="E691" s="114"/>
      <c r="G691" s="114"/>
      <c r="H691" s="114"/>
      <c r="I691" s="114"/>
      <c r="J691" s="114"/>
      <c r="K691" s="114"/>
      <c r="L691" s="114"/>
      <c r="M691" s="114"/>
      <c r="N691" s="114"/>
      <c r="O691" s="114"/>
      <c r="P691" s="114"/>
      <c r="R691" s="114"/>
      <c r="T691" s="114"/>
      <c r="U691" s="114"/>
      <c r="V691" s="114"/>
      <c r="X691" s="114"/>
      <c r="Z691" s="114"/>
      <c r="AA691" s="114"/>
      <c r="AB691" s="114"/>
      <c r="AC691" s="131">
        <f t="shared" si="13"/>
        <v>0</v>
      </c>
    </row>
    <row r="692" spans="1:29" x14ac:dyDescent="0.3">
      <c r="A692" s="131">
        <v>682</v>
      </c>
      <c r="B692" s="114"/>
      <c r="C692" s="114"/>
      <c r="D692" s="114"/>
      <c r="E692" s="114"/>
      <c r="G692" s="114"/>
      <c r="H692" s="114"/>
      <c r="I692" s="114"/>
      <c r="J692" s="114"/>
      <c r="K692" s="114"/>
      <c r="L692" s="114"/>
      <c r="M692" s="114"/>
      <c r="N692" s="114"/>
      <c r="O692" s="114"/>
      <c r="P692" s="114"/>
      <c r="R692" s="114"/>
      <c r="T692" s="114"/>
      <c r="U692" s="114"/>
      <c r="V692" s="114"/>
      <c r="X692" s="114"/>
      <c r="Z692" s="114"/>
      <c r="AA692" s="114"/>
      <c r="AB692" s="114"/>
      <c r="AC692" s="131">
        <f t="shared" si="13"/>
        <v>0</v>
      </c>
    </row>
    <row r="693" spans="1:29" x14ac:dyDescent="0.3">
      <c r="A693" s="131">
        <v>683</v>
      </c>
      <c r="B693" s="114"/>
      <c r="C693" s="114"/>
      <c r="D693" s="114"/>
      <c r="E693" s="114"/>
      <c r="G693" s="114"/>
      <c r="H693" s="114"/>
      <c r="I693" s="114"/>
      <c r="J693" s="114"/>
      <c r="K693" s="114"/>
      <c r="L693" s="114"/>
      <c r="M693" s="114"/>
      <c r="N693" s="114"/>
      <c r="O693" s="114"/>
      <c r="P693" s="114"/>
      <c r="R693" s="114"/>
      <c r="T693" s="114"/>
      <c r="U693" s="114"/>
      <c r="V693" s="114"/>
      <c r="X693" s="114"/>
      <c r="Z693" s="114"/>
      <c r="AA693" s="114"/>
      <c r="AB693" s="114"/>
      <c r="AC693" s="131">
        <f t="shared" si="13"/>
        <v>0</v>
      </c>
    </row>
    <row r="694" spans="1:29" x14ac:dyDescent="0.3">
      <c r="A694" s="131">
        <v>684</v>
      </c>
      <c r="B694" s="114"/>
      <c r="C694" s="114"/>
      <c r="D694" s="114"/>
      <c r="E694" s="114"/>
      <c r="G694" s="114"/>
      <c r="H694" s="114"/>
      <c r="I694" s="114"/>
      <c r="J694" s="114"/>
      <c r="K694" s="114"/>
      <c r="L694" s="114"/>
      <c r="M694" s="114"/>
      <c r="N694" s="114"/>
      <c r="O694" s="114"/>
      <c r="P694" s="114"/>
      <c r="R694" s="114"/>
      <c r="T694" s="114"/>
      <c r="U694" s="114"/>
      <c r="V694" s="114"/>
      <c r="X694" s="114"/>
      <c r="Z694" s="114"/>
      <c r="AA694" s="114"/>
      <c r="AB694" s="114"/>
      <c r="AC694" s="131">
        <f t="shared" si="13"/>
        <v>0</v>
      </c>
    </row>
    <row r="695" spans="1:29" x14ac:dyDescent="0.3">
      <c r="A695" s="131">
        <v>685</v>
      </c>
      <c r="B695" s="114"/>
      <c r="C695" s="114"/>
      <c r="D695" s="114"/>
      <c r="E695" s="114"/>
      <c r="G695" s="114"/>
      <c r="H695" s="114"/>
      <c r="I695" s="114"/>
      <c r="J695" s="114"/>
      <c r="K695" s="114"/>
      <c r="L695" s="114"/>
      <c r="M695" s="114"/>
      <c r="N695" s="114"/>
      <c r="O695" s="114"/>
      <c r="P695" s="114"/>
      <c r="R695" s="114"/>
      <c r="T695" s="114"/>
      <c r="U695" s="114"/>
      <c r="V695" s="114"/>
      <c r="X695" s="114"/>
      <c r="Z695" s="114"/>
      <c r="AA695" s="114"/>
      <c r="AB695" s="114"/>
      <c r="AC695" s="131">
        <f t="shared" si="13"/>
        <v>0</v>
      </c>
    </row>
    <row r="696" spans="1:29" x14ac:dyDescent="0.3">
      <c r="A696" s="131">
        <v>686</v>
      </c>
      <c r="B696" s="114"/>
      <c r="C696" s="114"/>
      <c r="D696" s="114"/>
      <c r="E696" s="114"/>
      <c r="G696" s="114"/>
      <c r="H696" s="114"/>
      <c r="I696" s="114"/>
      <c r="J696" s="114"/>
      <c r="K696" s="114"/>
      <c r="L696" s="114"/>
      <c r="M696" s="114"/>
      <c r="N696" s="114"/>
      <c r="O696" s="114"/>
      <c r="P696" s="114"/>
      <c r="R696" s="114"/>
      <c r="T696" s="114"/>
      <c r="U696" s="114"/>
      <c r="V696" s="114"/>
      <c r="X696" s="114"/>
      <c r="Z696" s="114"/>
      <c r="AA696" s="114"/>
      <c r="AB696" s="114"/>
      <c r="AC696" s="131">
        <f t="shared" si="13"/>
        <v>0</v>
      </c>
    </row>
    <row r="697" spans="1:29" x14ac:dyDescent="0.3">
      <c r="A697" s="131">
        <v>687</v>
      </c>
      <c r="B697" s="114"/>
      <c r="C697" s="114"/>
      <c r="D697" s="114"/>
      <c r="E697" s="114"/>
      <c r="G697" s="114"/>
      <c r="H697" s="114"/>
      <c r="I697" s="114"/>
      <c r="J697" s="114"/>
      <c r="K697" s="114"/>
      <c r="L697" s="114"/>
      <c r="M697" s="114"/>
      <c r="N697" s="114"/>
      <c r="O697" s="114"/>
      <c r="P697" s="114"/>
      <c r="R697" s="114"/>
      <c r="T697" s="114"/>
      <c r="U697" s="114"/>
      <c r="V697" s="114"/>
      <c r="X697" s="114"/>
      <c r="Z697" s="114"/>
      <c r="AA697" s="114"/>
      <c r="AB697" s="114"/>
      <c r="AC697" s="131">
        <f t="shared" si="13"/>
        <v>0</v>
      </c>
    </row>
    <row r="698" spans="1:29" x14ac:dyDescent="0.3">
      <c r="A698" s="131">
        <v>688</v>
      </c>
      <c r="B698" s="114"/>
      <c r="C698" s="114"/>
      <c r="D698" s="114"/>
      <c r="E698" s="114"/>
      <c r="G698" s="114"/>
      <c r="H698" s="114"/>
      <c r="I698" s="114"/>
      <c r="J698" s="114"/>
      <c r="K698" s="114"/>
      <c r="L698" s="114"/>
      <c r="M698" s="114"/>
      <c r="N698" s="114"/>
      <c r="O698" s="114"/>
      <c r="P698" s="114"/>
      <c r="R698" s="114"/>
      <c r="T698" s="114"/>
      <c r="U698" s="114"/>
      <c r="V698" s="114"/>
      <c r="X698" s="114"/>
      <c r="Z698" s="114"/>
      <c r="AA698" s="114"/>
      <c r="AB698" s="114"/>
      <c r="AC698" s="131">
        <f t="shared" si="13"/>
        <v>0</v>
      </c>
    </row>
    <row r="699" spans="1:29" x14ac:dyDescent="0.3">
      <c r="A699" s="131">
        <v>689</v>
      </c>
      <c r="B699" s="114"/>
      <c r="C699" s="114"/>
      <c r="D699" s="114"/>
      <c r="E699" s="114"/>
      <c r="G699" s="114"/>
      <c r="H699" s="114"/>
      <c r="I699" s="114"/>
      <c r="J699" s="114"/>
      <c r="K699" s="114"/>
      <c r="L699" s="114"/>
      <c r="M699" s="114"/>
      <c r="N699" s="114"/>
      <c r="O699" s="114"/>
      <c r="P699" s="114"/>
      <c r="R699" s="114"/>
      <c r="T699" s="114"/>
      <c r="U699" s="114"/>
      <c r="V699" s="114"/>
      <c r="X699" s="114"/>
      <c r="Z699" s="114"/>
      <c r="AA699" s="114"/>
      <c r="AB699" s="114"/>
      <c r="AC699" s="131">
        <f t="shared" si="13"/>
        <v>0</v>
      </c>
    </row>
    <row r="700" spans="1:29" x14ac:dyDescent="0.3">
      <c r="A700" s="131">
        <v>690</v>
      </c>
      <c r="B700" s="114"/>
      <c r="C700" s="114"/>
      <c r="D700" s="114"/>
      <c r="E700" s="114"/>
      <c r="G700" s="114"/>
      <c r="H700" s="114"/>
      <c r="I700" s="114"/>
      <c r="J700" s="114"/>
      <c r="K700" s="114"/>
      <c r="L700" s="114"/>
      <c r="M700" s="114"/>
      <c r="N700" s="114"/>
      <c r="O700" s="114"/>
      <c r="P700" s="114"/>
      <c r="R700" s="114"/>
      <c r="T700" s="114"/>
      <c r="U700" s="114"/>
      <c r="V700" s="114"/>
      <c r="X700" s="114"/>
      <c r="Z700" s="114"/>
      <c r="AA700" s="114"/>
      <c r="AB700" s="114"/>
      <c r="AC700" s="131">
        <f t="shared" si="13"/>
        <v>0</v>
      </c>
    </row>
    <row r="701" spans="1:29" x14ac:dyDescent="0.3">
      <c r="A701" s="131">
        <v>691</v>
      </c>
      <c r="B701" s="114"/>
      <c r="C701" s="114"/>
      <c r="D701" s="114"/>
      <c r="E701" s="114"/>
      <c r="G701" s="114"/>
      <c r="H701" s="114"/>
      <c r="I701" s="114"/>
      <c r="J701" s="114"/>
      <c r="K701" s="114"/>
      <c r="L701" s="114"/>
      <c r="M701" s="114"/>
      <c r="N701" s="114"/>
      <c r="O701" s="114"/>
      <c r="P701" s="114"/>
      <c r="R701" s="114"/>
      <c r="T701" s="114"/>
      <c r="U701" s="114"/>
      <c r="V701" s="114"/>
      <c r="X701" s="114"/>
      <c r="Z701" s="114"/>
      <c r="AA701" s="114"/>
      <c r="AB701" s="114"/>
      <c r="AC701" s="131">
        <f t="shared" si="13"/>
        <v>0</v>
      </c>
    </row>
    <row r="702" spans="1:29" x14ac:dyDescent="0.3">
      <c r="A702" s="131">
        <v>692</v>
      </c>
      <c r="B702" s="114"/>
      <c r="C702" s="114"/>
      <c r="D702" s="114"/>
      <c r="E702" s="114"/>
      <c r="G702" s="114"/>
      <c r="H702" s="114"/>
      <c r="I702" s="114"/>
      <c r="J702" s="114"/>
      <c r="K702" s="114"/>
      <c r="L702" s="114"/>
      <c r="M702" s="114"/>
      <c r="N702" s="114"/>
      <c r="O702" s="114"/>
      <c r="P702" s="114"/>
      <c r="R702" s="114"/>
      <c r="T702" s="114"/>
      <c r="U702" s="114"/>
      <c r="V702" s="114"/>
      <c r="X702" s="114"/>
      <c r="Z702" s="114"/>
      <c r="AA702" s="114"/>
      <c r="AB702" s="114"/>
      <c r="AC702" s="131">
        <f t="shared" si="13"/>
        <v>0</v>
      </c>
    </row>
    <row r="703" spans="1:29" x14ac:dyDescent="0.3">
      <c r="A703" s="131">
        <v>693</v>
      </c>
      <c r="B703" s="114"/>
      <c r="C703" s="114"/>
      <c r="D703" s="114"/>
      <c r="E703" s="114"/>
      <c r="G703" s="114"/>
      <c r="H703" s="114"/>
      <c r="I703" s="114"/>
      <c r="J703" s="114"/>
      <c r="K703" s="114"/>
      <c r="L703" s="114"/>
      <c r="M703" s="114"/>
      <c r="N703" s="114"/>
      <c r="O703" s="114"/>
      <c r="P703" s="114"/>
      <c r="R703" s="114"/>
      <c r="T703" s="114"/>
      <c r="U703" s="114"/>
      <c r="V703" s="114"/>
      <c r="X703" s="114"/>
      <c r="Z703" s="114"/>
      <c r="AA703" s="114"/>
      <c r="AB703" s="114"/>
      <c r="AC703" s="131">
        <f t="shared" si="13"/>
        <v>0</v>
      </c>
    </row>
    <row r="704" spans="1:29" x14ac:dyDescent="0.3">
      <c r="A704" s="131">
        <v>694</v>
      </c>
      <c r="B704" s="114"/>
      <c r="C704" s="114"/>
      <c r="D704" s="114"/>
      <c r="E704" s="114"/>
      <c r="G704" s="114"/>
      <c r="H704" s="114"/>
      <c r="I704" s="114"/>
      <c r="J704" s="114"/>
      <c r="K704" s="114"/>
      <c r="L704" s="114"/>
      <c r="M704" s="114"/>
      <c r="N704" s="114"/>
      <c r="O704" s="114"/>
      <c r="P704" s="114"/>
      <c r="R704" s="114"/>
      <c r="T704" s="114"/>
      <c r="U704" s="114"/>
      <c r="V704" s="114"/>
      <c r="X704" s="114"/>
      <c r="Z704" s="114"/>
      <c r="AA704" s="114"/>
      <c r="AB704" s="114"/>
      <c r="AC704" s="131">
        <f t="shared" si="13"/>
        <v>0</v>
      </c>
    </row>
    <row r="705" spans="1:29" x14ac:dyDescent="0.3">
      <c r="A705" s="131">
        <v>695</v>
      </c>
      <c r="B705" s="114"/>
      <c r="C705" s="114"/>
      <c r="D705" s="114"/>
      <c r="E705" s="114"/>
      <c r="G705" s="114"/>
      <c r="H705" s="114"/>
      <c r="I705" s="114"/>
      <c r="J705" s="114"/>
      <c r="K705" s="114"/>
      <c r="L705" s="114"/>
      <c r="M705" s="114"/>
      <c r="N705" s="114"/>
      <c r="O705" s="114"/>
      <c r="P705" s="114"/>
      <c r="R705" s="114"/>
      <c r="T705" s="114"/>
      <c r="U705" s="114"/>
      <c r="V705" s="114"/>
      <c r="X705" s="114"/>
      <c r="Z705" s="114"/>
      <c r="AA705" s="114"/>
      <c r="AB705" s="114"/>
      <c r="AC705" s="131">
        <f t="shared" si="13"/>
        <v>0</v>
      </c>
    </row>
    <row r="706" spans="1:29" x14ac:dyDescent="0.3">
      <c r="A706" s="131">
        <v>696</v>
      </c>
      <c r="B706" s="114"/>
      <c r="C706" s="114"/>
      <c r="D706" s="114"/>
      <c r="E706" s="114"/>
      <c r="G706" s="114"/>
      <c r="H706" s="114"/>
      <c r="I706" s="114"/>
      <c r="J706" s="114"/>
      <c r="K706" s="114"/>
      <c r="L706" s="114"/>
      <c r="M706" s="114"/>
      <c r="N706" s="114"/>
      <c r="O706" s="114"/>
      <c r="P706" s="114"/>
      <c r="R706" s="114"/>
      <c r="T706" s="114"/>
      <c r="U706" s="114"/>
      <c r="V706" s="114"/>
      <c r="X706" s="114"/>
      <c r="Z706" s="114"/>
      <c r="AA706" s="114"/>
      <c r="AB706" s="114"/>
      <c r="AC706" s="131">
        <f t="shared" si="13"/>
        <v>0</v>
      </c>
    </row>
    <row r="707" spans="1:29" x14ac:dyDescent="0.3">
      <c r="A707" s="131">
        <v>697</v>
      </c>
      <c r="B707" s="114"/>
      <c r="C707" s="114"/>
      <c r="D707" s="114"/>
      <c r="E707" s="114"/>
      <c r="G707" s="114"/>
      <c r="H707" s="114"/>
      <c r="I707" s="114"/>
      <c r="J707" s="114"/>
      <c r="K707" s="114"/>
      <c r="L707" s="114"/>
      <c r="M707" s="114"/>
      <c r="N707" s="114"/>
      <c r="O707" s="114"/>
      <c r="P707" s="114"/>
      <c r="R707" s="114"/>
      <c r="T707" s="114"/>
      <c r="U707" s="114"/>
      <c r="V707" s="114"/>
      <c r="X707" s="114"/>
      <c r="Z707" s="114"/>
      <c r="AA707" s="114"/>
      <c r="AB707" s="114"/>
      <c r="AC707" s="131">
        <f t="shared" si="13"/>
        <v>0</v>
      </c>
    </row>
    <row r="708" spans="1:29" x14ac:dyDescent="0.3">
      <c r="A708" s="131">
        <v>698</v>
      </c>
      <c r="B708" s="114"/>
      <c r="C708" s="114"/>
      <c r="D708" s="114"/>
      <c r="E708" s="114"/>
      <c r="G708" s="114"/>
      <c r="H708" s="114"/>
      <c r="I708" s="114"/>
      <c r="J708" s="114"/>
      <c r="K708" s="114"/>
      <c r="L708" s="114"/>
      <c r="M708" s="114"/>
      <c r="N708" s="114"/>
      <c r="O708" s="114"/>
      <c r="P708" s="114"/>
      <c r="R708" s="114"/>
      <c r="T708" s="114"/>
      <c r="U708" s="114"/>
      <c r="V708" s="114"/>
      <c r="X708" s="114"/>
      <c r="Z708" s="114"/>
      <c r="AA708" s="114"/>
      <c r="AB708" s="114"/>
      <c r="AC708" s="131">
        <f t="shared" si="13"/>
        <v>0</v>
      </c>
    </row>
    <row r="709" spans="1:29" x14ac:dyDescent="0.3">
      <c r="A709" s="131">
        <v>699</v>
      </c>
      <c r="B709" s="114"/>
      <c r="C709" s="114"/>
      <c r="D709" s="114"/>
      <c r="E709" s="114"/>
      <c r="G709" s="114"/>
      <c r="H709" s="114"/>
      <c r="I709" s="114"/>
      <c r="J709" s="114"/>
      <c r="K709" s="114"/>
      <c r="L709" s="114"/>
      <c r="M709" s="114"/>
      <c r="N709" s="114"/>
      <c r="O709" s="114"/>
      <c r="P709" s="114"/>
      <c r="R709" s="114"/>
      <c r="T709" s="114"/>
      <c r="U709" s="114"/>
      <c r="V709" s="114"/>
      <c r="X709" s="114"/>
      <c r="Z709" s="114"/>
      <c r="AA709" s="114"/>
      <c r="AB709" s="114"/>
      <c r="AC709" s="131">
        <f t="shared" si="13"/>
        <v>0</v>
      </c>
    </row>
    <row r="710" spans="1:29" x14ac:dyDescent="0.3">
      <c r="A710" s="131">
        <v>700</v>
      </c>
      <c r="B710" s="114"/>
      <c r="C710" s="114"/>
      <c r="D710" s="114"/>
      <c r="E710" s="114"/>
      <c r="G710" s="114"/>
      <c r="H710" s="114"/>
      <c r="I710" s="114"/>
      <c r="J710" s="114"/>
      <c r="K710" s="114"/>
      <c r="L710" s="114"/>
      <c r="M710" s="114"/>
      <c r="N710" s="114"/>
      <c r="O710" s="114"/>
      <c r="P710" s="114"/>
      <c r="R710" s="114"/>
      <c r="T710" s="114"/>
      <c r="U710" s="114"/>
      <c r="V710" s="114"/>
      <c r="X710" s="114"/>
      <c r="Z710" s="114"/>
      <c r="AA710" s="114"/>
      <c r="AB710" s="114"/>
      <c r="AC710" s="131">
        <f t="shared" si="13"/>
        <v>0</v>
      </c>
    </row>
    <row r="711" spans="1:29" x14ac:dyDescent="0.3">
      <c r="A711" s="131">
        <v>701</v>
      </c>
      <c r="B711" s="114"/>
      <c r="C711" s="114"/>
      <c r="D711" s="114"/>
      <c r="E711" s="114"/>
      <c r="G711" s="114"/>
      <c r="H711" s="114"/>
      <c r="I711" s="114"/>
      <c r="J711" s="114"/>
      <c r="K711" s="114"/>
      <c r="L711" s="114"/>
      <c r="M711" s="114"/>
      <c r="N711" s="114"/>
      <c r="O711" s="114"/>
      <c r="P711" s="114"/>
      <c r="R711" s="114"/>
      <c r="T711" s="114"/>
      <c r="U711" s="114"/>
      <c r="V711" s="114"/>
      <c r="X711" s="114"/>
      <c r="Z711" s="114"/>
      <c r="AA711" s="114"/>
      <c r="AB711" s="114"/>
      <c r="AC711" s="131">
        <f t="shared" si="13"/>
        <v>0</v>
      </c>
    </row>
    <row r="712" spans="1:29" x14ac:dyDescent="0.3">
      <c r="A712" s="131">
        <v>702</v>
      </c>
      <c r="B712" s="114"/>
      <c r="C712" s="114"/>
      <c r="D712" s="114"/>
      <c r="E712" s="114"/>
      <c r="G712" s="114"/>
      <c r="H712" s="114"/>
      <c r="I712" s="114"/>
      <c r="J712" s="114"/>
      <c r="K712" s="114"/>
      <c r="L712" s="114"/>
      <c r="M712" s="114"/>
      <c r="N712" s="114"/>
      <c r="O712" s="114"/>
      <c r="P712" s="114"/>
      <c r="R712" s="114"/>
      <c r="T712" s="114"/>
      <c r="U712" s="114"/>
      <c r="V712" s="114"/>
      <c r="X712" s="114"/>
      <c r="Z712" s="114"/>
      <c r="AA712" s="114"/>
      <c r="AB712" s="114"/>
      <c r="AC712" s="131">
        <f t="shared" si="13"/>
        <v>0</v>
      </c>
    </row>
    <row r="713" spans="1:29" x14ac:dyDescent="0.3">
      <c r="A713" s="131">
        <v>703</v>
      </c>
      <c r="B713" s="114"/>
      <c r="C713" s="114"/>
      <c r="D713" s="114"/>
      <c r="E713" s="114"/>
      <c r="G713" s="114"/>
      <c r="H713" s="114"/>
      <c r="I713" s="114"/>
      <c r="J713" s="114"/>
      <c r="K713" s="114"/>
      <c r="L713" s="114"/>
      <c r="M713" s="114"/>
      <c r="N713" s="114"/>
      <c r="O713" s="114"/>
      <c r="P713" s="114"/>
      <c r="R713" s="114"/>
      <c r="T713" s="114"/>
      <c r="U713" s="114"/>
      <c r="V713" s="114"/>
      <c r="X713" s="114"/>
      <c r="Z713" s="114"/>
      <c r="AA713" s="114"/>
      <c r="AB713" s="114"/>
      <c r="AC713" s="131">
        <f t="shared" si="13"/>
        <v>0</v>
      </c>
    </row>
    <row r="714" spans="1:29" x14ac:dyDescent="0.3">
      <c r="A714" s="131">
        <v>704</v>
      </c>
      <c r="B714" s="114"/>
      <c r="C714" s="114"/>
      <c r="D714" s="114"/>
      <c r="E714" s="114"/>
      <c r="G714" s="114"/>
      <c r="H714" s="114"/>
      <c r="I714" s="114"/>
      <c r="J714" s="114"/>
      <c r="K714" s="114"/>
      <c r="L714" s="114"/>
      <c r="M714" s="114"/>
      <c r="N714" s="114"/>
      <c r="O714" s="114"/>
      <c r="P714" s="114"/>
      <c r="R714" s="114"/>
      <c r="T714" s="114"/>
      <c r="U714" s="114"/>
      <c r="V714" s="114"/>
      <c r="X714" s="114"/>
      <c r="Z714" s="114"/>
      <c r="AA714" s="114"/>
      <c r="AB714" s="114"/>
      <c r="AC714" s="131">
        <f t="shared" si="13"/>
        <v>0</v>
      </c>
    </row>
    <row r="715" spans="1:29" x14ac:dyDescent="0.3">
      <c r="A715" s="131">
        <v>705</v>
      </c>
      <c r="B715" s="114"/>
      <c r="C715" s="114"/>
      <c r="D715" s="114"/>
      <c r="E715" s="114"/>
      <c r="G715" s="114"/>
      <c r="H715" s="114"/>
      <c r="I715" s="114"/>
      <c r="J715" s="114"/>
      <c r="K715" s="114"/>
      <c r="L715" s="114"/>
      <c r="M715" s="114"/>
      <c r="N715" s="114"/>
      <c r="O715" s="114"/>
      <c r="P715" s="114"/>
      <c r="R715" s="114"/>
      <c r="T715" s="114"/>
      <c r="U715" s="114"/>
      <c r="V715" s="114"/>
      <c r="X715" s="114"/>
      <c r="Z715" s="114"/>
      <c r="AA715" s="114"/>
      <c r="AB715" s="114"/>
      <c r="AC715" s="131">
        <f t="shared" si="13"/>
        <v>0</v>
      </c>
    </row>
    <row r="716" spans="1:29" x14ac:dyDescent="0.3">
      <c r="A716" s="131">
        <v>706</v>
      </c>
      <c r="B716" s="114"/>
      <c r="C716" s="114"/>
      <c r="D716" s="114"/>
      <c r="E716" s="114"/>
      <c r="G716" s="114"/>
      <c r="H716" s="114"/>
      <c r="I716" s="114"/>
      <c r="J716" s="114"/>
      <c r="K716" s="114"/>
      <c r="L716" s="114"/>
      <c r="M716" s="114"/>
      <c r="N716" s="114"/>
      <c r="O716" s="114"/>
      <c r="P716" s="114"/>
      <c r="R716" s="114"/>
      <c r="T716" s="114"/>
      <c r="U716" s="114"/>
      <c r="V716" s="114"/>
      <c r="X716" s="114"/>
      <c r="Z716" s="114"/>
      <c r="AA716" s="114"/>
      <c r="AB716" s="114"/>
      <c r="AC716" s="131">
        <f t="shared" ref="AC716:AC779" si="14">IF(E716=0,D716,D716-E716)</f>
        <v>0</v>
      </c>
    </row>
    <row r="717" spans="1:29" x14ac:dyDescent="0.3">
      <c r="A717" s="131">
        <v>707</v>
      </c>
      <c r="B717" s="114"/>
      <c r="C717" s="114"/>
      <c r="D717" s="114"/>
      <c r="E717" s="114"/>
      <c r="G717" s="114"/>
      <c r="H717" s="114"/>
      <c r="I717" s="114"/>
      <c r="J717" s="114"/>
      <c r="K717" s="114"/>
      <c r="L717" s="114"/>
      <c r="M717" s="114"/>
      <c r="N717" s="114"/>
      <c r="O717" s="114"/>
      <c r="P717" s="114"/>
      <c r="R717" s="114"/>
      <c r="T717" s="114"/>
      <c r="U717" s="114"/>
      <c r="V717" s="114"/>
      <c r="X717" s="114"/>
      <c r="Z717" s="114"/>
      <c r="AA717" s="114"/>
      <c r="AB717" s="114"/>
      <c r="AC717" s="131">
        <f t="shared" si="14"/>
        <v>0</v>
      </c>
    </row>
    <row r="718" spans="1:29" x14ac:dyDescent="0.3">
      <c r="A718" s="131">
        <v>708</v>
      </c>
      <c r="B718" s="114"/>
      <c r="C718" s="114"/>
      <c r="D718" s="114"/>
      <c r="E718" s="114"/>
      <c r="G718" s="114"/>
      <c r="H718" s="114"/>
      <c r="I718" s="114"/>
      <c r="J718" s="114"/>
      <c r="K718" s="114"/>
      <c r="L718" s="114"/>
      <c r="M718" s="114"/>
      <c r="N718" s="114"/>
      <c r="O718" s="114"/>
      <c r="P718" s="114"/>
      <c r="R718" s="114"/>
      <c r="T718" s="114"/>
      <c r="U718" s="114"/>
      <c r="V718" s="114"/>
      <c r="X718" s="114"/>
      <c r="Z718" s="114"/>
      <c r="AA718" s="114"/>
      <c r="AB718" s="114"/>
      <c r="AC718" s="131">
        <f t="shared" si="14"/>
        <v>0</v>
      </c>
    </row>
    <row r="719" spans="1:29" x14ac:dyDescent="0.3">
      <c r="A719" s="131">
        <v>709</v>
      </c>
      <c r="B719" s="114"/>
      <c r="C719" s="114"/>
      <c r="D719" s="114"/>
      <c r="E719" s="114"/>
      <c r="G719" s="114"/>
      <c r="H719" s="114"/>
      <c r="I719" s="114"/>
      <c r="J719" s="114"/>
      <c r="K719" s="114"/>
      <c r="L719" s="114"/>
      <c r="M719" s="114"/>
      <c r="N719" s="114"/>
      <c r="O719" s="114"/>
      <c r="P719" s="114"/>
      <c r="R719" s="114"/>
      <c r="T719" s="114"/>
      <c r="U719" s="114"/>
      <c r="V719" s="114"/>
      <c r="X719" s="114"/>
      <c r="Z719" s="114"/>
      <c r="AA719" s="114"/>
      <c r="AB719" s="114"/>
      <c r="AC719" s="131">
        <f t="shared" si="14"/>
        <v>0</v>
      </c>
    </row>
    <row r="720" spans="1:29" x14ac:dyDescent="0.3">
      <c r="A720" s="131">
        <v>710</v>
      </c>
      <c r="B720" s="114"/>
      <c r="C720" s="114"/>
      <c r="D720" s="114"/>
      <c r="E720" s="114"/>
      <c r="G720" s="114"/>
      <c r="H720" s="114"/>
      <c r="I720" s="114"/>
      <c r="J720" s="114"/>
      <c r="K720" s="114"/>
      <c r="L720" s="114"/>
      <c r="M720" s="114"/>
      <c r="N720" s="114"/>
      <c r="O720" s="114"/>
      <c r="P720" s="114"/>
      <c r="R720" s="114"/>
      <c r="T720" s="114"/>
      <c r="U720" s="114"/>
      <c r="V720" s="114"/>
      <c r="X720" s="114"/>
      <c r="Z720" s="114"/>
      <c r="AA720" s="114"/>
      <c r="AB720" s="114"/>
      <c r="AC720" s="131">
        <f t="shared" si="14"/>
        <v>0</v>
      </c>
    </row>
    <row r="721" spans="1:29" x14ac:dyDescent="0.3">
      <c r="A721" s="131">
        <v>711</v>
      </c>
      <c r="B721" s="114"/>
      <c r="C721" s="114"/>
      <c r="D721" s="114"/>
      <c r="E721" s="114"/>
      <c r="G721" s="114"/>
      <c r="H721" s="114"/>
      <c r="I721" s="114"/>
      <c r="J721" s="114"/>
      <c r="K721" s="114"/>
      <c r="L721" s="114"/>
      <c r="M721" s="114"/>
      <c r="N721" s="114"/>
      <c r="O721" s="114"/>
      <c r="P721" s="114"/>
      <c r="R721" s="114"/>
      <c r="T721" s="114"/>
      <c r="U721" s="114"/>
      <c r="V721" s="114"/>
      <c r="X721" s="114"/>
      <c r="Z721" s="114"/>
      <c r="AA721" s="114"/>
      <c r="AB721" s="114"/>
      <c r="AC721" s="131">
        <f t="shared" si="14"/>
        <v>0</v>
      </c>
    </row>
    <row r="722" spans="1:29" x14ac:dyDescent="0.3">
      <c r="A722" s="131">
        <v>712</v>
      </c>
      <c r="B722" s="114"/>
      <c r="C722" s="114"/>
      <c r="D722" s="114"/>
      <c r="E722" s="114"/>
      <c r="G722" s="114"/>
      <c r="H722" s="114"/>
      <c r="I722" s="114"/>
      <c r="J722" s="114"/>
      <c r="K722" s="114"/>
      <c r="L722" s="114"/>
      <c r="M722" s="114"/>
      <c r="N722" s="114"/>
      <c r="O722" s="114"/>
      <c r="P722" s="114"/>
      <c r="R722" s="114"/>
      <c r="T722" s="114"/>
      <c r="U722" s="114"/>
      <c r="V722" s="114"/>
      <c r="X722" s="114"/>
      <c r="Z722" s="114"/>
      <c r="AA722" s="114"/>
      <c r="AB722" s="114"/>
      <c r="AC722" s="131">
        <f t="shared" si="14"/>
        <v>0</v>
      </c>
    </row>
    <row r="723" spans="1:29" x14ac:dyDescent="0.3">
      <c r="A723" s="131">
        <v>713</v>
      </c>
      <c r="B723" s="114"/>
      <c r="C723" s="114"/>
      <c r="D723" s="114"/>
      <c r="E723" s="114"/>
      <c r="G723" s="114"/>
      <c r="H723" s="114"/>
      <c r="I723" s="114"/>
      <c r="J723" s="114"/>
      <c r="K723" s="114"/>
      <c r="L723" s="114"/>
      <c r="M723" s="114"/>
      <c r="N723" s="114"/>
      <c r="O723" s="114"/>
      <c r="P723" s="114"/>
      <c r="R723" s="114"/>
      <c r="T723" s="114"/>
      <c r="U723" s="114"/>
      <c r="V723" s="114"/>
      <c r="X723" s="114"/>
      <c r="Z723" s="114"/>
      <c r="AA723" s="114"/>
      <c r="AB723" s="114"/>
      <c r="AC723" s="131">
        <f t="shared" si="14"/>
        <v>0</v>
      </c>
    </row>
    <row r="724" spans="1:29" x14ac:dyDescent="0.3">
      <c r="A724" s="131">
        <v>714</v>
      </c>
      <c r="B724" s="114"/>
      <c r="C724" s="114"/>
      <c r="D724" s="114"/>
      <c r="E724" s="114"/>
      <c r="G724" s="114"/>
      <c r="H724" s="114"/>
      <c r="I724" s="114"/>
      <c r="J724" s="114"/>
      <c r="K724" s="114"/>
      <c r="L724" s="114"/>
      <c r="M724" s="114"/>
      <c r="N724" s="114"/>
      <c r="O724" s="114"/>
      <c r="P724" s="114"/>
      <c r="R724" s="114"/>
      <c r="T724" s="114"/>
      <c r="U724" s="114"/>
      <c r="V724" s="114"/>
      <c r="X724" s="114"/>
      <c r="Z724" s="114"/>
      <c r="AA724" s="114"/>
      <c r="AB724" s="114"/>
      <c r="AC724" s="131">
        <f t="shared" si="14"/>
        <v>0</v>
      </c>
    </row>
    <row r="725" spans="1:29" x14ac:dyDescent="0.3">
      <c r="A725" s="131">
        <v>715</v>
      </c>
      <c r="B725" s="114"/>
      <c r="C725" s="114"/>
      <c r="D725" s="114"/>
      <c r="E725" s="114"/>
      <c r="G725" s="114"/>
      <c r="H725" s="114"/>
      <c r="I725" s="114"/>
      <c r="J725" s="114"/>
      <c r="K725" s="114"/>
      <c r="L725" s="114"/>
      <c r="M725" s="114"/>
      <c r="N725" s="114"/>
      <c r="O725" s="114"/>
      <c r="P725" s="114"/>
      <c r="R725" s="114"/>
      <c r="T725" s="114"/>
      <c r="U725" s="114"/>
      <c r="V725" s="114"/>
      <c r="X725" s="114"/>
      <c r="Z725" s="114"/>
      <c r="AA725" s="114"/>
      <c r="AB725" s="114"/>
      <c r="AC725" s="131">
        <f t="shared" si="14"/>
        <v>0</v>
      </c>
    </row>
    <row r="726" spans="1:29" x14ac:dyDescent="0.3">
      <c r="A726" s="131">
        <v>716</v>
      </c>
      <c r="B726" s="114"/>
      <c r="C726" s="114"/>
      <c r="D726" s="114"/>
      <c r="E726" s="114"/>
      <c r="G726" s="114"/>
      <c r="H726" s="114"/>
      <c r="I726" s="114"/>
      <c r="J726" s="114"/>
      <c r="K726" s="114"/>
      <c r="L726" s="114"/>
      <c r="M726" s="114"/>
      <c r="N726" s="114"/>
      <c r="O726" s="114"/>
      <c r="P726" s="114"/>
      <c r="R726" s="114"/>
      <c r="T726" s="114"/>
      <c r="U726" s="114"/>
      <c r="V726" s="114"/>
      <c r="X726" s="114"/>
      <c r="Z726" s="114"/>
      <c r="AA726" s="114"/>
      <c r="AB726" s="114"/>
      <c r="AC726" s="131">
        <f t="shared" si="14"/>
        <v>0</v>
      </c>
    </row>
    <row r="727" spans="1:29" x14ac:dyDescent="0.3">
      <c r="A727" s="131">
        <v>717</v>
      </c>
      <c r="B727" s="114"/>
      <c r="C727" s="114"/>
      <c r="D727" s="114"/>
      <c r="E727" s="114"/>
      <c r="G727" s="114"/>
      <c r="H727" s="114"/>
      <c r="I727" s="114"/>
      <c r="J727" s="114"/>
      <c r="K727" s="114"/>
      <c r="L727" s="114"/>
      <c r="M727" s="114"/>
      <c r="N727" s="114"/>
      <c r="O727" s="114"/>
      <c r="P727" s="114"/>
      <c r="R727" s="114"/>
      <c r="T727" s="114"/>
      <c r="U727" s="114"/>
      <c r="V727" s="114"/>
      <c r="X727" s="114"/>
      <c r="Z727" s="114"/>
      <c r="AA727" s="114"/>
      <c r="AB727" s="114"/>
      <c r="AC727" s="131">
        <f t="shared" si="14"/>
        <v>0</v>
      </c>
    </row>
    <row r="728" spans="1:29" x14ac:dyDescent="0.3">
      <c r="A728" s="131">
        <v>718</v>
      </c>
      <c r="B728" s="114"/>
      <c r="C728" s="114"/>
      <c r="D728" s="114"/>
      <c r="E728" s="114"/>
      <c r="G728" s="114"/>
      <c r="H728" s="114"/>
      <c r="I728" s="114"/>
      <c r="J728" s="114"/>
      <c r="K728" s="114"/>
      <c r="L728" s="114"/>
      <c r="M728" s="114"/>
      <c r="N728" s="114"/>
      <c r="O728" s="114"/>
      <c r="P728" s="114"/>
      <c r="R728" s="114"/>
      <c r="T728" s="114"/>
      <c r="U728" s="114"/>
      <c r="V728" s="114"/>
      <c r="X728" s="114"/>
      <c r="Z728" s="114"/>
      <c r="AA728" s="114"/>
      <c r="AB728" s="114"/>
      <c r="AC728" s="131">
        <f t="shared" si="14"/>
        <v>0</v>
      </c>
    </row>
    <row r="729" spans="1:29" x14ac:dyDescent="0.3">
      <c r="A729" s="131">
        <v>719</v>
      </c>
      <c r="B729" s="114"/>
      <c r="C729" s="114"/>
      <c r="D729" s="114"/>
      <c r="E729" s="114"/>
      <c r="G729" s="114"/>
      <c r="H729" s="114"/>
      <c r="I729" s="114"/>
      <c r="J729" s="114"/>
      <c r="K729" s="114"/>
      <c r="L729" s="114"/>
      <c r="M729" s="114"/>
      <c r="N729" s="114"/>
      <c r="O729" s="114"/>
      <c r="P729" s="114"/>
      <c r="R729" s="114"/>
      <c r="T729" s="114"/>
      <c r="U729" s="114"/>
      <c r="V729" s="114"/>
      <c r="X729" s="114"/>
      <c r="Z729" s="114"/>
      <c r="AA729" s="114"/>
      <c r="AB729" s="114"/>
      <c r="AC729" s="131">
        <f t="shared" si="14"/>
        <v>0</v>
      </c>
    </row>
    <row r="730" spans="1:29" x14ac:dyDescent="0.3">
      <c r="A730" s="131">
        <v>720</v>
      </c>
      <c r="B730" s="114"/>
      <c r="C730" s="114"/>
      <c r="D730" s="114"/>
      <c r="E730" s="114"/>
      <c r="G730" s="114"/>
      <c r="H730" s="114"/>
      <c r="I730" s="114"/>
      <c r="J730" s="114"/>
      <c r="K730" s="114"/>
      <c r="L730" s="114"/>
      <c r="M730" s="114"/>
      <c r="N730" s="114"/>
      <c r="O730" s="114"/>
      <c r="P730" s="114"/>
      <c r="R730" s="114"/>
      <c r="T730" s="114"/>
      <c r="U730" s="114"/>
      <c r="V730" s="114"/>
      <c r="X730" s="114"/>
      <c r="Z730" s="114"/>
      <c r="AA730" s="114"/>
      <c r="AB730" s="114"/>
      <c r="AC730" s="131">
        <f t="shared" si="14"/>
        <v>0</v>
      </c>
    </row>
    <row r="731" spans="1:29" x14ac:dyDescent="0.3">
      <c r="A731" s="131">
        <v>721</v>
      </c>
      <c r="B731" s="114"/>
      <c r="C731" s="114"/>
      <c r="D731" s="114"/>
      <c r="E731" s="114"/>
      <c r="G731" s="114"/>
      <c r="H731" s="114"/>
      <c r="I731" s="114"/>
      <c r="J731" s="114"/>
      <c r="K731" s="114"/>
      <c r="L731" s="114"/>
      <c r="M731" s="114"/>
      <c r="N731" s="114"/>
      <c r="O731" s="114"/>
      <c r="P731" s="114"/>
      <c r="R731" s="114"/>
      <c r="T731" s="114"/>
      <c r="U731" s="114"/>
      <c r="V731" s="114"/>
      <c r="X731" s="114"/>
      <c r="Z731" s="114"/>
      <c r="AA731" s="114"/>
      <c r="AB731" s="114"/>
      <c r="AC731" s="131">
        <f t="shared" si="14"/>
        <v>0</v>
      </c>
    </row>
    <row r="732" spans="1:29" x14ac:dyDescent="0.3">
      <c r="A732" s="131">
        <v>722</v>
      </c>
      <c r="B732" s="114"/>
      <c r="C732" s="114"/>
      <c r="D732" s="114"/>
      <c r="E732" s="114"/>
      <c r="G732" s="114"/>
      <c r="H732" s="114"/>
      <c r="I732" s="114"/>
      <c r="J732" s="114"/>
      <c r="K732" s="114"/>
      <c r="L732" s="114"/>
      <c r="M732" s="114"/>
      <c r="N732" s="114"/>
      <c r="O732" s="114"/>
      <c r="P732" s="114"/>
      <c r="R732" s="114"/>
      <c r="T732" s="114"/>
      <c r="U732" s="114"/>
      <c r="V732" s="114"/>
      <c r="X732" s="114"/>
      <c r="Z732" s="114"/>
      <c r="AA732" s="114"/>
      <c r="AB732" s="114"/>
      <c r="AC732" s="131">
        <f t="shared" si="14"/>
        <v>0</v>
      </c>
    </row>
    <row r="733" spans="1:29" x14ac:dyDescent="0.3">
      <c r="A733" s="131">
        <v>723</v>
      </c>
      <c r="B733" s="114"/>
      <c r="C733" s="114"/>
      <c r="D733" s="114"/>
      <c r="E733" s="114"/>
      <c r="G733" s="114"/>
      <c r="H733" s="114"/>
      <c r="I733" s="114"/>
      <c r="J733" s="114"/>
      <c r="K733" s="114"/>
      <c r="L733" s="114"/>
      <c r="M733" s="114"/>
      <c r="N733" s="114"/>
      <c r="O733" s="114"/>
      <c r="P733" s="114"/>
      <c r="R733" s="114"/>
      <c r="T733" s="114"/>
      <c r="U733" s="114"/>
      <c r="V733" s="114"/>
      <c r="X733" s="114"/>
      <c r="Z733" s="114"/>
      <c r="AA733" s="114"/>
      <c r="AB733" s="114"/>
      <c r="AC733" s="131">
        <f t="shared" si="14"/>
        <v>0</v>
      </c>
    </row>
    <row r="734" spans="1:29" x14ac:dyDescent="0.3">
      <c r="A734" s="131">
        <v>724</v>
      </c>
      <c r="B734" s="114"/>
      <c r="C734" s="114"/>
      <c r="D734" s="114"/>
      <c r="E734" s="114"/>
      <c r="G734" s="114"/>
      <c r="H734" s="114"/>
      <c r="I734" s="114"/>
      <c r="J734" s="114"/>
      <c r="K734" s="114"/>
      <c r="L734" s="114"/>
      <c r="M734" s="114"/>
      <c r="N734" s="114"/>
      <c r="O734" s="114"/>
      <c r="P734" s="114"/>
      <c r="R734" s="114"/>
      <c r="T734" s="114"/>
      <c r="U734" s="114"/>
      <c r="V734" s="114"/>
      <c r="X734" s="114"/>
      <c r="Z734" s="114"/>
      <c r="AA734" s="114"/>
      <c r="AB734" s="114"/>
      <c r="AC734" s="131">
        <f t="shared" si="14"/>
        <v>0</v>
      </c>
    </row>
    <row r="735" spans="1:29" x14ac:dyDescent="0.3">
      <c r="A735" s="131">
        <v>725</v>
      </c>
      <c r="B735" s="114"/>
      <c r="C735" s="114"/>
      <c r="D735" s="114"/>
      <c r="E735" s="114"/>
      <c r="G735" s="114"/>
      <c r="H735" s="114"/>
      <c r="I735" s="114"/>
      <c r="J735" s="114"/>
      <c r="K735" s="114"/>
      <c r="L735" s="114"/>
      <c r="M735" s="114"/>
      <c r="N735" s="114"/>
      <c r="O735" s="114"/>
      <c r="P735" s="114"/>
      <c r="R735" s="114"/>
      <c r="T735" s="114"/>
      <c r="U735" s="114"/>
      <c r="V735" s="114"/>
      <c r="X735" s="114"/>
      <c r="Z735" s="114"/>
      <c r="AA735" s="114"/>
      <c r="AB735" s="114"/>
      <c r="AC735" s="131">
        <f t="shared" si="14"/>
        <v>0</v>
      </c>
    </row>
    <row r="736" spans="1:29" x14ac:dyDescent="0.3">
      <c r="A736" s="131">
        <v>726</v>
      </c>
      <c r="B736" s="114"/>
      <c r="C736" s="114"/>
      <c r="D736" s="114"/>
      <c r="E736" s="114"/>
      <c r="G736" s="114"/>
      <c r="H736" s="114"/>
      <c r="I736" s="114"/>
      <c r="J736" s="114"/>
      <c r="K736" s="114"/>
      <c r="L736" s="114"/>
      <c r="M736" s="114"/>
      <c r="N736" s="114"/>
      <c r="O736" s="114"/>
      <c r="P736" s="114"/>
      <c r="R736" s="114"/>
      <c r="T736" s="114"/>
      <c r="U736" s="114"/>
      <c r="V736" s="114"/>
      <c r="X736" s="114"/>
      <c r="Z736" s="114"/>
      <c r="AA736" s="114"/>
      <c r="AB736" s="114"/>
      <c r="AC736" s="131">
        <f t="shared" si="14"/>
        <v>0</v>
      </c>
    </row>
    <row r="737" spans="1:29" x14ac:dyDescent="0.3">
      <c r="A737" s="131">
        <v>727</v>
      </c>
      <c r="B737" s="114"/>
      <c r="C737" s="114"/>
      <c r="D737" s="114"/>
      <c r="E737" s="114"/>
      <c r="G737" s="114"/>
      <c r="H737" s="114"/>
      <c r="I737" s="114"/>
      <c r="J737" s="114"/>
      <c r="K737" s="114"/>
      <c r="L737" s="114"/>
      <c r="M737" s="114"/>
      <c r="N737" s="114"/>
      <c r="O737" s="114"/>
      <c r="P737" s="114"/>
      <c r="R737" s="114"/>
      <c r="T737" s="114"/>
      <c r="U737" s="114"/>
      <c r="V737" s="114"/>
      <c r="X737" s="114"/>
      <c r="Z737" s="114"/>
      <c r="AA737" s="114"/>
      <c r="AB737" s="114"/>
      <c r="AC737" s="131">
        <f t="shared" si="14"/>
        <v>0</v>
      </c>
    </row>
    <row r="738" spans="1:29" x14ac:dyDescent="0.3">
      <c r="A738" s="131">
        <v>728</v>
      </c>
      <c r="B738" s="114"/>
      <c r="C738" s="114"/>
      <c r="D738" s="114"/>
      <c r="E738" s="114"/>
      <c r="G738" s="114"/>
      <c r="H738" s="114"/>
      <c r="I738" s="114"/>
      <c r="J738" s="114"/>
      <c r="K738" s="114"/>
      <c r="L738" s="114"/>
      <c r="M738" s="114"/>
      <c r="N738" s="114"/>
      <c r="O738" s="114"/>
      <c r="P738" s="114"/>
      <c r="R738" s="114"/>
      <c r="T738" s="114"/>
      <c r="U738" s="114"/>
      <c r="V738" s="114"/>
      <c r="X738" s="114"/>
      <c r="Z738" s="114"/>
      <c r="AA738" s="114"/>
      <c r="AB738" s="114"/>
      <c r="AC738" s="131">
        <f t="shared" si="14"/>
        <v>0</v>
      </c>
    </row>
    <row r="739" spans="1:29" x14ac:dyDescent="0.3">
      <c r="A739" s="131">
        <v>729</v>
      </c>
      <c r="B739" s="114"/>
      <c r="C739" s="114"/>
      <c r="D739" s="114"/>
      <c r="E739" s="114"/>
      <c r="G739" s="114"/>
      <c r="H739" s="114"/>
      <c r="I739" s="114"/>
      <c r="J739" s="114"/>
      <c r="K739" s="114"/>
      <c r="L739" s="114"/>
      <c r="M739" s="114"/>
      <c r="N739" s="114"/>
      <c r="O739" s="114"/>
      <c r="P739" s="114"/>
      <c r="R739" s="114"/>
      <c r="T739" s="114"/>
      <c r="U739" s="114"/>
      <c r="V739" s="114"/>
      <c r="X739" s="114"/>
      <c r="Z739" s="114"/>
      <c r="AA739" s="114"/>
      <c r="AB739" s="114"/>
      <c r="AC739" s="131">
        <f t="shared" si="14"/>
        <v>0</v>
      </c>
    </row>
    <row r="740" spans="1:29" x14ac:dyDescent="0.3">
      <c r="A740" s="131">
        <v>730</v>
      </c>
      <c r="B740" s="114"/>
      <c r="C740" s="114"/>
      <c r="D740" s="114"/>
      <c r="E740" s="114"/>
      <c r="G740" s="114"/>
      <c r="H740" s="114"/>
      <c r="I740" s="114"/>
      <c r="J740" s="114"/>
      <c r="K740" s="114"/>
      <c r="L740" s="114"/>
      <c r="M740" s="114"/>
      <c r="N740" s="114"/>
      <c r="O740" s="114"/>
      <c r="P740" s="114"/>
      <c r="R740" s="114"/>
      <c r="T740" s="114"/>
      <c r="U740" s="114"/>
      <c r="V740" s="114"/>
      <c r="X740" s="114"/>
      <c r="Z740" s="114"/>
      <c r="AA740" s="114"/>
      <c r="AB740" s="114"/>
      <c r="AC740" s="131">
        <f t="shared" si="14"/>
        <v>0</v>
      </c>
    </row>
    <row r="741" spans="1:29" x14ac:dyDescent="0.3">
      <c r="A741" s="131">
        <v>731</v>
      </c>
      <c r="B741" s="114"/>
      <c r="C741" s="114"/>
      <c r="D741" s="114"/>
      <c r="E741" s="114"/>
      <c r="G741" s="114"/>
      <c r="H741" s="114"/>
      <c r="I741" s="114"/>
      <c r="J741" s="114"/>
      <c r="K741" s="114"/>
      <c r="L741" s="114"/>
      <c r="M741" s="114"/>
      <c r="N741" s="114"/>
      <c r="O741" s="114"/>
      <c r="P741" s="114"/>
      <c r="R741" s="114"/>
      <c r="T741" s="114"/>
      <c r="U741" s="114"/>
      <c r="V741" s="114"/>
      <c r="X741" s="114"/>
      <c r="Z741" s="114"/>
      <c r="AA741" s="114"/>
      <c r="AB741" s="114"/>
      <c r="AC741" s="131">
        <f t="shared" si="14"/>
        <v>0</v>
      </c>
    </row>
    <row r="742" spans="1:29" x14ac:dyDescent="0.3">
      <c r="A742" s="131">
        <v>732</v>
      </c>
      <c r="B742" s="114"/>
      <c r="C742" s="114"/>
      <c r="D742" s="114"/>
      <c r="E742" s="114"/>
      <c r="G742" s="114"/>
      <c r="H742" s="114"/>
      <c r="I742" s="114"/>
      <c r="J742" s="114"/>
      <c r="K742" s="114"/>
      <c r="L742" s="114"/>
      <c r="M742" s="114"/>
      <c r="N742" s="114"/>
      <c r="O742" s="114"/>
      <c r="P742" s="114"/>
      <c r="R742" s="114"/>
      <c r="T742" s="114"/>
      <c r="U742" s="114"/>
      <c r="V742" s="114"/>
      <c r="X742" s="114"/>
      <c r="Z742" s="114"/>
      <c r="AA742" s="114"/>
      <c r="AB742" s="114"/>
      <c r="AC742" s="131">
        <f t="shared" si="14"/>
        <v>0</v>
      </c>
    </row>
    <row r="743" spans="1:29" x14ac:dyDescent="0.3">
      <c r="A743" s="131">
        <v>733</v>
      </c>
      <c r="B743" s="114"/>
      <c r="C743" s="114"/>
      <c r="D743" s="114"/>
      <c r="E743" s="114"/>
      <c r="G743" s="114"/>
      <c r="H743" s="114"/>
      <c r="I743" s="114"/>
      <c r="J743" s="114"/>
      <c r="K743" s="114"/>
      <c r="L743" s="114"/>
      <c r="M743" s="114"/>
      <c r="N743" s="114"/>
      <c r="O743" s="114"/>
      <c r="P743" s="114"/>
      <c r="R743" s="114"/>
      <c r="T743" s="114"/>
      <c r="U743" s="114"/>
      <c r="V743" s="114"/>
      <c r="X743" s="114"/>
      <c r="Z743" s="114"/>
      <c r="AA743" s="114"/>
      <c r="AB743" s="114"/>
      <c r="AC743" s="131">
        <f t="shared" si="14"/>
        <v>0</v>
      </c>
    </row>
    <row r="744" spans="1:29" x14ac:dyDescent="0.3">
      <c r="A744" s="131">
        <v>734</v>
      </c>
      <c r="B744" s="114"/>
      <c r="C744" s="114"/>
      <c r="D744" s="114"/>
      <c r="E744" s="114"/>
      <c r="G744" s="114"/>
      <c r="H744" s="114"/>
      <c r="I744" s="114"/>
      <c r="J744" s="114"/>
      <c r="K744" s="114"/>
      <c r="L744" s="114"/>
      <c r="M744" s="114"/>
      <c r="N744" s="114"/>
      <c r="O744" s="114"/>
      <c r="P744" s="114"/>
      <c r="R744" s="114"/>
      <c r="T744" s="114"/>
      <c r="U744" s="114"/>
      <c r="V744" s="114"/>
      <c r="X744" s="114"/>
      <c r="Z744" s="114"/>
      <c r="AA744" s="114"/>
      <c r="AB744" s="114"/>
      <c r="AC744" s="131">
        <f t="shared" si="14"/>
        <v>0</v>
      </c>
    </row>
    <row r="745" spans="1:29" x14ac:dyDescent="0.3">
      <c r="A745" s="131">
        <v>735</v>
      </c>
      <c r="B745" s="114"/>
      <c r="C745" s="114"/>
      <c r="D745" s="114"/>
      <c r="E745" s="114"/>
      <c r="G745" s="114"/>
      <c r="H745" s="114"/>
      <c r="I745" s="114"/>
      <c r="J745" s="114"/>
      <c r="K745" s="114"/>
      <c r="L745" s="114"/>
      <c r="M745" s="114"/>
      <c r="N745" s="114"/>
      <c r="O745" s="114"/>
      <c r="P745" s="114"/>
      <c r="R745" s="114"/>
      <c r="T745" s="114"/>
      <c r="U745" s="114"/>
      <c r="V745" s="114"/>
      <c r="X745" s="114"/>
      <c r="Z745" s="114"/>
      <c r="AA745" s="114"/>
      <c r="AB745" s="114"/>
      <c r="AC745" s="131">
        <f t="shared" si="14"/>
        <v>0</v>
      </c>
    </row>
    <row r="746" spans="1:29" x14ac:dyDescent="0.3">
      <c r="A746" s="131">
        <v>736</v>
      </c>
      <c r="B746" s="114"/>
      <c r="C746" s="114"/>
      <c r="D746" s="114"/>
      <c r="E746" s="114"/>
      <c r="G746" s="114"/>
      <c r="H746" s="114"/>
      <c r="I746" s="114"/>
      <c r="J746" s="114"/>
      <c r="K746" s="114"/>
      <c r="L746" s="114"/>
      <c r="M746" s="114"/>
      <c r="N746" s="114"/>
      <c r="O746" s="114"/>
      <c r="P746" s="114"/>
      <c r="R746" s="114"/>
      <c r="T746" s="114"/>
      <c r="U746" s="114"/>
      <c r="V746" s="114"/>
      <c r="X746" s="114"/>
      <c r="Z746" s="114"/>
      <c r="AA746" s="114"/>
      <c r="AB746" s="114"/>
      <c r="AC746" s="131">
        <f t="shared" si="14"/>
        <v>0</v>
      </c>
    </row>
    <row r="747" spans="1:29" x14ac:dyDescent="0.3">
      <c r="A747" s="131">
        <v>737</v>
      </c>
      <c r="B747" s="114"/>
      <c r="C747" s="114"/>
      <c r="D747" s="114"/>
      <c r="E747" s="114"/>
      <c r="G747" s="114"/>
      <c r="H747" s="114"/>
      <c r="I747" s="114"/>
      <c r="J747" s="114"/>
      <c r="K747" s="114"/>
      <c r="L747" s="114"/>
      <c r="M747" s="114"/>
      <c r="N747" s="114"/>
      <c r="O747" s="114"/>
      <c r="P747" s="114"/>
      <c r="R747" s="114"/>
      <c r="T747" s="114"/>
      <c r="U747" s="114"/>
      <c r="V747" s="114"/>
      <c r="X747" s="114"/>
      <c r="Z747" s="114"/>
      <c r="AA747" s="114"/>
      <c r="AB747" s="114"/>
      <c r="AC747" s="131">
        <f t="shared" si="14"/>
        <v>0</v>
      </c>
    </row>
    <row r="748" spans="1:29" x14ac:dyDescent="0.3">
      <c r="A748" s="131">
        <v>738</v>
      </c>
      <c r="B748" s="114"/>
      <c r="C748" s="114"/>
      <c r="D748" s="114"/>
      <c r="E748" s="114"/>
      <c r="G748" s="114"/>
      <c r="H748" s="114"/>
      <c r="I748" s="114"/>
      <c r="J748" s="114"/>
      <c r="K748" s="114"/>
      <c r="L748" s="114"/>
      <c r="M748" s="114"/>
      <c r="N748" s="114"/>
      <c r="O748" s="114"/>
      <c r="P748" s="114"/>
      <c r="R748" s="114"/>
      <c r="T748" s="114"/>
      <c r="U748" s="114"/>
      <c r="V748" s="114"/>
      <c r="X748" s="114"/>
      <c r="Z748" s="114"/>
      <c r="AA748" s="114"/>
      <c r="AB748" s="114"/>
      <c r="AC748" s="131">
        <f t="shared" si="14"/>
        <v>0</v>
      </c>
    </row>
    <row r="749" spans="1:29" x14ac:dyDescent="0.3">
      <c r="A749" s="131">
        <v>739</v>
      </c>
      <c r="B749" s="114"/>
      <c r="C749" s="114"/>
      <c r="D749" s="114"/>
      <c r="E749" s="114"/>
      <c r="G749" s="114"/>
      <c r="H749" s="114"/>
      <c r="I749" s="114"/>
      <c r="J749" s="114"/>
      <c r="K749" s="114"/>
      <c r="L749" s="114"/>
      <c r="M749" s="114"/>
      <c r="N749" s="114"/>
      <c r="O749" s="114"/>
      <c r="P749" s="114"/>
      <c r="R749" s="114"/>
      <c r="T749" s="114"/>
      <c r="U749" s="114"/>
      <c r="V749" s="114"/>
      <c r="X749" s="114"/>
      <c r="Z749" s="114"/>
      <c r="AA749" s="114"/>
      <c r="AB749" s="114"/>
      <c r="AC749" s="131">
        <f t="shared" si="14"/>
        <v>0</v>
      </c>
    </row>
    <row r="750" spans="1:29" x14ac:dyDescent="0.3">
      <c r="A750" s="131">
        <v>740</v>
      </c>
      <c r="B750" s="114"/>
      <c r="C750" s="114"/>
      <c r="D750" s="114"/>
      <c r="E750" s="114"/>
      <c r="G750" s="114"/>
      <c r="H750" s="114"/>
      <c r="I750" s="114"/>
      <c r="J750" s="114"/>
      <c r="K750" s="114"/>
      <c r="L750" s="114"/>
      <c r="M750" s="114"/>
      <c r="N750" s="114"/>
      <c r="O750" s="114"/>
      <c r="P750" s="114"/>
      <c r="R750" s="114"/>
      <c r="T750" s="114"/>
      <c r="U750" s="114"/>
      <c r="V750" s="114"/>
      <c r="X750" s="114"/>
      <c r="Z750" s="114"/>
      <c r="AA750" s="114"/>
      <c r="AB750" s="114"/>
      <c r="AC750" s="131">
        <f t="shared" si="14"/>
        <v>0</v>
      </c>
    </row>
    <row r="751" spans="1:29" x14ac:dyDescent="0.3">
      <c r="A751" s="131">
        <v>741</v>
      </c>
      <c r="B751" s="114"/>
      <c r="C751" s="114"/>
      <c r="D751" s="114"/>
      <c r="E751" s="114"/>
      <c r="G751" s="114"/>
      <c r="H751" s="114"/>
      <c r="I751" s="114"/>
      <c r="J751" s="114"/>
      <c r="K751" s="114"/>
      <c r="L751" s="114"/>
      <c r="M751" s="114"/>
      <c r="N751" s="114"/>
      <c r="O751" s="114"/>
      <c r="P751" s="114"/>
      <c r="R751" s="114"/>
      <c r="T751" s="114"/>
      <c r="U751" s="114"/>
      <c r="V751" s="114"/>
      <c r="X751" s="114"/>
      <c r="Z751" s="114"/>
      <c r="AA751" s="114"/>
      <c r="AB751" s="114"/>
      <c r="AC751" s="131">
        <f t="shared" si="14"/>
        <v>0</v>
      </c>
    </row>
    <row r="752" spans="1:29" x14ac:dyDescent="0.3">
      <c r="A752" s="131">
        <v>742</v>
      </c>
      <c r="B752" s="114"/>
      <c r="C752" s="114"/>
      <c r="D752" s="114"/>
      <c r="E752" s="114"/>
      <c r="G752" s="114"/>
      <c r="H752" s="114"/>
      <c r="I752" s="114"/>
      <c r="J752" s="114"/>
      <c r="K752" s="114"/>
      <c r="L752" s="114"/>
      <c r="M752" s="114"/>
      <c r="N752" s="114"/>
      <c r="O752" s="114"/>
      <c r="P752" s="114"/>
      <c r="R752" s="114"/>
      <c r="T752" s="114"/>
      <c r="U752" s="114"/>
      <c r="V752" s="114"/>
      <c r="X752" s="114"/>
      <c r="Z752" s="114"/>
      <c r="AA752" s="114"/>
      <c r="AB752" s="114"/>
      <c r="AC752" s="131">
        <f t="shared" si="14"/>
        <v>0</v>
      </c>
    </row>
    <row r="753" spans="1:29" x14ac:dyDescent="0.3">
      <c r="A753" s="131">
        <v>743</v>
      </c>
      <c r="B753" s="114"/>
      <c r="C753" s="114"/>
      <c r="D753" s="114"/>
      <c r="E753" s="114"/>
      <c r="G753" s="114"/>
      <c r="H753" s="114"/>
      <c r="I753" s="114"/>
      <c r="J753" s="114"/>
      <c r="K753" s="114"/>
      <c r="L753" s="114"/>
      <c r="M753" s="114"/>
      <c r="N753" s="114"/>
      <c r="O753" s="114"/>
      <c r="P753" s="114"/>
      <c r="R753" s="114"/>
      <c r="T753" s="114"/>
      <c r="U753" s="114"/>
      <c r="V753" s="114"/>
      <c r="X753" s="114"/>
      <c r="Z753" s="114"/>
      <c r="AA753" s="114"/>
      <c r="AB753" s="114"/>
      <c r="AC753" s="131">
        <f t="shared" si="14"/>
        <v>0</v>
      </c>
    </row>
    <row r="754" spans="1:29" x14ac:dyDescent="0.3">
      <c r="A754" s="131">
        <v>744</v>
      </c>
      <c r="B754" s="114"/>
      <c r="C754" s="114"/>
      <c r="D754" s="114"/>
      <c r="E754" s="114"/>
      <c r="G754" s="114"/>
      <c r="H754" s="114"/>
      <c r="I754" s="114"/>
      <c r="J754" s="114"/>
      <c r="K754" s="114"/>
      <c r="L754" s="114"/>
      <c r="M754" s="114"/>
      <c r="N754" s="114"/>
      <c r="O754" s="114"/>
      <c r="P754" s="114"/>
      <c r="R754" s="114"/>
      <c r="T754" s="114"/>
      <c r="U754" s="114"/>
      <c r="V754" s="114"/>
      <c r="X754" s="114"/>
      <c r="Z754" s="114"/>
      <c r="AA754" s="114"/>
      <c r="AB754" s="114"/>
      <c r="AC754" s="131">
        <f t="shared" si="14"/>
        <v>0</v>
      </c>
    </row>
    <row r="755" spans="1:29" x14ac:dyDescent="0.3">
      <c r="A755" s="131">
        <v>745</v>
      </c>
      <c r="B755" s="114"/>
      <c r="C755" s="114"/>
      <c r="D755" s="114"/>
      <c r="E755" s="114"/>
      <c r="G755" s="114"/>
      <c r="H755" s="114"/>
      <c r="I755" s="114"/>
      <c r="J755" s="114"/>
      <c r="K755" s="114"/>
      <c r="L755" s="114"/>
      <c r="M755" s="114"/>
      <c r="N755" s="114"/>
      <c r="O755" s="114"/>
      <c r="P755" s="114"/>
      <c r="R755" s="114"/>
      <c r="T755" s="114"/>
      <c r="U755" s="114"/>
      <c r="V755" s="114"/>
      <c r="X755" s="114"/>
      <c r="Z755" s="114"/>
      <c r="AA755" s="114"/>
      <c r="AB755" s="114"/>
      <c r="AC755" s="131">
        <f t="shared" si="14"/>
        <v>0</v>
      </c>
    </row>
    <row r="756" spans="1:29" x14ac:dyDescent="0.3">
      <c r="A756" s="131">
        <v>746</v>
      </c>
      <c r="B756" s="114"/>
      <c r="C756" s="114"/>
      <c r="D756" s="114"/>
      <c r="E756" s="114"/>
      <c r="G756" s="114"/>
      <c r="H756" s="114"/>
      <c r="I756" s="114"/>
      <c r="J756" s="114"/>
      <c r="K756" s="114"/>
      <c r="L756" s="114"/>
      <c r="M756" s="114"/>
      <c r="N756" s="114"/>
      <c r="O756" s="114"/>
      <c r="P756" s="114"/>
      <c r="R756" s="114"/>
      <c r="T756" s="114"/>
      <c r="U756" s="114"/>
      <c r="V756" s="114"/>
      <c r="X756" s="114"/>
      <c r="Z756" s="114"/>
      <c r="AA756" s="114"/>
      <c r="AB756" s="114"/>
      <c r="AC756" s="131">
        <f t="shared" si="14"/>
        <v>0</v>
      </c>
    </row>
    <row r="757" spans="1:29" x14ac:dyDescent="0.3">
      <c r="A757" s="131">
        <v>747</v>
      </c>
      <c r="B757" s="114"/>
      <c r="C757" s="114"/>
      <c r="D757" s="114"/>
      <c r="E757" s="114"/>
      <c r="G757" s="114"/>
      <c r="H757" s="114"/>
      <c r="I757" s="114"/>
      <c r="J757" s="114"/>
      <c r="K757" s="114"/>
      <c r="L757" s="114"/>
      <c r="M757" s="114"/>
      <c r="N757" s="114"/>
      <c r="O757" s="114"/>
      <c r="P757" s="114"/>
      <c r="R757" s="114"/>
      <c r="T757" s="114"/>
      <c r="U757" s="114"/>
      <c r="V757" s="114"/>
      <c r="X757" s="114"/>
      <c r="Z757" s="114"/>
      <c r="AA757" s="114"/>
      <c r="AB757" s="114"/>
      <c r="AC757" s="131">
        <f t="shared" si="14"/>
        <v>0</v>
      </c>
    </row>
    <row r="758" spans="1:29" x14ac:dyDescent="0.3">
      <c r="A758" s="131">
        <v>748</v>
      </c>
      <c r="B758" s="114"/>
      <c r="C758" s="114"/>
      <c r="D758" s="114"/>
      <c r="E758" s="114"/>
      <c r="G758" s="114"/>
      <c r="H758" s="114"/>
      <c r="I758" s="114"/>
      <c r="J758" s="114"/>
      <c r="K758" s="114"/>
      <c r="L758" s="114"/>
      <c r="M758" s="114"/>
      <c r="N758" s="114"/>
      <c r="O758" s="114"/>
      <c r="P758" s="114"/>
      <c r="R758" s="114"/>
      <c r="T758" s="114"/>
      <c r="U758" s="114"/>
      <c r="V758" s="114"/>
      <c r="X758" s="114"/>
      <c r="Z758" s="114"/>
      <c r="AA758" s="114"/>
      <c r="AB758" s="114"/>
      <c r="AC758" s="131">
        <f t="shared" si="14"/>
        <v>0</v>
      </c>
    </row>
    <row r="759" spans="1:29" x14ac:dyDescent="0.3">
      <c r="A759" s="131">
        <v>749</v>
      </c>
      <c r="B759" s="114"/>
      <c r="C759" s="114"/>
      <c r="D759" s="114"/>
      <c r="E759" s="114"/>
      <c r="G759" s="114"/>
      <c r="H759" s="114"/>
      <c r="I759" s="114"/>
      <c r="J759" s="114"/>
      <c r="K759" s="114"/>
      <c r="L759" s="114"/>
      <c r="M759" s="114"/>
      <c r="N759" s="114"/>
      <c r="O759" s="114"/>
      <c r="P759" s="114"/>
      <c r="R759" s="114"/>
      <c r="T759" s="114"/>
      <c r="U759" s="114"/>
      <c r="V759" s="114"/>
      <c r="X759" s="114"/>
      <c r="Z759" s="114"/>
      <c r="AA759" s="114"/>
      <c r="AB759" s="114"/>
      <c r="AC759" s="131">
        <f t="shared" si="14"/>
        <v>0</v>
      </c>
    </row>
    <row r="760" spans="1:29" x14ac:dyDescent="0.3">
      <c r="A760" s="131">
        <v>750</v>
      </c>
      <c r="B760" s="114"/>
      <c r="C760" s="114"/>
      <c r="D760" s="114"/>
      <c r="E760" s="114"/>
      <c r="G760" s="114"/>
      <c r="H760" s="114"/>
      <c r="I760" s="114"/>
      <c r="J760" s="114"/>
      <c r="K760" s="114"/>
      <c r="L760" s="114"/>
      <c r="M760" s="114"/>
      <c r="N760" s="114"/>
      <c r="O760" s="114"/>
      <c r="P760" s="114"/>
      <c r="R760" s="114"/>
      <c r="T760" s="114"/>
      <c r="U760" s="114"/>
      <c r="V760" s="114"/>
      <c r="X760" s="114"/>
      <c r="Z760" s="114"/>
      <c r="AA760" s="114"/>
      <c r="AB760" s="114"/>
      <c r="AC760" s="131">
        <f t="shared" si="14"/>
        <v>0</v>
      </c>
    </row>
    <row r="761" spans="1:29" x14ac:dyDescent="0.3">
      <c r="A761" s="131">
        <v>751</v>
      </c>
      <c r="B761" s="114"/>
      <c r="C761" s="114"/>
      <c r="D761" s="114"/>
      <c r="E761" s="114"/>
      <c r="G761" s="114"/>
      <c r="H761" s="114"/>
      <c r="I761" s="114"/>
      <c r="J761" s="114"/>
      <c r="K761" s="114"/>
      <c r="L761" s="114"/>
      <c r="M761" s="114"/>
      <c r="N761" s="114"/>
      <c r="O761" s="114"/>
      <c r="P761" s="114"/>
      <c r="R761" s="114"/>
      <c r="T761" s="114"/>
      <c r="U761" s="114"/>
      <c r="V761" s="114"/>
      <c r="X761" s="114"/>
      <c r="Z761" s="114"/>
      <c r="AA761" s="114"/>
      <c r="AB761" s="114"/>
      <c r="AC761" s="131">
        <f t="shared" si="14"/>
        <v>0</v>
      </c>
    </row>
    <row r="762" spans="1:29" x14ac:dyDescent="0.3">
      <c r="A762" s="131">
        <v>752</v>
      </c>
      <c r="B762" s="114"/>
      <c r="C762" s="114"/>
      <c r="D762" s="114"/>
      <c r="E762" s="114"/>
      <c r="G762" s="114"/>
      <c r="H762" s="114"/>
      <c r="I762" s="114"/>
      <c r="J762" s="114"/>
      <c r="K762" s="114"/>
      <c r="L762" s="114"/>
      <c r="M762" s="114"/>
      <c r="N762" s="114"/>
      <c r="O762" s="114"/>
      <c r="P762" s="114"/>
      <c r="R762" s="114"/>
      <c r="T762" s="114"/>
      <c r="U762" s="114"/>
      <c r="V762" s="114"/>
      <c r="X762" s="114"/>
      <c r="Z762" s="114"/>
      <c r="AA762" s="114"/>
      <c r="AB762" s="114"/>
      <c r="AC762" s="131">
        <f t="shared" si="14"/>
        <v>0</v>
      </c>
    </row>
    <row r="763" spans="1:29" x14ac:dyDescent="0.3">
      <c r="A763" s="131">
        <v>753</v>
      </c>
      <c r="B763" s="114"/>
      <c r="C763" s="114"/>
      <c r="D763" s="114"/>
      <c r="E763" s="114"/>
      <c r="G763" s="114"/>
      <c r="H763" s="114"/>
      <c r="I763" s="114"/>
      <c r="J763" s="114"/>
      <c r="K763" s="114"/>
      <c r="L763" s="114"/>
      <c r="M763" s="114"/>
      <c r="N763" s="114"/>
      <c r="O763" s="114"/>
      <c r="P763" s="114"/>
      <c r="R763" s="114"/>
      <c r="T763" s="114"/>
      <c r="U763" s="114"/>
      <c r="V763" s="114"/>
      <c r="X763" s="114"/>
      <c r="Z763" s="114"/>
      <c r="AA763" s="114"/>
      <c r="AB763" s="114"/>
      <c r="AC763" s="131">
        <f t="shared" si="14"/>
        <v>0</v>
      </c>
    </row>
    <row r="764" spans="1:29" x14ac:dyDescent="0.3">
      <c r="A764" s="131">
        <v>754</v>
      </c>
      <c r="B764" s="114"/>
      <c r="C764" s="114"/>
      <c r="D764" s="114"/>
      <c r="E764" s="114"/>
      <c r="G764" s="114"/>
      <c r="H764" s="114"/>
      <c r="I764" s="114"/>
      <c r="J764" s="114"/>
      <c r="K764" s="114"/>
      <c r="L764" s="114"/>
      <c r="M764" s="114"/>
      <c r="N764" s="114"/>
      <c r="O764" s="114"/>
      <c r="P764" s="114"/>
      <c r="R764" s="114"/>
      <c r="T764" s="114"/>
      <c r="U764" s="114"/>
      <c r="V764" s="114"/>
      <c r="X764" s="114"/>
      <c r="Z764" s="114"/>
      <c r="AA764" s="114"/>
      <c r="AB764" s="114"/>
      <c r="AC764" s="131">
        <f t="shared" si="14"/>
        <v>0</v>
      </c>
    </row>
    <row r="765" spans="1:29" x14ac:dyDescent="0.3">
      <c r="A765" s="131">
        <v>755</v>
      </c>
      <c r="B765" s="114"/>
      <c r="C765" s="114"/>
      <c r="D765" s="114"/>
      <c r="E765" s="114"/>
      <c r="G765" s="114"/>
      <c r="H765" s="114"/>
      <c r="I765" s="114"/>
      <c r="J765" s="114"/>
      <c r="K765" s="114"/>
      <c r="L765" s="114"/>
      <c r="M765" s="114"/>
      <c r="N765" s="114"/>
      <c r="O765" s="114"/>
      <c r="P765" s="114"/>
      <c r="R765" s="114"/>
      <c r="T765" s="114"/>
      <c r="U765" s="114"/>
      <c r="V765" s="114"/>
      <c r="X765" s="114"/>
      <c r="Z765" s="114"/>
      <c r="AA765" s="114"/>
      <c r="AB765" s="114"/>
      <c r="AC765" s="131">
        <f t="shared" si="14"/>
        <v>0</v>
      </c>
    </row>
    <row r="766" spans="1:29" x14ac:dyDescent="0.3">
      <c r="A766" s="131">
        <v>756</v>
      </c>
      <c r="B766" s="114"/>
      <c r="C766" s="114"/>
      <c r="D766" s="114"/>
      <c r="E766" s="114"/>
      <c r="G766" s="114"/>
      <c r="H766" s="114"/>
      <c r="I766" s="114"/>
      <c r="J766" s="114"/>
      <c r="K766" s="114"/>
      <c r="L766" s="114"/>
      <c r="M766" s="114"/>
      <c r="N766" s="114"/>
      <c r="O766" s="114"/>
      <c r="P766" s="114"/>
      <c r="R766" s="114"/>
      <c r="T766" s="114"/>
      <c r="U766" s="114"/>
      <c r="V766" s="114"/>
      <c r="X766" s="114"/>
      <c r="Z766" s="114"/>
      <c r="AA766" s="114"/>
      <c r="AB766" s="114"/>
      <c r="AC766" s="131">
        <f t="shared" si="14"/>
        <v>0</v>
      </c>
    </row>
    <row r="767" spans="1:29" x14ac:dyDescent="0.3">
      <c r="A767" s="131">
        <v>757</v>
      </c>
      <c r="B767" s="114"/>
      <c r="C767" s="114"/>
      <c r="D767" s="114"/>
      <c r="E767" s="114"/>
      <c r="G767" s="114"/>
      <c r="H767" s="114"/>
      <c r="I767" s="114"/>
      <c r="J767" s="114"/>
      <c r="K767" s="114"/>
      <c r="L767" s="114"/>
      <c r="M767" s="114"/>
      <c r="N767" s="114"/>
      <c r="O767" s="114"/>
      <c r="P767" s="114"/>
      <c r="R767" s="114"/>
      <c r="T767" s="114"/>
      <c r="U767" s="114"/>
      <c r="V767" s="114"/>
      <c r="X767" s="114"/>
      <c r="Z767" s="114"/>
      <c r="AA767" s="114"/>
      <c r="AB767" s="114"/>
      <c r="AC767" s="131">
        <f t="shared" si="14"/>
        <v>0</v>
      </c>
    </row>
    <row r="768" spans="1:29" x14ac:dyDescent="0.3">
      <c r="A768" s="131">
        <v>758</v>
      </c>
      <c r="B768" s="114"/>
      <c r="C768" s="114"/>
      <c r="D768" s="114"/>
      <c r="E768" s="114"/>
      <c r="G768" s="114"/>
      <c r="H768" s="114"/>
      <c r="I768" s="114"/>
      <c r="J768" s="114"/>
      <c r="K768" s="114"/>
      <c r="L768" s="114"/>
      <c r="M768" s="114"/>
      <c r="N768" s="114"/>
      <c r="O768" s="114"/>
      <c r="P768" s="114"/>
      <c r="R768" s="114"/>
      <c r="T768" s="114"/>
      <c r="U768" s="114"/>
      <c r="V768" s="114"/>
      <c r="X768" s="114"/>
      <c r="Z768" s="114"/>
      <c r="AA768" s="114"/>
      <c r="AB768" s="114"/>
      <c r="AC768" s="131">
        <f t="shared" si="14"/>
        <v>0</v>
      </c>
    </row>
    <row r="769" spans="1:29" x14ac:dyDescent="0.3">
      <c r="A769" s="131">
        <v>759</v>
      </c>
      <c r="B769" s="114"/>
      <c r="C769" s="114"/>
      <c r="D769" s="114"/>
      <c r="E769" s="114"/>
      <c r="G769" s="114"/>
      <c r="H769" s="114"/>
      <c r="I769" s="114"/>
      <c r="J769" s="114"/>
      <c r="K769" s="114"/>
      <c r="L769" s="114"/>
      <c r="M769" s="114"/>
      <c r="N769" s="114"/>
      <c r="O769" s="114"/>
      <c r="P769" s="114"/>
      <c r="R769" s="114"/>
      <c r="T769" s="114"/>
      <c r="U769" s="114"/>
      <c r="V769" s="114"/>
      <c r="X769" s="114"/>
      <c r="Z769" s="114"/>
      <c r="AA769" s="114"/>
      <c r="AB769" s="114"/>
      <c r="AC769" s="131">
        <f t="shared" si="14"/>
        <v>0</v>
      </c>
    </row>
    <row r="770" spans="1:29" x14ac:dyDescent="0.3">
      <c r="A770" s="131">
        <v>760</v>
      </c>
      <c r="B770" s="114"/>
      <c r="C770" s="114"/>
      <c r="D770" s="114"/>
      <c r="E770" s="114"/>
      <c r="G770" s="114"/>
      <c r="H770" s="114"/>
      <c r="I770" s="114"/>
      <c r="J770" s="114"/>
      <c r="K770" s="114"/>
      <c r="L770" s="114"/>
      <c r="M770" s="114"/>
      <c r="N770" s="114"/>
      <c r="O770" s="114"/>
      <c r="P770" s="114"/>
      <c r="R770" s="114"/>
      <c r="T770" s="114"/>
      <c r="U770" s="114"/>
      <c r="V770" s="114"/>
      <c r="X770" s="114"/>
      <c r="Z770" s="114"/>
      <c r="AA770" s="114"/>
      <c r="AB770" s="114"/>
      <c r="AC770" s="131">
        <f t="shared" si="14"/>
        <v>0</v>
      </c>
    </row>
    <row r="771" spans="1:29" x14ac:dyDescent="0.3">
      <c r="A771" s="131">
        <v>761</v>
      </c>
      <c r="B771" s="114"/>
      <c r="C771" s="114"/>
      <c r="D771" s="114"/>
      <c r="E771" s="114"/>
      <c r="G771" s="114"/>
      <c r="H771" s="114"/>
      <c r="I771" s="114"/>
      <c r="J771" s="114"/>
      <c r="K771" s="114"/>
      <c r="L771" s="114"/>
      <c r="M771" s="114"/>
      <c r="N771" s="114"/>
      <c r="O771" s="114"/>
      <c r="P771" s="114"/>
      <c r="R771" s="114"/>
      <c r="T771" s="114"/>
      <c r="U771" s="114"/>
      <c r="V771" s="114"/>
      <c r="X771" s="114"/>
      <c r="Z771" s="114"/>
      <c r="AA771" s="114"/>
      <c r="AB771" s="114"/>
      <c r="AC771" s="131">
        <f t="shared" si="14"/>
        <v>0</v>
      </c>
    </row>
    <row r="772" spans="1:29" x14ac:dyDescent="0.3">
      <c r="A772" s="131">
        <v>762</v>
      </c>
      <c r="B772" s="114"/>
      <c r="C772" s="114"/>
      <c r="D772" s="114"/>
      <c r="E772" s="114"/>
      <c r="G772" s="114"/>
      <c r="H772" s="114"/>
      <c r="I772" s="114"/>
      <c r="J772" s="114"/>
      <c r="K772" s="114"/>
      <c r="L772" s="114"/>
      <c r="M772" s="114"/>
      <c r="N772" s="114"/>
      <c r="O772" s="114"/>
      <c r="P772" s="114"/>
      <c r="R772" s="114"/>
      <c r="T772" s="114"/>
      <c r="U772" s="114"/>
      <c r="V772" s="114"/>
      <c r="X772" s="114"/>
      <c r="Z772" s="114"/>
      <c r="AA772" s="114"/>
      <c r="AB772" s="114"/>
      <c r="AC772" s="131">
        <f t="shared" si="14"/>
        <v>0</v>
      </c>
    </row>
    <row r="773" spans="1:29" x14ac:dyDescent="0.3">
      <c r="A773" s="131">
        <v>763</v>
      </c>
      <c r="B773" s="114"/>
      <c r="C773" s="114"/>
      <c r="D773" s="114"/>
      <c r="E773" s="114"/>
      <c r="G773" s="114"/>
      <c r="H773" s="114"/>
      <c r="I773" s="114"/>
      <c r="J773" s="114"/>
      <c r="K773" s="114"/>
      <c r="L773" s="114"/>
      <c r="M773" s="114"/>
      <c r="N773" s="114"/>
      <c r="O773" s="114"/>
      <c r="P773" s="114"/>
      <c r="R773" s="114"/>
      <c r="T773" s="114"/>
      <c r="U773" s="114"/>
      <c r="V773" s="114"/>
      <c r="X773" s="114"/>
      <c r="Z773" s="114"/>
      <c r="AA773" s="114"/>
      <c r="AB773" s="114"/>
      <c r="AC773" s="131">
        <f t="shared" si="14"/>
        <v>0</v>
      </c>
    </row>
    <row r="774" spans="1:29" x14ac:dyDescent="0.3">
      <c r="A774" s="131">
        <v>764</v>
      </c>
      <c r="B774" s="114"/>
      <c r="C774" s="114"/>
      <c r="D774" s="114"/>
      <c r="E774" s="114"/>
      <c r="G774" s="114"/>
      <c r="H774" s="114"/>
      <c r="I774" s="114"/>
      <c r="J774" s="114"/>
      <c r="K774" s="114"/>
      <c r="L774" s="114"/>
      <c r="M774" s="114"/>
      <c r="N774" s="114"/>
      <c r="O774" s="114"/>
      <c r="P774" s="114"/>
      <c r="R774" s="114"/>
      <c r="T774" s="114"/>
      <c r="U774" s="114"/>
      <c r="V774" s="114"/>
      <c r="X774" s="114"/>
      <c r="Z774" s="114"/>
      <c r="AA774" s="114"/>
      <c r="AB774" s="114"/>
      <c r="AC774" s="131">
        <f t="shared" si="14"/>
        <v>0</v>
      </c>
    </row>
    <row r="775" spans="1:29" x14ac:dyDescent="0.3">
      <c r="A775" s="131">
        <v>765</v>
      </c>
      <c r="B775" s="114"/>
      <c r="C775" s="114"/>
      <c r="D775" s="114"/>
      <c r="E775" s="114"/>
      <c r="G775" s="114"/>
      <c r="H775" s="114"/>
      <c r="I775" s="114"/>
      <c r="J775" s="114"/>
      <c r="K775" s="114"/>
      <c r="L775" s="114"/>
      <c r="M775" s="114"/>
      <c r="N775" s="114"/>
      <c r="O775" s="114"/>
      <c r="P775" s="114"/>
      <c r="R775" s="114"/>
      <c r="T775" s="114"/>
      <c r="U775" s="114"/>
      <c r="V775" s="114"/>
      <c r="X775" s="114"/>
      <c r="Z775" s="114"/>
      <c r="AA775" s="114"/>
      <c r="AB775" s="114"/>
      <c r="AC775" s="131">
        <f t="shared" si="14"/>
        <v>0</v>
      </c>
    </row>
    <row r="776" spans="1:29" x14ac:dyDescent="0.3">
      <c r="A776" s="131">
        <v>766</v>
      </c>
      <c r="B776" s="114"/>
      <c r="C776" s="114"/>
      <c r="D776" s="114"/>
      <c r="E776" s="114"/>
      <c r="G776" s="114"/>
      <c r="H776" s="114"/>
      <c r="I776" s="114"/>
      <c r="J776" s="114"/>
      <c r="K776" s="114"/>
      <c r="L776" s="114"/>
      <c r="M776" s="114"/>
      <c r="N776" s="114"/>
      <c r="O776" s="114"/>
      <c r="P776" s="114"/>
      <c r="R776" s="114"/>
      <c r="T776" s="114"/>
      <c r="U776" s="114"/>
      <c r="V776" s="114"/>
      <c r="X776" s="114"/>
      <c r="Z776" s="114"/>
      <c r="AA776" s="114"/>
      <c r="AB776" s="114"/>
      <c r="AC776" s="131">
        <f t="shared" si="14"/>
        <v>0</v>
      </c>
    </row>
    <row r="777" spans="1:29" x14ac:dyDescent="0.3">
      <c r="A777" s="131">
        <v>767</v>
      </c>
      <c r="B777" s="114"/>
      <c r="C777" s="114"/>
      <c r="D777" s="114"/>
      <c r="E777" s="114"/>
      <c r="G777" s="114"/>
      <c r="H777" s="114"/>
      <c r="I777" s="114"/>
      <c r="J777" s="114"/>
      <c r="K777" s="114"/>
      <c r="L777" s="114"/>
      <c r="M777" s="114"/>
      <c r="N777" s="114"/>
      <c r="O777" s="114"/>
      <c r="P777" s="114"/>
      <c r="R777" s="114"/>
      <c r="T777" s="114"/>
      <c r="U777" s="114"/>
      <c r="V777" s="114"/>
      <c r="X777" s="114"/>
      <c r="Z777" s="114"/>
      <c r="AA777" s="114"/>
      <c r="AB777" s="114"/>
      <c r="AC777" s="131">
        <f t="shared" si="14"/>
        <v>0</v>
      </c>
    </row>
    <row r="778" spans="1:29" x14ac:dyDescent="0.3">
      <c r="A778" s="131">
        <v>768</v>
      </c>
      <c r="B778" s="114"/>
      <c r="C778" s="114"/>
      <c r="D778" s="114"/>
      <c r="E778" s="114"/>
      <c r="G778" s="114"/>
      <c r="H778" s="114"/>
      <c r="I778" s="114"/>
      <c r="J778" s="114"/>
      <c r="K778" s="114"/>
      <c r="L778" s="114"/>
      <c r="M778" s="114"/>
      <c r="N778" s="114"/>
      <c r="O778" s="114"/>
      <c r="P778" s="114"/>
      <c r="R778" s="114"/>
      <c r="T778" s="114"/>
      <c r="U778" s="114"/>
      <c r="V778" s="114"/>
      <c r="X778" s="114"/>
      <c r="Z778" s="114"/>
      <c r="AA778" s="114"/>
      <c r="AB778" s="114"/>
      <c r="AC778" s="131">
        <f t="shared" si="14"/>
        <v>0</v>
      </c>
    </row>
    <row r="779" spans="1:29" x14ac:dyDescent="0.3">
      <c r="A779" s="131">
        <v>769</v>
      </c>
      <c r="B779" s="114"/>
      <c r="C779" s="114"/>
      <c r="D779" s="114"/>
      <c r="E779" s="114"/>
      <c r="G779" s="114"/>
      <c r="H779" s="114"/>
      <c r="I779" s="114"/>
      <c r="J779" s="114"/>
      <c r="K779" s="114"/>
      <c r="L779" s="114"/>
      <c r="M779" s="114"/>
      <c r="N779" s="114"/>
      <c r="O779" s="114"/>
      <c r="P779" s="114"/>
      <c r="R779" s="114"/>
      <c r="T779" s="114"/>
      <c r="U779" s="114"/>
      <c r="V779" s="114"/>
      <c r="X779" s="114"/>
      <c r="Z779" s="114"/>
      <c r="AA779" s="114"/>
      <c r="AB779" s="114"/>
      <c r="AC779" s="131">
        <f t="shared" si="14"/>
        <v>0</v>
      </c>
    </row>
    <row r="780" spans="1:29" x14ac:dyDescent="0.3">
      <c r="A780" s="131">
        <v>770</v>
      </c>
      <c r="B780" s="114"/>
      <c r="C780" s="114"/>
      <c r="D780" s="114"/>
      <c r="E780" s="114"/>
      <c r="G780" s="114"/>
      <c r="H780" s="114"/>
      <c r="I780" s="114"/>
      <c r="J780" s="114"/>
      <c r="K780" s="114"/>
      <c r="L780" s="114"/>
      <c r="M780" s="114"/>
      <c r="N780" s="114"/>
      <c r="O780" s="114"/>
      <c r="P780" s="114"/>
      <c r="R780" s="114"/>
      <c r="T780" s="114"/>
      <c r="U780" s="114"/>
      <c r="V780" s="114"/>
      <c r="X780" s="114"/>
      <c r="Z780" s="114"/>
      <c r="AA780" s="114"/>
      <c r="AB780" s="114"/>
      <c r="AC780" s="131">
        <f t="shared" ref="AC780:AC843" si="15">IF(E780=0,D780,D780-E780)</f>
        <v>0</v>
      </c>
    </row>
    <row r="781" spans="1:29" x14ac:dyDescent="0.3">
      <c r="A781" s="131">
        <v>771</v>
      </c>
      <c r="B781" s="114"/>
      <c r="C781" s="114"/>
      <c r="D781" s="114"/>
      <c r="E781" s="114"/>
      <c r="G781" s="114"/>
      <c r="H781" s="114"/>
      <c r="I781" s="114"/>
      <c r="J781" s="114"/>
      <c r="K781" s="114"/>
      <c r="L781" s="114"/>
      <c r="M781" s="114"/>
      <c r="N781" s="114"/>
      <c r="O781" s="114"/>
      <c r="P781" s="114"/>
      <c r="R781" s="114"/>
      <c r="T781" s="114"/>
      <c r="U781" s="114"/>
      <c r="V781" s="114"/>
      <c r="X781" s="114"/>
      <c r="Z781" s="114"/>
      <c r="AA781" s="114"/>
      <c r="AB781" s="114"/>
      <c r="AC781" s="131">
        <f t="shared" si="15"/>
        <v>0</v>
      </c>
    </row>
    <row r="782" spans="1:29" x14ac:dyDescent="0.3">
      <c r="A782" s="131">
        <v>772</v>
      </c>
      <c r="B782" s="114"/>
      <c r="C782" s="114"/>
      <c r="D782" s="114"/>
      <c r="E782" s="114"/>
      <c r="G782" s="114"/>
      <c r="H782" s="114"/>
      <c r="I782" s="114"/>
      <c r="J782" s="114"/>
      <c r="K782" s="114"/>
      <c r="L782" s="114"/>
      <c r="M782" s="114"/>
      <c r="N782" s="114"/>
      <c r="O782" s="114"/>
      <c r="P782" s="114"/>
      <c r="R782" s="114"/>
      <c r="T782" s="114"/>
      <c r="U782" s="114"/>
      <c r="V782" s="114"/>
      <c r="X782" s="114"/>
      <c r="Z782" s="114"/>
      <c r="AA782" s="114"/>
      <c r="AB782" s="114"/>
      <c r="AC782" s="131">
        <f t="shared" si="15"/>
        <v>0</v>
      </c>
    </row>
    <row r="783" spans="1:29" x14ac:dyDescent="0.3">
      <c r="A783" s="131">
        <v>773</v>
      </c>
      <c r="B783" s="114"/>
      <c r="C783" s="114"/>
      <c r="D783" s="114"/>
      <c r="E783" s="114"/>
      <c r="G783" s="114"/>
      <c r="H783" s="114"/>
      <c r="I783" s="114"/>
      <c r="J783" s="114"/>
      <c r="K783" s="114"/>
      <c r="L783" s="114"/>
      <c r="M783" s="114"/>
      <c r="N783" s="114"/>
      <c r="O783" s="114"/>
      <c r="P783" s="114"/>
      <c r="R783" s="114"/>
      <c r="T783" s="114"/>
      <c r="U783" s="114"/>
      <c r="V783" s="114"/>
      <c r="X783" s="114"/>
      <c r="Z783" s="114"/>
      <c r="AA783" s="114"/>
      <c r="AB783" s="114"/>
      <c r="AC783" s="131">
        <f t="shared" si="15"/>
        <v>0</v>
      </c>
    </row>
    <row r="784" spans="1:29" x14ac:dyDescent="0.3">
      <c r="A784" s="131">
        <v>774</v>
      </c>
      <c r="B784" s="114"/>
      <c r="C784" s="114"/>
      <c r="D784" s="114"/>
      <c r="E784" s="114"/>
      <c r="G784" s="114"/>
      <c r="H784" s="114"/>
      <c r="I784" s="114"/>
      <c r="J784" s="114"/>
      <c r="K784" s="114"/>
      <c r="L784" s="114"/>
      <c r="M784" s="114"/>
      <c r="N784" s="114"/>
      <c r="O784" s="114"/>
      <c r="P784" s="114"/>
      <c r="R784" s="114"/>
      <c r="T784" s="114"/>
      <c r="U784" s="114"/>
      <c r="V784" s="114"/>
      <c r="X784" s="114"/>
      <c r="Z784" s="114"/>
      <c r="AA784" s="114"/>
      <c r="AB784" s="114"/>
      <c r="AC784" s="131">
        <f t="shared" si="15"/>
        <v>0</v>
      </c>
    </row>
    <row r="785" spans="1:29" x14ac:dyDescent="0.3">
      <c r="A785" s="131">
        <v>775</v>
      </c>
      <c r="B785" s="114"/>
      <c r="C785" s="114"/>
      <c r="D785" s="114"/>
      <c r="E785" s="114"/>
      <c r="G785" s="114"/>
      <c r="H785" s="114"/>
      <c r="I785" s="114"/>
      <c r="J785" s="114"/>
      <c r="K785" s="114"/>
      <c r="L785" s="114"/>
      <c r="M785" s="114"/>
      <c r="N785" s="114"/>
      <c r="O785" s="114"/>
      <c r="P785" s="114"/>
      <c r="R785" s="114"/>
      <c r="T785" s="114"/>
      <c r="U785" s="114"/>
      <c r="V785" s="114"/>
      <c r="X785" s="114"/>
      <c r="Z785" s="114"/>
      <c r="AA785" s="114"/>
      <c r="AB785" s="114"/>
      <c r="AC785" s="131">
        <f t="shared" si="15"/>
        <v>0</v>
      </c>
    </row>
    <row r="786" spans="1:29" x14ac:dyDescent="0.3">
      <c r="A786" s="131">
        <v>776</v>
      </c>
      <c r="B786" s="114"/>
      <c r="C786" s="114"/>
      <c r="D786" s="114"/>
      <c r="E786" s="114"/>
      <c r="G786" s="114"/>
      <c r="H786" s="114"/>
      <c r="I786" s="114"/>
      <c r="J786" s="114"/>
      <c r="K786" s="114"/>
      <c r="L786" s="114"/>
      <c r="M786" s="114"/>
      <c r="N786" s="114"/>
      <c r="O786" s="114"/>
      <c r="P786" s="114"/>
      <c r="R786" s="114"/>
      <c r="T786" s="114"/>
      <c r="U786" s="114"/>
      <c r="V786" s="114"/>
      <c r="X786" s="114"/>
      <c r="Z786" s="114"/>
      <c r="AA786" s="114"/>
      <c r="AB786" s="114"/>
      <c r="AC786" s="131">
        <f t="shared" si="15"/>
        <v>0</v>
      </c>
    </row>
    <row r="787" spans="1:29" x14ac:dyDescent="0.3">
      <c r="A787" s="131">
        <v>777</v>
      </c>
      <c r="B787" s="114"/>
      <c r="C787" s="114"/>
      <c r="D787" s="114"/>
      <c r="E787" s="114"/>
      <c r="G787" s="114"/>
      <c r="H787" s="114"/>
      <c r="I787" s="114"/>
      <c r="J787" s="114"/>
      <c r="K787" s="114"/>
      <c r="L787" s="114"/>
      <c r="M787" s="114"/>
      <c r="N787" s="114"/>
      <c r="O787" s="114"/>
      <c r="P787" s="114"/>
      <c r="R787" s="114"/>
      <c r="T787" s="114"/>
      <c r="U787" s="114"/>
      <c r="V787" s="114"/>
      <c r="X787" s="114"/>
      <c r="Z787" s="114"/>
      <c r="AA787" s="114"/>
      <c r="AB787" s="114"/>
      <c r="AC787" s="131">
        <f t="shared" si="15"/>
        <v>0</v>
      </c>
    </row>
    <row r="788" spans="1:29" x14ac:dyDescent="0.3">
      <c r="A788" s="131">
        <v>778</v>
      </c>
      <c r="B788" s="114"/>
      <c r="C788" s="114"/>
      <c r="D788" s="114"/>
      <c r="E788" s="114"/>
      <c r="G788" s="114"/>
      <c r="H788" s="114"/>
      <c r="I788" s="114"/>
      <c r="J788" s="114"/>
      <c r="K788" s="114"/>
      <c r="L788" s="114"/>
      <c r="M788" s="114"/>
      <c r="N788" s="114"/>
      <c r="O788" s="114"/>
      <c r="P788" s="114"/>
      <c r="R788" s="114"/>
      <c r="T788" s="114"/>
      <c r="U788" s="114"/>
      <c r="V788" s="114"/>
      <c r="X788" s="114"/>
      <c r="Z788" s="114"/>
      <c r="AA788" s="114"/>
      <c r="AB788" s="114"/>
      <c r="AC788" s="131">
        <f t="shared" si="15"/>
        <v>0</v>
      </c>
    </row>
    <row r="789" spans="1:29" x14ac:dyDescent="0.3">
      <c r="A789" s="131">
        <v>779</v>
      </c>
      <c r="B789" s="114"/>
      <c r="C789" s="114"/>
      <c r="D789" s="114"/>
      <c r="E789" s="114"/>
      <c r="G789" s="114"/>
      <c r="H789" s="114"/>
      <c r="I789" s="114"/>
      <c r="J789" s="114"/>
      <c r="K789" s="114"/>
      <c r="L789" s="114"/>
      <c r="M789" s="114"/>
      <c r="N789" s="114"/>
      <c r="O789" s="114"/>
      <c r="P789" s="114"/>
      <c r="R789" s="114"/>
      <c r="T789" s="114"/>
      <c r="U789" s="114"/>
      <c r="V789" s="114"/>
      <c r="X789" s="114"/>
      <c r="Z789" s="114"/>
      <c r="AA789" s="114"/>
      <c r="AB789" s="114"/>
      <c r="AC789" s="131">
        <f t="shared" si="15"/>
        <v>0</v>
      </c>
    </row>
    <row r="790" spans="1:29" x14ac:dyDescent="0.3">
      <c r="A790" s="131">
        <v>780</v>
      </c>
      <c r="B790" s="114"/>
      <c r="C790" s="114"/>
      <c r="D790" s="114"/>
      <c r="E790" s="114"/>
      <c r="G790" s="114"/>
      <c r="H790" s="114"/>
      <c r="I790" s="114"/>
      <c r="J790" s="114"/>
      <c r="K790" s="114"/>
      <c r="L790" s="114"/>
      <c r="M790" s="114"/>
      <c r="N790" s="114"/>
      <c r="O790" s="114"/>
      <c r="P790" s="114"/>
      <c r="R790" s="114"/>
      <c r="T790" s="114"/>
      <c r="U790" s="114"/>
      <c r="V790" s="114"/>
      <c r="X790" s="114"/>
      <c r="Z790" s="114"/>
      <c r="AA790" s="114"/>
      <c r="AB790" s="114"/>
      <c r="AC790" s="131">
        <f t="shared" si="15"/>
        <v>0</v>
      </c>
    </row>
    <row r="791" spans="1:29" x14ac:dyDescent="0.3">
      <c r="A791" s="131">
        <v>781</v>
      </c>
      <c r="B791" s="114"/>
      <c r="C791" s="114"/>
      <c r="D791" s="114"/>
      <c r="E791" s="114"/>
      <c r="G791" s="114"/>
      <c r="H791" s="114"/>
      <c r="I791" s="114"/>
      <c r="J791" s="114"/>
      <c r="K791" s="114"/>
      <c r="L791" s="114"/>
      <c r="M791" s="114"/>
      <c r="N791" s="114"/>
      <c r="O791" s="114"/>
      <c r="P791" s="114"/>
      <c r="R791" s="114"/>
      <c r="T791" s="114"/>
      <c r="U791" s="114"/>
      <c r="V791" s="114"/>
      <c r="X791" s="114"/>
      <c r="Z791" s="114"/>
      <c r="AA791" s="114"/>
      <c r="AB791" s="114"/>
      <c r="AC791" s="131">
        <f t="shared" si="15"/>
        <v>0</v>
      </c>
    </row>
    <row r="792" spans="1:29" x14ac:dyDescent="0.3">
      <c r="A792" s="131">
        <v>782</v>
      </c>
      <c r="B792" s="114"/>
      <c r="C792" s="114"/>
      <c r="D792" s="114"/>
      <c r="E792" s="114"/>
      <c r="G792" s="114"/>
      <c r="H792" s="114"/>
      <c r="I792" s="114"/>
      <c r="J792" s="114"/>
      <c r="K792" s="114"/>
      <c r="L792" s="114"/>
      <c r="M792" s="114"/>
      <c r="N792" s="114"/>
      <c r="O792" s="114"/>
      <c r="P792" s="114"/>
      <c r="R792" s="114"/>
      <c r="T792" s="114"/>
      <c r="U792" s="114"/>
      <c r="V792" s="114"/>
      <c r="X792" s="114"/>
      <c r="Z792" s="114"/>
      <c r="AA792" s="114"/>
      <c r="AB792" s="114"/>
      <c r="AC792" s="131">
        <f t="shared" si="15"/>
        <v>0</v>
      </c>
    </row>
    <row r="793" spans="1:29" x14ac:dyDescent="0.3">
      <c r="A793" s="131">
        <v>783</v>
      </c>
      <c r="B793" s="114"/>
      <c r="C793" s="114"/>
      <c r="D793" s="114"/>
      <c r="E793" s="114"/>
      <c r="G793" s="114"/>
      <c r="H793" s="114"/>
      <c r="I793" s="114"/>
      <c r="J793" s="114"/>
      <c r="K793" s="114"/>
      <c r="L793" s="114"/>
      <c r="M793" s="114"/>
      <c r="N793" s="114"/>
      <c r="O793" s="114"/>
      <c r="P793" s="114"/>
      <c r="R793" s="114"/>
      <c r="T793" s="114"/>
      <c r="U793" s="114"/>
      <c r="V793" s="114"/>
      <c r="X793" s="114"/>
      <c r="Z793" s="114"/>
      <c r="AA793" s="114"/>
      <c r="AB793" s="114"/>
      <c r="AC793" s="131">
        <f t="shared" si="15"/>
        <v>0</v>
      </c>
    </row>
    <row r="794" spans="1:29" x14ac:dyDescent="0.3">
      <c r="A794" s="131">
        <v>784</v>
      </c>
      <c r="B794" s="114"/>
      <c r="C794" s="114"/>
      <c r="D794" s="114"/>
      <c r="E794" s="114"/>
      <c r="G794" s="114"/>
      <c r="H794" s="114"/>
      <c r="I794" s="114"/>
      <c r="J794" s="114"/>
      <c r="K794" s="114"/>
      <c r="L794" s="114"/>
      <c r="M794" s="114"/>
      <c r="N794" s="114"/>
      <c r="O794" s="114"/>
      <c r="P794" s="114"/>
      <c r="R794" s="114"/>
      <c r="T794" s="114"/>
      <c r="U794" s="114"/>
      <c r="V794" s="114"/>
      <c r="X794" s="114"/>
      <c r="Z794" s="114"/>
      <c r="AA794" s="114"/>
      <c r="AB794" s="114"/>
      <c r="AC794" s="131">
        <f t="shared" si="15"/>
        <v>0</v>
      </c>
    </row>
    <row r="795" spans="1:29" x14ac:dyDescent="0.3">
      <c r="A795" s="131">
        <v>785</v>
      </c>
      <c r="B795" s="114"/>
      <c r="C795" s="114"/>
      <c r="D795" s="114"/>
      <c r="E795" s="114"/>
      <c r="G795" s="114"/>
      <c r="H795" s="114"/>
      <c r="I795" s="114"/>
      <c r="J795" s="114"/>
      <c r="K795" s="114"/>
      <c r="L795" s="114"/>
      <c r="M795" s="114"/>
      <c r="N795" s="114"/>
      <c r="O795" s="114"/>
      <c r="P795" s="114"/>
      <c r="R795" s="114"/>
      <c r="T795" s="114"/>
      <c r="U795" s="114"/>
      <c r="V795" s="114"/>
      <c r="X795" s="114"/>
      <c r="Z795" s="114"/>
      <c r="AA795" s="114"/>
      <c r="AB795" s="114"/>
      <c r="AC795" s="131">
        <f t="shared" si="15"/>
        <v>0</v>
      </c>
    </row>
    <row r="796" spans="1:29" x14ac:dyDescent="0.3">
      <c r="A796" s="131">
        <v>786</v>
      </c>
      <c r="B796" s="114"/>
      <c r="C796" s="114"/>
      <c r="D796" s="114"/>
      <c r="E796" s="114"/>
      <c r="G796" s="114"/>
      <c r="H796" s="114"/>
      <c r="I796" s="114"/>
      <c r="J796" s="114"/>
      <c r="K796" s="114"/>
      <c r="L796" s="114"/>
      <c r="M796" s="114"/>
      <c r="N796" s="114"/>
      <c r="O796" s="114"/>
      <c r="P796" s="114"/>
      <c r="R796" s="114"/>
      <c r="T796" s="114"/>
      <c r="U796" s="114"/>
      <c r="V796" s="114"/>
      <c r="X796" s="114"/>
      <c r="Z796" s="114"/>
      <c r="AA796" s="114"/>
      <c r="AB796" s="114"/>
      <c r="AC796" s="131">
        <f t="shared" si="15"/>
        <v>0</v>
      </c>
    </row>
    <row r="797" spans="1:29" x14ac:dyDescent="0.3">
      <c r="A797" s="131">
        <v>787</v>
      </c>
      <c r="B797" s="114"/>
      <c r="C797" s="114"/>
      <c r="D797" s="114"/>
      <c r="E797" s="114"/>
      <c r="G797" s="114"/>
      <c r="H797" s="114"/>
      <c r="I797" s="114"/>
      <c r="J797" s="114"/>
      <c r="K797" s="114"/>
      <c r="L797" s="114"/>
      <c r="M797" s="114"/>
      <c r="N797" s="114"/>
      <c r="O797" s="114"/>
      <c r="P797" s="114"/>
      <c r="R797" s="114"/>
      <c r="T797" s="114"/>
      <c r="U797" s="114"/>
      <c r="V797" s="114"/>
      <c r="X797" s="114"/>
      <c r="Z797" s="114"/>
      <c r="AA797" s="114"/>
      <c r="AB797" s="114"/>
      <c r="AC797" s="131">
        <f t="shared" si="15"/>
        <v>0</v>
      </c>
    </row>
    <row r="798" spans="1:29" x14ac:dyDescent="0.3">
      <c r="A798" s="131">
        <v>788</v>
      </c>
      <c r="B798" s="114"/>
      <c r="C798" s="114"/>
      <c r="D798" s="114"/>
      <c r="E798" s="114"/>
      <c r="G798" s="114"/>
      <c r="H798" s="114"/>
      <c r="I798" s="114"/>
      <c r="J798" s="114"/>
      <c r="K798" s="114"/>
      <c r="L798" s="114"/>
      <c r="M798" s="114"/>
      <c r="N798" s="114"/>
      <c r="O798" s="114"/>
      <c r="P798" s="114"/>
      <c r="R798" s="114"/>
      <c r="T798" s="114"/>
      <c r="U798" s="114"/>
      <c r="V798" s="114"/>
      <c r="X798" s="114"/>
      <c r="Z798" s="114"/>
      <c r="AA798" s="114"/>
      <c r="AB798" s="114"/>
      <c r="AC798" s="131">
        <f t="shared" si="15"/>
        <v>0</v>
      </c>
    </row>
    <row r="799" spans="1:29" x14ac:dyDescent="0.3">
      <c r="A799" s="131">
        <v>789</v>
      </c>
      <c r="B799" s="114"/>
      <c r="C799" s="114"/>
      <c r="D799" s="114"/>
      <c r="E799" s="114"/>
      <c r="G799" s="114"/>
      <c r="H799" s="114"/>
      <c r="I799" s="114"/>
      <c r="J799" s="114"/>
      <c r="K799" s="114"/>
      <c r="L799" s="114"/>
      <c r="M799" s="114"/>
      <c r="N799" s="114"/>
      <c r="O799" s="114"/>
      <c r="P799" s="114"/>
      <c r="R799" s="114"/>
      <c r="T799" s="114"/>
      <c r="U799" s="114"/>
      <c r="V799" s="114"/>
      <c r="X799" s="114"/>
      <c r="Z799" s="114"/>
      <c r="AA799" s="114"/>
      <c r="AB799" s="114"/>
      <c r="AC799" s="131">
        <f t="shared" si="15"/>
        <v>0</v>
      </c>
    </row>
    <row r="800" spans="1:29" x14ac:dyDescent="0.3">
      <c r="A800" s="131">
        <v>790</v>
      </c>
      <c r="B800" s="114"/>
      <c r="C800" s="114"/>
      <c r="D800" s="114"/>
      <c r="E800" s="114"/>
      <c r="G800" s="114"/>
      <c r="H800" s="114"/>
      <c r="I800" s="114"/>
      <c r="J800" s="114"/>
      <c r="K800" s="114"/>
      <c r="L800" s="114"/>
      <c r="M800" s="114"/>
      <c r="N800" s="114"/>
      <c r="O800" s="114"/>
      <c r="P800" s="114"/>
      <c r="R800" s="114"/>
      <c r="T800" s="114"/>
      <c r="U800" s="114"/>
      <c r="V800" s="114"/>
      <c r="X800" s="114"/>
      <c r="Z800" s="114"/>
      <c r="AA800" s="114"/>
      <c r="AB800" s="114"/>
      <c r="AC800" s="131">
        <f t="shared" si="15"/>
        <v>0</v>
      </c>
    </row>
    <row r="801" spans="1:29" x14ac:dyDescent="0.3">
      <c r="A801" s="131">
        <v>791</v>
      </c>
      <c r="B801" s="114"/>
      <c r="C801" s="114"/>
      <c r="D801" s="114"/>
      <c r="E801" s="114"/>
      <c r="G801" s="114"/>
      <c r="H801" s="114"/>
      <c r="I801" s="114"/>
      <c r="J801" s="114"/>
      <c r="K801" s="114"/>
      <c r="L801" s="114"/>
      <c r="M801" s="114"/>
      <c r="N801" s="114"/>
      <c r="O801" s="114"/>
      <c r="P801" s="114"/>
      <c r="R801" s="114"/>
      <c r="T801" s="114"/>
      <c r="U801" s="114"/>
      <c r="V801" s="114"/>
      <c r="X801" s="114"/>
      <c r="Z801" s="114"/>
      <c r="AA801" s="114"/>
      <c r="AB801" s="114"/>
      <c r="AC801" s="131">
        <f t="shared" si="15"/>
        <v>0</v>
      </c>
    </row>
    <row r="802" spans="1:29" x14ac:dyDescent="0.3">
      <c r="A802" s="131">
        <v>792</v>
      </c>
      <c r="B802" s="114"/>
      <c r="C802" s="114"/>
      <c r="D802" s="114"/>
      <c r="E802" s="114"/>
      <c r="G802" s="114"/>
      <c r="H802" s="114"/>
      <c r="I802" s="114"/>
      <c r="J802" s="114"/>
      <c r="K802" s="114"/>
      <c r="L802" s="114"/>
      <c r="M802" s="114"/>
      <c r="N802" s="114"/>
      <c r="O802" s="114"/>
      <c r="P802" s="114"/>
      <c r="R802" s="114"/>
      <c r="T802" s="114"/>
      <c r="U802" s="114"/>
      <c r="V802" s="114"/>
      <c r="X802" s="114"/>
      <c r="Z802" s="114"/>
      <c r="AA802" s="114"/>
      <c r="AB802" s="114"/>
      <c r="AC802" s="131">
        <f t="shared" si="15"/>
        <v>0</v>
      </c>
    </row>
    <row r="803" spans="1:29" x14ac:dyDescent="0.3">
      <c r="A803" s="131">
        <v>793</v>
      </c>
      <c r="B803" s="114"/>
      <c r="C803" s="114"/>
      <c r="D803" s="114"/>
      <c r="E803" s="114"/>
      <c r="G803" s="114"/>
      <c r="H803" s="114"/>
      <c r="I803" s="114"/>
      <c r="J803" s="114"/>
      <c r="K803" s="114"/>
      <c r="L803" s="114"/>
      <c r="M803" s="114"/>
      <c r="N803" s="114"/>
      <c r="O803" s="114"/>
      <c r="P803" s="114"/>
      <c r="R803" s="114"/>
      <c r="T803" s="114"/>
      <c r="U803" s="114"/>
      <c r="V803" s="114"/>
      <c r="X803" s="114"/>
      <c r="Z803" s="114"/>
      <c r="AA803" s="114"/>
      <c r="AB803" s="114"/>
      <c r="AC803" s="131">
        <f t="shared" si="15"/>
        <v>0</v>
      </c>
    </row>
    <row r="804" spans="1:29" x14ac:dyDescent="0.3">
      <c r="A804" s="131">
        <v>794</v>
      </c>
      <c r="B804" s="114"/>
      <c r="C804" s="114"/>
      <c r="D804" s="114"/>
      <c r="E804" s="114"/>
      <c r="G804" s="114"/>
      <c r="H804" s="114"/>
      <c r="I804" s="114"/>
      <c r="J804" s="114"/>
      <c r="K804" s="114"/>
      <c r="L804" s="114"/>
      <c r="M804" s="114"/>
      <c r="N804" s="114"/>
      <c r="O804" s="114"/>
      <c r="P804" s="114"/>
      <c r="R804" s="114"/>
      <c r="T804" s="114"/>
      <c r="U804" s="114"/>
      <c r="V804" s="114"/>
      <c r="X804" s="114"/>
      <c r="Z804" s="114"/>
      <c r="AA804" s="114"/>
      <c r="AB804" s="114"/>
      <c r="AC804" s="131">
        <f t="shared" si="15"/>
        <v>0</v>
      </c>
    </row>
    <row r="805" spans="1:29" x14ac:dyDescent="0.3">
      <c r="A805" s="131">
        <v>795</v>
      </c>
      <c r="B805" s="114"/>
      <c r="C805" s="114"/>
      <c r="D805" s="114"/>
      <c r="E805" s="114"/>
      <c r="G805" s="114"/>
      <c r="H805" s="114"/>
      <c r="I805" s="114"/>
      <c r="J805" s="114"/>
      <c r="K805" s="114"/>
      <c r="L805" s="114"/>
      <c r="M805" s="114"/>
      <c r="N805" s="114"/>
      <c r="O805" s="114"/>
      <c r="P805" s="114"/>
      <c r="R805" s="114"/>
      <c r="T805" s="114"/>
      <c r="U805" s="114"/>
      <c r="V805" s="114"/>
      <c r="X805" s="114"/>
      <c r="Z805" s="114"/>
      <c r="AA805" s="114"/>
      <c r="AB805" s="114"/>
      <c r="AC805" s="131">
        <f t="shared" si="15"/>
        <v>0</v>
      </c>
    </row>
    <row r="806" spans="1:29" x14ac:dyDescent="0.3">
      <c r="A806" s="131">
        <v>796</v>
      </c>
      <c r="B806" s="114"/>
      <c r="C806" s="114"/>
      <c r="D806" s="114"/>
      <c r="E806" s="114"/>
      <c r="G806" s="114"/>
      <c r="H806" s="114"/>
      <c r="I806" s="114"/>
      <c r="J806" s="114"/>
      <c r="K806" s="114"/>
      <c r="L806" s="114"/>
      <c r="M806" s="114"/>
      <c r="N806" s="114"/>
      <c r="O806" s="114"/>
      <c r="P806" s="114"/>
      <c r="R806" s="114"/>
      <c r="T806" s="114"/>
      <c r="U806" s="114"/>
      <c r="V806" s="114"/>
      <c r="X806" s="114"/>
      <c r="Z806" s="114"/>
      <c r="AA806" s="114"/>
      <c r="AB806" s="114"/>
      <c r="AC806" s="131">
        <f t="shared" si="15"/>
        <v>0</v>
      </c>
    </row>
    <row r="807" spans="1:29" x14ac:dyDescent="0.3">
      <c r="A807" s="131">
        <v>797</v>
      </c>
      <c r="B807" s="114"/>
      <c r="C807" s="114"/>
      <c r="D807" s="114"/>
      <c r="E807" s="114"/>
      <c r="G807" s="114"/>
      <c r="H807" s="114"/>
      <c r="I807" s="114"/>
      <c r="J807" s="114"/>
      <c r="K807" s="114"/>
      <c r="L807" s="114"/>
      <c r="M807" s="114"/>
      <c r="N807" s="114"/>
      <c r="O807" s="114"/>
      <c r="P807" s="114"/>
      <c r="R807" s="114"/>
      <c r="T807" s="114"/>
      <c r="U807" s="114"/>
      <c r="V807" s="114"/>
      <c r="X807" s="114"/>
      <c r="Z807" s="114"/>
      <c r="AA807" s="114"/>
      <c r="AB807" s="114"/>
      <c r="AC807" s="131">
        <f t="shared" si="15"/>
        <v>0</v>
      </c>
    </row>
    <row r="808" spans="1:29" x14ac:dyDescent="0.3">
      <c r="A808" s="131">
        <v>798</v>
      </c>
      <c r="B808" s="114"/>
      <c r="C808" s="114"/>
      <c r="D808" s="114"/>
      <c r="E808" s="114"/>
      <c r="G808" s="114"/>
      <c r="H808" s="114"/>
      <c r="I808" s="114"/>
      <c r="J808" s="114"/>
      <c r="K808" s="114"/>
      <c r="L808" s="114"/>
      <c r="M808" s="114"/>
      <c r="N808" s="114"/>
      <c r="O808" s="114"/>
      <c r="P808" s="114"/>
      <c r="R808" s="114"/>
      <c r="T808" s="114"/>
      <c r="U808" s="114"/>
      <c r="V808" s="114"/>
      <c r="X808" s="114"/>
      <c r="Z808" s="114"/>
      <c r="AA808" s="114"/>
      <c r="AB808" s="114"/>
      <c r="AC808" s="131">
        <f t="shared" si="15"/>
        <v>0</v>
      </c>
    </row>
    <row r="809" spans="1:29" x14ac:dyDescent="0.3">
      <c r="A809" s="131">
        <v>799</v>
      </c>
      <c r="B809" s="114"/>
      <c r="C809" s="114"/>
      <c r="D809" s="114"/>
      <c r="E809" s="114"/>
      <c r="G809" s="114"/>
      <c r="H809" s="114"/>
      <c r="I809" s="114"/>
      <c r="J809" s="114"/>
      <c r="K809" s="114"/>
      <c r="L809" s="114"/>
      <c r="M809" s="114"/>
      <c r="N809" s="114"/>
      <c r="O809" s="114"/>
      <c r="P809" s="114"/>
      <c r="R809" s="114"/>
      <c r="T809" s="114"/>
      <c r="U809" s="114"/>
      <c r="V809" s="114"/>
      <c r="X809" s="114"/>
      <c r="Z809" s="114"/>
      <c r="AA809" s="114"/>
      <c r="AB809" s="114"/>
      <c r="AC809" s="131">
        <f t="shared" si="15"/>
        <v>0</v>
      </c>
    </row>
    <row r="810" spans="1:29" x14ac:dyDescent="0.3">
      <c r="A810" s="131">
        <v>800</v>
      </c>
      <c r="B810" s="114"/>
      <c r="C810" s="114"/>
      <c r="D810" s="114"/>
      <c r="E810" s="114"/>
      <c r="G810" s="114"/>
      <c r="H810" s="114"/>
      <c r="I810" s="114"/>
      <c r="J810" s="114"/>
      <c r="K810" s="114"/>
      <c r="L810" s="114"/>
      <c r="M810" s="114"/>
      <c r="N810" s="114"/>
      <c r="O810" s="114"/>
      <c r="P810" s="114"/>
      <c r="R810" s="114"/>
      <c r="T810" s="114"/>
      <c r="U810" s="114"/>
      <c r="V810" s="114"/>
      <c r="X810" s="114"/>
      <c r="Z810" s="114"/>
      <c r="AA810" s="114"/>
      <c r="AB810" s="114"/>
      <c r="AC810" s="131">
        <f t="shared" si="15"/>
        <v>0</v>
      </c>
    </row>
    <row r="811" spans="1:29" x14ac:dyDescent="0.3">
      <c r="A811" s="131">
        <v>801</v>
      </c>
      <c r="B811" s="114"/>
      <c r="C811" s="114"/>
      <c r="D811" s="114"/>
      <c r="E811" s="114"/>
      <c r="G811" s="114"/>
      <c r="H811" s="114"/>
      <c r="I811" s="114"/>
      <c r="J811" s="114"/>
      <c r="K811" s="114"/>
      <c r="L811" s="114"/>
      <c r="M811" s="114"/>
      <c r="N811" s="114"/>
      <c r="O811" s="114"/>
      <c r="P811" s="114"/>
      <c r="R811" s="114"/>
      <c r="T811" s="114"/>
      <c r="U811" s="114"/>
      <c r="V811" s="114"/>
      <c r="X811" s="114"/>
      <c r="Z811" s="114"/>
      <c r="AA811" s="114"/>
      <c r="AB811" s="114"/>
      <c r="AC811" s="131">
        <f t="shared" si="15"/>
        <v>0</v>
      </c>
    </row>
    <row r="812" spans="1:29" x14ac:dyDescent="0.3">
      <c r="A812" s="131">
        <v>802</v>
      </c>
      <c r="B812" s="114"/>
      <c r="C812" s="114"/>
      <c r="D812" s="114"/>
      <c r="E812" s="114"/>
      <c r="G812" s="114"/>
      <c r="H812" s="114"/>
      <c r="I812" s="114"/>
      <c r="J812" s="114"/>
      <c r="K812" s="114"/>
      <c r="L812" s="114"/>
      <c r="M812" s="114"/>
      <c r="N812" s="114"/>
      <c r="O812" s="114"/>
      <c r="P812" s="114"/>
      <c r="R812" s="114"/>
      <c r="T812" s="114"/>
      <c r="U812" s="114"/>
      <c r="V812" s="114"/>
      <c r="X812" s="114"/>
      <c r="Z812" s="114"/>
      <c r="AA812" s="114"/>
      <c r="AB812" s="114"/>
      <c r="AC812" s="131">
        <f t="shared" si="15"/>
        <v>0</v>
      </c>
    </row>
    <row r="813" spans="1:29" x14ac:dyDescent="0.3">
      <c r="A813" s="131">
        <v>803</v>
      </c>
      <c r="B813" s="114"/>
      <c r="C813" s="114"/>
      <c r="D813" s="114"/>
      <c r="E813" s="114"/>
      <c r="G813" s="114"/>
      <c r="H813" s="114"/>
      <c r="I813" s="114"/>
      <c r="J813" s="114"/>
      <c r="K813" s="114"/>
      <c r="L813" s="114"/>
      <c r="M813" s="114"/>
      <c r="N813" s="114"/>
      <c r="O813" s="114"/>
      <c r="P813" s="114"/>
      <c r="R813" s="114"/>
      <c r="T813" s="114"/>
      <c r="U813" s="114"/>
      <c r="V813" s="114"/>
      <c r="X813" s="114"/>
      <c r="Z813" s="114"/>
      <c r="AA813" s="114"/>
      <c r="AB813" s="114"/>
      <c r="AC813" s="131">
        <f t="shared" si="15"/>
        <v>0</v>
      </c>
    </row>
    <row r="814" spans="1:29" x14ac:dyDescent="0.3">
      <c r="A814" s="131">
        <v>804</v>
      </c>
      <c r="B814" s="114"/>
      <c r="C814" s="114"/>
      <c r="D814" s="114"/>
      <c r="E814" s="114"/>
      <c r="G814" s="114"/>
      <c r="H814" s="114"/>
      <c r="I814" s="114"/>
      <c r="J814" s="114"/>
      <c r="K814" s="114"/>
      <c r="L814" s="114"/>
      <c r="M814" s="114"/>
      <c r="N814" s="114"/>
      <c r="O814" s="114"/>
      <c r="P814" s="114"/>
      <c r="R814" s="114"/>
      <c r="T814" s="114"/>
      <c r="U814" s="114"/>
      <c r="V814" s="114"/>
      <c r="X814" s="114"/>
      <c r="Z814" s="114"/>
      <c r="AA814" s="114"/>
      <c r="AB814" s="114"/>
      <c r="AC814" s="131">
        <f t="shared" si="15"/>
        <v>0</v>
      </c>
    </row>
    <row r="815" spans="1:29" x14ac:dyDescent="0.3">
      <c r="A815" s="131">
        <v>805</v>
      </c>
      <c r="B815" s="114"/>
      <c r="C815" s="114"/>
      <c r="D815" s="114"/>
      <c r="E815" s="114"/>
      <c r="G815" s="114"/>
      <c r="H815" s="114"/>
      <c r="I815" s="114"/>
      <c r="J815" s="114"/>
      <c r="K815" s="114"/>
      <c r="L815" s="114"/>
      <c r="M815" s="114"/>
      <c r="N815" s="114"/>
      <c r="O815" s="114"/>
      <c r="P815" s="114"/>
      <c r="R815" s="114"/>
      <c r="T815" s="114"/>
      <c r="U815" s="114"/>
      <c r="V815" s="114"/>
      <c r="X815" s="114"/>
      <c r="Z815" s="114"/>
      <c r="AA815" s="114"/>
      <c r="AB815" s="114"/>
      <c r="AC815" s="131">
        <f t="shared" si="15"/>
        <v>0</v>
      </c>
    </row>
    <row r="816" spans="1:29" x14ac:dyDescent="0.3">
      <c r="A816" s="131">
        <v>806</v>
      </c>
      <c r="B816" s="114"/>
      <c r="C816" s="114"/>
      <c r="D816" s="114"/>
      <c r="E816" s="114"/>
      <c r="G816" s="114"/>
      <c r="H816" s="114"/>
      <c r="I816" s="114"/>
      <c r="J816" s="114"/>
      <c r="K816" s="114"/>
      <c r="L816" s="114"/>
      <c r="M816" s="114"/>
      <c r="N816" s="114"/>
      <c r="O816" s="114"/>
      <c r="P816" s="114"/>
      <c r="R816" s="114"/>
      <c r="T816" s="114"/>
      <c r="U816" s="114"/>
      <c r="V816" s="114"/>
      <c r="X816" s="114"/>
      <c r="Z816" s="114"/>
      <c r="AA816" s="114"/>
      <c r="AB816" s="114"/>
      <c r="AC816" s="131">
        <f t="shared" si="15"/>
        <v>0</v>
      </c>
    </row>
    <row r="817" spans="1:29" x14ac:dyDescent="0.3">
      <c r="A817" s="131">
        <v>807</v>
      </c>
      <c r="B817" s="114"/>
      <c r="C817" s="114"/>
      <c r="D817" s="114"/>
      <c r="E817" s="114"/>
      <c r="G817" s="114"/>
      <c r="H817" s="114"/>
      <c r="I817" s="114"/>
      <c r="J817" s="114"/>
      <c r="K817" s="114"/>
      <c r="L817" s="114"/>
      <c r="M817" s="114"/>
      <c r="N817" s="114"/>
      <c r="O817" s="114"/>
      <c r="P817" s="114"/>
      <c r="R817" s="114"/>
      <c r="T817" s="114"/>
      <c r="U817" s="114"/>
      <c r="V817" s="114"/>
      <c r="X817" s="114"/>
      <c r="Z817" s="114"/>
      <c r="AA817" s="114"/>
      <c r="AB817" s="114"/>
      <c r="AC817" s="131">
        <f t="shared" si="15"/>
        <v>0</v>
      </c>
    </row>
    <row r="818" spans="1:29" x14ac:dyDescent="0.3">
      <c r="A818" s="131">
        <v>808</v>
      </c>
      <c r="B818" s="114"/>
      <c r="C818" s="114"/>
      <c r="D818" s="114"/>
      <c r="E818" s="114"/>
      <c r="G818" s="114"/>
      <c r="H818" s="114"/>
      <c r="I818" s="114"/>
      <c r="J818" s="114"/>
      <c r="K818" s="114"/>
      <c r="L818" s="114"/>
      <c r="M818" s="114"/>
      <c r="N818" s="114"/>
      <c r="O818" s="114"/>
      <c r="P818" s="114"/>
      <c r="R818" s="114"/>
      <c r="T818" s="114"/>
      <c r="U818" s="114"/>
      <c r="V818" s="114"/>
      <c r="X818" s="114"/>
      <c r="Z818" s="114"/>
      <c r="AA818" s="114"/>
      <c r="AB818" s="114"/>
      <c r="AC818" s="131">
        <f t="shared" si="15"/>
        <v>0</v>
      </c>
    </row>
    <row r="819" spans="1:29" x14ac:dyDescent="0.3">
      <c r="A819" s="131">
        <v>809</v>
      </c>
      <c r="B819" s="114"/>
      <c r="C819" s="114"/>
      <c r="D819" s="114"/>
      <c r="E819" s="114"/>
      <c r="G819" s="114"/>
      <c r="H819" s="114"/>
      <c r="I819" s="114"/>
      <c r="J819" s="114"/>
      <c r="K819" s="114"/>
      <c r="L819" s="114"/>
      <c r="M819" s="114"/>
      <c r="N819" s="114"/>
      <c r="O819" s="114"/>
      <c r="P819" s="114"/>
      <c r="R819" s="114"/>
      <c r="T819" s="114"/>
      <c r="U819" s="114"/>
      <c r="V819" s="114"/>
      <c r="X819" s="114"/>
      <c r="Z819" s="114"/>
      <c r="AA819" s="114"/>
      <c r="AB819" s="114"/>
      <c r="AC819" s="131">
        <f t="shared" si="15"/>
        <v>0</v>
      </c>
    </row>
    <row r="820" spans="1:29" x14ac:dyDescent="0.3">
      <c r="A820" s="131">
        <v>810</v>
      </c>
      <c r="B820" s="114"/>
      <c r="C820" s="114"/>
      <c r="D820" s="114"/>
      <c r="E820" s="114"/>
      <c r="G820" s="114"/>
      <c r="H820" s="114"/>
      <c r="I820" s="114"/>
      <c r="J820" s="114"/>
      <c r="K820" s="114"/>
      <c r="L820" s="114"/>
      <c r="M820" s="114"/>
      <c r="N820" s="114"/>
      <c r="O820" s="114"/>
      <c r="P820" s="114"/>
      <c r="R820" s="114"/>
      <c r="T820" s="114"/>
      <c r="U820" s="114"/>
      <c r="V820" s="114"/>
      <c r="X820" s="114"/>
      <c r="Z820" s="114"/>
      <c r="AA820" s="114"/>
      <c r="AB820" s="114"/>
      <c r="AC820" s="131">
        <f t="shared" si="15"/>
        <v>0</v>
      </c>
    </row>
    <row r="821" spans="1:29" x14ac:dyDescent="0.3">
      <c r="A821" s="131">
        <v>811</v>
      </c>
      <c r="B821" s="114"/>
      <c r="C821" s="114"/>
      <c r="D821" s="114"/>
      <c r="E821" s="114"/>
      <c r="G821" s="114"/>
      <c r="H821" s="114"/>
      <c r="I821" s="114"/>
      <c r="J821" s="114"/>
      <c r="K821" s="114"/>
      <c r="L821" s="114"/>
      <c r="M821" s="114"/>
      <c r="N821" s="114"/>
      <c r="O821" s="114"/>
      <c r="P821" s="114"/>
      <c r="R821" s="114"/>
      <c r="T821" s="114"/>
      <c r="U821" s="114"/>
      <c r="V821" s="114"/>
      <c r="X821" s="114"/>
      <c r="Z821" s="114"/>
      <c r="AA821" s="114"/>
      <c r="AB821" s="114"/>
      <c r="AC821" s="131">
        <f t="shared" si="15"/>
        <v>0</v>
      </c>
    </row>
    <row r="822" spans="1:29" x14ac:dyDescent="0.3">
      <c r="A822" s="131">
        <v>812</v>
      </c>
      <c r="B822" s="114"/>
      <c r="C822" s="114"/>
      <c r="D822" s="114"/>
      <c r="E822" s="114"/>
      <c r="G822" s="114"/>
      <c r="H822" s="114"/>
      <c r="I822" s="114"/>
      <c r="J822" s="114"/>
      <c r="K822" s="114"/>
      <c r="L822" s="114"/>
      <c r="M822" s="114"/>
      <c r="N822" s="114"/>
      <c r="O822" s="114"/>
      <c r="P822" s="114"/>
      <c r="R822" s="114"/>
      <c r="T822" s="114"/>
      <c r="U822" s="114"/>
      <c r="V822" s="114"/>
      <c r="X822" s="114"/>
      <c r="Z822" s="114"/>
      <c r="AA822" s="114"/>
      <c r="AB822" s="114"/>
      <c r="AC822" s="131">
        <f t="shared" si="15"/>
        <v>0</v>
      </c>
    </row>
    <row r="823" spans="1:29" x14ac:dyDescent="0.3">
      <c r="A823" s="131">
        <v>813</v>
      </c>
      <c r="B823" s="114"/>
      <c r="C823" s="114"/>
      <c r="D823" s="114"/>
      <c r="E823" s="114"/>
      <c r="G823" s="114"/>
      <c r="H823" s="114"/>
      <c r="I823" s="114"/>
      <c r="J823" s="114"/>
      <c r="K823" s="114"/>
      <c r="L823" s="114"/>
      <c r="M823" s="114"/>
      <c r="N823" s="114"/>
      <c r="O823" s="114"/>
      <c r="P823" s="114"/>
      <c r="R823" s="114"/>
      <c r="T823" s="114"/>
      <c r="U823" s="114"/>
      <c r="V823" s="114"/>
      <c r="X823" s="114"/>
      <c r="Z823" s="114"/>
      <c r="AA823" s="114"/>
      <c r="AB823" s="114"/>
      <c r="AC823" s="131">
        <f t="shared" si="15"/>
        <v>0</v>
      </c>
    </row>
    <row r="824" spans="1:29" x14ac:dyDescent="0.3">
      <c r="A824" s="131">
        <v>814</v>
      </c>
      <c r="B824" s="114"/>
      <c r="C824" s="114"/>
      <c r="D824" s="114"/>
      <c r="E824" s="114"/>
      <c r="G824" s="114"/>
      <c r="H824" s="114"/>
      <c r="I824" s="114"/>
      <c r="J824" s="114"/>
      <c r="K824" s="114"/>
      <c r="L824" s="114"/>
      <c r="M824" s="114"/>
      <c r="N824" s="114"/>
      <c r="O824" s="114"/>
      <c r="P824" s="114"/>
      <c r="R824" s="114"/>
      <c r="T824" s="114"/>
      <c r="U824" s="114"/>
      <c r="V824" s="114"/>
      <c r="X824" s="114"/>
      <c r="Z824" s="114"/>
      <c r="AA824" s="114"/>
      <c r="AB824" s="114"/>
      <c r="AC824" s="131">
        <f t="shared" si="15"/>
        <v>0</v>
      </c>
    </row>
    <row r="825" spans="1:29" x14ac:dyDescent="0.3">
      <c r="A825" s="131">
        <v>815</v>
      </c>
      <c r="B825" s="114"/>
      <c r="C825" s="114"/>
      <c r="D825" s="114"/>
      <c r="E825" s="114"/>
      <c r="G825" s="114"/>
      <c r="H825" s="114"/>
      <c r="I825" s="114"/>
      <c r="J825" s="114"/>
      <c r="K825" s="114"/>
      <c r="L825" s="114"/>
      <c r="M825" s="114"/>
      <c r="N825" s="114"/>
      <c r="O825" s="114"/>
      <c r="P825" s="114"/>
      <c r="R825" s="114"/>
      <c r="T825" s="114"/>
      <c r="U825" s="114"/>
      <c r="V825" s="114"/>
      <c r="X825" s="114"/>
      <c r="Z825" s="114"/>
      <c r="AA825" s="114"/>
      <c r="AB825" s="114"/>
      <c r="AC825" s="131">
        <f t="shared" si="15"/>
        <v>0</v>
      </c>
    </row>
    <row r="826" spans="1:29" x14ac:dyDescent="0.3">
      <c r="A826" s="131">
        <v>816</v>
      </c>
      <c r="B826" s="114"/>
      <c r="C826" s="114"/>
      <c r="D826" s="114"/>
      <c r="E826" s="114"/>
      <c r="G826" s="114"/>
      <c r="H826" s="114"/>
      <c r="I826" s="114"/>
      <c r="J826" s="114"/>
      <c r="K826" s="114"/>
      <c r="L826" s="114"/>
      <c r="M826" s="114"/>
      <c r="N826" s="114"/>
      <c r="O826" s="114"/>
      <c r="P826" s="114"/>
      <c r="R826" s="114"/>
      <c r="T826" s="114"/>
      <c r="U826" s="114"/>
      <c r="V826" s="114"/>
      <c r="X826" s="114"/>
      <c r="Z826" s="114"/>
      <c r="AA826" s="114"/>
      <c r="AB826" s="114"/>
      <c r="AC826" s="131">
        <f t="shared" si="15"/>
        <v>0</v>
      </c>
    </row>
    <row r="827" spans="1:29" x14ac:dyDescent="0.3">
      <c r="A827" s="131">
        <v>817</v>
      </c>
      <c r="B827" s="114"/>
      <c r="C827" s="114"/>
      <c r="D827" s="114"/>
      <c r="E827" s="114"/>
      <c r="G827" s="114"/>
      <c r="H827" s="114"/>
      <c r="I827" s="114"/>
      <c r="J827" s="114"/>
      <c r="K827" s="114"/>
      <c r="L827" s="114"/>
      <c r="M827" s="114"/>
      <c r="N827" s="114"/>
      <c r="O827" s="114"/>
      <c r="P827" s="114"/>
      <c r="R827" s="114"/>
      <c r="T827" s="114"/>
      <c r="U827" s="114"/>
      <c r="V827" s="114"/>
      <c r="X827" s="114"/>
      <c r="Z827" s="114"/>
      <c r="AA827" s="114"/>
      <c r="AB827" s="114"/>
      <c r="AC827" s="131">
        <f t="shared" si="15"/>
        <v>0</v>
      </c>
    </row>
    <row r="828" spans="1:29" x14ac:dyDescent="0.3">
      <c r="A828" s="131">
        <v>818</v>
      </c>
      <c r="B828" s="114"/>
      <c r="C828" s="114"/>
      <c r="D828" s="114"/>
      <c r="E828" s="114"/>
      <c r="G828" s="114"/>
      <c r="H828" s="114"/>
      <c r="I828" s="114"/>
      <c r="J828" s="114"/>
      <c r="K828" s="114"/>
      <c r="L828" s="114"/>
      <c r="M828" s="114"/>
      <c r="N828" s="114"/>
      <c r="O828" s="114"/>
      <c r="P828" s="114"/>
      <c r="R828" s="114"/>
      <c r="T828" s="114"/>
      <c r="U828" s="114"/>
      <c r="V828" s="114"/>
      <c r="X828" s="114"/>
      <c r="Z828" s="114"/>
      <c r="AA828" s="114"/>
      <c r="AB828" s="114"/>
      <c r="AC828" s="131">
        <f t="shared" si="15"/>
        <v>0</v>
      </c>
    </row>
    <row r="829" spans="1:29" x14ac:dyDescent="0.3">
      <c r="A829" s="131">
        <v>819</v>
      </c>
      <c r="B829" s="114"/>
      <c r="C829" s="114"/>
      <c r="D829" s="114"/>
      <c r="E829" s="114"/>
      <c r="G829" s="114"/>
      <c r="H829" s="114"/>
      <c r="I829" s="114"/>
      <c r="J829" s="114"/>
      <c r="K829" s="114"/>
      <c r="L829" s="114"/>
      <c r="M829" s="114"/>
      <c r="N829" s="114"/>
      <c r="O829" s="114"/>
      <c r="P829" s="114"/>
      <c r="R829" s="114"/>
      <c r="T829" s="114"/>
      <c r="U829" s="114"/>
      <c r="V829" s="114"/>
      <c r="X829" s="114"/>
      <c r="Z829" s="114"/>
      <c r="AA829" s="114"/>
      <c r="AB829" s="114"/>
      <c r="AC829" s="131">
        <f t="shared" si="15"/>
        <v>0</v>
      </c>
    </row>
    <row r="830" spans="1:29" x14ac:dyDescent="0.3">
      <c r="A830" s="131">
        <v>820</v>
      </c>
      <c r="B830" s="114"/>
      <c r="C830" s="114"/>
      <c r="D830" s="114"/>
      <c r="E830" s="114"/>
      <c r="G830" s="114"/>
      <c r="H830" s="114"/>
      <c r="I830" s="114"/>
      <c r="J830" s="114"/>
      <c r="K830" s="114"/>
      <c r="L830" s="114"/>
      <c r="M830" s="114"/>
      <c r="N830" s="114"/>
      <c r="O830" s="114"/>
      <c r="P830" s="114"/>
      <c r="R830" s="114"/>
      <c r="T830" s="114"/>
      <c r="U830" s="114"/>
      <c r="V830" s="114"/>
      <c r="X830" s="114"/>
      <c r="Z830" s="114"/>
      <c r="AA830" s="114"/>
      <c r="AB830" s="114"/>
      <c r="AC830" s="131">
        <f t="shared" si="15"/>
        <v>0</v>
      </c>
    </row>
    <row r="831" spans="1:29" x14ac:dyDescent="0.3">
      <c r="A831" s="131">
        <v>821</v>
      </c>
      <c r="B831" s="114"/>
      <c r="C831" s="114"/>
      <c r="D831" s="114"/>
      <c r="E831" s="114"/>
      <c r="G831" s="114"/>
      <c r="H831" s="114"/>
      <c r="I831" s="114"/>
      <c r="J831" s="114"/>
      <c r="K831" s="114"/>
      <c r="L831" s="114"/>
      <c r="M831" s="114"/>
      <c r="N831" s="114"/>
      <c r="O831" s="114"/>
      <c r="P831" s="114"/>
      <c r="R831" s="114"/>
      <c r="T831" s="114"/>
      <c r="U831" s="114"/>
      <c r="V831" s="114"/>
      <c r="X831" s="114"/>
      <c r="Z831" s="114"/>
      <c r="AA831" s="114"/>
      <c r="AB831" s="114"/>
      <c r="AC831" s="131">
        <f t="shared" si="15"/>
        <v>0</v>
      </c>
    </row>
    <row r="832" spans="1:29" x14ac:dyDescent="0.3">
      <c r="A832" s="131">
        <v>822</v>
      </c>
      <c r="B832" s="114"/>
      <c r="C832" s="114"/>
      <c r="D832" s="114"/>
      <c r="E832" s="114"/>
      <c r="G832" s="114"/>
      <c r="H832" s="114"/>
      <c r="I832" s="114"/>
      <c r="J832" s="114"/>
      <c r="K832" s="114"/>
      <c r="L832" s="114"/>
      <c r="M832" s="114"/>
      <c r="N832" s="114"/>
      <c r="O832" s="114"/>
      <c r="P832" s="114"/>
      <c r="R832" s="114"/>
      <c r="T832" s="114"/>
      <c r="U832" s="114"/>
      <c r="V832" s="114"/>
      <c r="X832" s="114"/>
      <c r="Z832" s="114"/>
      <c r="AA832" s="114"/>
      <c r="AB832" s="114"/>
      <c r="AC832" s="131">
        <f t="shared" si="15"/>
        <v>0</v>
      </c>
    </row>
    <row r="833" spans="1:29" x14ac:dyDescent="0.3">
      <c r="A833" s="131">
        <v>823</v>
      </c>
      <c r="B833" s="114"/>
      <c r="C833" s="114"/>
      <c r="D833" s="114"/>
      <c r="E833" s="114"/>
      <c r="G833" s="114"/>
      <c r="H833" s="114"/>
      <c r="I833" s="114"/>
      <c r="J833" s="114"/>
      <c r="K833" s="114"/>
      <c r="L833" s="114"/>
      <c r="M833" s="114"/>
      <c r="N833" s="114"/>
      <c r="O833" s="114"/>
      <c r="P833" s="114"/>
      <c r="R833" s="114"/>
      <c r="T833" s="114"/>
      <c r="U833" s="114"/>
      <c r="V833" s="114"/>
      <c r="X833" s="114"/>
      <c r="Z833" s="114"/>
      <c r="AA833" s="114"/>
      <c r="AB833" s="114"/>
      <c r="AC833" s="131">
        <f t="shared" si="15"/>
        <v>0</v>
      </c>
    </row>
    <row r="834" spans="1:29" x14ac:dyDescent="0.3">
      <c r="A834" s="131">
        <v>824</v>
      </c>
      <c r="B834" s="114"/>
      <c r="C834" s="114"/>
      <c r="D834" s="114"/>
      <c r="E834" s="114"/>
      <c r="G834" s="114"/>
      <c r="H834" s="114"/>
      <c r="I834" s="114"/>
      <c r="J834" s="114"/>
      <c r="K834" s="114"/>
      <c r="L834" s="114"/>
      <c r="M834" s="114"/>
      <c r="N834" s="114"/>
      <c r="O834" s="114"/>
      <c r="P834" s="114"/>
      <c r="R834" s="114"/>
      <c r="T834" s="114"/>
      <c r="U834" s="114"/>
      <c r="V834" s="114"/>
      <c r="X834" s="114"/>
      <c r="Z834" s="114"/>
      <c r="AA834" s="114"/>
      <c r="AB834" s="114"/>
      <c r="AC834" s="131">
        <f t="shared" si="15"/>
        <v>0</v>
      </c>
    </row>
    <row r="835" spans="1:29" x14ac:dyDescent="0.3">
      <c r="A835" s="131">
        <v>825</v>
      </c>
      <c r="B835" s="114"/>
      <c r="C835" s="114"/>
      <c r="D835" s="114"/>
      <c r="E835" s="114"/>
      <c r="G835" s="114"/>
      <c r="H835" s="114"/>
      <c r="I835" s="114"/>
      <c r="J835" s="114"/>
      <c r="K835" s="114"/>
      <c r="L835" s="114"/>
      <c r="M835" s="114"/>
      <c r="N835" s="114"/>
      <c r="O835" s="114"/>
      <c r="P835" s="114"/>
      <c r="R835" s="114"/>
      <c r="T835" s="114"/>
      <c r="U835" s="114"/>
      <c r="V835" s="114"/>
      <c r="X835" s="114"/>
      <c r="Z835" s="114"/>
      <c r="AA835" s="114"/>
      <c r="AB835" s="114"/>
      <c r="AC835" s="131">
        <f t="shared" si="15"/>
        <v>0</v>
      </c>
    </row>
    <row r="836" spans="1:29" x14ac:dyDescent="0.3">
      <c r="A836" s="131">
        <v>826</v>
      </c>
      <c r="B836" s="114"/>
      <c r="C836" s="114"/>
      <c r="D836" s="114"/>
      <c r="E836" s="114"/>
      <c r="G836" s="114"/>
      <c r="H836" s="114"/>
      <c r="I836" s="114"/>
      <c r="J836" s="114"/>
      <c r="K836" s="114"/>
      <c r="L836" s="114"/>
      <c r="M836" s="114"/>
      <c r="N836" s="114"/>
      <c r="O836" s="114"/>
      <c r="P836" s="114"/>
      <c r="R836" s="114"/>
      <c r="T836" s="114"/>
      <c r="U836" s="114"/>
      <c r="V836" s="114"/>
      <c r="X836" s="114"/>
      <c r="Z836" s="114"/>
      <c r="AA836" s="114"/>
      <c r="AB836" s="114"/>
      <c r="AC836" s="131">
        <f t="shared" si="15"/>
        <v>0</v>
      </c>
    </row>
    <row r="837" spans="1:29" x14ac:dyDescent="0.3">
      <c r="A837" s="131">
        <v>827</v>
      </c>
      <c r="B837" s="114"/>
      <c r="C837" s="114"/>
      <c r="D837" s="114"/>
      <c r="E837" s="114"/>
      <c r="G837" s="114"/>
      <c r="H837" s="114"/>
      <c r="I837" s="114"/>
      <c r="J837" s="114"/>
      <c r="K837" s="114"/>
      <c r="L837" s="114"/>
      <c r="M837" s="114"/>
      <c r="N837" s="114"/>
      <c r="O837" s="114"/>
      <c r="P837" s="114"/>
      <c r="R837" s="114"/>
      <c r="T837" s="114"/>
      <c r="U837" s="114"/>
      <c r="V837" s="114"/>
      <c r="X837" s="114"/>
      <c r="Z837" s="114"/>
      <c r="AA837" s="114"/>
      <c r="AB837" s="114"/>
      <c r="AC837" s="131">
        <f t="shared" si="15"/>
        <v>0</v>
      </c>
    </row>
    <row r="838" spans="1:29" x14ac:dyDescent="0.3">
      <c r="A838" s="131">
        <v>828</v>
      </c>
      <c r="B838" s="114"/>
      <c r="C838" s="114"/>
      <c r="D838" s="114"/>
      <c r="E838" s="114"/>
      <c r="G838" s="114"/>
      <c r="H838" s="114"/>
      <c r="I838" s="114"/>
      <c r="J838" s="114"/>
      <c r="K838" s="114"/>
      <c r="L838" s="114"/>
      <c r="M838" s="114"/>
      <c r="N838" s="114"/>
      <c r="O838" s="114"/>
      <c r="P838" s="114"/>
      <c r="R838" s="114"/>
      <c r="T838" s="114"/>
      <c r="U838" s="114"/>
      <c r="V838" s="114"/>
      <c r="X838" s="114"/>
      <c r="Z838" s="114"/>
      <c r="AA838" s="114"/>
      <c r="AB838" s="114"/>
      <c r="AC838" s="131">
        <f t="shared" si="15"/>
        <v>0</v>
      </c>
    </row>
    <row r="839" spans="1:29" x14ac:dyDescent="0.3">
      <c r="A839" s="131">
        <v>829</v>
      </c>
      <c r="B839" s="114"/>
      <c r="C839" s="114"/>
      <c r="D839" s="114"/>
      <c r="E839" s="114"/>
      <c r="G839" s="114"/>
      <c r="H839" s="114"/>
      <c r="I839" s="114"/>
      <c r="J839" s="114"/>
      <c r="K839" s="114"/>
      <c r="L839" s="114"/>
      <c r="M839" s="114"/>
      <c r="N839" s="114"/>
      <c r="O839" s="114"/>
      <c r="P839" s="114"/>
      <c r="R839" s="114"/>
      <c r="T839" s="114"/>
      <c r="U839" s="114"/>
      <c r="V839" s="114"/>
      <c r="X839" s="114"/>
      <c r="Z839" s="114"/>
      <c r="AA839" s="114"/>
      <c r="AB839" s="114"/>
      <c r="AC839" s="131">
        <f t="shared" si="15"/>
        <v>0</v>
      </c>
    </row>
    <row r="840" spans="1:29" x14ac:dyDescent="0.3">
      <c r="A840" s="131">
        <v>830</v>
      </c>
      <c r="B840" s="114"/>
      <c r="C840" s="114"/>
      <c r="D840" s="114"/>
      <c r="E840" s="114"/>
      <c r="G840" s="114"/>
      <c r="H840" s="114"/>
      <c r="I840" s="114"/>
      <c r="J840" s="114"/>
      <c r="K840" s="114"/>
      <c r="L840" s="114"/>
      <c r="M840" s="114"/>
      <c r="N840" s="114"/>
      <c r="O840" s="114"/>
      <c r="P840" s="114"/>
      <c r="R840" s="114"/>
      <c r="T840" s="114"/>
      <c r="U840" s="114"/>
      <c r="V840" s="114"/>
      <c r="X840" s="114"/>
      <c r="Z840" s="114"/>
      <c r="AA840" s="114"/>
      <c r="AB840" s="114"/>
      <c r="AC840" s="131">
        <f t="shared" si="15"/>
        <v>0</v>
      </c>
    </row>
    <row r="841" spans="1:29" x14ac:dyDescent="0.3">
      <c r="A841" s="131">
        <v>831</v>
      </c>
      <c r="B841" s="114"/>
      <c r="C841" s="114"/>
      <c r="D841" s="114"/>
      <c r="E841" s="114"/>
      <c r="G841" s="114"/>
      <c r="H841" s="114"/>
      <c r="I841" s="114"/>
      <c r="J841" s="114"/>
      <c r="K841" s="114"/>
      <c r="L841" s="114"/>
      <c r="M841" s="114"/>
      <c r="N841" s="114"/>
      <c r="O841" s="114"/>
      <c r="P841" s="114"/>
      <c r="R841" s="114"/>
      <c r="T841" s="114"/>
      <c r="U841" s="114"/>
      <c r="V841" s="114"/>
      <c r="X841" s="114"/>
      <c r="Z841" s="114"/>
      <c r="AA841" s="114"/>
      <c r="AB841" s="114"/>
      <c r="AC841" s="131">
        <f t="shared" si="15"/>
        <v>0</v>
      </c>
    </row>
    <row r="842" spans="1:29" x14ac:dyDescent="0.3">
      <c r="A842" s="131">
        <v>832</v>
      </c>
      <c r="B842" s="114"/>
      <c r="C842" s="114"/>
      <c r="D842" s="114"/>
      <c r="E842" s="114"/>
      <c r="G842" s="114"/>
      <c r="H842" s="114"/>
      <c r="I842" s="114"/>
      <c r="J842" s="114"/>
      <c r="K842" s="114"/>
      <c r="L842" s="114"/>
      <c r="M842" s="114"/>
      <c r="N842" s="114"/>
      <c r="O842" s="114"/>
      <c r="P842" s="114"/>
      <c r="R842" s="114"/>
      <c r="T842" s="114"/>
      <c r="U842" s="114"/>
      <c r="V842" s="114"/>
      <c r="X842" s="114"/>
      <c r="Z842" s="114"/>
      <c r="AA842" s="114"/>
      <c r="AB842" s="114"/>
      <c r="AC842" s="131">
        <f t="shared" si="15"/>
        <v>0</v>
      </c>
    </row>
    <row r="843" spans="1:29" x14ac:dyDescent="0.3">
      <c r="A843" s="131">
        <v>833</v>
      </c>
      <c r="B843" s="114"/>
      <c r="C843" s="114"/>
      <c r="D843" s="114"/>
      <c r="E843" s="114"/>
      <c r="G843" s="114"/>
      <c r="H843" s="114"/>
      <c r="I843" s="114"/>
      <c r="J843" s="114"/>
      <c r="K843" s="114"/>
      <c r="L843" s="114"/>
      <c r="M843" s="114"/>
      <c r="N843" s="114"/>
      <c r="O843" s="114"/>
      <c r="P843" s="114"/>
      <c r="R843" s="114"/>
      <c r="T843" s="114"/>
      <c r="U843" s="114"/>
      <c r="V843" s="114"/>
      <c r="X843" s="114"/>
      <c r="Z843" s="114"/>
      <c r="AA843" s="114"/>
      <c r="AB843" s="114"/>
      <c r="AC843" s="131">
        <f t="shared" si="15"/>
        <v>0</v>
      </c>
    </row>
    <row r="844" spans="1:29" x14ac:dyDescent="0.3">
      <c r="A844" s="131">
        <v>834</v>
      </c>
      <c r="B844" s="114"/>
      <c r="C844" s="114"/>
      <c r="D844" s="114"/>
      <c r="E844" s="114"/>
      <c r="G844" s="114"/>
      <c r="H844" s="114"/>
      <c r="I844" s="114"/>
      <c r="J844" s="114"/>
      <c r="K844" s="114"/>
      <c r="L844" s="114"/>
      <c r="M844" s="114"/>
      <c r="N844" s="114"/>
      <c r="O844" s="114"/>
      <c r="P844" s="114"/>
      <c r="R844" s="114"/>
      <c r="T844" s="114"/>
      <c r="U844" s="114"/>
      <c r="V844" s="114"/>
      <c r="X844" s="114"/>
      <c r="Z844" s="114"/>
      <c r="AA844" s="114"/>
      <c r="AB844" s="114"/>
      <c r="AC844" s="131">
        <f t="shared" ref="AC844:AC907" si="16">IF(E844=0,D844,D844-E844)</f>
        <v>0</v>
      </c>
    </row>
    <row r="845" spans="1:29" x14ac:dyDescent="0.3">
      <c r="A845" s="131">
        <v>835</v>
      </c>
      <c r="B845" s="114"/>
      <c r="C845" s="114"/>
      <c r="D845" s="114"/>
      <c r="E845" s="114"/>
      <c r="G845" s="114"/>
      <c r="H845" s="114"/>
      <c r="I845" s="114"/>
      <c r="J845" s="114"/>
      <c r="K845" s="114"/>
      <c r="L845" s="114"/>
      <c r="M845" s="114"/>
      <c r="N845" s="114"/>
      <c r="O845" s="114"/>
      <c r="P845" s="114"/>
      <c r="R845" s="114"/>
      <c r="T845" s="114"/>
      <c r="U845" s="114"/>
      <c r="V845" s="114"/>
      <c r="X845" s="114"/>
      <c r="Z845" s="114"/>
      <c r="AA845" s="114"/>
      <c r="AB845" s="114"/>
      <c r="AC845" s="131">
        <f t="shared" si="16"/>
        <v>0</v>
      </c>
    </row>
    <row r="846" spans="1:29" x14ac:dyDescent="0.3">
      <c r="A846" s="131">
        <v>836</v>
      </c>
      <c r="B846" s="114"/>
      <c r="C846" s="114"/>
      <c r="D846" s="114"/>
      <c r="E846" s="114"/>
      <c r="G846" s="114"/>
      <c r="H846" s="114"/>
      <c r="I846" s="114"/>
      <c r="J846" s="114"/>
      <c r="K846" s="114"/>
      <c r="L846" s="114"/>
      <c r="M846" s="114"/>
      <c r="N846" s="114"/>
      <c r="O846" s="114"/>
      <c r="P846" s="114"/>
      <c r="R846" s="114"/>
      <c r="T846" s="114"/>
      <c r="U846" s="114"/>
      <c r="V846" s="114"/>
      <c r="X846" s="114"/>
      <c r="Z846" s="114"/>
      <c r="AA846" s="114"/>
      <c r="AB846" s="114"/>
      <c r="AC846" s="131">
        <f t="shared" si="16"/>
        <v>0</v>
      </c>
    </row>
    <row r="847" spans="1:29" x14ac:dyDescent="0.3">
      <c r="A847" s="131">
        <v>837</v>
      </c>
      <c r="B847" s="114"/>
      <c r="C847" s="114"/>
      <c r="D847" s="114"/>
      <c r="E847" s="114"/>
      <c r="G847" s="114"/>
      <c r="H847" s="114"/>
      <c r="I847" s="114"/>
      <c r="J847" s="114"/>
      <c r="K847" s="114"/>
      <c r="L847" s="114"/>
      <c r="M847" s="114"/>
      <c r="N847" s="114"/>
      <c r="O847" s="114"/>
      <c r="P847" s="114"/>
      <c r="R847" s="114"/>
      <c r="T847" s="114"/>
      <c r="U847" s="114"/>
      <c r="V847" s="114"/>
      <c r="X847" s="114"/>
      <c r="Z847" s="114"/>
      <c r="AA847" s="114"/>
      <c r="AB847" s="114"/>
      <c r="AC847" s="131">
        <f t="shared" si="16"/>
        <v>0</v>
      </c>
    </row>
    <row r="848" spans="1:29" x14ac:dyDescent="0.3">
      <c r="A848" s="131">
        <v>838</v>
      </c>
      <c r="B848" s="114"/>
      <c r="C848" s="114"/>
      <c r="D848" s="114"/>
      <c r="E848" s="114"/>
      <c r="G848" s="114"/>
      <c r="H848" s="114"/>
      <c r="I848" s="114"/>
      <c r="J848" s="114"/>
      <c r="K848" s="114"/>
      <c r="L848" s="114"/>
      <c r="M848" s="114"/>
      <c r="N848" s="114"/>
      <c r="O848" s="114"/>
      <c r="P848" s="114"/>
      <c r="R848" s="114"/>
      <c r="T848" s="114"/>
      <c r="U848" s="114"/>
      <c r="V848" s="114"/>
      <c r="X848" s="114"/>
      <c r="Z848" s="114"/>
      <c r="AA848" s="114"/>
      <c r="AB848" s="114"/>
      <c r="AC848" s="131">
        <f t="shared" si="16"/>
        <v>0</v>
      </c>
    </row>
    <row r="849" spans="1:29" x14ac:dyDescent="0.3">
      <c r="A849" s="131">
        <v>839</v>
      </c>
      <c r="B849" s="114"/>
      <c r="C849" s="114"/>
      <c r="D849" s="114"/>
      <c r="E849" s="114"/>
      <c r="G849" s="114"/>
      <c r="H849" s="114"/>
      <c r="I849" s="114"/>
      <c r="J849" s="114"/>
      <c r="K849" s="114"/>
      <c r="L849" s="114"/>
      <c r="M849" s="114"/>
      <c r="N849" s="114"/>
      <c r="O849" s="114"/>
      <c r="P849" s="114"/>
      <c r="R849" s="114"/>
      <c r="T849" s="114"/>
      <c r="U849" s="114"/>
      <c r="V849" s="114"/>
      <c r="X849" s="114"/>
      <c r="Z849" s="114"/>
      <c r="AA849" s="114"/>
      <c r="AB849" s="114"/>
      <c r="AC849" s="131">
        <f t="shared" si="16"/>
        <v>0</v>
      </c>
    </row>
    <row r="850" spans="1:29" x14ac:dyDescent="0.3">
      <c r="A850" s="131">
        <v>840</v>
      </c>
      <c r="B850" s="114"/>
      <c r="C850" s="114"/>
      <c r="D850" s="114"/>
      <c r="E850" s="114"/>
      <c r="G850" s="114"/>
      <c r="H850" s="114"/>
      <c r="I850" s="114"/>
      <c r="J850" s="114"/>
      <c r="K850" s="114"/>
      <c r="L850" s="114"/>
      <c r="M850" s="114"/>
      <c r="N850" s="114"/>
      <c r="O850" s="114"/>
      <c r="P850" s="114"/>
      <c r="R850" s="114"/>
      <c r="T850" s="114"/>
      <c r="U850" s="114"/>
      <c r="V850" s="114"/>
      <c r="X850" s="114"/>
      <c r="Z850" s="114"/>
      <c r="AA850" s="114"/>
      <c r="AB850" s="114"/>
      <c r="AC850" s="131">
        <f t="shared" si="16"/>
        <v>0</v>
      </c>
    </row>
    <row r="851" spans="1:29" x14ac:dyDescent="0.3">
      <c r="A851" s="131">
        <v>841</v>
      </c>
      <c r="B851" s="114"/>
      <c r="C851" s="114"/>
      <c r="D851" s="114"/>
      <c r="E851" s="114"/>
      <c r="G851" s="114"/>
      <c r="H851" s="114"/>
      <c r="I851" s="114"/>
      <c r="J851" s="114"/>
      <c r="K851" s="114"/>
      <c r="L851" s="114"/>
      <c r="M851" s="114"/>
      <c r="N851" s="114"/>
      <c r="O851" s="114"/>
      <c r="P851" s="114"/>
      <c r="R851" s="114"/>
      <c r="T851" s="114"/>
      <c r="U851" s="114"/>
      <c r="V851" s="114"/>
      <c r="X851" s="114"/>
      <c r="Z851" s="114"/>
      <c r="AA851" s="114"/>
      <c r="AB851" s="114"/>
      <c r="AC851" s="131">
        <f t="shared" si="16"/>
        <v>0</v>
      </c>
    </row>
    <row r="852" spans="1:29" x14ac:dyDescent="0.3">
      <c r="A852" s="131">
        <v>842</v>
      </c>
      <c r="B852" s="114"/>
      <c r="C852" s="114"/>
      <c r="D852" s="114"/>
      <c r="E852" s="114"/>
      <c r="G852" s="114"/>
      <c r="H852" s="114"/>
      <c r="I852" s="114"/>
      <c r="J852" s="114"/>
      <c r="K852" s="114"/>
      <c r="L852" s="114"/>
      <c r="M852" s="114"/>
      <c r="N852" s="114"/>
      <c r="O852" s="114"/>
      <c r="P852" s="114"/>
      <c r="R852" s="114"/>
      <c r="T852" s="114"/>
      <c r="U852" s="114"/>
      <c r="V852" s="114"/>
      <c r="X852" s="114"/>
      <c r="Z852" s="114"/>
      <c r="AA852" s="114"/>
      <c r="AB852" s="114"/>
      <c r="AC852" s="131">
        <f t="shared" si="16"/>
        <v>0</v>
      </c>
    </row>
    <row r="853" spans="1:29" x14ac:dyDescent="0.3">
      <c r="A853" s="131">
        <v>843</v>
      </c>
      <c r="B853" s="114"/>
      <c r="C853" s="114"/>
      <c r="D853" s="114"/>
      <c r="E853" s="114"/>
      <c r="G853" s="114"/>
      <c r="H853" s="114"/>
      <c r="I853" s="114"/>
      <c r="J853" s="114"/>
      <c r="K853" s="114"/>
      <c r="L853" s="114"/>
      <c r="M853" s="114"/>
      <c r="N853" s="114"/>
      <c r="O853" s="114"/>
      <c r="P853" s="114"/>
      <c r="R853" s="114"/>
      <c r="T853" s="114"/>
      <c r="U853" s="114"/>
      <c r="V853" s="114"/>
      <c r="X853" s="114"/>
      <c r="Z853" s="114"/>
      <c r="AA853" s="114"/>
      <c r="AB853" s="114"/>
      <c r="AC853" s="131">
        <f t="shared" si="16"/>
        <v>0</v>
      </c>
    </row>
    <row r="854" spans="1:29" x14ac:dyDescent="0.3">
      <c r="A854" s="131">
        <v>844</v>
      </c>
      <c r="B854" s="114"/>
      <c r="C854" s="114"/>
      <c r="D854" s="114"/>
      <c r="E854" s="114"/>
      <c r="G854" s="114"/>
      <c r="H854" s="114"/>
      <c r="I854" s="114"/>
      <c r="J854" s="114"/>
      <c r="K854" s="114"/>
      <c r="L854" s="114"/>
      <c r="M854" s="114"/>
      <c r="N854" s="114"/>
      <c r="O854" s="114"/>
      <c r="P854" s="114"/>
      <c r="R854" s="114"/>
      <c r="T854" s="114"/>
      <c r="U854" s="114"/>
      <c r="V854" s="114"/>
      <c r="X854" s="114"/>
      <c r="Z854" s="114"/>
      <c r="AA854" s="114"/>
      <c r="AB854" s="114"/>
      <c r="AC854" s="131">
        <f t="shared" si="16"/>
        <v>0</v>
      </c>
    </row>
    <row r="855" spans="1:29" x14ac:dyDescent="0.3">
      <c r="A855" s="131">
        <v>845</v>
      </c>
      <c r="B855" s="114"/>
      <c r="C855" s="114"/>
      <c r="D855" s="114"/>
      <c r="E855" s="114"/>
      <c r="G855" s="114"/>
      <c r="H855" s="114"/>
      <c r="I855" s="114"/>
      <c r="J855" s="114"/>
      <c r="K855" s="114"/>
      <c r="L855" s="114"/>
      <c r="M855" s="114"/>
      <c r="N855" s="114"/>
      <c r="O855" s="114"/>
      <c r="P855" s="114"/>
      <c r="R855" s="114"/>
      <c r="T855" s="114"/>
      <c r="U855" s="114"/>
      <c r="V855" s="114"/>
      <c r="X855" s="114"/>
      <c r="Z855" s="114"/>
      <c r="AA855" s="114"/>
      <c r="AB855" s="114"/>
      <c r="AC855" s="131">
        <f t="shared" si="16"/>
        <v>0</v>
      </c>
    </row>
    <row r="856" spans="1:29" x14ac:dyDescent="0.3">
      <c r="A856" s="131">
        <v>846</v>
      </c>
      <c r="B856" s="114"/>
      <c r="C856" s="114"/>
      <c r="D856" s="114"/>
      <c r="E856" s="114"/>
      <c r="G856" s="114"/>
      <c r="H856" s="114"/>
      <c r="I856" s="114"/>
      <c r="J856" s="114"/>
      <c r="K856" s="114"/>
      <c r="L856" s="114"/>
      <c r="M856" s="114"/>
      <c r="N856" s="114"/>
      <c r="O856" s="114"/>
      <c r="P856" s="114"/>
      <c r="R856" s="114"/>
      <c r="T856" s="114"/>
      <c r="U856" s="114"/>
      <c r="V856" s="114"/>
      <c r="X856" s="114"/>
      <c r="Z856" s="114"/>
      <c r="AA856" s="114"/>
      <c r="AB856" s="114"/>
      <c r="AC856" s="131">
        <f t="shared" si="16"/>
        <v>0</v>
      </c>
    </row>
    <row r="857" spans="1:29" x14ac:dyDescent="0.3">
      <c r="A857" s="131">
        <v>847</v>
      </c>
      <c r="B857" s="114"/>
      <c r="C857" s="114"/>
      <c r="D857" s="114"/>
      <c r="E857" s="114"/>
      <c r="G857" s="114"/>
      <c r="H857" s="114"/>
      <c r="I857" s="114"/>
      <c r="J857" s="114"/>
      <c r="K857" s="114"/>
      <c r="L857" s="114"/>
      <c r="M857" s="114"/>
      <c r="N857" s="114"/>
      <c r="O857" s="114"/>
      <c r="P857" s="114"/>
      <c r="R857" s="114"/>
      <c r="T857" s="114"/>
      <c r="U857" s="114"/>
      <c r="V857" s="114"/>
      <c r="X857" s="114"/>
      <c r="Z857" s="114"/>
      <c r="AA857" s="114"/>
      <c r="AB857" s="114"/>
      <c r="AC857" s="131">
        <f t="shared" si="16"/>
        <v>0</v>
      </c>
    </row>
    <row r="858" spans="1:29" x14ac:dyDescent="0.3">
      <c r="A858" s="131">
        <v>848</v>
      </c>
      <c r="B858" s="114"/>
      <c r="C858" s="114"/>
      <c r="D858" s="114"/>
      <c r="E858" s="114"/>
      <c r="G858" s="114"/>
      <c r="H858" s="114"/>
      <c r="I858" s="114"/>
      <c r="J858" s="114"/>
      <c r="K858" s="114"/>
      <c r="L858" s="114"/>
      <c r="M858" s="114"/>
      <c r="N858" s="114"/>
      <c r="O858" s="114"/>
      <c r="P858" s="114"/>
      <c r="R858" s="114"/>
      <c r="T858" s="114"/>
      <c r="U858" s="114"/>
      <c r="V858" s="114"/>
      <c r="X858" s="114"/>
      <c r="Z858" s="114"/>
      <c r="AA858" s="114"/>
      <c r="AB858" s="114"/>
      <c r="AC858" s="131">
        <f t="shared" si="16"/>
        <v>0</v>
      </c>
    </row>
    <row r="859" spans="1:29" x14ac:dyDescent="0.3">
      <c r="A859" s="131">
        <v>849</v>
      </c>
      <c r="B859" s="114"/>
      <c r="C859" s="114"/>
      <c r="D859" s="114"/>
      <c r="E859" s="114"/>
      <c r="G859" s="114"/>
      <c r="H859" s="114"/>
      <c r="I859" s="114"/>
      <c r="J859" s="114"/>
      <c r="K859" s="114"/>
      <c r="L859" s="114"/>
      <c r="M859" s="114"/>
      <c r="N859" s="114"/>
      <c r="O859" s="114"/>
      <c r="P859" s="114"/>
      <c r="R859" s="114"/>
      <c r="T859" s="114"/>
      <c r="U859" s="114"/>
      <c r="V859" s="114"/>
      <c r="X859" s="114"/>
      <c r="Z859" s="114"/>
      <c r="AA859" s="114"/>
      <c r="AB859" s="114"/>
      <c r="AC859" s="131">
        <f t="shared" si="16"/>
        <v>0</v>
      </c>
    </row>
    <row r="860" spans="1:29" x14ac:dyDescent="0.3">
      <c r="A860" s="131">
        <v>850</v>
      </c>
      <c r="B860" s="114"/>
      <c r="C860" s="114"/>
      <c r="D860" s="114"/>
      <c r="E860" s="114"/>
      <c r="G860" s="114"/>
      <c r="H860" s="114"/>
      <c r="I860" s="114"/>
      <c r="J860" s="114"/>
      <c r="K860" s="114"/>
      <c r="L860" s="114"/>
      <c r="M860" s="114"/>
      <c r="N860" s="114"/>
      <c r="O860" s="114"/>
      <c r="P860" s="114"/>
      <c r="R860" s="114"/>
      <c r="T860" s="114"/>
      <c r="U860" s="114"/>
      <c r="V860" s="114"/>
      <c r="X860" s="114"/>
      <c r="Z860" s="114"/>
      <c r="AA860" s="114"/>
      <c r="AB860" s="114"/>
      <c r="AC860" s="131">
        <f t="shared" si="16"/>
        <v>0</v>
      </c>
    </row>
    <row r="861" spans="1:29" x14ac:dyDescent="0.3">
      <c r="A861" s="131">
        <v>851</v>
      </c>
      <c r="B861" s="114"/>
      <c r="C861" s="114"/>
      <c r="D861" s="114"/>
      <c r="E861" s="114"/>
      <c r="G861" s="114"/>
      <c r="H861" s="114"/>
      <c r="I861" s="114"/>
      <c r="J861" s="114"/>
      <c r="K861" s="114"/>
      <c r="L861" s="114"/>
      <c r="M861" s="114"/>
      <c r="N861" s="114"/>
      <c r="O861" s="114"/>
      <c r="P861" s="114"/>
      <c r="R861" s="114"/>
      <c r="T861" s="114"/>
      <c r="U861" s="114"/>
      <c r="V861" s="114"/>
      <c r="X861" s="114"/>
      <c r="Z861" s="114"/>
      <c r="AA861" s="114"/>
      <c r="AB861" s="114"/>
      <c r="AC861" s="131">
        <f t="shared" si="16"/>
        <v>0</v>
      </c>
    </row>
    <row r="862" spans="1:29" x14ac:dyDescent="0.3">
      <c r="A862" s="131">
        <v>852</v>
      </c>
      <c r="B862" s="114"/>
      <c r="C862" s="114"/>
      <c r="D862" s="114"/>
      <c r="E862" s="114"/>
      <c r="G862" s="114"/>
      <c r="H862" s="114"/>
      <c r="I862" s="114"/>
      <c r="J862" s="114"/>
      <c r="K862" s="114"/>
      <c r="L862" s="114"/>
      <c r="M862" s="114"/>
      <c r="N862" s="114"/>
      <c r="O862" s="114"/>
      <c r="P862" s="114"/>
      <c r="R862" s="114"/>
      <c r="T862" s="114"/>
      <c r="U862" s="114"/>
      <c r="V862" s="114"/>
      <c r="X862" s="114"/>
      <c r="Z862" s="114"/>
      <c r="AA862" s="114"/>
      <c r="AB862" s="114"/>
      <c r="AC862" s="131">
        <f t="shared" si="16"/>
        <v>0</v>
      </c>
    </row>
    <row r="863" spans="1:29" x14ac:dyDescent="0.3">
      <c r="A863" s="131">
        <v>853</v>
      </c>
      <c r="B863" s="114"/>
      <c r="C863" s="114"/>
      <c r="D863" s="114"/>
      <c r="E863" s="114"/>
      <c r="G863" s="114"/>
      <c r="H863" s="114"/>
      <c r="I863" s="114"/>
      <c r="J863" s="114"/>
      <c r="K863" s="114"/>
      <c r="L863" s="114"/>
      <c r="M863" s="114"/>
      <c r="N863" s="114"/>
      <c r="O863" s="114"/>
      <c r="P863" s="114"/>
      <c r="R863" s="114"/>
      <c r="T863" s="114"/>
      <c r="U863" s="114"/>
      <c r="V863" s="114"/>
      <c r="X863" s="114"/>
      <c r="Z863" s="114"/>
      <c r="AA863" s="114"/>
      <c r="AB863" s="114"/>
      <c r="AC863" s="131">
        <f t="shared" si="16"/>
        <v>0</v>
      </c>
    </row>
    <row r="864" spans="1:29" x14ac:dyDescent="0.3">
      <c r="A864" s="131">
        <v>854</v>
      </c>
      <c r="B864" s="114"/>
      <c r="C864" s="114"/>
      <c r="D864" s="114"/>
      <c r="E864" s="114"/>
      <c r="G864" s="114"/>
      <c r="H864" s="114"/>
      <c r="I864" s="114"/>
      <c r="J864" s="114"/>
      <c r="K864" s="114"/>
      <c r="L864" s="114"/>
      <c r="M864" s="114"/>
      <c r="N864" s="114"/>
      <c r="O864" s="114"/>
      <c r="P864" s="114"/>
      <c r="R864" s="114"/>
      <c r="T864" s="114"/>
      <c r="U864" s="114"/>
      <c r="V864" s="114"/>
      <c r="X864" s="114"/>
      <c r="Z864" s="114"/>
      <c r="AA864" s="114"/>
      <c r="AB864" s="114"/>
      <c r="AC864" s="131">
        <f t="shared" si="16"/>
        <v>0</v>
      </c>
    </row>
    <row r="865" spans="1:29" x14ac:dyDescent="0.3">
      <c r="A865" s="131">
        <v>855</v>
      </c>
      <c r="B865" s="114"/>
      <c r="C865" s="114"/>
      <c r="D865" s="114"/>
      <c r="E865" s="114"/>
      <c r="G865" s="114"/>
      <c r="H865" s="114"/>
      <c r="I865" s="114"/>
      <c r="J865" s="114"/>
      <c r="K865" s="114"/>
      <c r="L865" s="114"/>
      <c r="M865" s="114"/>
      <c r="N865" s="114"/>
      <c r="O865" s="114"/>
      <c r="P865" s="114"/>
      <c r="R865" s="114"/>
      <c r="T865" s="114"/>
      <c r="U865" s="114"/>
      <c r="V865" s="114"/>
      <c r="X865" s="114"/>
      <c r="Z865" s="114"/>
      <c r="AA865" s="114"/>
      <c r="AB865" s="114"/>
      <c r="AC865" s="131">
        <f t="shared" si="16"/>
        <v>0</v>
      </c>
    </row>
    <row r="866" spans="1:29" x14ac:dyDescent="0.3">
      <c r="A866" s="131">
        <v>856</v>
      </c>
      <c r="B866" s="114"/>
      <c r="C866" s="114"/>
      <c r="D866" s="114"/>
      <c r="E866" s="114"/>
      <c r="G866" s="114"/>
      <c r="H866" s="114"/>
      <c r="I866" s="114"/>
      <c r="J866" s="114"/>
      <c r="K866" s="114"/>
      <c r="L866" s="114"/>
      <c r="M866" s="114"/>
      <c r="N866" s="114"/>
      <c r="O866" s="114"/>
      <c r="P866" s="114"/>
      <c r="R866" s="114"/>
      <c r="T866" s="114"/>
      <c r="U866" s="114"/>
      <c r="V866" s="114"/>
      <c r="X866" s="114"/>
      <c r="Z866" s="114"/>
      <c r="AA866" s="114"/>
      <c r="AB866" s="114"/>
      <c r="AC866" s="131">
        <f t="shared" si="16"/>
        <v>0</v>
      </c>
    </row>
    <row r="867" spans="1:29" x14ac:dyDescent="0.3">
      <c r="A867" s="131">
        <v>857</v>
      </c>
      <c r="B867" s="114"/>
      <c r="C867" s="114"/>
      <c r="D867" s="114"/>
      <c r="E867" s="114"/>
      <c r="G867" s="114"/>
      <c r="H867" s="114"/>
      <c r="I867" s="114"/>
      <c r="J867" s="114"/>
      <c r="K867" s="114"/>
      <c r="L867" s="114"/>
      <c r="M867" s="114"/>
      <c r="N867" s="114"/>
      <c r="O867" s="114"/>
      <c r="P867" s="114"/>
      <c r="R867" s="114"/>
      <c r="T867" s="114"/>
      <c r="U867" s="114"/>
      <c r="V867" s="114"/>
      <c r="X867" s="114"/>
      <c r="Z867" s="114"/>
      <c r="AA867" s="114"/>
      <c r="AB867" s="114"/>
      <c r="AC867" s="131">
        <f t="shared" si="16"/>
        <v>0</v>
      </c>
    </row>
    <row r="868" spans="1:29" x14ac:dyDescent="0.3">
      <c r="A868" s="131">
        <v>858</v>
      </c>
      <c r="B868" s="114"/>
      <c r="C868" s="114"/>
      <c r="D868" s="114"/>
      <c r="E868" s="114"/>
      <c r="G868" s="114"/>
      <c r="H868" s="114"/>
      <c r="I868" s="114"/>
      <c r="J868" s="114"/>
      <c r="K868" s="114"/>
      <c r="L868" s="114"/>
      <c r="M868" s="114"/>
      <c r="N868" s="114"/>
      <c r="O868" s="114"/>
      <c r="P868" s="114"/>
      <c r="R868" s="114"/>
      <c r="T868" s="114"/>
      <c r="U868" s="114"/>
      <c r="V868" s="114"/>
      <c r="X868" s="114"/>
      <c r="Z868" s="114"/>
      <c r="AA868" s="114"/>
      <c r="AB868" s="114"/>
      <c r="AC868" s="131">
        <f t="shared" si="16"/>
        <v>0</v>
      </c>
    </row>
    <row r="869" spans="1:29" x14ac:dyDescent="0.3">
      <c r="A869" s="131">
        <v>859</v>
      </c>
      <c r="B869" s="114"/>
      <c r="C869" s="114"/>
      <c r="D869" s="114"/>
      <c r="E869" s="114"/>
      <c r="G869" s="114"/>
      <c r="H869" s="114"/>
      <c r="I869" s="114"/>
      <c r="J869" s="114"/>
      <c r="K869" s="114"/>
      <c r="L869" s="114"/>
      <c r="M869" s="114"/>
      <c r="N869" s="114"/>
      <c r="O869" s="114"/>
      <c r="P869" s="114"/>
      <c r="R869" s="114"/>
      <c r="T869" s="114"/>
      <c r="U869" s="114"/>
      <c r="V869" s="114"/>
      <c r="X869" s="114"/>
      <c r="Z869" s="114"/>
      <c r="AA869" s="114"/>
      <c r="AB869" s="114"/>
      <c r="AC869" s="131">
        <f t="shared" si="16"/>
        <v>0</v>
      </c>
    </row>
    <row r="870" spans="1:29" x14ac:dyDescent="0.3">
      <c r="A870" s="131">
        <v>860</v>
      </c>
      <c r="B870" s="114"/>
      <c r="C870" s="114"/>
      <c r="D870" s="114"/>
      <c r="E870" s="114"/>
      <c r="G870" s="114"/>
      <c r="H870" s="114"/>
      <c r="I870" s="114"/>
      <c r="J870" s="114"/>
      <c r="K870" s="114"/>
      <c r="L870" s="114"/>
      <c r="M870" s="114"/>
      <c r="N870" s="114"/>
      <c r="O870" s="114"/>
      <c r="P870" s="114"/>
      <c r="R870" s="114"/>
      <c r="T870" s="114"/>
      <c r="U870" s="114"/>
      <c r="V870" s="114"/>
      <c r="X870" s="114"/>
      <c r="Z870" s="114"/>
      <c r="AA870" s="114"/>
      <c r="AB870" s="114"/>
      <c r="AC870" s="131">
        <f t="shared" si="16"/>
        <v>0</v>
      </c>
    </row>
    <row r="871" spans="1:29" x14ac:dyDescent="0.3">
      <c r="A871" s="131">
        <v>861</v>
      </c>
      <c r="B871" s="114"/>
      <c r="C871" s="114"/>
      <c r="D871" s="114"/>
      <c r="E871" s="114"/>
      <c r="G871" s="114"/>
      <c r="H871" s="114"/>
      <c r="I871" s="114"/>
      <c r="J871" s="114"/>
      <c r="K871" s="114"/>
      <c r="L871" s="114"/>
      <c r="M871" s="114"/>
      <c r="N871" s="114"/>
      <c r="O871" s="114"/>
      <c r="P871" s="114"/>
      <c r="R871" s="114"/>
      <c r="T871" s="114"/>
      <c r="U871" s="114"/>
      <c r="V871" s="114"/>
      <c r="X871" s="114"/>
      <c r="Z871" s="114"/>
      <c r="AA871" s="114"/>
      <c r="AB871" s="114"/>
      <c r="AC871" s="131">
        <f t="shared" si="16"/>
        <v>0</v>
      </c>
    </row>
    <row r="872" spans="1:29" x14ac:dyDescent="0.3">
      <c r="A872" s="131">
        <v>862</v>
      </c>
      <c r="B872" s="114"/>
      <c r="C872" s="114"/>
      <c r="D872" s="114"/>
      <c r="E872" s="114"/>
      <c r="G872" s="114"/>
      <c r="H872" s="114"/>
      <c r="I872" s="114"/>
      <c r="J872" s="114"/>
      <c r="K872" s="114"/>
      <c r="L872" s="114"/>
      <c r="M872" s="114"/>
      <c r="N872" s="114"/>
      <c r="O872" s="114"/>
      <c r="P872" s="114"/>
      <c r="R872" s="114"/>
      <c r="T872" s="114"/>
      <c r="U872" s="114"/>
      <c r="V872" s="114"/>
      <c r="X872" s="114"/>
      <c r="Z872" s="114"/>
      <c r="AA872" s="114"/>
      <c r="AB872" s="114"/>
      <c r="AC872" s="131">
        <f t="shared" si="16"/>
        <v>0</v>
      </c>
    </row>
    <row r="873" spans="1:29" x14ac:dyDescent="0.3">
      <c r="A873" s="131">
        <v>863</v>
      </c>
      <c r="B873" s="114"/>
      <c r="C873" s="114"/>
      <c r="D873" s="114"/>
      <c r="E873" s="114"/>
      <c r="G873" s="114"/>
      <c r="H873" s="114"/>
      <c r="I873" s="114"/>
      <c r="J873" s="114"/>
      <c r="K873" s="114"/>
      <c r="L873" s="114"/>
      <c r="M873" s="114"/>
      <c r="N873" s="114"/>
      <c r="O873" s="114"/>
      <c r="P873" s="114"/>
      <c r="R873" s="114"/>
      <c r="T873" s="114"/>
      <c r="U873" s="114"/>
      <c r="V873" s="114"/>
      <c r="X873" s="114"/>
      <c r="Z873" s="114"/>
      <c r="AA873" s="114"/>
      <c r="AB873" s="114"/>
      <c r="AC873" s="131">
        <f t="shared" si="16"/>
        <v>0</v>
      </c>
    </row>
    <row r="874" spans="1:29" x14ac:dyDescent="0.3">
      <c r="A874" s="131">
        <v>864</v>
      </c>
      <c r="B874" s="114"/>
      <c r="C874" s="114"/>
      <c r="D874" s="114"/>
      <c r="E874" s="114"/>
      <c r="G874" s="114"/>
      <c r="H874" s="114"/>
      <c r="I874" s="114"/>
      <c r="J874" s="114"/>
      <c r="K874" s="114"/>
      <c r="L874" s="114"/>
      <c r="M874" s="114"/>
      <c r="N874" s="114"/>
      <c r="O874" s="114"/>
      <c r="P874" s="114"/>
      <c r="R874" s="114"/>
      <c r="T874" s="114"/>
      <c r="U874" s="114"/>
      <c r="V874" s="114"/>
      <c r="X874" s="114"/>
      <c r="Z874" s="114"/>
      <c r="AA874" s="114"/>
      <c r="AB874" s="114"/>
      <c r="AC874" s="131">
        <f t="shared" si="16"/>
        <v>0</v>
      </c>
    </row>
    <row r="875" spans="1:29" x14ac:dyDescent="0.3">
      <c r="A875" s="131">
        <v>865</v>
      </c>
      <c r="B875" s="114"/>
      <c r="C875" s="114"/>
      <c r="D875" s="114"/>
      <c r="E875" s="114"/>
      <c r="G875" s="114"/>
      <c r="H875" s="114"/>
      <c r="I875" s="114"/>
      <c r="J875" s="114"/>
      <c r="K875" s="114"/>
      <c r="L875" s="114"/>
      <c r="M875" s="114"/>
      <c r="N875" s="114"/>
      <c r="O875" s="114"/>
      <c r="P875" s="114"/>
      <c r="R875" s="114"/>
      <c r="T875" s="114"/>
      <c r="U875" s="114"/>
      <c r="V875" s="114"/>
      <c r="X875" s="114"/>
      <c r="Z875" s="114"/>
      <c r="AA875" s="114"/>
      <c r="AB875" s="114"/>
      <c r="AC875" s="131">
        <f t="shared" si="16"/>
        <v>0</v>
      </c>
    </row>
    <row r="876" spans="1:29" x14ac:dyDescent="0.3">
      <c r="A876" s="131">
        <v>866</v>
      </c>
      <c r="B876" s="114"/>
      <c r="C876" s="114"/>
      <c r="D876" s="114"/>
      <c r="E876" s="114"/>
      <c r="G876" s="114"/>
      <c r="H876" s="114"/>
      <c r="I876" s="114"/>
      <c r="J876" s="114"/>
      <c r="K876" s="114"/>
      <c r="L876" s="114"/>
      <c r="M876" s="114"/>
      <c r="N876" s="114"/>
      <c r="O876" s="114"/>
      <c r="P876" s="114"/>
      <c r="R876" s="114"/>
      <c r="T876" s="114"/>
      <c r="U876" s="114"/>
      <c r="V876" s="114"/>
      <c r="X876" s="114"/>
      <c r="Z876" s="114"/>
      <c r="AA876" s="114"/>
      <c r="AB876" s="114"/>
      <c r="AC876" s="131">
        <f t="shared" si="16"/>
        <v>0</v>
      </c>
    </row>
    <row r="877" spans="1:29" x14ac:dyDescent="0.3">
      <c r="A877" s="131">
        <v>867</v>
      </c>
      <c r="B877" s="114"/>
      <c r="C877" s="114"/>
      <c r="D877" s="114"/>
      <c r="E877" s="114"/>
      <c r="G877" s="114"/>
      <c r="H877" s="114"/>
      <c r="I877" s="114"/>
      <c r="J877" s="114"/>
      <c r="K877" s="114"/>
      <c r="L877" s="114"/>
      <c r="M877" s="114"/>
      <c r="N877" s="114"/>
      <c r="O877" s="114"/>
      <c r="P877" s="114"/>
      <c r="R877" s="114"/>
      <c r="T877" s="114"/>
      <c r="U877" s="114"/>
      <c r="V877" s="114"/>
      <c r="X877" s="114"/>
      <c r="Z877" s="114"/>
      <c r="AA877" s="114"/>
      <c r="AB877" s="114"/>
      <c r="AC877" s="131">
        <f t="shared" si="16"/>
        <v>0</v>
      </c>
    </row>
    <row r="878" spans="1:29" x14ac:dyDescent="0.3">
      <c r="A878" s="131">
        <v>868</v>
      </c>
      <c r="B878" s="114"/>
      <c r="C878" s="114"/>
      <c r="D878" s="114"/>
      <c r="E878" s="114"/>
      <c r="G878" s="114"/>
      <c r="H878" s="114"/>
      <c r="I878" s="114"/>
      <c r="J878" s="114"/>
      <c r="K878" s="114"/>
      <c r="L878" s="114"/>
      <c r="M878" s="114"/>
      <c r="N878" s="114"/>
      <c r="O878" s="114"/>
      <c r="P878" s="114"/>
      <c r="R878" s="114"/>
      <c r="T878" s="114"/>
      <c r="U878" s="114"/>
      <c r="V878" s="114"/>
      <c r="X878" s="114"/>
      <c r="Z878" s="114"/>
      <c r="AA878" s="114"/>
      <c r="AB878" s="114"/>
      <c r="AC878" s="131">
        <f t="shared" si="16"/>
        <v>0</v>
      </c>
    </row>
    <row r="879" spans="1:29" x14ac:dyDescent="0.3">
      <c r="A879" s="131">
        <v>869</v>
      </c>
      <c r="B879" s="114"/>
      <c r="C879" s="114"/>
      <c r="D879" s="114"/>
      <c r="E879" s="114"/>
      <c r="G879" s="114"/>
      <c r="H879" s="114"/>
      <c r="I879" s="114"/>
      <c r="J879" s="114"/>
      <c r="K879" s="114"/>
      <c r="L879" s="114"/>
      <c r="M879" s="114"/>
      <c r="N879" s="114"/>
      <c r="O879" s="114"/>
      <c r="P879" s="114"/>
      <c r="R879" s="114"/>
      <c r="T879" s="114"/>
      <c r="U879" s="114"/>
      <c r="V879" s="114"/>
      <c r="X879" s="114"/>
      <c r="Z879" s="114"/>
      <c r="AA879" s="114"/>
      <c r="AB879" s="114"/>
      <c r="AC879" s="131">
        <f t="shared" si="16"/>
        <v>0</v>
      </c>
    </row>
    <row r="880" spans="1:29" x14ac:dyDescent="0.3">
      <c r="A880" s="131">
        <v>870</v>
      </c>
      <c r="B880" s="114"/>
      <c r="C880" s="114"/>
      <c r="D880" s="114"/>
      <c r="E880" s="114"/>
      <c r="G880" s="114"/>
      <c r="H880" s="114"/>
      <c r="I880" s="114"/>
      <c r="J880" s="114"/>
      <c r="K880" s="114"/>
      <c r="L880" s="114"/>
      <c r="M880" s="114"/>
      <c r="N880" s="114"/>
      <c r="O880" s="114"/>
      <c r="P880" s="114"/>
      <c r="R880" s="114"/>
      <c r="T880" s="114"/>
      <c r="U880" s="114"/>
      <c r="V880" s="114"/>
      <c r="X880" s="114"/>
      <c r="Z880" s="114"/>
      <c r="AA880" s="114"/>
      <c r="AB880" s="114"/>
      <c r="AC880" s="131">
        <f t="shared" si="16"/>
        <v>0</v>
      </c>
    </row>
    <row r="881" spans="1:29" x14ac:dyDescent="0.3">
      <c r="A881" s="131">
        <v>871</v>
      </c>
      <c r="B881" s="114"/>
      <c r="C881" s="114"/>
      <c r="D881" s="114"/>
      <c r="E881" s="114"/>
      <c r="G881" s="114"/>
      <c r="H881" s="114"/>
      <c r="I881" s="114"/>
      <c r="J881" s="114"/>
      <c r="K881" s="114"/>
      <c r="L881" s="114"/>
      <c r="M881" s="114"/>
      <c r="N881" s="114"/>
      <c r="O881" s="114"/>
      <c r="P881" s="114"/>
      <c r="R881" s="114"/>
      <c r="T881" s="114"/>
      <c r="U881" s="114"/>
      <c r="V881" s="114"/>
      <c r="X881" s="114"/>
      <c r="Z881" s="114"/>
      <c r="AA881" s="114"/>
      <c r="AB881" s="114"/>
      <c r="AC881" s="131">
        <f t="shared" si="16"/>
        <v>0</v>
      </c>
    </row>
    <row r="882" spans="1:29" x14ac:dyDescent="0.3">
      <c r="A882" s="131">
        <v>872</v>
      </c>
      <c r="B882" s="114"/>
      <c r="C882" s="114"/>
      <c r="D882" s="114"/>
      <c r="E882" s="114"/>
      <c r="G882" s="114"/>
      <c r="H882" s="114"/>
      <c r="I882" s="114"/>
      <c r="J882" s="114"/>
      <c r="K882" s="114"/>
      <c r="L882" s="114"/>
      <c r="M882" s="114"/>
      <c r="N882" s="114"/>
      <c r="O882" s="114"/>
      <c r="P882" s="114"/>
      <c r="R882" s="114"/>
      <c r="T882" s="114"/>
      <c r="U882" s="114"/>
      <c r="V882" s="114"/>
      <c r="X882" s="114"/>
      <c r="Z882" s="114"/>
      <c r="AA882" s="114"/>
      <c r="AB882" s="114"/>
      <c r="AC882" s="131">
        <f t="shared" si="16"/>
        <v>0</v>
      </c>
    </row>
    <row r="883" spans="1:29" x14ac:dyDescent="0.3">
      <c r="A883" s="131">
        <v>873</v>
      </c>
      <c r="B883" s="114"/>
      <c r="C883" s="114"/>
      <c r="D883" s="114"/>
      <c r="E883" s="114"/>
      <c r="G883" s="114"/>
      <c r="H883" s="114"/>
      <c r="I883" s="114"/>
      <c r="J883" s="114"/>
      <c r="K883" s="114"/>
      <c r="L883" s="114"/>
      <c r="M883" s="114"/>
      <c r="N883" s="114"/>
      <c r="O883" s="114"/>
      <c r="P883" s="114"/>
      <c r="R883" s="114"/>
      <c r="T883" s="114"/>
      <c r="U883" s="114"/>
      <c r="V883" s="114"/>
      <c r="X883" s="114"/>
      <c r="Z883" s="114"/>
      <c r="AA883" s="114"/>
      <c r="AB883" s="114"/>
      <c r="AC883" s="131">
        <f t="shared" si="16"/>
        <v>0</v>
      </c>
    </row>
    <row r="884" spans="1:29" x14ac:dyDescent="0.3">
      <c r="A884" s="131">
        <v>874</v>
      </c>
      <c r="B884" s="114"/>
      <c r="C884" s="114"/>
      <c r="D884" s="114"/>
      <c r="E884" s="114"/>
      <c r="G884" s="114"/>
      <c r="H884" s="114"/>
      <c r="I884" s="114"/>
      <c r="J884" s="114"/>
      <c r="K884" s="114"/>
      <c r="L884" s="114"/>
      <c r="M884" s="114"/>
      <c r="N884" s="114"/>
      <c r="O884" s="114"/>
      <c r="P884" s="114"/>
      <c r="R884" s="114"/>
      <c r="T884" s="114"/>
      <c r="U884" s="114"/>
      <c r="V884" s="114"/>
      <c r="X884" s="114"/>
      <c r="Z884" s="114"/>
      <c r="AA884" s="114"/>
      <c r="AB884" s="114"/>
      <c r="AC884" s="131">
        <f t="shared" si="16"/>
        <v>0</v>
      </c>
    </row>
    <row r="885" spans="1:29" x14ac:dyDescent="0.3">
      <c r="A885" s="131">
        <v>875</v>
      </c>
      <c r="B885" s="114"/>
      <c r="C885" s="114"/>
      <c r="D885" s="114"/>
      <c r="E885" s="114"/>
      <c r="G885" s="114"/>
      <c r="H885" s="114"/>
      <c r="I885" s="114"/>
      <c r="J885" s="114"/>
      <c r="K885" s="114"/>
      <c r="L885" s="114"/>
      <c r="M885" s="114"/>
      <c r="N885" s="114"/>
      <c r="O885" s="114"/>
      <c r="P885" s="114"/>
      <c r="R885" s="114"/>
      <c r="T885" s="114"/>
      <c r="U885" s="114"/>
      <c r="V885" s="114"/>
      <c r="X885" s="114"/>
      <c r="Z885" s="114"/>
      <c r="AA885" s="114"/>
      <c r="AB885" s="114"/>
      <c r="AC885" s="131">
        <f t="shared" si="16"/>
        <v>0</v>
      </c>
    </row>
    <row r="886" spans="1:29" x14ac:dyDescent="0.3">
      <c r="A886" s="131">
        <v>876</v>
      </c>
      <c r="B886" s="114"/>
      <c r="C886" s="114"/>
      <c r="D886" s="114"/>
      <c r="E886" s="114"/>
      <c r="G886" s="114"/>
      <c r="H886" s="114"/>
      <c r="I886" s="114"/>
      <c r="J886" s="114"/>
      <c r="K886" s="114"/>
      <c r="L886" s="114"/>
      <c r="M886" s="114"/>
      <c r="N886" s="114"/>
      <c r="O886" s="114"/>
      <c r="P886" s="114"/>
      <c r="R886" s="114"/>
      <c r="T886" s="114"/>
      <c r="U886" s="114"/>
      <c r="V886" s="114"/>
      <c r="X886" s="114"/>
      <c r="Z886" s="114"/>
      <c r="AA886" s="114"/>
      <c r="AB886" s="114"/>
      <c r="AC886" s="131">
        <f t="shared" si="16"/>
        <v>0</v>
      </c>
    </row>
    <row r="887" spans="1:29" x14ac:dyDescent="0.3">
      <c r="A887" s="131">
        <v>877</v>
      </c>
      <c r="B887" s="114"/>
      <c r="C887" s="114"/>
      <c r="D887" s="114"/>
      <c r="E887" s="114"/>
      <c r="G887" s="114"/>
      <c r="H887" s="114"/>
      <c r="I887" s="114"/>
      <c r="J887" s="114"/>
      <c r="K887" s="114"/>
      <c r="L887" s="114"/>
      <c r="M887" s="114"/>
      <c r="N887" s="114"/>
      <c r="O887" s="114"/>
      <c r="P887" s="114"/>
      <c r="R887" s="114"/>
      <c r="T887" s="114"/>
      <c r="U887" s="114"/>
      <c r="V887" s="114"/>
      <c r="X887" s="114"/>
      <c r="Z887" s="114"/>
      <c r="AA887" s="114"/>
      <c r="AB887" s="114"/>
      <c r="AC887" s="131">
        <f t="shared" si="16"/>
        <v>0</v>
      </c>
    </row>
    <row r="888" spans="1:29" x14ac:dyDescent="0.3">
      <c r="A888" s="131">
        <v>878</v>
      </c>
      <c r="B888" s="114"/>
      <c r="C888" s="114"/>
      <c r="D888" s="114"/>
      <c r="E888" s="114"/>
      <c r="G888" s="114"/>
      <c r="H888" s="114"/>
      <c r="I888" s="114"/>
      <c r="J888" s="114"/>
      <c r="K888" s="114"/>
      <c r="L888" s="114"/>
      <c r="M888" s="114"/>
      <c r="N888" s="114"/>
      <c r="O888" s="114"/>
      <c r="P888" s="114"/>
      <c r="R888" s="114"/>
      <c r="T888" s="114"/>
      <c r="U888" s="114"/>
      <c r="V888" s="114"/>
      <c r="X888" s="114"/>
      <c r="Z888" s="114"/>
      <c r="AA888" s="114"/>
      <c r="AB888" s="114"/>
      <c r="AC888" s="131">
        <f t="shared" si="16"/>
        <v>0</v>
      </c>
    </row>
    <row r="889" spans="1:29" x14ac:dyDescent="0.3">
      <c r="A889" s="131">
        <v>879</v>
      </c>
      <c r="B889" s="114"/>
      <c r="C889" s="114"/>
      <c r="D889" s="114"/>
      <c r="E889" s="114"/>
      <c r="G889" s="114"/>
      <c r="H889" s="114"/>
      <c r="I889" s="114"/>
      <c r="J889" s="114"/>
      <c r="K889" s="114"/>
      <c r="L889" s="114"/>
      <c r="M889" s="114"/>
      <c r="N889" s="114"/>
      <c r="O889" s="114"/>
      <c r="P889" s="114"/>
      <c r="R889" s="114"/>
      <c r="T889" s="114"/>
      <c r="U889" s="114"/>
      <c r="V889" s="114"/>
      <c r="X889" s="114"/>
      <c r="Z889" s="114"/>
      <c r="AA889" s="114"/>
      <c r="AB889" s="114"/>
      <c r="AC889" s="131">
        <f t="shared" si="16"/>
        <v>0</v>
      </c>
    </row>
    <row r="890" spans="1:29" x14ac:dyDescent="0.3">
      <c r="A890" s="131">
        <v>880</v>
      </c>
      <c r="B890" s="114"/>
      <c r="C890" s="114"/>
      <c r="D890" s="114"/>
      <c r="E890" s="114"/>
      <c r="G890" s="114"/>
      <c r="H890" s="114"/>
      <c r="I890" s="114"/>
      <c r="J890" s="114"/>
      <c r="K890" s="114"/>
      <c r="L890" s="114"/>
      <c r="M890" s="114"/>
      <c r="N890" s="114"/>
      <c r="O890" s="114"/>
      <c r="P890" s="114"/>
      <c r="R890" s="114"/>
      <c r="T890" s="114"/>
      <c r="U890" s="114"/>
      <c r="V890" s="114"/>
      <c r="X890" s="114"/>
      <c r="Z890" s="114"/>
      <c r="AA890" s="114"/>
      <c r="AB890" s="114"/>
      <c r="AC890" s="131">
        <f t="shared" si="16"/>
        <v>0</v>
      </c>
    </row>
    <row r="891" spans="1:29" x14ac:dyDescent="0.3">
      <c r="A891" s="131">
        <v>881</v>
      </c>
      <c r="B891" s="114"/>
      <c r="C891" s="114"/>
      <c r="D891" s="114"/>
      <c r="E891" s="114"/>
      <c r="G891" s="114"/>
      <c r="H891" s="114"/>
      <c r="I891" s="114"/>
      <c r="J891" s="114"/>
      <c r="K891" s="114"/>
      <c r="L891" s="114"/>
      <c r="M891" s="114"/>
      <c r="N891" s="114"/>
      <c r="O891" s="114"/>
      <c r="P891" s="114"/>
      <c r="R891" s="114"/>
      <c r="T891" s="114"/>
      <c r="U891" s="114"/>
      <c r="V891" s="114"/>
      <c r="X891" s="114"/>
      <c r="Z891" s="114"/>
      <c r="AA891" s="114"/>
      <c r="AB891" s="114"/>
      <c r="AC891" s="131">
        <f t="shared" si="16"/>
        <v>0</v>
      </c>
    </row>
    <row r="892" spans="1:29" x14ac:dyDescent="0.3">
      <c r="A892" s="131">
        <v>882</v>
      </c>
      <c r="B892" s="114"/>
      <c r="C892" s="114"/>
      <c r="D892" s="114"/>
      <c r="E892" s="114"/>
      <c r="G892" s="114"/>
      <c r="H892" s="114"/>
      <c r="I892" s="114"/>
      <c r="J892" s="114"/>
      <c r="K892" s="114"/>
      <c r="L892" s="114"/>
      <c r="M892" s="114"/>
      <c r="N892" s="114"/>
      <c r="O892" s="114"/>
      <c r="P892" s="114"/>
      <c r="R892" s="114"/>
      <c r="T892" s="114"/>
      <c r="U892" s="114"/>
      <c r="V892" s="114"/>
      <c r="X892" s="114"/>
      <c r="Z892" s="114"/>
      <c r="AA892" s="114"/>
      <c r="AB892" s="114"/>
      <c r="AC892" s="131">
        <f t="shared" si="16"/>
        <v>0</v>
      </c>
    </row>
    <row r="893" spans="1:29" x14ac:dyDescent="0.3">
      <c r="A893" s="131">
        <v>883</v>
      </c>
      <c r="B893" s="114"/>
      <c r="C893" s="114"/>
      <c r="D893" s="114"/>
      <c r="E893" s="114"/>
      <c r="G893" s="114"/>
      <c r="H893" s="114"/>
      <c r="I893" s="114"/>
      <c r="J893" s="114"/>
      <c r="K893" s="114"/>
      <c r="L893" s="114"/>
      <c r="M893" s="114"/>
      <c r="N893" s="114"/>
      <c r="O893" s="114"/>
      <c r="P893" s="114"/>
      <c r="R893" s="114"/>
      <c r="T893" s="114"/>
      <c r="U893" s="114"/>
      <c r="V893" s="114"/>
      <c r="X893" s="114"/>
      <c r="Z893" s="114"/>
      <c r="AA893" s="114"/>
      <c r="AB893" s="114"/>
      <c r="AC893" s="131">
        <f t="shared" si="16"/>
        <v>0</v>
      </c>
    </row>
    <row r="894" spans="1:29" x14ac:dyDescent="0.3">
      <c r="A894" s="131">
        <v>884</v>
      </c>
      <c r="B894" s="114"/>
      <c r="C894" s="114"/>
      <c r="D894" s="114"/>
      <c r="E894" s="114"/>
      <c r="G894" s="114"/>
      <c r="H894" s="114"/>
      <c r="I894" s="114"/>
      <c r="J894" s="114"/>
      <c r="K894" s="114"/>
      <c r="L894" s="114"/>
      <c r="M894" s="114"/>
      <c r="N894" s="114"/>
      <c r="O894" s="114"/>
      <c r="P894" s="114"/>
      <c r="R894" s="114"/>
      <c r="T894" s="114"/>
      <c r="U894" s="114"/>
      <c r="V894" s="114"/>
      <c r="X894" s="114"/>
      <c r="Z894" s="114"/>
      <c r="AA894" s="114"/>
      <c r="AB894" s="114"/>
      <c r="AC894" s="131">
        <f t="shared" si="16"/>
        <v>0</v>
      </c>
    </row>
    <row r="895" spans="1:29" x14ac:dyDescent="0.3">
      <c r="A895" s="131">
        <v>885</v>
      </c>
      <c r="B895" s="114"/>
      <c r="C895" s="114"/>
      <c r="D895" s="114"/>
      <c r="E895" s="114"/>
      <c r="G895" s="114"/>
      <c r="H895" s="114"/>
      <c r="I895" s="114"/>
      <c r="J895" s="114"/>
      <c r="K895" s="114"/>
      <c r="L895" s="114"/>
      <c r="M895" s="114"/>
      <c r="N895" s="114"/>
      <c r="O895" s="114"/>
      <c r="P895" s="114"/>
      <c r="R895" s="114"/>
      <c r="T895" s="114"/>
      <c r="U895" s="114"/>
      <c r="V895" s="114"/>
      <c r="X895" s="114"/>
      <c r="Z895" s="114"/>
      <c r="AA895" s="114"/>
      <c r="AB895" s="114"/>
      <c r="AC895" s="131">
        <f t="shared" si="16"/>
        <v>0</v>
      </c>
    </row>
    <row r="896" spans="1:29" x14ac:dyDescent="0.3">
      <c r="A896" s="131">
        <v>886</v>
      </c>
      <c r="B896" s="114"/>
      <c r="C896" s="114"/>
      <c r="D896" s="114"/>
      <c r="E896" s="114"/>
      <c r="G896" s="114"/>
      <c r="H896" s="114"/>
      <c r="I896" s="114"/>
      <c r="J896" s="114"/>
      <c r="K896" s="114"/>
      <c r="L896" s="114"/>
      <c r="M896" s="114"/>
      <c r="N896" s="114"/>
      <c r="O896" s="114"/>
      <c r="P896" s="114"/>
      <c r="R896" s="114"/>
      <c r="T896" s="114"/>
      <c r="U896" s="114"/>
      <c r="V896" s="114"/>
      <c r="X896" s="114"/>
      <c r="Z896" s="114"/>
      <c r="AA896" s="114"/>
      <c r="AB896" s="114"/>
      <c r="AC896" s="131">
        <f t="shared" si="16"/>
        <v>0</v>
      </c>
    </row>
    <row r="897" spans="1:29" x14ac:dyDescent="0.3">
      <c r="A897" s="131">
        <v>887</v>
      </c>
      <c r="B897" s="114"/>
      <c r="C897" s="114"/>
      <c r="D897" s="114"/>
      <c r="E897" s="114"/>
      <c r="G897" s="114"/>
      <c r="H897" s="114"/>
      <c r="I897" s="114"/>
      <c r="J897" s="114"/>
      <c r="K897" s="114"/>
      <c r="L897" s="114"/>
      <c r="M897" s="114"/>
      <c r="N897" s="114"/>
      <c r="O897" s="114"/>
      <c r="P897" s="114"/>
      <c r="R897" s="114"/>
      <c r="T897" s="114"/>
      <c r="U897" s="114"/>
      <c r="V897" s="114"/>
      <c r="X897" s="114"/>
      <c r="Z897" s="114"/>
      <c r="AA897" s="114"/>
      <c r="AB897" s="114"/>
      <c r="AC897" s="131">
        <f t="shared" si="16"/>
        <v>0</v>
      </c>
    </row>
    <row r="898" spans="1:29" x14ac:dyDescent="0.3">
      <c r="A898" s="131">
        <v>888</v>
      </c>
      <c r="B898" s="114"/>
      <c r="C898" s="114"/>
      <c r="D898" s="114"/>
      <c r="E898" s="114"/>
      <c r="G898" s="114"/>
      <c r="H898" s="114"/>
      <c r="I898" s="114"/>
      <c r="J898" s="114"/>
      <c r="K898" s="114"/>
      <c r="L898" s="114"/>
      <c r="M898" s="114"/>
      <c r="N898" s="114"/>
      <c r="O898" s="114"/>
      <c r="P898" s="114"/>
      <c r="R898" s="114"/>
      <c r="T898" s="114"/>
      <c r="U898" s="114"/>
      <c r="V898" s="114"/>
      <c r="X898" s="114"/>
      <c r="Z898" s="114"/>
      <c r="AA898" s="114"/>
      <c r="AB898" s="114"/>
      <c r="AC898" s="131">
        <f t="shared" si="16"/>
        <v>0</v>
      </c>
    </row>
    <row r="899" spans="1:29" x14ac:dyDescent="0.3">
      <c r="A899" s="131">
        <v>889</v>
      </c>
      <c r="B899" s="114"/>
      <c r="C899" s="114"/>
      <c r="D899" s="114"/>
      <c r="E899" s="114"/>
      <c r="G899" s="114"/>
      <c r="H899" s="114"/>
      <c r="I899" s="114"/>
      <c r="J899" s="114"/>
      <c r="K899" s="114"/>
      <c r="L899" s="114"/>
      <c r="M899" s="114"/>
      <c r="N899" s="114"/>
      <c r="O899" s="114"/>
      <c r="P899" s="114"/>
      <c r="R899" s="114"/>
      <c r="T899" s="114"/>
      <c r="U899" s="114"/>
      <c r="V899" s="114"/>
      <c r="X899" s="114"/>
      <c r="Z899" s="114"/>
      <c r="AA899" s="114"/>
      <c r="AB899" s="114"/>
      <c r="AC899" s="131">
        <f t="shared" si="16"/>
        <v>0</v>
      </c>
    </row>
    <row r="900" spans="1:29" x14ac:dyDescent="0.3">
      <c r="A900" s="131">
        <v>890</v>
      </c>
      <c r="B900" s="114"/>
      <c r="C900" s="114"/>
      <c r="D900" s="114"/>
      <c r="E900" s="114"/>
      <c r="G900" s="114"/>
      <c r="H900" s="114"/>
      <c r="I900" s="114"/>
      <c r="J900" s="114"/>
      <c r="K900" s="114"/>
      <c r="L900" s="114"/>
      <c r="M900" s="114"/>
      <c r="N900" s="114"/>
      <c r="O900" s="114"/>
      <c r="P900" s="114"/>
      <c r="R900" s="114"/>
      <c r="T900" s="114"/>
      <c r="U900" s="114"/>
      <c r="V900" s="114"/>
      <c r="X900" s="114"/>
      <c r="Z900" s="114"/>
      <c r="AA900" s="114"/>
      <c r="AB900" s="114"/>
      <c r="AC900" s="131">
        <f t="shared" si="16"/>
        <v>0</v>
      </c>
    </row>
    <row r="901" spans="1:29" x14ac:dyDescent="0.3">
      <c r="A901" s="131">
        <v>891</v>
      </c>
      <c r="B901" s="114"/>
      <c r="C901" s="114"/>
      <c r="D901" s="114"/>
      <c r="E901" s="114"/>
      <c r="G901" s="114"/>
      <c r="H901" s="114"/>
      <c r="I901" s="114"/>
      <c r="J901" s="114"/>
      <c r="K901" s="114"/>
      <c r="L901" s="114"/>
      <c r="M901" s="114"/>
      <c r="N901" s="114"/>
      <c r="O901" s="114"/>
      <c r="P901" s="114"/>
      <c r="R901" s="114"/>
      <c r="T901" s="114"/>
      <c r="U901" s="114"/>
      <c r="V901" s="114"/>
      <c r="X901" s="114"/>
      <c r="Z901" s="114"/>
      <c r="AA901" s="114"/>
      <c r="AB901" s="114"/>
      <c r="AC901" s="131">
        <f t="shared" si="16"/>
        <v>0</v>
      </c>
    </row>
    <row r="902" spans="1:29" x14ac:dyDescent="0.3">
      <c r="A902" s="131">
        <v>892</v>
      </c>
      <c r="B902" s="114"/>
      <c r="C902" s="114"/>
      <c r="D902" s="114"/>
      <c r="E902" s="114"/>
      <c r="G902" s="114"/>
      <c r="H902" s="114"/>
      <c r="I902" s="114"/>
      <c r="J902" s="114"/>
      <c r="K902" s="114"/>
      <c r="L902" s="114"/>
      <c r="M902" s="114"/>
      <c r="N902" s="114"/>
      <c r="O902" s="114"/>
      <c r="P902" s="114"/>
      <c r="R902" s="114"/>
      <c r="T902" s="114"/>
      <c r="U902" s="114"/>
      <c r="V902" s="114"/>
      <c r="X902" s="114"/>
      <c r="Z902" s="114"/>
      <c r="AA902" s="114"/>
      <c r="AB902" s="114"/>
      <c r="AC902" s="131">
        <f t="shared" si="16"/>
        <v>0</v>
      </c>
    </row>
    <row r="903" spans="1:29" x14ac:dyDescent="0.3">
      <c r="A903" s="131">
        <v>893</v>
      </c>
      <c r="B903" s="114"/>
      <c r="C903" s="114"/>
      <c r="D903" s="114"/>
      <c r="E903" s="114"/>
      <c r="G903" s="114"/>
      <c r="H903" s="114"/>
      <c r="I903" s="114"/>
      <c r="J903" s="114"/>
      <c r="K903" s="114"/>
      <c r="L903" s="114"/>
      <c r="M903" s="114"/>
      <c r="N903" s="114"/>
      <c r="O903" s="114"/>
      <c r="P903" s="114"/>
      <c r="R903" s="114"/>
      <c r="T903" s="114"/>
      <c r="U903" s="114"/>
      <c r="V903" s="114"/>
      <c r="X903" s="114"/>
      <c r="Z903" s="114"/>
      <c r="AA903" s="114"/>
      <c r="AB903" s="114"/>
      <c r="AC903" s="131">
        <f t="shared" si="16"/>
        <v>0</v>
      </c>
    </row>
    <row r="904" spans="1:29" x14ac:dyDescent="0.3">
      <c r="A904" s="131">
        <v>894</v>
      </c>
      <c r="B904" s="114"/>
      <c r="C904" s="114"/>
      <c r="D904" s="114"/>
      <c r="E904" s="114"/>
      <c r="G904" s="114"/>
      <c r="H904" s="114"/>
      <c r="I904" s="114"/>
      <c r="J904" s="114"/>
      <c r="K904" s="114"/>
      <c r="L904" s="114"/>
      <c r="M904" s="114"/>
      <c r="N904" s="114"/>
      <c r="O904" s="114"/>
      <c r="P904" s="114"/>
      <c r="R904" s="114"/>
      <c r="T904" s="114"/>
      <c r="U904" s="114"/>
      <c r="V904" s="114"/>
      <c r="X904" s="114"/>
      <c r="Z904" s="114"/>
      <c r="AA904" s="114"/>
      <c r="AB904" s="114"/>
      <c r="AC904" s="131">
        <f t="shared" si="16"/>
        <v>0</v>
      </c>
    </row>
    <row r="905" spans="1:29" x14ac:dyDescent="0.3">
      <c r="A905" s="131">
        <v>895</v>
      </c>
      <c r="B905" s="114"/>
      <c r="C905" s="114"/>
      <c r="D905" s="114"/>
      <c r="E905" s="114"/>
      <c r="G905" s="114"/>
      <c r="H905" s="114"/>
      <c r="I905" s="114"/>
      <c r="J905" s="114"/>
      <c r="K905" s="114"/>
      <c r="L905" s="114"/>
      <c r="M905" s="114"/>
      <c r="N905" s="114"/>
      <c r="O905" s="114"/>
      <c r="P905" s="114"/>
      <c r="R905" s="114"/>
      <c r="T905" s="114"/>
      <c r="U905" s="114"/>
      <c r="V905" s="114"/>
      <c r="X905" s="114"/>
      <c r="Z905" s="114"/>
      <c r="AA905" s="114"/>
      <c r="AB905" s="114"/>
      <c r="AC905" s="131">
        <f t="shared" si="16"/>
        <v>0</v>
      </c>
    </row>
    <row r="906" spans="1:29" x14ac:dyDescent="0.3">
      <c r="A906" s="131">
        <v>896</v>
      </c>
      <c r="B906" s="114"/>
      <c r="C906" s="114"/>
      <c r="D906" s="114"/>
      <c r="E906" s="114"/>
      <c r="G906" s="114"/>
      <c r="H906" s="114"/>
      <c r="I906" s="114"/>
      <c r="J906" s="114"/>
      <c r="K906" s="114"/>
      <c r="L906" s="114"/>
      <c r="M906" s="114"/>
      <c r="N906" s="114"/>
      <c r="O906" s="114"/>
      <c r="P906" s="114"/>
      <c r="R906" s="114"/>
      <c r="T906" s="114"/>
      <c r="U906" s="114"/>
      <c r="V906" s="114"/>
      <c r="X906" s="114"/>
      <c r="Z906" s="114"/>
      <c r="AA906" s="114"/>
      <c r="AB906" s="114"/>
      <c r="AC906" s="131">
        <f t="shared" si="16"/>
        <v>0</v>
      </c>
    </row>
    <row r="907" spans="1:29" x14ac:dyDescent="0.3">
      <c r="A907" s="131">
        <v>897</v>
      </c>
      <c r="B907" s="114"/>
      <c r="C907" s="114"/>
      <c r="D907" s="114"/>
      <c r="E907" s="114"/>
      <c r="G907" s="114"/>
      <c r="H907" s="114"/>
      <c r="I907" s="114"/>
      <c r="J907" s="114"/>
      <c r="K907" s="114"/>
      <c r="L907" s="114"/>
      <c r="M907" s="114"/>
      <c r="N907" s="114"/>
      <c r="O907" s="114"/>
      <c r="P907" s="114"/>
      <c r="R907" s="114"/>
      <c r="T907" s="114"/>
      <c r="U907" s="114"/>
      <c r="V907" s="114"/>
      <c r="X907" s="114"/>
      <c r="Z907" s="114"/>
      <c r="AA907" s="114"/>
      <c r="AB907" s="114"/>
      <c r="AC907" s="131">
        <f t="shared" si="16"/>
        <v>0</v>
      </c>
    </row>
    <row r="908" spans="1:29" x14ac:dyDescent="0.3">
      <c r="A908" s="131">
        <v>898</v>
      </c>
      <c r="B908" s="114"/>
      <c r="C908" s="114"/>
      <c r="D908" s="114"/>
      <c r="E908" s="114"/>
      <c r="G908" s="114"/>
      <c r="H908" s="114"/>
      <c r="I908" s="114"/>
      <c r="J908" s="114"/>
      <c r="K908" s="114"/>
      <c r="L908" s="114"/>
      <c r="M908" s="114"/>
      <c r="N908" s="114"/>
      <c r="O908" s="114"/>
      <c r="P908" s="114"/>
      <c r="R908" s="114"/>
      <c r="T908" s="114"/>
      <c r="U908" s="114"/>
      <c r="V908" s="114"/>
      <c r="X908" s="114"/>
      <c r="Z908" s="114"/>
      <c r="AA908" s="114"/>
      <c r="AB908" s="114"/>
      <c r="AC908" s="131">
        <f t="shared" ref="AC908:AC971" si="17">IF(E908=0,D908,D908-E908)</f>
        <v>0</v>
      </c>
    </row>
    <row r="909" spans="1:29" x14ac:dyDescent="0.3">
      <c r="A909" s="131">
        <v>899</v>
      </c>
      <c r="B909" s="114"/>
      <c r="C909" s="114"/>
      <c r="D909" s="114"/>
      <c r="E909" s="114"/>
      <c r="G909" s="114"/>
      <c r="H909" s="114"/>
      <c r="I909" s="114"/>
      <c r="J909" s="114"/>
      <c r="K909" s="114"/>
      <c r="L909" s="114"/>
      <c r="M909" s="114"/>
      <c r="N909" s="114"/>
      <c r="O909" s="114"/>
      <c r="P909" s="114"/>
      <c r="R909" s="114"/>
      <c r="T909" s="114"/>
      <c r="U909" s="114"/>
      <c r="V909" s="114"/>
      <c r="X909" s="114"/>
      <c r="Z909" s="114"/>
      <c r="AA909" s="114"/>
      <c r="AB909" s="114"/>
      <c r="AC909" s="131">
        <f t="shared" si="17"/>
        <v>0</v>
      </c>
    </row>
    <row r="910" spans="1:29" x14ac:dyDescent="0.3">
      <c r="A910" s="131">
        <v>900</v>
      </c>
      <c r="B910" s="114"/>
      <c r="C910" s="114"/>
      <c r="D910" s="114"/>
      <c r="E910" s="114"/>
      <c r="G910" s="114"/>
      <c r="H910" s="114"/>
      <c r="I910" s="114"/>
      <c r="J910" s="114"/>
      <c r="K910" s="114"/>
      <c r="L910" s="114"/>
      <c r="M910" s="114"/>
      <c r="N910" s="114"/>
      <c r="O910" s="114"/>
      <c r="P910" s="114"/>
      <c r="R910" s="114"/>
      <c r="T910" s="114"/>
      <c r="U910" s="114"/>
      <c r="V910" s="114"/>
      <c r="X910" s="114"/>
      <c r="Z910" s="114"/>
      <c r="AA910" s="114"/>
      <c r="AB910" s="114"/>
      <c r="AC910" s="131">
        <f t="shared" si="17"/>
        <v>0</v>
      </c>
    </row>
    <row r="911" spans="1:29" x14ac:dyDescent="0.3">
      <c r="A911" s="131">
        <v>901</v>
      </c>
      <c r="B911" s="114"/>
      <c r="C911" s="114"/>
      <c r="D911" s="114"/>
      <c r="E911" s="114"/>
      <c r="G911" s="114"/>
      <c r="H911" s="114"/>
      <c r="I911" s="114"/>
      <c r="J911" s="114"/>
      <c r="K911" s="114"/>
      <c r="L911" s="114"/>
      <c r="M911" s="114"/>
      <c r="N911" s="114"/>
      <c r="O911" s="114"/>
      <c r="P911" s="114"/>
      <c r="R911" s="114"/>
      <c r="T911" s="114"/>
      <c r="U911" s="114"/>
      <c r="V911" s="114"/>
      <c r="X911" s="114"/>
      <c r="Z911" s="114"/>
      <c r="AA911" s="114"/>
      <c r="AB911" s="114"/>
      <c r="AC911" s="131">
        <f t="shared" si="17"/>
        <v>0</v>
      </c>
    </row>
    <row r="912" spans="1:29" x14ac:dyDescent="0.3">
      <c r="A912" s="131">
        <v>902</v>
      </c>
      <c r="B912" s="114"/>
      <c r="C912" s="114"/>
      <c r="D912" s="114"/>
      <c r="E912" s="114"/>
      <c r="G912" s="114"/>
      <c r="H912" s="114"/>
      <c r="I912" s="114"/>
      <c r="J912" s="114"/>
      <c r="K912" s="114"/>
      <c r="L912" s="114"/>
      <c r="M912" s="114"/>
      <c r="N912" s="114"/>
      <c r="O912" s="114"/>
      <c r="P912" s="114"/>
      <c r="R912" s="114"/>
      <c r="T912" s="114"/>
      <c r="U912" s="114"/>
      <c r="V912" s="114"/>
      <c r="X912" s="114"/>
      <c r="Z912" s="114"/>
      <c r="AA912" s="114"/>
      <c r="AB912" s="114"/>
      <c r="AC912" s="131">
        <f t="shared" si="17"/>
        <v>0</v>
      </c>
    </row>
    <row r="913" spans="1:29" x14ac:dyDescent="0.3">
      <c r="A913" s="131">
        <v>903</v>
      </c>
      <c r="B913" s="114"/>
      <c r="C913" s="114"/>
      <c r="D913" s="114"/>
      <c r="E913" s="114"/>
      <c r="G913" s="114"/>
      <c r="H913" s="114"/>
      <c r="I913" s="114"/>
      <c r="J913" s="114"/>
      <c r="K913" s="114"/>
      <c r="L913" s="114"/>
      <c r="M913" s="114"/>
      <c r="N913" s="114"/>
      <c r="O913" s="114"/>
      <c r="P913" s="114"/>
      <c r="R913" s="114"/>
      <c r="T913" s="114"/>
      <c r="U913" s="114"/>
      <c r="V913" s="114"/>
      <c r="X913" s="114"/>
      <c r="Z913" s="114"/>
      <c r="AA913" s="114"/>
      <c r="AB913" s="114"/>
      <c r="AC913" s="131">
        <f t="shared" si="17"/>
        <v>0</v>
      </c>
    </row>
    <row r="914" spans="1:29" x14ac:dyDescent="0.3">
      <c r="A914" s="131">
        <v>904</v>
      </c>
      <c r="B914" s="114"/>
      <c r="C914" s="114"/>
      <c r="D914" s="114"/>
      <c r="E914" s="114"/>
      <c r="G914" s="114"/>
      <c r="H914" s="114"/>
      <c r="I914" s="114"/>
      <c r="J914" s="114"/>
      <c r="K914" s="114"/>
      <c r="L914" s="114"/>
      <c r="M914" s="114"/>
      <c r="N914" s="114"/>
      <c r="O914" s="114"/>
      <c r="P914" s="114"/>
      <c r="R914" s="114"/>
      <c r="T914" s="114"/>
      <c r="U914" s="114"/>
      <c r="V914" s="114"/>
      <c r="X914" s="114"/>
      <c r="Z914" s="114"/>
      <c r="AA914" s="114"/>
      <c r="AB914" s="114"/>
      <c r="AC914" s="131">
        <f t="shared" si="17"/>
        <v>0</v>
      </c>
    </row>
    <row r="915" spans="1:29" x14ac:dyDescent="0.3">
      <c r="A915" s="131">
        <v>905</v>
      </c>
      <c r="B915" s="114"/>
      <c r="C915" s="114"/>
      <c r="D915" s="114"/>
      <c r="E915" s="114"/>
      <c r="G915" s="114"/>
      <c r="H915" s="114"/>
      <c r="I915" s="114"/>
      <c r="J915" s="114"/>
      <c r="K915" s="114"/>
      <c r="L915" s="114"/>
      <c r="M915" s="114"/>
      <c r="N915" s="114"/>
      <c r="O915" s="114"/>
      <c r="P915" s="114"/>
      <c r="R915" s="114"/>
      <c r="T915" s="114"/>
      <c r="U915" s="114"/>
      <c r="V915" s="114"/>
      <c r="X915" s="114"/>
      <c r="Z915" s="114"/>
      <c r="AA915" s="114"/>
      <c r="AB915" s="114"/>
      <c r="AC915" s="131">
        <f t="shared" si="17"/>
        <v>0</v>
      </c>
    </row>
    <row r="916" spans="1:29" x14ac:dyDescent="0.3">
      <c r="A916" s="131">
        <v>906</v>
      </c>
      <c r="B916" s="114"/>
      <c r="C916" s="114"/>
      <c r="D916" s="114"/>
      <c r="E916" s="114"/>
      <c r="G916" s="114"/>
      <c r="H916" s="114"/>
      <c r="I916" s="114"/>
      <c r="J916" s="114"/>
      <c r="K916" s="114"/>
      <c r="L916" s="114"/>
      <c r="M916" s="114"/>
      <c r="N916" s="114"/>
      <c r="O916" s="114"/>
      <c r="P916" s="114"/>
      <c r="R916" s="114"/>
      <c r="T916" s="114"/>
      <c r="U916" s="114"/>
      <c r="V916" s="114"/>
      <c r="X916" s="114"/>
      <c r="Z916" s="114"/>
      <c r="AA916" s="114"/>
      <c r="AB916" s="114"/>
      <c r="AC916" s="131">
        <f t="shared" si="17"/>
        <v>0</v>
      </c>
    </row>
    <row r="917" spans="1:29" x14ac:dyDescent="0.3">
      <c r="A917" s="131">
        <v>907</v>
      </c>
      <c r="B917" s="114"/>
      <c r="C917" s="114"/>
      <c r="D917" s="114"/>
      <c r="E917" s="114"/>
      <c r="G917" s="114"/>
      <c r="H917" s="114"/>
      <c r="I917" s="114"/>
      <c r="J917" s="114"/>
      <c r="K917" s="114"/>
      <c r="L917" s="114"/>
      <c r="M917" s="114"/>
      <c r="N917" s="114"/>
      <c r="O917" s="114"/>
      <c r="P917" s="114"/>
      <c r="R917" s="114"/>
      <c r="T917" s="114"/>
      <c r="U917" s="114"/>
      <c r="V917" s="114"/>
      <c r="X917" s="114"/>
      <c r="Z917" s="114"/>
      <c r="AA917" s="114"/>
      <c r="AB917" s="114"/>
      <c r="AC917" s="131">
        <f t="shared" si="17"/>
        <v>0</v>
      </c>
    </row>
    <row r="918" spans="1:29" x14ac:dyDescent="0.3">
      <c r="A918" s="131">
        <v>908</v>
      </c>
      <c r="B918" s="114"/>
      <c r="C918" s="114"/>
      <c r="D918" s="114"/>
      <c r="E918" s="114"/>
      <c r="G918" s="114"/>
      <c r="H918" s="114"/>
      <c r="I918" s="114"/>
      <c r="J918" s="114"/>
      <c r="K918" s="114"/>
      <c r="L918" s="114"/>
      <c r="M918" s="114"/>
      <c r="N918" s="114"/>
      <c r="O918" s="114"/>
      <c r="P918" s="114"/>
      <c r="R918" s="114"/>
      <c r="T918" s="114"/>
      <c r="U918" s="114"/>
      <c r="V918" s="114"/>
      <c r="X918" s="114"/>
      <c r="Z918" s="114"/>
      <c r="AA918" s="114"/>
      <c r="AB918" s="114"/>
      <c r="AC918" s="131">
        <f t="shared" si="17"/>
        <v>0</v>
      </c>
    </row>
    <row r="919" spans="1:29" x14ac:dyDescent="0.3">
      <c r="A919" s="131">
        <v>909</v>
      </c>
      <c r="B919" s="114"/>
      <c r="C919" s="114"/>
      <c r="D919" s="114"/>
      <c r="E919" s="114"/>
      <c r="G919" s="114"/>
      <c r="H919" s="114"/>
      <c r="I919" s="114"/>
      <c r="J919" s="114"/>
      <c r="K919" s="114"/>
      <c r="L919" s="114"/>
      <c r="M919" s="114"/>
      <c r="N919" s="114"/>
      <c r="O919" s="114"/>
      <c r="P919" s="114"/>
      <c r="R919" s="114"/>
      <c r="T919" s="114"/>
      <c r="U919" s="114"/>
      <c r="V919" s="114"/>
      <c r="X919" s="114"/>
      <c r="Z919" s="114"/>
      <c r="AA919" s="114"/>
      <c r="AB919" s="114"/>
      <c r="AC919" s="131">
        <f t="shared" si="17"/>
        <v>0</v>
      </c>
    </row>
    <row r="920" spans="1:29" x14ac:dyDescent="0.3">
      <c r="A920" s="131">
        <v>910</v>
      </c>
      <c r="B920" s="114"/>
      <c r="C920" s="114"/>
      <c r="D920" s="114"/>
      <c r="E920" s="114"/>
      <c r="G920" s="114"/>
      <c r="H920" s="114"/>
      <c r="I920" s="114"/>
      <c r="J920" s="114"/>
      <c r="K920" s="114"/>
      <c r="L920" s="114"/>
      <c r="M920" s="114"/>
      <c r="N920" s="114"/>
      <c r="O920" s="114"/>
      <c r="P920" s="114"/>
      <c r="R920" s="114"/>
      <c r="T920" s="114"/>
      <c r="U920" s="114"/>
      <c r="V920" s="114"/>
      <c r="X920" s="114"/>
      <c r="Z920" s="114"/>
      <c r="AA920" s="114"/>
      <c r="AB920" s="114"/>
      <c r="AC920" s="131">
        <f t="shared" si="17"/>
        <v>0</v>
      </c>
    </row>
    <row r="921" spans="1:29" x14ac:dyDescent="0.3">
      <c r="A921" s="131">
        <v>911</v>
      </c>
      <c r="B921" s="114"/>
      <c r="C921" s="114"/>
      <c r="D921" s="114"/>
      <c r="E921" s="114"/>
      <c r="G921" s="114"/>
      <c r="H921" s="114"/>
      <c r="I921" s="114"/>
      <c r="J921" s="114"/>
      <c r="K921" s="114"/>
      <c r="L921" s="114"/>
      <c r="M921" s="114"/>
      <c r="N921" s="114"/>
      <c r="O921" s="114"/>
      <c r="P921" s="114"/>
      <c r="R921" s="114"/>
      <c r="T921" s="114"/>
      <c r="U921" s="114"/>
      <c r="V921" s="114"/>
      <c r="X921" s="114"/>
      <c r="Z921" s="114"/>
      <c r="AA921" s="114"/>
      <c r="AB921" s="114"/>
      <c r="AC921" s="131">
        <f t="shared" si="17"/>
        <v>0</v>
      </c>
    </row>
    <row r="922" spans="1:29" x14ac:dyDescent="0.3">
      <c r="A922" s="131">
        <v>912</v>
      </c>
      <c r="B922" s="114"/>
      <c r="C922" s="114"/>
      <c r="D922" s="114"/>
      <c r="E922" s="114"/>
      <c r="G922" s="114"/>
      <c r="H922" s="114"/>
      <c r="I922" s="114"/>
      <c r="J922" s="114"/>
      <c r="K922" s="114"/>
      <c r="L922" s="114"/>
      <c r="M922" s="114"/>
      <c r="N922" s="114"/>
      <c r="O922" s="114"/>
      <c r="P922" s="114"/>
      <c r="R922" s="114"/>
      <c r="T922" s="114"/>
      <c r="U922" s="114"/>
      <c r="V922" s="114"/>
      <c r="X922" s="114"/>
      <c r="Z922" s="114"/>
      <c r="AA922" s="114"/>
      <c r="AB922" s="114"/>
      <c r="AC922" s="131">
        <f t="shared" si="17"/>
        <v>0</v>
      </c>
    </row>
    <row r="923" spans="1:29" x14ac:dyDescent="0.3">
      <c r="A923" s="131">
        <v>913</v>
      </c>
      <c r="B923" s="114"/>
      <c r="C923" s="114"/>
      <c r="D923" s="114"/>
      <c r="E923" s="114"/>
      <c r="G923" s="114"/>
      <c r="H923" s="114"/>
      <c r="I923" s="114"/>
      <c r="J923" s="114"/>
      <c r="K923" s="114"/>
      <c r="L923" s="114"/>
      <c r="M923" s="114"/>
      <c r="N923" s="114"/>
      <c r="O923" s="114"/>
      <c r="P923" s="114"/>
      <c r="R923" s="114"/>
      <c r="T923" s="114"/>
      <c r="U923" s="114"/>
      <c r="V923" s="114"/>
      <c r="X923" s="114"/>
      <c r="Z923" s="114"/>
      <c r="AA923" s="114"/>
      <c r="AB923" s="114"/>
      <c r="AC923" s="131">
        <f t="shared" si="17"/>
        <v>0</v>
      </c>
    </row>
    <row r="924" spans="1:29" x14ac:dyDescent="0.3">
      <c r="A924" s="131">
        <v>914</v>
      </c>
      <c r="B924" s="114"/>
      <c r="C924" s="114"/>
      <c r="D924" s="114"/>
      <c r="E924" s="114"/>
      <c r="G924" s="114"/>
      <c r="H924" s="114"/>
      <c r="I924" s="114"/>
      <c r="J924" s="114"/>
      <c r="K924" s="114"/>
      <c r="L924" s="114"/>
      <c r="M924" s="114"/>
      <c r="N924" s="114"/>
      <c r="O924" s="114"/>
      <c r="P924" s="114"/>
      <c r="R924" s="114"/>
      <c r="T924" s="114"/>
      <c r="U924" s="114"/>
      <c r="V924" s="114"/>
      <c r="X924" s="114"/>
      <c r="Z924" s="114"/>
      <c r="AA924" s="114"/>
      <c r="AB924" s="114"/>
      <c r="AC924" s="131">
        <f t="shared" si="17"/>
        <v>0</v>
      </c>
    </row>
    <row r="925" spans="1:29" x14ac:dyDescent="0.3">
      <c r="A925" s="131">
        <v>915</v>
      </c>
      <c r="B925" s="114"/>
      <c r="C925" s="114"/>
      <c r="D925" s="114"/>
      <c r="E925" s="114"/>
      <c r="G925" s="114"/>
      <c r="H925" s="114"/>
      <c r="I925" s="114"/>
      <c r="J925" s="114"/>
      <c r="K925" s="114"/>
      <c r="L925" s="114"/>
      <c r="M925" s="114"/>
      <c r="N925" s="114"/>
      <c r="O925" s="114"/>
      <c r="P925" s="114"/>
      <c r="R925" s="114"/>
      <c r="T925" s="114"/>
      <c r="U925" s="114"/>
      <c r="V925" s="114"/>
      <c r="X925" s="114"/>
      <c r="Z925" s="114"/>
      <c r="AA925" s="114"/>
      <c r="AB925" s="114"/>
      <c r="AC925" s="131">
        <f t="shared" si="17"/>
        <v>0</v>
      </c>
    </row>
    <row r="926" spans="1:29" x14ac:dyDescent="0.3">
      <c r="A926" s="131">
        <v>916</v>
      </c>
      <c r="B926" s="114"/>
      <c r="C926" s="114"/>
      <c r="D926" s="114"/>
      <c r="E926" s="114"/>
      <c r="G926" s="114"/>
      <c r="H926" s="114"/>
      <c r="I926" s="114"/>
      <c r="J926" s="114"/>
      <c r="K926" s="114"/>
      <c r="L926" s="114"/>
      <c r="M926" s="114"/>
      <c r="N926" s="114"/>
      <c r="O926" s="114"/>
      <c r="P926" s="114"/>
      <c r="R926" s="114"/>
      <c r="T926" s="114"/>
      <c r="U926" s="114"/>
      <c r="V926" s="114"/>
      <c r="X926" s="114"/>
      <c r="Z926" s="114"/>
      <c r="AA926" s="114"/>
      <c r="AB926" s="114"/>
      <c r="AC926" s="131">
        <f t="shared" si="17"/>
        <v>0</v>
      </c>
    </row>
    <row r="927" spans="1:29" x14ac:dyDescent="0.3">
      <c r="A927" s="131">
        <v>917</v>
      </c>
      <c r="B927" s="114"/>
      <c r="C927" s="114"/>
      <c r="D927" s="114"/>
      <c r="E927" s="114"/>
      <c r="G927" s="114"/>
      <c r="H927" s="114"/>
      <c r="I927" s="114"/>
      <c r="J927" s="114"/>
      <c r="K927" s="114"/>
      <c r="L927" s="114"/>
      <c r="M927" s="114"/>
      <c r="N927" s="114"/>
      <c r="O927" s="114"/>
      <c r="P927" s="114"/>
      <c r="R927" s="114"/>
      <c r="T927" s="114"/>
      <c r="U927" s="114"/>
      <c r="V927" s="114"/>
      <c r="X927" s="114"/>
      <c r="Z927" s="114"/>
      <c r="AA927" s="114"/>
      <c r="AB927" s="114"/>
      <c r="AC927" s="131">
        <f t="shared" si="17"/>
        <v>0</v>
      </c>
    </row>
    <row r="928" spans="1:29" x14ac:dyDescent="0.3">
      <c r="A928" s="131">
        <v>918</v>
      </c>
      <c r="B928" s="114"/>
      <c r="C928" s="114"/>
      <c r="D928" s="114"/>
      <c r="E928" s="114"/>
      <c r="G928" s="114"/>
      <c r="H928" s="114"/>
      <c r="I928" s="114"/>
      <c r="J928" s="114"/>
      <c r="K928" s="114"/>
      <c r="L928" s="114"/>
      <c r="M928" s="114"/>
      <c r="N928" s="114"/>
      <c r="O928" s="114"/>
      <c r="P928" s="114"/>
      <c r="R928" s="114"/>
      <c r="T928" s="114"/>
      <c r="U928" s="114"/>
      <c r="V928" s="114"/>
      <c r="X928" s="114"/>
      <c r="Z928" s="114"/>
      <c r="AA928" s="114"/>
      <c r="AB928" s="114"/>
      <c r="AC928" s="131">
        <f t="shared" si="17"/>
        <v>0</v>
      </c>
    </row>
    <row r="929" spans="1:29" x14ac:dyDescent="0.3">
      <c r="A929" s="131">
        <v>919</v>
      </c>
      <c r="B929" s="114"/>
      <c r="C929" s="114"/>
      <c r="D929" s="114"/>
      <c r="E929" s="114"/>
      <c r="G929" s="114"/>
      <c r="H929" s="114"/>
      <c r="I929" s="114"/>
      <c r="J929" s="114"/>
      <c r="K929" s="114"/>
      <c r="L929" s="114"/>
      <c r="M929" s="114"/>
      <c r="N929" s="114"/>
      <c r="O929" s="114"/>
      <c r="P929" s="114"/>
      <c r="R929" s="114"/>
      <c r="T929" s="114"/>
      <c r="U929" s="114"/>
      <c r="V929" s="114"/>
      <c r="X929" s="114"/>
      <c r="Z929" s="114"/>
      <c r="AA929" s="114"/>
      <c r="AB929" s="114"/>
      <c r="AC929" s="131">
        <f t="shared" si="17"/>
        <v>0</v>
      </c>
    </row>
    <row r="930" spans="1:29" x14ac:dyDescent="0.3">
      <c r="A930" s="131">
        <v>920</v>
      </c>
      <c r="B930" s="114"/>
      <c r="C930" s="114"/>
      <c r="D930" s="114"/>
      <c r="E930" s="114"/>
      <c r="G930" s="114"/>
      <c r="H930" s="114"/>
      <c r="I930" s="114"/>
      <c r="J930" s="114"/>
      <c r="K930" s="114"/>
      <c r="L930" s="114"/>
      <c r="M930" s="114"/>
      <c r="N930" s="114"/>
      <c r="O930" s="114"/>
      <c r="P930" s="114"/>
      <c r="R930" s="114"/>
      <c r="T930" s="114"/>
      <c r="U930" s="114"/>
      <c r="V930" s="114"/>
      <c r="X930" s="114"/>
      <c r="Z930" s="114"/>
      <c r="AA930" s="114"/>
      <c r="AB930" s="114"/>
      <c r="AC930" s="131">
        <f t="shared" si="17"/>
        <v>0</v>
      </c>
    </row>
    <row r="931" spans="1:29" x14ac:dyDescent="0.3">
      <c r="A931" s="131">
        <v>921</v>
      </c>
      <c r="B931" s="114"/>
      <c r="C931" s="114"/>
      <c r="D931" s="114"/>
      <c r="E931" s="114"/>
      <c r="G931" s="114"/>
      <c r="H931" s="114"/>
      <c r="I931" s="114"/>
      <c r="J931" s="114"/>
      <c r="K931" s="114"/>
      <c r="L931" s="114"/>
      <c r="M931" s="114"/>
      <c r="N931" s="114"/>
      <c r="O931" s="114"/>
      <c r="P931" s="114"/>
      <c r="R931" s="114"/>
      <c r="T931" s="114"/>
      <c r="U931" s="114"/>
      <c r="V931" s="114"/>
      <c r="X931" s="114"/>
      <c r="Z931" s="114"/>
      <c r="AA931" s="114"/>
      <c r="AB931" s="114"/>
      <c r="AC931" s="131">
        <f t="shared" si="17"/>
        <v>0</v>
      </c>
    </row>
    <row r="932" spans="1:29" x14ac:dyDescent="0.3">
      <c r="A932" s="131">
        <v>922</v>
      </c>
      <c r="B932" s="114"/>
      <c r="C932" s="114"/>
      <c r="D932" s="114"/>
      <c r="E932" s="114"/>
      <c r="G932" s="114"/>
      <c r="H932" s="114"/>
      <c r="I932" s="114"/>
      <c r="J932" s="114"/>
      <c r="K932" s="114"/>
      <c r="L932" s="114"/>
      <c r="M932" s="114"/>
      <c r="N932" s="114"/>
      <c r="O932" s="114"/>
      <c r="P932" s="114"/>
      <c r="R932" s="114"/>
      <c r="T932" s="114"/>
      <c r="U932" s="114"/>
      <c r="V932" s="114"/>
      <c r="X932" s="114"/>
      <c r="Z932" s="114"/>
      <c r="AA932" s="114"/>
      <c r="AB932" s="114"/>
      <c r="AC932" s="131">
        <f t="shared" si="17"/>
        <v>0</v>
      </c>
    </row>
    <row r="933" spans="1:29" x14ac:dyDescent="0.3">
      <c r="A933" s="131">
        <v>923</v>
      </c>
      <c r="B933" s="114"/>
      <c r="C933" s="114"/>
      <c r="D933" s="114"/>
      <c r="E933" s="114"/>
      <c r="G933" s="114"/>
      <c r="H933" s="114"/>
      <c r="I933" s="114"/>
      <c r="J933" s="114"/>
      <c r="K933" s="114"/>
      <c r="L933" s="114"/>
      <c r="M933" s="114"/>
      <c r="N933" s="114"/>
      <c r="O933" s="114"/>
      <c r="P933" s="114"/>
      <c r="R933" s="114"/>
      <c r="T933" s="114"/>
      <c r="U933" s="114"/>
      <c r="V933" s="114"/>
      <c r="X933" s="114"/>
      <c r="Z933" s="114"/>
      <c r="AA933" s="114"/>
      <c r="AB933" s="114"/>
      <c r="AC933" s="131">
        <f t="shared" si="17"/>
        <v>0</v>
      </c>
    </row>
    <row r="934" spans="1:29" x14ac:dyDescent="0.3">
      <c r="A934" s="131">
        <v>924</v>
      </c>
      <c r="B934" s="114"/>
      <c r="C934" s="114"/>
      <c r="D934" s="114"/>
      <c r="E934" s="114"/>
      <c r="G934" s="114"/>
      <c r="H934" s="114"/>
      <c r="I934" s="114"/>
      <c r="J934" s="114"/>
      <c r="K934" s="114"/>
      <c r="L934" s="114"/>
      <c r="M934" s="114"/>
      <c r="N934" s="114"/>
      <c r="O934" s="114"/>
      <c r="P934" s="114"/>
      <c r="R934" s="114"/>
      <c r="T934" s="114"/>
      <c r="U934" s="114"/>
      <c r="V934" s="114"/>
      <c r="X934" s="114"/>
      <c r="Z934" s="114"/>
      <c r="AA934" s="114"/>
      <c r="AB934" s="114"/>
      <c r="AC934" s="131">
        <f t="shared" si="17"/>
        <v>0</v>
      </c>
    </row>
    <row r="935" spans="1:29" x14ac:dyDescent="0.3">
      <c r="A935" s="131">
        <v>925</v>
      </c>
      <c r="B935" s="114"/>
      <c r="C935" s="114"/>
      <c r="D935" s="114"/>
      <c r="E935" s="114"/>
      <c r="G935" s="114"/>
      <c r="H935" s="114"/>
      <c r="I935" s="114"/>
      <c r="J935" s="114"/>
      <c r="K935" s="114"/>
      <c r="L935" s="114"/>
      <c r="M935" s="114"/>
      <c r="N935" s="114"/>
      <c r="O935" s="114"/>
      <c r="P935" s="114"/>
      <c r="R935" s="114"/>
      <c r="T935" s="114"/>
      <c r="U935" s="114"/>
      <c r="V935" s="114"/>
      <c r="X935" s="114"/>
      <c r="Z935" s="114"/>
      <c r="AA935" s="114"/>
      <c r="AB935" s="114"/>
      <c r="AC935" s="131">
        <f t="shared" si="17"/>
        <v>0</v>
      </c>
    </row>
    <row r="936" spans="1:29" x14ac:dyDescent="0.3">
      <c r="A936" s="131">
        <v>926</v>
      </c>
      <c r="B936" s="114"/>
      <c r="C936" s="114"/>
      <c r="D936" s="114"/>
      <c r="E936" s="114"/>
      <c r="G936" s="114"/>
      <c r="H936" s="114"/>
      <c r="I936" s="114"/>
      <c r="J936" s="114"/>
      <c r="K936" s="114"/>
      <c r="L936" s="114"/>
      <c r="M936" s="114"/>
      <c r="N936" s="114"/>
      <c r="O936" s="114"/>
      <c r="P936" s="114"/>
      <c r="R936" s="114"/>
      <c r="T936" s="114"/>
      <c r="U936" s="114"/>
      <c r="V936" s="114"/>
      <c r="X936" s="114"/>
      <c r="Z936" s="114"/>
      <c r="AA936" s="114"/>
      <c r="AB936" s="114"/>
      <c r="AC936" s="131">
        <f t="shared" si="17"/>
        <v>0</v>
      </c>
    </row>
    <row r="937" spans="1:29" x14ac:dyDescent="0.3">
      <c r="A937" s="131">
        <v>927</v>
      </c>
      <c r="B937" s="114"/>
      <c r="C937" s="114"/>
      <c r="D937" s="114"/>
      <c r="E937" s="114"/>
      <c r="G937" s="114"/>
      <c r="H937" s="114"/>
      <c r="I937" s="114"/>
      <c r="J937" s="114"/>
      <c r="K937" s="114"/>
      <c r="L937" s="114"/>
      <c r="M937" s="114"/>
      <c r="N937" s="114"/>
      <c r="O937" s="114"/>
      <c r="P937" s="114"/>
      <c r="R937" s="114"/>
      <c r="T937" s="114"/>
      <c r="U937" s="114"/>
      <c r="V937" s="114"/>
      <c r="X937" s="114"/>
      <c r="Z937" s="114"/>
      <c r="AA937" s="114"/>
      <c r="AB937" s="114"/>
      <c r="AC937" s="131">
        <f t="shared" si="17"/>
        <v>0</v>
      </c>
    </row>
    <row r="938" spans="1:29" x14ac:dyDescent="0.3">
      <c r="A938" s="131">
        <v>928</v>
      </c>
      <c r="B938" s="114"/>
      <c r="C938" s="114"/>
      <c r="D938" s="114"/>
      <c r="E938" s="114"/>
      <c r="G938" s="114"/>
      <c r="H938" s="114"/>
      <c r="I938" s="114"/>
      <c r="J938" s="114"/>
      <c r="K938" s="114"/>
      <c r="L938" s="114"/>
      <c r="M938" s="114"/>
      <c r="N938" s="114"/>
      <c r="O938" s="114"/>
      <c r="P938" s="114"/>
      <c r="R938" s="114"/>
      <c r="T938" s="114"/>
      <c r="U938" s="114"/>
      <c r="V938" s="114"/>
      <c r="X938" s="114"/>
      <c r="Z938" s="114"/>
      <c r="AA938" s="114"/>
      <c r="AB938" s="114"/>
      <c r="AC938" s="131">
        <f t="shared" si="17"/>
        <v>0</v>
      </c>
    </row>
    <row r="939" spans="1:29" x14ac:dyDescent="0.3">
      <c r="A939" s="131">
        <v>929</v>
      </c>
      <c r="B939" s="114"/>
      <c r="C939" s="114"/>
      <c r="D939" s="114"/>
      <c r="E939" s="114"/>
      <c r="G939" s="114"/>
      <c r="H939" s="114"/>
      <c r="I939" s="114"/>
      <c r="J939" s="114"/>
      <c r="K939" s="114"/>
      <c r="L939" s="114"/>
      <c r="M939" s="114"/>
      <c r="N939" s="114"/>
      <c r="O939" s="114"/>
      <c r="P939" s="114"/>
      <c r="R939" s="114"/>
      <c r="T939" s="114"/>
      <c r="U939" s="114"/>
      <c r="V939" s="114"/>
      <c r="X939" s="114"/>
      <c r="Z939" s="114"/>
      <c r="AA939" s="114"/>
      <c r="AB939" s="114"/>
      <c r="AC939" s="131">
        <f t="shared" si="17"/>
        <v>0</v>
      </c>
    </row>
    <row r="940" spans="1:29" x14ac:dyDescent="0.3">
      <c r="A940" s="131">
        <v>930</v>
      </c>
      <c r="B940" s="114"/>
      <c r="C940" s="114"/>
      <c r="D940" s="114"/>
      <c r="E940" s="114"/>
      <c r="G940" s="114"/>
      <c r="H940" s="114"/>
      <c r="I940" s="114"/>
      <c r="J940" s="114"/>
      <c r="K940" s="114"/>
      <c r="L940" s="114"/>
      <c r="M940" s="114"/>
      <c r="N940" s="114"/>
      <c r="O940" s="114"/>
      <c r="P940" s="114"/>
      <c r="R940" s="114"/>
      <c r="T940" s="114"/>
      <c r="U940" s="114"/>
      <c r="V940" s="114"/>
      <c r="X940" s="114"/>
      <c r="Z940" s="114"/>
      <c r="AA940" s="114"/>
      <c r="AB940" s="114"/>
      <c r="AC940" s="131">
        <f t="shared" si="17"/>
        <v>0</v>
      </c>
    </row>
    <row r="941" spans="1:29" x14ac:dyDescent="0.3">
      <c r="A941" s="131">
        <v>931</v>
      </c>
      <c r="B941" s="114"/>
      <c r="C941" s="114"/>
      <c r="D941" s="114"/>
      <c r="E941" s="114"/>
      <c r="G941" s="114"/>
      <c r="H941" s="114"/>
      <c r="I941" s="114"/>
      <c r="J941" s="114"/>
      <c r="K941" s="114"/>
      <c r="L941" s="114"/>
      <c r="M941" s="114"/>
      <c r="N941" s="114"/>
      <c r="O941" s="114"/>
      <c r="P941" s="114"/>
      <c r="R941" s="114"/>
      <c r="T941" s="114"/>
      <c r="U941" s="114"/>
      <c r="V941" s="114"/>
      <c r="X941" s="114"/>
      <c r="Z941" s="114"/>
      <c r="AA941" s="114"/>
      <c r="AB941" s="114"/>
      <c r="AC941" s="131">
        <f t="shared" si="17"/>
        <v>0</v>
      </c>
    </row>
    <row r="942" spans="1:29" x14ac:dyDescent="0.3">
      <c r="A942" s="131">
        <v>932</v>
      </c>
      <c r="B942" s="114"/>
      <c r="C942" s="114"/>
      <c r="D942" s="114"/>
      <c r="E942" s="114"/>
      <c r="G942" s="114"/>
      <c r="H942" s="114"/>
      <c r="I942" s="114"/>
      <c r="J942" s="114"/>
      <c r="K942" s="114"/>
      <c r="L942" s="114"/>
      <c r="M942" s="114"/>
      <c r="N942" s="114"/>
      <c r="O942" s="114"/>
      <c r="P942" s="114"/>
      <c r="R942" s="114"/>
      <c r="T942" s="114"/>
      <c r="U942" s="114"/>
      <c r="V942" s="114"/>
      <c r="X942" s="114"/>
      <c r="Z942" s="114"/>
      <c r="AA942" s="114"/>
      <c r="AB942" s="114"/>
      <c r="AC942" s="131">
        <f t="shared" si="17"/>
        <v>0</v>
      </c>
    </row>
    <row r="943" spans="1:29" x14ac:dyDescent="0.3">
      <c r="A943" s="131">
        <v>933</v>
      </c>
      <c r="B943" s="114"/>
      <c r="C943" s="114"/>
      <c r="D943" s="114"/>
      <c r="E943" s="114"/>
      <c r="G943" s="114"/>
      <c r="H943" s="114"/>
      <c r="I943" s="114"/>
      <c r="J943" s="114"/>
      <c r="K943" s="114"/>
      <c r="L943" s="114"/>
      <c r="M943" s="114"/>
      <c r="N943" s="114"/>
      <c r="O943" s="114"/>
      <c r="P943" s="114"/>
      <c r="R943" s="114"/>
      <c r="T943" s="114"/>
      <c r="U943" s="114"/>
      <c r="V943" s="114"/>
      <c r="X943" s="114"/>
      <c r="Z943" s="114"/>
      <c r="AA943" s="114"/>
      <c r="AB943" s="114"/>
      <c r="AC943" s="131">
        <f t="shared" si="17"/>
        <v>0</v>
      </c>
    </row>
    <row r="944" spans="1:29" x14ac:dyDescent="0.3">
      <c r="A944" s="131">
        <v>934</v>
      </c>
      <c r="B944" s="114"/>
      <c r="C944" s="114"/>
      <c r="D944" s="114"/>
      <c r="E944" s="114"/>
      <c r="G944" s="114"/>
      <c r="H944" s="114"/>
      <c r="I944" s="114"/>
      <c r="J944" s="114"/>
      <c r="K944" s="114"/>
      <c r="L944" s="114"/>
      <c r="M944" s="114"/>
      <c r="N944" s="114"/>
      <c r="O944" s="114"/>
      <c r="P944" s="114"/>
      <c r="R944" s="114"/>
      <c r="T944" s="114"/>
      <c r="U944" s="114"/>
      <c r="V944" s="114"/>
      <c r="X944" s="114"/>
      <c r="Z944" s="114"/>
      <c r="AA944" s="114"/>
      <c r="AB944" s="114"/>
      <c r="AC944" s="131">
        <f t="shared" si="17"/>
        <v>0</v>
      </c>
    </row>
    <row r="945" spans="1:29" x14ac:dyDescent="0.3">
      <c r="A945" s="131">
        <v>935</v>
      </c>
      <c r="B945" s="114"/>
      <c r="C945" s="114"/>
      <c r="D945" s="114"/>
      <c r="E945" s="114"/>
      <c r="G945" s="114"/>
      <c r="H945" s="114"/>
      <c r="I945" s="114"/>
      <c r="J945" s="114"/>
      <c r="K945" s="114"/>
      <c r="L945" s="114"/>
      <c r="M945" s="114"/>
      <c r="N945" s="114"/>
      <c r="O945" s="114"/>
      <c r="P945" s="114"/>
      <c r="R945" s="114"/>
      <c r="T945" s="114"/>
      <c r="U945" s="114"/>
      <c r="V945" s="114"/>
      <c r="X945" s="114"/>
      <c r="Z945" s="114"/>
      <c r="AA945" s="114"/>
      <c r="AB945" s="114"/>
      <c r="AC945" s="131">
        <f t="shared" si="17"/>
        <v>0</v>
      </c>
    </row>
    <row r="946" spans="1:29" x14ac:dyDescent="0.3">
      <c r="A946" s="131">
        <v>936</v>
      </c>
      <c r="B946" s="114"/>
      <c r="C946" s="114"/>
      <c r="D946" s="114"/>
      <c r="E946" s="114"/>
      <c r="G946" s="114"/>
      <c r="H946" s="114"/>
      <c r="I946" s="114"/>
      <c r="J946" s="114"/>
      <c r="K946" s="114"/>
      <c r="L946" s="114"/>
      <c r="M946" s="114"/>
      <c r="N946" s="114"/>
      <c r="O946" s="114"/>
      <c r="P946" s="114"/>
      <c r="R946" s="114"/>
      <c r="T946" s="114"/>
      <c r="U946" s="114"/>
      <c r="V946" s="114"/>
      <c r="X946" s="114"/>
      <c r="Z946" s="114"/>
      <c r="AA946" s="114"/>
      <c r="AB946" s="114"/>
      <c r="AC946" s="131">
        <f t="shared" si="17"/>
        <v>0</v>
      </c>
    </row>
    <row r="947" spans="1:29" x14ac:dyDescent="0.3">
      <c r="A947" s="131">
        <v>937</v>
      </c>
      <c r="B947" s="114"/>
      <c r="C947" s="114"/>
      <c r="D947" s="114"/>
      <c r="E947" s="114"/>
      <c r="G947" s="114"/>
      <c r="H947" s="114"/>
      <c r="I947" s="114"/>
      <c r="J947" s="114"/>
      <c r="K947" s="114"/>
      <c r="L947" s="114"/>
      <c r="M947" s="114"/>
      <c r="N947" s="114"/>
      <c r="O947" s="114"/>
      <c r="P947" s="114"/>
      <c r="R947" s="114"/>
      <c r="T947" s="114"/>
      <c r="U947" s="114"/>
      <c r="V947" s="114"/>
      <c r="X947" s="114"/>
      <c r="Z947" s="114"/>
      <c r="AA947" s="114"/>
      <c r="AB947" s="114"/>
      <c r="AC947" s="131">
        <f t="shared" si="17"/>
        <v>0</v>
      </c>
    </row>
    <row r="948" spans="1:29" x14ac:dyDescent="0.3">
      <c r="A948" s="131">
        <v>938</v>
      </c>
      <c r="B948" s="114"/>
      <c r="C948" s="114"/>
      <c r="D948" s="114"/>
      <c r="E948" s="114"/>
      <c r="G948" s="114"/>
      <c r="H948" s="114"/>
      <c r="I948" s="114"/>
      <c r="J948" s="114"/>
      <c r="K948" s="114"/>
      <c r="L948" s="114"/>
      <c r="M948" s="114"/>
      <c r="N948" s="114"/>
      <c r="O948" s="114"/>
      <c r="P948" s="114"/>
      <c r="R948" s="114"/>
      <c r="T948" s="114"/>
      <c r="U948" s="114"/>
      <c r="V948" s="114"/>
      <c r="X948" s="114"/>
      <c r="Z948" s="114"/>
      <c r="AA948" s="114"/>
      <c r="AB948" s="114"/>
      <c r="AC948" s="131">
        <f t="shared" si="17"/>
        <v>0</v>
      </c>
    </row>
    <row r="949" spans="1:29" x14ac:dyDescent="0.3">
      <c r="A949" s="131">
        <v>939</v>
      </c>
      <c r="B949" s="114"/>
      <c r="C949" s="114"/>
      <c r="D949" s="114"/>
      <c r="E949" s="114"/>
      <c r="G949" s="114"/>
      <c r="H949" s="114"/>
      <c r="I949" s="114"/>
      <c r="J949" s="114"/>
      <c r="K949" s="114"/>
      <c r="L949" s="114"/>
      <c r="M949" s="114"/>
      <c r="N949" s="114"/>
      <c r="O949" s="114"/>
      <c r="P949" s="114"/>
      <c r="R949" s="114"/>
      <c r="T949" s="114"/>
      <c r="U949" s="114"/>
      <c r="V949" s="114"/>
      <c r="X949" s="114"/>
      <c r="Z949" s="114"/>
      <c r="AA949" s="114"/>
      <c r="AB949" s="114"/>
      <c r="AC949" s="131">
        <f t="shared" si="17"/>
        <v>0</v>
      </c>
    </row>
    <row r="950" spans="1:29" x14ac:dyDescent="0.3">
      <c r="A950" s="131">
        <v>940</v>
      </c>
      <c r="B950" s="114"/>
      <c r="C950" s="114"/>
      <c r="D950" s="114"/>
      <c r="E950" s="114"/>
      <c r="G950" s="114"/>
      <c r="H950" s="114"/>
      <c r="I950" s="114"/>
      <c r="J950" s="114"/>
      <c r="K950" s="114"/>
      <c r="L950" s="114"/>
      <c r="M950" s="114"/>
      <c r="N950" s="114"/>
      <c r="O950" s="114"/>
      <c r="P950" s="114"/>
      <c r="R950" s="114"/>
      <c r="T950" s="114"/>
      <c r="U950" s="114"/>
      <c r="V950" s="114"/>
      <c r="X950" s="114"/>
      <c r="Z950" s="114"/>
      <c r="AA950" s="114"/>
      <c r="AB950" s="114"/>
      <c r="AC950" s="131">
        <f t="shared" si="17"/>
        <v>0</v>
      </c>
    </row>
    <row r="951" spans="1:29" x14ac:dyDescent="0.3">
      <c r="A951" s="131">
        <v>941</v>
      </c>
      <c r="B951" s="114"/>
      <c r="C951" s="114"/>
      <c r="D951" s="114"/>
      <c r="E951" s="114"/>
      <c r="G951" s="114"/>
      <c r="H951" s="114"/>
      <c r="I951" s="114"/>
      <c r="J951" s="114"/>
      <c r="K951" s="114"/>
      <c r="L951" s="114"/>
      <c r="M951" s="114"/>
      <c r="N951" s="114"/>
      <c r="O951" s="114"/>
      <c r="P951" s="114"/>
      <c r="R951" s="114"/>
      <c r="T951" s="114"/>
      <c r="U951" s="114"/>
      <c r="V951" s="114"/>
      <c r="X951" s="114"/>
      <c r="Z951" s="114"/>
      <c r="AA951" s="114"/>
      <c r="AB951" s="114"/>
      <c r="AC951" s="131">
        <f t="shared" si="17"/>
        <v>0</v>
      </c>
    </row>
    <row r="952" spans="1:29" x14ac:dyDescent="0.3">
      <c r="A952" s="131">
        <v>942</v>
      </c>
      <c r="B952" s="114"/>
      <c r="C952" s="114"/>
      <c r="D952" s="114"/>
      <c r="E952" s="114"/>
      <c r="G952" s="114"/>
      <c r="H952" s="114"/>
      <c r="I952" s="114"/>
      <c r="J952" s="114"/>
      <c r="K952" s="114"/>
      <c r="L952" s="114"/>
      <c r="M952" s="114"/>
      <c r="N952" s="114"/>
      <c r="O952" s="114"/>
      <c r="P952" s="114"/>
      <c r="R952" s="114"/>
      <c r="T952" s="114"/>
      <c r="U952" s="114"/>
      <c r="V952" s="114"/>
      <c r="X952" s="114"/>
      <c r="Z952" s="114"/>
      <c r="AA952" s="114"/>
      <c r="AB952" s="114"/>
      <c r="AC952" s="131">
        <f t="shared" si="17"/>
        <v>0</v>
      </c>
    </row>
    <row r="953" spans="1:29" x14ac:dyDescent="0.3">
      <c r="A953" s="131">
        <v>943</v>
      </c>
      <c r="B953" s="114"/>
      <c r="C953" s="114"/>
      <c r="D953" s="114"/>
      <c r="E953" s="114"/>
      <c r="G953" s="114"/>
      <c r="H953" s="114"/>
      <c r="I953" s="114"/>
      <c r="J953" s="114"/>
      <c r="K953" s="114"/>
      <c r="L953" s="114"/>
      <c r="M953" s="114"/>
      <c r="N953" s="114"/>
      <c r="O953" s="114"/>
      <c r="P953" s="114"/>
      <c r="R953" s="114"/>
      <c r="T953" s="114"/>
      <c r="U953" s="114"/>
      <c r="V953" s="114"/>
      <c r="X953" s="114"/>
      <c r="Z953" s="114"/>
      <c r="AA953" s="114"/>
      <c r="AB953" s="114"/>
      <c r="AC953" s="131">
        <f t="shared" si="17"/>
        <v>0</v>
      </c>
    </row>
    <row r="954" spans="1:29" x14ac:dyDescent="0.3">
      <c r="A954" s="131">
        <v>944</v>
      </c>
      <c r="B954" s="114"/>
      <c r="C954" s="114"/>
      <c r="D954" s="114"/>
      <c r="E954" s="114"/>
      <c r="G954" s="114"/>
      <c r="H954" s="114"/>
      <c r="I954" s="114"/>
      <c r="J954" s="114"/>
      <c r="K954" s="114"/>
      <c r="L954" s="114"/>
      <c r="M954" s="114"/>
      <c r="N954" s="114"/>
      <c r="O954" s="114"/>
      <c r="P954" s="114"/>
      <c r="R954" s="114"/>
      <c r="T954" s="114"/>
      <c r="U954" s="114"/>
      <c r="V954" s="114"/>
      <c r="X954" s="114"/>
      <c r="Z954" s="114"/>
      <c r="AA954" s="114"/>
      <c r="AB954" s="114"/>
      <c r="AC954" s="131">
        <f t="shared" si="17"/>
        <v>0</v>
      </c>
    </row>
    <row r="955" spans="1:29" x14ac:dyDescent="0.3">
      <c r="A955" s="131">
        <v>945</v>
      </c>
      <c r="B955" s="114"/>
      <c r="C955" s="114"/>
      <c r="D955" s="114"/>
      <c r="E955" s="114"/>
      <c r="G955" s="114"/>
      <c r="H955" s="114"/>
      <c r="I955" s="114"/>
      <c r="J955" s="114"/>
      <c r="K955" s="114"/>
      <c r="L955" s="114"/>
      <c r="M955" s="114"/>
      <c r="N955" s="114"/>
      <c r="O955" s="114"/>
      <c r="P955" s="114"/>
      <c r="R955" s="114"/>
      <c r="T955" s="114"/>
      <c r="U955" s="114"/>
      <c r="V955" s="114"/>
      <c r="X955" s="114"/>
      <c r="Z955" s="114"/>
      <c r="AA955" s="114"/>
      <c r="AB955" s="114"/>
      <c r="AC955" s="131">
        <f t="shared" si="17"/>
        <v>0</v>
      </c>
    </row>
    <row r="956" spans="1:29" x14ac:dyDescent="0.3">
      <c r="A956" s="131">
        <v>946</v>
      </c>
      <c r="B956" s="114"/>
      <c r="C956" s="114"/>
      <c r="D956" s="114"/>
      <c r="E956" s="114"/>
      <c r="G956" s="114"/>
      <c r="H956" s="114"/>
      <c r="I956" s="114"/>
      <c r="J956" s="114"/>
      <c r="K956" s="114"/>
      <c r="L956" s="114"/>
      <c r="M956" s="114"/>
      <c r="N956" s="114"/>
      <c r="O956" s="114"/>
      <c r="P956" s="114"/>
      <c r="R956" s="114"/>
      <c r="T956" s="114"/>
      <c r="U956" s="114"/>
      <c r="V956" s="114"/>
      <c r="X956" s="114"/>
      <c r="Z956" s="114"/>
      <c r="AA956" s="114"/>
      <c r="AB956" s="114"/>
      <c r="AC956" s="131">
        <f t="shared" si="17"/>
        <v>0</v>
      </c>
    </row>
    <row r="957" spans="1:29" x14ac:dyDescent="0.3">
      <c r="A957" s="131">
        <v>947</v>
      </c>
      <c r="B957" s="114"/>
      <c r="C957" s="114"/>
      <c r="D957" s="114"/>
      <c r="E957" s="114"/>
      <c r="G957" s="114"/>
      <c r="H957" s="114"/>
      <c r="I957" s="114"/>
      <c r="J957" s="114"/>
      <c r="K957" s="114"/>
      <c r="L957" s="114"/>
      <c r="M957" s="114"/>
      <c r="N957" s="114"/>
      <c r="O957" s="114"/>
      <c r="P957" s="114"/>
      <c r="R957" s="114"/>
      <c r="T957" s="114"/>
      <c r="U957" s="114"/>
      <c r="V957" s="114"/>
      <c r="X957" s="114"/>
      <c r="Z957" s="114"/>
      <c r="AA957" s="114"/>
      <c r="AB957" s="114"/>
      <c r="AC957" s="131">
        <f t="shared" si="17"/>
        <v>0</v>
      </c>
    </row>
    <row r="958" spans="1:29" x14ac:dyDescent="0.3">
      <c r="A958" s="131">
        <v>948</v>
      </c>
      <c r="B958" s="114"/>
      <c r="C958" s="114"/>
      <c r="D958" s="114"/>
      <c r="E958" s="114"/>
      <c r="G958" s="114"/>
      <c r="H958" s="114"/>
      <c r="I958" s="114"/>
      <c r="J958" s="114"/>
      <c r="K958" s="114"/>
      <c r="L958" s="114"/>
      <c r="M958" s="114"/>
      <c r="N958" s="114"/>
      <c r="O958" s="114"/>
      <c r="P958" s="114"/>
      <c r="R958" s="114"/>
      <c r="T958" s="114"/>
      <c r="U958" s="114"/>
      <c r="V958" s="114"/>
      <c r="X958" s="114"/>
      <c r="Z958" s="114"/>
      <c r="AA958" s="114"/>
      <c r="AB958" s="114"/>
      <c r="AC958" s="131">
        <f t="shared" si="17"/>
        <v>0</v>
      </c>
    </row>
    <row r="959" spans="1:29" x14ac:dyDescent="0.3">
      <c r="A959" s="131">
        <v>949</v>
      </c>
      <c r="B959" s="114"/>
      <c r="C959" s="114"/>
      <c r="D959" s="114"/>
      <c r="E959" s="114"/>
      <c r="G959" s="114"/>
      <c r="H959" s="114"/>
      <c r="I959" s="114"/>
      <c r="J959" s="114"/>
      <c r="K959" s="114"/>
      <c r="L959" s="114"/>
      <c r="M959" s="114"/>
      <c r="N959" s="114"/>
      <c r="O959" s="114"/>
      <c r="P959" s="114"/>
      <c r="R959" s="114"/>
      <c r="T959" s="114"/>
      <c r="U959" s="114"/>
      <c r="V959" s="114"/>
      <c r="X959" s="114"/>
      <c r="Z959" s="114"/>
      <c r="AA959" s="114"/>
      <c r="AB959" s="114"/>
      <c r="AC959" s="131">
        <f t="shared" si="17"/>
        <v>0</v>
      </c>
    </row>
    <row r="960" spans="1:29" x14ac:dyDescent="0.3">
      <c r="A960" s="131">
        <v>950</v>
      </c>
      <c r="B960" s="114"/>
      <c r="C960" s="114"/>
      <c r="D960" s="114"/>
      <c r="E960" s="114"/>
      <c r="G960" s="114"/>
      <c r="H960" s="114"/>
      <c r="I960" s="114"/>
      <c r="J960" s="114"/>
      <c r="K960" s="114"/>
      <c r="L960" s="114"/>
      <c r="M960" s="114"/>
      <c r="N960" s="114"/>
      <c r="O960" s="114"/>
      <c r="P960" s="114"/>
      <c r="R960" s="114"/>
      <c r="T960" s="114"/>
      <c r="U960" s="114"/>
      <c r="V960" s="114"/>
      <c r="X960" s="114"/>
      <c r="Z960" s="114"/>
      <c r="AA960" s="114"/>
      <c r="AB960" s="114"/>
      <c r="AC960" s="131">
        <f t="shared" si="17"/>
        <v>0</v>
      </c>
    </row>
    <row r="961" spans="1:29" x14ac:dyDescent="0.3">
      <c r="A961" s="131">
        <v>951</v>
      </c>
      <c r="B961" s="114"/>
      <c r="C961" s="114"/>
      <c r="D961" s="114"/>
      <c r="E961" s="114"/>
      <c r="G961" s="114"/>
      <c r="H961" s="114"/>
      <c r="I961" s="114"/>
      <c r="J961" s="114"/>
      <c r="K961" s="114"/>
      <c r="L961" s="114"/>
      <c r="M961" s="114"/>
      <c r="N961" s="114"/>
      <c r="O961" s="114"/>
      <c r="P961" s="114"/>
      <c r="R961" s="114"/>
      <c r="T961" s="114"/>
      <c r="U961" s="114"/>
      <c r="V961" s="114"/>
      <c r="X961" s="114"/>
      <c r="Z961" s="114"/>
      <c r="AA961" s="114"/>
      <c r="AB961" s="114"/>
      <c r="AC961" s="131">
        <f t="shared" si="17"/>
        <v>0</v>
      </c>
    </row>
    <row r="962" spans="1:29" x14ac:dyDescent="0.3">
      <c r="A962" s="131">
        <v>952</v>
      </c>
      <c r="B962" s="114"/>
      <c r="C962" s="114"/>
      <c r="D962" s="114"/>
      <c r="E962" s="114"/>
      <c r="G962" s="114"/>
      <c r="H962" s="114"/>
      <c r="I962" s="114"/>
      <c r="J962" s="114"/>
      <c r="K962" s="114"/>
      <c r="L962" s="114"/>
      <c r="M962" s="114"/>
      <c r="N962" s="114"/>
      <c r="O962" s="114"/>
      <c r="P962" s="114"/>
      <c r="R962" s="114"/>
      <c r="T962" s="114"/>
      <c r="U962" s="114"/>
      <c r="V962" s="114"/>
      <c r="X962" s="114"/>
      <c r="Z962" s="114"/>
      <c r="AA962" s="114"/>
      <c r="AB962" s="114"/>
      <c r="AC962" s="131">
        <f t="shared" si="17"/>
        <v>0</v>
      </c>
    </row>
    <row r="963" spans="1:29" x14ac:dyDescent="0.3">
      <c r="A963" s="131">
        <v>953</v>
      </c>
      <c r="B963" s="114"/>
      <c r="C963" s="114"/>
      <c r="D963" s="114"/>
      <c r="E963" s="114"/>
      <c r="G963" s="114"/>
      <c r="H963" s="114"/>
      <c r="I963" s="114"/>
      <c r="J963" s="114"/>
      <c r="K963" s="114"/>
      <c r="L963" s="114"/>
      <c r="M963" s="114"/>
      <c r="N963" s="114"/>
      <c r="O963" s="114"/>
      <c r="P963" s="114"/>
      <c r="R963" s="114"/>
      <c r="T963" s="114"/>
      <c r="U963" s="114"/>
      <c r="V963" s="114"/>
      <c r="X963" s="114"/>
      <c r="Z963" s="114"/>
      <c r="AA963" s="114"/>
      <c r="AB963" s="114"/>
      <c r="AC963" s="131">
        <f t="shared" si="17"/>
        <v>0</v>
      </c>
    </row>
    <row r="964" spans="1:29" x14ac:dyDescent="0.3">
      <c r="A964" s="131">
        <v>954</v>
      </c>
      <c r="B964" s="114"/>
      <c r="C964" s="114"/>
      <c r="D964" s="114"/>
      <c r="E964" s="114"/>
      <c r="G964" s="114"/>
      <c r="H964" s="114"/>
      <c r="I964" s="114"/>
      <c r="J964" s="114"/>
      <c r="K964" s="114"/>
      <c r="L964" s="114"/>
      <c r="M964" s="114"/>
      <c r="N964" s="114"/>
      <c r="O964" s="114"/>
      <c r="P964" s="114"/>
      <c r="R964" s="114"/>
      <c r="T964" s="114"/>
      <c r="U964" s="114"/>
      <c r="V964" s="114"/>
      <c r="X964" s="114"/>
      <c r="Z964" s="114"/>
      <c r="AA964" s="114"/>
      <c r="AB964" s="114"/>
      <c r="AC964" s="131">
        <f t="shared" si="17"/>
        <v>0</v>
      </c>
    </row>
    <row r="965" spans="1:29" x14ac:dyDescent="0.3">
      <c r="A965" s="131">
        <v>955</v>
      </c>
      <c r="B965" s="114"/>
      <c r="C965" s="114"/>
      <c r="D965" s="114"/>
      <c r="E965" s="114"/>
      <c r="G965" s="114"/>
      <c r="H965" s="114"/>
      <c r="I965" s="114"/>
      <c r="J965" s="114"/>
      <c r="K965" s="114"/>
      <c r="L965" s="114"/>
      <c r="M965" s="114"/>
      <c r="N965" s="114"/>
      <c r="O965" s="114"/>
      <c r="P965" s="114"/>
      <c r="R965" s="114"/>
      <c r="T965" s="114"/>
      <c r="U965" s="114"/>
      <c r="V965" s="114"/>
      <c r="X965" s="114"/>
      <c r="Z965" s="114"/>
      <c r="AA965" s="114"/>
      <c r="AB965" s="114"/>
      <c r="AC965" s="131">
        <f t="shared" si="17"/>
        <v>0</v>
      </c>
    </row>
    <row r="966" spans="1:29" x14ac:dyDescent="0.3">
      <c r="A966" s="131">
        <v>956</v>
      </c>
      <c r="B966" s="114"/>
      <c r="C966" s="114"/>
      <c r="D966" s="114"/>
      <c r="E966" s="114"/>
      <c r="G966" s="114"/>
      <c r="H966" s="114"/>
      <c r="I966" s="114"/>
      <c r="J966" s="114"/>
      <c r="K966" s="114"/>
      <c r="L966" s="114"/>
      <c r="M966" s="114"/>
      <c r="N966" s="114"/>
      <c r="O966" s="114"/>
      <c r="P966" s="114"/>
      <c r="R966" s="114"/>
      <c r="T966" s="114"/>
      <c r="U966" s="114"/>
      <c r="V966" s="114"/>
      <c r="X966" s="114"/>
      <c r="Z966" s="114"/>
      <c r="AA966" s="114"/>
      <c r="AB966" s="114"/>
      <c r="AC966" s="131">
        <f t="shared" si="17"/>
        <v>0</v>
      </c>
    </row>
    <row r="967" spans="1:29" x14ac:dyDescent="0.3">
      <c r="A967" s="131">
        <v>957</v>
      </c>
      <c r="B967" s="114"/>
      <c r="C967" s="114"/>
      <c r="D967" s="114"/>
      <c r="E967" s="114"/>
      <c r="G967" s="114"/>
      <c r="H967" s="114"/>
      <c r="I967" s="114"/>
      <c r="J967" s="114"/>
      <c r="K967" s="114"/>
      <c r="L967" s="114"/>
      <c r="M967" s="114"/>
      <c r="N967" s="114"/>
      <c r="O967" s="114"/>
      <c r="P967" s="114"/>
      <c r="R967" s="114"/>
      <c r="T967" s="114"/>
      <c r="U967" s="114"/>
      <c r="V967" s="114"/>
      <c r="X967" s="114"/>
      <c r="Z967" s="114"/>
      <c r="AA967" s="114"/>
      <c r="AB967" s="114"/>
      <c r="AC967" s="131">
        <f t="shared" si="17"/>
        <v>0</v>
      </c>
    </row>
    <row r="968" spans="1:29" x14ac:dyDescent="0.3">
      <c r="A968" s="131">
        <v>958</v>
      </c>
      <c r="B968" s="114"/>
      <c r="C968" s="114"/>
      <c r="D968" s="114"/>
      <c r="E968" s="114"/>
      <c r="G968" s="114"/>
      <c r="H968" s="114"/>
      <c r="I968" s="114"/>
      <c r="J968" s="114"/>
      <c r="K968" s="114"/>
      <c r="L968" s="114"/>
      <c r="M968" s="114"/>
      <c r="N968" s="114"/>
      <c r="O968" s="114"/>
      <c r="P968" s="114"/>
      <c r="R968" s="114"/>
      <c r="T968" s="114"/>
      <c r="U968" s="114"/>
      <c r="V968" s="114"/>
      <c r="X968" s="114"/>
      <c r="Z968" s="114"/>
      <c r="AA968" s="114"/>
      <c r="AB968" s="114"/>
      <c r="AC968" s="131">
        <f t="shared" si="17"/>
        <v>0</v>
      </c>
    </row>
    <row r="969" spans="1:29" x14ac:dyDescent="0.3">
      <c r="A969" s="131">
        <v>959</v>
      </c>
      <c r="B969" s="114"/>
      <c r="C969" s="114"/>
      <c r="D969" s="114"/>
      <c r="E969" s="114"/>
      <c r="G969" s="114"/>
      <c r="H969" s="114"/>
      <c r="I969" s="114"/>
      <c r="J969" s="114"/>
      <c r="K969" s="114"/>
      <c r="L969" s="114"/>
      <c r="M969" s="114"/>
      <c r="N969" s="114"/>
      <c r="O969" s="114"/>
      <c r="P969" s="114"/>
      <c r="R969" s="114"/>
      <c r="T969" s="114"/>
      <c r="U969" s="114"/>
      <c r="V969" s="114"/>
      <c r="X969" s="114"/>
      <c r="Z969" s="114"/>
      <c r="AA969" s="114"/>
      <c r="AB969" s="114"/>
      <c r="AC969" s="131">
        <f t="shared" si="17"/>
        <v>0</v>
      </c>
    </row>
    <row r="970" spans="1:29" x14ac:dyDescent="0.3">
      <c r="A970" s="131">
        <v>960</v>
      </c>
      <c r="B970" s="114"/>
      <c r="C970" s="114"/>
      <c r="D970" s="114"/>
      <c r="E970" s="114"/>
      <c r="G970" s="114"/>
      <c r="H970" s="114"/>
      <c r="I970" s="114"/>
      <c r="J970" s="114"/>
      <c r="K970" s="114"/>
      <c r="L970" s="114"/>
      <c r="M970" s="114"/>
      <c r="N970" s="114"/>
      <c r="O970" s="114"/>
      <c r="P970" s="114"/>
      <c r="R970" s="114"/>
      <c r="T970" s="114"/>
      <c r="U970" s="114"/>
      <c r="V970" s="114"/>
      <c r="X970" s="114"/>
      <c r="Z970" s="114"/>
      <c r="AA970" s="114"/>
      <c r="AB970" s="114"/>
      <c r="AC970" s="131">
        <f t="shared" si="17"/>
        <v>0</v>
      </c>
    </row>
    <row r="971" spans="1:29" x14ac:dyDescent="0.3">
      <c r="A971" s="131">
        <v>961</v>
      </c>
      <c r="B971" s="114"/>
      <c r="C971" s="114"/>
      <c r="D971" s="114"/>
      <c r="E971" s="114"/>
      <c r="G971" s="114"/>
      <c r="H971" s="114"/>
      <c r="I971" s="114"/>
      <c r="J971" s="114"/>
      <c r="K971" s="114"/>
      <c r="L971" s="114"/>
      <c r="M971" s="114"/>
      <c r="N971" s="114"/>
      <c r="O971" s="114"/>
      <c r="P971" s="114"/>
      <c r="R971" s="114"/>
      <c r="T971" s="114"/>
      <c r="U971" s="114"/>
      <c r="V971" s="114"/>
      <c r="X971" s="114"/>
      <c r="Z971" s="114"/>
      <c r="AA971" s="114"/>
      <c r="AB971" s="114"/>
      <c r="AC971" s="131">
        <f t="shared" si="17"/>
        <v>0</v>
      </c>
    </row>
    <row r="972" spans="1:29" x14ac:dyDescent="0.3">
      <c r="A972" s="131">
        <v>962</v>
      </c>
      <c r="B972" s="114"/>
      <c r="C972" s="114"/>
      <c r="D972" s="114"/>
      <c r="E972" s="114"/>
      <c r="G972" s="114"/>
      <c r="H972" s="114"/>
      <c r="I972" s="114"/>
      <c r="J972" s="114"/>
      <c r="K972" s="114"/>
      <c r="L972" s="114"/>
      <c r="M972" s="114"/>
      <c r="N972" s="114"/>
      <c r="O972" s="114"/>
      <c r="P972" s="114"/>
      <c r="R972" s="114"/>
      <c r="T972" s="114"/>
      <c r="U972" s="114"/>
      <c r="V972" s="114"/>
      <c r="X972" s="114"/>
      <c r="Z972" s="114"/>
      <c r="AA972" s="114"/>
      <c r="AB972" s="114"/>
      <c r="AC972" s="131">
        <f t="shared" ref="AC972:AC1007" si="18">IF(E972=0,D972,D972-E972)</f>
        <v>0</v>
      </c>
    </row>
    <row r="973" spans="1:29" x14ac:dyDescent="0.3">
      <c r="A973" s="131">
        <v>963</v>
      </c>
      <c r="B973" s="114"/>
      <c r="C973" s="114"/>
      <c r="D973" s="114"/>
      <c r="E973" s="114"/>
      <c r="G973" s="114"/>
      <c r="H973" s="114"/>
      <c r="I973" s="114"/>
      <c r="J973" s="114"/>
      <c r="K973" s="114"/>
      <c r="L973" s="114"/>
      <c r="M973" s="114"/>
      <c r="N973" s="114"/>
      <c r="O973" s="114"/>
      <c r="P973" s="114"/>
      <c r="R973" s="114"/>
      <c r="T973" s="114"/>
      <c r="U973" s="114"/>
      <c r="V973" s="114"/>
      <c r="X973" s="114"/>
      <c r="Z973" s="114"/>
      <c r="AA973" s="114"/>
      <c r="AB973" s="114"/>
      <c r="AC973" s="131">
        <f t="shared" si="18"/>
        <v>0</v>
      </c>
    </row>
    <row r="974" spans="1:29" x14ac:dyDescent="0.3">
      <c r="A974" s="131">
        <v>964</v>
      </c>
      <c r="B974" s="114"/>
      <c r="C974" s="114"/>
      <c r="D974" s="114"/>
      <c r="E974" s="114"/>
      <c r="G974" s="114"/>
      <c r="H974" s="114"/>
      <c r="I974" s="114"/>
      <c r="J974" s="114"/>
      <c r="K974" s="114"/>
      <c r="L974" s="114"/>
      <c r="M974" s="114"/>
      <c r="N974" s="114"/>
      <c r="O974" s="114"/>
      <c r="P974" s="114"/>
      <c r="R974" s="114"/>
      <c r="T974" s="114"/>
      <c r="U974" s="114"/>
      <c r="V974" s="114"/>
      <c r="X974" s="114"/>
      <c r="Z974" s="114"/>
      <c r="AA974" s="114"/>
      <c r="AB974" s="114"/>
      <c r="AC974" s="131">
        <f t="shared" si="18"/>
        <v>0</v>
      </c>
    </row>
    <row r="975" spans="1:29" x14ac:dyDescent="0.3">
      <c r="A975" s="131">
        <v>965</v>
      </c>
      <c r="B975" s="114"/>
      <c r="C975" s="114"/>
      <c r="D975" s="114"/>
      <c r="E975" s="114"/>
      <c r="G975" s="114"/>
      <c r="H975" s="114"/>
      <c r="I975" s="114"/>
      <c r="J975" s="114"/>
      <c r="K975" s="114"/>
      <c r="L975" s="114"/>
      <c r="M975" s="114"/>
      <c r="N975" s="114"/>
      <c r="O975" s="114"/>
      <c r="P975" s="114"/>
      <c r="R975" s="114"/>
      <c r="T975" s="114"/>
      <c r="U975" s="114"/>
      <c r="V975" s="114"/>
      <c r="X975" s="114"/>
      <c r="Z975" s="114"/>
      <c r="AA975" s="114"/>
      <c r="AB975" s="114"/>
      <c r="AC975" s="131">
        <f t="shared" si="18"/>
        <v>0</v>
      </c>
    </row>
    <row r="976" spans="1:29" x14ac:dyDescent="0.3">
      <c r="A976" s="131">
        <v>966</v>
      </c>
      <c r="B976" s="114"/>
      <c r="C976" s="114"/>
      <c r="D976" s="114"/>
      <c r="E976" s="114"/>
      <c r="G976" s="114"/>
      <c r="H976" s="114"/>
      <c r="I976" s="114"/>
      <c r="J976" s="114"/>
      <c r="K976" s="114"/>
      <c r="L976" s="114"/>
      <c r="M976" s="114"/>
      <c r="N976" s="114"/>
      <c r="O976" s="114"/>
      <c r="P976" s="114"/>
      <c r="R976" s="114"/>
      <c r="T976" s="114"/>
      <c r="U976" s="114"/>
      <c r="V976" s="114"/>
      <c r="X976" s="114"/>
      <c r="Z976" s="114"/>
      <c r="AA976" s="114"/>
      <c r="AB976" s="114"/>
      <c r="AC976" s="131">
        <f t="shared" si="18"/>
        <v>0</v>
      </c>
    </row>
    <row r="977" spans="1:29" x14ac:dyDescent="0.3">
      <c r="A977" s="131">
        <v>967</v>
      </c>
      <c r="B977" s="114"/>
      <c r="C977" s="114"/>
      <c r="D977" s="114"/>
      <c r="E977" s="114"/>
      <c r="G977" s="114"/>
      <c r="H977" s="114"/>
      <c r="I977" s="114"/>
      <c r="J977" s="114"/>
      <c r="K977" s="114"/>
      <c r="L977" s="114"/>
      <c r="M977" s="114"/>
      <c r="N977" s="114"/>
      <c r="O977" s="114"/>
      <c r="P977" s="114"/>
      <c r="R977" s="114"/>
      <c r="T977" s="114"/>
      <c r="U977" s="114"/>
      <c r="V977" s="114"/>
      <c r="X977" s="114"/>
      <c r="Z977" s="114"/>
      <c r="AA977" s="114"/>
      <c r="AB977" s="114"/>
      <c r="AC977" s="131">
        <f t="shared" si="18"/>
        <v>0</v>
      </c>
    </row>
    <row r="978" spans="1:29" x14ac:dyDescent="0.3">
      <c r="A978" s="131">
        <v>968</v>
      </c>
      <c r="B978" s="114"/>
      <c r="C978" s="114"/>
      <c r="D978" s="114"/>
      <c r="E978" s="114"/>
      <c r="G978" s="114"/>
      <c r="H978" s="114"/>
      <c r="I978" s="114"/>
      <c r="J978" s="114"/>
      <c r="K978" s="114"/>
      <c r="L978" s="114"/>
      <c r="M978" s="114"/>
      <c r="N978" s="114"/>
      <c r="O978" s="114"/>
      <c r="P978" s="114"/>
      <c r="R978" s="114"/>
      <c r="T978" s="114"/>
      <c r="U978" s="114"/>
      <c r="V978" s="114"/>
      <c r="X978" s="114"/>
      <c r="Z978" s="114"/>
      <c r="AA978" s="114"/>
      <c r="AB978" s="114"/>
      <c r="AC978" s="131">
        <f t="shared" si="18"/>
        <v>0</v>
      </c>
    </row>
    <row r="979" spans="1:29" x14ac:dyDescent="0.3">
      <c r="A979" s="131">
        <v>969</v>
      </c>
      <c r="B979" s="114"/>
      <c r="C979" s="114"/>
      <c r="D979" s="114"/>
      <c r="E979" s="114"/>
      <c r="G979" s="114"/>
      <c r="H979" s="114"/>
      <c r="I979" s="114"/>
      <c r="J979" s="114"/>
      <c r="K979" s="114"/>
      <c r="L979" s="114"/>
      <c r="M979" s="114"/>
      <c r="N979" s="114"/>
      <c r="O979" s="114"/>
      <c r="P979" s="114"/>
      <c r="R979" s="114"/>
      <c r="T979" s="114"/>
      <c r="U979" s="114"/>
      <c r="V979" s="114"/>
      <c r="X979" s="114"/>
      <c r="Z979" s="114"/>
      <c r="AA979" s="114"/>
      <c r="AB979" s="114"/>
      <c r="AC979" s="131">
        <f t="shared" si="18"/>
        <v>0</v>
      </c>
    </row>
    <row r="980" spans="1:29" x14ac:dyDescent="0.3">
      <c r="A980" s="131">
        <v>970</v>
      </c>
      <c r="B980" s="114"/>
      <c r="C980" s="114"/>
      <c r="D980" s="114"/>
      <c r="E980" s="114"/>
      <c r="G980" s="114"/>
      <c r="H980" s="114"/>
      <c r="I980" s="114"/>
      <c r="J980" s="114"/>
      <c r="K980" s="114"/>
      <c r="L980" s="114"/>
      <c r="M980" s="114"/>
      <c r="N980" s="114"/>
      <c r="O980" s="114"/>
      <c r="P980" s="114"/>
      <c r="R980" s="114"/>
      <c r="T980" s="114"/>
      <c r="U980" s="114"/>
      <c r="V980" s="114"/>
      <c r="X980" s="114"/>
      <c r="Z980" s="114"/>
      <c r="AA980" s="114"/>
      <c r="AB980" s="114"/>
      <c r="AC980" s="131">
        <f t="shared" si="18"/>
        <v>0</v>
      </c>
    </row>
    <row r="981" spans="1:29" x14ac:dyDescent="0.3">
      <c r="A981" s="131">
        <v>971</v>
      </c>
      <c r="B981" s="114"/>
      <c r="C981" s="114"/>
      <c r="D981" s="114"/>
      <c r="E981" s="114"/>
      <c r="G981" s="114"/>
      <c r="H981" s="114"/>
      <c r="I981" s="114"/>
      <c r="J981" s="114"/>
      <c r="K981" s="114"/>
      <c r="L981" s="114"/>
      <c r="M981" s="114"/>
      <c r="N981" s="114"/>
      <c r="O981" s="114"/>
      <c r="P981" s="114"/>
      <c r="R981" s="114"/>
      <c r="T981" s="114"/>
      <c r="U981" s="114"/>
      <c r="V981" s="114"/>
      <c r="X981" s="114"/>
      <c r="Z981" s="114"/>
      <c r="AA981" s="114"/>
      <c r="AB981" s="114"/>
      <c r="AC981" s="131">
        <f t="shared" si="18"/>
        <v>0</v>
      </c>
    </row>
    <row r="982" spans="1:29" x14ac:dyDescent="0.3">
      <c r="A982" s="131">
        <v>972</v>
      </c>
      <c r="B982" s="114"/>
      <c r="C982" s="114"/>
      <c r="D982" s="114"/>
      <c r="E982" s="114"/>
      <c r="G982" s="114"/>
      <c r="H982" s="114"/>
      <c r="I982" s="114"/>
      <c r="J982" s="114"/>
      <c r="K982" s="114"/>
      <c r="L982" s="114"/>
      <c r="M982" s="114"/>
      <c r="N982" s="114"/>
      <c r="O982" s="114"/>
      <c r="P982" s="114"/>
      <c r="R982" s="114"/>
      <c r="T982" s="114"/>
      <c r="U982" s="114"/>
      <c r="V982" s="114"/>
      <c r="X982" s="114"/>
      <c r="Z982" s="114"/>
      <c r="AA982" s="114"/>
      <c r="AB982" s="114"/>
      <c r="AC982" s="131">
        <f t="shared" si="18"/>
        <v>0</v>
      </c>
    </row>
    <row r="983" spans="1:29" x14ac:dyDescent="0.3">
      <c r="A983" s="131">
        <v>973</v>
      </c>
      <c r="B983" s="114"/>
      <c r="C983" s="114"/>
      <c r="D983" s="114"/>
      <c r="E983" s="114"/>
      <c r="G983" s="114"/>
      <c r="H983" s="114"/>
      <c r="I983" s="114"/>
      <c r="J983" s="114"/>
      <c r="K983" s="114"/>
      <c r="L983" s="114"/>
      <c r="M983" s="114"/>
      <c r="N983" s="114"/>
      <c r="O983" s="114"/>
      <c r="P983" s="114"/>
      <c r="R983" s="114"/>
      <c r="T983" s="114"/>
      <c r="U983" s="114"/>
      <c r="V983" s="114"/>
      <c r="X983" s="114"/>
      <c r="Z983" s="114"/>
      <c r="AA983" s="114"/>
      <c r="AB983" s="114"/>
      <c r="AC983" s="131">
        <f t="shared" si="18"/>
        <v>0</v>
      </c>
    </row>
    <row r="984" spans="1:29" x14ac:dyDescent="0.3">
      <c r="A984" s="131">
        <v>974</v>
      </c>
      <c r="B984" s="114"/>
      <c r="C984" s="114"/>
      <c r="D984" s="114"/>
      <c r="E984" s="114"/>
      <c r="G984" s="114"/>
      <c r="H984" s="114"/>
      <c r="I984" s="114"/>
      <c r="J984" s="114"/>
      <c r="K984" s="114"/>
      <c r="L984" s="114"/>
      <c r="M984" s="114"/>
      <c r="N984" s="114"/>
      <c r="O984" s="114"/>
      <c r="P984" s="114"/>
      <c r="R984" s="114"/>
      <c r="T984" s="114"/>
      <c r="U984" s="114"/>
      <c r="V984" s="114"/>
      <c r="X984" s="114"/>
      <c r="Z984" s="114"/>
      <c r="AA984" s="114"/>
      <c r="AB984" s="114"/>
      <c r="AC984" s="131">
        <f t="shared" si="18"/>
        <v>0</v>
      </c>
    </row>
    <row r="985" spans="1:29" x14ac:dyDescent="0.3">
      <c r="A985" s="131">
        <v>975</v>
      </c>
      <c r="B985" s="114"/>
      <c r="C985" s="114"/>
      <c r="D985" s="114"/>
      <c r="E985" s="114"/>
      <c r="G985" s="114"/>
      <c r="H985" s="114"/>
      <c r="I985" s="114"/>
      <c r="J985" s="114"/>
      <c r="K985" s="114"/>
      <c r="L985" s="114"/>
      <c r="M985" s="114"/>
      <c r="N985" s="114"/>
      <c r="O985" s="114"/>
      <c r="P985" s="114"/>
      <c r="R985" s="114"/>
      <c r="T985" s="114"/>
      <c r="U985" s="114"/>
      <c r="V985" s="114"/>
      <c r="X985" s="114"/>
      <c r="Z985" s="114"/>
      <c r="AA985" s="114"/>
      <c r="AB985" s="114"/>
      <c r="AC985" s="131">
        <f t="shared" si="18"/>
        <v>0</v>
      </c>
    </row>
    <row r="986" spans="1:29" x14ac:dyDescent="0.3">
      <c r="A986" s="131">
        <v>976</v>
      </c>
      <c r="B986" s="114"/>
      <c r="C986" s="114"/>
      <c r="D986" s="114"/>
      <c r="E986" s="114"/>
      <c r="G986" s="114"/>
      <c r="H986" s="114"/>
      <c r="I986" s="114"/>
      <c r="J986" s="114"/>
      <c r="K986" s="114"/>
      <c r="L986" s="114"/>
      <c r="M986" s="114"/>
      <c r="N986" s="114"/>
      <c r="O986" s="114"/>
      <c r="P986" s="114"/>
      <c r="R986" s="114"/>
      <c r="T986" s="114"/>
      <c r="U986" s="114"/>
      <c r="V986" s="114"/>
      <c r="X986" s="114"/>
      <c r="Z986" s="114"/>
      <c r="AA986" s="114"/>
      <c r="AB986" s="114"/>
      <c r="AC986" s="131">
        <f t="shared" si="18"/>
        <v>0</v>
      </c>
    </row>
    <row r="987" spans="1:29" x14ac:dyDescent="0.3">
      <c r="A987" s="131">
        <v>977</v>
      </c>
      <c r="B987" s="114"/>
      <c r="C987" s="114"/>
      <c r="D987" s="114"/>
      <c r="E987" s="114"/>
      <c r="G987" s="114"/>
      <c r="H987" s="114"/>
      <c r="I987" s="114"/>
      <c r="J987" s="114"/>
      <c r="K987" s="114"/>
      <c r="L987" s="114"/>
      <c r="M987" s="114"/>
      <c r="N987" s="114"/>
      <c r="O987" s="114"/>
      <c r="P987" s="114"/>
      <c r="R987" s="114"/>
      <c r="T987" s="114"/>
      <c r="U987" s="114"/>
      <c r="V987" s="114"/>
      <c r="X987" s="114"/>
      <c r="Z987" s="114"/>
      <c r="AA987" s="114"/>
      <c r="AB987" s="114"/>
      <c r="AC987" s="131">
        <f t="shared" si="18"/>
        <v>0</v>
      </c>
    </row>
    <row r="988" spans="1:29" x14ac:dyDescent="0.3">
      <c r="A988" s="131">
        <v>978</v>
      </c>
      <c r="B988" s="114"/>
      <c r="C988" s="114"/>
      <c r="D988" s="114"/>
      <c r="E988" s="114"/>
      <c r="G988" s="114"/>
      <c r="H988" s="114"/>
      <c r="I988" s="114"/>
      <c r="J988" s="114"/>
      <c r="K988" s="114"/>
      <c r="L988" s="114"/>
      <c r="M988" s="114"/>
      <c r="N988" s="114"/>
      <c r="O988" s="114"/>
      <c r="P988" s="114"/>
      <c r="R988" s="114"/>
      <c r="T988" s="114"/>
      <c r="U988" s="114"/>
      <c r="V988" s="114"/>
      <c r="X988" s="114"/>
      <c r="Z988" s="114"/>
      <c r="AA988" s="114"/>
      <c r="AB988" s="114"/>
      <c r="AC988" s="131">
        <f t="shared" si="18"/>
        <v>0</v>
      </c>
    </row>
    <row r="989" spans="1:29" x14ac:dyDescent="0.3">
      <c r="A989" s="131">
        <v>979</v>
      </c>
      <c r="B989" s="114"/>
      <c r="C989" s="114"/>
      <c r="D989" s="114"/>
      <c r="E989" s="114"/>
      <c r="G989" s="114"/>
      <c r="H989" s="114"/>
      <c r="I989" s="114"/>
      <c r="J989" s="114"/>
      <c r="K989" s="114"/>
      <c r="L989" s="114"/>
      <c r="M989" s="114"/>
      <c r="N989" s="114"/>
      <c r="O989" s="114"/>
      <c r="P989" s="114"/>
      <c r="R989" s="114"/>
      <c r="T989" s="114"/>
      <c r="U989" s="114"/>
      <c r="V989" s="114"/>
      <c r="X989" s="114"/>
      <c r="Z989" s="114"/>
      <c r="AA989" s="114"/>
      <c r="AB989" s="114"/>
      <c r="AC989" s="131">
        <f t="shared" si="18"/>
        <v>0</v>
      </c>
    </row>
    <row r="990" spans="1:29" x14ac:dyDescent="0.3">
      <c r="A990" s="131">
        <v>980</v>
      </c>
      <c r="B990" s="114"/>
      <c r="C990" s="114"/>
      <c r="D990" s="114"/>
      <c r="E990" s="114"/>
      <c r="G990" s="114"/>
      <c r="H990" s="114"/>
      <c r="I990" s="114"/>
      <c r="J990" s="114"/>
      <c r="K990" s="114"/>
      <c r="L990" s="114"/>
      <c r="M990" s="114"/>
      <c r="N990" s="114"/>
      <c r="O990" s="114"/>
      <c r="P990" s="114"/>
      <c r="R990" s="114"/>
      <c r="T990" s="114"/>
      <c r="U990" s="114"/>
      <c r="V990" s="114"/>
      <c r="X990" s="114"/>
      <c r="Z990" s="114"/>
      <c r="AA990" s="114"/>
      <c r="AB990" s="114"/>
      <c r="AC990" s="131">
        <f t="shared" si="18"/>
        <v>0</v>
      </c>
    </row>
    <row r="991" spans="1:29" x14ac:dyDescent="0.3">
      <c r="A991" s="131">
        <v>981</v>
      </c>
      <c r="B991" s="114"/>
      <c r="C991" s="114"/>
      <c r="D991" s="114"/>
      <c r="E991" s="114"/>
      <c r="G991" s="114"/>
      <c r="H991" s="114"/>
      <c r="I991" s="114"/>
      <c r="J991" s="114"/>
      <c r="K991" s="114"/>
      <c r="L991" s="114"/>
      <c r="M991" s="114"/>
      <c r="N991" s="114"/>
      <c r="O991" s="114"/>
      <c r="P991" s="114"/>
      <c r="R991" s="114"/>
      <c r="T991" s="114"/>
      <c r="U991" s="114"/>
      <c r="V991" s="114"/>
      <c r="X991" s="114"/>
      <c r="Z991" s="114"/>
      <c r="AA991" s="114"/>
      <c r="AB991" s="114"/>
      <c r="AC991" s="131">
        <f t="shared" si="18"/>
        <v>0</v>
      </c>
    </row>
    <row r="992" spans="1:29" x14ac:dyDescent="0.3">
      <c r="A992" s="131">
        <v>982</v>
      </c>
      <c r="B992" s="114"/>
      <c r="C992" s="114"/>
      <c r="D992" s="114"/>
      <c r="E992" s="114"/>
      <c r="G992" s="114"/>
      <c r="H992" s="114"/>
      <c r="I992" s="114"/>
      <c r="J992" s="114"/>
      <c r="K992" s="114"/>
      <c r="L992" s="114"/>
      <c r="M992" s="114"/>
      <c r="N992" s="114"/>
      <c r="O992" s="114"/>
      <c r="P992" s="114"/>
      <c r="R992" s="114"/>
      <c r="T992" s="114"/>
      <c r="U992" s="114"/>
      <c r="V992" s="114"/>
      <c r="X992" s="114"/>
      <c r="Z992" s="114"/>
      <c r="AA992" s="114"/>
      <c r="AB992" s="114"/>
      <c r="AC992" s="131">
        <f t="shared" si="18"/>
        <v>0</v>
      </c>
    </row>
    <row r="993" spans="1:29" x14ac:dyDescent="0.3">
      <c r="A993" s="131">
        <v>983</v>
      </c>
      <c r="B993" s="114"/>
      <c r="C993" s="114"/>
      <c r="D993" s="114"/>
      <c r="E993" s="114"/>
      <c r="G993" s="114"/>
      <c r="H993" s="114"/>
      <c r="I993" s="114"/>
      <c r="J993" s="114"/>
      <c r="K993" s="114"/>
      <c r="L993" s="114"/>
      <c r="M993" s="114"/>
      <c r="N993" s="114"/>
      <c r="O993" s="114"/>
      <c r="P993" s="114"/>
      <c r="R993" s="114"/>
      <c r="T993" s="114"/>
      <c r="U993" s="114"/>
      <c r="V993" s="114"/>
      <c r="X993" s="114"/>
      <c r="Z993" s="114"/>
      <c r="AA993" s="114"/>
      <c r="AB993" s="114"/>
      <c r="AC993" s="131">
        <f t="shared" si="18"/>
        <v>0</v>
      </c>
    </row>
    <row r="994" spans="1:29" x14ac:dyDescent="0.3">
      <c r="A994" s="131">
        <v>984</v>
      </c>
      <c r="B994" s="114"/>
      <c r="C994" s="114"/>
      <c r="D994" s="114"/>
      <c r="E994" s="114"/>
      <c r="G994" s="114"/>
      <c r="H994" s="114"/>
      <c r="I994" s="114"/>
      <c r="J994" s="114"/>
      <c r="K994" s="114"/>
      <c r="L994" s="114"/>
      <c r="M994" s="114"/>
      <c r="N994" s="114"/>
      <c r="O994" s="114"/>
      <c r="P994" s="114"/>
      <c r="R994" s="114"/>
      <c r="T994" s="114"/>
      <c r="U994" s="114"/>
      <c r="V994" s="114"/>
      <c r="X994" s="114"/>
      <c r="Z994" s="114"/>
      <c r="AA994" s="114"/>
      <c r="AB994" s="114"/>
      <c r="AC994" s="131">
        <f t="shared" si="18"/>
        <v>0</v>
      </c>
    </row>
    <row r="995" spans="1:29" x14ac:dyDescent="0.3">
      <c r="A995" s="131">
        <v>985</v>
      </c>
      <c r="B995" s="114"/>
      <c r="C995" s="114"/>
      <c r="D995" s="114"/>
      <c r="E995" s="114"/>
      <c r="G995" s="114"/>
      <c r="H995" s="114"/>
      <c r="I995" s="114"/>
      <c r="J995" s="114"/>
      <c r="K995" s="114"/>
      <c r="L995" s="114"/>
      <c r="M995" s="114"/>
      <c r="N995" s="114"/>
      <c r="O995" s="114"/>
      <c r="P995" s="114"/>
      <c r="R995" s="114"/>
      <c r="T995" s="114"/>
      <c r="U995" s="114"/>
      <c r="V995" s="114"/>
      <c r="X995" s="114"/>
      <c r="Z995" s="114"/>
      <c r="AA995" s="114"/>
      <c r="AB995" s="114"/>
      <c r="AC995" s="131">
        <f t="shared" si="18"/>
        <v>0</v>
      </c>
    </row>
    <row r="996" spans="1:29" x14ac:dyDescent="0.3">
      <c r="A996" s="131">
        <v>986</v>
      </c>
      <c r="B996" s="114"/>
      <c r="C996" s="114"/>
      <c r="D996" s="114"/>
      <c r="E996" s="114"/>
      <c r="G996" s="114"/>
      <c r="H996" s="114"/>
      <c r="I996" s="114"/>
      <c r="J996" s="114"/>
      <c r="K996" s="114"/>
      <c r="L996" s="114"/>
      <c r="M996" s="114"/>
      <c r="N996" s="114"/>
      <c r="O996" s="114"/>
      <c r="P996" s="114"/>
      <c r="R996" s="114"/>
      <c r="T996" s="114"/>
      <c r="U996" s="114"/>
      <c r="V996" s="114"/>
      <c r="X996" s="114"/>
      <c r="Z996" s="114"/>
      <c r="AA996" s="114"/>
      <c r="AB996" s="114"/>
      <c r="AC996" s="131">
        <f t="shared" si="18"/>
        <v>0</v>
      </c>
    </row>
    <row r="997" spans="1:29" x14ac:dyDescent="0.3">
      <c r="A997" s="131">
        <v>987</v>
      </c>
      <c r="B997" s="114"/>
      <c r="C997" s="114"/>
      <c r="D997" s="114"/>
      <c r="E997" s="114"/>
      <c r="G997" s="114"/>
      <c r="H997" s="114"/>
      <c r="I997" s="114"/>
      <c r="J997" s="114"/>
      <c r="K997" s="114"/>
      <c r="L997" s="114"/>
      <c r="M997" s="114"/>
      <c r="N997" s="114"/>
      <c r="O997" s="114"/>
      <c r="P997" s="114"/>
      <c r="R997" s="114"/>
      <c r="T997" s="114"/>
      <c r="U997" s="114"/>
      <c r="V997" s="114"/>
      <c r="X997" s="114"/>
      <c r="Z997" s="114"/>
      <c r="AA997" s="114"/>
      <c r="AB997" s="114"/>
      <c r="AC997" s="131">
        <f t="shared" si="18"/>
        <v>0</v>
      </c>
    </row>
    <row r="998" spans="1:29" x14ac:dyDescent="0.3">
      <c r="A998" s="131">
        <v>988</v>
      </c>
      <c r="B998" s="114"/>
      <c r="C998" s="114"/>
      <c r="D998" s="114"/>
      <c r="E998" s="114"/>
      <c r="G998" s="114"/>
      <c r="H998" s="114"/>
      <c r="I998" s="114"/>
      <c r="J998" s="114"/>
      <c r="K998" s="114"/>
      <c r="L998" s="114"/>
      <c r="M998" s="114"/>
      <c r="N998" s="114"/>
      <c r="O998" s="114"/>
      <c r="P998" s="114"/>
      <c r="R998" s="114"/>
      <c r="T998" s="114"/>
      <c r="U998" s="114"/>
      <c r="V998" s="114"/>
      <c r="X998" s="114"/>
      <c r="Z998" s="114"/>
      <c r="AA998" s="114"/>
      <c r="AB998" s="114"/>
      <c r="AC998" s="131">
        <f t="shared" si="18"/>
        <v>0</v>
      </c>
    </row>
    <row r="999" spans="1:29" x14ac:dyDescent="0.3">
      <c r="A999" s="131">
        <v>989</v>
      </c>
      <c r="B999" s="114"/>
      <c r="C999" s="114"/>
      <c r="D999" s="114"/>
      <c r="E999" s="114"/>
      <c r="G999" s="114"/>
      <c r="H999" s="114"/>
      <c r="I999" s="114"/>
      <c r="J999" s="114"/>
      <c r="K999" s="114"/>
      <c r="L999" s="114"/>
      <c r="M999" s="114"/>
      <c r="N999" s="114"/>
      <c r="O999" s="114"/>
      <c r="P999" s="114"/>
      <c r="R999" s="114"/>
      <c r="T999" s="114"/>
      <c r="U999" s="114"/>
      <c r="V999" s="114"/>
      <c r="X999" s="114"/>
      <c r="Z999" s="114"/>
      <c r="AA999" s="114"/>
      <c r="AB999" s="114"/>
      <c r="AC999" s="131">
        <f t="shared" si="18"/>
        <v>0</v>
      </c>
    </row>
    <row r="1000" spans="1:29" x14ac:dyDescent="0.3">
      <c r="A1000" s="131">
        <v>990</v>
      </c>
      <c r="B1000" s="114"/>
      <c r="C1000" s="114"/>
      <c r="D1000" s="114"/>
      <c r="E1000" s="114"/>
      <c r="G1000" s="114"/>
      <c r="H1000" s="114"/>
      <c r="I1000" s="114"/>
      <c r="J1000" s="114"/>
      <c r="K1000" s="114"/>
      <c r="L1000" s="114"/>
      <c r="M1000" s="114"/>
      <c r="N1000" s="114"/>
      <c r="O1000" s="114"/>
      <c r="P1000" s="114"/>
      <c r="R1000" s="114"/>
      <c r="T1000" s="114"/>
      <c r="U1000" s="114"/>
      <c r="V1000" s="114"/>
      <c r="X1000" s="114"/>
      <c r="Z1000" s="114"/>
      <c r="AA1000" s="114"/>
      <c r="AB1000" s="114"/>
      <c r="AC1000" s="131">
        <f t="shared" si="18"/>
        <v>0</v>
      </c>
    </row>
    <row r="1001" spans="1:29" x14ac:dyDescent="0.3">
      <c r="A1001" s="131">
        <v>991</v>
      </c>
      <c r="B1001" s="114"/>
      <c r="C1001" s="114"/>
      <c r="D1001" s="114"/>
      <c r="E1001" s="114"/>
      <c r="G1001" s="114"/>
      <c r="H1001" s="114"/>
      <c r="I1001" s="114"/>
      <c r="J1001" s="114"/>
      <c r="K1001" s="114"/>
      <c r="L1001" s="114"/>
      <c r="M1001" s="114"/>
      <c r="N1001" s="114"/>
      <c r="O1001" s="114"/>
      <c r="P1001" s="114"/>
      <c r="R1001" s="114"/>
      <c r="T1001" s="114"/>
      <c r="U1001" s="114"/>
      <c r="V1001" s="114"/>
      <c r="X1001" s="114"/>
      <c r="Z1001" s="114"/>
      <c r="AA1001" s="114"/>
      <c r="AB1001" s="114"/>
      <c r="AC1001" s="131">
        <f t="shared" si="18"/>
        <v>0</v>
      </c>
    </row>
    <row r="1002" spans="1:29" x14ac:dyDescent="0.3">
      <c r="A1002" s="131">
        <v>992</v>
      </c>
      <c r="B1002" s="114"/>
      <c r="C1002" s="114"/>
      <c r="D1002" s="114"/>
      <c r="E1002" s="114"/>
      <c r="G1002" s="114"/>
      <c r="H1002" s="114"/>
      <c r="I1002" s="114"/>
      <c r="J1002" s="114"/>
      <c r="K1002" s="114"/>
      <c r="L1002" s="114"/>
      <c r="M1002" s="114"/>
      <c r="N1002" s="114"/>
      <c r="O1002" s="114"/>
      <c r="P1002" s="114"/>
      <c r="R1002" s="114"/>
      <c r="T1002" s="114"/>
      <c r="U1002" s="114"/>
      <c r="V1002" s="114"/>
      <c r="X1002" s="114"/>
      <c r="Z1002" s="114"/>
      <c r="AA1002" s="114"/>
      <c r="AB1002" s="114"/>
      <c r="AC1002" s="131">
        <f t="shared" si="18"/>
        <v>0</v>
      </c>
    </row>
    <row r="1003" spans="1:29" x14ac:dyDescent="0.3">
      <c r="A1003" s="131">
        <v>993</v>
      </c>
      <c r="B1003" s="114"/>
      <c r="C1003" s="114"/>
      <c r="D1003" s="114"/>
      <c r="E1003" s="114"/>
      <c r="G1003" s="114"/>
      <c r="H1003" s="114"/>
      <c r="I1003" s="114"/>
      <c r="J1003" s="114"/>
      <c r="K1003" s="114"/>
      <c r="L1003" s="114"/>
      <c r="M1003" s="114"/>
      <c r="N1003" s="114"/>
      <c r="O1003" s="114"/>
      <c r="P1003" s="114"/>
      <c r="R1003" s="114"/>
      <c r="T1003" s="114"/>
      <c r="U1003" s="114"/>
      <c r="V1003" s="114"/>
      <c r="X1003" s="114"/>
      <c r="Z1003" s="114"/>
      <c r="AA1003" s="114"/>
      <c r="AB1003" s="114"/>
      <c r="AC1003" s="131">
        <f t="shared" si="18"/>
        <v>0</v>
      </c>
    </row>
    <row r="1004" spans="1:29" x14ac:dyDescent="0.3">
      <c r="A1004" s="131">
        <v>994</v>
      </c>
      <c r="B1004" s="114"/>
      <c r="C1004" s="114"/>
      <c r="D1004" s="114"/>
      <c r="E1004" s="114"/>
      <c r="G1004" s="114"/>
      <c r="H1004" s="114"/>
      <c r="I1004" s="114"/>
      <c r="J1004" s="114"/>
      <c r="K1004" s="114"/>
      <c r="L1004" s="114"/>
      <c r="M1004" s="114"/>
      <c r="N1004" s="114"/>
      <c r="O1004" s="114"/>
      <c r="P1004" s="114"/>
      <c r="R1004" s="114"/>
      <c r="T1004" s="114"/>
      <c r="U1004" s="114"/>
      <c r="V1004" s="114"/>
      <c r="X1004" s="114"/>
      <c r="Z1004" s="114"/>
      <c r="AA1004" s="114"/>
      <c r="AB1004" s="114"/>
      <c r="AC1004" s="131">
        <f t="shared" si="18"/>
        <v>0</v>
      </c>
    </row>
    <row r="1005" spans="1:29" x14ac:dyDescent="0.3">
      <c r="A1005" s="131">
        <v>995</v>
      </c>
      <c r="B1005" s="114"/>
      <c r="C1005" s="114"/>
      <c r="D1005" s="114"/>
      <c r="E1005" s="114"/>
      <c r="G1005" s="114"/>
      <c r="H1005" s="114"/>
      <c r="I1005" s="114"/>
      <c r="J1005" s="114"/>
      <c r="K1005" s="114"/>
      <c r="L1005" s="114"/>
      <c r="M1005" s="114"/>
      <c r="N1005" s="114"/>
      <c r="O1005" s="114"/>
      <c r="P1005" s="114"/>
      <c r="R1005" s="114"/>
      <c r="T1005" s="114"/>
      <c r="U1005" s="114"/>
      <c r="V1005" s="114"/>
      <c r="X1005" s="114"/>
      <c r="Z1005" s="114"/>
      <c r="AA1005" s="114"/>
      <c r="AB1005" s="114"/>
      <c r="AC1005" s="131">
        <f t="shared" si="18"/>
        <v>0</v>
      </c>
    </row>
    <row r="1006" spans="1:29" x14ac:dyDescent="0.3">
      <c r="A1006" s="131">
        <v>996</v>
      </c>
      <c r="B1006" s="114"/>
      <c r="C1006" s="114"/>
      <c r="D1006" s="114"/>
      <c r="E1006" s="114"/>
      <c r="G1006" s="114"/>
      <c r="H1006" s="114"/>
      <c r="I1006" s="114"/>
      <c r="J1006" s="114"/>
      <c r="K1006" s="114"/>
      <c r="L1006" s="114"/>
      <c r="M1006" s="114"/>
      <c r="N1006" s="114"/>
      <c r="O1006" s="114"/>
      <c r="P1006" s="114"/>
      <c r="R1006" s="114"/>
      <c r="T1006" s="114"/>
      <c r="U1006" s="114"/>
      <c r="V1006" s="114"/>
      <c r="X1006" s="114"/>
      <c r="Z1006" s="114"/>
      <c r="AA1006" s="114"/>
      <c r="AB1006" s="114"/>
      <c r="AC1006" s="131">
        <f t="shared" si="18"/>
        <v>0</v>
      </c>
    </row>
    <row r="1007" spans="1:29" x14ac:dyDescent="0.3">
      <c r="A1007" s="131">
        <v>997</v>
      </c>
      <c r="B1007" s="114"/>
      <c r="C1007" s="114"/>
      <c r="D1007" s="114"/>
      <c r="E1007" s="114"/>
      <c r="G1007" s="114"/>
      <c r="H1007" s="114"/>
      <c r="I1007" s="114"/>
      <c r="J1007" s="114"/>
      <c r="K1007" s="114"/>
      <c r="L1007" s="114"/>
      <c r="M1007" s="114"/>
      <c r="N1007" s="114"/>
      <c r="O1007" s="114"/>
      <c r="P1007" s="114"/>
      <c r="R1007" s="114"/>
      <c r="T1007" s="114"/>
      <c r="U1007" s="114"/>
      <c r="V1007" s="114"/>
      <c r="X1007" s="114"/>
      <c r="Z1007" s="114"/>
      <c r="AA1007" s="114"/>
      <c r="AB1007" s="114"/>
      <c r="AC1007" s="131">
        <f t="shared" si="18"/>
        <v>0</v>
      </c>
    </row>
  </sheetData>
  <sheetProtection algorithmName="SHA-512" hashValue="O7LjLcYLGHo2xJOVMXUrJQp9jGu65M3cWRuYhdVi8iDftEnEAMmXaqwrxxu8YkAiYvqlesTk/f7TyJQom31p7g==" saltValue="D1iJSXyxiTq38ovn12mQbg==" spinCount="100000" sheet="1" objects="1" scenarios="1"/>
  <mergeCells count="4">
    <mergeCell ref="G9:P9"/>
    <mergeCell ref="Z9:AC9"/>
    <mergeCell ref="Z6:AC6"/>
    <mergeCell ref="Z4:AC4"/>
  </mergeCells>
  <conditionalFormatting sqref="D11:D1007">
    <cfRule type="expression" dxfId="7" priority="3">
      <formula>$D17&lt;&gt;SUM($G17:$P17)</formula>
    </cfRule>
  </conditionalFormatting>
  <conditionalFormatting sqref="E11:E1007">
    <cfRule type="expression" dxfId="6" priority="4">
      <formula>E11&lt;&gt;SUM(Z11:AB11)</formula>
    </cfRule>
  </conditionalFormatting>
  <conditionalFormatting sqref="U11:U1007">
    <cfRule type="expression" dxfId="5" priority="2">
      <formula>$D19&lt;$U19</formula>
    </cfRule>
  </conditionalFormatting>
  <conditionalFormatting sqref="V11:V1007">
    <cfRule type="expression" dxfId="4" priority="1">
      <formula>$D19&lt;$V19</formula>
    </cfRule>
  </conditionalFormatting>
  <dataValidations count="5">
    <dataValidation type="list" allowBlank="1" showInputMessage="1" showErrorMessage="1" sqref="T11:T1007" xr:uid="{4CC8DDF3-1A71-4F1A-9054-EB3A7E478A85}">
      <formula1>"Yes,No"</formula1>
    </dataValidation>
    <dataValidation type="whole" allowBlank="1" showInputMessage="1" showErrorMessage="1" sqref="R11:W1007 D11:E1007 G11:P1007 Y11:AC1007" xr:uid="{EC561F52-6D24-4F35-B345-34D9C90F2800}">
      <formula1>0</formula1>
      <formula2>20</formula2>
    </dataValidation>
    <dataValidation type="whole" allowBlank="1" showInputMessage="1" showErrorMessage="1" sqref="X11:X1007" xr:uid="{B05C1CB6-171B-45BC-A3F5-634B06964F3A}">
      <formula1>1</formula1>
      <formula2>24</formula2>
    </dataValidation>
    <dataValidation type="whole" allowBlank="1" showInputMessage="1" showErrorMessage="1" sqref="X11:X1007" xr:uid="{8A51C58F-68BC-4DDF-AEBE-7C450C6A7326}">
      <formula1>0</formula1>
      <formula2>24</formula2>
    </dataValidation>
    <dataValidation type="list" allowBlank="1" showInputMessage="1" showErrorMessage="1" sqref="B11:B1007" xr:uid="{470B0367-1E82-44A1-87AE-25D22556C7DF}">
      <formula1>"1,2,3,4,5,6"</formula1>
    </dataValidation>
  </dataValidations>
  <printOptions horizontalCentered="1"/>
  <pageMargins left="0.7" right="0.7" top="0.75" bottom="0.75" header="0.3" footer="0.3"/>
  <pageSetup orientation="portrait" verticalDpi="597"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8" tint="0.59999389629810485"/>
  </sheetPr>
  <dimension ref="A1:M28"/>
  <sheetViews>
    <sheetView showGridLines="0" workbookViewId="0">
      <selection activeCell="G14" sqref="G14"/>
    </sheetView>
  </sheetViews>
  <sheetFormatPr defaultColWidth="8.88671875" defaultRowHeight="13.2" x14ac:dyDescent="0.25"/>
  <cols>
    <col min="1" max="1" width="2.33203125" style="3" customWidth="1"/>
    <col min="2" max="2" width="5.109375" style="3" customWidth="1"/>
    <col min="3" max="3" width="8.88671875" style="15"/>
    <col min="4" max="4" width="9.44140625" style="15" customWidth="1"/>
    <col min="5" max="5" width="8.88671875" style="15"/>
    <col min="6" max="6" width="2.6640625" style="15" customWidth="1"/>
    <col min="7" max="8" width="10" style="15" customWidth="1"/>
    <col min="9" max="9" width="11.6640625" style="15" customWidth="1"/>
    <col min="10" max="10" width="12.6640625" style="15" customWidth="1"/>
    <col min="11" max="12" width="10.5546875" style="15" customWidth="1"/>
    <col min="13" max="16384" width="8.88671875" style="3"/>
  </cols>
  <sheetData>
    <row r="1" spans="1:12" ht="14.4" customHeight="1" x14ac:dyDescent="0.3">
      <c r="A1" s="246" t="s">
        <v>471</v>
      </c>
      <c r="B1" s="246"/>
      <c r="C1" s="246"/>
      <c r="D1" s="246"/>
      <c r="E1" s="246"/>
      <c r="F1" s="246"/>
      <c r="G1" s="246"/>
      <c r="H1" s="246"/>
      <c r="I1" s="246"/>
      <c r="J1" s="246"/>
      <c r="K1" s="246"/>
      <c r="L1" s="246"/>
    </row>
    <row r="3" spans="1:12" x14ac:dyDescent="0.25">
      <c r="B3" s="243" t="s">
        <v>512</v>
      </c>
      <c r="C3" s="243"/>
      <c r="D3" s="243"/>
      <c r="E3" s="21"/>
      <c r="G3" s="243" t="s">
        <v>513</v>
      </c>
      <c r="H3" s="243"/>
      <c r="I3" s="254"/>
      <c r="J3" s="254"/>
      <c r="K3" s="254"/>
      <c r="L3" s="254"/>
    </row>
    <row r="4" spans="1:12" customFormat="1" ht="14.4" x14ac:dyDescent="0.3"/>
    <row r="5" spans="1:12" ht="15" customHeight="1" thickBot="1" x14ac:dyDescent="0.3">
      <c r="B5" s="311" t="s">
        <v>472</v>
      </c>
      <c r="C5" s="311"/>
      <c r="D5" s="311"/>
      <c r="E5" s="311"/>
      <c r="G5" s="311" t="s">
        <v>473</v>
      </c>
      <c r="H5" s="311"/>
      <c r="I5" s="311"/>
      <c r="J5" s="311"/>
      <c r="K5" s="311"/>
      <c r="L5" s="311"/>
    </row>
    <row r="6" spans="1:12" s="29" customFormat="1" ht="39.6" x14ac:dyDescent="0.25">
      <c r="B6" s="25"/>
      <c r="C6" s="26" t="s">
        <v>505</v>
      </c>
      <c r="D6" s="26" t="s">
        <v>506</v>
      </c>
      <c r="E6" s="27" t="s">
        <v>507</v>
      </c>
      <c r="F6" s="12"/>
      <c r="G6" s="28" t="s">
        <v>505</v>
      </c>
      <c r="H6" s="26" t="s">
        <v>507</v>
      </c>
      <c r="I6" s="26" t="s">
        <v>511</v>
      </c>
      <c r="J6" s="26" t="s">
        <v>508</v>
      </c>
      <c r="K6" s="26" t="s">
        <v>509</v>
      </c>
      <c r="L6" s="27" t="s">
        <v>510</v>
      </c>
    </row>
    <row r="7" spans="1:12" s="13" customFormat="1" ht="24" customHeight="1" x14ac:dyDescent="0.25">
      <c r="B7" s="30"/>
      <c r="C7" s="33" t="s">
        <v>476</v>
      </c>
      <c r="D7" s="33"/>
      <c r="E7" s="34" t="s">
        <v>477</v>
      </c>
      <c r="F7" s="35"/>
      <c r="G7" s="36" t="s">
        <v>478</v>
      </c>
      <c r="H7" s="33" t="s">
        <v>479</v>
      </c>
      <c r="I7" s="33" t="s">
        <v>480</v>
      </c>
      <c r="J7" s="33" t="s">
        <v>481</v>
      </c>
      <c r="K7" s="33" t="s">
        <v>482</v>
      </c>
      <c r="L7" s="34" t="s">
        <v>483</v>
      </c>
    </row>
    <row r="8" spans="1:12" ht="24" customHeight="1" x14ac:dyDescent="0.25">
      <c r="B8" s="30" t="s">
        <v>474</v>
      </c>
      <c r="C8" s="31">
        <f>MSF!C7</f>
        <v>0</v>
      </c>
      <c r="D8" s="31"/>
      <c r="E8" s="47">
        <f>COUNTIF(MSF!E11:E1007,"&gt;0")</f>
        <v>0</v>
      </c>
      <c r="F8" s="32"/>
      <c r="G8" s="48">
        <f>MSF!D7</f>
        <v>0</v>
      </c>
      <c r="H8" s="31">
        <f>MSF!E7</f>
        <v>0</v>
      </c>
      <c r="I8" s="31">
        <f>SUM(MSF!H7:P7)</f>
        <v>0</v>
      </c>
      <c r="J8" s="31">
        <f>MSF!T7</f>
        <v>0</v>
      </c>
      <c r="K8" s="31">
        <f>MSF!U7</f>
        <v>0</v>
      </c>
      <c r="L8" s="47">
        <f>MSF!V7</f>
        <v>0</v>
      </c>
    </row>
    <row r="9" spans="1:12" s="13" customFormat="1" ht="24" customHeight="1" x14ac:dyDescent="0.25">
      <c r="B9" s="30"/>
      <c r="C9" s="33"/>
      <c r="D9" s="33" t="s">
        <v>484</v>
      </c>
      <c r="E9" s="34" t="s">
        <v>485</v>
      </c>
      <c r="F9" s="35"/>
      <c r="G9" s="36"/>
      <c r="H9" s="33" t="s">
        <v>486</v>
      </c>
      <c r="I9" s="33" t="s">
        <v>487</v>
      </c>
      <c r="J9" s="33" t="s">
        <v>488</v>
      </c>
      <c r="K9" s="33" t="s">
        <v>489</v>
      </c>
      <c r="L9" s="34" t="s">
        <v>490</v>
      </c>
    </row>
    <row r="10" spans="1:12" ht="24" customHeight="1" thickBot="1" x14ac:dyDescent="0.3">
      <c r="B10" s="37" t="s">
        <v>475</v>
      </c>
      <c r="C10" s="38"/>
      <c r="D10" s="38" t="str">
        <f>IF(C13=0,"",C8/C13)</f>
        <v/>
      </c>
      <c r="E10" s="39" t="str">
        <f>IF(C8=0,"",E8/C8)</f>
        <v/>
      </c>
      <c r="F10" s="40"/>
      <c r="G10" s="41"/>
      <c r="H10" s="38" t="str">
        <f>IF($G$8=0,"",H8/$G$8)</f>
        <v/>
      </c>
      <c r="I10" s="38" t="str">
        <f>IF($G$8=0,"",I8/$G$8)</f>
        <v/>
      </c>
      <c r="J10" s="38" t="str">
        <f>IF($G$8=0,"",J8/$G$8)</f>
        <v/>
      </c>
      <c r="K10" s="38" t="str">
        <f>IF($G$8=0,"",K8/$G$8)</f>
        <v/>
      </c>
      <c r="L10" s="39" t="str">
        <f>IF($G$8=0,"",L8/$G$8)</f>
        <v/>
      </c>
    </row>
    <row r="11" spans="1:12" ht="15" customHeight="1" thickBot="1" x14ac:dyDescent="0.3">
      <c r="B11" s="42"/>
      <c r="C11" s="14"/>
      <c r="D11" s="14"/>
      <c r="E11" s="14"/>
      <c r="F11" s="14"/>
      <c r="G11" s="14"/>
      <c r="H11" s="14"/>
      <c r="I11" s="14"/>
      <c r="J11" s="14"/>
      <c r="K11" s="14"/>
      <c r="L11" s="14"/>
    </row>
    <row r="12" spans="1:12" s="13" customFormat="1" ht="24" customHeight="1" x14ac:dyDescent="0.25">
      <c r="B12" s="43"/>
      <c r="C12" s="44" t="s">
        <v>491</v>
      </c>
      <c r="D12" s="44"/>
      <c r="E12" s="45" t="s">
        <v>492</v>
      </c>
      <c r="F12" s="35"/>
      <c r="G12" s="46" t="s">
        <v>493</v>
      </c>
      <c r="H12" s="44" t="s">
        <v>494</v>
      </c>
      <c r="I12" s="44" t="s">
        <v>495</v>
      </c>
      <c r="J12" s="44" t="s">
        <v>496</v>
      </c>
      <c r="K12" s="44" t="s">
        <v>497</v>
      </c>
      <c r="L12" s="45" t="s">
        <v>498</v>
      </c>
    </row>
    <row r="13" spans="1:12" ht="24" customHeight="1" x14ac:dyDescent="0.25">
      <c r="B13" s="30" t="s">
        <v>474</v>
      </c>
      <c r="C13" s="31">
        <f>SUM('TASS 1'!C13,'TASS 2'!C13,'TASS 3'!C13,'TASS 4'!C13,'TASS 5'!C13,'TASS 6'!C13)</f>
        <v>0</v>
      </c>
      <c r="D13" s="31"/>
      <c r="E13" s="47" t="str">
        <f>IF(C13=0,"",ROUND(C13*E15,0))</f>
        <v/>
      </c>
      <c r="F13" s="32"/>
      <c r="G13" s="48" t="str">
        <f>IF($C$13=0,"",ROUND(G8/$D$10,0))</f>
        <v/>
      </c>
      <c r="H13" s="31" t="str">
        <f>IF($C$13=0,"",ROUND(H15*$G$13,0))</f>
        <v/>
      </c>
      <c r="I13" s="31" t="str">
        <f>IF($C$13=0,"",ROUND(I15*$G$13,0))</f>
        <v/>
      </c>
      <c r="J13" s="31" t="str">
        <f>IF($C$13=0,"",J15*$G$13)</f>
        <v/>
      </c>
      <c r="K13" s="31" t="str">
        <f>IF($C$13=0,"",K15*$G$13)</f>
        <v/>
      </c>
      <c r="L13" s="47" t="str">
        <f>IF($C$13=0,"",L15*$G$13)</f>
        <v/>
      </c>
    </row>
    <row r="14" spans="1:12" s="13" customFormat="1" ht="24" customHeight="1" x14ac:dyDescent="0.25">
      <c r="B14" s="30"/>
      <c r="C14" s="33">
        <v>100</v>
      </c>
      <c r="D14" s="33"/>
      <c r="E14" s="34" t="s">
        <v>499</v>
      </c>
      <c r="F14" s="35"/>
      <c r="G14" s="212">
        <f>IF($C$13=0,0,ROUND(G8/$D$10,0))</f>
        <v>0</v>
      </c>
      <c r="H14" s="33" t="s">
        <v>500</v>
      </c>
      <c r="I14" s="33" t="s">
        <v>501</v>
      </c>
      <c r="J14" s="33" t="s">
        <v>502</v>
      </c>
      <c r="K14" s="33" t="s">
        <v>503</v>
      </c>
      <c r="L14" s="34" t="s">
        <v>504</v>
      </c>
    </row>
    <row r="15" spans="1:12" ht="24" customHeight="1" thickBot="1" x14ac:dyDescent="0.3">
      <c r="B15" s="37" t="s">
        <v>475</v>
      </c>
      <c r="C15" s="38"/>
      <c r="D15" s="38"/>
      <c r="E15" s="39" t="str">
        <f>IF(C8=0,"",E8/C8)</f>
        <v/>
      </c>
      <c r="F15" s="40"/>
      <c r="G15" s="41"/>
      <c r="H15" s="38" t="str">
        <f>IF($G$8=0,"",H8/$G$8)</f>
        <v/>
      </c>
      <c r="I15" s="38" t="str">
        <f>IF($G$8=0,"",I8/$G$8)</f>
        <v/>
      </c>
      <c r="J15" s="38" t="str">
        <f>IF($G$8=0,"",J8/$G$8)</f>
        <v/>
      </c>
      <c r="K15" s="38" t="str">
        <f>IF($G$8=0,"",K8/$G$8)</f>
        <v/>
      </c>
      <c r="L15" s="39" t="str">
        <f>IF($G$8=0,"",L8/$G$8)</f>
        <v/>
      </c>
    </row>
    <row r="16" spans="1:12" ht="54.6" customHeight="1" x14ac:dyDescent="0.25">
      <c r="B16" s="222" t="s">
        <v>1025</v>
      </c>
      <c r="C16" s="222"/>
      <c r="D16" s="222"/>
      <c r="E16" s="222"/>
      <c r="F16" s="222"/>
      <c r="G16" s="222"/>
      <c r="H16" s="222"/>
      <c r="I16" s="222"/>
      <c r="J16" s="222"/>
      <c r="K16" s="222"/>
      <c r="L16" s="222"/>
    </row>
    <row r="18" spans="2:13" x14ac:dyDescent="0.25">
      <c r="B18" s="49" t="s">
        <v>514</v>
      </c>
      <c r="C18" s="50"/>
      <c r="D18" s="50"/>
      <c r="H18" s="119" t="s">
        <v>517</v>
      </c>
    </row>
    <row r="19" spans="2:13" ht="15" customHeight="1" x14ac:dyDescent="0.25">
      <c r="B19" s="3" t="s">
        <v>515</v>
      </c>
      <c r="E19" s="55"/>
      <c r="H19" s="222" t="s">
        <v>558</v>
      </c>
      <c r="I19" s="222"/>
      <c r="J19" s="222"/>
      <c r="K19" s="222"/>
      <c r="L19" s="222"/>
    </row>
    <row r="20" spans="2:13" customFormat="1" ht="13.5" customHeight="1" x14ac:dyDescent="0.3">
      <c r="H20" s="222"/>
      <c r="I20" s="222"/>
      <c r="J20" s="222"/>
      <c r="K20" s="222"/>
      <c r="L20" s="222"/>
    </row>
    <row r="21" spans="2:13" ht="15" customHeight="1" x14ac:dyDescent="0.25">
      <c r="B21" s="3" t="s">
        <v>516</v>
      </c>
      <c r="E21" s="51" t="str">
        <f>IF(E19=0,"",384.16/(1+(384.16/E19)))</f>
        <v/>
      </c>
      <c r="H21" s="69"/>
      <c r="I21" s="69"/>
      <c r="J21" s="69"/>
      <c r="K21" s="69"/>
      <c r="L21" s="69"/>
    </row>
    <row r="22" spans="2:13" ht="15" customHeight="1" x14ac:dyDescent="0.25">
      <c r="I22" s="52" t="s">
        <v>518</v>
      </c>
      <c r="J22" s="116"/>
      <c r="K22" s="52" t="s">
        <v>519</v>
      </c>
      <c r="L22" s="55"/>
    </row>
    <row r="23" spans="2:13" customFormat="1" ht="15" customHeight="1" x14ac:dyDescent="0.3">
      <c r="K23" s="52" t="s">
        <v>1323</v>
      </c>
      <c r="L23" s="61">
        <f>IF(ISBLANK(L22),0,ROUND(L22*J22,0))</f>
        <v>0</v>
      </c>
    </row>
    <row r="24" spans="2:13" ht="15" customHeight="1" x14ac:dyDescent="0.25">
      <c r="I24" s="52"/>
      <c r="K24" s="52"/>
      <c r="L24" s="115">
        <f>IF(H13="",0,H13)</f>
        <v>0</v>
      </c>
      <c r="M24" s="118">
        <f>IF(E13="",0,E13)</f>
        <v>0</v>
      </c>
    </row>
    <row r="25" spans="2:13" x14ac:dyDescent="0.25">
      <c r="B25" s="222" t="s">
        <v>520</v>
      </c>
      <c r="C25" s="222"/>
      <c r="D25" s="222"/>
      <c r="E25" s="222"/>
      <c r="F25" s="222"/>
      <c r="G25" s="222"/>
      <c r="H25" s="222"/>
      <c r="I25" s="222"/>
      <c r="J25" s="222"/>
      <c r="K25" s="222"/>
      <c r="L25" s="222"/>
    </row>
    <row r="26" spans="2:13" ht="14.4" x14ac:dyDescent="0.3">
      <c r="B26" s="53" t="s">
        <v>521</v>
      </c>
    </row>
    <row r="27" spans="2:13" x14ac:dyDescent="0.25">
      <c r="B27" s="227" t="s">
        <v>559</v>
      </c>
      <c r="C27" s="227"/>
      <c r="D27" s="227"/>
      <c r="E27" s="227"/>
      <c r="F27" s="227"/>
      <c r="G27" s="227"/>
      <c r="H27" s="227"/>
      <c r="I27" s="227"/>
      <c r="J27" s="227"/>
      <c r="K27" s="227"/>
      <c r="L27" s="227"/>
    </row>
    <row r="28" spans="2:13" ht="14.4" x14ac:dyDescent="0.3">
      <c r="B28" s="310" t="s">
        <v>560</v>
      </c>
      <c r="C28" s="227"/>
      <c r="D28" s="227"/>
      <c r="E28" s="227"/>
      <c r="F28" s="227"/>
      <c r="G28" s="227"/>
      <c r="H28" s="227"/>
      <c r="I28" s="227"/>
      <c r="J28" s="227"/>
      <c r="K28" s="227"/>
      <c r="L28" s="227"/>
    </row>
  </sheetData>
  <mergeCells count="11">
    <mergeCell ref="A1:L1"/>
    <mergeCell ref="B3:D3"/>
    <mergeCell ref="G3:H3"/>
    <mergeCell ref="B5:E5"/>
    <mergeCell ref="G5:L5"/>
    <mergeCell ref="I3:L3"/>
    <mergeCell ref="B16:L16"/>
    <mergeCell ref="B25:L25"/>
    <mergeCell ref="B27:L27"/>
    <mergeCell ref="B28:L28"/>
    <mergeCell ref="H19:L20"/>
  </mergeCells>
  <hyperlinks>
    <hyperlink ref="B26" r:id="rId1" xr:uid="{00000000-0004-0000-0300-000000000000}"/>
    <hyperlink ref="B28" r:id="rId2" xr:uid="{00000000-0004-0000-0300-000001000000}"/>
  </hyperlinks>
  <pageMargins left="0.7" right="0.7" top="0.75" bottom="0.75" header="0.3" footer="0.3"/>
  <pageSetup orientation="landscape" verticalDpi="597"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8721C-7F60-4254-B96C-151164B17207}">
  <sheetPr codeName="Sheet16">
    <tabColor theme="8" tint="0.59999389629810485"/>
  </sheetPr>
  <dimension ref="A1:M28"/>
  <sheetViews>
    <sheetView showGridLines="0" workbookViewId="0">
      <selection activeCell="G14" sqref="G14"/>
    </sheetView>
  </sheetViews>
  <sheetFormatPr defaultColWidth="8.88671875" defaultRowHeight="13.2" x14ac:dyDescent="0.25"/>
  <cols>
    <col min="1" max="1" width="2.33203125" style="3" customWidth="1"/>
    <col min="2" max="2" width="5.109375" style="3" customWidth="1"/>
    <col min="3" max="3" width="8.88671875" style="15"/>
    <col min="4" max="4" width="9.44140625" style="15" customWidth="1"/>
    <col min="5" max="5" width="8.88671875" style="15"/>
    <col min="6" max="6" width="2.6640625" style="15" customWidth="1"/>
    <col min="7" max="8" width="10" style="15" customWidth="1"/>
    <col min="9" max="9" width="11.6640625" style="15" customWidth="1"/>
    <col min="10" max="10" width="12.6640625" style="15" customWidth="1"/>
    <col min="11" max="12" width="10.5546875" style="15" customWidth="1"/>
    <col min="13" max="16384" width="8.88671875" style="3"/>
  </cols>
  <sheetData>
    <row r="1" spans="1:12" ht="14.4" customHeight="1" x14ac:dyDescent="0.3">
      <c r="A1" s="246" t="s">
        <v>471</v>
      </c>
      <c r="B1" s="246"/>
      <c r="C1" s="246"/>
      <c r="D1" s="246"/>
      <c r="E1" s="246"/>
      <c r="F1" s="246"/>
      <c r="G1" s="246"/>
      <c r="H1" s="246"/>
      <c r="I1" s="246"/>
      <c r="J1" s="246"/>
      <c r="K1" s="246"/>
      <c r="L1" s="246"/>
    </row>
    <row r="3" spans="1:12" x14ac:dyDescent="0.25">
      <c r="B3" s="243" t="s">
        <v>512</v>
      </c>
      <c r="C3" s="243"/>
      <c r="D3" s="243"/>
      <c r="E3" s="21"/>
      <c r="G3" s="243" t="s">
        <v>513</v>
      </c>
      <c r="H3" s="243"/>
      <c r="I3" s="254"/>
      <c r="J3" s="254"/>
      <c r="K3" s="254"/>
      <c r="L3" s="254"/>
    </row>
    <row r="4" spans="1:12" customFormat="1" ht="14.4" x14ac:dyDescent="0.3"/>
    <row r="5" spans="1:12" ht="15" customHeight="1" thickBot="1" x14ac:dyDescent="0.3">
      <c r="B5" s="311" t="s">
        <v>472</v>
      </c>
      <c r="C5" s="311"/>
      <c r="D5" s="311"/>
      <c r="E5" s="311"/>
      <c r="G5" s="311" t="s">
        <v>473</v>
      </c>
      <c r="H5" s="311"/>
      <c r="I5" s="311"/>
      <c r="J5" s="311"/>
      <c r="K5" s="311"/>
      <c r="L5" s="311"/>
    </row>
    <row r="6" spans="1:12" s="29" customFormat="1" ht="39.6" x14ac:dyDescent="0.25">
      <c r="B6" s="25"/>
      <c r="C6" s="26" t="s">
        <v>505</v>
      </c>
      <c r="D6" s="26" t="s">
        <v>506</v>
      </c>
      <c r="E6" s="27" t="s">
        <v>507</v>
      </c>
      <c r="F6" s="12"/>
      <c r="G6" s="28" t="s">
        <v>505</v>
      </c>
      <c r="H6" s="26" t="s">
        <v>507</v>
      </c>
      <c r="I6" s="26" t="s">
        <v>511</v>
      </c>
      <c r="J6" s="26" t="s">
        <v>508</v>
      </c>
      <c r="K6" s="26" t="s">
        <v>509</v>
      </c>
      <c r="L6" s="27" t="s">
        <v>510</v>
      </c>
    </row>
    <row r="7" spans="1:12" s="13" customFormat="1" ht="24" customHeight="1" x14ac:dyDescent="0.25">
      <c r="B7" s="30"/>
      <c r="C7" s="33" t="s">
        <v>476</v>
      </c>
      <c r="D7" s="33"/>
      <c r="E7" s="34" t="s">
        <v>477</v>
      </c>
      <c r="F7" s="35"/>
      <c r="G7" s="36" t="s">
        <v>478</v>
      </c>
      <c r="H7" s="33" t="s">
        <v>479</v>
      </c>
      <c r="I7" s="33" t="s">
        <v>480</v>
      </c>
      <c r="J7" s="33" t="s">
        <v>481</v>
      </c>
      <c r="K7" s="33" t="s">
        <v>482</v>
      </c>
      <c r="L7" s="34" t="s">
        <v>483</v>
      </c>
    </row>
    <row r="8" spans="1:12" ht="24" customHeight="1" x14ac:dyDescent="0.25">
      <c r="B8" s="30" t="s">
        <v>474</v>
      </c>
      <c r="C8" s="31">
        <f>COUNTIF(MSF!$B$11:$B$1007,1)</f>
        <v>0</v>
      </c>
      <c r="D8" s="31"/>
      <c r="E8" s="47">
        <f>COUNTIFS(MSF!$B$11:$B$1007,1,MSF!$E$11:$E$1007,"&gt;0")</f>
        <v>0</v>
      </c>
      <c r="F8" s="32"/>
      <c r="G8" s="48">
        <f>SUMIF(MSF!$B$11:$B$1007,1,MSF!$D$11:$D$1007)</f>
        <v>0</v>
      </c>
      <c r="H8" s="31">
        <f>SUMIF(MSF!$B$11:$B$1007,1,MSF!$E$11:$E$1007)</f>
        <v>0</v>
      </c>
      <c r="I8" s="31">
        <f>SUMIF(MSF!$B$11:$B$1007,1,MSF!$D$11:$D$1007)-SUMIF(MSF!$B$11:$B$1007,1,MSF!$G$11:$G$1007)</f>
        <v>0</v>
      </c>
      <c r="J8" s="31">
        <f>COUNTIFS(MSF!$B$11:$B$1007,1,MSF!$T$11:$T$1007,"Yes")</f>
        <v>0</v>
      </c>
      <c r="K8" s="31">
        <f>SUMIF(MSF!$B$11:$B$1007,1,MSF!$U$11:$U$1007)</f>
        <v>0</v>
      </c>
      <c r="L8" s="47">
        <f>SUMIF(MSF!$B$11:$B$1007,1,MSF!$V$11:$V$1007)</f>
        <v>0</v>
      </c>
    </row>
    <row r="9" spans="1:12" s="13" customFormat="1" ht="24" customHeight="1" x14ac:dyDescent="0.25">
      <c r="B9" s="30"/>
      <c r="C9" s="33"/>
      <c r="D9" s="33" t="s">
        <v>484</v>
      </c>
      <c r="E9" s="34" t="s">
        <v>485</v>
      </c>
      <c r="F9" s="35"/>
      <c r="G9" s="36"/>
      <c r="H9" s="33" t="s">
        <v>486</v>
      </c>
      <c r="I9" s="33" t="s">
        <v>487</v>
      </c>
      <c r="J9" s="33" t="s">
        <v>488</v>
      </c>
      <c r="K9" s="33" t="s">
        <v>489</v>
      </c>
      <c r="L9" s="34" t="s">
        <v>490</v>
      </c>
    </row>
    <row r="10" spans="1:12" ht="24" customHeight="1" thickBot="1" x14ac:dyDescent="0.3">
      <c r="B10" s="37" t="s">
        <v>475</v>
      </c>
      <c r="C10" s="38"/>
      <c r="D10" s="38" t="str">
        <f>IF(C13=0,"",C8/C13)</f>
        <v/>
      </c>
      <c r="E10" s="39" t="str">
        <f>IF(C8=0,"",E8/C8)</f>
        <v/>
      </c>
      <c r="F10" s="40"/>
      <c r="G10" s="41"/>
      <c r="H10" s="38" t="str">
        <f>IF($G$8=0,"",H8/$G$8)</f>
        <v/>
      </c>
      <c r="I10" s="38" t="str">
        <f>IF($G$8=0,"",I8/$G$8)</f>
        <v/>
      </c>
      <c r="J10" s="38" t="str">
        <f>IF($G$8=0,"",J8/$G$8)</f>
        <v/>
      </c>
      <c r="K10" s="38" t="str">
        <f>IF($G$8=0,"",K8/$G$8)</f>
        <v/>
      </c>
      <c r="L10" s="39" t="str">
        <f>IF($G$8=0,"",L8/$G$8)</f>
        <v/>
      </c>
    </row>
    <row r="11" spans="1:12" ht="15" customHeight="1" thickBot="1" x14ac:dyDescent="0.3">
      <c r="B11" s="42"/>
      <c r="C11" s="14"/>
      <c r="D11" s="14"/>
      <c r="E11" s="14"/>
      <c r="F11" s="14"/>
      <c r="G11" s="14"/>
      <c r="H11" s="14"/>
      <c r="I11" s="14"/>
      <c r="J11" s="14"/>
      <c r="K11" s="14"/>
      <c r="L11" s="14"/>
    </row>
    <row r="12" spans="1:12" s="13" customFormat="1" ht="24" customHeight="1" x14ac:dyDescent="0.25">
      <c r="B12" s="43"/>
      <c r="C12" s="44" t="s">
        <v>491</v>
      </c>
      <c r="D12" s="44"/>
      <c r="E12" s="45" t="s">
        <v>492</v>
      </c>
      <c r="F12" s="35"/>
      <c r="G12" s="46" t="s">
        <v>493</v>
      </c>
      <c r="H12" s="44" t="s">
        <v>494</v>
      </c>
      <c r="I12" s="44" t="s">
        <v>495</v>
      </c>
      <c r="J12" s="44" t="s">
        <v>496</v>
      </c>
      <c r="K12" s="44" t="s">
        <v>497</v>
      </c>
      <c r="L12" s="45" t="s">
        <v>498</v>
      </c>
    </row>
    <row r="13" spans="1:12" ht="24" customHeight="1" x14ac:dyDescent="0.25">
      <c r="B13" s="30" t="s">
        <v>474</v>
      </c>
      <c r="C13" s="54"/>
      <c r="D13" s="31"/>
      <c r="E13" s="47" t="str">
        <f>IF(C13=0,"",ROUND(C13*E15,0))</f>
        <v/>
      </c>
      <c r="F13" s="32"/>
      <c r="G13" s="48" t="str">
        <f>IF($C$13=0,"",ROUND(G8/$D$10,0))</f>
        <v/>
      </c>
      <c r="H13" s="31" t="str">
        <f>IF(H15="","",ROUND(H15*$G$13,0))</f>
        <v/>
      </c>
      <c r="I13" s="31" t="str">
        <f>IF(I15="","",ROUND(I15*$G$13,0))</f>
        <v/>
      </c>
      <c r="J13" s="31" t="str">
        <f>IF(J15="","",J15*$G$13)</f>
        <v/>
      </c>
      <c r="K13" s="31" t="str">
        <f>IF(K15="","",K15*$G$13)</f>
        <v/>
      </c>
      <c r="L13" s="47" t="str">
        <f>IF(L15="","",L15*$G$13)</f>
        <v/>
      </c>
    </row>
    <row r="14" spans="1:12" s="13" customFormat="1" ht="24" customHeight="1" x14ac:dyDescent="0.25">
      <c r="B14" s="30"/>
      <c r="C14" s="33">
        <v>100</v>
      </c>
      <c r="D14" s="33"/>
      <c r="E14" s="34" t="s">
        <v>499</v>
      </c>
      <c r="F14" s="35"/>
      <c r="G14" s="111">
        <f>IF($C$13=0,0,ROUND(G8/$D$10,0))</f>
        <v>0</v>
      </c>
      <c r="H14" s="33" t="s">
        <v>500</v>
      </c>
      <c r="I14" s="33" t="s">
        <v>501</v>
      </c>
      <c r="J14" s="33" t="s">
        <v>502</v>
      </c>
      <c r="K14" s="33" t="s">
        <v>503</v>
      </c>
      <c r="L14" s="34" t="s">
        <v>504</v>
      </c>
    </row>
    <row r="15" spans="1:12" ht="24" customHeight="1" thickBot="1" x14ac:dyDescent="0.3">
      <c r="B15" s="37" t="s">
        <v>475</v>
      </c>
      <c r="C15" s="38"/>
      <c r="D15" s="38"/>
      <c r="E15" s="39" t="str">
        <f>IF(C8=0,"",E8/C8)</f>
        <v/>
      </c>
      <c r="F15" s="40"/>
      <c r="G15" s="41"/>
      <c r="H15" s="38" t="str">
        <f>IF($G$8=0,"",H8/$G$8)</f>
        <v/>
      </c>
      <c r="I15" s="38" t="str">
        <f>IF($G$8=0,"",I8/$G$8)</f>
        <v/>
      </c>
      <c r="J15" s="38" t="str">
        <f>IF($G$8=0,"",J8/$G$8)</f>
        <v/>
      </c>
      <c r="K15" s="38" t="str">
        <f>IF($G$8=0,"",K8/$G$8)</f>
        <v/>
      </c>
      <c r="L15" s="39" t="str">
        <f>IF($G$8=0,"",L8/$G$8)</f>
        <v/>
      </c>
    </row>
    <row r="16" spans="1:12" ht="54.6" customHeight="1" x14ac:dyDescent="0.25">
      <c r="B16" s="222" t="s">
        <v>1025</v>
      </c>
      <c r="C16" s="222"/>
      <c r="D16" s="222"/>
      <c r="E16" s="222"/>
      <c r="F16" s="222"/>
      <c r="G16" s="222"/>
      <c r="H16" s="222"/>
      <c r="I16" s="222"/>
      <c r="J16" s="222"/>
      <c r="K16" s="222"/>
      <c r="L16" s="222"/>
    </row>
    <row r="18" spans="2:13" x14ac:dyDescent="0.25">
      <c r="B18" s="49" t="s">
        <v>514</v>
      </c>
      <c r="C18" s="50"/>
      <c r="D18" s="50"/>
      <c r="H18" s="119" t="s">
        <v>517</v>
      </c>
    </row>
    <row r="19" spans="2:13" ht="15" customHeight="1" x14ac:dyDescent="0.25">
      <c r="B19" s="3" t="s">
        <v>515</v>
      </c>
      <c r="E19" s="55"/>
      <c r="H19" s="222" t="s">
        <v>558</v>
      </c>
      <c r="I19" s="222"/>
      <c r="J19" s="222"/>
      <c r="K19" s="222"/>
      <c r="L19" s="222"/>
    </row>
    <row r="20" spans="2:13" customFormat="1" ht="13.5" customHeight="1" x14ac:dyDescent="0.3">
      <c r="H20" s="222"/>
      <c r="I20" s="222"/>
      <c r="J20" s="222"/>
      <c r="K20" s="222"/>
      <c r="L20" s="222"/>
    </row>
    <row r="21" spans="2:13" ht="15" customHeight="1" x14ac:dyDescent="0.25">
      <c r="B21" s="3" t="s">
        <v>516</v>
      </c>
      <c r="E21" s="51" t="str">
        <f>IF(E19=0,"",384.16/(1+(384.16/E19)))</f>
        <v/>
      </c>
      <c r="H21" s="69"/>
      <c r="I21" s="69"/>
      <c r="J21" s="69"/>
      <c r="K21" s="69"/>
      <c r="L21" s="69"/>
    </row>
    <row r="22" spans="2:13" ht="15" customHeight="1" x14ac:dyDescent="0.25">
      <c r="I22" s="52" t="s">
        <v>518</v>
      </c>
      <c r="J22" s="116"/>
      <c r="K22" s="52" t="s">
        <v>519</v>
      </c>
      <c r="L22" s="55"/>
    </row>
    <row r="23" spans="2:13" customFormat="1" ht="15" customHeight="1" x14ac:dyDescent="0.3">
      <c r="K23" s="52" t="s">
        <v>1323</v>
      </c>
      <c r="L23" s="61">
        <f>IF(ISBLANK(L22),0,ROUND(L22*J22,0))</f>
        <v>0</v>
      </c>
    </row>
    <row r="24" spans="2:13" ht="15" customHeight="1" x14ac:dyDescent="0.25">
      <c r="I24" s="52"/>
      <c r="K24" s="52"/>
      <c r="L24" s="115">
        <f>IF(H13="",0,H13)</f>
        <v>0</v>
      </c>
      <c r="M24" s="118">
        <f>IF(E13="",0,E13)</f>
        <v>0</v>
      </c>
    </row>
    <row r="25" spans="2:13" x14ac:dyDescent="0.25">
      <c r="B25" s="222" t="s">
        <v>520</v>
      </c>
      <c r="C25" s="222"/>
      <c r="D25" s="222"/>
      <c r="E25" s="222"/>
      <c r="F25" s="222"/>
      <c r="G25" s="222"/>
      <c r="H25" s="222"/>
      <c r="I25" s="222"/>
      <c r="J25" s="222"/>
      <c r="K25" s="222"/>
      <c r="L25" s="222"/>
    </row>
    <row r="26" spans="2:13" ht="14.4" x14ac:dyDescent="0.3">
      <c r="B26" s="53" t="s">
        <v>521</v>
      </c>
    </row>
    <row r="27" spans="2:13" x14ac:dyDescent="0.25">
      <c r="B27" s="227" t="s">
        <v>559</v>
      </c>
      <c r="C27" s="227"/>
      <c r="D27" s="227"/>
      <c r="E27" s="227"/>
      <c r="F27" s="227"/>
      <c r="G27" s="227"/>
      <c r="H27" s="227"/>
      <c r="I27" s="227"/>
      <c r="J27" s="227"/>
      <c r="K27" s="227"/>
      <c r="L27" s="227"/>
    </row>
    <row r="28" spans="2:13" ht="14.4" x14ac:dyDescent="0.3">
      <c r="B28" s="310" t="s">
        <v>560</v>
      </c>
      <c r="C28" s="227"/>
      <c r="D28" s="227"/>
      <c r="E28" s="227"/>
      <c r="F28" s="227"/>
      <c r="G28" s="227"/>
      <c r="H28" s="227"/>
      <c r="I28" s="227"/>
      <c r="J28" s="227"/>
      <c r="K28" s="227"/>
      <c r="L28" s="227"/>
    </row>
  </sheetData>
  <sheetProtection algorithmName="SHA-512" hashValue="yA6ebWx9qIF2CB2T4bRwxJiFFycx8FtneV8lnIO/G+ixwsfXnc7lH0jNLCB1IrkCNR/x+F/M4JWs2uu02nwOMA==" saltValue="vsv0KxwNHF7406c2u+Kw0g==" spinCount="100000" sheet="1" objects="1" scenarios="1"/>
  <mergeCells count="11">
    <mergeCell ref="A1:L1"/>
    <mergeCell ref="B3:D3"/>
    <mergeCell ref="G3:H3"/>
    <mergeCell ref="I3:L3"/>
    <mergeCell ref="B5:E5"/>
    <mergeCell ref="G5:L5"/>
    <mergeCell ref="B16:L16"/>
    <mergeCell ref="H19:L20"/>
    <mergeCell ref="B25:L25"/>
    <mergeCell ref="B27:L27"/>
    <mergeCell ref="B28:L28"/>
  </mergeCells>
  <hyperlinks>
    <hyperlink ref="B26" r:id="rId1" xr:uid="{ADA17BA9-6AF4-45AB-BC1E-B462413FB9A6}"/>
    <hyperlink ref="B28" r:id="rId2" xr:uid="{EC5E57BF-423D-4833-BC26-31E304063D16}"/>
  </hyperlinks>
  <pageMargins left="0.7" right="0.7" top="0.75" bottom="0.75" header="0.3" footer="0.3"/>
  <pageSetup orientation="landscape" verticalDpi="597"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5E491-9266-48E8-8647-2D8A84088D8B}">
  <sheetPr codeName="Sheet17">
    <tabColor theme="8" tint="0.59999389629810485"/>
  </sheetPr>
  <dimension ref="A1:M28"/>
  <sheetViews>
    <sheetView showGridLines="0" workbookViewId="0">
      <selection activeCell="G14" sqref="G14"/>
    </sheetView>
  </sheetViews>
  <sheetFormatPr defaultColWidth="8.88671875" defaultRowHeight="13.2" x14ac:dyDescent="0.25"/>
  <cols>
    <col min="1" max="1" width="2.33203125" style="3" customWidth="1"/>
    <col min="2" max="2" width="5.109375" style="3" customWidth="1"/>
    <col min="3" max="3" width="8.88671875" style="15"/>
    <col min="4" max="4" width="9.44140625" style="15" customWidth="1"/>
    <col min="5" max="5" width="8.88671875" style="15"/>
    <col min="6" max="6" width="2.6640625" style="15" customWidth="1"/>
    <col min="7" max="8" width="10" style="15" customWidth="1"/>
    <col min="9" max="9" width="11.6640625" style="15" customWidth="1"/>
    <col min="10" max="10" width="12.6640625" style="15" customWidth="1"/>
    <col min="11" max="12" width="10.5546875" style="15" customWidth="1"/>
    <col min="13" max="16384" width="8.88671875" style="3"/>
  </cols>
  <sheetData>
    <row r="1" spans="1:12" ht="14.4" customHeight="1" x14ac:dyDescent="0.3">
      <c r="A1" s="246" t="s">
        <v>471</v>
      </c>
      <c r="B1" s="246"/>
      <c r="C1" s="246"/>
      <c r="D1" s="246"/>
      <c r="E1" s="246"/>
      <c r="F1" s="246"/>
      <c r="G1" s="246"/>
      <c r="H1" s="246"/>
      <c r="I1" s="246"/>
      <c r="J1" s="246"/>
      <c r="K1" s="246"/>
      <c r="L1" s="246"/>
    </row>
    <row r="3" spans="1:12" x14ac:dyDescent="0.25">
      <c r="B3" s="243" t="s">
        <v>512</v>
      </c>
      <c r="C3" s="243"/>
      <c r="D3" s="243"/>
      <c r="E3" s="21"/>
      <c r="G3" s="243" t="s">
        <v>513</v>
      </c>
      <c r="H3" s="243"/>
      <c r="I3" s="254"/>
      <c r="J3" s="254"/>
      <c r="K3" s="254"/>
      <c r="L3" s="254"/>
    </row>
    <row r="4" spans="1:12" customFormat="1" ht="14.4" x14ac:dyDescent="0.3"/>
    <row r="5" spans="1:12" ht="15" customHeight="1" thickBot="1" x14ac:dyDescent="0.3">
      <c r="B5" s="311" t="s">
        <v>472</v>
      </c>
      <c r="C5" s="311"/>
      <c r="D5" s="311"/>
      <c r="E5" s="311"/>
      <c r="G5" s="311" t="s">
        <v>473</v>
      </c>
      <c r="H5" s="311"/>
      <c r="I5" s="311"/>
      <c r="J5" s="311"/>
      <c r="K5" s="311"/>
      <c r="L5" s="311"/>
    </row>
    <row r="6" spans="1:12" s="29" customFormat="1" ht="39.6" x14ac:dyDescent="0.25">
      <c r="B6" s="25"/>
      <c r="C6" s="26" t="s">
        <v>505</v>
      </c>
      <c r="D6" s="26" t="s">
        <v>506</v>
      </c>
      <c r="E6" s="27" t="s">
        <v>507</v>
      </c>
      <c r="F6" s="12"/>
      <c r="G6" s="28" t="s">
        <v>505</v>
      </c>
      <c r="H6" s="26" t="s">
        <v>507</v>
      </c>
      <c r="I6" s="26" t="s">
        <v>511</v>
      </c>
      <c r="J6" s="26" t="s">
        <v>508</v>
      </c>
      <c r="K6" s="26" t="s">
        <v>509</v>
      </c>
      <c r="L6" s="27" t="s">
        <v>510</v>
      </c>
    </row>
    <row r="7" spans="1:12" s="13" customFormat="1" ht="24" customHeight="1" x14ac:dyDescent="0.25">
      <c r="B7" s="30"/>
      <c r="C7" s="33" t="s">
        <v>476</v>
      </c>
      <c r="D7" s="33"/>
      <c r="E7" s="34" t="s">
        <v>477</v>
      </c>
      <c r="F7" s="35"/>
      <c r="G7" s="36" t="s">
        <v>478</v>
      </c>
      <c r="H7" s="33" t="s">
        <v>479</v>
      </c>
      <c r="I7" s="33" t="s">
        <v>480</v>
      </c>
      <c r="J7" s="33" t="s">
        <v>481</v>
      </c>
      <c r="K7" s="33" t="s">
        <v>482</v>
      </c>
      <c r="L7" s="34" t="s">
        <v>483</v>
      </c>
    </row>
    <row r="8" spans="1:12" ht="24" customHeight="1" x14ac:dyDescent="0.25">
      <c r="B8" s="30" t="s">
        <v>474</v>
      </c>
      <c r="C8" s="31">
        <f>COUNTIF(MSF!$B$11:$B$1007,2)</f>
        <v>0</v>
      </c>
      <c r="D8" s="31"/>
      <c r="E8" s="47">
        <f>COUNTIFS(MSF!$B$11:$B$1007,2,MSF!$E$11:$E$1007,"&gt;0")</f>
        <v>0</v>
      </c>
      <c r="F8" s="32"/>
      <c r="G8" s="48">
        <f>SUMIF(MSF!$B$11:$B$1007,2,MSF!$D$11:$D$1007)</f>
        <v>0</v>
      </c>
      <c r="H8" s="31">
        <f>SUMIF(MSF!$B$11:$B$1007,2,MSF!$E$11:$E$1007)</f>
        <v>0</v>
      </c>
      <c r="I8" s="31">
        <f>SUMIF(MSF!$B$11:$B$1007,2,MSF!$D$11:$D$1007)-SUMIF(MSF!$B$11:$B$1007,2,MSF!$G$11:$G$1007)</f>
        <v>0</v>
      </c>
      <c r="J8" s="31">
        <f>COUNTIFS(MSF!$B$11:$B$1007,2,MSF!$T$11:$T$1007,"Yes")</f>
        <v>0</v>
      </c>
      <c r="K8" s="31">
        <f>SUMIF(MSF!$B$11:$B$1007,2,MSF!$U$11:$U$1007)</f>
        <v>0</v>
      </c>
      <c r="L8" s="47">
        <f>SUMIF(MSF!$B$11:$B$1007,2,MSF!$V$11:$V$1007)</f>
        <v>0</v>
      </c>
    </row>
    <row r="9" spans="1:12" s="13" customFormat="1" ht="24" customHeight="1" x14ac:dyDescent="0.25">
      <c r="B9" s="30"/>
      <c r="C9" s="33"/>
      <c r="D9" s="33" t="s">
        <v>484</v>
      </c>
      <c r="E9" s="34" t="s">
        <v>485</v>
      </c>
      <c r="F9" s="35"/>
      <c r="G9" s="36"/>
      <c r="H9" s="33" t="s">
        <v>486</v>
      </c>
      <c r="I9" s="33" t="s">
        <v>487</v>
      </c>
      <c r="J9" s="33" t="s">
        <v>488</v>
      </c>
      <c r="K9" s="33" t="s">
        <v>489</v>
      </c>
      <c r="L9" s="34" t="s">
        <v>490</v>
      </c>
    </row>
    <row r="10" spans="1:12" ht="24" customHeight="1" thickBot="1" x14ac:dyDescent="0.3">
      <c r="B10" s="37" t="s">
        <v>475</v>
      </c>
      <c r="C10" s="38"/>
      <c r="D10" s="38" t="str">
        <f>IF(C13=0,"",C8/C13)</f>
        <v/>
      </c>
      <c r="E10" s="39" t="str">
        <f>IF(C8=0,"",E8/C8)</f>
        <v/>
      </c>
      <c r="F10" s="40"/>
      <c r="G10" s="41"/>
      <c r="H10" s="38" t="str">
        <f>IF($G$8=0,"",H8/$G$8)</f>
        <v/>
      </c>
      <c r="I10" s="38" t="str">
        <f>IF($G$8=0,"",I8/$G$8)</f>
        <v/>
      </c>
      <c r="J10" s="38" t="str">
        <f>IF($G$8=0,"",J8/$G$8)</f>
        <v/>
      </c>
      <c r="K10" s="38" t="str">
        <f>IF($G$8=0,"",K8/$G$8)</f>
        <v/>
      </c>
      <c r="L10" s="39" t="str">
        <f>IF($G$8=0,"",L8/$G$8)</f>
        <v/>
      </c>
    </row>
    <row r="11" spans="1:12" ht="15" customHeight="1" thickBot="1" x14ac:dyDescent="0.3">
      <c r="B11" s="42"/>
      <c r="C11" s="14"/>
      <c r="D11" s="14"/>
      <c r="E11" s="14"/>
      <c r="F11" s="14"/>
      <c r="G11" s="14"/>
      <c r="H11" s="14"/>
      <c r="I11" s="14"/>
      <c r="J11" s="14"/>
      <c r="K11" s="14"/>
      <c r="L11" s="14"/>
    </row>
    <row r="12" spans="1:12" s="13" customFormat="1" ht="24" customHeight="1" x14ac:dyDescent="0.25">
      <c r="B12" s="43"/>
      <c r="C12" s="44" t="s">
        <v>491</v>
      </c>
      <c r="D12" s="44"/>
      <c r="E12" s="45" t="s">
        <v>492</v>
      </c>
      <c r="F12" s="35"/>
      <c r="G12" s="46" t="s">
        <v>493</v>
      </c>
      <c r="H12" s="44" t="s">
        <v>494</v>
      </c>
      <c r="I12" s="44" t="s">
        <v>495</v>
      </c>
      <c r="J12" s="44" t="s">
        <v>496</v>
      </c>
      <c r="K12" s="44" t="s">
        <v>497</v>
      </c>
      <c r="L12" s="45" t="s">
        <v>498</v>
      </c>
    </row>
    <row r="13" spans="1:12" ht="24" customHeight="1" x14ac:dyDescent="0.25">
      <c r="B13" s="30" t="s">
        <v>474</v>
      </c>
      <c r="C13" s="54"/>
      <c r="D13" s="31"/>
      <c r="E13" s="47" t="str">
        <f>IF(C13=0,"",ROUND(C13*E15,0))</f>
        <v/>
      </c>
      <c r="F13" s="32"/>
      <c r="G13" s="48" t="str">
        <f>IF($C$13=0,"",ROUND(G8/$D$10,0))</f>
        <v/>
      </c>
      <c r="H13" s="31" t="str">
        <f>IF(H15="","",ROUND(H15*$G$13,0))</f>
        <v/>
      </c>
      <c r="I13" s="31" t="str">
        <f>IF(I15="","",ROUND(I15*$G$13,0))</f>
        <v/>
      </c>
      <c r="J13" s="31" t="str">
        <f>IF(J15="","",J15*$G$13)</f>
        <v/>
      </c>
      <c r="K13" s="31" t="str">
        <f>IF(K15="","",K15*$G$13)</f>
        <v/>
      </c>
      <c r="L13" s="47" t="str">
        <f>IF(L15="","",L15*$G$13)</f>
        <v/>
      </c>
    </row>
    <row r="14" spans="1:12" s="13" customFormat="1" ht="24" customHeight="1" x14ac:dyDescent="0.25">
      <c r="B14" s="30"/>
      <c r="C14" s="33">
        <v>100</v>
      </c>
      <c r="D14" s="33"/>
      <c r="E14" s="34" t="s">
        <v>499</v>
      </c>
      <c r="F14" s="35"/>
      <c r="G14" s="111">
        <f>IF($C$13=0,0,ROUND(G8/$D$10,0))</f>
        <v>0</v>
      </c>
      <c r="H14" s="33" t="s">
        <v>500</v>
      </c>
      <c r="I14" s="33" t="s">
        <v>501</v>
      </c>
      <c r="J14" s="33" t="s">
        <v>502</v>
      </c>
      <c r="K14" s="33" t="s">
        <v>503</v>
      </c>
      <c r="L14" s="34" t="s">
        <v>504</v>
      </c>
    </row>
    <row r="15" spans="1:12" ht="24" customHeight="1" thickBot="1" x14ac:dyDescent="0.3">
      <c r="B15" s="37" t="s">
        <v>475</v>
      </c>
      <c r="C15" s="38"/>
      <c r="D15" s="38"/>
      <c r="E15" s="39" t="str">
        <f>IF(C8=0,"",E8/C8)</f>
        <v/>
      </c>
      <c r="F15" s="40"/>
      <c r="G15" s="41"/>
      <c r="H15" s="38" t="str">
        <f>IF($G$8=0,"",H8/$G$8)</f>
        <v/>
      </c>
      <c r="I15" s="38" t="str">
        <f>IF($G$8=0,"",I8/$G$8)</f>
        <v/>
      </c>
      <c r="J15" s="38" t="str">
        <f>IF($G$8=0,"",J8/$G$8)</f>
        <v/>
      </c>
      <c r="K15" s="38" t="str">
        <f>IF($G$8=0,"",K8/$G$8)</f>
        <v/>
      </c>
      <c r="L15" s="39" t="str">
        <f>IF($G$8=0,"",L8/$G$8)</f>
        <v/>
      </c>
    </row>
    <row r="16" spans="1:12" ht="54.6" customHeight="1" x14ac:dyDescent="0.25">
      <c r="B16" s="222" t="s">
        <v>1025</v>
      </c>
      <c r="C16" s="222"/>
      <c r="D16" s="222"/>
      <c r="E16" s="222"/>
      <c r="F16" s="222"/>
      <c r="G16" s="222"/>
      <c r="H16" s="222"/>
      <c r="I16" s="222"/>
      <c r="J16" s="222"/>
      <c r="K16" s="222"/>
      <c r="L16" s="222"/>
    </row>
    <row r="18" spans="2:13" x14ac:dyDescent="0.25">
      <c r="B18" s="49" t="s">
        <v>514</v>
      </c>
      <c r="C18" s="50"/>
      <c r="D18" s="50"/>
      <c r="H18" s="119" t="s">
        <v>517</v>
      </c>
    </row>
    <row r="19" spans="2:13" ht="15" customHeight="1" x14ac:dyDescent="0.25">
      <c r="B19" s="3" t="s">
        <v>515</v>
      </c>
      <c r="E19" s="55"/>
      <c r="H19" s="222" t="s">
        <v>558</v>
      </c>
      <c r="I19" s="222"/>
      <c r="J19" s="222"/>
      <c r="K19" s="222"/>
      <c r="L19" s="222"/>
    </row>
    <row r="20" spans="2:13" customFormat="1" ht="13.5" customHeight="1" x14ac:dyDescent="0.3">
      <c r="H20" s="222"/>
      <c r="I20" s="222"/>
      <c r="J20" s="222"/>
      <c r="K20" s="222"/>
      <c r="L20" s="222"/>
    </row>
    <row r="21" spans="2:13" ht="15" customHeight="1" x14ac:dyDescent="0.25">
      <c r="B21" s="3" t="s">
        <v>516</v>
      </c>
      <c r="E21" s="51" t="str">
        <f>IF(E19=0,"",384.16/(1+(384.16/E19)))</f>
        <v/>
      </c>
      <c r="H21" s="69"/>
      <c r="I21" s="69"/>
      <c r="J21" s="69"/>
      <c r="K21" s="69"/>
      <c r="L21" s="69"/>
    </row>
    <row r="22" spans="2:13" ht="15" customHeight="1" x14ac:dyDescent="0.25">
      <c r="I22" s="52" t="s">
        <v>518</v>
      </c>
      <c r="J22" s="116"/>
      <c r="K22" s="52" t="s">
        <v>519</v>
      </c>
      <c r="L22" s="55"/>
    </row>
    <row r="23" spans="2:13" customFormat="1" ht="15" customHeight="1" x14ac:dyDescent="0.3">
      <c r="K23" s="52" t="s">
        <v>1323</v>
      </c>
      <c r="L23" s="61">
        <f>IF(ISBLANK(L22),0,ROUND(L22*J22,0))</f>
        <v>0</v>
      </c>
    </row>
    <row r="24" spans="2:13" ht="15" customHeight="1" x14ac:dyDescent="0.25">
      <c r="I24" s="52"/>
      <c r="K24" s="52"/>
      <c r="L24" s="115">
        <f>IF(H13="",0,H13)</f>
        <v>0</v>
      </c>
      <c r="M24" s="118">
        <f>IF(E13="",0,E13)</f>
        <v>0</v>
      </c>
    </row>
    <row r="25" spans="2:13" x14ac:dyDescent="0.25">
      <c r="B25" s="222" t="s">
        <v>520</v>
      </c>
      <c r="C25" s="222"/>
      <c r="D25" s="222"/>
      <c r="E25" s="222"/>
      <c r="F25" s="222"/>
      <c r="G25" s="222"/>
      <c r="H25" s="222"/>
      <c r="I25" s="222"/>
      <c r="J25" s="222"/>
      <c r="K25" s="222"/>
      <c r="L25" s="222"/>
    </row>
    <row r="26" spans="2:13" ht="14.4" x14ac:dyDescent="0.3">
      <c r="B26" s="53" t="s">
        <v>521</v>
      </c>
    </row>
    <row r="27" spans="2:13" x14ac:dyDescent="0.25">
      <c r="B27" s="227" t="s">
        <v>559</v>
      </c>
      <c r="C27" s="227"/>
      <c r="D27" s="227"/>
      <c r="E27" s="227"/>
      <c r="F27" s="227"/>
      <c r="G27" s="227"/>
      <c r="H27" s="227"/>
      <c r="I27" s="227"/>
      <c r="J27" s="227"/>
      <c r="K27" s="227"/>
      <c r="L27" s="227"/>
    </row>
    <row r="28" spans="2:13" ht="14.4" x14ac:dyDescent="0.3">
      <c r="B28" s="310" t="s">
        <v>560</v>
      </c>
      <c r="C28" s="227"/>
      <c r="D28" s="227"/>
      <c r="E28" s="227"/>
      <c r="F28" s="227"/>
      <c r="G28" s="227"/>
      <c r="H28" s="227"/>
      <c r="I28" s="227"/>
      <c r="J28" s="227"/>
      <c r="K28" s="227"/>
      <c r="L28" s="227"/>
    </row>
  </sheetData>
  <sheetProtection algorithmName="SHA-512" hashValue="N0iAJDa4Xt754UlqRm6oiXhZ1s2jZjjVf5IkN/RtZdSByrOIVgL0NfZf+4egcBLId7qqyOI2eg5/wWck/TJNeg==" saltValue="/+JGXFWJkgd88mJw277jMg==" spinCount="100000" sheet="1" objects="1" scenarios="1"/>
  <mergeCells count="11">
    <mergeCell ref="A1:L1"/>
    <mergeCell ref="B3:D3"/>
    <mergeCell ref="G3:H3"/>
    <mergeCell ref="I3:L3"/>
    <mergeCell ref="B5:E5"/>
    <mergeCell ref="G5:L5"/>
    <mergeCell ref="B16:L16"/>
    <mergeCell ref="H19:L20"/>
    <mergeCell ref="B25:L25"/>
    <mergeCell ref="B27:L27"/>
    <mergeCell ref="B28:L28"/>
  </mergeCells>
  <hyperlinks>
    <hyperlink ref="B26" r:id="rId1" xr:uid="{34695F61-3919-4858-87C6-F99F6CCA0736}"/>
    <hyperlink ref="B28" r:id="rId2" xr:uid="{DEE3A5AC-A267-4339-8640-5CD471E8A04B}"/>
  </hyperlinks>
  <pageMargins left="0.7" right="0.7" top="0.75" bottom="0.75" header="0.3" footer="0.3"/>
  <pageSetup orientation="landscape" verticalDpi="597"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D2FAE-C79B-4CF7-B303-07A4AD6E447D}">
  <sheetPr codeName="Sheet18">
    <tabColor theme="8" tint="0.59999389629810485"/>
  </sheetPr>
  <dimension ref="A1:M28"/>
  <sheetViews>
    <sheetView showGridLines="0" workbookViewId="0">
      <selection activeCell="G14" sqref="G14"/>
    </sheetView>
  </sheetViews>
  <sheetFormatPr defaultColWidth="8.88671875" defaultRowHeight="13.2" x14ac:dyDescent="0.25"/>
  <cols>
    <col min="1" max="1" width="2.33203125" style="3" customWidth="1"/>
    <col min="2" max="2" width="5.109375" style="3" customWidth="1"/>
    <col min="3" max="3" width="8.88671875" style="15"/>
    <col min="4" max="4" width="9.44140625" style="15" customWidth="1"/>
    <col min="5" max="5" width="8.88671875" style="15"/>
    <col min="6" max="6" width="2.6640625" style="15" customWidth="1"/>
    <col min="7" max="8" width="10" style="15" customWidth="1"/>
    <col min="9" max="9" width="11.6640625" style="15" customWidth="1"/>
    <col min="10" max="10" width="12.6640625" style="15" customWidth="1"/>
    <col min="11" max="12" width="10.5546875" style="15" customWidth="1"/>
    <col min="13" max="16384" width="8.88671875" style="3"/>
  </cols>
  <sheetData>
    <row r="1" spans="1:12" ht="14.4" customHeight="1" x14ac:dyDescent="0.3">
      <c r="A1" s="246" t="s">
        <v>471</v>
      </c>
      <c r="B1" s="246"/>
      <c r="C1" s="246"/>
      <c r="D1" s="246"/>
      <c r="E1" s="246"/>
      <c r="F1" s="246"/>
      <c r="G1" s="246"/>
      <c r="H1" s="246"/>
      <c r="I1" s="246"/>
      <c r="J1" s="246"/>
      <c r="K1" s="246"/>
      <c r="L1" s="246"/>
    </row>
    <row r="3" spans="1:12" x14ac:dyDescent="0.25">
      <c r="B3" s="243" t="s">
        <v>512</v>
      </c>
      <c r="C3" s="243"/>
      <c r="D3" s="243"/>
      <c r="E3" s="21"/>
      <c r="G3" s="243" t="s">
        <v>513</v>
      </c>
      <c r="H3" s="243"/>
      <c r="I3" s="254"/>
      <c r="J3" s="254"/>
      <c r="K3" s="254"/>
      <c r="L3" s="254"/>
    </row>
    <row r="4" spans="1:12" customFormat="1" ht="14.4" x14ac:dyDescent="0.3"/>
    <row r="5" spans="1:12" ht="15" customHeight="1" thickBot="1" x14ac:dyDescent="0.3">
      <c r="B5" s="311" t="s">
        <v>472</v>
      </c>
      <c r="C5" s="311"/>
      <c r="D5" s="311"/>
      <c r="E5" s="311"/>
      <c r="G5" s="311" t="s">
        <v>473</v>
      </c>
      <c r="H5" s="311"/>
      <c r="I5" s="311"/>
      <c r="J5" s="311"/>
      <c r="K5" s="311"/>
      <c r="L5" s="311"/>
    </row>
    <row r="6" spans="1:12" s="29" customFormat="1" ht="39.6" x14ac:dyDescent="0.25">
      <c r="B6" s="25"/>
      <c r="C6" s="26" t="s">
        <v>505</v>
      </c>
      <c r="D6" s="26" t="s">
        <v>506</v>
      </c>
      <c r="E6" s="27" t="s">
        <v>507</v>
      </c>
      <c r="F6" s="12"/>
      <c r="G6" s="28" t="s">
        <v>505</v>
      </c>
      <c r="H6" s="26" t="s">
        <v>507</v>
      </c>
      <c r="I6" s="26" t="s">
        <v>511</v>
      </c>
      <c r="J6" s="26" t="s">
        <v>508</v>
      </c>
      <c r="K6" s="26" t="s">
        <v>509</v>
      </c>
      <c r="L6" s="27" t="s">
        <v>510</v>
      </c>
    </row>
    <row r="7" spans="1:12" s="13" customFormat="1" ht="24" customHeight="1" x14ac:dyDescent="0.25">
      <c r="B7" s="30"/>
      <c r="C7" s="33" t="s">
        <v>476</v>
      </c>
      <c r="D7" s="33"/>
      <c r="E7" s="34" t="s">
        <v>477</v>
      </c>
      <c r="F7" s="35"/>
      <c r="G7" s="36" t="s">
        <v>478</v>
      </c>
      <c r="H7" s="33" t="s">
        <v>479</v>
      </c>
      <c r="I7" s="33" t="s">
        <v>480</v>
      </c>
      <c r="J7" s="33" t="s">
        <v>481</v>
      </c>
      <c r="K7" s="33" t="s">
        <v>482</v>
      </c>
      <c r="L7" s="34" t="s">
        <v>483</v>
      </c>
    </row>
    <row r="8" spans="1:12" ht="24" customHeight="1" x14ac:dyDescent="0.25">
      <c r="B8" s="30" t="s">
        <v>474</v>
      </c>
      <c r="C8" s="31">
        <f>COUNTIF(MSF!$B$11:$B$1007,3)</f>
        <v>0</v>
      </c>
      <c r="D8" s="31"/>
      <c r="E8" s="47">
        <f>COUNTIFS(MSF!$B$11:$B$1007,3,MSF!$E$11:$E$1007,"&gt;0")</f>
        <v>0</v>
      </c>
      <c r="F8" s="32"/>
      <c r="G8" s="48">
        <f>SUMIF(MSF!$B$11:$B$1007,3,MSF!$D$11:$D$1007)</f>
        <v>0</v>
      </c>
      <c r="H8" s="31">
        <f>SUMIF(MSF!$B$11:$B$1007,3,MSF!$E$11:$E$1007)</f>
        <v>0</v>
      </c>
      <c r="I8" s="31">
        <f>SUMIF(MSF!$B$11:$B$1007,3,MSF!$D$11:$D$1007)-SUMIF(MSF!$B$11:$B$1007,3,MSF!$G$11:$G$1007)</f>
        <v>0</v>
      </c>
      <c r="J8" s="31">
        <f>COUNTIFS(MSF!$B$11:$B$1007,3,MSF!$T$11:$T$1007,"Yes")</f>
        <v>0</v>
      </c>
      <c r="K8" s="31">
        <f>SUMIF(MSF!$B$11:$B$1007,3,MSF!$U$11:$U$1007)</f>
        <v>0</v>
      </c>
      <c r="L8" s="47">
        <f>SUMIF(MSF!$B$11:$B$1007,3,MSF!$V$11:$V$1007)</f>
        <v>0</v>
      </c>
    </row>
    <row r="9" spans="1:12" s="13" customFormat="1" ht="24" customHeight="1" x14ac:dyDescent="0.25">
      <c r="B9" s="30"/>
      <c r="C9" s="33"/>
      <c r="D9" s="33" t="s">
        <v>484</v>
      </c>
      <c r="E9" s="34" t="s">
        <v>485</v>
      </c>
      <c r="F9" s="35"/>
      <c r="G9" s="36"/>
      <c r="H9" s="33" t="s">
        <v>486</v>
      </c>
      <c r="I9" s="33" t="s">
        <v>487</v>
      </c>
      <c r="J9" s="33" t="s">
        <v>488</v>
      </c>
      <c r="K9" s="33" t="s">
        <v>489</v>
      </c>
      <c r="L9" s="34" t="s">
        <v>490</v>
      </c>
    </row>
    <row r="10" spans="1:12" ht="24" customHeight="1" thickBot="1" x14ac:dyDescent="0.3">
      <c r="B10" s="37" t="s">
        <v>475</v>
      </c>
      <c r="C10" s="38"/>
      <c r="D10" s="38" t="str">
        <f>IF(C13=0,"",C8/C13)</f>
        <v/>
      </c>
      <c r="E10" s="39" t="str">
        <f>IF(C8=0,"",E8/C8)</f>
        <v/>
      </c>
      <c r="F10" s="40"/>
      <c r="G10" s="41"/>
      <c r="H10" s="38" t="str">
        <f>IF($G$8=0,"",H8/$G$8)</f>
        <v/>
      </c>
      <c r="I10" s="38" t="str">
        <f>IF($G$8=0,"",I8/$G$8)</f>
        <v/>
      </c>
      <c r="J10" s="38" t="str">
        <f>IF($G$8=0,"",J8/$G$8)</f>
        <v/>
      </c>
      <c r="K10" s="38" t="str">
        <f>IF($G$8=0,"",K8/$G$8)</f>
        <v/>
      </c>
      <c r="L10" s="39" t="str">
        <f>IF($G$8=0,"",L8/$G$8)</f>
        <v/>
      </c>
    </row>
    <row r="11" spans="1:12" ht="15" customHeight="1" thickBot="1" x14ac:dyDescent="0.3">
      <c r="B11" s="42"/>
      <c r="C11" s="14"/>
      <c r="D11" s="14"/>
      <c r="E11" s="14"/>
      <c r="F11" s="14"/>
      <c r="G11" s="14"/>
      <c r="H11" s="14"/>
      <c r="I11" s="14"/>
      <c r="J11" s="14"/>
      <c r="K11" s="14"/>
      <c r="L11" s="14"/>
    </row>
    <row r="12" spans="1:12" s="13" customFormat="1" ht="24" customHeight="1" x14ac:dyDescent="0.25">
      <c r="B12" s="43"/>
      <c r="C12" s="44" t="s">
        <v>491</v>
      </c>
      <c r="D12" s="44"/>
      <c r="E12" s="45" t="s">
        <v>492</v>
      </c>
      <c r="F12" s="35"/>
      <c r="G12" s="46" t="s">
        <v>493</v>
      </c>
      <c r="H12" s="44" t="s">
        <v>494</v>
      </c>
      <c r="I12" s="44" t="s">
        <v>495</v>
      </c>
      <c r="J12" s="44" t="s">
        <v>496</v>
      </c>
      <c r="K12" s="44" t="s">
        <v>497</v>
      </c>
      <c r="L12" s="45" t="s">
        <v>498</v>
      </c>
    </row>
    <row r="13" spans="1:12" ht="24" customHeight="1" x14ac:dyDescent="0.25">
      <c r="B13" s="30" t="s">
        <v>474</v>
      </c>
      <c r="C13" s="54"/>
      <c r="D13" s="31"/>
      <c r="E13" s="47" t="str">
        <f>IF(C13=0,"",ROUND(C13*E15,0))</f>
        <v/>
      </c>
      <c r="F13" s="32"/>
      <c r="G13" s="48" t="str">
        <f>IF($C$13=0,"",ROUND(G8/$D$10,0))</f>
        <v/>
      </c>
      <c r="H13" s="31" t="str">
        <f>IF(H15="","",ROUND(H15*$G$13,0))</f>
        <v/>
      </c>
      <c r="I13" s="31" t="str">
        <f>IF(I15="","",ROUND(I15*$G$13,0))</f>
        <v/>
      </c>
      <c r="J13" s="31" t="str">
        <f>IF(J15="","",J15*$G$13)</f>
        <v/>
      </c>
      <c r="K13" s="31" t="str">
        <f>IF(K15="","",K15*$G$13)</f>
        <v/>
      </c>
      <c r="L13" s="47" t="str">
        <f>IF(L15="","",L15*$G$13)</f>
        <v/>
      </c>
    </row>
    <row r="14" spans="1:12" s="13" customFormat="1" ht="24" customHeight="1" x14ac:dyDescent="0.25">
      <c r="B14" s="30"/>
      <c r="C14" s="33">
        <v>100</v>
      </c>
      <c r="D14" s="33"/>
      <c r="E14" s="34" t="s">
        <v>499</v>
      </c>
      <c r="F14" s="35"/>
      <c r="G14" s="111">
        <f>IF($C$13=0,0,ROUND(G8/$D$10,0))</f>
        <v>0</v>
      </c>
      <c r="H14" s="33" t="s">
        <v>500</v>
      </c>
      <c r="I14" s="33" t="s">
        <v>501</v>
      </c>
      <c r="J14" s="33" t="s">
        <v>502</v>
      </c>
      <c r="K14" s="33" t="s">
        <v>503</v>
      </c>
      <c r="L14" s="34" t="s">
        <v>504</v>
      </c>
    </row>
    <row r="15" spans="1:12" ht="24" customHeight="1" thickBot="1" x14ac:dyDescent="0.3">
      <c r="B15" s="37" t="s">
        <v>475</v>
      </c>
      <c r="C15" s="38"/>
      <c r="D15" s="38"/>
      <c r="E15" s="39" t="str">
        <f>IF(C8=0,"",E8/C8)</f>
        <v/>
      </c>
      <c r="F15" s="40"/>
      <c r="G15" s="41"/>
      <c r="H15" s="38" t="str">
        <f>IF($G$8=0,"",H8/$G$8)</f>
        <v/>
      </c>
      <c r="I15" s="38" t="str">
        <f>IF($G$8=0,"",I8/$G$8)</f>
        <v/>
      </c>
      <c r="J15" s="38" t="str">
        <f>IF($G$8=0,"",J8/$G$8)</f>
        <v/>
      </c>
      <c r="K15" s="38" t="str">
        <f>IF($G$8=0,"",K8/$G$8)</f>
        <v/>
      </c>
      <c r="L15" s="39" t="str">
        <f>IF($G$8=0,"",L8/$G$8)</f>
        <v/>
      </c>
    </row>
    <row r="16" spans="1:12" ht="54.6" customHeight="1" x14ac:dyDescent="0.25">
      <c r="B16" s="222" t="s">
        <v>1025</v>
      </c>
      <c r="C16" s="222"/>
      <c r="D16" s="222"/>
      <c r="E16" s="222"/>
      <c r="F16" s="222"/>
      <c r="G16" s="222"/>
      <c r="H16" s="222"/>
      <c r="I16" s="222"/>
      <c r="J16" s="222"/>
      <c r="K16" s="222"/>
      <c r="L16" s="222"/>
    </row>
    <row r="18" spans="2:13" x14ac:dyDescent="0.25">
      <c r="B18" s="49" t="s">
        <v>514</v>
      </c>
      <c r="C18" s="50"/>
      <c r="D18" s="50"/>
      <c r="H18" s="119" t="s">
        <v>517</v>
      </c>
    </row>
    <row r="19" spans="2:13" ht="15" customHeight="1" x14ac:dyDescent="0.25">
      <c r="B19" s="3" t="s">
        <v>515</v>
      </c>
      <c r="E19" s="55"/>
      <c r="H19" s="222" t="s">
        <v>558</v>
      </c>
      <c r="I19" s="222"/>
      <c r="J19" s="222"/>
      <c r="K19" s="222"/>
      <c r="L19" s="222"/>
    </row>
    <row r="20" spans="2:13" customFormat="1" ht="13.5" customHeight="1" x14ac:dyDescent="0.3">
      <c r="H20" s="222"/>
      <c r="I20" s="222"/>
      <c r="J20" s="222"/>
      <c r="K20" s="222"/>
      <c r="L20" s="222"/>
    </row>
    <row r="21" spans="2:13" ht="15" customHeight="1" x14ac:dyDescent="0.25">
      <c r="B21" s="3" t="s">
        <v>516</v>
      </c>
      <c r="E21" s="51" t="str">
        <f>IF(E19=0,"",384.16/(1+(384.16/E19)))</f>
        <v/>
      </c>
      <c r="H21" s="69"/>
      <c r="I21" s="69"/>
      <c r="J21" s="69"/>
      <c r="K21" s="69"/>
      <c r="L21" s="69"/>
    </row>
    <row r="22" spans="2:13" ht="15" customHeight="1" x14ac:dyDescent="0.25">
      <c r="I22" s="52" t="s">
        <v>518</v>
      </c>
      <c r="J22" s="116"/>
      <c r="K22" s="52" t="s">
        <v>519</v>
      </c>
      <c r="L22" s="55"/>
    </row>
    <row r="23" spans="2:13" customFormat="1" ht="15" customHeight="1" x14ac:dyDescent="0.3">
      <c r="K23" s="52" t="s">
        <v>1323</v>
      </c>
      <c r="L23" s="61">
        <f>IF(ISBLANK(L22),0,ROUND(L22*J22,0))</f>
        <v>0</v>
      </c>
    </row>
    <row r="24" spans="2:13" ht="15" customHeight="1" x14ac:dyDescent="0.25">
      <c r="I24" s="52"/>
      <c r="K24" s="52"/>
      <c r="L24" s="115">
        <f>IF(H13="",0,H13)</f>
        <v>0</v>
      </c>
      <c r="M24" s="118">
        <f>IF(E13="",0,E13)</f>
        <v>0</v>
      </c>
    </row>
    <row r="25" spans="2:13" x14ac:dyDescent="0.25">
      <c r="B25" s="222" t="s">
        <v>520</v>
      </c>
      <c r="C25" s="222"/>
      <c r="D25" s="222"/>
      <c r="E25" s="222"/>
      <c r="F25" s="222"/>
      <c r="G25" s="222"/>
      <c r="H25" s="222"/>
      <c r="I25" s="222"/>
      <c r="J25" s="222"/>
      <c r="K25" s="222"/>
      <c r="L25" s="222"/>
    </row>
    <row r="26" spans="2:13" ht="14.4" x14ac:dyDescent="0.3">
      <c r="B26" s="53" t="s">
        <v>521</v>
      </c>
    </row>
    <row r="27" spans="2:13" x14ac:dyDescent="0.25">
      <c r="B27" s="227" t="s">
        <v>559</v>
      </c>
      <c r="C27" s="227"/>
      <c r="D27" s="227"/>
      <c r="E27" s="227"/>
      <c r="F27" s="227"/>
      <c r="G27" s="227"/>
      <c r="H27" s="227"/>
      <c r="I27" s="227"/>
      <c r="J27" s="227"/>
      <c r="K27" s="227"/>
      <c r="L27" s="227"/>
    </row>
    <row r="28" spans="2:13" ht="14.4" x14ac:dyDescent="0.3">
      <c r="B28" s="310" t="s">
        <v>560</v>
      </c>
      <c r="C28" s="227"/>
      <c r="D28" s="227"/>
      <c r="E28" s="227"/>
      <c r="F28" s="227"/>
      <c r="G28" s="227"/>
      <c r="H28" s="227"/>
      <c r="I28" s="227"/>
      <c r="J28" s="227"/>
      <c r="K28" s="227"/>
      <c r="L28" s="227"/>
    </row>
  </sheetData>
  <sheetProtection algorithmName="SHA-512" hashValue="O5mAoxD4Z/ZmZ1gCJ2eRNe59olcjAUk45CXmAHdPt5GuWPSnoHEcQ3CUPez5ACubOitQMWvihcodctErgpz5OA==" saltValue="R9JLnaWYTBgt/tzX84O6+Q==" spinCount="100000" sheet="1" objects="1" scenarios="1"/>
  <mergeCells count="11">
    <mergeCell ref="A1:L1"/>
    <mergeCell ref="B3:D3"/>
    <mergeCell ref="G3:H3"/>
    <mergeCell ref="I3:L3"/>
    <mergeCell ref="B5:E5"/>
    <mergeCell ref="G5:L5"/>
    <mergeCell ref="B16:L16"/>
    <mergeCell ref="H19:L20"/>
    <mergeCell ref="B25:L25"/>
    <mergeCell ref="B27:L27"/>
    <mergeCell ref="B28:L28"/>
  </mergeCells>
  <hyperlinks>
    <hyperlink ref="B26" r:id="rId1" xr:uid="{08B0B84A-3B86-490D-AA85-7D024416A743}"/>
    <hyperlink ref="B28" r:id="rId2" xr:uid="{79986306-1C2B-49E1-96F2-BD0EF34DC174}"/>
  </hyperlinks>
  <pageMargins left="0.7" right="0.7" top="0.75" bottom="0.75" header="0.3" footer="0.3"/>
  <pageSetup orientation="landscape" verticalDpi="597"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53A6B-D317-4B93-8B65-A87ABB432DC8}">
  <sheetPr>
    <tabColor theme="8" tint="0.59999389629810485"/>
  </sheetPr>
  <dimension ref="A1:M28"/>
  <sheetViews>
    <sheetView showGridLines="0" workbookViewId="0">
      <selection activeCell="G14" sqref="G14"/>
    </sheetView>
  </sheetViews>
  <sheetFormatPr defaultColWidth="8.88671875" defaultRowHeight="13.2" x14ac:dyDescent="0.25"/>
  <cols>
    <col min="1" max="1" width="2.33203125" style="3" customWidth="1"/>
    <col min="2" max="2" width="5.109375" style="3" customWidth="1"/>
    <col min="3" max="3" width="8.88671875" style="15"/>
    <col min="4" max="4" width="9.44140625" style="15" customWidth="1"/>
    <col min="5" max="5" width="8.88671875" style="15"/>
    <col min="6" max="6" width="2.6640625" style="15" customWidth="1"/>
    <col min="7" max="8" width="10" style="15" customWidth="1"/>
    <col min="9" max="9" width="11.6640625" style="15" customWidth="1"/>
    <col min="10" max="10" width="12.6640625" style="15" customWidth="1"/>
    <col min="11" max="12" width="10.5546875" style="15" customWidth="1"/>
    <col min="13" max="16384" width="8.88671875" style="3"/>
  </cols>
  <sheetData>
    <row r="1" spans="1:12" ht="14.4" customHeight="1" x14ac:dyDescent="0.3">
      <c r="A1" s="246" t="s">
        <v>471</v>
      </c>
      <c r="B1" s="246"/>
      <c r="C1" s="246"/>
      <c r="D1" s="246"/>
      <c r="E1" s="246"/>
      <c r="F1" s="246"/>
      <c r="G1" s="246"/>
      <c r="H1" s="246"/>
      <c r="I1" s="246"/>
      <c r="J1" s="246"/>
      <c r="K1" s="246"/>
      <c r="L1" s="246"/>
    </row>
    <row r="3" spans="1:12" x14ac:dyDescent="0.25">
      <c r="B3" s="243" t="s">
        <v>512</v>
      </c>
      <c r="C3" s="243"/>
      <c r="D3" s="243"/>
      <c r="E3" s="21"/>
      <c r="G3" s="243" t="s">
        <v>513</v>
      </c>
      <c r="H3" s="243"/>
      <c r="I3" s="254"/>
      <c r="J3" s="254"/>
      <c r="K3" s="254"/>
      <c r="L3" s="254"/>
    </row>
    <row r="4" spans="1:12" customFormat="1" ht="14.4" x14ac:dyDescent="0.3"/>
    <row r="5" spans="1:12" ht="15" customHeight="1" thickBot="1" x14ac:dyDescent="0.3">
      <c r="B5" s="311" t="s">
        <v>472</v>
      </c>
      <c r="C5" s="311"/>
      <c r="D5" s="311"/>
      <c r="E5" s="311"/>
      <c r="G5" s="311" t="s">
        <v>473</v>
      </c>
      <c r="H5" s="311"/>
      <c r="I5" s="311"/>
      <c r="J5" s="311"/>
      <c r="K5" s="311"/>
      <c r="L5" s="311"/>
    </row>
    <row r="6" spans="1:12" s="29" customFormat="1" ht="39.6" x14ac:dyDescent="0.25">
      <c r="B6" s="25"/>
      <c r="C6" s="26" t="s">
        <v>505</v>
      </c>
      <c r="D6" s="26" t="s">
        <v>506</v>
      </c>
      <c r="E6" s="27" t="s">
        <v>507</v>
      </c>
      <c r="F6" s="12"/>
      <c r="G6" s="28" t="s">
        <v>505</v>
      </c>
      <c r="H6" s="26" t="s">
        <v>507</v>
      </c>
      <c r="I6" s="26" t="s">
        <v>511</v>
      </c>
      <c r="J6" s="26" t="s">
        <v>508</v>
      </c>
      <c r="K6" s="26" t="s">
        <v>509</v>
      </c>
      <c r="L6" s="27" t="s">
        <v>510</v>
      </c>
    </row>
    <row r="7" spans="1:12" s="13" customFormat="1" ht="24" customHeight="1" x14ac:dyDescent="0.25">
      <c r="B7" s="30"/>
      <c r="C7" s="33" t="s">
        <v>476</v>
      </c>
      <c r="D7" s="33"/>
      <c r="E7" s="34" t="s">
        <v>477</v>
      </c>
      <c r="F7" s="35"/>
      <c r="G7" s="36" t="s">
        <v>478</v>
      </c>
      <c r="H7" s="33" t="s">
        <v>479</v>
      </c>
      <c r="I7" s="33" t="s">
        <v>480</v>
      </c>
      <c r="J7" s="33" t="s">
        <v>481</v>
      </c>
      <c r="K7" s="33" t="s">
        <v>482</v>
      </c>
      <c r="L7" s="34" t="s">
        <v>483</v>
      </c>
    </row>
    <row r="8" spans="1:12" ht="24" customHeight="1" x14ac:dyDescent="0.25">
      <c r="B8" s="30" t="s">
        <v>474</v>
      </c>
      <c r="C8" s="31">
        <f>COUNTIF(MSF!$B$11:$B$1007,4)</f>
        <v>0</v>
      </c>
      <c r="D8" s="31"/>
      <c r="E8" s="47">
        <f>COUNTIFS(MSF!$B$11:$B$1007,4,MSF!$E$11:$E$1007,"&gt;0")</f>
        <v>0</v>
      </c>
      <c r="F8" s="32"/>
      <c r="G8" s="48">
        <f>SUMIF(MSF!$B$11:$B$1007,4,MSF!$D$11:$D$1007)</f>
        <v>0</v>
      </c>
      <c r="H8" s="31">
        <f>SUMIF(MSF!$B$11:$B$1007,4,MSF!$E$11:$E$1007)</f>
        <v>0</v>
      </c>
      <c r="I8" s="31">
        <f>SUMIF(MSF!$B$11:$B$1007,4,MSF!$D$11:$D$1007)-SUMIF(MSF!$B$11:$B$1007,4,MSF!$G$11:$G$1007)</f>
        <v>0</v>
      </c>
      <c r="J8" s="31">
        <f>COUNTIFS(MSF!$B$11:$B$1007,4,MSF!$T$11:$T$1007,"Yes")</f>
        <v>0</v>
      </c>
      <c r="K8" s="31">
        <f>SUMIF(MSF!$B$11:$B$1007,4,MSF!$U$11:$U$1007)</f>
        <v>0</v>
      </c>
      <c r="L8" s="47">
        <f>SUMIF(MSF!$B$11:$B$1007,4,MSF!$V$11:$V$1007)</f>
        <v>0</v>
      </c>
    </row>
    <row r="9" spans="1:12" s="13" customFormat="1" ht="24" customHeight="1" x14ac:dyDescent="0.25">
      <c r="B9" s="30"/>
      <c r="C9" s="33"/>
      <c r="D9" s="33" t="s">
        <v>484</v>
      </c>
      <c r="E9" s="34" t="s">
        <v>485</v>
      </c>
      <c r="F9" s="35"/>
      <c r="G9" s="36"/>
      <c r="H9" s="33" t="s">
        <v>486</v>
      </c>
      <c r="I9" s="33" t="s">
        <v>487</v>
      </c>
      <c r="J9" s="33" t="s">
        <v>488</v>
      </c>
      <c r="K9" s="33" t="s">
        <v>489</v>
      </c>
      <c r="L9" s="34" t="s">
        <v>490</v>
      </c>
    </row>
    <row r="10" spans="1:12" ht="24" customHeight="1" thickBot="1" x14ac:dyDescent="0.3">
      <c r="B10" s="37" t="s">
        <v>475</v>
      </c>
      <c r="C10" s="38"/>
      <c r="D10" s="38" t="str">
        <f>IF(C13=0,"",C8/C13)</f>
        <v/>
      </c>
      <c r="E10" s="39" t="str">
        <f>IF(C8=0,"",E8/C8)</f>
        <v/>
      </c>
      <c r="F10" s="40"/>
      <c r="G10" s="41"/>
      <c r="H10" s="38" t="str">
        <f>IF($G$8=0,"",H8/$G$8)</f>
        <v/>
      </c>
      <c r="I10" s="38" t="str">
        <f>IF($G$8=0,"",I8/$G$8)</f>
        <v/>
      </c>
      <c r="J10" s="38" t="str">
        <f>IF($G$8=0,"",J8/$G$8)</f>
        <v/>
      </c>
      <c r="K10" s="38" t="str">
        <f>IF($G$8=0,"",K8/$G$8)</f>
        <v/>
      </c>
      <c r="L10" s="39" t="str">
        <f>IF($G$8=0,"",L8/$G$8)</f>
        <v/>
      </c>
    </row>
    <row r="11" spans="1:12" ht="15" customHeight="1" thickBot="1" x14ac:dyDescent="0.3">
      <c r="B11" s="42"/>
      <c r="C11" s="14"/>
      <c r="D11" s="14"/>
      <c r="E11" s="14"/>
      <c r="F11" s="14"/>
      <c r="G11" s="14"/>
      <c r="H11" s="14"/>
      <c r="I11" s="14"/>
      <c r="J11" s="14"/>
      <c r="K11" s="14"/>
      <c r="L11" s="14"/>
    </row>
    <row r="12" spans="1:12" s="13" customFormat="1" ht="24" customHeight="1" x14ac:dyDescent="0.25">
      <c r="B12" s="43"/>
      <c r="C12" s="44" t="s">
        <v>491</v>
      </c>
      <c r="D12" s="44"/>
      <c r="E12" s="45" t="s">
        <v>492</v>
      </c>
      <c r="F12" s="35"/>
      <c r="G12" s="46" t="s">
        <v>493</v>
      </c>
      <c r="H12" s="44" t="s">
        <v>494</v>
      </c>
      <c r="I12" s="44" t="s">
        <v>495</v>
      </c>
      <c r="J12" s="44" t="s">
        <v>496</v>
      </c>
      <c r="K12" s="44" t="s">
        <v>497</v>
      </c>
      <c r="L12" s="45" t="s">
        <v>498</v>
      </c>
    </row>
    <row r="13" spans="1:12" ht="24" customHeight="1" x14ac:dyDescent="0.25">
      <c r="B13" s="30" t="s">
        <v>474</v>
      </c>
      <c r="C13" s="54"/>
      <c r="D13" s="31"/>
      <c r="E13" s="47" t="str">
        <f>IF(C13=0,"",ROUND(C13*E15,0))</f>
        <v/>
      </c>
      <c r="F13" s="32"/>
      <c r="G13" s="48" t="str">
        <f>IF($C$13=0,"",ROUND(G8/$D$10,0))</f>
        <v/>
      </c>
      <c r="H13" s="31" t="str">
        <f>IF(H15="","",ROUND(H15*$G$13,0))</f>
        <v/>
      </c>
      <c r="I13" s="31" t="str">
        <f>IF(I15="","",ROUND(I15*$G$13,0))</f>
        <v/>
      </c>
      <c r="J13" s="31" t="str">
        <f>IF(J15="","",J15*$G$13)</f>
        <v/>
      </c>
      <c r="K13" s="31" t="str">
        <f>IF(K15="","",K15*$G$13)</f>
        <v/>
      </c>
      <c r="L13" s="47" t="str">
        <f>IF(L15="","",L15*$G$13)</f>
        <v/>
      </c>
    </row>
    <row r="14" spans="1:12" s="13" customFormat="1" ht="24" customHeight="1" x14ac:dyDescent="0.25">
      <c r="B14" s="30"/>
      <c r="C14" s="33">
        <v>100</v>
      </c>
      <c r="D14" s="33"/>
      <c r="E14" s="34" t="s">
        <v>499</v>
      </c>
      <c r="F14" s="35"/>
      <c r="G14" s="111">
        <f>IF($C$13=0,0,ROUND(G8/$D$10,0))</f>
        <v>0</v>
      </c>
      <c r="H14" s="33" t="s">
        <v>500</v>
      </c>
      <c r="I14" s="33" t="s">
        <v>501</v>
      </c>
      <c r="J14" s="33" t="s">
        <v>502</v>
      </c>
      <c r="K14" s="33" t="s">
        <v>503</v>
      </c>
      <c r="L14" s="34" t="s">
        <v>504</v>
      </c>
    </row>
    <row r="15" spans="1:12" ht="24" customHeight="1" thickBot="1" x14ac:dyDescent="0.3">
      <c r="B15" s="37" t="s">
        <v>475</v>
      </c>
      <c r="C15" s="38"/>
      <c r="D15" s="38"/>
      <c r="E15" s="39" t="str">
        <f>IF(C8=0,"",E8/C8)</f>
        <v/>
      </c>
      <c r="F15" s="40"/>
      <c r="G15" s="41"/>
      <c r="H15" s="38" t="str">
        <f>IF($G$8=0,"",H8/$G$8)</f>
        <v/>
      </c>
      <c r="I15" s="38" t="str">
        <f>IF($G$8=0,"",I8/$G$8)</f>
        <v/>
      </c>
      <c r="J15" s="38" t="str">
        <f>IF($G$8=0,"",J8/$G$8)</f>
        <v/>
      </c>
      <c r="K15" s="38" t="str">
        <f>IF($G$8=0,"",K8/$G$8)</f>
        <v/>
      </c>
      <c r="L15" s="39" t="str">
        <f>IF($G$8=0,"",L8/$G$8)</f>
        <v/>
      </c>
    </row>
    <row r="16" spans="1:12" ht="54.6" customHeight="1" x14ac:dyDescent="0.25">
      <c r="B16" s="222" t="s">
        <v>1025</v>
      </c>
      <c r="C16" s="222"/>
      <c r="D16" s="222"/>
      <c r="E16" s="222"/>
      <c r="F16" s="222"/>
      <c r="G16" s="222"/>
      <c r="H16" s="222"/>
      <c r="I16" s="222"/>
      <c r="J16" s="222"/>
      <c r="K16" s="222"/>
      <c r="L16" s="222"/>
    </row>
    <row r="18" spans="2:13" x14ac:dyDescent="0.25">
      <c r="B18" s="49" t="s">
        <v>514</v>
      </c>
      <c r="C18" s="50"/>
      <c r="D18" s="50"/>
      <c r="H18" s="119" t="s">
        <v>517</v>
      </c>
    </row>
    <row r="19" spans="2:13" ht="15" customHeight="1" x14ac:dyDescent="0.25">
      <c r="B19" s="3" t="s">
        <v>515</v>
      </c>
      <c r="E19" s="55"/>
      <c r="H19" s="222" t="s">
        <v>558</v>
      </c>
      <c r="I19" s="222"/>
      <c r="J19" s="222"/>
      <c r="K19" s="222"/>
      <c r="L19" s="222"/>
    </row>
    <row r="20" spans="2:13" customFormat="1" ht="13.5" customHeight="1" x14ac:dyDescent="0.3">
      <c r="H20" s="222"/>
      <c r="I20" s="222"/>
      <c r="J20" s="222"/>
      <c r="K20" s="222"/>
      <c r="L20" s="222"/>
    </row>
    <row r="21" spans="2:13" ht="15" customHeight="1" x14ac:dyDescent="0.25">
      <c r="B21" s="3" t="s">
        <v>516</v>
      </c>
      <c r="E21" s="51" t="str">
        <f>IF(E19=0,"",384.16/(1+(384.16/E19)))</f>
        <v/>
      </c>
      <c r="H21" s="69"/>
      <c r="I21" s="69"/>
      <c r="J21" s="69"/>
      <c r="K21" s="69"/>
      <c r="L21" s="69"/>
    </row>
    <row r="22" spans="2:13" ht="15" customHeight="1" x14ac:dyDescent="0.25">
      <c r="I22" s="52" t="s">
        <v>518</v>
      </c>
      <c r="J22" s="116"/>
      <c r="K22" s="52" t="s">
        <v>519</v>
      </c>
      <c r="L22" s="55"/>
    </row>
    <row r="23" spans="2:13" customFormat="1" ht="15" customHeight="1" x14ac:dyDescent="0.3">
      <c r="K23" s="52" t="s">
        <v>1323</v>
      </c>
      <c r="L23" s="61">
        <f>IF(ISBLANK(L22),0,ROUND(L22*J22,0))</f>
        <v>0</v>
      </c>
    </row>
    <row r="24" spans="2:13" ht="15" customHeight="1" x14ac:dyDescent="0.25">
      <c r="I24" s="52"/>
      <c r="K24" s="52"/>
      <c r="L24" s="115">
        <f>IF(H13="",0,H13)</f>
        <v>0</v>
      </c>
      <c r="M24" s="118">
        <f>IF(E13="",0,E13)</f>
        <v>0</v>
      </c>
    </row>
    <row r="25" spans="2:13" x14ac:dyDescent="0.25">
      <c r="B25" s="222" t="s">
        <v>520</v>
      </c>
      <c r="C25" s="222"/>
      <c r="D25" s="222"/>
      <c r="E25" s="222"/>
      <c r="F25" s="222"/>
      <c r="G25" s="222"/>
      <c r="H25" s="222"/>
      <c r="I25" s="222"/>
      <c r="J25" s="222"/>
      <c r="K25" s="222"/>
      <c r="L25" s="222"/>
    </row>
    <row r="26" spans="2:13" ht="14.4" x14ac:dyDescent="0.3">
      <c r="B26" s="53" t="s">
        <v>521</v>
      </c>
    </row>
    <row r="27" spans="2:13" x14ac:dyDescent="0.25">
      <c r="B27" s="227" t="s">
        <v>559</v>
      </c>
      <c r="C27" s="227"/>
      <c r="D27" s="227"/>
      <c r="E27" s="227"/>
      <c r="F27" s="227"/>
      <c r="G27" s="227"/>
      <c r="H27" s="227"/>
      <c r="I27" s="227"/>
      <c r="J27" s="227"/>
      <c r="K27" s="227"/>
      <c r="L27" s="227"/>
    </row>
    <row r="28" spans="2:13" ht="14.4" x14ac:dyDescent="0.3">
      <c r="B28" s="310" t="s">
        <v>560</v>
      </c>
      <c r="C28" s="227"/>
      <c r="D28" s="227"/>
      <c r="E28" s="227"/>
      <c r="F28" s="227"/>
      <c r="G28" s="227"/>
      <c r="H28" s="227"/>
      <c r="I28" s="227"/>
      <c r="J28" s="227"/>
      <c r="K28" s="227"/>
      <c r="L28" s="227"/>
    </row>
  </sheetData>
  <sheetProtection algorithmName="SHA-512" hashValue="/bRl9v4mlNvEGR31C5AwEPYlF0l094Kagw7PVPKe2oobB4OVjuKMlOKvE96q5/Dmgn2P8VxC7aRFYucjUEhYYQ==" saltValue="nMfIepYomAUQvgCTumme9A==" spinCount="100000" sheet="1" objects="1" scenarios="1"/>
  <mergeCells count="11">
    <mergeCell ref="A1:L1"/>
    <mergeCell ref="B3:D3"/>
    <mergeCell ref="G3:H3"/>
    <mergeCell ref="I3:L3"/>
    <mergeCell ref="B5:E5"/>
    <mergeCell ref="G5:L5"/>
    <mergeCell ref="B16:L16"/>
    <mergeCell ref="H19:L20"/>
    <mergeCell ref="B25:L25"/>
    <mergeCell ref="B27:L27"/>
    <mergeCell ref="B28:L28"/>
  </mergeCells>
  <hyperlinks>
    <hyperlink ref="B26" r:id="rId1" xr:uid="{A0FFE113-D70C-426F-92AD-CF0625504059}"/>
    <hyperlink ref="B28" r:id="rId2" xr:uid="{4C2A0F75-125F-4850-A57B-D426B86E55AA}"/>
  </hyperlinks>
  <pageMargins left="0.7" right="0.7" top="0.75" bottom="0.75" header="0.3" footer="0.3"/>
  <pageSetup orientation="landscape" verticalDpi="597"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7933A-335D-4B3B-8337-8C034799A0B4}">
  <sheetPr>
    <tabColor theme="8" tint="0.59999389629810485"/>
  </sheetPr>
  <dimension ref="A1:M28"/>
  <sheetViews>
    <sheetView showGridLines="0" workbookViewId="0">
      <selection activeCell="G14" sqref="G14"/>
    </sheetView>
  </sheetViews>
  <sheetFormatPr defaultColWidth="8.88671875" defaultRowHeight="13.2" x14ac:dyDescent="0.25"/>
  <cols>
    <col min="1" max="1" width="2.33203125" style="3" customWidth="1"/>
    <col min="2" max="2" width="5.109375" style="3" customWidth="1"/>
    <col min="3" max="3" width="8.88671875" style="15"/>
    <col min="4" max="4" width="9.44140625" style="15" customWidth="1"/>
    <col min="5" max="5" width="8.88671875" style="15"/>
    <col min="6" max="6" width="2.6640625" style="15" customWidth="1"/>
    <col min="7" max="8" width="10" style="15" customWidth="1"/>
    <col min="9" max="9" width="11.6640625" style="15" customWidth="1"/>
    <col min="10" max="10" width="12.6640625" style="15" customWidth="1"/>
    <col min="11" max="12" width="10.5546875" style="15" customWidth="1"/>
    <col min="13" max="16384" width="8.88671875" style="3"/>
  </cols>
  <sheetData>
    <row r="1" spans="1:12" ht="14.4" customHeight="1" x14ac:dyDescent="0.3">
      <c r="A1" s="246" t="s">
        <v>471</v>
      </c>
      <c r="B1" s="246"/>
      <c r="C1" s="246"/>
      <c r="D1" s="246"/>
      <c r="E1" s="246"/>
      <c r="F1" s="246"/>
      <c r="G1" s="246"/>
      <c r="H1" s="246"/>
      <c r="I1" s="246"/>
      <c r="J1" s="246"/>
      <c r="K1" s="246"/>
      <c r="L1" s="246"/>
    </row>
    <row r="3" spans="1:12" x14ac:dyDescent="0.25">
      <c r="B3" s="243" t="s">
        <v>512</v>
      </c>
      <c r="C3" s="243"/>
      <c r="D3" s="243"/>
      <c r="E3" s="21"/>
      <c r="G3" s="243" t="s">
        <v>513</v>
      </c>
      <c r="H3" s="243"/>
      <c r="I3" s="254"/>
      <c r="J3" s="254"/>
      <c r="K3" s="254"/>
      <c r="L3" s="254"/>
    </row>
    <row r="4" spans="1:12" customFormat="1" ht="14.4" x14ac:dyDescent="0.3"/>
    <row r="5" spans="1:12" ht="15" customHeight="1" thickBot="1" x14ac:dyDescent="0.3">
      <c r="B5" s="311" t="s">
        <v>472</v>
      </c>
      <c r="C5" s="311"/>
      <c r="D5" s="311"/>
      <c r="E5" s="311"/>
      <c r="G5" s="311" t="s">
        <v>473</v>
      </c>
      <c r="H5" s="311"/>
      <c r="I5" s="311"/>
      <c r="J5" s="311"/>
      <c r="K5" s="311"/>
      <c r="L5" s="311"/>
    </row>
    <row r="6" spans="1:12" s="29" customFormat="1" ht="39.6" x14ac:dyDescent="0.25">
      <c r="B6" s="25"/>
      <c r="C6" s="26" t="s">
        <v>505</v>
      </c>
      <c r="D6" s="26" t="s">
        <v>506</v>
      </c>
      <c r="E6" s="27" t="s">
        <v>507</v>
      </c>
      <c r="F6" s="12"/>
      <c r="G6" s="28" t="s">
        <v>505</v>
      </c>
      <c r="H6" s="26" t="s">
        <v>507</v>
      </c>
      <c r="I6" s="26" t="s">
        <v>511</v>
      </c>
      <c r="J6" s="26" t="s">
        <v>508</v>
      </c>
      <c r="K6" s="26" t="s">
        <v>509</v>
      </c>
      <c r="L6" s="27" t="s">
        <v>510</v>
      </c>
    </row>
    <row r="7" spans="1:12" s="13" customFormat="1" ht="24" customHeight="1" x14ac:dyDescent="0.25">
      <c r="B7" s="30"/>
      <c r="C7" s="33" t="s">
        <v>476</v>
      </c>
      <c r="D7" s="33"/>
      <c r="E7" s="34" t="s">
        <v>477</v>
      </c>
      <c r="F7" s="35"/>
      <c r="G7" s="36" t="s">
        <v>478</v>
      </c>
      <c r="H7" s="33" t="s">
        <v>479</v>
      </c>
      <c r="I7" s="33" t="s">
        <v>480</v>
      </c>
      <c r="J7" s="33" t="s">
        <v>481</v>
      </c>
      <c r="K7" s="33" t="s">
        <v>482</v>
      </c>
      <c r="L7" s="34" t="s">
        <v>483</v>
      </c>
    </row>
    <row r="8" spans="1:12" ht="24" customHeight="1" x14ac:dyDescent="0.25">
      <c r="B8" s="30" t="s">
        <v>474</v>
      </c>
      <c r="C8" s="31">
        <f>COUNTIF(MSF!$B$11:$B$1007,5)</f>
        <v>0</v>
      </c>
      <c r="D8" s="31"/>
      <c r="E8" s="47">
        <f>COUNTIFS(MSF!$B$11:$B$1007,5,MSF!$E$11:$E$1007,"&gt;0")</f>
        <v>0</v>
      </c>
      <c r="F8" s="32"/>
      <c r="G8" s="48">
        <f>SUMIF(MSF!$B$11:$B$1007,5,MSF!$D$11:$D$1007)</f>
        <v>0</v>
      </c>
      <c r="H8" s="31">
        <f>SUMIF(MSF!$B$11:$B$1007,5,MSF!$E$11:$E$1007)</f>
        <v>0</v>
      </c>
      <c r="I8" s="31">
        <f>SUMIF(MSF!$B$11:$B$1007,5,MSF!$D$11:$D$1007)-SUMIF(MSF!$B$11:$B$1007,5,MSF!$G$11:$G$1007)</f>
        <v>0</v>
      </c>
      <c r="J8" s="31">
        <f>COUNTIFS(MSF!$B$11:$B$1007,5,MSF!$T$11:$T$1007,"Yes")</f>
        <v>0</v>
      </c>
      <c r="K8" s="31">
        <f>SUMIF(MSF!$B$11:$B$1007,5,MSF!$U$11:$U$1007)</f>
        <v>0</v>
      </c>
      <c r="L8" s="47">
        <f>SUMIF(MSF!$B$11:$B$1007,5,MSF!$V$11:$V$1007)</f>
        <v>0</v>
      </c>
    </row>
    <row r="9" spans="1:12" s="13" customFormat="1" ht="24" customHeight="1" x14ac:dyDescent="0.25">
      <c r="B9" s="30"/>
      <c r="C9" s="33"/>
      <c r="D9" s="33" t="s">
        <v>484</v>
      </c>
      <c r="E9" s="34" t="s">
        <v>485</v>
      </c>
      <c r="F9" s="35"/>
      <c r="G9" s="36"/>
      <c r="H9" s="33" t="s">
        <v>486</v>
      </c>
      <c r="I9" s="33" t="s">
        <v>487</v>
      </c>
      <c r="J9" s="33" t="s">
        <v>488</v>
      </c>
      <c r="K9" s="33" t="s">
        <v>489</v>
      </c>
      <c r="L9" s="34" t="s">
        <v>490</v>
      </c>
    </row>
    <row r="10" spans="1:12" ht="24" customHeight="1" thickBot="1" x14ac:dyDescent="0.3">
      <c r="B10" s="37" t="s">
        <v>475</v>
      </c>
      <c r="C10" s="38"/>
      <c r="D10" s="38" t="str">
        <f>IF(C13=0,"",C8/C13)</f>
        <v/>
      </c>
      <c r="E10" s="39" t="str">
        <f>IF(C8=0,"",E8/C8)</f>
        <v/>
      </c>
      <c r="F10" s="40"/>
      <c r="G10" s="41"/>
      <c r="H10" s="38" t="str">
        <f>IF($G$8=0,"",H8/$G$8)</f>
        <v/>
      </c>
      <c r="I10" s="38" t="str">
        <f>IF($G$8=0,"",I8/$G$8)</f>
        <v/>
      </c>
      <c r="J10" s="38" t="str">
        <f>IF($G$8=0,"",J8/$G$8)</f>
        <v/>
      </c>
      <c r="K10" s="38" t="str">
        <f>IF($G$8=0,"",K8/$G$8)</f>
        <v/>
      </c>
      <c r="L10" s="39" t="str">
        <f>IF($G$8=0,"",L8/$G$8)</f>
        <v/>
      </c>
    </row>
    <row r="11" spans="1:12" ht="15" customHeight="1" thickBot="1" x14ac:dyDescent="0.3">
      <c r="B11" s="42"/>
      <c r="C11" s="14"/>
      <c r="D11" s="14"/>
      <c r="E11" s="14"/>
      <c r="F11" s="14"/>
      <c r="G11" s="14"/>
      <c r="H11" s="14"/>
      <c r="I11" s="14"/>
      <c r="J11" s="14"/>
      <c r="K11" s="14"/>
      <c r="L11" s="14"/>
    </row>
    <row r="12" spans="1:12" s="13" customFormat="1" ht="24" customHeight="1" x14ac:dyDescent="0.25">
      <c r="B12" s="43"/>
      <c r="C12" s="44" t="s">
        <v>491</v>
      </c>
      <c r="D12" s="44"/>
      <c r="E12" s="45" t="s">
        <v>492</v>
      </c>
      <c r="F12" s="35"/>
      <c r="G12" s="46" t="s">
        <v>493</v>
      </c>
      <c r="H12" s="44" t="s">
        <v>494</v>
      </c>
      <c r="I12" s="44" t="s">
        <v>495</v>
      </c>
      <c r="J12" s="44" t="s">
        <v>496</v>
      </c>
      <c r="K12" s="44" t="s">
        <v>497</v>
      </c>
      <c r="L12" s="45" t="s">
        <v>498</v>
      </c>
    </row>
    <row r="13" spans="1:12" ht="24" customHeight="1" x14ac:dyDescent="0.25">
      <c r="B13" s="30" t="s">
        <v>474</v>
      </c>
      <c r="C13" s="54"/>
      <c r="D13" s="31"/>
      <c r="E13" s="47" t="str">
        <f>IF(C13=0,"",ROUND(C13*E15,0))</f>
        <v/>
      </c>
      <c r="F13" s="32"/>
      <c r="G13" s="48" t="str">
        <f>IF($C$13=0,"",ROUND(G8/$D$10,0))</f>
        <v/>
      </c>
      <c r="H13" s="31" t="str">
        <f>IF(H15="","",ROUND(H15*$G$13,0))</f>
        <v/>
      </c>
      <c r="I13" s="31" t="str">
        <f>IF(I15="","",ROUND(I15*$G$13,0))</f>
        <v/>
      </c>
      <c r="J13" s="31" t="str">
        <f>IF(J15="","",J15*$G$13)</f>
        <v/>
      </c>
      <c r="K13" s="31" t="str">
        <f>IF(K15="","",K15*$G$13)</f>
        <v/>
      </c>
      <c r="L13" s="47" t="str">
        <f>IF(L15="","",L15*$G$13)</f>
        <v/>
      </c>
    </row>
    <row r="14" spans="1:12" s="13" customFormat="1" ht="24" customHeight="1" x14ac:dyDescent="0.25">
      <c r="B14" s="30"/>
      <c r="C14" s="33">
        <v>100</v>
      </c>
      <c r="D14" s="33"/>
      <c r="E14" s="34" t="s">
        <v>499</v>
      </c>
      <c r="F14" s="35"/>
      <c r="G14" s="111">
        <f>IF($C$13=0,0,ROUND(G8/$D$10,0))</f>
        <v>0</v>
      </c>
      <c r="H14" s="33" t="s">
        <v>500</v>
      </c>
      <c r="I14" s="33" t="s">
        <v>501</v>
      </c>
      <c r="J14" s="33" t="s">
        <v>502</v>
      </c>
      <c r="K14" s="33" t="s">
        <v>503</v>
      </c>
      <c r="L14" s="34" t="s">
        <v>504</v>
      </c>
    </row>
    <row r="15" spans="1:12" ht="24" customHeight="1" thickBot="1" x14ac:dyDescent="0.3">
      <c r="B15" s="37" t="s">
        <v>475</v>
      </c>
      <c r="C15" s="38"/>
      <c r="D15" s="38"/>
      <c r="E15" s="39" t="str">
        <f>IF(C8=0,"",E8/C8)</f>
        <v/>
      </c>
      <c r="F15" s="40"/>
      <c r="G15" s="41"/>
      <c r="H15" s="38" t="str">
        <f>IF($G$8=0,"",H8/$G$8)</f>
        <v/>
      </c>
      <c r="I15" s="38" t="str">
        <f>IF($G$8=0,"",I8/$G$8)</f>
        <v/>
      </c>
      <c r="J15" s="38" t="str">
        <f>IF($G$8=0,"",J8/$G$8)</f>
        <v/>
      </c>
      <c r="K15" s="38" t="str">
        <f>IF($G$8=0,"",K8/$G$8)</f>
        <v/>
      </c>
      <c r="L15" s="39" t="str">
        <f>IF($G$8=0,"",L8/$G$8)</f>
        <v/>
      </c>
    </row>
    <row r="16" spans="1:12" ht="54.6" customHeight="1" x14ac:dyDescent="0.25">
      <c r="B16" s="222" t="s">
        <v>1025</v>
      </c>
      <c r="C16" s="222"/>
      <c r="D16" s="222"/>
      <c r="E16" s="222"/>
      <c r="F16" s="222"/>
      <c r="G16" s="222"/>
      <c r="H16" s="222"/>
      <c r="I16" s="222"/>
      <c r="J16" s="222"/>
      <c r="K16" s="222"/>
      <c r="L16" s="222"/>
    </row>
    <row r="18" spans="2:13" x14ac:dyDescent="0.25">
      <c r="B18" s="49" t="s">
        <v>514</v>
      </c>
      <c r="C18" s="50"/>
      <c r="D18" s="50"/>
      <c r="H18" s="119" t="s">
        <v>517</v>
      </c>
    </row>
    <row r="19" spans="2:13" ht="15" customHeight="1" x14ac:dyDescent="0.25">
      <c r="B19" s="3" t="s">
        <v>515</v>
      </c>
      <c r="E19" s="55"/>
      <c r="H19" s="222" t="s">
        <v>558</v>
      </c>
      <c r="I19" s="222"/>
      <c r="J19" s="222"/>
      <c r="K19" s="222"/>
      <c r="L19" s="222"/>
    </row>
    <row r="20" spans="2:13" customFormat="1" ht="13.5" customHeight="1" x14ac:dyDescent="0.3">
      <c r="H20" s="222"/>
      <c r="I20" s="222"/>
      <c r="J20" s="222"/>
      <c r="K20" s="222"/>
      <c r="L20" s="222"/>
    </row>
    <row r="21" spans="2:13" ht="15" customHeight="1" x14ac:dyDescent="0.25">
      <c r="B21" s="3" t="s">
        <v>516</v>
      </c>
      <c r="E21" s="51" t="str">
        <f>IF(E19=0,"",384.16/(1+(384.16/E19)))</f>
        <v/>
      </c>
      <c r="H21" s="69"/>
      <c r="I21" s="69"/>
      <c r="J21" s="69"/>
      <c r="K21" s="69"/>
      <c r="L21" s="69"/>
    </row>
    <row r="22" spans="2:13" ht="15" customHeight="1" x14ac:dyDescent="0.25">
      <c r="I22" s="52" t="s">
        <v>518</v>
      </c>
      <c r="J22" s="116"/>
      <c r="K22" s="52" t="s">
        <v>519</v>
      </c>
      <c r="L22" s="55"/>
    </row>
    <row r="23" spans="2:13" customFormat="1" ht="15" customHeight="1" x14ac:dyDescent="0.3">
      <c r="K23" s="52" t="s">
        <v>1323</v>
      </c>
      <c r="L23" s="61">
        <f>IF(ISBLANK(L22),0,ROUND(L22*J22,0))</f>
        <v>0</v>
      </c>
    </row>
    <row r="24" spans="2:13" ht="15" customHeight="1" x14ac:dyDescent="0.25">
      <c r="I24" s="52"/>
      <c r="K24" s="52"/>
      <c r="L24" s="115">
        <f>IF(H13="",0,H13)</f>
        <v>0</v>
      </c>
      <c r="M24" s="118">
        <f>IF(E13="",0,E13)</f>
        <v>0</v>
      </c>
    </row>
    <row r="25" spans="2:13" x14ac:dyDescent="0.25">
      <c r="B25" s="222" t="s">
        <v>520</v>
      </c>
      <c r="C25" s="222"/>
      <c r="D25" s="222"/>
      <c r="E25" s="222"/>
      <c r="F25" s="222"/>
      <c r="G25" s="222"/>
      <c r="H25" s="222"/>
      <c r="I25" s="222"/>
      <c r="J25" s="222"/>
      <c r="K25" s="222"/>
      <c r="L25" s="222"/>
    </row>
    <row r="26" spans="2:13" ht="14.4" x14ac:dyDescent="0.3">
      <c r="B26" s="53" t="s">
        <v>521</v>
      </c>
    </row>
    <row r="27" spans="2:13" x14ac:dyDescent="0.25">
      <c r="B27" s="227" t="s">
        <v>559</v>
      </c>
      <c r="C27" s="227"/>
      <c r="D27" s="227"/>
      <c r="E27" s="227"/>
      <c r="F27" s="227"/>
      <c r="G27" s="227"/>
      <c r="H27" s="227"/>
      <c r="I27" s="227"/>
      <c r="J27" s="227"/>
      <c r="K27" s="227"/>
      <c r="L27" s="227"/>
    </row>
    <row r="28" spans="2:13" ht="14.4" x14ac:dyDescent="0.3">
      <c r="B28" s="310" t="s">
        <v>560</v>
      </c>
      <c r="C28" s="227"/>
      <c r="D28" s="227"/>
      <c r="E28" s="227"/>
      <c r="F28" s="227"/>
      <c r="G28" s="227"/>
      <c r="H28" s="227"/>
      <c r="I28" s="227"/>
      <c r="J28" s="227"/>
      <c r="K28" s="227"/>
      <c r="L28" s="227"/>
    </row>
  </sheetData>
  <sheetProtection algorithmName="SHA-512" hashValue="p+8v55+YpL2EaBotICTYV3wMW/CpQH3o4VzrsnFeqYWaNxW4y8nDyj10ZwskkMgOS/lzR1nnLfpzFs22tDraDQ==" saltValue="wHPl81oiT223OKDW5FxNag==" spinCount="100000" sheet="1" objects="1" scenarios="1"/>
  <mergeCells count="11">
    <mergeCell ref="A1:L1"/>
    <mergeCell ref="B3:D3"/>
    <mergeCell ref="G3:H3"/>
    <mergeCell ref="I3:L3"/>
    <mergeCell ref="B5:E5"/>
    <mergeCell ref="G5:L5"/>
    <mergeCell ref="B16:L16"/>
    <mergeCell ref="H19:L20"/>
    <mergeCell ref="B25:L25"/>
    <mergeCell ref="B27:L27"/>
    <mergeCell ref="B28:L28"/>
  </mergeCells>
  <hyperlinks>
    <hyperlink ref="B26" r:id="rId1" xr:uid="{3658A209-48BD-4EEE-83E2-DBC784C87353}"/>
    <hyperlink ref="B28" r:id="rId2" xr:uid="{BD3702E5-8FA3-4361-A0EC-4D18E30A207D}"/>
  </hyperlinks>
  <pageMargins left="0.7" right="0.7" top="0.75" bottom="0.75" header="0.3" footer="0.3"/>
  <pageSetup orientation="landscape" verticalDpi="597"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4F12D-5B3A-43C0-95A5-023A6D0928F5}">
  <sheetPr>
    <tabColor theme="8" tint="0.59999389629810485"/>
  </sheetPr>
  <dimension ref="A1:M28"/>
  <sheetViews>
    <sheetView showGridLines="0" workbookViewId="0">
      <selection activeCell="G14" sqref="G14"/>
    </sheetView>
  </sheetViews>
  <sheetFormatPr defaultColWidth="8.88671875" defaultRowHeight="13.2" x14ac:dyDescent="0.25"/>
  <cols>
    <col min="1" max="1" width="2.33203125" style="3" customWidth="1"/>
    <col min="2" max="2" width="5.109375" style="3" customWidth="1"/>
    <col min="3" max="3" width="8.88671875" style="15"/>
    <col min="4" max="4" width="9.44140625" style="15" customWidth="1"/>
    <col min="5" max="5" width="8.88671875" style="15"/>
    <col min="6" max="6" width="2.6640625" style="15" customWidth="1"/>
    <col min="7" max="8" width="10" style="15" customWidth="1"/>
    <col min="9" max="9" width="11.6640625" style="15" customWidth="1"/>
    <col min="10" max="10" width="12.6640625" style="15" customWidth="1"/>
    <col min="11" max="12" width="10.5546875" style="15" customWidth="1"/>
    <col min="13" max="16384" width="8.88671875" style="3"/>
  </cols>
  <sheetData>
    <row r="1" spans="1:12" ht="14.4" customHeight="1" x14ac:dyDescent="0.3">
      <c r="A1" s="246" t="s">
        <v>471</v>
      </c>
      <c r="B1" s="246"/>
      <c r="C1" s="246"/>
      <c r="D1" s="246"/>
      <c r="E1" s="246"/>
      <c r="F1" s="246"/>
      <c r="G1" s="246"/>
      <c r="H1" s="246"/>
      <c r="I1" s="246"/>
      <c r="J1" s="246"/>
      <c r="K1" s="246"/>
      <c r="L1" s="246"/>
    </row>
    <row r="3" spans="1:12" x14ac:dyDescent="0.25">
      <c r="B3" s="243" t="s">
        <v>512</v>
      </c>
      <c r="C3" s="243"/>
      <c r="D3" s="243"/>
      <c r="E3" s="21"/>
      <c r="G3" s="243" t="s">
        <v>513</v>
      </c>
      <c r="H3" s="243"/>
      <c r="I3" s="254"/>
      <c r="J3" s="254"/>
      <c r="K3" s="254"/>
      <c r="L3" s="254"/>
    </row>
    <row r="4" spans="1:12" customFormat="1" ht="14.4" x14ac:dyDescent="0.3"/>
    <row r="5" spans="1:12" ht="15" customHeight="1" thickBot="1" x14ac:dyDescent="0.3">
      <c r="B5" s="311" t="s">
        <v>472</v>
      </c>
      <c r="C5" s="311"/>
      <c r="D5" s="311"/>
      <c r="E5" s="311"/>
      <c r="G5" s="311" t="s">
        <v>473</v>
      </c>
      <c r="H5" s="311"/>
      <c r="I5" s="311"/>
      <c r="J5" s="311"/>
      <c r="K5" s="311"/>
      <c r="L5" s="311"/>
    </row>
    <row r="6" spans="1:12" s="29" customFormat="1" ht="39.6" x14ac:dyDescent="0.25">
      <c r="B6" s="25"/>
      <c r="C6" s="26" t="s">
        <v>505</v>
      </c>
      <c r="D6" s="26" t="s">
        <v>506</v>
      </c>
      <c r="E6" s="27" t="s">
        <v>507</v>
      </c>
      <c r="F6" s="12"/>
      <c r="G6" s="28" t="s">
        <v>505</v>
      </c>
      <c r="H6" s="26" t="s">
        <v>507</v>
      </c>
      <c r="I6" s="26" t="s">
        <v>511</v>
      </c>
      <c r="J6" s="26" t="s">
        <v>508</v>
      </c>
      <c r="K6" s="26" t="s">
        <v>509</v>
      </c>
      <c r="L6" s="27" t="s">
        <v>510</v>
      </c>
    </row>
    <row r="7" spans="1:12" s="13" customFormat="1" ht="24" customHeight="1" x14ac:dyDescent="0.25">
      <c r="B7" s="30"/>
      <c r="C7" s="33" t="s">
        <v>476</v>
      </c>
      <c r="D7" s="33"/>
      <c r="E7" s="34" t="s">
        <v>477</v>
      </c>
      <c r="F7" s="35"/>
      <c r="G7" s="36" t="s">
        <v>478</v>
      </c>
      <c r="H7" s="33" t="s">
        <v>479</v>
      </c>
      <c r="I7" s="33" t="s">
        <v>480</v>
      </c>
      <c r="J7" s="33" t="s">
        <v>481</v>
      </c>
      <c r="K7" s="33" t="s">
        <v>482</v>
      </c>
      <c r="L7" s="34" t="s">
        <v>483</v>
      </c>
    </row>
    <row r="8" spans="1:12" ht="24" customHeight="1" x14ac:dyDescent="0.25">
      <c r="B8" s="30" t="s">
        <v>474</v>
      </c>
      <c r="C8" s="31">
        <f>COUNTIF(MSF!$B$11:$B$1007,6)</f>
        <v>0</v>
      </c>
      <c r="D8" s="31"/>
      <c r="E8" s="47">
        <f>COUNTIFS(MSF!$B$11:$B$1007,6,MSF!$E$11:$E$1007,"&gt;0")</f>
        <v>0</v>
      </c>
      <c r="F8" s="32"/>
      <c r="G8" s="48">
        <f>SUMIF(MSF!$B$11:$B$1007,6,MSF!$D$11:$D$1007)</f>
        <v>0</v>
      </c>
      <c r="H8" s="31">
        <f>SUMIF(MSF!$B$11:$B$1007,6,MSF!$E$11:$E$1007)</f>
        <v>0</v>
      </c>
      <c r="I8" s="31">
        <f>SUMIF(MSF!$B$11:$B$1007,6,MSF!$D$11:$D$1007)-SUMIF(MSF!$B$11:$B$1007,6,MSF!$G$11:$G$1007)</f>
        <v>0</v>
      </c>
      <c r="J8" s="31">
        <f>COUNTIFS(MSF!$B$11:$B$1007,6,MSF!$T$11:$T$1007,"Yes")</f>
        <v>0</v>
      </c>
      <c r="K8" s="31">
        <f>SUMIF(MSF!$B$11:$B$1007,6,MSF!$U$11:$U$1007)</f>
        <v>0</v>
      </c>
      <c r="L8" s="47">
        <f>SUMIF(MSF!$B$11:$B$1007,6,MSF!$V$11:$V$1007)</f>
        <v>0</v>
      </c>
    </row>
    <row r="9" spans="1:12" s="13" customFormat="1" ht="24" customHeight="1" x14ac:dyDescent="0.25">
      <c r="B9" s="30"/>
      <c r="C9" s="33"/>
      <c r="D9" s="33" t="s">
        <v>484</v>
      </c>
      <c r="E9" s="34" t="s">
        <v>485</v>
      </c>
      <c r="F9" s="35"/>
      <c r="G9" s="36"/>
      <c r="H9" s="33" t="s">
        <v>486</v>
      </c>
      <c r="I9" s="33" t="s">
        <v>487</v>
      </c>
      <c r="J9" s="33" t="s">
        <v>488</v>
      </c>
      <c r="K9" s="33" t="s">
        <v>489</v>
      </c>
      <c r="L9" s="34" t="s">
        <v>490</v>
      </c>
    </row>
    <row r="10" spans="1:12" ht="24" customHeight="1" thickBot="1" x14ac:dyDescent="0.3">
      <c r="B10" s="37" t="s">
        <v>475</v>
      </c>
      <c r="C10" s="38"/>
      <c r="D10" s="38" t="str">
        <f>IF(C13=0,"",C8/C13)</f>
        <v/>
      </c>
      <c r="E10" s="39" t="str">
        <f>IF(C8=0,"",E8/C8)</f>
        <v/>
      </c>
      <c r="F10" s="40"/>
      <c r="G10" s="41"/>
      <c r="H10" s="38" t="str">
        <f>IF($G$8=0,"",H8/$G$8)</f>
        <v/>
      </c>
      <c r="I10" s="38" t="str">
        <f>IF($G$8=0,"",I8/$G$8)</f>
        <v/>
      </c>
      <c r="J10" s="38" t="str">
        <f>IF($G$8=0,"",J8/$G$8)</f>
        <v/>
      </c>
      <c r="K10" s="38" t="str">
        <f>IF($G$8=0,"",K8/$G$8)</f>
        <v/>
      </c>
      <c r="L10" s="39" t="str">
        <f>IF($G$8=0,"",L8/$G$8)</f>
        <v/>
      </c>
    </row>
    <row r="11" spans="1:12" ht="15" customHeight="1" thickBot="1" x14ac:dyDescent="0.3">
      <c r="B11" s="42"/>
      <c r="C11" s="14"/>
      <c r="D11" s="14"/>
      <c r="E11" s="14"/>
      <c r="F11" s="14"/>
      <c r="G11" s="14"/>
      <c r="H11" s="14"/>
      <c r="I11" s="14"/>
      <c r="J11" s="14"/>
      <c r="K11" s="14"/>
      <c r="L11" s="14"/>
    </row>
    <row r="12" spans="1:12" s="13" customFormat="1" ht="24" customHeight="1" x14ac:dyDescent="0.25">
      <c r="B12" s="43"/>
      <c r="C12" s="44" t="s">
        <v>491</v>
      </c>
      <c r="D12" s="44"/>
      <c r="E12" s="45" t="s">
        <v>492</v>
      </c>
      <c r="F12" s="35"/>
      <c r="G12" s="46" t="s">
        <v>493</v>
      </c>
      <c r="H12" s="44" t="s">
        <v>494</v>
      </c>
      <c r="I12" s="44" t="s">
        <v>495</v>
      </c>
      <c r="J12" s="44" t="s">
        <v>496</v>
      </c>
      <c r="K12" s="44" t="s">
        <v>497</v>
      </c>
      <c r="L12" s="45" t="s">
        <v>498</v>
      </c>
    </row>
    <row r="13" spans="1:12" ht="24" customHeight="1" x14ac:dyDescent="0.25">
      <c r="B13" s="30" t="s">
        <v>474</v>
      </c>
      <c r="C13" s="54"/>
      <c r="D13" s="31"/>
      <c r="E13" s="47" t="str">
        <f>IF(C13=0,"",ROUND(C13*E15,0))</f>
        <v/>
      </c>
      <c r="F13" s="32"/>
      <c r="G13" s="48" t="str">
        <f>IF($C$13=0,"",ROUND(G8/$D$10,0))</f>
        <v/>
      </c>
      <c r="H13" s="31" t="str">
        <f>IF(H15="","",ROUND(H15*$G$13,0))</f>
        <v/>
      </c>
      <c r="I13" s="31" t="str">
        <f>IF(I15="","",ROUND(I15*$G$13,0))</f>
        <v/>
      </c>
      <c r="J13" s="31" t="str">
        <f>IF(J15="","",J15*$G$13)</f>
        <v/>
      </c>
      <c r="K13" s="31" t="str">
        <f>IF(K15="","",K15*$G$13)</f>
        <v/>
      </c>
      <c r="L13" s="47" t="str">
        <f>IF(L15="","",L15*$G$13)</f>
        <v/>
      </c>
    </row>
    <row r="14" spans="1:12" s="13" customFormat="1" ht="24" customHeight="1" x14ac:dyDescent="0.25">
      <c r="B14" s="30"/>
      <c r="C14" s="33">
        <v>100</v>
      </c>
      <c r="D14" s="33"/>
      <c r="E14" s="34" t="s">
        <v>499</v>
      </c>
      <c r="F14" s="35"/>
      <c r="G14" s="111">
        <f>IF($C$13=0,0,ROUND(G8/$D$10,0))</f>
        <v>0</v>
      </c>
      <c r="H14" s="33" t="s">
        <v>500</v>
      </c>
      <c r="I14" s="33" t="s">
        <v>501</v>
      </c>
      <c r="J14" s="33" t="s">
        <v>502</v>
      </c>
      <c r="K14" s="33" t="s">
        <v>503</v>
      </c>
      <c r="L14" s="34" t="s">
        <v>504</v>
      </c>
    </row>
    <row r="15" spans="1:12" ht="24" customHeight="1" thickBot="1" x14ac:dyDescent="0.3">
      <c r="B15" s="37" t="s">
        <v>475</v>
      </c>
      <c r="C15" s="38"/>
      <c r="D15" s="38"/>
      <c r="E15" s="39" t="str">
        <f>IF(C8=0,"",E8/C8)</f>
        <v/>
      </c>
      <c r="F15" s="40"/>
      <c r="G15" s="41"/>
      <c r="H15" s="38" t="str">
        <f>IF($G$8=0,"",H8/$G$8)</f>
        <v/>
      </c>
      <c r="I15" s="38" t="str">
        <f>IF($G$8=0,"",I8/$G$8)</f>
        <v/>
      </c>
      <c r="J15" s="38" t="str">
        <f>IF($G$8=0,"",J8/$G$8)</f>
        <v/>
      </c>
      <c r="K15" s="38" t="str">
        <f>IF($G$8=0,"",K8/$G$8)</f>
        <v/>
      </c>
      <c r="L15" s="39" t="str">
        <f>IF($G$8=0,"",L8/$G$8)</f>
        <v/>
      </c>
    </row>
    <row r="16" spans="1:12" ht="54.6" customHeight="1" x14ac:dyDescent="0.25">
      <c r="B16" s="222" t="s">
        <v>1025</v>
      </c>
      <c r="C16" s="222"/>
      <c r="D16" s="222"/>
      <c r="E16" s="222"/>
      <c r="F16" s="222"/>
      <c r="G16" s="222"/>
      <c r="H16" s="222"/>
      <c r="I16" s="222"/>
      <c r="J16" s="222"/>
      <c r="K16" s="222"/>
      <c r="L16" s="222"/>
    </row>
    <row r="18" spans="2:13" x14ac:dyDescent="0.25">
      <c r="B18" s="49" t="s">
        <v>514</v>
      </c>
      <c r="C18" s="50"/>
      <c r="D18" s="50"/>
      <c r="H18" s="119" t="s">
        <v>517</v>
      </c>
    </row>
    <row r="19" spans="2:13" ht="15" customHeight="1" x14ac:dyDescent="0.25">
      <c r="B19" s="3" t="s">
        <v>515</v>
      </c>
      <c r="E19" s="55"/>
      <c r="H19" s="222" t="s">
        <v>558</v>
      </c>
      <c r="I19" s="222"/>
      <c r="J19" s="222"/>
      <c r="K19" s="222"/>
      <c r="L19" s="222"/>
    </row>
    <row r="20" spans="2:13" customFormat="1" ht="13.5" customHeight="1" x14ac:dyDescent="0.3">
      <c r="H20" s="222"/>
      <c r="I20" s="222"/>
      <c r="J20" s="222"/>
      <c r="K20" s="222"/>
      <c r="L20" s="222"/>
    </row>
    <row r="21" spans="2:13" ht="15" customHeight="1" x14ac:dyDescent="0.25">
      <c r="B21" s="3" t="s">
        <v>516</v>
      </c>
      <c r="E21" s="51" t="str">
        <f>IF(E19=0,"",384.16/(1+(384.16/E19)))</f>
        <v/>
      </c>
      <c r="H21" s="69"/>
      <c r="I21" s="69"/>
      <c r="J21" s="69"/>
      <c r="K21" s="69"/>
      <c r="L21" s="69"/>
    </row>
    <row r="22" spans="2:13" ht="15" customHeight="1" x14ac:dyDescent="0.25">
      <c r="I22" s="52" t="s">
        <v>518</v>
      </c>
      <c r="J22" s="116"/>
      <c r="K22" s="52" t="s">
        <v>519</v>
      </c>
      <c r="L22" s="55"/>
    </row>
    <row r="23" spans="2:13" customFormat="1" ht="15" customHeight="1" x14ac:dyDescent="0.3">
      <c r="K23" s="52" t="s">
        <v>1323</v>
      </c>
      <c r="L23" s="61">
        <f>IF(ISBLANK(L22),0,ROUND(L22*J22,0))</f>
        <v>0</v>
      </c>
    </row>
    <row r="24" spans="2:13" ht="15" customHeight="1" x14ac:dyDescent="0.25">
      <c r="I24" s="52"/>
      <c r="K24" s="52"/>
      <c r="L24" s="115">
        <f>IF(H13="",0,H13)</f>
        <v>0</v>
      </c>
      <c r="M24" s="118">
        <f>IF(E13="",0,E13)</f>
        <v>0</v>
      </c>
    </row>
    <row r="25" spans="2:13" x14ac:dyDescent="0.25">
      <c r="B25" s="222" t="s">
        <v>520</v>
      </c>
      <c r="C25" s="222"/>
      <c r="D25" s="222"/>
      <c r="E25" s="222"/>
      <c r="F25" s="222"/>
      <c r="G25" s="222"/>
      <c r="H25" s="222"/>
      <c r="I25" s="222"/>
      <c r="J25" s="222"/>
      <c r="K25" s="222"/>
      <c r="L25" s="222"/>
    </row>
    <row r="26" spans="2:13" ht="14.4" x14ac:dyDescent="0.3">
      <c r="B26" s="53" t="s">
        <v>521</v>
      </c>
    </row>
    <row r="27" spans="2:13" x14ac:dyDescent="0.25">
      <c r="B27" s="227" t="s">
        <v>559</v>
      </c>
      <c r="C27" s="227"/>
      <c r="D27" s="227"/>
      <c r="E27" s="227"/>
      <c r="F27" s="227"/>
      <c r="G27" s="227"/>
      <c r="H27" s="227"/>
      <c r="I27" s="227"/>
      <c r="J27" s="227"/>
      <c r="K27" s="227"/>
      <c r="L27" s="227"/>
    </row>
    <row r="28" spans="2:13" ht="14.4" x14ac:dyDescent="0.3">
      <c r="B28" s="310" t="s">
        <v>560</v>
      </c>
      <c r="C28" s="227"/>
      <c r="D28" s="227"/>
      <c r="E28" s="227"/>
      <c r="F28" s="227"/>
      <c r="G28" s="227"/>
      <c r="H28" s="227"/>
      <c r="I28" s="227"/>
      <c r="J28" s="227"/>
      <c r="K28" s="227"/>
      <c r="L28" s="227"/>
    </row>
  </sheetData>
  <sheetProtection algorithmName="SHA-512" hashValue="fkPVC4c3h9Slk6HS1E0F8c3akn7StwC5h3Xi2ertmZF0AlbU8uhwaDUkgOAWB8DVrUtbTBnfK3F8qhK7mwvrzw==" saltValue="9x6dEUr077MGHj64fbteMA==" spinCount="100000" sheet="1" objects="1" scenarios="1"/>
  <mergeCells count="11">
    <mergeCell ref="A1:L1"/>
    <mergeCell ref="B3:D3"/>
    <mergeCell ref="G3:H3"/>
    <mergeCell ref="I3:L3"/>
    <mergeCell ref="B5:E5"/>
    <mergeCell ref="G5:L5"/>
    <mergeCell ref="B16:L16"/>
    <mergeCell ref="H19:L20"/>
    <mergeCell ref="B25:L25"/>
    <mergeCell ref="B27:L27"/>
    <mergeCell ref="B28:L28"/>
  </mergeCells>
  <hyperlinks>
    <hyperlink ref="B26" r:id="rId1" xr:uid="{5DCD33B7-24D8-41F5-A60E-E7416CB97173}"/>
    <hyperlink ref="B28" r:id="rId2" xr:uid="{30621B67-F20A-4F23-ADF4-E412642210A7}"/>
  </hyperlinks>
  <pageMargins left="0.7" right="0.7" top="0.75" bottom="0.75" header="0.3" footer="0.3"/>
  <pageSetup orientation="landscape" verticalDpi="597"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theme="1"/>
  </sheetPr>
  <dimension ref="A1:GZ6704"/>
  <sheetViews>
    <sheetView workbookViewId="0">
      <selection activeCell="B442" sqref="B442:C6704"/>
    </sheetView>
  </sheetViews>
  <sheetFormatPr defaultColWidth="9.109375" defaultRowHeight="14.4" x14ac:dyDescent="0.3"/>
  <cols>
    <col min="1" max="1" width="15.33203125" style="156" customWidth="1"/>
    <col min="2" max="2" width="56.6640625" style="156" bestFit="1" customWidth="1"/>
    <col min="3" max="3" width="17.88671875" style="156" bestFit="1" customWidth="1"/>
    <col min="4" max="4" width="12.88671875" style="158" customWidth="1"/>
    <col min="5" max="5" width="17.33203125" style="158" customWidth="1"/>
    <col min="6" max="6" width="13.88671875" style="158" customWidth="1"/>
    <col min="7" max="7" width="16.109375" style="158" customWidth="1"/>
    <col min="8" max="8" width="12.109375" style="157" customWidth="1"/>
    <col min="10" max="10" width="11.88671875" hidden="1" customWidth="1"/>
    <col min="11" max="208" width="9.109375" hidden="1" customWidth="1"/>
    <col min="209" max="211" width="9.109375" customWidth="1"/>
  </cols>
  <sheetData>
    <row r="1" spans="1:208" ht="41.4" x14ac:dyDescent="0.3">
      <c r="A1" s="159" t="s">
        <v>7698</v>
      </c>
      <c r="B1" s="160" t="s">
        <v>1350</v>
      </c>
      <c r="C1" s="160" t="s">
        <v>1351</v>
      </c>
      <c r="D1" s="161" t="s">
        <v>2</v>
      </c>
      <c r="E1" s="161" t="s">
        <v>3</v>
      </c>
      <c r="F1" s="161" t="s">
        <v>4</v>
      </c>
      <c r="G1" s="161" t="s">
        <v>5</v>
      </c>
      <c r="H1" s="162" t="s">
        <v>1</v>
      </c>
      <c r="J1" t="str" cm="1">
        <f t="array" ref="J1:M1">TRANSPOSE(_xlfn._xlws.SORT(_xlfn.UNIQUE(LMI_Data[Type])))</f>
        <v>Block Group</v>
      </c>
      <c r="K1" t="str">
        <v>Census Tract</v>
      </c>
      <c r="L1" t="str">
        <v>City</v>
      </c>
      <c r="M1" t="str">
        <v>County</v>
      </c>
      <c r="P1" t="str" cm="1">
        <f t="array" ref="P1:DG1">TRANSPOSE(_xlfn._xlws.SORT(_xlfn.UNIQUE(LMI_Data[County (Block Groups and Census Tracts)])))</f>
        <v>Anderson</v>
      </c>
      <c r="Q1" t="str">
        <v>Bedford</v>
      </c>
      <c r="R1" t="str">
        <v>Benton</v>
      </c>
      <c r="S1" t="str">
        <v>Bledsoe</v>
      </c>
      <c r="T1" t="str">
        <v>Blount</v>
      </c>
      <c r="U1" t="str">
        <v>Bradley</v>
      </c>
      <c r="V1" t="str">
        <v>Campbell</v>
      </c>
      <c r="W1" t="str">
        <v>Cannon</v>
      </c>
      <c r="X1" t="str">
        <v>Carroll</v>
      </c>
      <c r="Y1" t="str">
        <v>Carter</v>
      </c>
      <c r="Z1" t="str">
        <v>Cheatham</v>
      </c>
      <c r="AA1" t="str">
        <v>Chester</v>
      </c>
      <c r="AB1" t="str">
        <v>Claiborne</v>
      </c>
      <c r="AC1" t="str">
        <v>Clay</v>
      </c>
      <c r="AD1" t="str">
        <v>Cocke</v>
      </c>
      <c r="AE1" t="str">
        <v>Coffee</v>
      </c>
      <c r="AF1" t="str">
        <v>Crockett</v>
      </c>
      <c r="AG1" t="str">
        <v>Cumberland</v>
      </c>
      <c r="AH1" t="str">
        <v>Davidson</v>
      </c>
      <c r="AI1" t="str">
        <v>Decatur</v>
      </c>
      <c r="AJ1" t="str">
        <v>DeKalb</v>
      </c>
      <c r="AK1" t="str">
        <v>Dickson</v>
      </c>
      <c r="AL1" t="str">
        <v>Dyer</v>
      </c>
      <c r="AM1" t="str">
        <v>Fayette</v>
      </c>
      <c r="AN1" t="str">
        <v>Fentress</v>
      </c>
      <c r="AO1" t="str">
        <v>Franklin</v>
      </c>
      <c r="AP1" t="str">
        <v>Gibson</v>
      </c>
      <c r="AQ1" t="str">
        <v>Giles</v>
      </c>
      <c r="AR1" t="str">
        <v>Grainger</v>
      </c>
      <c r="AS1" t="str">
        <v>Greene</v>
      </c>
      <c r="AT1" t="str">
        <v>Grundy</v>
      </c>
      <c r="AU1" t="str">
        <v>Hamblen</v>
      </c>
      <c r="AV1" t="str">
        <v>Hamilton</v>
      </c>
      <c r="AW1" t="str">
        <v>Hancock</v>
      </c>
      <c r="AX1" t="str">
        <v>Hardeman</v>
      </c>
      <c r="AY1" t="str">
        <v>Hardin</v>
      </c>
      <c r="AZ1" t="str">
        <v>Hawkins</v>
      </c>
      <c r="BA1" t="str">
        <v>Haywood</v>
      </c>
      <c r="BB1" t="str">
        <v>Henderson</v>
      </c>
      <c r="BC1" t="str">
        <v>Henry</v>
      </c>
      <c r="BD1" t="str">
        <v>Hickman</v>
      </c>
      <c r="BE1" t="str">
        <v>Houston</v>
      </c>
      <c r="BF1" t="str">
        <v>Humphreys</v>
      </c>
      <c r="BG1" t="str">
        <v>Jackson</v>
      </c>
      <c r="BH1" t="str">
        <v>Jefferson</v>
      </c>
      <c r="BI1" t="str">
        <v>Johnson</v>
      </c>
      <c r="BJ1" t="str">
        <v>Knox</v>
      </c>
      <c r="BK1" t="str">
        <v>Lake</v>
      </c>
      <c r="BL1" t="str">
        <v>Lauderdale</v>
      </c>
      <c r="BM1" t="str">
        <v>Lawrence</v>
      </c>
      <c r="BN1" t="str">
        <v>Lewis</v>
      </c>
      <c r="BO1" t="str">
        <v>Lincoln</v>
      </c>
      <c r="BP1" t="str">
        <v>Loudon</v>
      </c>
      <c r="BQ1" t="str">
        <v>Macon</v>
      </c>
      <c r="BR1" t="str">
        <v>Madison</v>
      </c>
      <c r="BS1" t="str">
        <v>Marion</v>
      </c>
      <c r="BT1" t="str">
        <v>Marshall</v>
      </c>
      <c r="BU1" t="str">
        <v>Maury</v>
      </c>
      <c r="BV1" t="str">
        <v>McMinn</v>
      </c>
      <c r="BW1" t="str">
        <v>McNairy</v>
      </c>
      <c r="BX1" t="str">
        <v>Meigs</v>
      </c>
      <c r="BY1" t="str">
        <v>Monroe</v>
      </c>
      <c r="BZ1" t="str">
        <v>Montgomery</v>
      </c>
      <c r="CA1" t="str">
        <v>Moore</v>
      </c>
      <c r="CB1" t="str">
        <v>Morgan</v>
      </c>
      <c r="CC1" t="str">
        <v>Obion</v>
      </c>
      <c r="CD1" t="str">
        <v>Overton</v>
      </c>
      <c r="CE1" t="str">
        <v>Perry</v>
      </c>
      <c r="CF1" t="str">
        <v>Pickett</v>
      </c>
      <c r="CG1" t="str">
        <v>Polk</v>
      </c>
      <c r="CH1" t="str">
        <v>Putnam</v>
      </c>
      <c r="CI1" t="str">
        <v>Rhea</v>
      </c>
      <c r="CJ1" t="str">
        <v>Roane</v>
      </c>
      <c r="CK1" t="str">
        <v>Robertson</v>
      </c>
      <c r="CL1" t="str">
        <v>Rutherford</v>
      </c>
      <c r="CM1" t="str">
        <v>Scott</v>
      </c>
      <c r="CN1" t="str">
        <v>Sequatchie</v>
      </c>
      <c r="CO1" t="str">
        <v>Sevier</v>
      </c>
      <c r="CP1" t="str">
        <v>Shelby</v>
      </c>
      <c r="CQ1" t="str">
        <v>Smith</v>
      </c>
      <c r="CR1" t="str">
        <v>Stewart</v>
      </c>
      <c r="CS1" t="str">
        <v>Sullivan</v>
      </c>
      <c r="CT1" t="str">
        <v>Sumner</v>
      </c>
      <c r="CU1" t="str">
        <v>Tipton</v>
      </c>
      <c r="CV1" t="str">
        <v>Trousdale</v>
      </c>
      <c r="CW1" t="str">
        <v>Unicoi</v>
      </c>
      <c r="CX1" t="str">
        <v>Union</v>
      </c>
      <c r="CY1" t="str">
        <v>Van Buren</v>
      </c>
      <c r="CZ1" t="str">
        <v>Warren</v>
      </c>
      <c r="DA1" t="str">
        <v>Washington</v>
      </c>
      <c r="DB1" t="str">
        <v>Wayne</v>
      </c>
      <c r="DC1" t="str">
        <v>Weakley</v>
      </c>
      <c r="DD1" t="str">
        <v>White</v>
      </c>
      <c r="DE1" t="str">
        <v>Williamson</v>
      </c>
      <c r="DF1" t="str">
        <v>Wilson</v>
      </c>
      <c r="DG1">
        <v>0</v>
      </c>
      <c r="DI1" t="str" cm="1">
        <f t="array" ref="DI1:GZ1">TRANSPOSE(_xlfn._xlws.SORT(_xlfn.UNIQUE(LMI_Data[County (Block Groups and Census Tracts)])))</f>
        <v>Anderson</v>
      </c>
      <c r="DJ1" t="str">
        <v>Bedford</v>
      </c>
      <c r="DK1" t="str">
        <v>Benton</v>
      </c>
      <c r="DL1" t="str">
        <v>Bledsoe</v>
      </c>
      <c r="DM1" t="str">
        <v>Blount</v>
      </c>
      <c r="DN1" t="str">
        <v>Bradley</v>
      </c>
      <c r="DO1" t="str">
        <v>Campbell</v>
      </c>
      <c r="DP1" t="str">
        <v>Cannon</v>
      </c>
      <c r="DQ1" t="str">
        <v>Carroll</v>
      </c>
      <c r="DR1" t="str">
        <v>Carter</v>
      </c>
      <c r="DS1" t="str">
        <v>Cheatham</v>
      </c>
      <c r="DT1" t="str">
        <v>Chester</v>
      </c>
      <c r="DU1" t="str">
        <v>Claiborne</v>
      </c>
      <c r="DV1" t="str">
        <v>Clay</v>
      </c>
      <c r="DW1" t="str">
        <v>Cocke</v>
      </c>
      <c r="DX1" t="str">
        <v>Coffee</v>
      </c>
      <c r="DY1" t="str">
        <v>Crockett</v>
      </c>
      <c r="DZ1" t="str">
        <v>Cumberland</v>
      </c>
      <c r="EA1" t="str">
        <v>Davidson</v>
      </c>
      <c r="EB1" t="str">
        <v>Decatur</v>
      </c>
      <c r="EC1" t="str">
        <v>DeKalb</v>
      </c>
      <c r="ED1" t="str">
        <v>Dickson</v>
      </c>
      <c r="EE1" t="str">
        <v>Dyer</v>
      </c>
      <c r="EF1" t="str">
        <v>Fayette</v>
      </c>
      <c r="EG1" t="str">
        <v>Fentress</v>
      </c>
      <c r="EH1" t="str">
        <v>Franklin</v>
      </c>
      <c r="EI1" t="str">
        <v>Gibson</v>
      </c>
      <c r="EJ1" t="str">
        <v>Giles</v>
      </c>
      <c r="EK1" t="str">
        <v>Grainger</v>
      </c>
      <c r="EL1" t="str">
        <v>Greene</v>
      </c>
      <c r="EM1" t="str">
        <v>Grundy</v>
      </c>
      <c r="EN1" t="str">
        <v>Hamblen</v>
      </c>
      <c r="EO1" t="str">
        <v>Hamilton</v>
      </c>
      <c r="EP1" t="str">
        <v>Hancock</v>
      </c>
      <c r="EQ1" t="str">
        <v>Hardeman</v>
      </c>
      <c r="ER1" t="str">
        <v>Hardin</v>
      </c>
      <c r="ES1" t="str">
        <v>Hawkins</v>
      </c>
      <c r="ET1" t="str">
        <v>Haywood</v>
      </c>
      <c r="EU1" t="str">
        <v>Henderson</v>
      </c>
      <c r="EV1" t="str">
        <v>Henry</v>
      </c>
      <c r="EW1" t="str">
        <v>Hickman</v>
      </c>
      <c r="EX1" t="str">
        <v>Houston</v>
      </c>
      <c r="EY1" t="str">
        <v>Humphreys</v>
      </c>
      <c r="EZ1" t="str">
        <v>Jackson</v>
      </c>
      <c r="FA1" t="str">
        <v>Jefferson</v>
      </c>
      <c r="FB1" t="str">
        <v>Johnson</v>
      </c>
      <c r="FC1" t="str">
        <v>Knox</v>
      </c>
      <c r="FD1" t="str">
        <v>Lake</v>
      </c>
      <c r="FE1" t="str">
        <v>Lauderdale</v>
      </c>
      <c r="FF1" t="str">
        <v>Lawrence</v>
      </c>
      <c r="FG1" t="str">
        <v>Lewis</v>
      </c>
      <c r="FH1" t="str">
        <v>Lincoln</v>
      </c>
      <c r="FI1" t="str">
        <v>Loudon</v>
      </c>
      <c r="FJ1" t="str">
        <v>Macon</v>
      </c>
      <c r="FK1" t="str">
        <v>Madison</v>
      </c>
      <c r="FL1" t="str">
        <v>Marion</v>
      </c>
      <c r="FM1" t="str">
        <v>Marshall</v>
      </c>
      <c r="FN1" t="str">
        <v>Maury</v>
      </c>
      <c r="FO1" t="str">
        <v>McMinn</v>
      </c>
      <c r="FP1" t="str">
        <v>McNairy</v>
      </c>
      <c r="FQ1" t="str">
        <v>Meigs</v>
      </c>
      <c r="FR1" t="str">
        <v>Monroe</v>
      </c>
      <c r="FS1" t="str">
        <v>Montgomery</v>
      </c>
      <c r="FT1" t="str">
        <v>Moore</v>
      </c>
      <c r="FU1" t="str">
        <v>Morgan</v>
      </c>
      <c r="FV1" t="str">
        <v>Obion</v>
      </c>
      <c r="FW1" t="str">
        <v>Overton</v>
      </c>
      <c r="FX1" t="str">
        <v>Perry</v>
      </c>
      <c r="FY1" t="str">
        <v>Pickett</v>
      </c>
      <c r="FZ1" t="str">
        <v>Polk</v>
      </c>
      <c r="GA1" t="str">
        <v>Putnam</v>
      </c>
      <c r="GB1" t="str">
        <v>Rhea</v>
      </c>
      <c r="GC1" t="str">
        <v>Roane</v>
      </c>
      <c r="GD1" t="str">
        <v>Robertson</v>
      </c>
      <c r="GE1" t="str">
        <v>Rutherford</v>
      </c>
      <c r="GF1" t="str">
        <v>Scott</v>
      </c>
      <c r="GG1" t="str">
        <v>Sequatchie</v>
      </c>
      <c r="GH1" t="str">
        <v>Sevier</v>
      </c>
      <c r="GI1" t="str">
        <v>Shelby</v>
      </c>
      <c r="GJ1" t="str">
        <v>Smith</v>
      </c>
      <c r="GK1" t="str">
        <v>Stewart</v>
      </c>
      <c r="GL1" t="str">
        <v>Sullivan</v>
      </c>
      <c r="GM1" t="str">
        <v>Sumner</v>
      </c>
      <c r="GN1" t="str">
        <v>Tipton</v>
      </c>
      <c r="GO1" t="str">
        <v>Trousdale</v>
      </c>
      <c r="GP1" t="str">
        <v>Unicoi</v>
      </c>
      <c r="GQ1" t="str">
        <v>Union</v>
      </c>
      <c r="GR1" t="str">
        <v>Van Buren</v>
      </c>
      <c r="GS1" t="str">
        <v>Warren</v>
      </c>
      <c r="GT1" t="str">
        <v>Washington</v>
      </c>
      <c r="GU1" t="str">
        <v>Wayne</v>
      </c>
      <c r="GV1" t="str">
        <v>Weakley</v>
      </c>
      <c r="GW1" t="str">
        <v>White</v>
      </c>
      <c r="GX1" t="str">
        <v>Williamson</v>
      </c>
      <c r="GY1" t="str">
        <v>Wilson</v>
      </c>
      <c r="GZ1">
        <v>0</v>
      </c>
    </row>
    <row r="2" spans="1:208" x14ac:dyDescent="0.3">
      <c r="A2" s="163" t="s">
        <v>565</v>
      </c>
      <c r="B2" s="1" t="s">
        <v>7</v>
      </c>
      <c r="C2" s="1" t="s">
        <v>7615</v>
      </c>
      <c r="D2" s="164">
        <v>20490</v>
      </c>
      <c r="E2" s="164">
        <v>36410</v>
      </c>
      <c r="F2" s="164">
        <v>50945</v>
      </c>
      <c r="G2" s="164">
        <v>75190</v>
      </c>
      <c r="H2" s="165">
        <f>E2/G2</f>
        <v>0.48423992552201089</v>
      </c>
      <c r="I2" s="146">
        <f>D2/G2</f>
        <v>0.27250964223965951</v>
      </c>
      <c r="J2" t="str" cm="1">
        <f t="array" ref="J2:J4563">IFERROR(_xlfn._xlws.SORT(_xlfn._xlws.FILTER(LMI_Data[[Jurisdiction/Geography]:[Jurisdiction/Geography]], (LMI_Data[[Type]:[Type]]=J$1))),"")</f>
        <v>Block Group 1, Census Tract 1, Knox County, Tennessee</v>
      </c>
      <c r="K2" t="str" cm="1">
        <f t="array" ref="K2:K1702">IFERROR(_xlfn._xlws.SORT(_xlfn._xlws.FILTER(LMI_Data[[Jurisdiction/Geography]:[Jurisdiction/Geography]], (LMI_Data[[Type]:[Type]]=K$1))),"")</f>
        <v>Census Tract 1, Knox County, Tennessee</v>
      </c>
      <c r="L2" t="str" cm="1">
        <f t="array" ref="L2:L346">IFERROR(_xlfn._xlws.SORT(_xlfn._xlws.FILTER(LMI_Data[[Jurisdiction/Geography]:[Jurisdiction/Geography]], (LMI_Data[[Type]:[Type]]=L$1))),"")</f>
        <v>Adams</v>
      </c>
      <c r="M2" t="str" cm="1">
        <f t="array" ref="M2:M96">IFERROR(_xlfn._xlws.SORT(_xlfn._xlws.FILTER(LMI_Data[[Jurisdiction/Geography]:[Jurisdiction/Geography]], (LMI_Data[[Type]:[Type]]=M$1))),"")</f>
        <v>Anderson County</v>
      </c>
      <c r="P2" t="str" cm="1">
        <f t="array" ref="P2:P55">IFERROR(_xlfn._xlws.SORT(_xlfn._xlws.FILTER(LMI_Data[[Jurisdiction/Geography]:[Jurisdiction/Geography]], (LMI_Data[[County (Block Groups and Census Tracts)]:[County (Block Groups and Census Tracts)]]=P$1)* (LMI_Data[[Type]:[Type]]="Block Group"))),"")</f>
        <v>Block Group 1, Census Tract 201, Anderson County, Tennessee</v>
      </c>
      <c r="Q2" t="str" cm="1">
        <f t="array" ref="Q2:Q28">IFERROR(_xlfn._xlws.SORT(_xlfn._xlws.FILTER(LMI_Data[[Jurisdiction/Geography]:[Jurisdiction/Geography]], (LMI_Data[[County (Block Groups and Census Tracts)]:[County (Block Groups and Census Tracts)]]=Q$1)* (LMI_Data[[Type]:[Type]]="Block Group"))),"")</f>
        <v>Block Group 1, Census Tract 9501, Bedford County, Tennessee</v>
      </c>
      <c r="R2" t="str" cm="1">
        <f t="array" ref="R2:R16">IFERROR(_xlfn._xlws.SORT(_xlfn._xlws.FILTER(LMI_Data[[Jurisdiction/Geography]:[Jurisdiction/Geography]], (LMI_Data[[County (Block Groups and Census Tracts)]:[County (Block Groups and Census Tracts)]]=R$1)* (LMI_Data[[Type]:[Type]]="Block Group"))),"")</f>
        <v>Block Group 1, Census Tract 9630, Benton County, Tennessee</v>
      </c>
      <c r="S2" t="str" cm="1">
        <f t="array" ref="S2:S11">IFERROR(_xlfn._xlws.SORT(_xlfn._xlws.FILTER(LMI_Data[[Jurisdiction/Geography]:[Jurisdiction/Geography]], (LMI_Data[[County (Block Groups and Census Tracts)]:[County (Block Groups and Census Tracts)]]=S$1)* (LMI_Data[[Type]:[Type]]="Block Group"))),"")</f>
        <v>Block Group 1, Census Tract 9530, Bledsoe County, Tennessee</v>
      </c>
      <c r="T2" t="str" cm="1">
        <f t="array" ref="T2:T84">IFERROR(_xlfn._xlws.SORT(_xlfn._xlws.FILTER(LMI_Data[[Jurisdiction/Geography]:[Jurisdiction/Geography]], (LMI_Data[[County (Block Groups and Census Tracts)]:[County (Block Groups and Census Tracts)]]=T$1)* (LMI_Data[[Type]:[Type]]="Block Group"))),"")</f>
        <v>Block Group 1, Census Tract 101, Blount County, Tennessee</v>
      </c>
      <c r="U2" t="str" cm="1">
        <f t="array" ref="U2:U60">IFERROR(_xlfn._xlws.SORT(_xlfn._xlws.FILTER(LMI_Data[[Jurisdiction/Geography]:[Jurisdiction/Geography]], (LMI_Data[[County (Block Groups and Census Tracts)]:[County (Block Groups and Census Tracts)]]=U$1)* (LMI_Data[[Type]:[Type]]="Block Group"))),"")</f>
        <v>Block Group 1, Census Tract 101, Bradley County, Tennessee</v>
      </c>
      <c r="V2" t="str" cm="1">
        <f t="array" ref="V2:V34">IFERROR(_xlfn._xlws.SORT(_xlfn._xlws.FILTER(LMI_Data[[Jurisdiction/Geography]:[Jurisdiction/Geography]], (LMI_Data[[County (Block Groups and Census Tracts)]:[County (Block Groups and Census Tracts)]]=V$1)* (LMI_Data[[Type]:[Type]]="Block Group"))),"")</f>
        <v>Block Group 1, Census Tract 9501, Campbell County, Tennessee</v>
      </c>
      <c r="W2" t="str" cm="1">
        <f t="array" ref="W2:W11">IFERROR(_xlfn._xlws.SORT(_xlfn._xlws.FILTER(LMI_Data[[Jurisdiction/Geography]:[Jurisdiction/Geography]], (LMI_Data[[County (Block Groups and Census Tracts)]:[County (Block Groups and Census Tracts)]]=W$1)* (LMI_Data[[Type]:[Type]]="Block Group"))),"")</f>
        <v>Block Group 1, Census Tract 9601, Cannon County, Tennessee</v>
      </c>
      <c r="X2" t="str" cm="1">
        <f t="array" ref="X2:X24">IFERROR(_xlfn._xlws.SORT(_xlfn._xlws.FILTER(LMI_Data[[Jurisdiction/Geography]:[Jurisdiction/Geography]], (LMI_Data[[County (Block Groups and Census Tracts)]:[County (Block Groups and Census Tracts)]]=X$1)* (LMI_Data[[Type]:[Type]]="Block Group"))),"")</f>
        <v>Block Group 1, Census Tract 9620, Carroll County, Tennessee</v>
      </c>
      <c r="Y2" t="str" cm="1">
        <f t="array" ref="Y2:Y39">IFERROR(_xlfn._xlws.SORT(_xlfn._xlws.FILTER(LMI_Data[[Jurisdiction/Geography]:[Jurisdiction/Geography]], (LMI_Data[[County (Block Groups and Census Tracts)]:[County (Block Groups and Census Tracts)]]=Y$1)* (LMI_Data[[Type]:[Type]]="Block Group"))),"")</f>
        <v>Block Group 1, Census Tract 701, Carter County, Tennessee</v>
      </c>
      <c r="Z2" t="str" cm="1">
        <f t="array" ref="Z2:Z22">IFERROR(_xlfn._xlws.SORT(_xlfn._xlws.FILTER(LMI_Data[[Jurisdiction/Geography]:[Jurisdiction/Geography]], (LMI_Data[[County (Block Groups and Census Tracts)]:[County (Block Groups and Census Tracts)]]=Z$1)* (LMI_Data[[Type]:[Type]]="Block Group"))),"")</f>
        <v>Block Group 1, Census Tract 701.02, Cheatham County, Tennessee</v>
      </c>
      <c r="AA2" t="str" cm="1">
        <f t="array" ref="AA2:AA14">IFERROR(_xlfn._xlws.SORT(_xlfn._xlws.FILTER(LMI_Data[[Jurisdiction/Geography]:[Jurisdiction/Geography]], (LMI_Data[[County (Block Groups and Census Tracts)]:[County (Block Groups and Census Tracts)]]=AA$1)* (LMI_Data[[Type]:[Type]]="Block Group"))),"")</f>
        <v>Block Group 1, Census Tract 9701.01, Chester County, Tennessee</v>
      </c>
      <c r="AB2" t="str" cm="1">
        <f t="array" ref="AB2:AB24">IFERROR(_xlfn._xlws.SORT(_xlfn._xlws.FILTER(LMI_Data[[Jurisdiction/Geography]:[Jurisdiction/Geography]], (LMI_Data[[County (Block Groups and Census Tracts)]:[County (Block Groups and Census Tracts)]]=AB$1)* (LMI_Data[[Type]:[Type]]="Block Group"))),"")</f>
        <v>Block Group 1, Census Tract 9701, Claiborne County, Tennessee</v>
      </c>
      <c r="AC2" t="str" cm="1">
        <f t="array" ref="AC2:AC7">IFERROR(_xlfn._xlws.SORT(_xlfn._xlws.FILTER(LMI_Data[[Jurisdiction/Geography]:[Jurisdiction/Geography]], (LMI_Data[[County (Block Groups and Census Tracts)]:[County (Block Groups and Census Tracts)]]=AC$1)* (LMI_Data[[Type]:[Type]]="Block Group"))),"")</f>
        <v>Block Group 1, Census Tract 9550, Clay County, Tennessee</v>
      </c>
      <c r="AD2" t="str" cm="1">
        <f t="array" ref="AD2:AD26">IFERROR(_xlfn._xlws.SORT(_xlfn._xlws.FILTER(LMI_Data[[Jurisdiction/Geography]:[Jurisdiction/Geography]], (LMI_Data[[County (Block Groups and Census Tracts)]:[County (Block Groups and Census Tracts)]]=AD$1)* (LMI_Data[[Type]:[Type]]="Block Group"))),"")</f>
        <v>Block Group 1, Census Tract 9201, Cocke County, Tennessee</v>
      </c>
      <c r="AE2" t="str" cm="1">
        <f t="array" ref="AE2:AE42">IFERROR(_xlfn._xlws.SORT(_xlfn._xlws.FILTER(LMI_Data[[Jurisdiction/Geography]:[Jurisdiction/Geography]], (LMI_Data[[County (Block Groups and Census Tracts)]:[County (Block Groups and Census Tracts)]]=AE$1)* (LMI_Data[[Type]:[Type]]="Block Group"))),"")</f>
        <v>Block Group 1, Census Tract 9701, Coffee County, Tennessee</v>
      </c>
      <c r="AF2" t="str" cm="1">
        <f t="array" ref="AF2:AF14">IFERROR(_xlfn._xlws.SORT(_xlfn._xlws.FILTER(LMI_Data[[Jurisdiction/Geography]:[Jurisdiction/Geography]], (LMI_Data[[County (Block Groups and Census Tracts)]:[County (Block Groups and Census Tracts)]]=AF$1)* (LMI_Data[[Type]:[Type]]="Block Group"))),"")</f>
        <v>Block Group 1, Census Tract 9610, Crockett County, Tennessee</v>
      </c>
      <c r="AG2" t="str" cm="1">
        <f t="array" ref="AG2:AG46">IFERROR(_xlfn._xlws.SORT(_xlfn._xlws.FILTER(LMI_Data[[Jurisdiction/Geography]:[Jurisdiction/Geography]], (LMI_Data[[County (Block Groups and Census Tracts)]:[County (Block Groups and Census Tracts)]]=AG$1)* (LMI_Data[[Type]:[Type]]="Block Group"))),"")</f>
        <v>Block Group 1, Census Tract 9701.01, Cumberland County, Tennessee</v>
      </c>
      <c r="AH2" t="str" cm="1">
        <f t="array" ref="AH2:AH488">IFERROR(_xlfn._xlws.SORT(_xlfn._xlws.FILTER(LMI_Data[[Jurisdiction/Geography]:[Jurisdiction/Geography]], (LMI_Data[[County (Block Groups and Census Tracts)]:[County (Block Groups and Census Tracts)]]=AH$1)* (LMI_Data[[Type]:[Type]]="Block Group"))),"")</f>
        <v>Block Group 1, Census Tract 101.03, Davidson County, Tennessee</v>
      </c>
      <c r="AI2" t="str" cm="1">
        <f t="array" ref="AI2:AI14">IFERROR(_xlfn._xlws.SORT(_xlfn._xlws.FILTER(LMI_Data[[Jurisdiction/Geography]:[Jurisdiction/Geography]], (LMI_Data[[County (Block Groups and Census Tracts)]:[County (Block Groups and Census Tracts)]]=AI$1)* (LMI_Data[[Type]:[Type]]="Block Group"))),"")</f>
        <v>Block Group 1, Census Tract 9550.01, Decatur County, Tennessee</v>
      </c>
      <c r="AJ2" t="str" cm="1">
        <f t="array" ref="AJ2:AJ14">IFERROR(_xlfn._xlws.SORT(_xlfn._xlws.FILTER(LMI_Data[[Jurisdiction/Geography]:[Jurisdiction/Geography]], (LMI_Data[[County (Block Groups and Census Tracts)]:[County (Block Groups and Census Tracts)]]=AJ$1)* (LMI_Data[[Type]:[Type]]="Block Group"))),"")</f>
        <v>Block Group 1, Census Tract 9201.01, DeKalb County, Tennessee</v>
      </c>
      <c r="AK2" t="str" cm="1">
        <f t="array" ref="AK2:AK32">IFERROR(_xlfn._xlws.SORT(_xlfn._xlws.FILTER(LMI_Data[[Jurisdiction/Geography]:[Jurisdiction/Geography]], (LMI_Data[[County (Block Groups and Census Tracts)]:[County (Block Groups and Census Tracts)]]=AK$1)* (LMI_Data[[Type]:[Type]]="Block Group"))),"")</f>
        <v>Block Group 1, Census Tract 601, Dickson County, Tennessee</v>
      </c>
      <c r="AL2" t="str" cm="1">
        <f t="array" ref="AL2:AL28">IFERROR(_xlfn._xlws.SORT(_xlfn._xlws.FILTER(LMI_Data[[Jurisdiction/Geography]:[Jurisdiction/Geography]], (LMI_Data[[County (Block Groups and Census Tracts)]:[County (Block Groups and Census Tracts)]]=AL$1)* (LMI_Data[[Type]:[Type]]="Block Group"))),"")</f>
        <v>Block Group 1, Census Tract 9640.01, Dyer County, Tennessee</v>
      </c>
      <c r="AM2" t="str" cm="1">
        <f t="array" ref="AM2:AM35">IFERROR(_xlfn._xlws.SORT(_xlfn._xlws.FILTER(LMI_Data[[Jurisdiction/Geography]:[Jurisdiction/Geography]], (LMI_Data[[County (Block Groups and Census Tracts)]:[County (Block Groups and Census Tracts)]]=AM$1)* (LMI_Data[[Type]:[Type]]="Block Group"))),"")</f>
        <v>Block Group 1, Census Tract 603, Fayette County, Tennessee</v>
      </c>
      <c r="AN2" t="str" cm="1">
        <f t="array" ref="AN2:AN17">IFERROR(_xlfn._xlws.SORT(_xlfn._xlws.FILTER(LMI_Data[[Jurisdiction/Geography]:[Jurisdiction/Geography]], (LMI_Data[[County (Block Groups and Census Tracts)]:[County (Block Groups and Census Tracts)]]=AN$1)* (LMI_Data[[Type]:[Type]]="Block Group"))),"")</f>
        <v>Block Group 1, Census Tract 9650, Fentress County, Tennessee</v>
      </c>
      <c r="AO2" t="str" cm="1">
        <f t="array" ref="AO2:AO30">IFERROR(_xlfn._xlws.SORT(_xlfn._xlws.FILTER(LMI_Data[[Jurisdiction/Geography]:[Jurisdiction/Geography]], (LMI_Data[[County (Block Groups and Census Tracts)]:[County (Block Groups and Census Tracts)]]=AO$1)* (LMI_Data[[Type]:[Type]]="Block Group"))),"")</f>
        <v>Block Group 1, Census Tract 9601, Franklin County, Tennessee</v>
      </c>
      <c r="AP2" t="str" cm="1">
        <f t="array" ref="AP2:AP43">IFERROR(_xlfn._xlws.SORT(_xlfn._xlws.FILTER(LMI_Data[[Jurisdiction/Geography]:[Jurisdiction/Geography]], (LMI_Data[[County (Block Groups and Census Tracts)]:[County (Block Groups and Census Tracts)]]=AP$1)* (LMI_Data[[Type]:[Type]]="Block Group"))),"")</f>
        <v>Block Group 1, Census Tract 9661, Gibson County, Tennessee</v>
      </c>
      <c r="AQ2" t="str" cm="1">
        <f t="array" ref="AQ2:AQ21">IFERROR(_xlfn._xlws.SORT(_xlfn._xlws.FILTER(LMI_Data[[Jurisdiction/Geography]:[Jurisdiction/Geography]], (LMI_Data[[County (Block Groups and Census Tracts)]:[County (Block Groups and Census Tracts)]]=AQ$1)* (LMI_Data[[Type]:[Type]]="Block Group"))),"")</f>
        <v>Block Group 1, Census Tract 9201, Giles County, Tennessee</v>
      </c>
      <c r="AR2" t="str" cm="1">
        <f t="array" ref="AR2:AR19">IFERROR(_xlfn._xlws.SORT(_xlfn._xlws.FILTER(LMI_Data[[Jurisdiction/Geography]:[Jurisdiction/Geography]], (LMI_Data[[County (Block Groups and Census Tracts)]:[County (Block Groups and Census Tracts)]]=AR$1)* (LMI_Data[[Type]:[Type]]="Block Group"))),"")</f>
        <v>Block Group 1, Census Tract 5001, Grainger County, Tennessee</v>
      </c>
      <c r="AS2" t="str" cm="1">
        <f t="array" ref="AS2:AS50">IFERROR(_xlfn._xlws.SORT(_xlfn._xlws.FILTER(LMI_Data[[Jurisdiction/Geography]:[Jurisdiction/Geography]], (LMI_Data[[County (Block Groups and Census Tracts)]:[County (Block Groups and Census Tracts)]]=AS$1)* (LMI_Data[[Type]:[Type]]="Block Group"))),"")</f>
        <v>Block Group 1, Census Tract 901, Greene County, Tennessee</v>
      </c>
      <c r="AT2" t="str" cm="1">
        <f t="array" ref="AT2:AT12">IFERROR(_xlfn._xlws.SORT(_xlfn._xlws.FILTER(LMI_Data[[Jurisdiction/Geography]:[Jurisdiction/Geography]], (LMI_Data[[County (Block Groups and Census Tracts)]:[County (Block Groups and Census Tracts)]]=AT$1)* (LMI_Data[[Type]:[Type]]="Block Group"))),"")</f>
        <v>Block Group 1, Census Tract 9550, Grundy County, Tennessee</v>
      </c>
      <c r="AU2" t="str" cm="1">
        <f t="array" ref="AU2:AU43">IFERROR(_xlfn._xlws.SORT(_xlfn._xlws.FILTER(LMI_Data[[Jurisdiction/Geography]:[Jurisdiction/Geography]], (LMI_Data[[County (Block Groups and Census Tracts)]:[County (Block Groups and Census Tracts)]]=AU$1)* (LMI_Data[[Type]:[Type]]="Block Group"))),"")</f>
        <v>Block Group 1, Census Tract 1001, Hamblen County, Tennessee</v>
      </c>
      <c r="AV2" t="str" cm="1">
        <f t="array" ref="AV2:AV279">IFERROR(_xlfn._xlws.SORT(_xlfn._xlws.FILTER(LMI_Data[[Jurisdiction/Geography]:[Jurisdiction/Geography]], (LMI_Data[[County (Block Groups and Census Tracts)]:[County (Block Groups and Census Tracts)]]=AV$1)* (LMI_Data[[Type]:[Type]]="Block Group"))),"")</f>
        <v>Block Group 1, Census Tract 101.01, Hamilton County, Tennessee</v>
      </c>
      <c r="AW2" t="str" cm="1">
        <f t="array" ref="AW2:AW7">IFERROR(_xlfn._xlws.SORT(_xlfn._xlws.FILTER(LMI_Data[[Jurisdiction/Geography]:[Jurisdiction/Geography]], (LMI_Data[[County (Block Groups and Census Tracts)]:[County (Block Groups and Census Tracts)]]=AW$1)* (LMI_Data[[Type]:[Type]]="Block Group"))),"")</f>
        <v>Block Group 1, Census Tract 9605, Hancock County, Tennessee</v>
      </c>
      <c r="AX2" t="str" cm="1">
        <f t="array" ref="AX2:AX21">IFERROR(_xlfn._xlws.SORT(_xlfn._xlws.FILTER(LMI_Data[[Jurisdiction/Geography]:[Jurisdiction/Geography]], (LMI_Data[[County (Block Groups and Census Tracts)]:[County (Block Groups and Census Tracts)]]=AX$1)* (LMI_Data[[Type]:[Type]]="Block Group"))),"")</f>
        <v>Block Group 1, Census Tract 9501, Hardeman County, Tennessee</v>
      </c>
      <c r="AY2" t="str" cm="1">
        <f t="array" ref="AY2:AY23">IFERROR(_xlfn._xlws.SORT(_xlfn._xlws.FILTER(LMI_Data[[Jurisdiction/Geography]:[Jurisdiction/Geography]], (LMI_Data[[County (Block Groups and Census Tracts)]:[County (Block Groups and Census Tracts)]]=AY$1)* (LMI_Data[[Type]:[Type]]="Block Group"))),"")</f>
        <v>Block Group 1, Census Tract 9201, Hardin County, Tennessee</v>
      </c>
      <c r="AZ2" t="str" cm="1">
        <f t="array" ref="AZ2:AZ39">IFERROR(_xlfn._xlws.SORT(_xlfn._xlws.FILTER(LMI_Data[[Jurisdiction/Geography]:[Jurisdiction/Geography]], (LMI_Data[[County (Block Groups and Census Tracts)]:[County (Block Groups and Census Tracts)]]=AZ$1)* (LMI_Data[[Type]:[Type]]="Block Group"))),"")</f>
        <v>Block Group 1, Census Tract 501, Hawkins County, Tennessee</v>
      </c>
      <c r="BA2" t="str" cm="1">
        <f t="array" ref="BA2:BA16">IFERROR(_xlfn._xlws.SORT(_xlfn._xlws.FILTER(LMI_Data[[Jurisdiction/Geography]:[Jurisdiction/Geography]], (LMI_Data[[County (Block Groups and Census Tracts)]:[County (Block Groups and Census Tracts)]]=BA$1)* (LMI_Data[[Type]:[Type]]="Block Group"))),"")</f>
        <v>Block Group 1, Census Tract 9301, Haywood County, Tennessee</v>
      </c>
      <c r="BB2" t="str" cm="1">
        <f t="array" ref="BB2:BB22">IFERROR(_xlfn._xlws.SORT(_xlfn._xlws.FILTER(LMI_Data[[Jurisdiction/Geography]:[Jurisdiction/Geography]], (LMI_Data[[County (Block Groups and Census Tracts)]:[County (Block Groups and Census Tracts)]]=BB$1)* (LMI_Data[[Type]:[Type]]="Block Group"))),"")</f>
        <v>Block Group 1, Census Tract 9750, Henderson County, Tennessee</v>
      </c>
      <c r="BC2" t="str" cm="1">
        <f t="array" ref="BC2:BC31">IFERROR(_xlfn._xlws.SORT(_xlfn._xlws.FILTER(LMI_Data[[Jurisdiction/Geography]:[Jurisdiction/Geography]], (LMI_Data[[County (Block Groups and Census Tracts)]:[County (Block Groups and Census Tracts)]]=BC$1)* (LMI_Data[[Type]:[Type]]="Block Group"))),"")</f>
        <v>Block Group 1, Census Tract 9690.01, Henry County, Tennessee</v>
      </c>
      <c r="BD2" t="str" cm="1">
        <f t="array" ref="BD2:BD17">IFERROR(_xlfn._xlws.SORT(_xlfn._xlws.FILTER(LMI_Data[[Jurisdiction/Geography]:[Jurisdiction/Geography]], (LMI_Data[[County (Block Groups and Census Tracts)]:[County (Block Groups and Census Tracts)]]=BD$1)* (LMI_Data[[Type]:[Type]]="Block Group"))),"")</f>
        <v>Block Group 1, Census Tract 9501, Hickman County, Tennessee</v>
      </c>
      <c r="BE2" t="str" cm="1">
        <f t="array" ref="BE2:BE8">IFERROR(_xlfn._xlws.SORT(_xlfn._xlws.FILTER(LMI_Data[[Jurisdiction/Geography]:[Jurisdiction/Geography]], (LMI_Data[[County (Block Groups and Census Tracts)]:[County (Block Groups and Census Tracts)]]=BE$1)* (LMI_Data[[Type]:[Type]]="Block Group"))),"")</f>
        <v>Block Group 1, Census Tract 1201, Houston County, Tennessee</v>
      </c>
      <c r="BF2" t="str" cm="1">
        <f t="array" ref="BF2:BF16">IFERROR(_xlfn._xlws.SORT(_xlfn._xlws.FILTER(LMI_Data[[Jurisdiction/Geography]:[Jurisdiction/Geography]], (LMI_Data[[County (Block Groups and Census Tracts)]:[County (Block Groups and Census Tracts)]]=BF$1)* (LMI_Data[[Type]:[Type]]="Block Group"))),"")</f>
        <v>Block Group 1, Census Tract 1301, Humphreys County, Tennessee</v>
      </c>
      <c r="BG2" t="str" cm="1">
        <f t="array" ref="BG2:BG11">IFERROR(_xlfn._xlws.SORT(_xlfn._xlws.FILTER(LMI_Data[[Jurisdiction/Geography]:[Jurisdiction/Geography]], (LMI_Data[[County (Block Groups and Census Tracts)]:[County (Block Groups and Census Tracts)]]=BG$1)* (LMI_Data[[Type]:[Type]]="Block Group"))),"")</f>
        <v>Block Group 1, Census Tract 9601, Jackson County, Tennessee</v>
      </c>
      <c r="BH2" t="str" cm="1">
        <f t="array" ref="BH2:BH33">IFERROR(_xlfn._xlws.SORT(_xlfn._xlws.FILTER(LMI_Data[[Jurisdiction/Geography]:[Jurisdiction/Geography]], (LMI_Data[[County (Block Groups and Census Tracts)]:[County (Block Groups and Census Tracts)]]=BH$1)* (LMI_Data[[Type]:[Type]]="Block Group"))),"")</f>
        <v>Block Group 1, Census Tract 701.01, Jefferson County, Tennessee</v>
      </c>
      <c r="BI2" t="str" cm="1">
        <f t="array" ref="BI2:BI13">IFERROR(_xlfn._xlws.SORT(_xlfn._xlws.FILTER(LMI_Data[[Jurisdiction/Geography]:[Jurisdiction/Geography]], (LMI_Data[[County (Block Groups and Census Tracts)]:[County (Block Groups and Census Tracts)]]=BI$1)* (LMI_Data[[Type]:[Type]]="Block Group"))),"")</f>
        <v>Block Group 1, Census Tract 9560, Johnson County, Tennessee</v>
      </c>
      <c r="BJ2" t="str" cm="1">
        <f t="array" ref="BJ2:BJ302">IFERROR(_xlfn._xlws.SORT(_xlfn._xlws.FILTER(LMI_Data[[Jurisdiction/Geography]:[Jurisdiction/Geography]], (LMI_Data[[County (Block Groups and Census Tracts)]:[County (Block Groups and Census Tracts)]]=BJ$1)* (LMI_Data[[Type]:[Type]]="Block Group"))),"")</f>
        <v>Block Group 1, Census Tract 1, Knox County, Tennessee</v>
      </c>
      <c r="BK2" t="str" cm="1">
        <f t="array" ref="BK2:BK8">IFERROR(_xlfn._xlws.SORT(_xlfn._xlws.FILTER(LMI_Data[[Jurisdiction/Geography]:[Jurisdiction/Geography]], (LMI_Data[[County (Block Groups and Census Tracts)]:[County (Block Groups and Census Tracts)]]=BK$1)* (LMI_Data[[Type]:[Type]]="Block Group"))),"")</f>
        <v>Block Group 1, Census Tract 9601, Lake County, Tennessee</v>
      </c>
      <c r="BL2" t="str" cm="1">
        <f t="array" ref="BL2:BL26">IFERROR(_xlfn._xlws.SORT(_xlfn._xlws.FILTER(LMI_Data[[Jurisdiction/Geography]:[Jurisdiction/Geography]], (LMI_Data[[County (Block Groups and Census Tracts)]:[County (Block Groups and Census Tracts)]]=BL$1)* (LMI_Data[[Type]:[Type]]="Block Group"))),"")</f>
        <v>Block Group 1, Census Tract 501, Lauderdale County, Tennessee</v>
      </c>
      <c r="BM2" t="str" cm="1">
        <f t="array" ref="BM2:BM32">IFERROR(_xlfn._xlws.SORT(_xlfn._xlws.FILTER(LMI_Data[[Jurisdiction/Geography]:[Jurisdiction/Geography]], (LMI_Data[[County (Block Groups and Census Tracts)]:[County (Block Groups and Census Tracts)]]=BM$1)* (LMI_Data[[Type]:[Type]]="Block Group"))),"")</f>
        <v>Block Group 1, Census Tract 9601, Lawrence County, Tennessee</v>
      </c>
      <c r="BN2" t="str" cm="1">
        <f t="array" ref="BN2:BN8">IFERROR(_xlfn._xlws.SORT(_xlfn._xlws.FILTER(LMI_Data[[Jurisdiction/Geography]:[Jurisdiction/Geography]], (LMI_Data[[County (Block Groups and Census Tracts)]:[County (Block Groups and Census Tracts)]]=BN$1)* (LMI_Data[[Type]:[Type]]="Block Group"))),"")</f>
        <v>Block Group 1, Census Tract 9701, Lewis County, Tennessee</v>
      </c>
      <c r="BO2" t="str" cm="1">
        <f t="array" ref="BO2:BO26">IFERROR(_xlfn._xlws.SORT(_xlfn._xlws.FILTER(LMI_Data[[Jurisdiction/Geography]:[Jurisdiction/Geography]], (LMI_Data[[County (Block Groups and Census Tracts)]:[County (Block Groups and Census Tracts)]]=BO$1)* (LMI_Data[[Type]:[Type]]="Block Group"))),"")</f>
        <v>Block Group 1, Census Tract 9750, Lincoln County, Tennessee</v>
      </c>
      <c r="BP2" t="str" cm="1">
        <f t="array" ref="BP2:BP38">IFERROR(_xlfn._xlws.SORT(_xlfn._xlws.FILTER(LMI_Data[[Jurisdiction/Geography]:[Jurisdiction/Geography]], (LMI_Data[[County (Block Groups and Census Tracts)]:[County (Block Groups and Census Tracts)]]=BP$1)* (LMI_Data[[Type]:[Type]]="Block Group"))),"")</f>
        <v>Block Group 1, Census Tract 601, Loudon County, Tennessee</v>
      </c>
      <c r="BQ2" t="str" cm="1">
        <f t="array" ref="BQ2:BQ17">IFERROR(_xlfn._xlws.SORT(_xlfn._xlws.FILTER(LMI_Data[[Jurisdiction/Geography]:[Jurisdiction/Geography]], (LMI_Data[[County (Block Groups and Census Tracts)]:[County (Block Groups and Census Tracts)]]=BQ$1)* (LMI_Data[[Type]:[Type]]="Block Group"))),"")</f>
        <v>Block Group 1, Census Tract 9701, Macon County, Tennessee</v>
      </c>
      <c r="BR2" t="str" cm="1">
        <f t="array" ref="BR2:BR67">IFERROR(_xlfn._xlws.SORT(_xlfn._xlws.FILTER(LMI_Data[[Jurisdiction/Geography]:[Jurisdiction/Geography]], (LMI_Data[[County (Block Groups and Census Tracts)]:[County (Block Groups and Census Tracts)]]=BR$1)* (LMI_Data[[Type]:[Type]]="Block Group"))),"")</f>
        <v>Block Group 1, Census Tract 1, Madison County, Tennessee</v>
      </c>
      <c r="BS2" t="str" cm="1">
        <f t="array" ref="BS2:BS21">IFERROR(_xlfn._xlws.SORT(_xlfn._xlws.FILTER(LMI_Data[[Jurisdiction/Geography]:[Jurisdiction/Geography]], (LMI_Data[[County (Block Groups and Census Tracts)]:[County (Block Groups and Census Tracts)]]=BS$1)* (LMI_Data[[Type]:[Type]]="Block Group"))),"")</f>
        <v>Block Group 1, Census Tract 501.01, Marion County, Tennessee</v>
      </c>
      <c r="BT2" t="str" cm="1">
        <f t="array" ref="BT2:BT21">IFERROR(_xlfn._xlws.SORT(_xlfn._xlws.FILTER(LMI_Data[[Jurisdiction/Geography]:[Jurisdiction/Geography]], (LMI_Data[[County (Block Groups and Census Tracts)]:[County (Block Groups and Census Tracts)]]=BT$1)* (LMI_Data[[Type]:[Type]]="Block Group"))),"")</f>
        <v>Block Group 1, Census Tract 9550, Marshall County, Tennessee</v>
      </c>
      <c r="BU2" t="str" cm="1">
        <f t="array" ref="BU2:BU59">IFERROR(_xlfn._xlws.SORT(_xlfn._xlws.FILTER(LMI_Data[[Jurisdiction/Geography]:[Jurisdiction/Geography]], (LMI_Data[[County (Block Groups and Census Tracts)]:[County (Block Groups and Census Tracts)]]=BU$1)* (LMI_Data[[Type]:[Type]]="Block Group"))),"")</f>
        <v>Block Group 1, Census Tract 101, Maury County, Tennessee</v>
      </c>
      <c r="BV2" t="str" cm="1">
        <f t="array" ref="BV2:BV39">IFERROR(_xlfn._xlws.SORT(_xlfn._xlws.FILTER(LMI_Data[[Jurisdiction/Geography]:[Jurisdiction/Geography]], (LMI_Data[[County (Block Groups and Census Tracts)]:[County (Block Groups and Census Tracts)]]=BV$1)* (LMI_Data[[Type]:[Type]]="Block Group"))),"")</f>
        <v>Block Group 1, Census Tract 9701.02, McMinn County, Tennessee</v>
      </c>
      <c r="BW2" t="str" cm="1">
        <f t="array" ref="BW2:BW20">IFERROR(_xlfn._xlws.SORT(_xlfn._xlws.FILTER(LMI_Data[[Jurisdiction/Geography]:[Jurisdiction/Geography]], (LMI_Data[[County (Block Groups and Census Tracts)]:[County (Block Groups and Census Tracts)]]=BW$1)* (LMI_Data[[Type]:[Type]]="Block Group"))),"")</f>
        <v>Block Group 1, Census Tract 9301, McNairy County, Tennessee</v>
      </c>
      <c r="BX2" t="str" cm="1">
        <f t="array" ref="BX2:BX10">IFERROR(_xlfn._xlws.SORT(_xlfn._xlws.FILTER(LMI_Data[[Jurisdiction/Geography]:[Jurisdiction/Geography]], (LMI_Data[[County (Block Groups and Census Tracts)]:[County (Block Groups and Census Tracts)]]=BX$1)* (LMI_Data[[Type]:[Type]]="Block Group"))),"")</f>
        <v>Block Group 1, Census Tract 9601, Meigs County, Tennessee</v>
      </c>
      <c r="BY2" t="str" cm="1">
        <f t="array" ref="BY2:BY35">IFERROR(_xlfn._xlws.SORT(_xlfn._xlws.FILTER(LMI_Data[[Jurisdiction/Geography]:[Jurisdiction/Geography]], (LMI_Data[[County (Block Groups and Census Tracts)]:[County (Block Groups and Census Tracts)]]=BY$1)* (LMI_Data[[Type]:[Type]]="Block Group"))),"")</f>
        <v>Block Group 1, Census Tract 9250.01, Monroe County, Tennessee</v>
      </c>
      <c r="BZ2" t="str" cm="1">
        <f t="array" ref="BZ2:BZ114">IFERROR(_xlfn._xlws.SORT(_xlfn._xlws.FILTER(LMI_Data[[Jurisdiction/Geography]:[Jurisdiction/Geography]], (LMI_Data[[County (Block Groups and Census Tracts)]:[County (Block Groups and Census Tracts)]]=BZ$1)* (LMI_Data[[Type]:[Type]]="Block Group"))),"")</f>
        <v>Block Group 1, Census Tract 1001, Montgomery County, Tennessee</v>
      </c>
      <c r="CA2" t="str" cm="1">
        <f t="array" ref="CA2:CA6">IFERROR(_xlfn._xlws.SORT(_xlfn._xlws.FILTER(LMI_Data[[Jurisdiction/Geography]:[Jurisdiction/Geography]], (LMI_Data[[County (Block Groups and Census Tracts)]:[County (Block Groups and Census Tracts)]]=CA$1)* (LMI_Data[[Type]:[Type]]="Block Group"))),"")</f>
        <v>Block Group 1, Census Tract 9301, Moore County, Tennessee</v>
      </c>
      <c r="CB2" t="str" cm="1">
        <f t="array" ref="CB2:CB15">IFERROR(_xlfn._xlws.SORT(_xlfn._xlws.FILTER(LMI_Data[[Jurisdiction/Geography]:[Jurisdiction/Geography]], (LMI_Data[[County (Block Groups and Census Tracts)]:[County (Block Groups and Census Tracts)]]=CB$1)* (LMI_Data[[Type]:[Type]]="Block Group"))),"")</f>
        <v>Block Group 1, Census Tract 1101, Morgan County, Tennessee</v>
      </c>
      <c r="CC2" t="str" cm="1">
        <f t="array" ref="CC2:CC29">IFERROR(_xlfn._xlws.SORT(_xlfn._xlws.FILTER(LMI_Data[[Jurisdiction/Geography]:[Jurisdiction/Geography]], (LMI_Data[[County (Block Groups and Census Tracts)]:[County (Block Groups and Census Tracts)]]=CC$1)* (LMI_Data[[Type]:[Type]]="Block Group"))),"")</f>
        <v>Block Group 1, Census Tract 9650, Obion County, Tennessee</v>
      </c>
      <c r="CD2" t="str" cm="1">
        <f t="array" ref="CD2:CD17">IFERROR(_xlfn._xlws.SORT(_xlfn._xlws.FILTER(LMI_Data[[Jurisdiction/Geography]:[Jurisdiction/Geography]], (LMI_Data[[County (Block Groups and Census Tracts)]:[County (Block Groups and Census Tracts)]]=CD$1)* (LMI_Data[[Type]:[Type]]="Block Group"))),"")</f>
        <v>Block Group 1, Census Tract 9501, Overton County, Tennessee</v>
      </c>
      <c r="CE2" t="str" cm="1">
        <f t="array" ref="CE2:CE9">IFERROR(_xlfn._xlws.SORT(_xlfn._xlws.FILTER(LMI_Data[[Jurisdiction/Geography]:[Jurisdiction/Geography]], (LMI_Data[[County (Block Groups and Census Tracts)]:[County (Block Groups and Census Tracts)]]=CE$1)* (LMI_Data[[Type]:[Type]]="Block Group"))),"")</f>
        <v>Block Group 1, Census Tract 9301, Perry County, Tennessee</v>
      </c>
      <c r="CF2" t="str" cm="1">
        <f t="array" ref="CF2:CF7">IFERROR(_xlfn._xlws.SORT(_xlfn._xlws.FILTER(LMI_Data[[Jurisdiction/Geography]:[Jurisdiction/Geography]], (LMI_Data[[County (Block Groups and Census Tracts)]:[County (Block Groups and Census Tracts)]]=CF$1)* (LMI_Data[[Type]:[Type]]="Block Group"))),"")</f>
        <v>Block Group 1, Census Tract 9251.01, Pickett County, Tennessee</v>
      </c>
      <c r="CG2" t="str" cm="1">
        <f t="array" ref="CG2:CG14">IFERROR(_xlfn._xlws.SORT(_xlfn._xlws.FILTER(LMI_Data[[Jurisdiction/Geography]:[Jurisdiction/Geography]], (LMI_Data[[County (Block Groups and Census Tracts)]:[County (Block Groups and Census Tracts)]]=CG$1)* (LMI_Data[[Type]:[Type]]="Block Group"))),"")</f>
        <v>Block Group 1, Census Tract 9501, Polk County, Tennessee</v>
      </c>
      <c r="CH2" t="str" cm="1">
        <f t="array" ref="CH2:CH47">IFERROR(_xlfn._xlws.SORT(_xlfn._xlws.FILTER(LMI_Data[[Jurisdiction/Geography]:[Jurisdiction/Geography]], (LMI_Data[[County (Block Groups and Census Tracts)]:[County (Block Groups and Census Tracts)]]=CH$1)* (LMI_Data[[Type]:[Type]]="Block Group"))),"")</f>
        <v>Block Group 1, Census Tract 1, Putnam County, Tennessee</v>
      </c>
      <c r="CI2" t="str" cm="1">
        <f t="array" ref="CI2:CI20">IFERROR(_xlfn._xlws.SORT(_xlfn._xlws.FILTER(LMI_Data[[Jurisdiction/Geography]:[Jurisdiction/Geography]], (LMI_Data[[County (Block Groups and Census Tracts)]:[County (Block Groups and Census Tracts)]]=CI$1)* (LMI_Data[[Type]:[Type]]="Block Group"))),"")</f>
        <v>Block Group 1, Census Tract 9750, Rhea County, Tennessee</v>
      </c>
      <c r="CJ2" t="str" cm="1">
        <f t="array" ref="CJ2:CJ38">IFERROR(_xlfn._xlws.SORT(_xlfn._xlws.FILTER(LMI_Data[[Jurisdiction/Geography]:[Jurisdiction/Geography]], (LMI_Data[[County (Block Groups and Census Tracts)]:[County (Block Groups and Census Tracts)]]=CJ$1)* (LMI_Data[[Type]:[Type]]="Block Group"))),"")</f>
        <v>Block Group 1, Census Tract 301, Roane County, Tennessee</v>
      </c>
      <c r="CK2" t="str" cm="1">
        <f t="array" ref="CK2:CK42">IFERROR(_xlfn._xlws.SORT(_xlfn._xlws.FILTER(LMI_Data[[Jurisdiction/Geography]:[Jurisdiction/Geography]], (LMI_Data[[County (Block Groups and Census Tracts)]:[County (Block Groups and Census Tracts)]]=CK$1)* (LMI_Data[[Type]:[Type]]="Block Group"))),"")</f>
        <v>Block Group 1, Census Tract 801.01, Robertson County, Tennessee</v>
      </c>
      <c r="CL2" t="str" cm="1">
        <f t="array" ref="CL2:CL162">IFERROR(_xlfn._xlws.SORT(_xlfn._xlws.FILTER(LMI_Data[[Jurisdiction/Geography]:[Jurisdiction/Geography]], (LMI_Data[[County (Block Groups and Census Tracts)]:[County (Block Groups and Census Tracts)]]=CL$1)* (LMI_Data[[Type]:[Type]]="Block Group"))),"")</f>
        <v>Block Group 1, Census Tract 401.01, Rutherford County, Tennessee</v>
      </c>
      <c r="CM2" t="str" cm="1">
        <f t="array" ref="CM2:CM17">IFERROR(_xlfn._xlws.SORT(_xlfn._xlws.FILTER(LMI_Data[[Jurisdiction/Geography]:[Jurisdiction/Geography]], (LMI_Data[[County (Block Groups and Census Tracts)]:[County (Block Groups and Census Tracts)]]=CM$1)* (LMI_Data[[Type]:[Type]]="Block Group"))),"")</f>
        <v>Block Group 1, Census Tract 9750, Scott County, Tennessee</v>
      </c>
      <c r="CN2" t="str" cm="1">
        <f t="array" ref="CN2:CN10">IFERROR(_xlfn._xlws.SORT(_xlfn._xlws.FILTER(LMI_Data[[Jurisdiction/Geography]:[Jurisdiction/Geography]], (LMI_Data[[County (Block Groups and Census Tracts)]:[County (Block Groups and Census Tracts)]]=CN$1)* (LMI_Data[[Type]:[Type]]="Block Group"))),"")</f>
        <v>Block Group 1, Census Tract 601.02, Sequatchie County, Tennessee</v>
      </c>
      <c r="CO2" t="str" cm="1">
        <f t="array" ref="CO2:CO70">IFERROR(_xlfn._xlws.SORT(_xlfn._xlws.FILTER(LMI_Data[[Jurisdiction/Geography]:[Jurisdiction/Geography]], (LMI_Data[[County (Block Groups and Census Tracts)]:[County (Block Groups and Census Tracts)]]=CO$1)* (LMI_Data[[Type]:[Type]]="Block Group"))),"")</f>
        <v>Block Group 1, Census Tract 801.01, Sevier County, Tennessee</v>
      </c>
      <c r="CP2" t="str" cm="1">
        <f t="array" ref="CP2:CP686">IFERROR(_xlfn._xlws.SORT(_xlfn._xlws.FILTER(LMI_Data[[Jurisdiction/Geography]:[Jurisdiction/Geography]], (LMI_Data[[County (Block Groups and Census Tracts)]:[County (Block Groups and Census Tracts)]]=CP$1)* (LMI_Data[[Type]:[Type]]="Block Group"))),"")</f>
        <v>Block Group 1, Census Tract 1, Shelby County, Tennessee</v>
      </c>
      <c r="CQ2" t="str" cm="1">
        <f t="array" ref="CQ2:CQ14">IFERROR(_xlfn._xlws.SORT(_xlfn._xlws.FILTER(LMI_Data[[Jurisdiction/Geography]:[Jurisdiction/Geography]], (LMI_Data[[County (Block Groups and Census Tracts)]:[County (Block Groups and Census Tracts)]]=CQ$1)* (LMI_Data[[Type]:[Type]]="Block Group"))),"")</f>
        <v>Block Group 1, Census Tract 9750, Smith County, Tennessee</v>
      </c>
      <c r="CR2" t="str" cm="1">
        <f t="array" ref="CR2:CR13">IFERROR(_xlfn._xlws.SORT(_xlfn._xlws.FILTER(LMI_Data[[Jurisdiction/Geography]:[Jurisdiction/Geography]], (LMI_Data[[County (Block Groups and Census Tracts)]:[County (Block Groups and Census Tracts)]]=CR$1)* (LMI_Data[[Type]:[Type]]="Block Group"))),"")</f>
        <v>Block Group 1, Census Tract 1102.01, Stewart County, Tennessee</v>
      </c>
      <c r="CS2" t="str" cm="1">
        <f t="array" ref="CS2:CS113">IFERROR(_xlfn._xlws.SORT(_xlfn._xlws.FILTER(LMI_Data[[Jurisdiction/Geography]:[Jurisdiction/Geography]], (LMI_Data[[County (Block Groups and Census Tracts)]:[County (Block Groups and Census Tracts)]]=CS$1)* (LMI_Data[[Type]:[Type]]="Block Group"))),"")</f>
        <v>Block Group 1, Census Tract 402, Sullivan County, Tennessee</v>
      </c>
      <c r="CT2" t="str" cm="1">
        <f t="array" ref="CT2:CT95">IFERROR(_xlfn._xlws.SORT(_xlfn._xlws.FILTER(LMI_Data[[Jurisdiction/Geography]:[Jurisdiction/Geography]], (LMI_Data[[County (Block Groups and Census Tracts)]:[County (Block Groups and Census Tracts)]]=CT$1)* (LMI_Data[[Type]:[Type]]="Block Group"))),"")</f>
        <v>Block Group 1, Census Tract 201.01, Sumner County, Tennessee</v>
      </c>
      <c r="CU2" t="str" cm="1">
        <f t="array" ref="CU2:CU38">IFERROR(_xlfn._xlws.SORT(_xlfn._xlws.FILTER(LMI_Data[[Jurisdiction/Geography]:[Jurisdiction/Geography]], (LMI_Data[[County (Block Groups and Census Tracts)]:[County (Block Groups and Census Tracts)]]=CU$1)* (LMI_Data[[Type]:[Type]]="Block Group"))),"")</f>
        <v>Block Group 1, Census Tract 401, Tipton County, Tennessee</v>
      </c>
      <c r="CV2" t="str" cm="1">
        <f t="array" ref="CV2:CV6">IFERROR(_xlfn._xlws.SORT(_xlfn._xlws.FILTER(LMI_Data[[Jurisdiction/Geography]:[Jurisdiction/Geography]], (LMI_Data[[County (Block Groups and Census Tracts)]:[County (Block Groups and Census Tracts)]]=CV$1)* (LMI_Data[[Type]:[Type]]="Block Group"))),"")</f>
        <v>Block Group 1, Census Tract 901, Trousdale County, Tennessee</v>
      </c>
      <c r="CW2" t="str" cm="1">
        <f t="array" ref="CW2:CW15">IFERROR(_xlfn._xlws.SORT(_xlfn._xlws.FILTER(LMI_Data[[Jurisdiction/Geography]:[Jurisdiction/Geography]], (LMI_Data[[County (Block Groups and Census Tracts)]:[County (Block Groups and Census Tracts)]]=CW$1)* (LMI_Data[[Type]:[Type]]="Block Group"))),"")</f>
        <v>Block Group 1, Census Tract 801, Unicoi County, Tennessee</v>
      </c>
      <c r="CX2" t="str" cm="1">
        <f t="array" ref="CX2:CX15">IFERROR(_xlfn._xlws.SORT(_xlfn._xlws.FILTER(LMI_Data[[Jurisdiction/Geography]:[Jurisdiction/Geography]], (LMI_Data[[County (Block Groups and Census Tracts)]:[County (Block Groups and Census Tracts)]]=CX$1)* (LMI_Data[[Type]:[Type]]="Block Group"))),"")</f>
        <v>Block Group 1, Census Tract 401.01, Union County, Tennessee</v>
      </c>
      <c r="CY2" t="str" cm="1">
        <f t="array" ref="CY2:CY5">IFERROR(_xlfn._xlws.SORT(_xlfn._xlws.FILTER(LMI_Data[[Jurisdiction/Geography]:[Jurisdiction/Geography]], (LMI_Data[[County (Block Groups and Census Tracts)]:[County (Block Groups and Census Tracts)]]=CY$1)* (LMI_Data[[Type]:[Type]]="Block Group"))),"")</f>
        <v>Block Group 1, Census Tract 9250, Van Buren County, Tennessee</v>
      </c>
      <c r="CZ2" t="str" cm="1">
        <f t="array" ref="CZ2:CZ28">IFERROR(_xlfn._xlws.SORT(_xlfn._xlws.FILTER(LMI_Data[[Jurisdiction/Geography]:[Jurisdiction/Geography]], (LMI_Data[[County (Block Groups and Census Tracts)]:[County (Block Groups and Census Tracts)]]=CZ$1)* (LMI_Data[[Type]:[Type]]="Block Group"))),"")</f>
        <v>Block Group 1, Census Tract 9301, Warren County, Tennessee</v>
      </c>
      <c r="DA2" t="str" cm="1">
        <f t="array" ref="DA2:DA94">IFERROR(_xlfn._xlws.SORT(_xlfn._xlws.FILTER(LMI_Data[[Jurisdiction/Geography]:[Jurisdiction/Geography]], (LMI_Data[[County (Block Groups and Census Tracts)]:[County (Block Groups and Census Tracts)]]=DA$1)* (LMI_Data[[Type]:[Type]]="Block Group"))),"")</f>
        <v>Block Group 1, Census Tract 601, Washington County, Tennessee</v>
      </c>
      <c r="DB2" t="str" cm="1">
        <f t="array" ref="DB2:DB14">IFERROR(_xlfn._xlws.SORT(_xlfn._xlws.FILTER(LMI_Data[[Jurisdiction/Geography]:[Jurisdiction/Geography]], (LMI_Data[[County (Block Groups and Census Tracts)]:[County (Block Groups and Census Tracts)]]=DB$1)* (LMI_Data[[Type]:[Type]]="Block Group"))),"")</f>
        <v>Block Group 1, Census Tract 9501, Wayne County, Tennessee</v>
      </c>
      <c r="DC2" t="str" cm="1">
        <f t="array" ref="DC2:DC27">IFERROR(_xlfn._xlws.SORT(_xlfn._xlws.FILTER(LMI_Data[[Jurisdiction/Geography]:[Jurisdiction/Geography]], (LMI_Data[[County (Block Groups and Census Tracts)]:[County (Block Groups and Census Tracts)]]=DC$1)* (LMI_Data[[Type]:[Type]]="Block Group"))),"")</f>
        <v>Block Group 1, Census Tract 9680, Weakley County, Tennessee</v>
      </c>
      <c r="DD2" t="str" cm="1">
        <f t="array" ref="DD2:DD18">IFERROR(_xlfn._xlws.SORT(_xlfn._xlws.FILTER(LMI_Data[[Jurisdiction/Geography]:[Jurisdiction/Geography]], (LMI_Data[[County (Block Groups and Census Tracts)]:[County (Block Groups and Census Tracts)]]=DD$1)* (LMI_Data[[Type]:[Type]]="Block Group"))),"")</f>
        <v>Block Group 1, Census Tract 9350, White County, Tennessee</v>
      </c>
      <c r="DE2" t="str" cm="1">
        <f t="array" ref="DE2:DE113">IFERROR(_xlfn._xlws.SORT(_xlfn._xlws.FILTER(LMI_Data[[Jurisdiction/Geography]:[Jurisdiction/Geography]], (LMI_Data[[County (Block Groups and Census Tracts)]:[County (Block Groups and Census Tracts)]]=DE$1)* (LMI_Data[[Type]:[Type]]="Block Group"))),"")</f>
        <v>Block Group 1, Census Tract 501.02, Williamson County, Tennessee</v>
      </c>
      <c r="DF2" t="str" cm="1">
        <f t="array" ref="DF2:DF78">IFERROR(_xlfn._xlws.SORT(_xlfn._xlws.FILTER(LMI_Data[[Jurisdiction/Geography]:[Jurisdiction/Geography]], (LMI_Data[[County (Block Groups and Census Tracts)]:[County (Block Groups and Census Tracts)]]=DF$1)* (LMI_Data[[Type]:[Type]]="Block Group"))),"")</f>
        <v>Block Group 1, Census Tract 301.02, Wilson County, Tennessee</v>
      </c>
      <c r="DI2" t="str" cm="1">
        <f t="array" ref="DI2:DI21">IFERROR(_xlfn._xlws.SORT(_xlfn._xlws.FILTER(LMI_Data[[Jurisdiction/Geography]:[Jurisdiction/Geography]], (LMI_Data[[County (Block Groups and Census Tracts)]:[County (Block Groups and Census Tracts)]]=P$1)* (LMI_Data[[Type]:[Type]]="Census Tract"))),"")</f>
        <v>Census Tract 201, Anderson County, Tennessee</v>
      </c>
      <c r="DJ2" t="str" cm="1">
        <f t="array" ref="DJ2:DJ11">IFERROR(_xlfn._xlws.SORT(_xlfn._xlws.FILTER(LMI_Data[[Jurisdiction/Geography]:[Jurisdiction/Geography]], (LMI_Data[[County (Block Groups and Census Tracts)]:[County (Block Groups and Census Tracts)]]=Q$1)* (LMI_Data[[Type]:[Type]]="Census Tract"))),"")</f>
        <v>Census Tract 9501, Bedford County, Tennessee</v>
      </c>
      <c r="DK2" t="str" cm="1">
        <f t="array" ref="DK2:DK6">IFERROR(_xlfn._xlws.SORT(_xlfn._xlws.FILTER(LMI_Data[[Jurisdiction/Geography]:[Jurisdiction/Geography]], (LMI_Data[[County (Block Groups and Census Tracts)]:[County (Block Groups and Census Tracts)]]=R$1)* (LMI_Data[[Type]:[Type]]="Census Tract"))),"")</f>
        <v>Census Tract 9630, Benton County, Tennessee</v>
      </c>
      <c r="DL2" t="str" cm="1">
        <f t="array" ref="DL2:DL5">IFERROR(_xlfn._xlws.SORT(_xlfn._xlws.FILTER(LMI_Data[[Jurisdiction/Geography]:[Jurisdiction/Geography]], (LMI_Data[[County (Block Groups and Census Tracts)]:[County (Block Groups and Census Tracts)]]=S$1)* (LMI_Data[[Type]:[Type]]="Census Tract"))),"")</f>
        <v>Census Tract 9530, Bledsoe County, Tennessee</v>
      </c>
      <c r="DM2" t="str" cm="1">
        <f t="array" ref="DM2:DM32">IFERROR(_xlfn._xlws.SORT(_xlfn._xlws.FILTER(LMI_Data[[Jurisdiction/Geography]:[Jurisdiction/Geography]], (LMI_Data[[County (Block Groups and Census Tracts)]:[County (Block Groups and Census Tracts)]]=T$1)* (LMI_Data[[Type]:[Type]]="Census Tract"))),"")</f>
        <v>Census Tract 101, Blount County, Tennessee</v>
      </c>
      <c r="DN2" t="str" cm="1">
        <f t="array" ref="DN2:DN26">IFERROR(_xlfn._xlws.SORT(_xlfn._xlws.FILTER(LMI_Data[[Jurisdiction/Geography]:[Jurisdiction/Geography]], (LMI_Data[[County (Block Groups and Census Tracts)]:[County (Block Groups and Census Tracts)]]=U$1)* (LMI_Data[[Type]:[Type]]="Census Tract"))),"")</f>
        <v>Census Tract 101, Bradley County, Tennessee</v>
      </c>
      <c r="DO2" t="str" cm="1">
        <f t="array" ref="DO2:DO14">IFERROR(_xlfn._xlws.SORT(_xlfn._xlws.FILTER(LMI_Data[[Jurisdiction/Geography]:[Jurisdiction/Geography]], (LMI_Data[[County (Block Groups and Census Tracts)]:[County (Block Groups and Census Tracts)]]=V$1)* (LMI_Data[[Type]:[Type]]="Census Tract"))),"")</f>
        <v>Census Tract 9501, Campbell County, Tennessee</v>
      </c>
      <c r="DP2" t="str" cm="1">
        <f t="array" ref="DP2:DP5">IFERROR(_xlfn._xlws.SORT(_xlfn._xlws.FILTER(LMI_Data[[Jurisdiction/Geography]:[Jurisdiction/Geography]], (LMI_Data[[County (Block Groups and Census Tracts)]:[County (Block Groups and Census Tracts)]]=W$1)* (LMI_Data[[Type]:[Type]]="Census Tract"))),"")</f>
        <v>Census Tract 9601, Cannon County, Tennessee</v>
      </c>
      <c r="DQ2" t="str" cm="1">
        <f t="array" ref="DQ2:DQ10">IFERROR(_xlfn._xlws.SORT(_xlfn._xlws.FILTER(LMI_Data[[Jurisdiction/Geography]:[Jurisdiction/Geography]], (LMI_Data[[County (Block Groups and Census Tracts)]:[County (Block Groups and Census Tracts)]]=X$1)* (LMI_Data[[Type]:[Type]]="Census Tract"))),"")</f>
        <v>Census Tract 9620, Carroll County, Tennessee</v>
      </c>
      <c r="DR2" t="str" cm="1">
        <f t="array" ref="DR2:DR19">IFERROR(_xlfn._xlws.SORT(_xlfn._xlws.FILTER(LMI_Data[[Jurisdiction/Geography]:[Jurisdiction/Geography]], (LMI_Data[[County (Block Groups and Census Tracts)]:[County (Block Groups and Census Tracts)]]=Y$1)* (LMI_Data[[Type]:[Type]]="Census Tract"))),"")</f>
        <v>Census Tract 701, Carter County, Tennessee</v>
      </c>
      <c r="DS2" t="str" cm="1">
        <f t="array" ref="DS2:DS10">IFERROR(_xlfn._xlws.SORT(_xlfn._xlws.FILTER(LMI_Data[[Jurisdiction/Geography]:[Jurisdiction/Geography]], (LMI_Data[[County (Block Groups and Census Tracts)]:[County (Block Groups and Census Tracts)]]=Z$1)* (LMI_Data[[Type]:[Type]]="Census Tract"))),"")</f>
        <v>Census Tract 701.02, Cheatham County, Tennessee</v>
      </c>
      <c r="DT2" t="str" cm="1">
        <f t="array" ref="DT2:DT6">IFERROR(_xlfn._xlws.SORT(_xlfn._xlws.FILTER(LMI_Data[[Jurisdiction/Geography]:[Jurisdiction/Geography]], (LMI_Data[[County (Block Groups and Census Tracts)]:[County (Block Groups and Census Tracts)]]=AA$1)* (LMI_Data[[Type]:[Type]]="Census Tract"))),"")</f>
        <v>Census Tract 9701.01, Chester County, Tennessee</v>
      </c>
      <c r="DU2" t="str" cm="1">
        <f t="array" ref="DU2:DU10">IFERROR(_xlfn._xlws.SORT(_xlfn._xlws.FILTER(LMI_Data[[Jurisdiction/Geography]:[Jurisdiction/Geography]], (LMI_Data[[County (Block Groups and Census Tracts)]:[County (Block Groups and Census Tracts)]]=AB$1)* (LMI_Data[[Type]:[Type]]="Census Tract"))),"")</f>
        <v>Census Tract 9701, Claiborne County, Tennessee</v>
      </c>
      <c r="DV2" t="str" cm="1">
        <f t="array" ref="DV2:DV3">IFERROR(_xlfn._xlws.SORT(_xlfn._xlws.FILTER(LMI_Data[[Jurisdiction/Geography]:[Jurisdiction/Geography]], (LMI_Data[[County (Block Groups and Census Tracts)]:[County (Block Groups and Census Tracts)]]=AC$1)* (LMI_Data[[Type]:[Type]]="Census Tract"))),"")</f>
        <v>Census Tract 9550, Clay County, Tennessee</v>
      </c>
      <c r="DW2" t="str" cm="1">
        <f t="array" ref="DW2:DW10">IFERROR(_xlfn._xlws.SORT(_xlfn._xlws.FILTER(LMI_Data[[Jurisdiction/Geography]:[Jurisdiction/Geography]], (LMI_Data[[County (Block Groups and Census Tracts)]:[County (Block Groups and Census Tracts)]]=AD$1)* (LMI_Data[[Type]:[Type]]="Census Tract"))),"")</f>
        <v>Census Tract 9201, Cocke County, Tennessee</v>
      </c>
      <c r="DX2" t="str" cm="1">
        <f t="array" ref="DX2:DX18">IFERROR(_xlfn._xlws.SORT(_xlfn._xlws.FILTER(LMI_Data[[Jurisdiction/Geography]:[Jurisdiction/Geography]], (LMI_Data[[County (Block Groups and Census Tracts)]:[County (Block Groups and Census Tracts)]]=AE$1)* (LMI_Data[[Type]:[Type]]="Census Tract"))),"")</f>
        <v>Census Tract 9701, Coffee County, Tennessee</v>
      </c>
      <c r="DY2" t="str" cm="1">
        <f t="array" ref="DY2:DY6">IFERROR(_xlfn._xlws.SORT(_xlfn._xlws.FILTER(LMI_Data[[Jurisdiction/Geography]:[Jurisdiction/Geography]], (LMI_Data[[County (Block Groups and Census Tracts)]:[County (Block Groups and Census Tracts)]]=AF$1)* (LMI_Data[[Type]:[Type]]="Census Tract"))),"")</f>
        <v>Census Tract 9610, Crockett County, Tennessee</v>
      </c>
      <c r="DZ2" t="str" cm="1">
        <f t="array" ref="DZ2:DZ18">IFERROR(_xlfn._xlws.SORT(_xlfn._xlws.FILTER(LMI_Data[[Jurisdiction/Geography]:[Jurisdiction/Geography]], (LMI_Data[[County (Block Groups and Census Tracts)]:[County (Block Groups and Census Tracts)]]=AG$1)* (LMI_Data[[Type]:[Type]]="Census Tract"))),"")</f>
        <v>Census Tract 9701.01, Cumberland County, Tennessee</v>
      </c>
      <c r="EA2" t="str" cm="1">
        <f t="array" ref="EA2:EA175">IFERROR(_xlfn._xlws.SORT(_xlfn._xlws.FILTER(LMI_Data[[Jurisdiction/Geography]:[Jurisdiction/Geography]], (LMI_Data[[County (Block Groups and Census Tracts)]:[County (Block Groups and Census Tracts)]]=AH$1)* (LMI_Data[[Type]:[Type]]="Census Tract"))),"")</f>
        <v>Census Tract 101.03, Davidson County, Tennessee</v>
      </c>
      <c r="EB2" t="str" cm="1">
        <f t="array" ref="EB2:EB6">IFERROR(_xlfn._xlws.SORT(_xlfn._xlws.FILTER(LMI_Data[[Jurisdiction/Geography]:[Jurisdiction/Geography]], (LMI_Data[[County (Block Groups and Census Tracts)]:[County (Block Groups and Census Tracts)]]=AI$1)* (LMI_Data[[Type]:[Type]]="Census Tract"))),"")</f>
        <v>Census Tract 9550.01, Decatur County, Tennessee</v>
      </c>
      <c r="EC2" t="str" cm="1">
        <f t="array" ref="EC2:EC6">IFERROR(_xlfn._xlws.SORT(_xlfn._xlws.FILTER(LMI_Data[[Jurisdiction/Geography]:[Jurisdiction/Geography]], (LMI_Data[[County (Block Groups and Census Tracts)]:[County (Block Groups and Census Tracts)]]=AJ$1)* (LMI_Data[[Type]:[Type]]="Census Tract"))),"")</f>
        <v>Census Tract 9201.01, DeKalb County, Tennessee</v>
      </c>
      <c r="ED2" t="str" cm="1">
        <f t="array" ref="ED2:ED12">IFERROR(_xlfn._xlws.SORT(_xlfn._xlws.FILTER(LMI_Data[[Jurisdiction/Geography]:[Jurisdiction/Geography]], (LMI_Data[[County (Block Groups and Census Tracts)]:[County (Block Groups and Census Tracts)]]=AK$1)* (LMI_Data[[Type]:[Type]]="Census Tract"))),"")</f>
        <v>Census Tract 601, Dickson County, Tennessee</v>
      </c>
      <c r="EE2" t="str" cm="1">
        <f t="array" ref="EE2:EE11">IFERROR(_xlfn._xlws.SORT(_xlfn._xlws.FILTER(LMI_Data[[Jurisdiction/Geography]:[Jurisdiction/Geography]], (LMI_Data[[County (Block Groups and Census Tracts)]:[County (Block Groups and Census Tracts)]]=AL$1)* (LMI_Data[[Type]:[Type]]="Census Tract"))),"")</f>
        <v>Census Tract 9640.01, Dyer County, Tennessee</v>
      </c>
      <c r="EF2" t="str" cm="1">
        <f t="array" ref="EF2:EF12">IFERROR(_xlfn._xlws.SORT(_xlfn._xlws.FILTER(LMI_Data[[Jurisdiction/Geography]:[Jurisdiction/Geography]], (LMI_Data[[County (Block Groups and Census Tracts)]:[County (Block Groups and Census Tracts)]]=AM$1)* (LMI_Data[[Type]:[Type]]="Census Tract"))),"")</f>
        <v>Census Tract 603, Fayette County, Tennessee</v>
      </c>
      <c r="EG2" t="str" cm="1">
        <f t="array" ref="EG2:EG6">IFERROR(_xlfn._xlws.SORT(_xlfn._xlws.FILTER(LMI_Data[[Jurisdiction/Geography]:[Jurisdiction/Geography]], (LMI_Data[[County (Block Groups and Census Tracts)]:[County (Block Groups and Census Tracts)]]=AN$1)* (LMI_Data[[Type]:[Type]]="Census Tract"))),"")</f>
        <v>Census Tract 9650, Fentress County, Tennessee</v>
      </c>
      <c r="EH2" t="str" cm="1">
        <f t="array" ref="EH2:EH11">IFERROR(_xlfn._xlws.SORT(_xlfn._xlws.FILTER(LMI_Data[[Jurisdiction/Geography]:[Jurisdiction/Geography]], (LMI_Data[[County (Block Groups and Census Tracts)]:[County (Block Groups and Census Tracts)]]=AO$1)* (LMI_Data[[Type]:[Type]]="Census Tract"))),"")</f>
        <v>Census Tract 9601, Franklin County, Tennessee</v>
      </c>
      <c r="EI2" t="str" cm="1">
        <f t="array" ref="EI2:EI18">IFERROR(_xlfn._xlws.SORT(_xlfn._xlws.FILTER(LMI_Data[[Jurisdiction/Geography]:[Jurisdiction/Geography]], (LMI_Data[[County (Block Groups and Census Tracts)]:[County (Block Groups and Census Tracts)]]=AP$1)* (LMI_Data[[Type]:[Type]]="Census Tract"))),"")</f>
        <v>Census Tract 9661, Gibson County, Tennessee</v>
      </c>
      <c r="EJ2" t="str" cm="1">
        <f t="array" ref="EJ2:EJ10">IFERROR(_xlfn._xlws.SORT(_xlfn._xlws.FILTER(LMI_Data[[Jurisdiction/Geography]:[Jurisdiction/Geography]], (LMI_Data[[County (Block Groups and Census Tracts)]:[County (Block Groups and Census Tracts)]]=AQ$1)* (LMI_Data[[Type]:[Type]]="Census Tract"))),"")</f>
        <v>Census Tract 9201, Giles County, Tennessee</v>
      </c>
      <c r="EK2" t="str" cm="1">
        <f t="array" ref="EK2:EK7">IFERROR(_xlfn._xlws.SORT(_xlfn._xlws.FILTER(LMI_Data[[Jurisdiction/Geography]:[Jurisdiction/Geography]], (LMI_Data[[County (Block Groups and Census Tracts)]:[County (Block Groups and Census Tracts)]]=AR$1)* (LMI_Data[[Type]:[Type]]="Census Tract"))),"")</f>
        <v>Census Tract 5001, Grainger County, Tennessee</v>
      </c>
      <c r="EL2" t="str" cm="1">
        <f t="array" ref="EL2:EL18">IFERROR(_xlfn._xlws.SORT(_xlfn._xlws.FILTER(LMI_Data[[Jurisdiction/Geography]:[Jurisdiction/Geography]], (LMI_Data[[County (Block Groups and Census Tracts)]:[County (Block Groups and Census Tracts)]]=AS$1)* (LMI_Data[[Type]:[Type]]="Census Tract"))),"")</f>
        <v>Census Tract 901, Greene County, Tennessee</v>
      </c>
      <c r="EM2" t="str" cm="1">
        <f t="array" ref="EM2:EM5">IFERROR(_xlfn._xlws.SORT(_xlfn._xlws.FILTER(LMI_Data[[Jurisdiction/Geography]:[Jurisdiction/Geography]], (LMI_Data[[County (Block Groups and Census Tracts)]:[County (Block Groups and Census Tracts)]]=AT$1)* (LMI_Data[[Type]:[Type]]="Census Tract"))),"")</f>
        <v>Census Tract 9550, Grundy County, Tennessee</v>
      </c>
      <c r="EN2" t="str" cm="1">
        <f t="array" ref="EN2:EN13">IFERROR(_xlfn._xlws.SORT(_xlfn._xlws.FILTER(LMI_Data[[Jurisdiction/Geography]:[Jurisdiction/Geography]], (LMI_Data[[County (Block Groups and Census Tracts)]:[County (Block Groups and Census Tracts)]]=AU$1)* (LMI_Data[[Type]:[Type]]="Census Tract"))),"")</f>
        <v>Census Tract 1001, Hamblen County, Tennessee</v>
      </c>
      <c r="EO2" t="str" cm="1">
        <f t="array" ref="EO2:EO88">IFERROR(_xlfn._xlws.SORT(_xlfn._xlws.FILTER(LMI_Data[[Jurisdiction/Geography]:[Jurisdiction/Geography]], (LMI_Data[[County (Block Groups and Census Tracts)]:[County (Block Groups and Census Tracts)]]=AV$1)* (LMI_Data[[Type]:[Type]]="Census Tract"))),"")</f>
        <v>Census Tract 101.01, Hamilton County, Tennessee</v>
      </c>
      <c r="EP2" t="str" cm="1">
        <f t="array" ref="EP2:EP3">IFERROR(_xlfn._xlws.SORT(_xlfn._xlws.FILTER(LMI_Data[[Jurisdiction/Geography]:[Jurisdiction/Geography]], (LMI_Data[[County (Block Groups and Census Tracts)]:[County (Block Groups and Census Tracts)]]=AW$1)* (LMI_Data[[Type]:[Type]]="Census Tract"))),"")</f>
        <v>Census Tract 9605, Hancock County, Tennessee</v>
      </c>
      <c r="EQ2" t="str" cm="1">
        <f t="array" ref="EQ2:EQ7">IFERROR(_xlfn._xlws.SORT(_xlfn._xlws.FILTER(LMI_Data[[Jurisdiction/Geography]:[Jurisdiction/Geography]], (LMI_Data[[County (Block Groups and Census Tracts)]:[County (Block Groups and Census Tracts)]]=AX$1)* (LMI_Data[[Type]:[Type]]="Census Tract"))),"")</f>
        <v>Census Tract 9501, Hardeman County, Tennessee</v>
      </c>
      <c r="ER2" t="str" cm="1">
        <f t="array" ref="ER2:ER9">IFERROR(_xlfn._xlws.SORT(_xlfn._xlws.FILTER(LMI_Data[[Jurisdiction/Geography]:[Jurisdiction/Geography]], (LMI_Data[[County (Block Groups and Census Tracts)]:[County (Block Groups and Census Tracts)]]=AY$1)* (LMI_Data[[Type]:[Type]]="Census Tract"))),"")</f>
        <v>Census Tract 9201, Hardin County, Tennessee</v>
      </c>
      <c r="ES2" t="str" cm="1">
        <f t="array" ref="ES2:ES14">IFERROR(_xlfn._xlws.SORT(_xlfn._xlws.FILTER(LMI_Data[[Jurisdiction/Geography]:[Jurisdiction/Geography]], (LMI_Data[[County (Block Groups and Census Tracts)]:[County (Block Groups and Census Tracts)]]=AZ$1)* (LMI_Data[[Type]:[Type]]="Census Tract"))),"")</f>
        <v>Census Tract 501, Hawkins County, Tennessee</v>
      </c>
      <c r="ET2" t="str" cm="1">
        <f t="array" ref="ET2:ET7">IFERROR(_xlfn._xlws.SORT(_xlfn._xlws.FILTER(LMI_Data[[Jurisdiction/Geography]:[Jurisdiction/Geography]], (LMI_Data[[County (Block Groups and Census Tracts)]:[County (Block Groups and Census Tracts)]]=BA$1)* (LMI_Data[[Type]:[Type]]="Census Tract"))),"")</f>
        <v>Census Tract 9301, Haywood County, Tennessee</v>
      </c>
      <c r="EU2" t="str" cm="1">
        <f t="array" ref="EU2:EU8">IFERROR(_xlfn._xlws.SORT(_xlfn._xlws.FILTER(LMI_Data[[Jurisdiction/Geography]:[Jurisdiction/Geography]], (LMI_Data[[County (Block Groups and Census Tracts)]:[County (Block Groups and Census Tracts)]]=BB$1)* (LMI_Data[[Type]:[Type]]="Census Tract"))),"")</f>
        <v>Census Tract 9750, Henderson County, Tennessee</v>
      </c>
      <c r="EV2" t="str" cm="1">
        <f t="array" ref="EV2:EV13">IFERROR(_xlfn._xlws.SORT(_xlfn._xlws.FILTER(LMI_Data[[Jurisdiction/Geography]:[Jurisdiction/Geography]], (LMI_Data[[County (Block Groups and Census Tracts)]:[County (Block Groups and Census Tracts)]]=BC$1)* (LMI_Data[[Type]:[Type]]="Census Tract"))),"")</f>
        <v>Census Tract 9690.01, Henry County, Tennessee</v>
      </c>
      <c r="EW2" t="str" cm="1">
        <f t="array" ref="EW2:EW8">IFERROR(_xlfn._xlws.SORT(_xlfn._xlws.FILTER(LMI_Data[[Jurisdiction/Geography]:[Jurisdiction/Geography]], (LMI_Data[[County (Block Groups and Census Tracts)]:[County (Block Groups and Census Tracts)]]=BD$1)* (LMI_Data[[Type]:[Type]]="Census Tract"))),"")</f>
        <v>Census Tract 9501, Hickman County, Tennessee</v>
      </c>
      <c r="EX2" t="str" cm="1">
        <f t="array" ref="EX2:EX4">IFERROR(_xlfn._xlws.SORT(_xlfn._xlws.FILTER(LMI_Data[[Jurisdiction/Geography]:[Jurisdiction/Geography]], (LMI_Data[[County (Block Groups and Census Tracts)]:[County (Block Groups and Census Tracts)]]=BE$1)* (LMI_Data[[Type]:[Type]]="Census Tract"))),"")</f>
        <v>Census Tract 1201, Houston County, Tennessee</v>
      </c>
      <c r="EY2" t="str" cm="1">
        <f t="array" ref="EY2:EY6">IFERROR(_xlfn._xlws.SORT(_xlfn._xlws.FILTER(LMI_Data[[Jurisdiction/Geography]:[Jurisdiction/Geography]], (LMI_Data[[County (Block Groups and Census Tracts)]:[County (Block Groups and Census Tracts)]]=BF$1)* (LMI_Data[[Type]:[Type]]="Census Tract"))),"")</f>
        <v>Census Tract 1301, Humphreys County, Tennessee</v>
      </c>
      <c r="EZ2" t="str" cm="1">
        <f t="array" ref="EZ2:EZ5">IFERROR(_xlfn._xlws.SORT(_xlfn._xlws.FILTER(LMI_Data[[Jurisdiction/Geography]:[Jurisdiction/Geography]], (LMI_Data[[County (Block Groups and Census Tracts)]:[County (Block Groups and Census Tracts)]]=BG$1)* (LMI_Data[[Type]:[Type]]="Census Tract"))),"")</f>
        <v>Census Tract 9601, Jackson County, Tennessee</v>
      </c>
      <c r="FA2" t="str" cm="1">
        <f t="array" ref="FA2:FA13">IFERROR(_xlfn._xlws.SORT(_xlfn._xlws.FILTER(LMI_Data[[Jurisdiction/Geography]:[Jurisdiction/Geography]], (LMI_Data[[County (Block Groups and Census Tracts)]:[County (Block Groups and Census Tracts)]]=BH$1)* (LMI_Data[[Type]:[Type]]="Census Tract"))),"")</f>
        <v>Census Tract 701.01, Jefferson County, Tennessee</v>
      </c>
      <c r="FB2" t="str" cm="1">
        <f t="array" ref="FB2:FB6">IFERROR(_xlfn._xlws.SORT(_xlfn._xlws.FILTER(LMI_Data[[Jurisdiction/Geography]:[Jurisdiction/Geography]], (LMI_Data[[County (Block Groups and Census Tracts)]:[County (Block Groups and Census Tracts)]]=BI$1)* (LMI_Data[[Type]:[Type]]="Census Tract"))),"")</f>
        <v>Census Tract 9560, Johnson County, Tennessee</v>
      </c>
      <c r="FC2" t="str" cm="1">
        <f t="array" ref="FC2:FC122">IFERROR(_xlfn._xlws.SORT(_xlfn._xlws.FILTER(LMI_Data[[Jurisdiction/Geography]:[Jurisdiction/Geography]], (LMI_Data[[County (Block Groups and Census Tracts)]:[County (Block Groups and Census Tracts)]]=BJ$1)* (LMI_Data[[Type]:[Type]]="Census Tract"))),"")</f>
        <v>Census Tract 1, Knox County, Tennessee</v>
      </c>
      <c r="FD2" t="str" cm="1">
        <f t="array" ref="FD2:FD3">IFERROR(_xlfn._xlws.SORT(_xlfn._xlws.FILTER(LMI_Data[[Jurisdiction/Geography]:[Jurisdiction/Geography]], (LMI_Data[[County (Block Groups and Census Tracts)]:[County (Block Groups and Census Tracts)]]=BK$1)* (LMI_Data[[Type]:[Type]]="Census Tract"))),"")</f>
        <v>Census Tract 9601, Lake County, Tennessee</v>
      </c>
      <c r="FE2" t="str" cm="1">
        <f t="array" ref="FE2:FE10">IFERROR(_xlfn._xlws.SORT(_xlfn._xlws.FILTER(LMI_Data[[Jurisdiction/Geography]:[Jurisdiction/Geography]], (LMI_Data[[County (Block Groups and Census Tracts)]:[County (Block Groups and Census Tracts)]]=BL$1)* (LMI_Data[[Type]:[Type]]="Census Tract"))),"")</f>
        <v>Census Tract 501, Lauderdale County, Tennessee</v>
      </c>
      <c r="FF2" t="str" cm="1">
        <f t="array" ref="FF2:FF12">IFERROR(_xlfn._xlws.SORT(_xlfn._xlws.FILTER(LMI_Data[[Jurisdiction/Geography]:[Jurisdiction/Geography]], (LMI_Data[[County (Block Groups and Census Tracts)]:[County (Block Groups and Census Tracts)]]=BM$1)* (LMI_Data[[Type]:[Type]]="Census Tract"))),"")</f>
        <v>Census Tract 9601, Lawrence County, Tennessee</v>
      </c>
      <c r="FG2" t="str" cm="1">
        <f t="array" ref="FG2:FG3">IFERROR(_xlfn._xlws.SORT(_xlfn._xlws.FILTER(LMI_Data[[Jurisdiction/Geography]:[Jurisdiction/Geography]], (LMI_Data[[County (Block Groups and Census Tracts)]:[County (Block Groups and Census Tracts)]]=BN$1)* (LMI_Data[[Type]:[Type]]="Census Tract"))),"")</f>
        <v>Census Tract 9701, Lewis County, Tennessee</v>
      </c>
      <c r="FH2" t="str" cm="1">
        <f t="array" ref="FH2:FH10">IFERROR(_xlfn._xlws.SORT(_xlfn._xlws.FILTER(LMI_Data[[Jurisdiction/Geography]:[Jurisdiction/Geography]], (LMI_Data[[County (Block Groups and Census Tracts)]:[County (Block Groups and Census Tracts)]]=BO$1)* (LMI_Data[[Type]:[Type]]="Census Tract"))),"")</f>
        <v>Census Tract 9750, Lincoln County, Tennessee</v>
      </c>
      <c r="FI2" t="str" cm="1">
        <f t="array" ref="FI2:FI15">IFERROR(_xlfn._xlws.SORT(_xlfn._xlws.FILTER(LMI_Data[[Jurisdiction/Geography]:[Jurisdiction/Geography]], (LMI_Data[[County (Block Groups and Census Tracts)]:[County (Block Groups and Census Tracts)]]=BP$1)* (LMI_Data[[Type]:[Type]]="Census Tract"))),"")</f>
        <v>Census Tract 601, Loudon County, Tennessee</v>
      </c>
      <c r="FJ2" t="str" cm="1">
        <f t="array" ref="FJ2:FJ6">IFERROR(_xlfn._xlws.SORT(_xlfn._xlws.FILTER(LMI_Data[[Jurisdiction/Geography]:[Jurisdiction/Geography]], (LMI_Data[[County (Block Groups and Census Tracts)]:[County (Block Groups and Census Tracts)]]=BQ$1)* (LMI_Data[[Type]:[Type]]="Census Tract"))),"")</f>
        <v>Census Tract 9701, Macon County, Tennessee</v>
      </c>
      <c r="FK2" t="str" cm="1">
        <f t="array" ref="FK2:FK29">IFERROR(_xlfn._xlws.SORT(_xlfn._xlws.FILTER(LMI_Data[[Jurisdiction/Geography]:[Jurisdiction/Geography]], (LMI_Data[[County (Block Groups and Census Tracts)]:[County (Block Groups and Census Tracts)]]=BR$1)* (LMI_Data[[Type]:[Type]]="Census Tract"))),"")</f>
        <v>Census Tract 1, Madison County, Tennessee</v>
      </c>
      <c r="FL2" t="str" cm="1">
        <f t="array" ref="FL2:FL8">IFERROR(_xlfn._xlws.SORT(_xlfn._xlws.FILTER(LMI_Data[[Jurisdiction/Geography]:[Jurisdiction/Geography]], (LMI_Data[[County (Block Groups and Census Tracts)]:[County (Block Groups and Census Tracts)]]=BS$1)* (LMI_Data[[Type]:[Type]]="Census Tract"))),"")</f>
        <v>Census Tract 501.01, Marion County, Tennessee</v>
      </c>
      <c r="FM2" t="str" cm="1">
        <f t="array" ref="FM2:FM7">IFERROR(_xlfn._xlws.SORT(_xlfn._xlws.FILTER(LMI_Data[[Jurisdiction/Geography]:[Jurisdiction/Geography]], (LMI_Data[[County (Block Groups and Census Tracts)]:[County (Block Groups and Census Tracts)]]=BT$1)* (LMI_Data[[Type]:[Type]]="Census Tract"))),"")</f>
        <v>Census Tract 9550, Marshall County, Tennessee</v>
      </c>
      <c r="FN2" t="str" cm="1">
        <f t="array" ref="FN2:FN22">IFERROR(_xlfn._xlws.SORT(_xlfn._xlws.FILTER(LMI_Data[[Jurisdiction/Geography]:[Jurisdiction/Geography]], (LMI_Data[[County (Block Groups and Census Tracts)]:[County (Block Groups and Census Tracts)]]=BU$1)* (LMI_Data[[Type]:[Type]]="Census Tract"))),"")</f>
        <v>Census Tract 101, Maury County, Tennessee</v>
      </c>
      <c r="FO2" t="str" cm="1">
        <f t="array" ref="FO2:FO15">IFERROR(_xlfn._xlws.SORT(_xlfn._xlws.FILTER(LMI_Data[[Jurisdiction/Geography]:[Jurisdiction/Geography]], (LMI_Data[[County (Block Groups and Census Tracts)]:[County (Block Groups and Census Tracts)]]=BV$1)* (LMI_Data[[Type]:[Type]]="Census Tract"))),"")</f>
        <v>Census Tract 9701.02, McMinn County, Tennessee</v>
      </c>
      <c r="FP2" t="str" cm="1">
        <f t="array" ref="FP2:FP9">IFERROR(_xlfn._xlws.SORT(_xlfn._xlws.FILTER(LMI_Data[[Jurisdiction/Geography]:[Jurisdiction/Geography]], (LMI_Data[[County (Block Groups and Census Tracts)]:[County (Block Groups and Census Tracts)]]=BW$1)* (LMI_Data[[Type]:[Type]]="Census Tract"))),"")</f>
        <v>Census Tract 9301, McNairy County, Tennessee</v>
      </c>
      <c r="FQ2" t="str" cm="1">
        <f t="array" ref="FQ2:FQ4">IFERROR(_xlfn._xlws.SORT(_xlfn._xlws.FILTER(LMI_Data[[Jurisdiction/Geography]:[Jurisdiction/Geography]], (LMI_Data[[County (Block Groups and Census Tracts)]:[County (Block Groups and Census Tracts)]]=BX$1)* (LMI_Data[[Type]:[Type]]="Census Tract"))),"")</f>
        <v>Census Tract 9601, Meigs County, Tennessee</v>
      </c>
      <c r="FR2" t="str" cm="1">
        <f t="array" ref="FR2:FR13">IFERROR(_xlfn._xlws.SORT(_xlfn._xlws.FILTER(LMI_Data[[Jurisdiction/Geography]:[Jurisdiction/Geography]], (LMI_Data[[County (Block Groups and Census Tracts)]:[County (Block Groups and Census Tracts)]]=BY$1)* (LMI_Data[[Type]:[Type]]="Census Tract"))),"")</f>
        <v>Census Tract 9250.01, Monroe County, Tennessee</v>
      </c>
      <c r="FS2" t="str" cm="1">
        <f t="array" ref="FS2:FS47">IFERROR(_xlfn._xlws.SORT(_xlfn._xlws.FILTER(LMI_Data[[Jurisdiction/Geography]:[Jurisdiction/Geography]], (LMI_Data[[County (Block Groups and Census Tracts)]:[County (Block Groups and Census Tracts)]]=BZ$1)* (LMI_Data[[Type]:[Type]]="Census Tract"))),"")</f>
        <v>Census Tract 1001, Montgomery County, Tennessee</v>
      </c>
      <c r="FT2" t="str" cm="1">
        <f t="array" ref="FT2:FT3">IFERROR(_xlfn._xlws.SORT(_xlfn._xlws.FILTER(LMI_Data[[Jurisdiction/Geography]:[Jurisdiction/Geography]], (LMI_Data[[County (Block Groups and Census Tracts)]:[County (Block Groups and Census Tracts)]]=CA$1)* (LMI_Data[[Type]:[Type]]="Census Tract"))),"")</f>
        <v>Census Tract 9301, Moore County, Tennessee</v>
      </c>
      <c r="FU2" t="str" cm="1">
        <f t="array" ref="FU2:FU6">IFERROR(_xlfn._xlws.SORT(_xlfn._xlws.FILTER(LMI_Data[[Jurisdiction/Geography]:[Jurisdiction/Geography]], (LMI_Data[[County (Block Groups and Census Tracts)]:[County (Block Groups and Census Tracts)]]=CB$1)* (LMI_Data[[Type]:[Type]]="Census Tract"))),"")</f>
        <v>Census Tract 1101, Morgan County, Tennessee</v>
      </c>
      <c r="FV2" t="str" cm="1">
        <f t="array" ref="FV2:FV11">IFERROR(_xlfn._xlws.SORT(_xlfn._xlws.FILTER(LMI_Data[[Jurisdiction/Geography]:[Jurisdiction/Geography]], (LMI_Data[[County (Block Groups and Census Tracts)]:[County (Block Groups and Census Tracts)]]=CC$1)* (LMI_Data[[Type]:[Type]]="Census Tract"))),"")</f>
        <v>Census Tract 9650, Obion County, Tennessee</v>
      </c>
      <c r="FW2" t="str" cm="1">
        <f t="array" ref="FW2:FW9">IFERROR(_xlfn._xlws.SORT(_xlfn._xlws.FILTER(LMI_Data[[Jurisdiction/Geography]:[Jurisdiction/Geography]], (LMI_Data[[County (Block Groups and Census Tracts)]:[County (Block Groups and Census Tracts)]]=CD$1)* (LMI_Data[[Type]:[Type]]="Census Tract"))),"")</f>
        <v>Census Tract 9501, Overton County, Tennessee</v>
      </c>
      <c r="FX2" t="str" cm="1">
        <f t="array" ref="FX2:FX4">IFERROR(_xlfn._xlws.SORT(_xlfn._xlws.FILTER(LMI_Data[[Jurisdiction/Geography]:[Jurisdiction/Geography]], (LMI_Data[[County (Block Groups and Census Tracts)]:[County (Block Groups and Census Tracts)]]=CE$1)* (LMI_Data[[Type]:[Type]]="Census Tract"))),"")</f>
        <v>Census Tract 9301, Perry County, Tennessee</v>
      </c>
      <c r="FY2" t="str" cm="1">
        <f t="array" ref="FY2:FY3">IFERROR(_xlfn._xlws.SORT(_xlfn._xlws.FILTER(LMI_Data[[Jurisdiction/Geography]:[Jurisdiction/Geography]], (LMI_Data[[County (Block Groups and Census Tracts)]:[County (Block Groups and Census Tracts)]]=CF$1)* (LMI_Data[[Type]:[Type]]="Census Tract"))),"")</f>
        <v>Census Tract 9251.01, Pickett County, Tennessee</v>
      </c>
      <c r="FZ2" t="str" cm="1">
        <f t="array" ref="FZ2:FZ7">IFERROR(_xlfn._xlws.SORT(_xlfn._xlws.FILTER(LMI_Data[[Jurisdiction/Geography]:[Jurisdiction/Geography]], (LMI_Data[[County (Block Groups and Census Tracts)]:[County (Block Groups and Census Tracts)]]=CG$1)* (LMI_Data[[Type]:[Type]]="Census Tract"))),"")</f>
        <v>Census Tract 9501, Polk County, Tennessee</v>
      </c>
      <c r="GA2" t="str" cm="1">
        <f t="array" ref="GA2:GA19">IFERROR(_xlfn._xlws.SORT(_xlfn._xlws.FILTER(LMI_Data[[Jurisdiction/Geography]:[Jurisdiction/Geography]], (LMI_Data[[County (Block Groups and Census Tracts)]:[County (Block Groups and Census Tracts)]]=CH$1)* (LMI_Data[[Type]:[Type]]="Census Tract"))),"")</f>
        <v>Census Tract 1, Putnam County, Tennessee</v>
      </c>
      <c r="GB2" t="str" cm="1">
        <f t="array" ref="GB2:GB7">IFERROR(_xlfn._xlws.SORT(_xlfn._xlws.FILTER(LMI_Data[[Jurisdiction/Geography]:[Jurisdiction/Geography]], (LMI_Data[[County (Block Groups and Census Tracts)]:[County (Block Groups and Census Tracts)]]=CI$1)* (LMI_Data[[Type]:[Type]]="Census Tract"))),"")</f>
        <v>Census Tract 9750, Rhea County, Tennessee</v>
      </c>
      <c r="GC2" t="str" cm="1">
        <f t="array" ref="GC2:GC17">IFERROR(_xlfn._xlws.SORT(_xlfn._xlws.FILTER(LMI_Data[[Jurisdiction/Geography]:[Jurisdiction/Geography]], (LMI_Data[[County (Block Groups and Census Tracts)]:[County (Block Groups and Census Tracts)]]=CJ$1)* (LMI_Data[[Type]:[Type]]="Census Tract"))),"")</f>
        <v>Census Tract 301, Roane County, Tennessee</v>
      </c>
      <c r="GD2" t="str" cm="1">
        <f t="array" ref="GD2:GD16">IFERROR(_xlfn._xlws.SORT(_xlfn._xlws.FILTER(LMI_Data[[Jurisdiction/Geography]:[Jurisdiction/Geography]], (LMI_Data[[County (Block Groups and Census Tracts)]:[County (Block Groups and Census Tracts)]]=CK$1)* (LMI_Data[[Type]:[Type]]="Census Tract"))),"")</f>
        <v>Census Tract 801.01, Robertson County, Tennessee</v>
      </c>
      <c r="GE2" t="str" cm="1">
        <f t="array" ref="GE2:GE65">IFERROR(_xlfn._xlws.SORT(_xlfn._xlws.FILTER(LMI_Data[[Jurisdiction/Geography]:[Jurisdiction/Geography]], (LMI_Data[[County (Block Groups and Census Tracts)]:[County (Block Groups and Census Tracts)]]=CL$1)* (LMI_Data[[Type]:[Type]]="Census Tract"))),"")</f>
        <v>Census Tract 401.01, Rutherford County, Tennessee</v>
      </c>
      <c r="GF2" t="str" cm="1">
        <f t="array" ref="GF2:GF7">IFERROR(_xlfn._xlws.SORT(_xlfn._xlws.FILTER(LMI_Data[[Jurisdiction/Geography]:[Jurisdiction/Geography]], (LMI_Data[[County (Block Groups and Census Tracts)]:[County (Block Groups and Census Tracts)]]=CM$1)* (LMI_Data[[Type]:[Type]]="Census Tract"))),"")</f>
        <v>Census Tract 9750, Scott County, Tennessee</v>
      </c>
      <c r="GG2" t="str" cm="1">
        <f t="array" ref="GG2:GG5">IFERROR(_xlfn._xlws.SORT(_xlfn._xlws.FILTER(LMI_Data[[Jurisdiction/Geography]:[Jurisdiction/Geography]], (LMI_Data[[County (Block Groups and Census Tracts)]:[County (Block Groups and Census Tracts)]]=CN$1)* (LMI_Data[[Type]:[Type]]="Census Tract"))),"")</f>
        <v>Census Tract 601.02, Sequatchie County, Tennessee</v>
      </c>
      <c r="GH2" t="str" cm="1">
        <f t="array" ref="GH2:GH28">IFERROR(_xlfn._xlws.SORT(_xlfn._xlws.FILTER(LMI_Data[[Jurisdiction/Geography]:[Jurisdiction/Geography]], (LMI_Data[[County (Block Groups and Census Tracts)]:[County (Block Groups and Census Tracts)]]=CO$1)* (LMI_Data[[Type]:[Type]]="Census Tract"))),"")</f>
        <v>Census Tract 801.01, Sevier County, Tennessee</v>
      </c>
      <c r="GI2" t="str" cm="1">
        <f t="array" ref="GI2:GI250">IFERROR(_xlfn._xlws.SORT(_xlfn._xlws.FILTER(LMI_Data[[Jurisdiction/Geography]:[Jurisdiction/Geography]], (LMI_Data[[County (Block Groups and Census Tracts)]:[County (Block Groups and Census Tracts)]]=CP$1)* (LMI_Data[[Type]:[Type]]="Census Tract"))),"")</f>
        <v>Census Tract 1, Shelby County, Tennessee</v>
      </c>
      <c r="GJ2" t="str" cm="1">
        <f t="array" ref="GJ2:GJ6">IFERROR(_xlfn._xlws.SORT(_xlfn._xlws.FILTER(LMI_Data[[Jurisdiction/Geography]:[Jurisdiction/Geography]], (LMI_Data[[County (Block Groups and Census Tracts)]:[County (Block Groups and Census Tracts)]]=CQ$1)* (LMI_Data[[Type]:[Type]]="Census Tract"))),"")</f>
        <v>Census Tract 9750, Smith County, Tennessee</v>
      </c>
      <c r="GK2" t="str" cm="1">
        <f t="array" ref="GK2:GK7">IFERROR(_xlfn._xlws.SORT(_xlfn._xlws.FILTER(LMI_Data[[Jurisdiction/Geography]:[Jurisdiction/Geography]], (LMI_Data[[County (Block Groups and Census Tracts)]:[County (Block Groups and Census Tracts)]]=CR$1)* (LMI_Data[[Type]:[Type]]="Census Tract"))),"")</f>
        <v>Census Tract 1102.01, Stewart County, Tennessee</v>
      </c>
      <c r="GL2" t="str" cm="1">
        <f t="array" ref="GL2:GL41">IFERROR(_xlfn._xlws.SORT(_xlfn._xlws.FILTER(LMI_Data[[Jurisdiction/Geography]:[Jurisdiction/Geography]], (LMI_Data[[County (Block Groups and Census Tracts)]:[County (Block Groups and Census Tracts)]]=CS$1)* (LMI_Data[[Type]:[Type]]="Census Tract"))),"")</f>
        <v>Census Tract 402, Sullivan County, Tennessee</v>
      </c>
      <c r="GM2" t="str" cm="1">
        <f t="array" ref="GM2:GM44">IFERROR(_xlfn._xlws.SORT(_xlfn._xlws.FILTER(LMI_Data[[Jurisdiction/Geography]:[Jurisdiction/Geography]], (LMI_Data[[County (Block Groups and Census Tracts)]:[County (Block Groups and Census Tracts)]]=CT$1)* (LMI_Data[[Type]:[Type]]="Census Tract"))),"")</f>
        <v>Census Tract 201.01, Sumner County, Tennessee</v>
      </c>
      <c r="GN2" t="str" cm="1">
        <f t="array" ref="GN2:GN14">IFERROR(_xlfn._xlws.SORT(_xlfn._xlws.FILTER(LMI_Data[[Jurisdiction/Geography]:[Jurisdiction/Geography]], (LMI_Data[[County (Block Groups and Census Tracts)]:[County (Block Groups and Census Tracts)]]=CU$1)* (LMI_Data[[Type]:[Type]]="Census Tract"))),"")</f>
        <v>Census Tract 401, Tipton County, Tennessee</v>
      </c>
      <c r="GO2" t="str" cm="1">
        <f t="array" ref="GO2:GO3">IFERROR(_xlfn._xlws.SORT(_xlfn._xlws.FILTER(LMI_Data[[Jurisdiction/Geography]:[Jurisdiction/Geography]], (LMI_Data[[County (Block Groups and Census Tracts)]:[County (Block Groups and Census Tracts)]]=CV$1)* (LMI_Data[[Type]:[Type]]="Census Tract"))),"")</f>
        <v>Census Tract 901, Trousdale County, Tennessee</v>
      </c>
      <c r="GP2" t="str" cm="1">
        <f t="array" ref="GP2:GP5">IFERROR(_xlfn._xlws.SORT(_xlfn._xlws.FILTER(LMI_Data[[Jurisdiction/Geography]:[Jurisdiction/Geography]], (LMI_Data[[County (Block Groups and Census Tracts)]:[County (Block Groups and Census Tracts)]]=CW$1)* (LMI_Data[[Type]:[Type]]="Census Tract"))),"")</f>
        <v>Census Tract 801, Unicoi County, Tennessee</v>
      </c>
      <c r="GQ2" t="str" cm="1">
        <f t="array" ref="GQ2:GQ6">IFERROR(_xlfn._xlws.SORT(_xlfn._xlws.FILTER(LMI_Data[[Jurisdiction/Geography]:[Jurisdiction/Geography]], (LMI_Data[[County (Block Groups and Census Tracts)]:[County (Block Groups and Census Tracts)]]=CX$1)* (LMI_Data[[Type]:[Type]]="Census Tract"))),"")</f>
        <v>Census Tract 401.01, Union County, Tennessee</v>
      </c>
      <c r="GR2" t="str" cm="1">
        <f t="array" ref="GR2:GR3">IFERROR(_xlfn._xlws.SORT(_xlfn._xlws.FILTER(LMI_Data[[Jurisdiction/Geography]:[Jurisdiction/Geography]], (LMI_Data[[County (Block Groups and Census Tracts)]:[County (Block Groups and Census Tracts)]]=CY$1)* (LMI_Data[[Type]:[Type]]="Census Tract"))),"")</f>
        <v>Census Tract 9250, Van Buren County, Tennessee</v>
      </c>
      <c r="GS2" t="str" cm="1">
        <f t="array" ref="GS2:GS11">IFERROR(_xlfn._xlws.SORT(_xlfn._xlws.FILTER(LMI_Data[[Jurisdiction/Geography]:[Jurisdiction/Geography]], (LMI_Data[[County (Block Groups and Census Tracts)]:[County (Block Groups and Census Tracts)]]=CZ$1)* (LMI_Data[[Type]:[Type]]="Census Tract"))),"")</f>
        <v>Census Tract 9301, Warren County, Tennessee</v>
      </c>
      <c r="GT2" t="str" cm="1">
        <f t="array" ref="GT2:GT33">IFERROR(_xlfn._xlws.SORT(_xlfn._xlws.FILTER(LMI_Data[[Jurisdiction/Geography]:[Jurisdiction/Geography]], (LMI_Data[[County (Block Groups and Census Tracts)]:[County (Block Groups and Census Tracts)]]=DA$1)* (LMI_Data[[Type]:[Type]]="Census Tract"))),"")</f>
        <v>Census Tract 601, Washington County, Tennessee</v>
      </c>
      <c r="GU2" t="str" cm="1">
        <f t="array" ref="GU2:GU5">IFERROR(_xlfn._xlws.SORT(_xlfn._xlws.FILTER(LMI_Data[[Jurisdiction/Geography]:[Jurisdiction/Geography]], (LMI_Data[[County (Block Groups and Census Tracts)]:[County (Block Groups and Census Tracts)]]=DB$1)* (LMI_Data[[Type]:[Type]]="Census Tract"))),"")</f>
        <v>Census Tract 9501, Wayne County, Tennessee</v>
      </c>
      <c r="GV2" t="str" cm="1">
        <f t="array" ref="GV2:GV12">IFERROR(_xlfn._xlws.SORT(_xlfn._xlws.FILTER(LMI_Data[[Jurisdiction/Geography]:[Jurisdiction/Geography]], (LMI_Data[[County (Block Groups and Census Tracts)]:[County (Block Groups and Census Tracts)]]=DC$1)* (LMI_Data[[Type]:[Type]]="Census Tract"))),"")</f>
        <v>Census Tract 9680, Weakley County, Tennessee</v>
      </c>
      <c r="GW2" t="str" cm="1">
        <f t="array" ref="GW2:GW7">IFERROR(_xlfn._xlws.SORT(_xlfn._xlws.FILTER(LMI_Data[[Jurisdiction/Geography]:[Jurisdiction/Geography]], (LMI_Data[[County (Block Groups and Census Tracts)]:[County (Block Groups and Census Tracts)]]=DD$1)* (LMI_Data[[Type]:[Type]]="Census Tract"))),"")</f>
        <v>Census Tract 9350, White County, Tennessee</v>
      </c>
      <c r="GX2" t="str" cm="1">
        <f t="array" ref="GX2:GX47">IFERROR(_xlfn._xlws.SORT(_xlfn._xlws.FILTER(LMI_Data[[Jurisdiction/Geography]:[Jurisdiction/Geography]], (LMI_Data[[County (Block Groups and Census Tracts)]:[County (Block Groups and Census Tracts)]]=DE$1)* (LMI_Data[[Type]:[Type]]="Census Tract"))),"")</f>
        <v>Census Tract 501.02, Williamson County, Tennessee</v>
      </c>
      <c r="GY2" t="str" cm="1">
        <f t="array" ref="GY2:GY29">IFERROR(_xlfn._xlws.SORT(_xlfn._xlws.FILTER(LMI_Data[[Jurisdiction/Geography]:[Jurisdiction/Geography]], (LMI_Data[[County (Block Groups and Census Tracts)]:[County (Block Groups and Census Tracts)]]=DF$1)* (LMI_Data[[Type]:[Type]]="Census Tract"))),"")</f>
        <v>Census Tract 301.02, Wilson County, Tennessee</v>
      </c>
    </row>
    <row r="3" spans="1:208" x14ac:dyDescent="0.3">
      <c r="A3" s="163" t="s">
        <v>565</v>
      </c>
      <c r="B3" s="1" t="s">
        <v>8</v>
      </c>
      <c r="C3" s="1" t="s">
        <v>7616</v>
      </c>
      <c r="D3" s="164">
        <v>8190</v>
      </c>
      <c r="E3" s="164">
        <v>17595</v>
      </c>
      <c r="F3" s="164">
        <v>26640</v>
      </c>
      <c r="G3" s="164">
        <v>48390</v>
      </c>
      <c r="H3" s="165">
        <f t="shared" ref="H3:H66" si="0">E3/G3</f>
        <v>0.36360818350898944</v>
      </c>
      <c r="I3" s="146">
        <f t="shared" ref="I3:I66" si="1">D3/G3</f>
        <v>0.16924984500929943</v>
      </c>
      <c r="J3" t="str">
        <v>Block Group 1, Census Tract 1, Madison County, Tennessee</v>
      </c>
      <c r="K3" t="str">
        <v>Census Tract 1, Madison County, Tennessee</v>
      </c>
      <c r="L3" t="str">
        <v>Adamsville</v>
      </c>
      <c r="M3" t="str">
        <v>Bedford County</v>
      </c>
      <c r="P3" t="str">
        <v>Block Group 1, Census Tract 202.01, Anderson County, Tennessee</v>
      </c>
      <c r="Q3" t="str">
        <v>Block Group 1, Census Tract 9502.01, Bedford County, Tennessee</v>
      </c>
      <c r="R3" t="str">
        <v>Block Group 1, Census Tract 9631, Benton County, Tennessee</v>
      </c>
      <c r="S3" t="str">
        <v>Block Group 1, Census Tract 9531.01, Bledsoe County, Tennessee</v>
      </c>
      <c r="T3" t="str">
        <v>Block Group 1, Census Tract 102, Blount County, Tennessee</v>
      </c>
      <c r="U3" t="str">
        <v>Block Group 1, Census Tract 102.01, Bradley County, Tennessee</v>
      </c>
      <c r="V3" t="str">
        <v>Block Group 1, Census Tract 9502, Campbell County, Tennessee</v>
      </c>
      <c r="W3" t="str">
        <v>Block Group 1, Census Tract 9602.01, Cannon County, Tennessee</v>
      </c>
      <c r="X3" t="str">
        <v>Block Group 1, Census Tract 9621.01, Carroll County, Tennessee</v>
      </c>
      <c r="Y3" t="str">
        <v>Block Group 1, Census Tract 702, Carter County, Tennessee</v>
      </c>
      <c r="Z3" t="str">
        <v>Block Group 1, Census Tract 701.03, Cheatham County, Tennessee</v>
      </c>
      <c r="AA3" t="str">
        <v>Block Group 1, Census Tract 9701.02, Chester County, Tennessee</v>
      </c>
      <c r="AB3" t="str">
        <v>Block Group 1, Census Tract 9702, Claiborne County, Tennessee</v>
      </c>
      <c r="AC3" t="str">
        <v>Block Group 1, Census Tract 9551, Clay County, Tennessee</v>
      </c>
      <c r="AD3" t="str">
        <v>Block Group 1, Census Tract 9202, Cocke County, Tennessee</v>
      </c>
      <c r="AE3" t="str">
        <v>Block Group 1, Census Tract 9702.01, Coffee County, Tennessee</v>
      </c>
      <c r="AF3" t="str">
        <v>Block Group 1, Census Tract 9611, Crockett County, Tennessee</v>
      </c>
      <c r="AG3" t="str">
        <v>Block Group 1, Census Tract 9701.03, Cumberland County, Tennessee</v>
      </c>
      <c r="AH3" t="str">
        <v>Block Group 1, Census Tract 101.04, Davidson County, Tennessee</v>
      </c>
      <c r="AI3" t="str">
        <v>Block Group 1, Census Tract 9550.03, Decatur County, Tennessee</v>
      </c>
      <c r="AJ3" t="str">
        <v>Block Group 1, Census Tract 9201.02, DeKalb County, Tennessee</v>
      </c>
      <c r="AK3" t="str">
        <v>Block Group 1, Census Tract 602.01, Dickson County, Tennessee</v>
      </c>
      <c r="AL3" t="str">
        <v>Block Group 1, Census Tract 9640.02, Dyer County, Tennessee</v>
      </c>
      <c r="AM3" t="str">
        <v>Block Group 1, Census Tract 604.01, Fayette County, Tennessee</v>
      </c>
      <c r="AN3" t="str">
        <v>Block Group 1, Census Tract 9651, Fentress County, Tennessee</v>
      </c>
      <c r="AO3" t="str">
        <v>Block Group 1, Census Tract 9602.01, Franklin County, Tennessee</v>
      </c>
      <c r="AP3" t="str">
        <v>Block Group 1, Census Tract 9662, Gibson County, Tennessee</v>
      </c>
      <c r="AQ3" t="str">
        <v>Block Group 1, Census Tract 9202, Giles County, Tennessee</v>
      </c>
      <c r="AR3" t="str">
        <v>Block Group 1, Census Tract 5002, Grainger County, Tennessee</v>
      </c>
      <c r="AS3" t="str">
        <v>Block Group 1, Census Tract 902, Greene County, Tennessee</v>
      </c>
      <c r="AT3" t="str">
        <v>Block Group 1, Census Tract 9551, Grundy County, Tennessee</v>
      </c>
      <c r="AU3" t="str">
        <v>Block Group 1, Census Tract 1002, Hamblen County, Tennessee</v>
      </c>
      <c r="AV3" t="str">
        <v>Block Group 1, Census Tract 101.03, Hamilton County, Tennessee</v>
      </c>
      <c r="AW3" t="str">
        <v>Block Group 1, Census Tract 9606, Hancock County, Tennessee</v>
      </c>
      <c r="AX3" t="str">
        <v>Block Group 1, Census Tract 9502, Hardeman County, Tennessee</v>
      </c>
      <c r="AY3" t="str">
        <v>Block Group 1, Census Tract 9202, Hardin County, Tennessee</v>
      </c>
      <c r="AZ3" t="str">
        <v>Block Group 1, Census Tract 502, Hawkins County, Tennessee</v>
      </c>
      <c r="BA3" t="str">
        <v>Block Group 1, Census Tract 9302, Haywood County, Tennessee</v>
      </c>
      <c r="BB3" t="str">
        <v>Block Group 1, Census Tract 9751, Henderson County, Tennessee</v>
      </c>
      <c r="BC3" t="str">
        <v>Block Group 1, Census Tract 9690.02, Henry County, Tennessee</v>
      </c>
      <c r="BD3" t="str">
        <v>Block Group 1, Census Tract 9502.01, Hickman County, Tennessee</v>
      </c>
      <c r="BE3" t="str">
        <v>Block Group 1, Census Tract 1202, Houston County, Tennessee</v>
      </c>
      <c r="BF3" t="str">
        <v>Block Group 1, Census Tract 1302, Humphreys County, Tennessee</v>
      </c>
      <c r="BG3" t="str">
        <v>Block Group 1, Census Tract 9602, Jackson County, Tennessee</v>
      </c>
      <c r="BH3" t="str">
        <v>Block Group 1, Census Tract 701.02, Jefferson County, Tennessee</v>
      </c>
      <c r="BI3" t="str">
        <v>Block Group 1, Census Tract 9561, Johnson County, Tennessee</v>
      </c>
      <c r="BJ3" t="str">
        <v>Block Group 1, Census Tract 14, Knox County, Tennessee</v>
      </c>
      <c r="BK3" t="str">
        <v>Block Group 1, Census Tract 9602, Lake County, Tennessee</v>
      </c>
      <c r="BL3" t="str">
        <v>Block Group 1, Census Tract 502, Lauderdale County, Tennessee</v>
      </c>
      <c r="BM3" t="str">
        <v>Block Group 1, Census Tract 9602, Lawrence County, Tennessee</v>
      </c>
      <c r="BN3" t="str">
        <v>Block Group 1, Census Tract 9702, Lewis County, Tennessee</v>
      </c>
      <c r="BO3" t="str">
        <v>Block Group 1, Census Tract 9751, Lincoln County, Tennessee</v>
      </c>
      <c r="BP3" t="str">
        <v>Block Group 1, Census Tract 602.01, Loudon County, Tennessee</v>
      </c>
      <c r="BQ3" t="str">
        <v>Block Group 1, Census Tract 9702, Macon County, Tennessee</v>
      </c>
      <c r="BR3" t="str">
        <v>Block Group 1, Census Tract 10, Madison County, Tennessee</v>
      </c>
      <c r="BS3" t="str">
        <v>Block Group 1, Census Tract 501.02, Marion County, Tennessee</v>
      </c>
      <c r="BT3" t="str">
        <v>Block Group 1, Census Tract 9551, Marshall County, Tennessee</v>
      </c>
      <c r="BU3" t="str">
        <v>Block Group 1, Census Tract 102.01, Maury County, Tennessee</v>
      </c>
      <c r="BV3" t="str">
        <v>Block Group 1, Census Tract 9701.03, McMinn County, Tennessee</v>
      </c>
      <c r="BW3" t="str">
        <v>Block Group 1, Census Tract 9302, McNairy County, Tennessee</v>
      </c>
      <c r="BX3" t="str">
        <v>Block Group 1, Census Tract 9602, Meigs County, Tennessee</v>
      </c>
      <c r="BY3" t="str">
        <v>Block Group 1, Census Tract 9250.02, Monroe County, Tennessee</v>
      </c>
      <c r="BZ3" t="str">
        <v>Block Group 1, Census Tract 1002, Montgomery County, Tennessee</v>
      </c>
      <c r="CA3" t="str">
        <v>Block Group 1, Census Tract 9302, Moore County, Tennessee</v>
      </c>
      <c r="CB3" t="str">
        <v>Block Group 1, Census Tract 1102, Morgan County, Tennessee</v>
      </c>
      <c r="CC3" t="str">
        <v>Block Group 1, Census Tract 9651, Obion County, Tennessee</v>
      </c>
      <c r="CD3" t="str">
        <v>Block Group 1, Census Tract 9502, Overton County, Tennessee</v>
      </c>
      <c r="CE3" t="str">
        <v>Block Group 1, Census Tract 9302.01, Perry County, Tennessee</v>
      </c>
      <c r="CF3" t="str">
        <v>Block Group 1, Census Tract 9251.02, Pickett County, Tennessee</v>
      </c>
      <c r="CG3" t="str">
        <v>Block Group 1, Census Tract 9502.01, Polk County, Tennessee</v>
      </c>
      <c r="CH3" t="str">
        <v>Block Group 1, Census Tract 10, Putnam County, Tennessee</v>
      </c>
      <c r="CI3" t="str">
        <v>Block Group 1, Census Tract 9751, Rhea County, Tennessee</v>
      </c>
      <c r="CJ3" t="str">
        <v>Block Group 1, Census Tract 302.03, Roane County, Tennessee</v>
      </c>
      <c r="CK3" t="str">
        <v>Block Group 1, Census Tract 801.03, Robertson County, Tennessee</v>
      </c>
      <c r="CL3" t="str">
        <v>Block Group 1, Census Tract 401.02, Rutherford County, Tennessee</v>
      </c>
      <c r="CM3" t="str">
        <v>Block Group 1, Census Tract 9751.01, Scott County, Tennessee</v>
      </c>
      <c r="CN3" t="str">
        <v>Block Group 1, Census Tract 601.03, Sequatchie County, Tennessee</v>
      </c>
      <c r="CO3" t="str">
        <v>Block Group 1, Census Tract 801.03, Sevier County, Tennessee</v>
      </c>
      <c r="CP3" t="str">
        <v>Block Group 1, Census Tract 100.01, Shelby County, Tennessee</v>
      </c>
      <c r="CQ3" t="str">
        <v>Block Group 1, Census Tract 9751, Smith County, Tennessee</v>
      </c>
      <c r="CR3" t="str">
        <v>Block Group 1, Census Tract 1102.02, Stewart County, Tennessee</v>
      </c>
      <c r="CS3" t="str">
        <v>Block Group 1, Census Tract 403, Sullivan County, Tennessee</v>
      </c>
      <c r="CT3" t="str">
        <v>Block Group 1, Census Tract 201.02, Sumner County, Tennessee</v>
      </c>
      <c r="CU3" t="str">
        <v>Block Group 1, Census Tract 402, Tipton County, Tennessee</v>
      </c>
      <c r="CV3" t="str">
        <v>Block Group 1, Census Tract 902, Trousdale County, Tennessee</v>
      </c>
      <c r="CW3" t="str">
        <v>Block Group 1, Census Tract 802, Unicoi County, Tennessee</v>
      </c>
      <c r="CX3" t="str">
        <v>Block Group 1, Census Tract 401.02, Union County, Tennessee</v>
      </c>
      <c r="CY3" t="str">
        <v>Block Group 1, Census Tract 9252, Van Buren County, Tennessee</v>
      </c>
      <c r="CZ3" t="str">
        <v>Block Group 1, Census Tract 9302.01, Warren County, Tennessee</v>
      </c>
      <c r="DA3" t="str">
        <v>Block Group 1, Census Tract 604.01, Washington County, Tennessee</v>
      </c>
      <c r="DB3" t="str">
        <v>Block Group 1, Census Tract 9502, Wayne County, Tennessee</v>
      </c>
      <c r="DC3" t="str">
        <v>Block Group 1, Census Tract 9681.01, Weakley County, Tennessee</v>
      </c>
      <c r="DD3" t="str">
        <v>Block Group 1, Census Tract 9351, White County, Tennessee</v>
      </c>
      <c r="DE3" t="str">
        <v>Block Group 1, Census Tract 501.03, Williamson County, Tennessee</v>
      </c>
      <c r="DF3" t="str">
        <v>Block Group 1, Census Tract 301.03, Wilson County, Tennessee</v>
      </c>
      <c r="DI3" t="str">
        <v>Census Tract 202.01, Anderson County, Tennessee</v>
      </c>
      <c r="DJ3" t="str">
        <v>Census Tract 9502.01, Bedford County, Tennessee</v>
      </c>
      <c r="DK3" t="str">
        <v>Census Tract 9631, Benton County, Tennessee</v>
      </c>
      <c r="DL3" t="str">
        <v>Census Tract 9531.01, Bledsoe County, Tennessee</v>
      </c>
      <c r="DM3" t="str">
        <v>Census Tract 102, Blount County, Tennessee</v>
      </c>
      <c r="DN3" t="str">
        <v>Census Tract 102.01, Bradley County, Tennessee</v>
      </c>
      <c r="DO3" t="str">
        <v>Census Tract 9502, Campbell County, Tennessee</v>
      </c>
      <c r="DP3" t="str">
        <v>Census Tract 9602.01, Cannon County, Tennessee</v>
      </c>
      <c r="DQ3" t="str">
        <v>Census Tract 9621.01, Carroll County, Tennessee</v>
      </c>
      <c r="DR3" t="str">
        <v>Census Tract 702, Carter County, Tennessee</v>
      </c>
      <c r="DS3" t="str">
        <v>Census Tract 701.03, Cheatham County, Tennessee</v>
      </c>
      <c r="DT3" t="str">
        <v>Census Tract 9701.02, Chester County, Tennessee</v>
      </c>
      <c r="DU3" t="str">
        <v>Census Tract 9702, Claiborne County, Tennessee</v>
      </c>
      <c r="DV3" t="str">
        <v>Census Tract 9551, Clay County, Tennessee</v>
      </c>
      <c r="DW3" t="str">
        <v>Census Tract 9202, Cocke County, Tennessee</v>
      </c>
      <c r="DX3" t="str">
        <v>Census Tract 9702.01, Coffee County, Tennessee</v>
      </c>
      <c r="DY3" t="str">
        <v>Census Tract 9611, Crockett County, Tennessee</v>
      </c>
      <c r="DZ3" t="str">
        <v>Census Tract 9701.03, Cumberland County, Tennessee</v>
      </c>
      <c r="EA3" t="str">
        <v>Census Tract 101.04, Davidson County, Tennessee</v>
      </c>
      <c r="EB3" t="str">
        <v>Census Tract 9550.03, Decatur County, Tennessee</v>
      </c>
      <c r="EC3" t="str">
        <v>Census Tract 9201.02, DeKalb County, Tennessee</v>
      </c>
      <c r="ED3" t="str">
        <v>Census Tract 602.01, Dickson County, Tennessee</v>
      </c>
      <c r="EE3" t="str">
        <v>Census Tract 9640.02, Dyer County, Tennessee</v>
      </c>
      <c r="EF3" t="str">
        <v>Census Tract 604.01, Fayette County, Tennessee</v>
      </c>
      <c r="EG3" t="str">
        <v>Census Tract 9651, Fentress County, Tennessee</v>
      </c>
      <c r="EH3" t="str">
        <v>Census Tract 9602.01, Franklin County, Tennessee</v>
      </c>
      <c r="EI3" t="str">
        <v>Census Tract 9662, Gibson County, Tennessee</v>
      </c>
      <c r="EJ3" t="str">
        <v>Census Tract 9202, Giles County, Tennessee</v>
      </c>
      <c r="EK3" t="str">
        <v>Census Tract 5002, Grainger County, Tennessee</v>
      </c>
      <c r="EL3" t="str">
        <v>Census Tract 902, Greene County, Tennessee</v>
      </c>
      <c r="EM3" t="str">
        <v>Census Tract 9551, Grundy County, Tennessee</v>
      </c>
      <c r="EN3" t="str">
        <v>Census Tract 1002, Hamblen County, Tennessee</v>
      </c>
      <c r="EO3" t="str">
        <v>Census Tract 101.03, Hamilton County, Tennessee</v>
      </c>
      <c r="EP3" t="str">
        <v>Census Tract 9606, Hancock County, Tennessee</v>
      </c>
      <c r="EQ3" t="str">
        <v>Census Tract 9502, Hardeman County, Tennessee</v>
      </c>
      <c r="ER3" t="str">
        <v>Census Tract 9202, Hardin County, Tennessee</v>
      </c>
      <c r="ES3" t="str">
        <v>Census Tract 502, Hawkins County, Tennessee</v>
      </c>
      <c r="ET3" t="str">
        <v>Census Tract 9302, Haywood County, Tennessee</v>
      </c>
      <c r="EU3" t="str">
        <v>Census Tract 9751, Henderson County, Tennessee</v>
      </c>
      <c r="EV3" t="str">
        <v>Census Tract 9690.02, Henry County, Tennessee</v>
      </c>
      <c r="EW3" t="str">
        <v>Census Tract 9502.01, Hickman County, Tennessee</v>
      </c>
      <c r="EX3" t="str">
        <v>Census Tract 1202, Houston County, Tennessee</v>
      </c>
      <c r="EY3" t="str">
        <v>Census Tract 1302, Humphreys County, Tennessee</v>
      </c>
      <c r="EZ3" t="str">
        <v>Census Tract 9602, Jackson County, Tennessee</v>
      </c>
      <c r="FA3" t="str">
        <v>Census Tract 701.02, Jefferson County, Tennessee</v>
      </c>
      <c r="FB3" t="str">
        <v>Census Tract 9561, Johnson County, Tennessee</v>
      </c>
      <c r="FC3" t="str">
        <v>Census Tract 14, Knox County, Tennessee</v>
      </c>
      <c r="FD3" t="str">
        <v>Census Tract 9602, Lake County, Tennessee</v>
      </c>
      <c r="FE3" t="str">
        <v>Census Tract 502, Lauderdale County, Tennessee</v>
      </c>
      <c r="FF3" t="str">
        <v>Census Tract 9602, Lawrence County, Tennessee</v>
      </c>
      <c r="FG3" t="str">
        <v>Census Tract 9702, Lewis County, Tennessee</v>
      </c>
      <c r="FH3" t="str">
        <v>Census Tract 9751, Lincoln County, Tennessee</v>
      </c>
      <c r="FI3" t="str">
        <v>Census Tract 602.01, Loudon County, Tennessee</v>
      </c>
      <c r="FJ3" t="str">
        <v>Census Tract 9702, Macon County, Tennessee</v>
      </c>
      <c r="FK3" t="str">
        <v>Census Tract 10, Madison County, Tennessee</v>
      </c>
      <c r="FL3" t="str">
        <v>Census Tract 501.02, Marion County, Tennessee</v>
      </c>
      <c r="FM3" t="str">
        <v>Census Tract 9551, Marshall County, Tennessee</v>
      </c>
      <c r="FN3" t="str">
        <v>Census Tract 102.01, Maury County, Tennessee</v>
      </c>
      <c r="FO3" t="str">
        <v>Census Tract 9701.03, McMinn County, Tennessee</v>
      </c>
      <c r="FP3" t="str">
        <v>Census Tract 9302, McNairy County, Tennessee</v>
      </c>
      <c r="FQ3" t="str">
        <v>Census Tract 9602, Meigs County, Tennessee</v>
      </c>
      <c r="FR3" t="str">
        <v>Census Tract 9250.02, Monroe County, Tennessee</v>
      </c>
      <c r="FS3" t="str">
        <v>Census Tract 1002, Montgomery County, Tennessee</v>
      </c>
      <c r="FT3" t="str">
        <v>Census Tract 9302, Moore County, Tennessee</v>
      </c>
      <c r="FU3" t="str">
        <v>Census Tract 1102, Morgan County, Tennessee</v>
      </c>
      <c r="FV3" t="str">
        <v>Census Tract 9651, Obion County, Tennessee</v>
      </c>
      <c r="FW3" t="str">
        <v>Census Tract 9502, Overton County, Tennessee</v>
      </c>
      <c r="FX3" t="str">
        <v>Census Tract 9302.01, Perry County, Tennessee</v>
      </c>
      <c r="FY3" t="str">
        <v>Census Tract 9251.02, Pickett County, Tennessee</v>
      </c>
      <c r="FZ3" t="str">
        <v>Census Tract 9502.01, Polk County, Tennessee</v>
      </c>
      <c r="GA3" t="str">
        <v>Census Tract 10, Putnam County, Tennessee</v>
      </c>
      <c r="GB3" t="str">
        <v>Census Tract 9751, Rhea County, Tennessee</v>
      </c>
      <c r="GC3" t="str">
        <v>Census Tract 302.03, Roane County, Tennessee</v>
      </c>
      <c r="GD3" t="str">
        <v>Census Tract 801.03, Robertson County, Tennessee</v>
      </c>
      <c r="GE3" t="str">
        <v>Census Tract 401.02, Rutherford County, Tennessee</v>
      </c>
      <c r="GF3" t="str">
        <v>Census Tract 9751.01, Scott County, Tennessee</v>
      </c>
      <c r="GG3" t="str">
        <v>Census Tract 601.03, Sequatchie County, Tennessee</v>
      </c>
      <c r="GH3" t="str">
        <v>Census Tract 801.03, Sevier County, Tennessee</v>
      </c>
      <c r="GI3" t="str">
        <v>Census Tract 100.01, Shelby County, Tennessee</v>
      </c>
      <c r="GJ3" t="str">
        <v>Census Tract 9751, Smith County, Tennessee</v>
      </c>
      <c r="GK3" t="str">
        <v>Census Tract 1102.02, Stewart County, Tennessee</v>
      </c>
      <c r="GL3" t="str">
        <v>Census Tract 403, Sullivan County, Tennessee</v>
      </c>
      <c r="GM3" t="str">
        <v>Census Tract 201.02, Sumner County, Tennessee</v>
      </c>
      <c r="GN3" t="str">
        <v>Census Tract 402, Tipton County, Tennessee</v>
      </c>
      <c r="GO3" t="str">
        <v>Census Tract 902, Trousdale County, Tennessee</v>
      </c>
      <c r="GP3" t="str">
        <v>Census Tract 802, Unicoi County, Tennessee</v>
      </c>
      <c r="GQ3" t="str">
        <v>Census Tract 401.02, Union County, Tennessee</v>
      </c>
      <c r="GR3" t="str">
        <v>Census Tract 9252, Van Buren County, Tennessee</v>
      </c>
      <c r="GS3" t="str">
        <v>Census Tract 9302.01, Warren County, Tennessee</v>
      </c>
      <c r="GT3" t="str">
        <v>Census Tract 604.01, Washington County, Tennessee</v>
      </c>
      <c r="GU3" t="str">
        <v>Census Tract 9502, Wayne County, Tennessee</v>
      </c>
      <c r="GV3" t="str">
        <v>Census Tract 9681.01, Weakley County, Tennessee</v>
      </c>
      <c r="GW3" t="str">
        <v>Census Tract 9351, White County, Tennessee</v>
      </c>
      <c r="GX3" t="str">
        <v>Census Tract 501.03, Williamson County, Tennessee</v>
      </c>
      <c r="GY3" t="str">
        <v>Census Tract 301.03, Wilson County, Tennessee</v>
      </c>
    </row>
    <row r="4" spans="1:208" x14ac:dyDescent="0.3">
      <c r="A4" s="163" t="s">
        <v>565</v>
      </c>
      <c r="B4" s="1" t="s">
        <v>9</v>
      </c>
      <c r="C4" s="1" t="s">
        <v>126</v>
      </c>
      <c r="D4" s="164">
        <v>3940</v>
      </c>
      <c r="E4" s="164">
        <v>6975</v>
      </c>
      <c r="F4" s="164">
        <v>9880</v>
      </c>
      <c r="G4" s="164">
        <v>15940</v>
      </c>
      <c r="H4" s="165">
        <f t="shared" si="0"/>
        <v>0.43757841907151818</v>
      </c>
      <c r="I4" s="146">
        <f t="shared" si="1"/>
        <v>0.24717691342534504</v>
      </c>
      <c r="J4" t="str">
        <v>Block Group 1, Census Tract 1, Putnam County, Tennessee</v>
      </c>
      <c r="K4" t="str">
        <v>Census Tract 1, Putnam County, Tennessee</v>
      </c>
      <c r="L4" t="str">
        <v>Alamo</v>
      </c>
      <c r="M4" t="str">
        <v>Benton County</v>
      </c>
      <c r="P4" t="str">
        <v>Block Group 1, Census Tract 202.02, Anderson County, Tennessee</v>
      </c>
      <c r="Q4" t="str">
        <v>Block Group 1, Census Tract 9502.02, Bedford County, Tennessee</v>
      </c>
      <c r="R4" t="str">
        <v>Block Group 1, Census Tract 9632, Benton County, Tennessee</v>
      </c>
      <c r="S4" t="str">
        <v>Block Group 1, Census Tract 9531.02, Bledsoe County, Tennessee</v>
      </c>
      <c r="T4" t="str">
        <v>Block Group 1, Census Tract 103.01, Blount County, Tennessee</v>
      </c>
      <c r="U4" t="str">
        <v>Block Group 1, Census Tract 102.02, Bradley County, Tennessee</v>
      </c>
      <c r="V4" t="str">
        <v>Block Group 1, Census Tract 9503, Campbell County, Tennessee</v>
      </c>
      <c r="W4" t="str">
        <v>Block Group 1, Census Tract 9602.02, Cannon County, Tennessee</v>
      </c>
      <c r="X4" t="str">
        <v>Block Group 1, Census Tract 9621.02, Carroll County, Tennessee</v>
      </c>
      <c r="Y4" t="str">
        <v>Block Group 1, Census Tract 703, Carter County, Tennessee</v>
      </c>
      <c r="Z4" t="str">
        <v>Block Group 1, Census Tract 701.04, Cheatham County, Tennessee</v>
      </c>
      <c r="AA4" t="str">
        <v>Block Group 1, Census Tract 9702, Chester County, Tennessee</v>
      </c>
      <c r="AB4" t="str">
        <v>Block Group 1, Census Tract 9703, Claiborne County, Tennessee</v>
      </c>
      <c r="AC4" t="str">
        <v>Block Group 2, Census Tract 9550, Clay County, Tennessee</v>
      </c>
      <c r="AD4" t="str">
        <v>Block Group 1, Census Tract 9203, Cocke County, Tennessee</v>
      </c>
      <c r="AE4" t="str">
        <v>Block Group 1, Census Tract 9702.02, Coffee County, Tennessee</v>
      </c>
      <c r="AF4" t="str">
        <v>Block Group 1, Census Tract 9612, Crockett County, Tennessee</v>
      </c>
      <c r="AG4" t="str">
        <v>Block Group 1, Census Tract 9701.04, Cumberland County, Tennessee</v>
      </c>
      <c r="AH4" t="str">
        <v>Block Group 1, Census Tract 101.05, Davidson County, Tennessee</v>
      </c>
      <c r="AI4" t="str">
        <v>Block Group 1, Census Tract 9550.04, Decatur County, Tennessee</v>
      </c>
      <c r="AJ4" t="str">
        <v>Block Group 1, Census Tract 9202.01, DeKalb County, Tennessee</v>
      </c>
      <c r="AK4" t="str">
        <v>Block Group 1, Census Tract 602.02, Dickson County, Tennessee</v>
      </c>
      <c r="AL4" t="str">
        <v>Block Group 1, Census Tract 9642, Dyer County, Tennessee</v>
      </c>
      <c r="AM4" t="str">
        <v>Block Group 1, Census Tract 604.02, Fayette County, Tennessee</v>
      </c>
      <c r="AN4" t="str">
        <v>Block Group 1, Census Tract 9652.01, Fentress County, Tennessee</v>
      </c>
      <c r="AO4" t="str">
        <v>Block Group 1, Census Tract 9602.02, Franklin County, Tennessee</v>
      </c>
      <c r="AP4" t="str">
        <v>Block Group 1, Census Tract 9663, Gibson County, Tennessee</v>
      </c>
      <c r="AQ4" t="str">
        <v>Block Group 1, Census Tract 9203.01, Giles County, Tennessee</v>
      </c>
      <c r="AR4" t="str">
        <v>Block Group 1, Census Tract 5003.01, Grainger County, Tennessee</v>
      </c>
      <c r="AS4" t="str">
        <v>Block Group 1, Census Tract 903, Greene County, Tennessee</v>
      </c>
      <c r="AT4" t="str">
        <v>Block Group 1, Census Tract 9552, Grundy County, Tennessee</v>
      </c>
      <c r="AU4" t="str">
        <v>Block Group 1, Census Tract 1003, Hamblen County, Tennessee</v>
      </c>
      <c r="AV4" t="str">
        <v>Block Group 1, Census Tract 101.04, Hamilton County, Tennessee</v>
      </c>
      <c r="AW4" t="str">
        <v>Block Group 2, Census Tract 9605, Hancock County, Tennessee</v>
      </c>
      <c r="AX4" t="str">
        <v>Block Group 1, Census Tract 9503, Hardeman County, Tennessee</v>
      </c>
      <c r="AY4" t="str">
        <v>Block Group 1, Census Tract 9203, Hardin County, Tennessee</v>
      </c>
      <c r="AZ4" t="str">
        <v>Block Group 1, Census Tract 503.01, Hawkins County, Tennessee</v>
      </c>
      <c r="BA4" t="str">
        <v>Block Group 1, Census Tract 9303.01, Haywood County, Tennessee</v>
      </c>
      <c r="BB4" t="str">
        <v>Block Group 1, Census Tract 9752, Henderson County, Tennessee</v>
      </c>
      <c r="BC4" t="str">
        <v>Block Group 1, Census Tract 9691, Henry County, Tennessee</v>
      </c>
      <c r="BD4" t="str">
        <v>Block Group 1, Census Tract 9502.02, Hickman County, Tennessee</v>
      </c>
      <c r="BE4" t="str">
        <v>Block Group 1, Census Tract 1203, Houston County, Tennessee</v>
      </c>
      <c r="BF4" t="str">
        <v>Block Group 1, Census Tract 1303, Humphreys County, Tennessee</v>
      </c>
      <c r="BG4" t="str">
        <v>Block Group 1, Census Tract 9603, Jackson County, Tennessee</v>
      </c>
      <c r="BH4" t="str">
        <v>Block Group 1, Census Tract 702, Jefferson County, Tennessee</v>
      </c>
      <c r="BI4" t="str">
        <v>Block Group 1, Census Tract 9562, Johnson County, Tennessee</v>
      </c>
      <c r="BJ4" t="str">
        <v>Block Group 1, Census Tract 15, Knox County, Tennessee</v>
      </c>
      <c r="BK4" t="str">
        <v>Block Group 2, Census Tract 9601, Lake County, Tennessee</v>
      </c>
      <c r="BL4" t="str">
        <v>Block Group 1, Census Tract 503, Lauderdale County, Tennessee</v>
      </c>
      <c r="BM4" t="str">
        <v>Block Group 1, Census Tract 9603, Lawrence County, Tennessee</v>
      </c>
      <c r="BN4" t="str">
        <v>Block Group 2, Census Tract 9701, Lewis County, Tennessee</v>
      </c>
      <c r="BO4" t="str">
        <v>Block Group 1, Census Tract 9752, Lincoln County, Tennessee</v>
      </c>
      <c r="BP4" t="str">
        <v>Block Group 1, Census Tract 602.03, Loudon County, Tennessee</v>
      </c>
      <c r="BQ4" t="str">
        <v>Block Group 1, Census Tract 9703.01, Macon County, Tennessee</v>
      </c>
      <c r="BR4" t="str">
        <v>Block Group 1, Census Tract 11, Madison County, Tennessee</v>
      </c>
      <c r="BS4" t="str">
        <v>Block Group 1, Census Tract 502.01, Marion County, Tennessee</v>
      </c>
      <c r="BT4" t="str">
        <v>Block Group 1, Census Tract 9552, Marshall County, Tennessee</v>
      </c>
      <c r="BU4" t="str">
        <v>Block Group 1, Census Tract 102.03, Maury County, Tennessee</v>
      </c>
      <c r="BV4" t="str">
        <v>Block Group 1, Census Tract 9701.04, McMinn County, Tennessee</v>
      </c>
      <c r="BW4" t="str">
        <v>Block Group 1, Census Tract 9303, McNairy County, Tennessee</v>
      </c>
      <c r="BX4" t="str">
        <v>Block Group 1, Census Tract 9603, Meigs County, Tennessee</v>
      </c>
      <c r="BY4" t="str">
        <v>Block Group 1, Census Tract 9251.01, Monroe County, Tennessee</v>
      </c>
      <c r="BZ4" t="str">
        <v>Block Group 1, Census Tract 1003, Montgomery County, Tennessee</v>
      </c>
      <c r="CA4" t="str">
        <v>Block Group 2, Census Tract 9301, Moore County, Tennessee</v>
      </c>
      <c r="CB4" t="str">
        <v>Block Group 1, Census Tract 1103, Morgan County, Tennessee</v>
      </c>
      <c r="CC4" t="str">
        <v>Block Group 1, Census Tract 9652, Obion County, Tennessee</v>
      </c>
      <c r="CD4" t="str">
        <v>Block Group 1, Census Tract 9503.01, Overton County, Tennessee</v>
      </c>
      <c r="CE4" t="str">
        <v>Block Group 1, Census Tract 9302.02, Perry County, Tennessee</v>
      </c>
      <c r="CF4" t="str">
        <v>Block Group 2, Census Tract 9251.01, Pickett County, Tennessee</v>
      </c>
      <c r="CG4" t="str">
        <v>Block Group 1, Census Tract 9502.03, Polk County, Tennessee</v>
      </c>
      <c r="CH4" t="str">
        <v>Block Group 1, Census Tract 11, Putnam County, Tennessee</v>
      </c>
      <c r="CI4" t="str">
        <v>Block Group 1, Census Tract 9752, Rhea County, Tennessee</v>
      </c>
      <c r="CJ4" t="str">
        <v>Block Group 1, Census Tract 302.04, Roane County, Tennessee</v>
      </c>
      <c r="CK4" t="str">
        <v>Block Group 1, Census Tract 801.04, Robertson County, Tennessee</v>
      </c>
      <c r="CL4" t="str">
        <v>Block Group 1, Census Tract 401.04, Rutherford County, Tennessee</v>
      </c>
      <c r="CM4" t="str">
        <v>Block Group 1, Census Tract 9751.02, Scott County, Tennessee</v>
      </c>
      <c r="CN4" t="str">
        <v>Block Group 1, Census Tract 601.04, Sequatchie County, Tennessee</v>
      </c>
      <c r="CO4" t="str">
        <v>Block Group 1, Census Tract 801.04, Sevier County, Tennessee</v>
      </c>
      <c r="CP4" t="str">
        <v>Block Group 1, Census Tract 100.02, Shelby County, Tennessee</v>
      </c>
      <c r="CQ4" t="str">
        <v>Block Group 1, Census Tract 9752, Smith County, Tennessee</v>
      </c>
      <c r="CR4" t="str">
        <v>Block Group 1, Census Tract 1106, Stewart County, Tennessee</v>
      </c>
      <c r="CS4" t="str">
        <v>Block Group 1, Census Tract 405, Sullivan County, Tennessee</v>
      </c>
      <c r="CT4" t="str">
        <v>Block Group 1, Census Tract 202.03, Sumner County, Tennessee</v>
      </c>
      <c r="CU4" t="str">
        <v>Block Group 1, Census Tract 403.02, Tipton County, Tennessee</v>
      </c>
      <c r="CV4" t="str">
        <v>Block Group 2, Census Tract 901, Trousdale County, Tennessee</v>
      </c>
      <c r="CW4" t="str">
        <v>Block Group 1, Census Tract 803, Unicoi County, Tennessee</v>
      </c>
      <c r="CX4" t="str">
        <v>Block Group 1, Census Tract 402.01, Union County, Tennessee</v>
      </c>
      <c r="CY4" t="str">
        <v>Block Group 2, Census Tract 9250, Van Buren County, Tennessee</v>
      </c>
      <c r="CZ4" t="str">
        <v>Block Group 1, Census Tract 9302.02, Warren County, Tennessee</v>
      </c>
      <c r="DA4" t="str">
        <v>Block Group 1, Census Tract 604.02, Washington County, Tennessee</v>
      </c>
      <c r="DB4" t="str">
        <v>Block Group 1, Census Tract 9503, Wayne County, Tennessee</v>
      </c>
      <c r="DC4" t="str">
        <v>Block Group 1, Census Tract 9681.02, Weakley County, Tennessee</v>
      </c>
      <c r="DD4" t="str">
        <v>Block Group 1, Census Tract 9352, White County, Tennessee</v>
      </c>
      <c r="DE4" t="str">
        <v>Block Group 1, Census Tract 501.04, Williamson County, Tennessee</v>
      </c>
      <c r="DF4" t="str">
        <v>Block Group 1, Census Tract 301.04, Wilson County, Tennessee</v>
      </c>
      <c r="DI4" t="str">
        <v>Census Tract 202.02, Anderson County, Tennessee</v>
      </c>
      <c r="DJ4" t="str">
        <v>Census Tract 9502.02, Bedford County, Tennessee</v>
      </c>
      <c r="DK4" t="str">
        <v>Census Tract 9632, Benton County, Tennessee</v>
      </c>
      <c r="DL4" t="str">
        <v>Census Tract 9531.02, Bledsoe County, Tennessee</v>
      </c>
      <c r="DM4" t="str">
        <v>Census Tract 103.01, Blount County, Tennessee</v>
      </c>
      <c r="DN4" t="str">
        <v>Census Tract 102.02, Bradley County, Tennessee</v>
      </c>
      <c r="DO4" t="str">
        <v>Census Tract 9503, Campbell County, Tennessee</v>
      </c>
      <c r="DP4" t="str">
        <v>Census Tract 9602.02, Cannon County, Tennessee</v>
      </c>
      <c r="DQ4" t="str">
        <v>Census Tract 9621.02, Carroll County, Tennessee</v>
      </c>
      <c r="DR4" t="str">
        <v>Census Tract 703, Carter County, Tennessee</v>
      </c>
      <c r="DS4" t="str">
        <v>Census Tract 701.04, Cheatham County, Tennessee</v>
      </c>
      <c r="DT4" t="str">
        <v>Census Tract 9702, Chester County, Tennessee</v>
      </c>
      <c r="DU4" t="str">
        <v>Census Tract 9703, Claiborne County, Tennessee</v>
      </c>
      <c r="DW4" t="str">
        <v>Census Tract 9203, Cocke County, Tennessee</v>
      </c>
      <c r="DX4" t="str">
        <v>Census Tract 9702.02, Coffee County, Tennessee</v>
      </c>
      <c r="DY4" t="str">
        <v>Census Tract 9612, Crockett County, Tennessee</v>
      </c>
      <c r="DZ4" t="str">
        <v>Census Tract 9701.04, Cumberland County, Tennessee</v>
      </c>
      <c r="EA4" t="str">
        <v>Census Tract 101.05, Davidson County, Tennessee</v>
      </c>
      <c r="EB4" t="str">
        <v>Census Tract 9550.04, Decatur County, Tennessee</v>
      </c>
      <c r="EC4" t="str">
        <v>Census Tract 9202.01, DeKalb County, Tennessee</v>
      </c>
      <c r="ED4" t="str">
        <v>Census Tract 602.02, Dickson County, Tennessee</v>
      </c>
      <c r="EE4" t="str">
        <v>Census Tract 9642, Dyer County, Tennessee</v>
      </c>
      <c r="EF4" t="str">
        <v>Census Tract 604.02, Fayette County, Tennessee</v>
      </c>
      <c r="EG4" t="str">
        <v>Census Tract 9652.01, Fentress County, Tennessee</v>
      </c>
      <c r="EH4" t="str">
        <v>Census Tract 9602.02, Franklin County, Tennessee</v>
      </c>
      <c r="EI4" t="str">
        <v>Census Tract 9663, Gibson County, Tennessee</v>
      </c>
      <c r="EJ4" t="str">
        <v>Census Tract 9203.01, Giles County, Tennessee</v>
      </c>
      <c r="EK4" t="str">
        <v>Census Tract 5003.01, Grainger County, Tennessee</v>
      </c>
      <c r="EL4" t="str">
        <v>Census Tract 903, Greene County, Tennessee</v>
      </c>
      <c r="EM4" t="str">
        <v>Census Tract 9552, Grundy County, Tennessee</v>
      </c>
      <c r="EN4" t="str">
        <v>Census Tract 1003, Hamblen County, Tennessee</v>
      </c>
      <c r="EO4" t="str">
        <v>Census Tract 101.04, Hamilton County, Tennessee</v>
      </c>
      <c r="EQ4" t="str">
        <v>Census Tract 9503, Hardeman County, Tennessee</v>
      </c>
      <c r="ER4" t="str">
        <v>Census Tract 9203, Hardin County, Tennessee</v>
      </c>
      <c r="ES4" t="str">
        <v>Census Tract 503.01, Hawkins County, Tennessee</v>
      </c>
      <c r="ET4" t="str">
        <v>Census Tract 9303.01, Haywood County, Tennessee</v>
      </c>
      <c r="EU4" t="str">
        <v>Census Tract 9752, Henderson County, Tennessee</v>
      </c>
      <c r="EV4" t="str">
        <v>Census Tract 9691, Henry County, Tennessee</v>
      </c>
      <c r="EW4" t="str">
        <v>Census Tract 9502.02, Hickman County, Tennessee</v>
      </c>
      <c r="EX4" t="str">
        <v>Census Tract 1203, Houston County, Tennessee</v>
      </c>
      <c r="EY4" t="str">
        <v>Census Tract 1303, Humphreys County, Tennessee</v>
      </c>
      <c r="EZ4" t="str">
        <v>Census Tract 9603, Jackson County, Tennessee</v>
      </c>
      <c r="FA4" t="str">
        <v>Census Tract 702, Jefferson County, Tennessee</v>
      </c>
      <c r="FB4" t="str">
        <v>Census Tract 9562, Johnson County, Tennessee</v>
      </c>
      <c r="FC4" t="str">
        <v>Census Tract 15, Knox County, Tennessee</v>
      </c>
      <c r="FE4" t="str">
        <v>Census Tract 503, Lauderdale County, Tennessee</v>
      </c>
      <c r="FF4" t="str">
        <v>Census Tract 9603, Lawrence County, Tennessee</v>
      </c>
      <c r="FH4" t="str">
        <v>Census Tract 9752, Lincoln County, Tennessee</v>
      </c>
      <c r="FI4" t="str">
        <v>Census Tract 602.03, Loudon County, Tennessee</v>
      </c>
      <c r="FJ4" t="str">
        <v>Census Tract 9703.01, Macon County, Tennessee</v>
      </c>
      <c r="FK4" t="str">
        <v>Census Tract 11, Madison County, Tennessee</v>
      </c>
      <c r="FL4" t="str">
        <v>Census Tract 502.01, Marion County, Tennessee</v>
      </c>
      <c r="FM4" t="str">
        <v>Census Tract 9552, Marshall County, Tennessee</v>
      </c>
      <c r="FN4" t="str">
        <v>Census Tract 102.03, Maury County, Tennessee</v>
      </c>
      <c r="FO4" t="str">
        <v>Census Tract 9701.04, McMinn County, Tennessee</v>
      </c>
      <c r="FP4" t="str">
        <v>Census Tract 9303, McNairy County, Tennessee</v>
      </c>
      <c r="FQ4" t="str">
        <v>Census Tract 9603, Meigs County, Tennessee</v>
      </c>
      <c r="FR4" t="str">
        <v>Census Tract 9251.01, Monroe County, Tennessee</v>
      </c>
      <c r="FS4" t="str">
        <v>Census Tract 1003, Montgomery County, Tennessee</v>
      </c>
      <c r="FU4" t="str">
        <v>Census Tract 1103, Morgan County, Tennessee</v>
      </c>
      <c r="FV4" t="str">
        <v>Census Tract 9652, Obion County, Tennessee</v>
      </c>
      <c r="FW4" t="str">
        <v>Census Tract 9503.01, Overton County, Tennessee</v>
      </c>
      <c r="FX4" t="str">
        <v>Census Tract 9302.02, Perry County, Tennessee</v>
      </c>
      <c r="FZ4" t="str">
        <v>Census Tract 9502.03, Polk County, Tennessee</v>
      </c>
      <c r="GA4" t="str">
        <v>Census Tract 11, Putnam County, Tennessee</v>
      </c>
      <c r="GB4" t="str">
        <v>Census Tract 9752, Rhea County, Tennessee</v>
      </c>
      <c r="GC4" t="str">
        <v>Census Tract 302.04, Roane County, Tennessee</v>
      </c>
      <c r="GD4" t="str">
        <v>Census Tract 801.04, Robertson County, Tennessee</v>
      </c>
      <c r="GE4" t="str">
        <v>Census Tract 401.04, Rutherford County, Tennessee</v>
      </c>
      <c r="GF4" t="str">
        <v>Census Tract 9751.02, Scott County, Tennessee</v>
      </c>
      <c r="GG4" t="str">
        <v>Census Tract 601.04, Sequatchie County, Tennessee</v>
      </c>
      <c r="GH4" t="str">
        <v>Census Tract 801.04, Sevier County, Tennessee</v>
      </c>
      <c r="GI4" t="str">
        <v>Census Tract 100.02, Shelby County, Tennessee</v>
      </c>
      <c r="GJ4" t="str">
        <v>Census Tract 9752, Smith County, Tennessee</v>
      </c>
      <c r="GK4" t="str">
        <v>Census Tract 1106, Stewart County, Tennessee</v>
      </c>
      <c r="GL4" t="str">
        <v>Census Tract 405, Sullivan County, Tennessee</v>
      </c>
      <c r="GM4" t="str">
        <v>Census Tract 202.03, Sumner County, Tennessee</v>
      </c>
      <c r="GN4" t="str">
        <v>Census Tract 403.02, Tipton County, Tennessee</v>
      </c>
      <c r="GP4" t="str">
        <v>Census Tract 803, Unicoi County, Tennessee</v>
      </c>
      <c r="GQ4" t="str">
        <v>Census Tract 402.01, Union County, Tennessee</v>
      </c>
      <c r="GS4" t="str">
        <v>Census Tract 9302.02, Warren County, Tennessee</v>
      </c>
      <c r="GT4" t="str">
        <v>Census Tract 604.02, Washington County, Tennessee</v>
      </c>
      <c r="GU4" t="str">
        <v>Census Tract 9503, Wayne County, Tennessee</v>
      </c>
      <c r="GV4" t="str">
        <v>Census Tract 9681.02, Weakley County, Tennessee</v>
      </c>
      <c r="GW4" t="str">
        <v>Census Tract 9352, White County, Tennessee</v>
      </c>
      <c r="GX4" t="str">
        <v>Census Tract 501.04, Williamson County, Tennessee</v>
      </c>
      <c r="GY4" t="str">
        <v>Census Tract 301.04, Wilson County, Tennessee</v>
      </c>
    </row>
    <row r="5" spans="1:208" x14ac:dyDescent="0.3">
      <c r="A5" s="163" t="s">
        <v>565</v>
      </c>
      <c r="B5" s="1" t="s">
        <v>10</v>
      </c>
      <c r="C5" s="1" t="s">
        <v>7617</v>
      </c>
      <c r="D5" s="164">
        <v>3500</v>
      </c>
      <c r="E5" s="164">
        <v>6135</v>
      </c>
      <c r="F5" s="164">
        <v>8530</v>
      </c>
      <c r="G5" s="164">
        <v>13775</v>
      </c>
      <c r="H5" s="165">
        <f t="shared" si="0"/>
        <v>0.4453720508166969</v>
      </c>
      <c r="I5" s="146">
        <f t="shared" si="1"/>
        <v>0.25408348457350272</v>
      </c>
      <c r="J5" t="str">
        <v>Block Group 1, Census Tract 1, Shelby County, Tennessee</v>
      </c>
      <c r="K5" t="str">
        <v>Census Tract 1, Shelby County, Tennessee</v>
      </c>
      <c r="L5" t="str">
        <v>Alcoa</v>
      </c>
      <c r="M5" t="str">
        <v>Bledsoe County</v>
      </c>
      <c r="P5" t="str">
        <v>Block Group 1, Census Tract 203, Anderson County, Tennessee</v>
      </c>
      <c r="Q5" t="str">
        <v>Block Group 1, Census Tract 9503, Bedford County, Tennessee</v>
      </c>
      <c r="R5" t="str">
        <v>Block Group 1, Census Tract 9633, Benton County, Tennessee</v>
      </c>
      <c r="S5" t="str">
        <v>Block Group 1, Census Tract 9532, Bledsoe County, Tennessee</v>
      </c>
      <c r="T5" t="str">
        <v>Block Group 1, Census Tract 103.02, Blount County, Tennessee</v>
      </c>
      <c r="U5" t="str">
        <v>Block Group 1, Census Tract 103, Bradley County, Tennessee</v>
      </c>
      <c r="V5" t="str">
        <v>Block Group 1, Census Tract 9504, Campbell County, Tennessee</v>
      </c>
      <c r="W5" t="str">
        <v>Block Group 1, Census Tract 9603, Cannon County, Tennessee</v>
      </c>
      <c r="X5" t="str">
        <v>Block Group 1, Census Tract 9622.01, Carroll County, Tennessee</v>
      </c>
      <c r="Y5" t="str">
        <v>Block Group 1, Census Tract 704, Carter County, Tennessee</v>
      </c>
      <c r="Z5" t="str">
        <v>Block Group 1, Census Tract 702.01, Cheatham County, Tennessee</v>
      </c>
      <c r="AA5" t="str">
        <v>Block Group 1, Census Tract 9703.01, Chester County, Tennessee</v>
      </c>
      <c r="AB5" t="str">
        <v>Block Group 1, Census Tract 9704, Claiborne County, Tennessee</v>
      </c>
      <c r="AC5" t="str">
        <v>Block Group 2, Census Tract 9551, Clay County, Tennessee</v>
      </c>
      <c r="AD5" t="str">
        <v>Block Group 1, Census Tract 9204, Cocke County, Tennessee</v>
      </c>
      <c r="AE5" t="str">
        <v>Block Group 1, Census Tract 9703, Coffee County, Tennessee</v>
      </c>
      <c r="AF5" t="str">
        <v>Block Group 1, Census Tract 9613, Crockett County, Tennessee</v>
      </c>
      <c r="AG5" t="str">
        <v>Block Group 1, Census Tract 9702.01, Cumberland County, Tennessee</v>
      </c>
      <c r="AH5" t="str">
        <v>Block Group 1, Census Tract 101.06, Davidson County, Tennessee</v>
      </c>
      <c r="AI5" t="str">
        <v>Block Group 1, Census Tract 9551.01, Decatur County, Tennessee</v>
      </c>
      <c r="AJ5" t="str">
        <v>Block Group 1, Census Tract 9202.02, DeKalb County, Tennessee</v>
      </c>
      <c r="AK5" t="str">
        <v>Block Group 1, Census Tract 603, Dickson County, Tennessee</v>
      </c>
      <c r="AL5" t="str">
        <v>Block Group 1, Census Tract 9643, Dyer County, Tennessee</v>
      </c>
      <c r="AM5" t="str">
        <v>Block Group 1, Census Tract 604.03, Fayette County, Tennessee</v>
      </c>
      <c r="AN5" t="str">
        <v>Block Group 1, Census Tract 9652.02, Fentress County, Tennessee</v>
      </c>
      <c r="AO5" t="str">
        <v>Block Group 1, Census Tract 9603, Franklin County, Tennessee</v>
      </c>
      <c r="AP5" t="str">
        <v>Block Group 1, Census Tract 9664, Gibson County, Tennessee</v>
      </c>
      <c r="AQ5" t="str">
        <v>Block Group 1, Census Tract 9203.02, Giles County, Tennessee</v>
      </c>
      <c r="AR5" t="str">
        <v>Block Group 1, Census Tract 5003.02, Grainger County, Tennessee</v>
      </c>
      <c r="AS5" t="str">
        <v>Block Group 1, Census Tract 904, Greene County, Tennessee</v>
      </c>
      <c r="AT5" t="str">
        <v>Block Group 1, Census Tract 9553, Grundy County, Tennessee</v>
      </c>
      <c r="AU5" t="str">
        <v>Block Group 1, Census Tract 1004, Hamblen County, Tennessee</v>
      </c>
      <c r="AV5" t="str">
        <v>Block Group 1, Census Tract 102.01, Hamilton County, Tennessee</v>
      </c>
      <c r="AW5" t="str">
        <v>Block Group 2, Census Tract 9606, Hancock County, Tennessee</v>
      </c>
      <c r="AX5" t="str">
        <v>Block Group 1, Census Tract 9504, Hardeman County, Tennessee</v>
      </c>
      <c r="AY5" t="str">
        <v>Block Group 1, Census Tract 9204.01, Hardin County, Tennessee</v>
      </c>
      <c r="AZ5" t="str">
        <v>Block Group 1, Census Tract 503.02, Hawkins County, Tennessee</v>
      </c>
      <c r="BA5" t="str">
        <v>Block Group 1, Census Tract 9303.02, Haywood County, Tennessee</v>
      </c>
      <c r="BB5" t="str">
        <v>Block Group 1, Census Tract 9753.01, Henderson County, Tennessee</v>
      </c>
      <c r="BC5" t="str">
        <v>Block Group 1, Census Tract 9692, Henry County, Tennessee</v>
      </c>
      <c r="BD5" t="str">
        <v>Block Group 1, Census Tract 9503.01, Hickman County, Tennessee</v>
      </c>
      <c r="BE5" t="str">
        <v>Block Group 2, Census Tract 1201, Houston County, Tennessee</v>
      </c>
      <c r="BF5" t="str">
        <v>Block Group 1, Census Tract 1304, Humphreys County, Tennessee</v>
      </c>
      <c r="BG5" t="str">
        <v>Block Group 1, Census Tract 9604, Jackson County, Tennessee</v>
      </c>
      <c r="BH5" t="str">
        <v>Block Group 1, Census Tract 703, Jefferson County, Tennessee</v>
      </c>
      <c r="BI5" t="str">
        <v>Block Group 1, Census Tract 9563, Johnson County, Tennessee</v>
      </c>
      <c r="BJ5" t="str">
        <v>Block Group 1, Census Tract 16, Knox County, Tennessee</v>
      </c>
      <c r="BK5" t="str">
        <v>Block Group 2, Census Tract 9602, Lake County, Tennessee</v>
      </c>
      <c r="BL5" t="str">
        <v>Block Group 1, Census Tract 504, Lauderdale County, Tennessee</v>
      </c>
      <c r="BM5" t="str">
        <v>Block Group 1, Census Tract 9604.01, Lawrence County, Tennessee</v>
      </c>
      <c r="BN5" t="str">
        <v>Block Group 2, Census Tract 9702, Lewis County, Tennessee</v>
      </c>
      <c r="BO5" t="str">
        <v>Block Group 1, Census Tract 9753, Lincoln County, Tennessee</v>
      </c>
      <c r="BP5" t="str">
        <v>Block Group 1, Census Tract 602.04, Loudon County, Tennessee</v>
      </c>
      <c r="BQ5" t="str">
        <v>Block Group 1, Census Tract 9703.02, Macon County, Tennessee</v>
      </c>
      <c r="BR5" t="str">
        <v>Block Group 1, Census Tract 13, Madison County, Tennessee</v>
      </c>
      <c r="BS5" t="str">
        <v>Block Group 1, Census Tract 502.03, Marion County, Tennessee</v>
      </c>
      <c r="BT5" t="str">
        <v>Block Group 1, Census Tract 9553, Marshall County, Tennessee</v>
      </c>
      <c r="BU5" t="str">
        <v>Block Group 1, Census Tract 102.04, Maury County, Tennessee</v>
      </c>
      <c r="BV5" t="str">
        <v>Block Group 1, Census Tract 9702.01, McMinn County, Tennessee</v>
      </c>
      <c r="BW5" t="str">
        <v>Block Group 1, Census Tract 9304, McNairy County, Tennessee</v>
      </c>
      <c r="BX5" t="str">
        <v>Block Group 2, Census Tract 9601, Meigs County, Tennessee</v>
      </c>
      <c r="BY5" t="str">
        <v>Block Group 1, Census Tract 9251.02, Monroe County, Tennessee</v>
      </c>
      <c r="BZ5" t="str">
        <v>Block Group 1, Census Tract 1005, Montgomery County, Tennessee</v>
      </c>
      <c r="CA5" t="str">
        <v>Block Group 2, Census Tract 9302, Moore County, Tennessee</v>
      </c>
      <c r="CB5" t="str">
        <v>Block Group 1, Census Tract 1104, Morgan County, Tennessee</v>
      </c>
      <c r="CC5" t="str">
        <v>Block Group 1, Census Tract 9653, Obion County, Tennessee</v>
      </c>
      <c r="CD5" t="str">
        <v>Block Group 1, Census Tract 9503.02, Overton County, Tennessee</v>
      </c>
      <c r="CE5" t="str">
        <v>Block Group 2, Census Tract 9301, Perry County, Tennessee</v>
      </c>
      <c r="CF5" t="str">
        <v>Block Group 2, Census Tract 9251.02, Pickett County, Tennessee</v>
      </c>
      <c r="CG5" t="str">
        <v>Block Group 1, Census Tract 9502.04, Polk County, Tennessee</v>
      </c>
      <c r="CH5" t="str">
        <v>Block Group 1, Census Tract 12.01, Putnam County, Tennessee</v>
      </c>
      <c r="CI5" t="str">
        <v>Block Group 1, Census Tract 9753, Rhea County, Tennessee</v>
      </c>
      <c r="CJ5" t="str">
        <v>Block Group 1, Census Tract 302.05, Roane County, Tennessee</v>
      </c>
      <c r="CK5" t="str">
        <v>Block Group 1, Census Tract 802, Robertson County, Tennessee</v>
      </c>
      <c r="CL5" t="str">
        <v>Block Group 1, Census Tract 401.05, Rutherford County, Tennessee</v>
      </c>
      <c r="CM5" t="str">
        <v>Block Group 1, Census Tract 9752, Scott County, Tennessee</v>
      </c>
      <c r="CN5" t="str">
        <v>Block Group 1, Census Tract 602, Sequatchie County, Tennessee</v>
      </c>
      <c r="CO5" t="str">
        <v>Block Group 1, Census Tract 802.02, Sevier County, Tennessee</v>
      </c>
      <c r="CP5" t="str">
        <v>Block Group 1, Census Tract 101.20, Shelby County, Tennessee</v>
      </c>
      <c r="CQ5" t="str">
        <v>Block Group 1, Census Tract 9753, Smith County, Tennessee</v>
      </c>
      <c r="CR5" t="str">
        <v>Block Group 1, Census Tract 1107, Stewart County, Tennessee</v>
      </c>
      <c r="CS5" t="str">
        <v>Block Group 1, Census Tract 406, Sullivan County, Tennessee</v>
      </c>
      <c r="CT5" t="str">
        <v>Block Group 1, Census Tract 202.04, Sumner County, Tennessee</v>
      </c>
      <c r="CU5" t="str">
        <v>Block Group 1, Census Tract 403.03, Tipton County, Tennessee</v>
      </c>
      <c r="CV5" t="str">
        <v>Block Group 2, Census Tract 902, Trousdale County, Tennessee</v>
      </c>
      <c r="CW5" t="str">
        <v>Block Group 1, Census Tract 804, Unicoi County, Tennessee</v>
      </c>
      <c r="CX5" t="str">
        <v>Block Group 1, Census Tract 402.02, Union County, Tennessee</v>
      </c>
      <c r="CY5" t="str">
        <v>Block Group 2, Census Tract 9252, Van Buren County, Tennessee</v>
      </c>
      <c r="CZ5" t="str">
        <v>Block Group 1, Census Tract 9303, Warren County, Tennessee</v>
      </c>
      <c r="DA5" t="str">
        <v>Block Group 1, Census Tract 605.01, Washington County, Tennessee</v>
      </c>
      <c r="DB5" t="str">
        <v>Block Group 1, Census Tract 9504, Wayne County, Tennessee</v>
      </c>
      <c r="DC5" t="str">
        <v>Block Group 1, Census Tract 9682.01, Weakley County, Tennessee</v>
      </c>
      <c r="DD5" t="str">
        <v>Block Group 1, Census Tract 9353, White County, Tennessee</v>
      </c>
      <c r="DE5" t="str">
        <v>Block Group 1, Census Tract 501.05, Williamson County, Tennessee</v>
      </c>
      <c r="DF5" t="str">
        <v>Block Group 1, Census Tract 301.05, Wilson County, Tennessee</v>
      </c>
      <c r="DI5" t="str">
        <v>Census Tract 203, Anderson County, Tennessee</v>
      </c>
      <c r="DJ5" t="str">
        <v>Census Tract 9503, Bedford County, Tennessee</v>
      </c>
      <c r="DK5" t="str">
        <v>Census Tract 9633, Benton County, Tennessee</v>
      </c>
      <c r="DL5" t="str">
        <v>Census Tract 9532, Bledsoe County, Tennessee</v>
      </c>
      <c r="DM5" t="str">
        <v>Census Tract 103.02, Blount County, Tennessee</v>
      </c>
      <c r="DN5" t="str">
        <v>Census Tract 103, Bradley County, Tennessee</v>
      </c>
      <c r="DO5" t="str">
        <v>Census Tract 9504, Campbell County, Tennessee</v>
      </c>
      <c r="DP5" t="str">
        <v>Census Tract 9603, Cannon County, Tennessee</v>
      </c>
      <c r="DQ5" t="str">
        <v>Census Tract 9622.01, Carroll County, Tennessee</v>
      </c>
      <c r="DR5" t="str">
        <v>Census Tract 704, Carter County, Tennessee</v>
      </c>
      <c r="DS5" t="str">
        <v>Census Tract 702.01, Cheatham County, Tennessee</v>
      </c>
      <c r="DT5" t="str">
        <v>Census Tract 9703.01, Chester County, Tennessee</v>
      </c>
      <c r="DU5" t="str">
        <v>Census Tract 9704, Claiborne County, Tennessee</v>
      </c>
      <c r="DW5" t="str">
        <v>Census Tract 9204, Cocke County, Tennessee</v>
      </c>
      <c r="DX5" t="str">
        <v>Census Tract 9703, Coffee County, Tennessee</v>
      </c>
      <c r="DY5" t="str">
        <v>Census Tract 9613, Crockett County, Tennessee</v>
      </c>
      <c r="DZ5" t="str">
        <v>Census Tract 9702.01, Cumberland County, Tennessee</v>
      </c>
      <c r="EA5" t="str">
        <v>Census Tract 101.06, Davidson County, Tennessee</v>
      </c>
      <c r="EB5" t="str">
        <v>Census Tract 9551.01, Decatur County, Tennessee</v>
      </c>
      <c r="EC5" t="str">
        <v>Census Tract 9202.02, DeKalb County, Tennessee</v>
      </c>
      <c r="ED5" t="str">
        <v>Census Tract 603, Dickson County, Tennessee</v>
      </c>
      <c r="EE5" t="str">
        <v>Census Tract 9643, Dyer County, Tennessee</v>
      </c>
      <c r="EF5" t="str">
        <v>Census Tract 604.03, Fayette County, Tennessee</v>
      </c>
      <c r="EG5" t="str">
        <v>Census Tract 9652.02, Fentress County, Tennessee</v>
      </c>
      <c r="EH5" t="str">
        <v>Census Tract 9603, Franklin County, Tennessee</v>
      </c>
      <c r="EI5" t="str">
        <v>Census Tract 9664, Gibson County, Tennessee</v>
      </c>
      <c r="EJ5" t="str">
        <v>Census Tract 9203.02, Giles County, Tennessee</v>
      </c>
      <c r="EK5" t="str">
        <v>Census Tract 5003.02, Grainger County, Tennessee</v>
      </c>
      <c r="EL5" t="str">
        <v>Census Tract 904, Greene County, Tennessee</v>
      </c>
      <c r="EM5" t="str">
        <v>Census Tract 9553, Grundy County, Tennessee</v>
      </c>
      <c r="EN5" t="str">
        <v>Census Tract 1004, Hamblen County, Tennessee</v>
      </c>
      <c r="EO5" t="str">
        <v>Census Tract 102.01, Hamilton County, Tennessee</v>
      </c>
      <c r="EQ5" t="str">
        <v>Census Tract 9504, Hardeman County, Tennessee</v>
      </c>
      <c r="ER5" t="str">
        <v>Census Tract 9204.01, Hardin County, Tennessee</v>
      </c>
      <c r="ES5" t="str">
        <v>Census Tract 503.02, Hawkins County, Tennessee</v>
      </c>
      <c r="ET5" t="str">
        <v>Census Tract 9303.02, Haywood County, Tennessee</v>
      </c>
      <c r="EU5" t="str">
        <v>Census Tract 9753.01, Henderson County, Tennessee</v>
      </c>
      <c r="EV5" t="str">
        <v>Census Tract 9692, Henry County, Tennessee</v>
      </c>
      <c r="EW5" t="str">
        <v>Census Tract 9503.01, Hickman County, Tennessee</v>
      </c>
      <c r="EY5" t="str">
        <v>Census Tract 1304, Humphreys County, Tennessee</v>
      </c>
      <c r="EZ5" t="str">
        <v>Census Tract 9604, Jackson County, Tennessee</v>
      </c>
      <c r="FA5" t="str">
        <v>Census Tract 703, Jefferson County, Tennessee</v>
      </c>
      <c r="FB5" t="str">
        <v>Census Tract 9563, Johnson County, Tennessee</v>
      </c>
      <c r="FC5" t="str">
        <v>Census Tract 16, Knox County, Tennessee</v>
      </c>
      <c r="FE5" t="str">
        <v>Census Tract 504, Lauderdale County, Tennessee</v>
      </c>
      <c r="FF5" t="str">
        <v>Census Tract 9604.01, Lawrence County, Tennessee</v>
      </c>
      <c r="FH5" t="str">
        <v>Census Tract 9753, Lincoln County, Tennessee</v>
      </c>
      <c r="FI5" t="str">
        <v>Census Tract 602.04, Loudon County, Tennessee</v>
      </c>
      <c r="FJ5" t="str">
        <v>Census Tract 9703.02, Macon County, Tennessee</v>
      </c>
      <c r="FK5" t="str">
        <v>Census Tract 13, Madison County, Tennessee</v>
      </c>
      <c r="FL5" t="str">
        <v>Census Tract 502.03, Marion County, Tennessee</v>
      </c>
      <c r="FM5" t="str">
        <v>Census Tract 9553, Marshall County, Tennessee</v>
      </c>
      <c r="FN5" t="str">
        <v>Census Tract 102.04, Maury County, Tennessee</v>
      </c>
      <c r="FO5" t="str">
        <v>Census Tract 9702.01, McMinn County, Tennessee</v>
      </c>
      <c r="FP5" t="str">
        <v>Census Tract 9304, McNairy County, Tennessee</v>
      </c>
      <c r="FR5" t="str">
        <v>Census Tract 9251.02, Monroe County, Tennessee</v>
      </c>
      <c r="FS5" t="str">
        <v>Census Tract 1005, Montgomery County, Tennessee</v>
      </c>
      <c r="FU5" t="str">
        <v>Census Tract 1104, Morgan County, Tennessee</v>
      </c>
      <c r="FV5" t="str">
        <v>Census Tract 9653, Obion County, Tennessee</v>
      </c>
      <c r="FW5" t="str">
        <v>Census Tract 9503.02, Overton County, Tennessee</v>
      </c>
      <c r="FZ5" t="str">
        <v>Census Tract 9502.04, Polk County, Tennessee</v>
      </c>
      <c r="GA5" t="str">
        <v>Census Tract 12.01, Putnam County, Tennessee</v>
      </c>
      <c r="GB5" t="str">
        <v>Census Tract 9753, Rhea County, Tennessee</v>
      </c>
      <c r="GC5" t="str">
        <v>Census Tract 302.05, Roane County, Tennessee</v>
      </c>
      <c r="GD5" t="str">
        <v>Census Tract 802, Robertson County, Tennessee</v>
      </c>
      <c r="GE5" t="str">
        <v>Census Tract 401.05, Rutherford County, Tennessee</v>
      </c>
      <c r="GF5" t="str">
        <v>Census Tract 9752, Scott County, Tennessee</v>
      </c>
      <c r="GG5" t="str">
        <v>Census Tract 602, Sequatchie County, Tennessee</v>
      </c>
      <c r="GH5" t="str">
        <v>Census Tract 802.02, Sevier County, Tennessee</v>
      </c>
      <c r="GI5" t="str">
        <v>Census Tract 101.20, Shelby County, Tennessee</v>
      </c>
      <c r="GJ5" t="str">
        <v>Census Tract 9753, Smith County, Tennessee</v>
      </c>
      <c r="GK5" t="str">
        <v>Census Tract 1107, Stewart County, Tennessee</v>
      </c>
      <c r="GL5" t="str">
        <v>Census Tract 406, Sullivan County, Tennessee</v>
      </c>
      <c r="GM5" t="str">
        <v>Census Tract 202.04, Sumner County, Tennessee</v>
      </c>
      <c r="GN5" t="str">
        <v>Census Tract 403.03, Tipton County, Tennessee</v>
      </c>
      <c r="GP5" t="str">
        <v>Census Tract 804, Unicoi County, Tennessee</v>
      </c>
      <c r="GQ5" t="str">
        <v>Census Tract 402.02, Union County, Tennessee</v>
      </c>
      <c r="GS5" t="str">
        <v>Census Tract 9303, Warren County, Tennessee</v>
      </c>
      <c r="GT5" t="str">
        <v>Census Tract 605.01, Washington County, Tennessee</v>
      </c>
      <c r="GU5" t="str">
        <v>Census Tract 9504, Wayne County, Tennessee</v>
      </c>
      <c r="GV5" t="str">
        <v>Census Tract 9682.01, Weakley County, Tennessee</v>
      </c>
      <c r="GW5" t="str">
        <v>Census Tract 9353, White County, Tennessee</v>
      </c>
      <c r="GX5" t="str">
        <v>Census Tract 501.05, Williamson County, Tennessee</v>
      </c>
      <c r="GY5" t="str">
        <v>Census Tract 301.05, Wilson County, Tennessee</v>
      </c>
    </row>
    <row r="6" spans="1:208" x14ac:dyDescent="0.3">
      <c r="A6" s="163" t="s">
        <v>565</v>
      </c>
      <c r="B6" s="1" t="s">
        <v>11</v>
      </c>
      <c r="C6" s="1" t="s">
        <v>7618</v>
      </c>
      <c r="D6" s="164">
        <v>27955</v>
      </c>
      <c r="E6" s="164">
        <v>50275</v>
      </c>
      <c r="F6" s="164">
        <v>79570</v>
      </c>
      <c r="G6" s="164">
        <v>129635</v>
      </c>
      <c r="H6" s="165">
        <f t="shared" si="0"/>
        <v>0.38781964747174758</v>
      </c>
      <c r="I6" s="146">
        <f t="shared" si="1"/>
        <v>0.21564392332317661</v>
      </c>
      <c r="J6" t="str">
        <v>Block Group 1, Census Tract 10, Madison County, Tennessee</v>
      </c>
      <c r="K6" t="str">
        <v>Census Tract 10, Madison County, Tennessee</v>
      </c>
      <c r="L6" t="str">
        <v>Alexandria</v>
      </c>
      <c r="M6" t="str">
        <v>Blount County</v>
      </c>
      <c r="P6" t="str">
        <v>Block Group 1, Census Tract 204, Anderson County, Tennessee</v>
      </c>
      <c r="Q6" t="str">
        <v>Block Group 1, Census Tract 9504.01, Bedford County, Tennessee</v>
      </c>
      <c r="R6" t="str">
        <v>Block Group 1, Census Tract 9634, Benton County, Tennessee</v>
      </c>
      <c r="S6" t="str">
        <v>Block Group 2, Census Tract 9530, Bledsoe County, Tennessee</v>
      </c>
      <c r="T6" t="str">
        <v>Block Group 1, Census Tract 104, Blount County, Tennessee</v>
      </c>
      <c r="U6" t="str">
        <v>Block Group 1, Census Tract 104, Bradley County, Tennessee</v>
      </c>
      <c r="V6" t="str">
        <v>Block Group 1, Census Tract 9505, Campbell County, Tennessee</v>
      </c>
      <c r="W6" t="str">
        <v>Block Group 2, Census Tract 9601, Cannon County, Tennessee</v>
      </c>
      <c r="X6" t="str">
        <v>Block Group 1, Census Tract 9622.02, Carroll County, Tennessee</v>
      </c>
      <c r="Y6" t="str">
        <v>Block Group 1, Census Tract 705, Carter County, Tennessee</v>
      </c>
      <c r="Z6" t="str">
        <v>Block Group 1, Census Tract 702.02, Cheatham County, Tennessee</v>
      </c>
      <c r="AA6" t="str">
        <v>Block Group 1, Census Tract 9703.02, Chester County, Tennessee</v>
      </c>
      <c r="AB6" t="str">
        <v>Block Group 1, Census Tract 9705, Claiborne County, Tennessee</v>
      </c>
      <c r="AC6" t="str">
        <v>Block Group 3, Census Tract 9550, Clay County, Tennessee</v>
      </c>
      <c r="AD6" t="str">
        <v>Block Group 1, Census Tract 9205.01, Cocke County, Tennessee</v>
      </c>
      <c r="AE6" t="str">
        <v>Block Group 1, Census Tract 9704.01, Coffee County, Tennessee</v>
      </c>
      <c r="AF6" t="str">
        <v>Block Group 1, Census Tract 9614, Crockett County, Tennessee</v>
      </c>
      <c r="AG6" t="str">
        <v>Block Group 1, Census Tract 9702.02, Cumberland County, Tennessee</v>
      </c>
      <c r="AH6" t="str">
        <v>Block Group 1, Census Tract 102.01, Davidson County, Tennessee</v>
      </c>
      <c r="AI6" t="str">
        <v>Block Group 1, Census Tract 9551.02, Decatur County, Tennessee</v>
      </c>
      <c r="AJ6" t="str">
        <v>Block Group 1, Census Tract 9203, DeKalb County, Tennessee</v>
      </c>
      <c r="AK6" t="str">
        <v>Block Group 1, Census Tract 604.01, Dickson County, Tennessee</v>
      </c>
      <c r="AL6" t="str">
        <v>Block Group 1, Census Tract 9644.01, Dyer County, Tennessee</v>
      </c>
      <c r="AM6" t="str">
        <v>Block Group 1, Census Tract 604.04, Fayette County, Tennessee</v>
      </c>
      <c r="AN6" t="str">
        <v>Block Group 1, Census Tract 9653, Fentress County, Tennessee</v>
      </c>
      <c r="AO6" t="str">
        <v>Block Group 1, Census Tract 9604.01, Franklin County, Tennessee</v>
      </c>
      <c r="AP6" t="str">
        <v>Block Group 1, Census Tract 9665.01, Gibson County, Tennessee</v>
      </c>
      <c r="AQ6" t="str">
        <v>Block Group 1, Census Tract 9204, Giles County, Tennessee</v>
      </c>
      <c r="AR6" t="str">
        <v>Block Group 1, Census Tract 5004.01, Grainger County, Tennessee</v>
      </c>
      <c r="AS6" t="str">
        <v>Block Group 1, Census Tract 905.01, Greene County, Tennessee</v>
      </c>
      <c r="AT6" t="str">
        <v>Block Group 2, Census Tract 9550, Grundy County, Tennessee</v>
      </c>
      <c r="AU6" t="str">
        <v>Block Group 1, Census Tract 1005, Hamblen County, Tennessee</v>
      </c>
      <c r="AV6" t="str">
        <v>Block Group 1, Census Tract 102.02, Hamilton County, Tennessee</v>
      </c>
      <c r="AW6" t="str">
        <v>Block Group 3, Census Tract 9606, Hancock County, Tennessee</v>
      </c>
      <c r="AX6" t="str">
        <v>Block Group 1, Census Tract 9505, Hardeman County, Tennessee</v>
      </c>
      <c r="AY6" t="str">
        <v>Block Group 1, Census Tract 9204.02, Hardin County, Tennessee</v>
      </c>
      <c r="AZ6" t="str">
        <v>Block Group 1, Census Tract 504, Hawkins County, Tennessee</v>
      </c>
      <c r="BA6" t="str">
        <v>Block Group 1, Census Tract 9304, Haywood County, Tennessee</v>
      </c>
      <c r="BB6" t="str">
        <v>Block Group 1, Census Tract 9753.02, Henderson County, Tennessee</v>
      </c>
      <c r="BC6" t="str">
        <v>Block Group 1, Census Tract 9693, Henry County, Tennessee</v>
      </c>
      <c r="BD6" t="str">
        <v>Block Group 1, Census Tract 9503.02, Hickman County, Tennessee</v>
      </c>
      <c r="BE6" t="str">
        <v>Block Group 2, Census Tract 1202, Houston County, Tennessee</v>
      </c>
      <c r="BF6" t="str">
        <v>Block Group 1, Census Tract 1305, Humphreys County, Tennessee</v>
      </c>
      <c r="BG6" t="str">
        <v>Block Group 2, Census Tract 9601, Jackson County, Tennessee</v>
      </c>
      <c r="BH6" t="str">
        <v>Block Group 1, Census Tract 704, Jefferson County, Tennessee</v>
      </c>
      <c r="BI6" t="str">
        <v>Block Group 1, Census Tract 9564, Johnson County, Tennessee</v>
      </c>
      <c r="BJ6" t="str">
        <v>Block Group 1, Census Tract 17, Knox County, Tennessee</v>
      </c>
      <c r="BK6" t="str">
        <v>Block Group 3, Census Tract 9601, Lake County, Tennessee</v>
      </c>
      <c r="BL6" t="str">
        <v>Block Group 1, Census Tract 505.03, Lauderdale County, Tennessee</v>
      </c>
      <c r="BM6" t="str">
        <v>Block Group 1, Census Tract 9604.02, Lawrence County, Tennessee</v>
      </c>
      <c r="BN6" t="str">
        <v>Block Group 3, Census Tract 9702, Lewis County, Tennessee</v>
      </c>
      <c r="BO6" t="str">
        <v>Block Group 1, Census Tract 9754, Lincoln County, Tennessee</v>
      </c>
      <c r="BP6" t="str">
        <v>Block Group 1, Census Tract 603.01, Loudon County, Tennessee</v>
      </c>
      <c r="BQ6" t="str">
        <v>Block Group 1, Census Tract 9704, Macon County, Tennessee</v>
      </c>
      <c r="BR6" t="str">
        <v>Block Group 1, Census Tract 14.01, Madison County, Tennessee</v>
      </c>
      <c r="BS6" t="str">
        <v>Block Group 1, Census Tract 502.04, Marion County, Tennessee</v>
      </c>
      <c r="BT6" t="str">
        <v>Block Group 1, Census Tract 9554, Marshall County, Tennessee</v>
      </c>
      <c r="BU6" t="str">
        <v>Block Group 1, Census Tract 102.05, Maury County, Tennessee</v>
      </c>
      <c r="BV6" t="str">
        <v>Block Group 1, Census Tract 9702.02, McMinn County, Tennessee</v>
      </c>
      <c r="BW6" t="str">
        <v>Block Group 1, Census Tract 9305.01, McNairy County, Tennessee</v>
      </c>
      <c r="BX6" t="str">
        <v>Block Group 2, Census Tract 9602, Meigs County, Tennessee</v>
      </c>
      <c r="BY6" t="str">
        <v>Block Group 1, Census Tract 9252, Monroe County, Tennessee</v>
      </c>
      <c r="BZ6" t="str">
        <v>Block Group 1, Census Tract 1006.01, Montgomery County, Tennessee</v>
      </c>
      <c r="CA6" t="str">
        <v>Block Group 3, Census Tract 9301, Moore County, Tennessee</v>
      </c>
      <c r="CB6" t="str">
        <v>Block Group 1, Census Tract 1105, Morgan County, Tennessee</v>
      </c>
      <c r="CC6" t="str">
        <v>Block Group 1, Census Tract 9654, Obion County, Tennessee</v>
      </c>
      <c r="CD6" t="str">
        <v>Block Group 1, Census Tract 9504, Overton County, Tennessee</v>
      </c>
      <c r="CE6" t="str">
        <v>Block Group 2, Census Tract 9302.01, Perry County, Tennessee</v>
      </c>
      <c r="CF6" t="str">
        <v>Block Group 3, Census Tract 9251.01, Pickett County, Tennessee</v>
      </c>
      <c r="CG6" t="str">
        <v>Block Group 1, Census Tract 9503, Polk County, Tennessee</v>
      </c>
      <c r="CH6" t="str">
        <v>Block Group 1, Census Tract 12.02, Putnam County, Tennessee</v>
      </c>
      <c r="CI6" t="str">
        <v>Block Group 1, Census Tract 9754.01, Rhea County, Tennessee</v>
      </c>
      <c r="CJ6" t="str">
        <v>Block Group 1, Census Tract 302.06, Roane County, Tennessee</v>
      </c>
      <c r="CK6" t="str">
        <v>Block Group 1, Census Tract 803.01, Robertson County, Tennessee</v>
      </c>
      <c r="CL6" t="str">
        <v>Block Group 1, Census Tract 401.06, Rutherford County, Tennessee</v>
      </c>
      <c r="CM6" t="str">
        <v>Block Group 1, Census Tract 9753, Scott County, Tennessee</v>
      </c>
      <c r="CN6" t="str">
        <v>Block Group 2, Census Tract 601.02, Sequatchie County, Tennessee</v>
      </c>
      <c r="CO6" t="str">
        <v>Block Group 1, Census Tract 802.03, Sevier County, Tennessee</v>
      </c>
      <c r="CP6" t="str">
        <v>Block Group 1, Census Tract 101.21, Shelby County, Tennessee</v>
      </c>
      <c r="CQ6" t="str">
        <v>Block Group 1, Census Tract 9754, Smith County, Tennessee</v>
      </c>
      <c r="CR6" t="str">
        <v>Block Group 1, Census Tract 9801, Stewart County, Tennessee</v>
      </c>
      <c r="CS6" t="str">
        <v>Block Group 1, Census Tract 407, Sullivan County, Tennessee</v>
      </c>
      <c r="CT6" t="str">
        <v>Block Group 1, Census Tract 202.05, Sumner County, Tennessee</v>
      </c>
      <c r="CU6" t="str">
        <v>Block Group 1, Census Tract 403.04, Tipton County, Tennessee</v>
      </c>
      <c r="CV6" t="str">
        <v>Block Group 3, Census Tract 901, Trousdale County, Tennessee</v>
      </c>
      <c r="CW6" t="str">
        <v>Block Group 2, Census Tract 801, Unicoi County, Tennessee</v>
      </c>
      <c r="CX6" t="str">
        <v>Block Group 1, Census Tract 403, Union County, Tennessee</v>
      </c>
      <c r="CZ6" t="str">
        <v>Block Group 1, Census Tract 9304, Warren County, Tennessee</v>
      </c>
      <c r="DA6" t="str">
        <v>Block Group 1, Census Tract 605.03, Washington County, Tennessee</v>
      </c>
      <c r="DB6" t="str">
        <v>Block Group 2, Census Tract 9501, Wayne County, Tennessee</v>
      </c>
      <c r="DC6" t="str">
        <v>Block Group 1, Census Tract 9682.02, Weakley County, Tennessee</v>
      </c>
      <c r="DD6" t="str">
        <v>Block Group 1, Census Tract 9354, White County, Tennessee</v>
      </c>
      <c r="DE6" t="str">
        <v>Block Group 1, Census Tract 502.04, Williamson County, Tennessee</v>
      </c>
      <c r="DF6" t="str">
        <v>Block Group 1, Census Tract 302.02, Wilson County, Tennessee</v>
      </c>
      <c r="DI6" t="str">
        <v>Census Tract 204, Anderson County, Tennessee</v>
      </c>
      <c r="DJ6" t="str">
        <v>Census Tract 9504.01, Bedford County, Tennessee</v>
      </c>
      <c r="DK6" t="str">
        <v>Census Tract 9634, Benton County, Tennessee</v>
      </c>
      <c r="DM6" t="str">
        <v>Census Tract 104, Blount County, Tennessee</v>
      </c>
      <c r="DN6" t="str">
        <v>Census Tract 104, Bradley County, Tennessee</v>
      </c>
      <c r="DO6" t="str">
        <v>Census Tract 9505, Campbell County, Tennessee</v>
      </c>
      <c r="DQ6" t="str">
        <v>Census Tract 9622.02, Carroll County, Tennessee</v>
      </c>
      <c r="DR6" t="str">
        <v>Census Tract 705, Carter County, Tennessee</v>
      </c>
      <c r="DS6" t="str">
        <v>Census Tract 702.02, Cheatham County, Tennessee</v>
      </c>
      <c r="DT6" t="str">
        <v>Census Tract 9703.02, Chester County, Tennessee</v>
      </c>
      <c r="DU6" t="str">
        <v>Census Tract 9705, Claiborne County, Tennessee</v>
      </c>
      <c r="DW6" t="str">
        <v>Census Tract 9205.01, Cocke County, Tennessee</v>
      </c>
      <c r="DX6" t="str">
        <v>Census Tract 9704.01, Coffee County, Tennessee</v>
      </c>
      <c r="DY6" t="str">
        <v>Census Tract 9614, Crockett County, Tennessee</v>
      </c>
      <c r="DZ6" t="str">
        <v>Census Tract 9702.02, Cumberland County, Tennessee</v>
      </c>
      <c r="EA6" t="str">
        <v>Census Tract 102.01, Davidson County, Tennessee</v>
      </c>
      <c r="EB6" t="str">
        <v>Census Tract 9551.02, Decatur County, Tennessee</v>
      </c>
      <c r="EC6" t="str">
        <v>Census Tract 9203, DeKalb County, Tennessee</v>
      </c>
      <c r="ED6" t="str">
        <v>Census Tract 604.01, Dickson County, Tennessee</v>
      </c>
      <c r="EE6" t="str">
        <v>Census Tract 9644.01, Dyer County, Tennessee</v>
      </c>
      <c r="EF6" t="str">
        <v>Census Tract 604.04, Fayette County, Tennessee</v>
      </c>
      <c r="EG6" t="str">
        <v>Census Tract 9653, Fentress County, Tennessee</v>
      </c>
      <c r="EH6" t="str">
        <v>Census Tract 9604.01, Franklin County, Tennessee</v>
      </c>
      <c r="EI6" t="str">
        <v>Census Tract 9665.01, Gibson County, Tennessee</v>
      </c>
      <c r="EJ6" t="str">
        <v>Census Tract 9204, Giles County, Tennessee</v>
      </c>
      <c r="EK6" t="str">
        <v>Census Tract 5004.01, Grainger County, Tennessee</v>
      </c>
      <c r="EL6" t="str">
        <v>Census Tract 905.01, Greene County, Tennessee</v>
      </c>
      <c r="EN6" t="str">
        <v>Census Tract 1005, Hamblen County, Tennessee</v>
      </c>
      <c r="EO6" t="str">
        <v>Census Tract 102.02, Hamilton County, Tennessee</v>
      </c>
      <c r="EQ6" t="str">
        <v>Census Tract 9505, Hardeman County, Tennessee</v>
      </c>
      <c r="ER6" t="str">
        <v>Census Tract 9204.02, Hardin County, Tennessee</v>
      </c>
      <c r="ES6" t="str">
        <v>Census Tract 504, Hawkins County, Tennessee</v>
      </c>
      <c r="ET6" t="str">
        <v>Census Tract 9304, Haywood County, Tennessee</v>
      </c>
      <c r="EU6" t="str">
        <v>Census Tract 9753.02, Henderson County, Tennessee</v>
      </c>
      <c r="EV6" t="str">
        <v>Census Tract 9693, Henry County, Tennessee</v>
      </c>
      <c r="EW6" t="str">
        <v>Census Tract 9503.02, Hickman County, Tennessee</v>
      </c>
      <c r="EY6" t="str">
        <v>Census Tract 1305, Humphreys County, Tennessee</v>
      </c>
      <c r="FA6" t="str">
        <v>Census Tract 704, Jefferson County, Tennessee</v>
      </c>
      <c r="FB6" t="str">
        <v>Census Tract 9564, Johnson County, Tennessee</v>
      </c>
      <c r="FC6" t="str">
        <v>Census Tract 17, Knox County, Tennessee</v>
      </c>
      <c r="FE6" t="str">
        <v>Census Tract 505.03, Lauderdale County, Tennessee</v>
      </c>
      <c r="FF6" t="str">
        <v>Census Tract 9604.02, Lawrence County, Tennessee</v>
      </c>
      <c r="FH6" t="str">
        <v>Census Tract 9754, Lincoln County, Tennessee</v>
      </c>
      <c r="FI6" t="str">
        <v>Census Tract 603.01, Loudon County, Tennessee</v>
      </c>
      <c r="FJ6" t="str">
        <v>Census Tract 9704, Macon County, Tennessee</v>
      </c>
      <c r="FK6" t="str">
        <v>Census Tract 14.01, Madison County, Tennessee</v>
      </c>
      <c r="FL6" t="str">
        <v>Census Tract 502.04, Marion County, Tennessee</v>
      </c>
      <c r="FM6" t="str">
        <v>Census Tract 9554, Marshall County, Tennessee</v>
      </c>
      <c r="FN6" t="str">
        <v>Census Tract 102.05, Maury County, Tennessee</v>
      </c>
      <c r="FO6" t="str">
        <v>Census Tract 9702.02, McMinn County, Tennessee</v>
      </c>
      <c r="FP6" t="str">
        <v>Census Tract 9305.01, McNairy County, Tennessee</v>
      </c>
      <c r="FR6" t="str">
        <v>Census Tract 9252, Monroe County, Tennessee</v>
      </c>
      <c r="FS6" t="str">
        <v>Census Tract 1006.01, Montgomery County, Tennessee</v>
      </c>
      <c r="FU6" t="str">
        <v>Census Tract 1105, Morgan County, Tennessee</v>
      </c>
      <c r="FV6" t="str">
        <v>Census Tract 9654, Obion County, Tennessee</v>
      </c>
      <c r="FW6" t="str">
        <v>Census Tract 9504, Overton County, Tennessee</v>
      </c>
      <c r="FZ6" t="str">
        <v>Census Tract 9503, Polk County, Tennessee</v>
      </c>
      <c r="GA6" t="str">
        <v>Census Tract 12.02, Putnam County, Tennessee</v>
      </c>
      <c r="GB6" t="str">
        <v>Census Tract 9754.01, Rhea County, Tennessee</v>
      </c>
      <c r="GC6" t="str">
        <v>Census Tract 302.06, Roane County, Tennessee</v>
      </c>
      <c r="GD6" t="str">
        <v>Census Tract 803.01, Robertson County, Tennessee</v>
      </c>
      <c r="GE6" t="str">
        <v>Census Tract 401.06, Rutherford County, Tennessee</v>
      </c>
      <c r="GF6" t="str">
        <v>Census Tract 9753, Scott County, Tennessee</v>
      </c>
      <c r="GH6" t="str">
        <v>Census Tract 802.03, Sevier County, Tennessee</v>
      </c>
      <c r="GI6" t="str">
        <v>Census Tract 101.21, Shelby County, Tennessee</v>
      </c>
      <c r="GJ6" t="str">
        <v>Census Tract 9754, Smith County, Tennessee</v>
      </c>
      <c r="GK6" t="str">
        <v>Census Tract 9801, Stewart County, Tennessee</v>
      </c>
      <c r="GL6" t="str">
        <v>Census Tract 407, Sullivan County, Tennessee</v>
      </c>
      <c r="GM6" t="str">
        <v>Census Tract 202.05, Sumner County, Tennessee</v>
      </c>
      <c r="GN6" t="str">
        <v>Census Tract 403.04, Tipton County, Tennessee</v>
      </c>
      <c r="GQ6" t="str">
        <v>Census Tract 403, Union County, Tennessee</v>
      </c>
      <c r="GS6" t="str">
        <v>Census Tract 9304, Warren County, Tennessee</v>
      </c>
      <c r="GT6" t="str">
        <v>Census Tract 605.03, Washington County, Tennessee</v>
      </c>
      <c r="GV6" t="str">
        <v>Census Tract 9682.02, Weakley County, Tennessee</v>
      </c>
      <c r="GW6" t="str">
        <v>Census Tract 9354, White County, Tennessee</v>
      </c>
      <c r="GX6" t="str">
        <v>Census Tract 502.04, Williamson County, Tennessee</v>
      </c>
      <c r="GY6" t="str">
        <v>Census Tract 302.02, Wilson County, Tennessee</v>
      </c>
    </row>
    <row r="7" spans="1:208" x14ac:dyDescent="0.3">
      <c r="A7" s="163" t="s">
        <v>565</v>
      </c>
      <c r="B7" s="1" t="s">
        <v>12</v>
      </c>
      <c r="C7" s="1" t="s">
        <v>7619</v>
      </c>
      <c r="D7" s="164">
        <v>23450</v>
      </c>
      <c r="E7" s="164">
        <v>40965</v>
      </c>
      <c r="F7" s="164">
        <v>60220</v>
      </c>
      <c r="G7" s="164">
        <v>103645</v>
      </c>
      <c r="H7" s="165">
        <f t="shared" si="0"/>
        <v>0.39524337884123689</v>
      </c>
      <c r="I7" s="146">
        <f t="shared" si="1"/>
        <v>0.22625307540161127</v>
      </c>
      <c r="J7" t="str">
        <v>Block Group 1, Census Tract 10, Putnam County, Tennessee</v>
      </c>
      <c r="K7" t="str">
        <v>Census Tract 10, Putnam County, Tennessee</v>
      </c>
      <c r="L7" t="str">
        <v>Algood</v>
      </c>
      <c r="M7" t="str">
        <v>Bradley County</v>
      </c>
      <c r="P7" t="str">
        <v>Block Group 1, Census Tract 205, Anderson County, Tennessee</v>
      </c>
      <c r="Q7" t="str">
        <v>Block Group 1, Census Tract 9504.02, Bedford County, Tennessee</v>
      </c>
      <c r="R7" t="str">
        <v>Block Group 2, Census Tract 9630, Benton County, Tennessee</v>
      </c>
      <c r="S7" t="str">
        <v>Block Group 2, Census Tract 9531.02, Bledsoe County, Tennessee</v>
      </c>
      <c r="T7" t="str">
        <v>Block Group 1, Census Tract 105, Blount County, Tennessee</v>
      </c>
      <c r="U7" t="str">
        <v>Block Group 1, Census Tract 105, Bradley County, Tennessee</v>
      </c>
      <c r="V7" t="str">
        <v>Block Group 1, Census Tract 9506.01, Campbell County, Tennessee</v>
      </c>
      <c r="W7" t="str">
        <v>Block Group 2, Census Tract 9602.01, Cannon County, Tennessee</v>
      </c>
      <c r="X7" t="str">
        <v>Block Group 1, Census Tract 9623, Carroll County, Tennessee</v>
      </c>
      <c r="Y7" t="str">
        <v>Block Group 1, Census Tract 706, Carter County, Tennessee</v>
      </c>
      <c r="Z7" t="str">
        <v>Block Group 1, Census Tract 702.03, Cheatham County, Tennessee</v>
      </c>
      <c r="AA7" t="str">
        <v>Block Group 2, Census Tract 9701.01, Chester County, Tennessee</v>
      </c>
      <c r="AB7" t="str">
        <v>Block Group 1, Census Tract 9706, Claiborne County, Tennessee</v>
      </c>
      <c r="AC7" t="str">
        <v>Block Group 4, Census Tract 9550, Clay County, Tennessee</v>
      </c>
      <c r="AD7" t="str">
        <v>Block Group 1, Census Tract 9205.02, Cocke County, Tennessee</v>
      </c>
      <c r="AE7" t="str">
        <v>Block Group 1, Census Tract 9704.02, Coffee County, Tennessee</v>
      </c>
      <c r="AF7" t="str">
        <v>Block Group 2, Census Tract 9610, Crockett County, Tennessee</v>
      </c>
      <c r="AG7" t="str">
        <v>Block Group 1, Census Tract 9703.01, Cumberland County, Tennessee</v>
      </c>
      <c r="AH7" t="str">
        <v>Block Group 1, Census Tract 102.02, Davidson County, Tennessee</v>
      </c>
      <c r="AI7" t="str">
        <v>Block Group 2, Census Tract 9550.01, Decatur County, Tennessee</v>
      </c>
      <c r="AJ7" t="str">
        <v>Block Group 2, Census Tract 9201.01, DeKalb County, Tennessee</v>
      </c>
      <c r="AK7" t="str">
        <v>Block Group 1, Census Tract 604.02, Dickson County, Tennessee</v>
      </c>
      <c r="AL7" t="str">
        <v>Block Group 1, Census Tract 9644.02, Dyer County, Tennessee</v>
      </c>
      <c r="AM7" t="str">
        <v>Block Group 1, Census Tract 605.01, Fayette County, Tennessee</v>
      </c>
      <c r="AN7" t="str">
        <v>Block Group 2, Census Tract 9650, Fentress County, Tennessee</v>
      </c>
      <c r="AO7" t="str">
        <v>Block Group 1, Census Tract 9604.02, Franklin County, Tennessee</v>
      </c>
      <c r="AP7" t="str">
        <v>Block Group 1, Census Tract 9665.02, Gibson County, Tennessee</v>
      </c>
      <c r="AQ7" t="str">
        <v>Block Group 1, Census Tract 9205, Giles County, Tennessee</v>
      </c>
      <c r="AR7" t="str">
        <v>Block Group 1, Census Tract 5004.02, Grainger County, Tennessee</v>
      </c>
      <c r="AS7" t="str">
        <v>Block Group 1, Census Tract 905.02, Greene County, Tennessee</v>
      </c>
      <c r="AT7" t="str">
        <v>Block Group 2, Census Tract 9551, Grundy County, Tennessee</v>
      </c>
      <c r="AU7" t="str">
        <v>Block Group 1, Census Tract 1006, Hamblen County, Tennessee</v>
      </c>
      <c r="AV7" t="str">
        <v>Block Group 1, Census Tract 103.03, Hamilton County, Tennessee</v>
      </c>
      <c r="AW7" t="str">
        <v>Block Group 4, Census Tract 9606, Hancock County, Tennessee</v>
      </c>
      <c r="AX7" t="str">
        <v>Block Group 1, Census Tract 9506, Hardeman County, Tennessee</v>
      </c>
      <c r="AY7" t="str">
        <v>Block Group 1, Census Tract 9205.01, Hardin County, Tennessee</v>
      </c>
      <c r="AZ7" t="str">
        <v>Block Group 1, Census Tract 505.01, Hawkins County, Tennessee</v>
      </c>
      <c r="BA7" t="str">
        <v>Block Group 1, Census Tract 9305, Haywood County, Tennessee</v>
      </c>
      <c r="BB7" t="str">
        <v>Block Group 1, Census Tract 9754, Henderson County, Tennessee</v>
      </c>
      <c r="BC7" t="str">
        <v>Block Group 1, Census Tract 9694, Henry County, Tennessee</v>
      </c>
      <c r="BD7" t="str">
        <v>Block Group 1, Census Tract 9504, Hickman County, Tennessee</v>
      </c>
      <c r="BE7" t="str">
        <v>Block Group 2, Census Tract 1203, Houston County, Tennessee</v>
      </c>
      <c r="BF7" t="str">
        <v>Block Group 2, Census Tract 1301, Humphreys County, Tennessee</v>
      </c>
      <c r="BG7" t="str">
        <v>Block Group 2, Census Tract 9602, Jackson County, Tennessee</v>
      </c>
      <c r="BH7" t="str">
        <v>Block Group 1, Census Tract 705, Jefferson County, Tennessee</v>
      </c>
      <c r="BI7" t="str">
        <v>Block Group 2, Census Tract 9561, Johnson County, Tennessee</v>
      </c>
      <c r="BJ7" t="str">
        <v>Block Group 1, Census Tract 18, Knox County, Tennessee</v>
      </c>
      <c r="BK7" t="str">
        <v>Block Group 3, Census Tract 9602, Lake County, Tennessee</v>
      </c>
      <c r="BL7" t="str">
        <v>Block Group 1, Census Tract 505.04, Lauderdale County, Tennessee</v>
      </c>
      <c r="BM7" t="str">
        <v>Block Group 1, Census Tract 9605.01, Lawrence County, Tennessee</v>
      </c>
      <c r="BN7" t="str">
        <v>Block Group 4, Census Tract 9702, Lewis County, Tennessee</v>
      </c>
      <c r="BO7" t="str">
        <v>Block Group 1, Census Tract 9755, Lincoln County, Tennessee</v>
      </c>
      <c r="BP7" t="str">
        <v>Block Group 1, Census Tract 603.03, Loudon County, Tennessee</v>
      </c>
      <c r="BQ7" t="str">
        <v>Block Group 2, Census Tract 9701, Macon County, Tennessee</v>
      </c>
      <c r="BR7" t="str">
        <v>Block Group 1, Census Tract 14.02, Madison County, Tennessee</v>
      </c>
      <c r="BS7" t="str">
        <v>Block Group 1, Census Tract 503.01, Marion County, Tennessee</v>
      </c>
      <c r="BT7" t="str">
        <v>Block Group 1, Census Tract 9555, Marshall County, Tennessee</v>
      </c>
      <c r="BU7" t="str">
        <v>Block Group 1, Census Tract 103.01, Maury County, Tennessee</v>
      </c>
      <c r="BV7" t="str">
        <v>Block Group 1, Census Tract 9703, McMinn County, Tennessee</v>
      </c>
      <c r="BW7" t="str">
        <v>Block Group 1, Census Tract 9305.02, McNairy County, Tennessee</v>
      </c>
      <c r="BX7" t="str">
        <v>Block Group 2, Census Tract 9603, Meigs County, Tennessee</v>
      </c>
      <c r="BY7" t="str">
        <v>Block Group 1, Census Tract 9253.01, Monroe County, Tennessee</v>
      </c>
      <c r="BZ7" t="str">
        <v>Block Group 1, Census Tract 1006.02, Montgomery County, Tennessee</v>
      </c>
      <c r="CB7" t="str">
        <v>Block Group 2, Census Tract 1101, Morgan County, Tennessee</v>
      </c>
      <c r="CC7" t="str">
        <v>Block Group 1, Census Tract 9655, Obion County, Tennessee</v>
      </c>
      <c r="CD7" t="str">
        <v>Block Group 1, Census Tract 9505.01, Overton County, Tennessee</v>
      </c>
      <c r="CE7" t="str">
        <v>Block Group 2, Census Tract 9302.02, Perry County, Tennessee</v>
      </c>
      <c r="CF7" t="str">
        <v>Block Group 4, Census Tract 9251.01, Pickett County, Tennessee</v>
      </c>
      <c r="CG7" t="str">
        <v>Block Group 1, Census Tract 9504, Polk County, Tennessee</v>
      </c>
      <c r="CH7" t="str">
        <v>Block Group 1, Census Tract 13, Putnam County, Tennessee</v>
      </c>
      <c r="CI7" t="str">
        <v>Block Group 1, Census Tract 9754.02, Rhea County, Tennessee</v>
      </c>
      <c r="CJ7" t="str">
        <v>Block Group 1, Census Tract 303.01, Roane County, Tennessee</v>
      </c>
      <c r="CK7" t="str">
        <v>Block Group 1, Census Tract 803.02, Robertson County, Tennessee</v>
      </c>
      <c r="CL7" t="str">
        <v>Block Group 1, Census Tract 401.07, Rutherford County, Tennessee</v>
      </c>
      <c r="CM7" t="str">
        <v>Block Group 1, Census Tract 9754, Scott County, Tennessee</v>
      </c>
      <c r="CN7" t="str">
        <v>Block Group 2, Census Tract 601.03, Sequatchie County, Tennessee</v>
      </c>
      <c r="CO7" t="str">
        <v>Block Group 1, Census Tract 802.04, Sevier County, Tennessee</v>
      </c>
      <c r="CP7" t="str">
        <v>Block Group 1, Census Tract 101.22, Shelby County, Tennessee</v>
      </c>
      <c r="CQ7" t="str">
        <v>Block Group 2, Census Tract 9750, Smith County, Tennessee</v>
      </c>
      <c r="CR7" t="str">
        <v>Block Group 1, Census Tract 9802, Stewart County, Tennessee</v>
      </c>
      <c r="CS7" t="str">
        <v>Block Group 1, Census Tract 408, Sullivan County, Tennessee</v>
      </c>
      <c r="CT7" t="str">
        <v>Block Group 1, Census Tract 202.06, Sumner County, Tennessee</v>
      </c>
      <c r="CU7" t="str">
        <v>Block Group 1, Census Tract 404, Tipton County, Tennessee</v>
      </c>
      <c r="CW7" t="str">
        <v>Block Group 2, Census Tract 802, Unicoi County, Tennessee</v>
      </c>
      <c r="CX7" t="str">
        <v>Block Group 2, Census Tract 401.01, Union County, Tennessee</v>
      </c>
      <c r="CZ7" t="str">
        <v>Block Group 1, Census Tract 9305, Warren County, Tennessee</v>
      </c>
      <c r="DA7" t="str">
        <v>Block Group 1, Census Tract 605.04, Washington County, Tennessee</v>
      </c>
      <c r="DB7" t="str">
        <v>Block Group 2, Census Tract 9502, Wayne County, Tennessee</v>
      </c>
      <c r="DC7" t="str">
        <v>Block Group 1, Census Tract 9682.03, Weakley County, Tennessee</v>
      </c>
      <c r="DD7" t="str">
        <v>Block Group 1, Census Tract 9355, White County, Tennessee</v>
      </c>
      <c r="DE7" t="str">
        <v>Block Group 1, Census Tract 502.05, Williamson County, Tennessee</v>
      </c>
      <c r="DF7" t="str">
        <v>Block Group 1, Census Tract 302.03, Wilson County, Tennessee</v>
      </c>
      <c r="DI7" t="str">
        <v>Census Tract 205, Anderson County, Tennessee</v>
      </c>
      <c r="DJ7" t="str">
        <v>Census Tract 9504.02, Bedford County, Tennessee</v>
      </c>
      <c r="DM7" t="str">
        <v>Census Tract 105, Blount County, Tennessee</v>
      </c>
      <c r="DN7" t="str">
        <v>Census Tract 105, Bradley County, Tennessee</v>
      </c>
      <c r="DO7" t="str">
        <v>Census Tract 9506.01, Campbell County, Tennessee</v>
      </c>
      <c r="DQ7" t="str">
        <v>Census Tract 9623, Carroll County, Tennessee</v>
      </c>
      <c r="DR7" t="str">
        <v>Census Tract 706, Carter County, Tennessee</v>
      </c>
      <c r="DS7" t="str">
        <v>Census Tract 702.03, Cheatham County, Tennessee</v>
      </c>
      <c r="DU7" t="str">
        <v>Census Tract 9706, Claiborne County, Tennessee</v>
      </c>
      <c r="DW7" t="str">
        <v>Census Tract 9205.02, Cocke County, Tennessee</v>
      </c>
      <c r="DX7" t="str">
        <v>Census Tract 9704.02, Coffee County, Tennessee</v>
      </c>
      <c r="DZ7" t="str">
        <v>Census Tract 9703.01, Cumberland County, Tennessee</v>
      </c>
      <c r="EA7" t="str">
        <v>Census Tract 102.02, Davidson County, Tennessee</v>
      </c>
      <c r="ED7" t="str">
        <v>Census Tract 604.02, Dickson County, Tennessee</v>
      </c>
      <c r="EE7" t="str">
        <v>Census Tract 9644.02, Dyer County, Tennessee</v>
      </c>
      <c r="EF7" t="str">
        <v>Census Tract 605.01, Fayette County, Tennessee</v>
      </c>
      <c r="EH7" t="str">
        <v>Census Tract 9604.02, Franklin County, Tennessee</v>
      </c>
      <c r="EI7" t="str">
        <v>Census Tract 9665.02, Gibson County, Tennessee</v>
      </c>
      <c r="EJ7" t="str">
        <v>Census Tract 9205, Giles County, Tennessee</v>
      </c>
      <c r="EK7" t="str">
        <v>Census Tract 5004.02, Grainger County, Tennessee</v>
      </c>
      <c r="EL7" t="str">
        <v>Census Tract 905.02, Greene County, Tennessee</v>
      </c>
      <c r="EN7" t="str">
        <v>Census Tract 1006, Hamblen County, Tennessee</v>
      </c>
      <c r="EO7" t="str">
        <v>Census Tract 103.03, Hamilton County, Tennessee</v>
      </c>
      <c r="EQ7" t="str">
        <v>Census Tract 9506, Hardeman County, Tennessee</v>
      </c>
      <c r="ER7" t="str">
        <v>Census Tract 9205.01, Hardin County, Tennessee</v>
      </c>
      <c r="ES7" t="str">
        <v>Census Tract 505.01, Hawkins County, Tennessee</v>
      </c>
      <c r="ET7" t="str">
        <v>Census Tract 9305, Haywood County, Tennessee</v>
      </c>
      <c r="EU7" t="str">
        <v>Census Tract 9754, Henderson County, Tennessee</v>
      </c>
      <c r="EV7" t="str">
        <v>Census Tract 9694, Henry County, Tennessee</v>
      </c>
      <c r="EW7" t="str">
        <v>Census Tract 9504, Hickman County, Tennessee</v>
      </c>
      <c r="FA7" t="str">
        <v>Census Tract 705, Jefferson County, Tennessee</v>
      </c>
      <c r="FC7" t="str">
        <v>Census Tract 18, Knox County, Tennessee</v>
      </c>
      <c r="FE7" t="str">
        <v>Census Tract 505.04, Lauderdale County, Tennessee</v>
      </c>
      <c r="FF7" t="str">
        <v>Census Tract 9605.01, Lawrence County, Tennessee</v>
      </c>
      <c r="FH7" t="str">
        <v>Census Tract 9755, Lincoln County, Tennessee</v>
      </c>
      <c r="FI7" t="str">
        <v>Census Tract 603.03, Loudon County, Tennessee</v>
      </c>
      <c r="FK7" t="str">
        <v>Census Tract 14.02, Madison County, Tennessee</v>
      </c>
      <c r="FL7" t="str">
        <v>Census Tract 503.01, Marion County, Tennessee</v>
      </c>
      <c r="FM7" t="str">
        <v>Census Tract 9555, Marshall County, Tennessee</v>
      </c>
      <c r="FN7" t="str">
        <v>Census Tract 103.01, Maury County, Tennessee</v>
      </c>
      <c r="FO7" t="str">
        <v>Census Tract 9703, McMinn County, Tennessee</v>
      </c>
      <c r="FP7" t="str">
        <v>Census Tract 9305.02, McNairy County, Tennessee</v>
      </c>
      <c r="FR7" t="str">
        <v>Census Tract 9253.01, Monroe County, Tennessee</v>
      </c>
      <c r="FS7" t="str">
        <v>Census Tract 1006.02, Montgomery County, Tennessee</v>
      </c>
      <c r="FV7" t="str">
        <v>Census Tract 9655, Obion County, Tennessee</v>
      </c>
      <c r="FW7" t="str">
        <v>Census Tract 9505.01, Overton County, Tennessee</v>
      </c>
      <c r="FZ7" t="str">
        <v>Census Tract 9504, Polk County, Tennessee</v>
      </c>
      <c r="GA7" t="str">
        <v>Census Tract 13, Putnam County, Tennessee</v>
      </c>
      <c r="GB7" t="str">
        <v>Census Tract 9754.02, Rhea County, Tennessee</v>
      </c>
      <c r="GC7" t="str">
        <v>Census Tract 303.01, Roane County, Tennessee</v>
      </c>
      <c r="GD7" t="str">
        <v>Census Tract 803.02, Robertson County, Tennessee</v>
      </c>
      <c r="GE7" t="str">
        <v>Census Tract 401.07, Rutherford County, Tennessee</v>
      </c>
      <c r="GF7" t="str">
        <v>Census Tract 9754, Scott County, Tennessee</v>
      </c>
      <c r="GH7" t="str">
        <v>Census Tract 802.04, Sevier County, Tennessee</v>
      </c>
      <c r="GI7" t="str">
        <v>Census Tract 101.22, Shelby County, Tennessee</v>
      </c>
      <c r="GK7" t="str">
        <v>Census Tract 9802, Stewart County, Tennessee</v>
      </c>
      <c r="GL7" t="str">
        <v>Census Tract 408, Sullivan County, Tennessee</v>
      </c>
      <c r="GM7" t="str">
        <v>Census Tract 202.06, Sumner County, Tennessee</v>
      </c>
      <c r="GN7" t="str">
        <v>Census Tract 404, Tipton County, Tennessee</v>
      </c>
      <c r="GS7" t="str">
        <v>Census Tract 9305, Warren County, Tennessee</v>
      </c>
      <c r="GT7" t="str">
        <v>Census Tract 605.04, Washington County, Tennessee</v>
      </c>
      <c r="GV7" t="str">
        <v>Census Tract 9682.03, Weakley County, Tennessee</v>
      </c>
      <c r="GW7" t="str">
        <v>Census Tract 9355, White County, Tennessee</v>
      </c>
      <c r="GX7" t="str">
        <v>Census Tract 502.05, Williamson County, Tennessee</v>
      </c>
      <c r="GY7" t="str">
        <v>Census Tract 302.03, Wilson County, Tennessee</v>
      </c>
    </row>
    <row r="8" spans="1:208" x14ac:dyDescent="0.3">
      <c r="A8" s="163" t="s">
        <v>565</v>
      </c>
      <c r="B8" s="1" t="s">
        <v>13</v>
      </c>
      <c r="C8" s="1" t="s">
        <v>7620</v>
      </c>
      <c r="D8" s="164">
        <v>10805</v>
      </c>
      <c r="E8" s="164">
        <v>17825</v>
      </c>
      <c r="F8" s="164">
        <v>24805</v>
      </c>
      <c r="G8" s="164">
        <v>39115</v>
      </c>
      <c r="H8" s="165">
        <f t="shared" si="0"/>
        <v>0.45570752908091527</v>
      </c>
      <c r="I8" s="146">
        <f t="shared" si="1"/>
        <v>0.27623673782436403</v>
      </c>
      <c r="J8" t="str">
        <v>Block Group 1, Census Tract 100.01, Shelby County, Tennessee</v>
      </c>
      <c r="K8" t="str">
        <v>Census Tract 100.01, Shelby County, Tennessee</v>
      </c>
      <c r="L8" t="str">
        <v>Allardt</v>
      </c>
      <c r="M8" t="str">
        <v>Campbell County</v>
      </c>
      <c r="P8" t="str">
        <v>Block Group 1, Census Tract 206, Anderson County, Tennessee</v>
      </c>
      <c r="Q8" t="str">
        <v>Block Group 1, Census Tract 9505, Bedford County, Tennessee</v>
      </c>
      <c r="R8" t="str">
        <v>Block Group 2, Census Tract 9631, Benton County, Tennessee</v>
      </c>
      <c r="S8" t="str">
        <v>Block Group 2, Census Tract 9532, Bledsoe County, Tennessee</v>
      </c>
      <c r="T8" t="str">
        <v>Block Group 1, Census Tract 106, Blount County, Tennessee</v>
      </c>
      <c r="U8" t="str">
        <v>Block Group 1, Census Tract 106, Bradley County, Tennessee</v>
      </c>
      <c r="V8" t="str">
        <v>Block Group 1, Census Tract 9506.02, Campbell County, Tennessee</v>
      </c>
      <c r="W8" t="str">
        <v>Block Group 2, Census Tract 9602.02, Cannon County, Tennessee</v>
      </c>
      <c r="X8" t="str">
        <v>Block Group 1, Census Tract 9624, Carroll County, Tennessee</v>
      </c>
      <c r="Y8" t="str">
        <v>Block Group 1, Census Tract 707, Carter County, Tennessee</v>
      </c>
      <c r="Z8" t="str">
        <v>Block Group 1, Census Tract 703, Cheatham County, Tennessee</v>
      </c>
      <c r="AA8" t="str">
        <v>Block Group 2, Census Tract 9701.02, Chester County, Tennessee</v>
      </c>
      <c r="AB8" t="str">
        <v>Block Group 1, Census Tract 9707, Claiborne County, Tennessee</v>
      </c>
      <c r="AD8" t="str">
        <v>Block Group 1, Census Tract 9206, Cocke County, Tennessee</v>
      </c>
      <c r="AE8" t="str">
        <v>Block Group 1, Census Tract 9705.01, Coffee County, Tennessee</v>
      </c>
      <c r="AF8" t="str">
        <v>Block Group 2, Census Tract 9611, Crockett County, Tennessee</v>
      </c>
      <c r="AG8" t="str">
        <v>Block Group 1, Census Tract 9703.02, Cumberland County, Tennessee</v>
      </c>
      <c r="AH8" t="str">
        <v>Block Group 1, Census Tract 103.01, Davidson County, Tennessee</v>
      </c>
      <c r="AI8" t="str">
        <v>Block Group 2, Census Tract 9550.03, Decatur County, Tennessee</v>
      </c>
      <c r="AJ8" t="str">
        <v>Block Group 2, Census Tract 9201.02, DeKalb County, Tennessee</v>
      </c>
      <c r="AK8" t="str">
        <v>Block Group 1, Census Tract 605.01, Dickson County, Tennessee</v>
      </c>
      <c r="AL8" t="str">
        <v>Block Group 1, Census Tract 9645, Dyer County, Tennessee</v>
      </c>
      <c r="AM8" t="str">
        <v>Block Group 1, Census Tract 605.02, Fayette County, Tennessee</v>
      </c>
      <c r="AN8" t="str">
        <v>Block Group 2, Census Tract 9651, Fentress County, Tennessee</v>
      </c>
      <c r="AO8" t="str">
        <v>Block Group 1, Census Tract 9605, Franklin County, Tennessee</v>
      </c>
      <c r="AP8" t="str">
        <v>Block Group 1, Census Tract 9666, Gibson County, Tennessee</v>
      </c>
      <c r="AQ8" t="str">
        <v>Block Group 1, Census Tract 9206, Giles County, Tennessee</v>
      </c>
      <c r="AR8" t="str">
        <v>Block Group 2, Census Tract 5001, Grainger County, Tennessee</v>
      </c>
      <c r="AS8" t="str">
        <v>Block Group 1, Census Tract 906, Greene County, Tennessee</v>
      </c>
      <c r="AT8" t="str">
        <v>Block Group 2, Census Tract 9552, Grundy County, Tennessee</v>
      </c>
      <c r="AU8" t="str">
        <v>Block Group 1, Census Tract 1007, Hamblen County, Tennessee</v>
      </c>
      <c r="AV8" t="str">
        <v>Block Group 1, Census Tract 103.04, Hamilton County, Tennessee</v>
      </c>
      <c r="AX8" t="str">
        <v>Block Group 2, Census Tract 9501, Hardeman County, Tennessee</v>
      </c>
      <c r="AY8" t="str">
        <v>Block Group 1, Census Tract 9205.02, Hardin County, Tennessee</v>
      </c>
      <c r="AZ8" t="str">
        <v>Block Group 1, Census Tract 505.02, Hawkins County, Tennessee</v>
      </c>
      <c r="BA8" t="str">
        <v>Block Group 2, Census Tract 9301, Haywood County, Tennessee</v>
      </c>
      <c r="BB8" t="str">
        <v>Block Group 1, Census Tract 9755, Henderson County, Tennessee</v>
      </c>
      <c r="BC8" t="str">
        <v>Block Group 1, Census Tract 9695.01, Henry County, Tennessee</v>
      </c>
      <c r="BD8" t="str">
        <v>Block Group 1, Census Tract 9505, Hickman County, Tennessee</v>
      </c>
      <c r="BE8" t="str">
        <v>Block Group 3, Census Tract 1203, Houston County, Tennessee</v>
      </c>
      <c r="BF8" t="str">
        <v>Block Group 2, Census Tract 1302, Humphreys County, Tennessee</v>
      </c>
      <c r="BG8" t="str">
        <v>Block Group 2, Census Tract 9603, Jackson County, Tennessee</v>
      </c>
      <c r="BH8" t="str">
        <v>Block Group 1, Census Tract 706, Jefferson County, Tennessee</v>
      </c>
      <c r="BI8" t="str">
        <v>Block Group 2, Census Tract 9562, Johnson County, Tennessee</v>
      </c>
      <c r="BJ8" t="str">
        <v>Block Group 1, Census Tract 19, Knox County, Tennessee</v>
      </c>
      <c r="BK8" t="str">
        <v>Block Group 4, Census Tract 9601, Lake County, Tennessee</v>
      </c>
      <c r="BL8" t="str">
        <v>Block Group 1, Census Tract 505.05, Lauderdale County, Tennessee</v>
      </c>
      <c r="BM8" t="str">
        <v>Block Group 1, Census Tract 9605.02, Lawrence County, Tennessee</v>
      </c>
      <c r="BN8" t="str">
        <v>Block Group 5, Census Tract 9702, Lewis County, Tennessee</v>
      </c>
      <c r="BO8" t="str">
        <v>Block Group 1, Census Tract 9756.01, Lincoln County, Tennessee</v>
      </c>
      <c r="BP8" t="str">
        <v>Block Group 1, Census Tract 603.04, Loudon County, Tennessee</v>
      </c>
      <c r="BQ8" t="str">
        <v>Block Group 2, Census Tract 9702, Macon County, Tennessee</v>
      </c>
      <c r="BR8" t="str">
        <v>Block Group 1, Census Tract 15.01, Madison County, Tennessee</v>
      </c>
      <c r="BS8" t="str">
        <v>Block Group 1, Census Tract 503.02, Marion County, Tennessee</v>
      </c>
      <c r="BT8" t="str">
        <v>Block Group 2, Census Tract 9550, Marshall County, Tennessee</v>
      </c>
      <c r="BU8" t="str">
        <v>Block Group 1, Census Tract 103.02, Maury County, Tennessee</v>
      </c>
      <c r="BV8" t="str">
        <v>Block Group 1, Census Tract 9704.01, McMinn County, Tennessee</v>
      </c>
      <c r="BW8" t="str">
        <v>Block Group 1, Census Tract 9306, McNairy County, Tennessee</v>
      </c>
      <c r="BX8" t="str">
        <v>Block Group 3, Census Tract 9601, Meigs County, Tennessee</v>
      </c>
      <c r="BY8" t="str">
        <v>Block Group 1, Census Tract 9253.02, Monroe County, Tennessee</v>
      </c>
      <c r="BZ8" t="str">
        <v>Block Group 1, Census Tract 1008, Montgomery County, Tennessee</v>
      </c>
      <c r="CB8" t="str">
        <v>Block Group 2, Census Tract 1102, Morgan County, Tennessee</v>
      </c>
      <c r="CC8" t="str">
        <v>Block Group 1, Census Tract 9656, Obion County, Tennessee</v>
      </c>
      <c r="CD8" t="str">
        <v>Block Group 1, Census Tract 9505.02, Overton County, Tennessee</v>
      </c>
      <c r="CE8" t="str">
        <v>Block Group 3, Census Tract 9301, Perry County, Tennessee</v>
      </c>
      <c r="CG8" t="str">
        <v>Block Group 2, Census Tract 9502.01, Polk County, Tennessee</v>
      </c>
      <c r="CH8" t="str">
        <v>Block Group 1, Census Tract 2.01, Putnam County, Tennessee</v>
      </c>
      <c r="CI8" t="str">
        <v>Block Group 2, Census Tract 9750, Rhea County, Tennessee</v>
      </c>
      <c r="CJ8" t="str">
        <v>Block Group 1, Census Tract 303.02, Roane County, Tennessee</v>
      </c>
      <c r="CK8" t="str">
        <v>Block Group 1, Census Tract 804.01, Robertson County, Tennessee</v>
      </c>
      <c r="CL8" t="str">
        <v>Block Group 1, Census Tract 402, Rutherford County, Tennessee</v>
      </c>
      <c r="CM8" t="str">
        <v>Block Group 2, Census Tract 9750, Scott County, Tennessee</v>
      </c>
      <c r="CN8" t="str">
        <v>Block Group 2, Census Tract 602, Sequatchie County, Tennessee</v>
      </c>
      <c r="CO8" t="str">
        <v>Block Group 1, Census Tract 803, Sevier County, Tennessee</v>
      </c>
      <c r="CP8" t="str">
        <v>Block Group 1, Census Tract 102.10, Shelby County, Tennessee</v>
      </c>
      <c r="CQ8" t="str">
        <v>Block Group 2, Census Tract 9751, Smith County, Tennessee</v>
      </c>
      <c r="CR8" t="str">
        <v>Block Group 2, Census Tract 1102.01, Stewart County, Tennessee</v>
      </c>
      <c r="CS8" t="str">
        <v>Block Group 1, Census Tract 409, Sullivan County, Tennessee</v>
      </c>
      <c r="CT8" t="str">
        <v>Block Group 1, Census Tract 202.07, Sumner County, Tennessee</v>
      </c>
      <c r="CU8" t="str">
        <v>Block Group 1, Census Tract 405, Tipton County, Tennessee</v>
      </c>
      <c r="CW8" t="str">
        <v>Block Group 2, Census Tract 803, Unicoi County, Tennessee</v>
      </c>
      <c r="CX8" t="str">
        <v>Block Group 2, Census Tract 401.02, Union County, Tennessee</v>
      </c>
      <c r="CZ8" t="str">
        <v>Block Group 1, Census Tract 9306, Warren County, Tennessee</v>
      </c>
      <c r="DA8" t="str">
        <v>Block Group 1, Census Tract 606.01, Washington County, Tennessee</v>
      </c>
      <c r="DB8" t="str">
        <v>Block Group 2, Census Tract 9503, Wayne County, Tennessee</v>
      </c>
      <c r="DC8" t="str">
        <v>Block Group 1, Census Tract 9683, Weakley County, Tennessee</v>
      </c>
      <c r="DD8" t="str">
        <v>Block Group 2, Census Tract 9350, White County, Tennessee</v>
      </c>
      <c r="DE8" t="str">
        <v>Block Group 1, Census Tract 502.06, Williamson County, Tennessee</v>
      </c>
      <c r="DF8" t="str">
        <v>Block Group 1, Census Tract 302.05, Wilson County, Tennessee</v>
      </c>
      <c r="DI8" t="str">
        <v>Census Tract 206, Anderson County, Tennessee</v>
      </c>
      <c r="DJ8" t="str">
        <v>Census Tract 9505, Bedford County, Tennessee</v>
      </c>
      <c r="DM8" t="str">
        <v>Census Tract 106, Blount County, Tennessee</v>
      </c>
      <c r="DN8" t="str">
        <v>Census Tract 106, Bradley County, Tennessee</v>
      </c>
      <c r="DO8" t="str">
        <v>Census Tract 9506.02, Campbell County, Tennessee</v>
      </c>
      <c r="DQ8" t="str">
        <v>Census Tract 9624, Carroll County, Tennessee</v>
      </c>
      <c r="DR8" t="str">
        <v>Census Tract 707, Carter County, Tennessee</v>
      </c>
      <c r="DS8" t="str">
        <v>Census Tract 703, Cheatham County, Tennessee</v>
      </c>
      <c r="DU8" t="str">
        <v>Census Tract 9707, Claiborne County, Tennessee</v>
      </c>
      <c r="DW8" t="str">
        <v>Census Tract 9206, Cocke County, Tennessee</v>
      </c>
      <c r="DX8" t="str">
        <v>Census Tract 9705.01, Coffee County, Tennessee</v>
      </c>
      <c r="DZ8" t="str">
        <v>Census Tract 9703.02, Cumberland County, Tennessee</v>
      </c>
      <c r="EA8" t="str">
        <v>Census Tract 103.01, Davidson County, Tennessee</v>
      </c>
      <c r="ED8" t="str">
        <v>Census Tract 605.01, Dickson County, Tennessee</v>
      </c>
      <c r="EE8" t="str">
        <v>Census Tract 9645, Dyer County, Tennessee</v>
      </c>
      <c r="EF8" t="str">
        <v>Census Tract 605.02, Fayette County, Tennessee</v>
      </c>
      <c r="EH8" t="str">
        <v>Census Tract 9605, Franklin County, Tennessee</v>
      </c>
      <c r="EI8" t="str">
        <v>Census Tract 9666, Gibson County, Tennessee</v>
      </c>
      <c r="EJ8" t="str">
        <v>Census Tract 9206, Giles County, Tennessee</v>
      </c>
      <c r="EL8" t="str">
        <v>Census Tract 906, Greene County, Tennessee</v>
      </c>
      <c r="EN8" t="str">
        <v>Census Tract 1007, Hamblen County, Tennessee</v>
      </c>
      <c r="EO8" t="str">
        <v>Census Tract 103.04, Hamilton County, Tennessee</v>
      </c>
      <c r="ER8" t="str">
        <v>Census Tract 9205.02, Hardin County, Tennessee</v>
      </c>
      <c r="ES8" t="str">
        <v>Census Tract 505.02, Hawkins County, Tennessee</v>
      </c>
      <c r="EU8" t="str">
        <v>Census Tract 9755, Henderson County, Tennessee</v>
      </c>
      <c r="EV8" t="str">
        <v>Census Tract 9695.01, Henry County, Tennessee</v>
      </c>
      <c r="EW8" t="str">
        <v>Census Tract 9505, Hickman County, Tennessee</v>
      </c>
      <c r="FA8" t="str">
        <v>Census Tract 706, Jefferson County, Tennessee</v>
      </c>
      <c r="FC8" t="str">
        <v>Census Tract 19, Knox County, Tennessee</v>
      </c>
      <c r="FE8" t="str">
        <v>Census Tract 505.05, Lauderdale County, Tennessee</v>
      </c>
      <c r="FF8" t="str">
        <v>Census Tract 9605.02, Lawrence County, Tennessee</v>
      </c>
      <c r="FH8" t="str">
        <v>Census Tract 9756.01, Lincoln County, Tennessee</v>
      </c>
      <c r="FI8" t="str">
        <v>Census Tract 603.04, Loudon County, Tennessee</v>
      </c>
      <c r="FK8" t="str">
        <v>Census Tract 15.01, Madison County, Tennessee</v>
      </c>
      <c r="FL8" t="str">
        <v>Census Tract 503.02, Marion County, Tennessee</v>
      </c>
      <c r="FN8" t="str">
        <v>Census Tract 103.02, Maury County, Tennessee</v>
      </c>
      <c r="FO8" t="str">
        <v>Census Tract 9704.01, McMinn County, Tennessee</v>
      </c>
      <c r="FP8" t="str">
        <v>Census Tract 9306, McNairy County, Tennessee</v>
      </c>
      <c r="FR8" t="str">
        <v>Census Tract 9253.02, Monroe County, Tennessee</v>
      </c>
      <c r="FS8" t="str">
        <v>Census Tract 1008, Montgomery County, Tennessee</v>
      </c>
      <c r="FV8" t="str">
        <v>Census Tract 9656, Obion County, Tennessee</v>
      </c>
      <c r="FW8" t="str">
        <v>Census Tract 9505.02, Overton County, Tennessee</v>
      </c>
      <c r="GA8" t="str">
        <v>Census Tract 2.01, Putnam County, Tennessee</v>
      </c>
      <c r="GC8" t="str">
        <v>Census Tract 303.02, Roane County, Tennessee</v>
      </c>
      <c r="GD8" t="str">
        <v>Census Tract 804.01, Robertson County, Tennessee</v>
      </c>
      <c r="GE8" t="str">
        <v>Census Tract 402, Rutherford County, Tennessee</v>
      </c>
      <c r="GH8" t="str">
        <v>Census Tract 803, Sevier County, Tennessee</v>
      </c>
      <c r="GI8" t="str">
        <v>Census Tract 102.10, Shelby County, Tennessee</v>
      </c>
      <c r="GL8" t="str">
        <v>Census Tract 409, Sullivan County, Tennessee</v>
      </c>
      <c r="GM8" t="str">
        <v>Census Tract 202.07, Sumner County, Tennessee</v>
      </c>
      <c r="GN8" t="str">
        <v>Census Tract 405, Tipton County, Tennessee</v>
      </c>
      <c r="GS8" t="str">
        <v>Census Tract 9306, Warren County, Tennessee</v>
      </c>
      <c r="GT8" t="str">
        <v>Census Tract 606.01, Washington County, Tennessee</v>
      </c>
      <c r="GV8" t="str">
        <v>Census Tract 9683, Weakley County, Tennessee</v>
      </c>
      <c r="GX8" t="str">
        <v>Census Tract 502.06, Williamson County, Tennessee</v>
      </c>
      <c r="GY8" t="str">
        <v>Census Tract 302.05, Wilson County, Tennessee</v>
      </c>
    </row>
    <row r="9" spans="1:208" x14ac:dyDescent="0.3">
      <c r="A9" s="163" t="s">
        <v>565</v>
      </c>
      <c r="B9" s="1" t="s">
        <v>14</v>
      </c>
      <c r="C9" s="1" t="s">
        <v>7621</v>
      </c>
      <c r="D9" s="164">
        <v>4695</v>
      </c>
      <c r="E9" s="164">
        <v>7625</v>
      </c>
      <c r="F9" s="164">
        <v>10765</v>
      </c>
      <c r="G9" s="164">
        <v>14200</v>
      </c>
      <c r="H9" s="165">
        <f t="shared" si="0"/>
        <v>0.5369718309859155</v>
      </c>
      <c r="I9" s="146">
        <f t="shared" si="1"/>
        <v>0.33063380281690141</v>
      </c>
      <c r="J9" t="str">
        <v>Block Group 1, Census Tract 100.02, Shelby County, Tennessee</v>
      </c>
      <c r="K9" t="str">
        <v>Census Tract 100.02, Shelby County, Tennessee</v>
      </c>
      <c r="L9" t="str">
        <v>Altamont</v>
      </c>
      <c r="M9" t="str">
        <v>Cannon County</v>
      </c>
      <c r="P9" t="str">
        <v>Block Group 1, Census Tract 207, Anderson County, Tennessee</v>
      </c>
      <c r="Q9" t="str">
        <v>Block Group 1, Census Tract 9506, Bedford County, Tennessee</v>
      </c>
      <c r="R9" t="str">
        <v>Block Group 2, Census Tract 9632, Benton County, Tennessee</v>
      </c>
      <c r="S9" t="str">
        <v>Block Group 3, Census Tract 9530, Bledsoe County, Tennessee</v>
      </c>
      <c r="T9" t="str">
        <v>Block Group 1, Census Tract 107, Blount County, Tennessee</v>
      </c>
      <c r="U9" t="str">
        <v>Block Group 1, Census Tract 107, Bradley County, Tennessee</v>
      </c>
      <c r="V9" t="str">
        <v>Block Group 1, Census Tract 9507.01, Campbell County, Tennessee</v>
      </c>
      <c r="W9" t="str">
        <v>Block Group 2, Census Tract 9603, Cannon County, Tennessee</v>
      </c>
      <c r="X9" t="str">
        <v>Block Group 1, Census Tract 9625, Carroll County, Tennessee</v>
      </c>
      <c r="Y9" t="str">
        <v>Block Group 1, Census Tract 708, Carter County, Tennessee</v>
      </c>
      <c r="Z9" t="str">
        <v>Block Group 1, Census Tract 704.01, Cheatham County, Tennessee</v>
      </c>
      <c r="AA9" t="str">
        <v>Block Group 2, Census Tract 9702, Chester County, Tennessee</v>
      </c>
      <c r="AB9" t="str">
        <v>Block Group 1, Census Tract 9708, Claiborne County, Tennessee</v>
      </c>
      <c r="AD9" t="str">
        <v>Block Group 1, Census Tract 9207, Cocke County, Tennessee</v>
      </c>
      <c r="AE9" t="str">
        <v>Block Group 1, Census Tract 9705.02, Coffee County, Tennessee</v>
      </c>
      <c r="AF9" t="str">
        <v>Block Group 2, Census Tract 9612, Crockett County, Tennessee</v>
      </c>
      <c r="AG9" t="str">
        <v>Block Group 1, Census Tract 9704.01, Cumberland County, Tennessee</v>
      </c>
      <c r="AH9" t="str">
        <v>Block Group 1, Census Tract 103.02, Davidson County, Tennessee</v>
      </c>
      <c r="AI9" t="str">
        <v>Block Group 2, Census Tract 9550.04, Decatur County, Tennessee</v>
      </c>
      <c r="AJ9" t="str">
        <v>Block Group 2, Census Tract 9202.01, DeKalb County, Tennessee</v>
      </c>
      <c r="AK9" t="str">
        <v>Block Group 1, Census Tract 605.02, Dickson County, Tennessee</v>
      </c>
      <c r="AL9" t="str">
        <v>Block Group 1, Census Tract 9646, Dyer County, Tennessee</v>
      </c>
      <c r="AM9" t="str">
        <v>Block Group 1, Census Tract 606, Fayette County, Tennessee</v>
      </c>
      <c r="AN9" t="str">
        <v>Block Group 2, Census Tract 9652.01, Fentress County, Tennessee</v>
      </c>
      <c r="AO9" t="str">
        <v>Block Group 1, Census Tract 9606, Franklin County, Tennessee</v>
      </c>
      <c r="AP9" t="str">
        <v>Block Group 1, Census Tract 9667.01, Gibson County, Tennessee</v>
      </c>
      <c r="AQ9" t="str">
        <v>Block Group 1, Census Tract 9207, Giles County, Tennessee</v>
      </c>
      <c r="AR9" t="str">
        <v>Block Group 2, Census Tract 5002, Grainger County, Tennessee</v>
      </c>
      <c r="AS9" t="str">
        <v>Block Group 1, Census Tract 907, Greene County, Tennessee</v>
      </c>
      <c r="AT9" t="str">
        <v>Block Group 2, Census Tract 9553, Grundy County, Tennessee</v>
      </c>
      <c r="AU9" t="str">
        <v>Block Group 1, Census Tract 1008, Hamblen County, Tennessee</v>
      </c>
      <c r="AV9" t="str">
        <v>Block Group 1, Census Tract 103.05, Hamilton County, Tennessee</v>
      </c>
      <c r="AX9" t="str">
        <v>Block Group 2, Census Tract 9502, Hardeman County, Tennessee</v>
      </c>
      <c r="AY9" t="str">
        <v>Block Group 1, Census Tract 9206, Hardin County, Tennessee</v>
      </c>
      <c r="AZ9" t="str">
        <v>Block Group 1, Census Tract 505.03, Hawkins County, Tennessee</v>
      </c>
      <c r="BA9" t="str">
        <v>Block Group 2, Census Tract 9302, Haywood County, Tennessee</v>
      </c>
      <c r="BB9" t="str">
        <v>Block Group 2, Census Tract 9750, Henderson County, Tennessee</v>
      </c>
      <c r="BC9" t="str">
        <v>Block Group 1, Census Tract 9695.02, Henry County, Tennessee</v>
      </c>
      <c r="BD9" t="str">
        <v>Block Group 2, Census Tract 9501, Hickman County, Tennessee</v>
      </c>
      <c r="BF9" t="str">
        <v>Block Group 2, Census Tract 1303, Humphreys County, Tennessee</v>
      </c>
      <c r="BG9" t="str">
        <v>Block Group 2, Census Tract 9604, Jackson County, Tennessee</v>
      </c>
      <c r="BH9" t="str">
        <v>Block Group 1, Census Tract 707.01, Jefferson County, Tennessee</v>
      </c>
      <c r="BI9" t="str">
        <v>Block Group 2, Census Tract 9563, Johnson County, Tennessee</v>
      </c>
      <c r="BJ9" t="str">
        <v>Block Group 1, Census Tract 20, Knox County, Tennessee</v>
      </c>
      <c r="BL9" t="str">
        <v>Block Group 1, Census Tract 505.06, Lauderdale County, Tennessee</v>
      </c>
      <c r="BM9" t="str">
        <v>Block Group 1, Census Tract 9606, Lawrence County, Tennessee</v>
      </c>
      <c r="BO9" t="str">
        <v>Block Group 1, Census Tract 9756.02, Lincoln County, Tennessee</v>
      </c>
      <c r="BP9" t="str">
        <v>Block Group 1, Census Tract 604, Loudon County, Tennessee</v>
      </c>
      <c r="BQ9" t="str">
        <v>Block Group 2, Census Tract 9703.01, Macon County, Tennessee</v>
      </c>
      <c r="BR9" t="str">
        <v>Block Group 1, Census Tract 15.02, Madison County, Tennessee</v>
      </c>
      <c r="BS9" t="str">
        <v>Block Group 2, Census Tract 501.01, Marion County, Tennessee</v>
      </c>
      <c r="BT9" t="str">
        <v>Block Group 2, Census Tract 9551, Marshall County, Tennessee</v>
      </c>
      <c r="BU9" t="str">
        <v>Block Group 1, Census Tract 104.01, Maury County, Tennessee</v>
      </c>
      <c r="BV9" t="str">
        <v>Block Group 1, Census Tract 9704.02, McMinn County, Tennessee</v>
      </c>
      <c r="BW9" t="str">
        <v>Block Group 1, Census Tract 9307, McNairy County, Tennessee</v>
      </c>
      <c r="BX9" t="str">
        <v>Block Group 3, Census Tract 9602, Meigs County, Tennessee</v>
      </c>
      <c r="BY9" t="str">
        <v>Block Group 1, Census Tract 9254.01, Monroe County, Tennessee</v>
      </c>
      <c r="BZ9" t="str">
        <v>Block Group 1, Census Tract 1009, Montgomery County, Tennessee</v>
      </c>
      <c r="CB9" t="str">
        <v>Block Group 2, Census Tract 1103, Morgan County, Tennessee</v>
      </c>
      <c r="CC9" t="str">
        <v>Block Group 1, Census Tract 9657, Obion County, Tennessee</v>
      </c>
      <c r="CD9" t="str">
        <v>Block Group 1, Census Tract 9506, Overton County, Tennessee</v>
      </c>
      <c r="CE9" t="str">
        <v>Block Group 4, Census Tract 9301, Perry County, Tennessee</v>
      </c>
      <c r="CG9" t="str">
        <v>Block Group 2, Census Tract 9502.03, Polk County, Tennessee</v>
      </c>
      <c r="CH9" t="str">
        <v>Block Group 1, Census Tract 2.02, Putnam County, Tennessee</v>
      </c>
      <c r="CI9" t="str">
        <v>Block Group 2, Census Tract 9751, Rhea County, Tennessee</v>
      </c>
      <c r="CJ9" t="str">
        <v>Block Group 1, Census Tract 304.01, Roane County, Tennessee</v>
      </c>
      <c r="CK9" t="str">
        <v>Block Group 1, Census Tract 804.02, Robertson County, Tennessee</v>
      </c>
      <c r="CL9" t="str">
        <v>Block Group 1, Census Tract 403.03, Rutherford County, Tennessee</v>
      </c>
      <c r="CM9" t="str">
        <v>Block Group 2, Census Tract 9751.01, Scott County, Tennessee</v>
      </c>
      <c r="CN9" t="str">
        <v>Block Group 3, Census Tract 601.03, Sequatchie County, Tennessee</v>
      </c>
      <c r="CO9" t="str">
        <v>Block Group 1, Census Tract 804.01, Sevier County, Tennessee</v>
      </c>
      <c r="CP9" t="str">
        <v>Block Group 1, Census Tract 102.20, Shelby County, Tennessee</v>
      </c>
      <c r="CQ9" t="str">
        <v>Block Group 2, Census Tract 9752, Smith County, Tennessee</v>
      </c>
      <c r="CR9" t="str">
        <v>Block Group 2, Census Tract 1106, Stewart County, Tennessee</v>
      </c>
      <c r="CS9" t="str">
        <v>Block Group 1, Census Tract 410, Sullivan County, Tennessee</v>
      </c>
      <c r="CT9" t="str">
        <v>Block Group 1, Census Tract 202.08, Sumner County, Tennessee</v>
      </c>
      <c r="CU9" t="str">
        <v>Block Group 1, Census Tract 406.01, Tipton County, Tennessee</v>
      </c>
      <c r="CW9" t="str">
        <v>Block Group 2, Census Tract 804, Unicoi County, Tennessee</v>
      </c>
      <c r="CX9" t="str">
        <v>Block Group 2, Census Tract 402.01, Union County, Tennessee</v>
      </c>
      <c r="CZ9" t="str">
        <v>Block Group 1, Census Tract 9307, Warren County, Tennessee</v>
      </c>
      <c r="DA9" t="str">
        <v>Block Group 1, Census Tract 606.02, Washington County, Tennessee</v>
      </c>
      <c r="DB9" t="str">
        <v>Block Group 2, Census Tract 9504, Wayne County, Tennessee</v>
      </c>
      <c r="DC9" t="str">
        <v>Block Group 1, Census Tract 9684, Weakley County, Tennessee</v>
      </c>
      <c r="DD9" t="str">
        <v>Block Group 2, Census Tract 9351, White County, Tennessee</v>
      </c>
      <c r="DE9" t="str">
        <v>Block Group 1, Census Tract 502.07, Williamson County, Tennessee</v>
      </c>
      <c r="DF9" t="str">
        <v>Block Group 1, Census Tract 302.06, Wilson County, Tennessee</v>
      </c>
      <c r="DI9" t="str">
        <v>Census Tract 207, Anderson County, Tennessee</v>
      </c>
      <c r="DJ9" t="str">
        <v>Census Tract 9506, Bedford County, Tennessee</v>
      </c>
      <c r="DM9" t="str">
        <v>Census Tract 107, Blount County, Tennessee</v>
      </c>
      <c r="DN9" t="str">
        <v>Census Tract 107, Bradley County, Tennessee</v>
      </c>
      <c r="DO9" t="str">
        <v>Census Tract 9507.01, Campbell County, Tennessee</v>
      </c>
      <c r="DQ9" t="str">
        <v>Census Tract 9625, Carroll County, Tennessee</v>
      </c>
      <c r="DR9" t="str">
        <v>Census Tract 708, Carter County, Tennessee</v>
      </c>
      <c r="DS9" t="str">
        <v>Census Tract 704.01, Cheatham County, Tennessee</v>
      </c>
      <c r="DU9" t="str">
        <v>Census Tract 9708, Claiborne County, Tennessee</v>
      </c>
      <c r="DW9" t="str">
        <v>Census Tract 9207, Cocke County, Tennessee</v>
      </c>
      <c r="DX9" t="str">
        <v>Census Tract 9705.02, Coffee County, Tennessee</v>
      </c>
      <c r="DZ9" t="str">
        <v>Census Tract 9704.01, Cumberland County, Tennessee</v>
      </c>
      <c r="EA9" t="str">
        <v>Census Tract 103.02, Davidson County, Tennessee</v>
      </c>
      <c r="ED9" t="str">
        <v>Census Tract 605.02, Dickson County, Tennessee</v>
      </c>
      <c r="EE9" t="str">
        <v>Census Tract 9646, Dyer County, Tennessee</v>
      </c>
      <c r="EF9" t="str">
        <v>Census Tract 606, Fayette County, Tennessee</v>
      </c>
      <c r="EH9" t="str">
        <v>Census Tract 9606, Franklin County, Tennessee</v>
      </c>
      <c r="EI9" t="str">
        <v>Census Tract 9667.01, Gibson County, Tennessee</v>
      </c>
      <c r="EJ9" t="str">
        <v>Census Tract 9207, Giles County, Tennessee</v>
      </c>
      <c r="EL9" t="str">
        <v>Census Tract 907, Greene County, Tennessee</v>
      </c>
      <c r="EN9" t="str">
        <v>Census Tract 1008, Hamblen County, Tennessee</v>
      </c>
      <c r="EO9" t="str">
        <v>Census Tract 103.05, Hamilton County, Tennessee</v>
      </c>
      <c r="ER9" t="str">
        <v>Census Tract 9206, Hardin County, Tennessee</v>
      </c>
      <c r="ES9" t="str">
        <v>Census Tract 505.03, Hawkins County, Tennessee</v>
      </c>
      <c r="EV9" t="str">
        <v>Census Tract 9695.02, Henry County, Tennessee</v>
      </c>
      <c r="FA9" t="str">
        <v>Census Tract 707.01, Jefferson County, Tennessee</v>
      </c>
      <c r="FC9" t="str">
        <v>Census Tract 20, Knox County, Tennessee</v>
      </c>
      <c r="FE9" t="str">
        <v>Census Tract 505.06, Lauderdale County, Tennessee</v>
      </c>
      <c r="FF9" t="str">
        <v>Census Tract 9606, Lawrence County, Tennessee</v>
      </c>
      <c r="FH9" t="str">
        <v>Census Tract 9756.02, Lincoln County, Tennessee</v>
      </c>
      <c r="FI9" t="str">
        <v>Census Tract 604, Loudon County, Tennessee</v>
      </c>
      <c r="FK9" t="str">
        <v>Census Tract 15.02, Madison County, Tennessee</v>
      </c>
      <c r="FN9" t="str">
        <v>Census Tract 104.01, Maury County, Tennessee</v>
      </c>
      <c r="FO9" t="str">
        <v>Census Tract 9704.02, McMinn County, Tennessee</v>
      </c>
      <c r="FP9" t="str">
        <v>Census Tract 9307, McNairy County, Tennessee</v>
      </c>
      <c r="FR9" t="str">
        <v>Census Tract 9254.01, Monroe County, Tennessee</v>
      </c>
      <c r="FS9" t="str">
        <v>Census Tract 1009, Montgomery County, Tennessee</v>
      </c>
      <c r="FV9" t="str">
        <v>Census Tract 9657, Obion County, Tennessee</v>
      </c>
      <c r="FW9" t="str">
        <v>Census Tract 9506, Overton County, Tennessee</v>
      </c>
      <c r="GA9" t="str">
        <v>Census Tract 2.02, Putnam County, Tennessee</v>
      </c>
      <c r="GC9" t="str">
        <v>Census Tract 304.01, Roane County, Tennessee</v>
      </c>
      <c r="GD9" t="str">
        <v>Census Tract 804.02, Robertson County, Tennessee</v>
      </c>
      <c r="GE9" t="str">
        <v>Census Tract 403.03, Rutherford County, Tennessee</v>
      </c>
      <c r="GH9" t="str">
        <v>Census Tract 804.01, Sevier County, Tennessee</v>
      </c>
      <c r="GI9" t="str">
        <v>Census Tract 102.20, Shelby County, Tennessee</v>
      </c>
      <c r="GL9" t="str">
        <v>Census Tract 410, Sullivan County, Tennessee</v>
      </c>
      <c r="GM9" t="str">
        <v>Census Tract 202.08, Sumner County, Tennessee</v>
      </c>
      <c r="GN9" t="str">
        <v>Census Tract 406.01, Tipton County, Tennessee</v>
      </c>
      <c r="GS9" t="str">
        <v>Census Tract 9307, Warren County, Tennessee</v>
      </c>
      <c r="GT9" t="str">
        <v>Census Tract 606.02, Washington County, Tennessee</v>
      </c>
      <c r="GV9" t="str">
        <v>Census Tract 9684, Weakley County, Tennessee</v>
      </c>
      <c r="GX9" t="str">
        <v>Census Tract 502.07, Williamson County, Tennessee</v>
      </c>
      <c r="GY9" t="str">
        <v>Census Tract 302.06, Wilson County, Tennessee</v>
      </c>
    </row>
    <row r="10" spans="1:208" x14ac:dyDescent="0.3">
      <c r="A10" s="163" t="s">
        <v>565</v>
      </c>
      <c r="B10" s="1" t="s">
        <v>15</v>
      </c>
      <c r="C10" s="1" t="s">
        <v>7622</v>
      </c>
      <c r="D10" s="164">
        <v>6510</v>
      </c>
      <c r="E10" s="164">
        <v>10640</v>
      </c>
      <c r="F10" s="164">
        <v>14975</v>
      </c>
      <c r="G10" s="164">
        <v>26915</v>
      </c>
      <c r="H10" s="165">
        <f t="shared" si="0"/>
        <v>0.3953185955786736</v>
      </c>
      <c r="I10" s="146">
        <f t="shared" si="1"/>
        <v>0.24187256176853056</v>
      </c>
      <c r="J10" t="str">
        <v>Block Group 1, Census Tract 1001, Hamblen County, Tennessee</v>
      </c>
      <c r="K10" t="str">
        <v>Census Tract 1001, Hamblen County, Tennessee</v>
      </c>
      <c r="L10" t="str">
        <v>Ardmore</v>
      </c>
      <c r="M10" t="str">
        <v>Carroll County</v>
      </c>
      <c r="P10" t="str">
        <v>Block Group 1, Census Tract 208, Anderson County, Tennessee</v>
      </c>
      <c r="Q10" t="str">
        <v>Block Group 1, Census Tract 9507, Bedford County, Tennessee</v>
      </c>
      <c r="R10" t="str">
        <v>Block Group 2, Census Tract 9633, Benton County, Tennessee</v>
      </c>
      <c r="S10" t="str">
        <v>Block Group 3, Census Tract 9531.02, Bledsoe County, Tennessee</v>
      </c>
      <c r="T10" t="str">
        <v>Block Group 1, Census Tract 108, Blount County, Tennessee</v>
      </c>
      <c r="U10" t="str">
        <v>Block Group 1, Census Tract 108, Bradley County, Tennessee</v>
      </c>
      <c r="V10" t="str">
        <v>Block Group 1, Census Tract 9507.02, Campbell County, Tennessee</v>
      </c>
      <c r="W10" t="str">
        <v>Block Group 3, Census Tract 9601, Cannon County, Tennessee</v>
      </c>
      <c r="X10" t="str">
        <v>Block Group 1, Census Tract 9801, Carroll County, Tennessee</v>
      </c>
      <c r="Y10" t="str">
        <v>Block Group 1, Census Tract 709, Carter County, Tennessee</v>
      </c>
      <c r="Z10" t="str">
        <v>Block Group 1, Census Tract 704.02, Cheatham County, Tennessee</v>
      </c>
      <c r="AA10" t="str">
        <v>Block Group 2, Census Tract 9703.02, Chester County, Tennessee</v>
      </c>
      <c r="AB10" t="str">
        <v>Block Group 1, Census Tract 9709, Claiborne County, Tennessee</v>
      </c>
      <c r="AD10" t="str">
        <v>Block Group 1, Census Tract 9801, Cocke County, Tennessee</v>
      </c>
      <c r="AE10" t="str">
        <v>Block Group 1, Census Tract 9706, Coffee County, Tennessee</v>
      </c>
      <c r="AF10" t="str">
        <v>Block Group 2, Census Tract 9613, Crockett County, Tennessee</v>
      </c>
      <c r="AG10" t="str">
        <v>Block Group 1, Census Tract 9704.02, Cumberland County, Tennessee</v>
      </c>
      <c r="AH10" t="str">
        <v>Block Group 1, Census Tract 103.03, Davidson County, Tennessee</v>
      </c>
      <c r="AI10" t="str">
        <v>Block Group 2, Census Tract 9551.01, Decatur County, Tennessee</v>
      </c>
      <c r="AJ10" t="str">
        <v>Block Group 2, Census Tract 9203, DeKalb County, Tennessee</v>
      </c>
      <c r="AK10" t="str">
        <v>Block Group 1, Census Tract 606.01, Dickson County, Tennessee</v>
      </c>
      <c r="AL10" t="str">
        <v>Block Group 1, Census Tract 9648, Dyer County, Tennessee</v>
      </c>
      <c r="AM10" t="str">
        <v>Block Group 1, Census Tract 607.01, Fayette County, Tennessee</v>
      </c>
      <c r="AN10" t="str">
        <v>Block Group 2, Census Tract 9652.02, Fentress County, Tennessee</v>
      </c>
      <c r="AO10" t="str">
        <v>Block Group 1, Census Tract 9607, Franklin County, Tennessee</v>
      </c>
      <c r="AP10" t="str">
        <v>Block Group 1, Census Tract 9667.02, Gibson County, Tennessee</v>
      </c>
      <c r="AQ10" t="str">
        <v>Block Group 1, Census Tract 9208, Giles County, Tennessee</v>
      </c>
      <c r="AR10" t="str">
        <v>Block Group 2, Census Tract 5003.01, Grainger County, Tennessee</v>
      </c>
      <c r="AS10" t="str">
        <v>Block Group 1, Census Tract 908, Greene County, Tennessee</v>
      </c>
      <c r="AT10" t="str">
        <v>Block Group 3, Census Tract 9552, Grundy County, Tennessee</v>
      </c>
      <c r="AU10" t="str">
        <v>Block Group 1, Census Tract 1009, Hamblen County, Tennessee</v>
      </c>
      <c r="AV10" t="str">
        <v>Block Group 1, Census Tract 103.06, Hamilton County, Tennessee</v>
      </c>
      <c r="AX10" t="str">
        <v>Block Group 2, Census Tract 9503, Hardeman County, Tennessee</v>
      </c>
      <c r="AY10" t="str">
        <v>Block Group 2, Census Tract 9201, Hardin County, Tennessee</v>
      </c>
      <c r="AZ10" t="str">
        <v>Block Group 1, Census Tract 506.01, Hawkins County, Tennessee</v>
      </c>
      <c r="BA10" t="str">
        <v>Block Group 2, Census Tract 9303.01, Haywood County, Tennessee</v>
      </c>
      <c r="BB10" t="str">
        <v>Block Group 2, Census Tract 9751, Henderson County, Tennessee</v>
      </c>
      <c r="BC10" t="str">
        <v>Block Group 1, Census Tract 9696.01, Henry County, Tennessee</v>
      </c>
      <c r="BD10" t="str">
        <v>Block Group 2, Census Tract 9502.01, Hickman County, Tennessee</v>
      </c>
      <c r="BF10" t="str">
        <v>Block Group 2, Census Tract 1304, Humphreys County, Tennessee</v>
      </c>
      <c r="BG10" t="str">
        <v>Block Group 3, Census Tract 9603, Jackson County, Tennessee</v>
      </c>
      <c r="BH10" t="str">
        <v>Block Group 1, Census Tract 707.02, Jefferson County, Tennessee</v>
      </c>
      <c r="BI10" t="str">
        <v>Block Group 2, Census Tract 9564, Johnson County, Tennessee</v>
      </c>
      <c r="BJ10" t="str">
        <v>Block Group 1, Census Tract 21, Knox County, Tennessee</v>
      </c>
      <c r="BL10" t="str">
        <v>Block Group 1, Census Tract 506, Lauderdale County, Tennessee</v>
      </c>
      <c r="BM10" t="str">
        <v>Block Group 1, Census Tract 9607, Lawrence County, Tennessee</v>
      </c>
      <c r="BO10" t="str">
        <v>Block Group 1, Census Tract 9757, Lincoln County, Tennessee</v>
      </c>
      <c r="BP10" t="str">
        <v>Block Group 1, Census Tract 605.02, Loudon County, Tennessee</v>
      </c>
      <c r="BQ10" t="str">
        <v>Block Group 2, Census Tract 9703.02, Macon County, Tennessee</v>
      </c>
      <c r="BR10" t="str">
        <v>Block Group 1, Census Tract 16.03, Madison County, Tennessee</v>
      </c>
      <c r="BS10" t="str">
        <v>Block Group 2, Census Tract 501.02, Marion County, Tennessee</v>
      </c>
      <c r="BT10" t="str">
        <v>Block Group 2, Census Tract 9552, Marshall County, Tennessee</v>
      </c>
      <c r="BU10" t="str">
        <v>Block Group 1, Census Tract 104.02, Maury County, Tennessee</v>
      </c>
      <c r="BV10" t="str">
        <v>Block Group 1, Census Tract 9705, McMinn County, Tennessee</v>
      </c>
      <c r="BW10" t="str">
        <v>Block Group 2, Census Tract 9301, McNairy County, Tennessee</v>
      </c>
      <c r="BX10" t="str">
        <v>Block Group 3, Census Tract 9603, Meigs County, Tennessee</v>
      </c>
      <c r="BY10" t="str">
        <v>Block Group 1, Census Tract 9254.02, Monroe County, Tennessee</v>
      </c>
      <c r="BZ10" t="str">
        <v>Block Group 1, Census Tract 1010.01, Montgomery County, Tennessee</v>
      </c>
      <c r="CB10" t="str">
        <v>Block Group 2, Census Tract 1104, Morgan County, Tennessee</v>
      </c>
      <c r="CC10" t="str">
        <v>Block Group 1, Census Tract 9658, Obion County, Tennessee</v>
      </c>
      <c r="CD10" t="str">
        <v>Block Group 2, Census Tract 9501, Overton County, Tennessee</v>
      </c>
      <c r="CG10" t="str">
        <v>Block Group 2, Census Tract 9502.04, Polk County, Tennessee</v>
      </c>
      <c r="CH10" t="str">
        <v>Block Group 1, Census Tract 3.01, Putnam County, Tennessee</v>
      </c>
      <c r="CI10" t="str">
        <v>Block Group 2, Census Tract 9752, Rhea County, Tennessee</v>
      </c>
      <c r="CJ10" t="str">
        <v>Block Group 1, Census Tract 304.02, Roane County, Tennessee</v>
      </c>
      <c r="CK10" t="str">
        <v>Block Group 1, Census Tract 805, Robertson County, Tennessee</v>
      </c>
      <c r="CL10" t="str">
        <v>Block Group 1, Census Tract 403.04, Rutherford County, Tennessee</v>
      </c>
      <c r="CM10" t="str">
        <v>Block Group 2, Census Tract 9751.02, Scott County, Tennessee</v>
      </c>
      <c r="CN10" t="str">
        <v>Block Group 3, Census Tract 602, Sequatchie County, Tennessee</v>
      </c>
      <c r="CO10" t="str">
        <v>Block Group 1, Census Tract 804.02, Sevier County, Tennessee</v>
      </c>
      <c r="CP10" t="str">
        <v>Block Group 1, Census Tract 103, Shelby County, Tennessee</v>
      </c>
      <c r="CQ10" t="str">
        <v>Block Group 2, Census Tract 9753, Smith County, Tennessee</v>
      </c>
      <c r="CR10" t="str">
        <v>Block Group 2, Census Tract 1107, Stewart County, Tennessee</v>
      </c>
      <c r="CS10" t="str">
        <v>Block Group 1, Census Tract 411, Sullivan County, Tennessee</v>
      </c>
      <c r="CT10" t="str">
        <v>Block Group 1, Census Tract 202.09, Sumner County, Tennessee</v>
      </c>
      <c r="CU10" t="str">
        <v>Block Group 1, Census Tract 406.02, Tipton County, Tennessee</v>
      </c>
      <c r="CW10" t="str">
        <v>Block Group 3, Census Tract 802, Unicoi County, Tennessee</v>
      </c>
      <c r="CX10" t="str">
        <v>Block Group 2, Census Tract 402.02, Union County, Tennessee</v>
      </c>
      <c r="CZ10" t="str">
        <v>Block Group 1, Census Tract 9308, Warren County, Tennessee</v>
      </c>
      <c r="DA10" t="str">
        <v>Block Group 1, Census Tract 607, Washington County, Tennessee</v>
      </c>
      <c r="DB10" t="str">
        <v>Block Group 3, Census Tract 9501, Wayne County, Tennessee</v>
      </c>
      <c r="DC10" t="str">
        <v>Block Group 1, Census Tract 9685, Weakley County, Tennessee</v>
      </c>
      <c r="DD10" t="str">
        <v>Block Group 2, Census Tract 9352, White County, Tennessee</v>
      </c>
      <c r="DE10" t="str">
        <v>Block Group 1, Census Tract 502.09, Williamson County, Tennessee</v>
      </c>
      <c r="DF10" t="str">
        <v>Block Group 1, Census Tract 302.07, Wilson County, Tennessee</v>
      </c>
      <c r="DI10" t="str">
        <v>Census Tract 208, Anderson County, Tennessee</v>
      </c>
      <c r="DJ10" t="str">
        <v>Census Tract 9507, Bedford County, Tennessee</v>
      </c>
      <c r="DM10" t="str">
        <v>Census Tract 108, Blount County, Tennessee</v>
      </c>
      <c r="DN10" t="str">
        <v>Census Tract 108, Bradley County, Tennessee</v>
      </c>
      <c r="DO10" t="str">
        <v>Census Tract 9507.02, Campbell County, Tennessee</v>
      </c>
      <c r="DQ10" t="str">
        <v>Census Tract 9801, Carroll County, Tennessee</v>
      </c>
      <c r="DR10" t="str">
        <v>Census Tract 709, Carter County, Tennessee</v>
      </c>
      <c r="DS10" t="str">
        <v>Census Tract 704.02, Cheatham County, Tennessee</v>
      </c>
      <c r="DU10" t="str">
        <v>Census Tract 9709, Claiborne County, Tennessee</v>
      </c>
      <c r="DW10" t="str">
        <v>Census Tract 9801, Cocke County, Tennessee</v>
      </c>
      <c r="DX10" t="str">
        <v>Census Tract 9706, Coffee County, Tennessee</v>
      </c>
      <c r="DZ10" t="str">
        <v>Census Tract 9704.02, Cumberland County, Tennessee</v>
      </c>
      <c r="EA10" t="str">
        <v>Census Tract 103.03, Davidson County, Tennessee</v>
      </c>
      <c r="ED10" t="str">
        <v>Census Tract 606.01, Dickson County, Tennessee</v>
      </c>
      <c r="EE10" t="str">
        <v>Census Tract 9648, Dyer County, Tennessee</v>
      </c>
      <c r="EF10" t="str">
        <v>Census Tract 607.01, Fayette County, Tennessee</v>
      </c>
      <c r="EH10" t="str">
        <v>Census Tract 9607, Franklin County, Tennessee</v>
      </c>
      <c r="EI10" t="str">
        <v>Census Tract 9667.02, Gibson County, Tennessee</v>
      </c>
      <c r="EJ10" t="str">
        <v>Census Tract 9208, Giles County, Tennessee</v>
      </c>
      <c r="EL10" t="str">
        <v>Census Tract 908, Greene County, Tennessee</v>
      </c>
      <c r="EN10" t="str">
        <v>Census Tract 1009, Hamblen County, Tennessee</v>
      </c>
      <c r="EO10" t="str">
        <v>Census Tract 103.06, Hamilton County, Tennessee</v>
      </c>
      <c r="ES10" t="str">
        <v>Census Tract 506.01, Hawkins County, Tennessee</v>
      </c>
      <c r="EV10" t="str">
        <v>Census Tract 9696.01, Henry County, Tennessee</v>
      </c>
      <c r="FA10" t="str">
        <v>Census Tract 707.02, Jefferson County, Tennessee</v>
      </c>
      <c r="FC10" t="str">
        <v>Census Tract 21, Knox County, Tennessee</v>
      </c>
      <c r="FE10" t="str">
        <v>Census Tract 506, Lauderdale County, Tennessee</v>
      </c>
      <c r="FF10" t="str">
        <v>Census Tract 9607, Lawrence County, Tennessee</v>
      </c>
      <c r="FH10" t="str">
        <v>Census Tract 9757, Lincoln County, Tennessee</v>
      </c>
      <c r="FI10" t="str">
        <v>Census Tract 605.02, Loudon County, Tennessee</v>
      </c>
      <c r="FK10" t="str">
        <v>Census Tract 16.03, Madison County, Tennessee</v>
      </c>
      <c r="FN10" t="str">
        <v>Census Tract 104.02, Maury County, Tennessee</v>
      </c>
      <c r="FO10" t="str">
        <v>Census Tract 9705, McMinn County, Tennessee</v>
      </c>
      <c r="FR10" t="str">
        <v>Census Tract 9254.02, Monroe County, Tennessee</v>
      </c>
      <c r="FS10" t="str">
        <v>Census Tract 1010.01, Montgomery County, Tennessee</v>
      </c>
      <c r="FV10" t="str">
        <v>Census Tract 9658, Obion County, Tennessee</v>
      </c>
      <c r="GA10" t="str">
        <v>Census Tract 3.01, Putnam County, Tennessee</v>
      </c>
      <c r="GC10" t="str">
        <v>Census Tract 304.02, Roane County, Tennessee</v>
      </c>
      <c r="GD10" t="str">
        <v>Census Tract 805, Robertson County, Tennessee</v>
      </c>
      <c r="GE10" t="str">
        <v>Census Tract 403.04, Rutherford County, Tennessee</v>
      </c>
      <c r="GH10" t="str">
        <v>Census Tract 804.02, Sevier County, Tennessee</v>
      </c>
      <c r="GI10" t="str">
        <v>Census Tract 103, Shelby County, Tennessee</v>
      </c>
      <c r="GL10" t="str">
        <v>Census Tract 411, Sullivan County, Tennessee</v>
      </c>
      <c r="GM10" t="str">
        <v>Census Tract 202.09, Sumner County, Tennessee</v>
      </c>
      <c r="GN10" t="str">
        <v>Census Tract 406.02, Tipton County, Tennessee</v>
      </c>
      <c r="GS10" t="str">
        <v>Census Tract 9308, Warren County, Tennessee</v>
      </c>
      <c r="GT10" t="str">
        <v>Census Tract 607, Washington County, Tennessee</v>
      </c>
      <c r="GV10" t="str">
        <v>Census Tract 9685, Weakley County, Tennessee</v>
      </c>
      <c r="GX10" t="str">
        <v>Census Tract 502.09, Williamson County, Tennessee</v>
      </c>
      <c r="GY10" t="str">
        <v>Census Tract 302.07, Wilson County, Tennessee</v>
      </c>
    </row>
    <row r="11" spans="1:208" x14ac:dyDescent="0.3">
      <c r="A11" s="163" t="s">
        <v>565</v>
      </c>
      <c r="B11" s="1" t="s">
        <v>16</v>
      </c>
      <c r="C11" s="1" t="s">
        <v>7623</v>
      </c>
      <c r="D11" s="164">
        <v>16385</v>
      </c>
      <c r="E11" s="164">
        <v>26965</v>
      </c>
      <c r="F11" s="164">
        <v>36910</v>
      </c>
      <c r="G11" s="164">
        <v>54775</v>
      </c>
      <c r="H11" s="165">
        <f t="shared" si="0"/>
        <v>0.49228662711090826</v>
      </c>
      <c r="I11" s="146">
        <f t="shared" si="1"/>
        <v>0.29913281606572339</v>
      </c>
      <c r="J11" t="str">
        <v>Block Group 1, Census Tract 1001, Montgomery County, Tennessee</v>
      </c>
      <c r="K11" t="str">
        <v>Census Tract 1001, Montgomery County, Tennessee</v>
      </c>
      <c r="L11" t="str">
        <v>Arlington</v>
      </c>
      <c r="M11" t="str">
        <v>Carter County</v>
      </c>
      <c r="P11" t="str">
        <v>Block Group 1, Census Tract 209.01, Anderson County, Tennessee</v>
      </c>
      <c r="Q11" t="str">
        <v>Block Group 1, Census Tract 9508, Bedford County, Tennessee</v>
      </c>
      <c r="R11" t="str">
        <v>Block Group 2, Census Tract 9634, Benton County, Tennessee</v>
      </c>
      <c r="S11" t="str">
        <v>Block Group 3, Census Tract 9532, Bledsoe County, Tennessee</v>
      </c>
      <c r="T11" t="str">
        <v>Block Group 1, Census Tract 109, Blount County, Tennessee</v>
      </c>
      <c r="U11" t="str">
        <v>Block Group 1, Census Tract 109, Bradley County, Tennessee</v>
      </c>
      <c r="V11" t="str">
        <v>Block Group 1, Census Tract 9508, Campbell County, Tennessee</v>
      </c>
      <c r="W11" t="str">
        <v>Block Group 3, Census Tract 9602.02, Cannon County, Tennessee</v>
      </c>
      <c r="X11" t="str">
        <v>Block Group 2, Census Tract 9620, Carroll County, Tennessee</v>
      </c>
      <c r="Y11" t="str">
        <v>Block Group 1, Census Tract 710, Carter County, Tennessee</v>
      </c>
      <c r="Z11" t="str">
        <v>Block Group 2, Census Tract 701.02, Cheatham County, Tennessee</v>
      </c>
      <c r="AA11" t="str">
        <v>Block Group 3, Census Tract 9701.02, Chester County, Tennessee</v>
      </c>
      <c r="AB11" t="str">
        <v>Block Group 2, Census Tract 9701, Claiborne County, Tennessee</v>
      </c>
      <c r="AD11" t="str">
        <v>Block Group 2, Census Tract 9201, Cocke County, Tennessee</v>
      </c>
      <c r="AE11" t="str">
        <v>Block Group 1, Census Tract 9707, Coffee County, Tennessee</v>
      </c>
      <c r="AF11" t="str">
        <v>Block Group 2, Census Tract 9614, Crockett County, Tennessee</v>
      </c>
      <c r="AG11" t="str">
        <v>Block Group 1, Census Tract 9705.01, Cumberland County, Tennessee</v>
      </c>
      <c r="AH11" t="str">
        <v>Block Group 1, Census Tract 104.01, Davidson County, Tennessee</v>
      </c>
      <c r="AI11" t="str">
        <v>Block Group 2, Census Tract 9551.02, Decatur County, Tennessee</v>
      </c>
      <c r="AJ11" t="str">
        <v>Block Group 3, Census Tract 9201.02, DeKalb County, Tennessee</v>
      </c>
      <c r="AK11" t="str">
        <v>Block Group 1, Census Tract 606.02, Dickson County, Tennessee</v>
      </c>
      <c r="AL11" t="str">
        <v>Block Group 1, Census Tract 9649, Dyer County, Tennessee</v>
      </c>
      <c r="AM11" t="str">
        <v>Block Group 1, Census Tract 607.02, Fayette County, Tennessee</v>
      </c>
      <c r="AN11" t="str">
        <v>Block Group 2, Census Tract 9653, Fentress County, Tennessee</v>
      </c>
      <c r="AO11" t="str">
        <v>Block Group 1, Census Tract 9608, Franklin County, Tennessee</v>
      </c>
      <c r="AP11" t="str">
        <v>Block Group 1, Census Tract 9668, Gibson County, Tennessee</v>
      </c>
      <c r="AQ11" t="str">
        <v>Block Group 2, Census Tract 9201, Giles County, Tennessee</v>
      </c>
      <c r="AR11" t="str">
        <v>Block Group 2, Census Tract 5003.02, Grainger County, Tennessee</v>
      </c>
      <c r="AS11" t="str">
        <v>Block Group 1, Census Tract 909, Greene County, Tennessee</v>
      </c>
      <c r="AT11" t="str">
        <v>Block Group 3, Census Tract 9553, Grundy County, Tennessee</v>
      </c>
      <c r="AU11" t="str">
        <v>Block Group 1, Census Tract 1010, Hamblen County, Tennessee</v>
      </c>
      <c r="AV11" t="str">
        <v>Block Group 1, Census Tract 103.08, Hamilton County, Tennessee</v>
      </c>
      <c r="AX11" t="str">
        <v>Block Group 2, Census Tract 9504, Hardeman County, Tennessee</v>
      </c>
      <c r="AY11" t="str">
        <v>Block Group 2, Census Tract 9202, Hardin County, Tennessee</v>
      </c>
      <c r="AZ11" t="str">
        <v>Block Group 1, Census Tract 506.02, Hawkins County, Tennessee</v>
      </c>
      <c r="BA11" t="str">
        <v>Block Group 2, Census Tract 9303.02, Haywood County, Tennessee</v>
      </c>
      <c r="BB11" t="str">
        <v>Block Group 2, Census Tract 9752, Henderson County, Tennessee</v>
      </c>
      <c r="BC11" t="str">
        <v>Block Group 1, Census Tract 9696.02, Henry County, Tennessee</v>
      </c>
      <c r="BD11" t="str">
        <v>Block Group 2, Census Tract 9502.02, Hickman County, Tennessee</v>
      </c>
      <c r="BF11" t="str">
        <v>Block Group 2, Census Tract 1305, Humphreys County, Tennessee</v>
      </c>
      <c r="BG11" t="str">
        <v>Block Group 4, Census Tract 9603, Jackson County, Tennessee</v>
      </c>
      <c r="BH11" t="str">
        <v>Block Group 1, Census Tract 708.01, Jefferson County, Tennessee</v>
      </c>
      <c r="BI11" t="str">
        <v>Block Group 3, Census Tract 9563, Johnson County, Tennessee</v>
      </c>
      <c r="BJ11" t="str">
        <v>Block Group 1, Census Tract 22, Knox County, Tennessee</v>
      </c>
      <c r="BL11" t="str">
        <v>Block Group 2, Census Tract 501, Lauderdale County, Tennessee</v>
      </c>
      <c r="BM11" t="str">
        <v>Block Group 1, Census Tract 9608, Lawrence County, Tennessee</v>
      </c>
      <c r="BO11" t="str">
        <v>Block Group 2, Census Tract 9750, Lincoln County, Tennessee</v>
      </c>
      <c r="BP11" t="str">
        <v>Block Group 1, Census Tract 605.03, Loudon County, Tennessee</v>
      </c>
      <c r="BQ11" t="str">
        <v>Block Group 2, Census Tract 9704, Macon County, Tennessee</v>
      </c>
      <c r="BR11" t="str">
        <v>Block Group 1, Census Tract 16.04, Madison County, Tennessee</v>
      </c>
      <c r="BS11" t="str">
        <v>Block Group 2, Census Tract 502.01, Marion County, Tennessee</v>
      </c>
      <c r="BT11" t="str">
        <v>Block Group 2, Census Tract 9553, Marshall County, Tennessee</v>
      </c>
      <c r="BU11" t="str">
        <v>Block Group 1, Census Tract 105, Maury County, Tennessee</v>
      </c>
      <c r="BV11" t="str">
        <v>Block Group 1, Census Tract 9706.01, McMinn County, Tennessee</v>
      </c>
      <c r="BW11" t="str">
        <v>Block Group 2, Census Tract 9302, McNairy County, Tennessee</v>
      </c>
      <c r="BY11" t="str">
        <v>Block Group 1, Census Tract 9255.01, Monroe County, Tennessee</v>
      </c>
      <c r="BZ11" t="str">
        <v>Block Group 1, Census Tract 1010.02, Montgomery County, Tennessee</v>
      </c>
      <c r="CB11" t="str">
        <v>Block Group 2, Census Tract 1105, Morgan County, Tennessee</v>
      </c>
      <c r="CC11" t="str">
        <v>Block Group 1, Census Tract 9659, Obion County, Tennessee</v>
      </c>
      <c r="CD11" t="str">
        <v>Block Group 2, Census Tract 9503.01, Overton County, Tennessee</v>
      </c>
      <c r="CG11" t="str">
        <v>Block Group 2, Census Tract 9503, Polk County, Tennessee</v>
      </c>
      <c r="CH11" t="str">
        <v>Block Group 1, Census Tract 3.03, Putnam County, Tennessee</v>
      </c>
      <c r="CI11" t="str">
        <v>Block Group 2, Census Tract 9753, Rhea County, Tennessee</v>
      </c>
      <c r="CJ11" t="str">
        <v>Block Group 1, Census Tract 305, Roane County, Tennessee</v>
      </c>
      <c r="CK11" t="str">
        <v>Block Group 1, Census Tract 806.03, Robertson County, Tennessee</v>
      </c>
      <c r="CL11" t="str">
        <v>Block Group 1, Census Tract 403.05, Rutherford County, Tennessee</v>
      </c>
      <c r="CM11" t="str">
        <v>Block Group 2, Census Tract 9752, Scott County, Tennessee</v>
      </c>
      <c r="CO11" t="str">
        <v>Block Group 1, Census Tract 805, Sevier County, Tennessee</v>
      </c>
      <c r="CP11" t="str">
        <v>Block Group 1, Census Tract 105, Shelby County, Tennessee</v>
      </c>
      <c r="CQ11" t="str">
        <v>Block Group 2, Census Tract 9754, Smith County, Tennessee</v>
      </c>
      <c r="CR11" t="str">
        <v>Block Group 3, Census Tract 1102.01, Stewart County, Tennessee</v>
      </c>
      <c r="CS11" t="str">
        <v>Block Group 1, Census Tract 412, Sullivan County, Tennessee</v>
      </c>
      <c r="CT11" t="str">
        <v>Block Group 1, Census Tract 203, Sumner County, Tennessee</v>
      </c>
      <c r="CU11" t="str">
        <v>Block Group 1, Census Tract 407, Tipton County, Tennessee</v>
      </c>
      <c r="CW11" t="str">
        <v>Block Group 3, Census Tract 803, Unicoi County, Tennessee</v>
      </c>
      <c r="CX11" t="str">
        <v>Block Group 2, Census Tract 403, Union County, Tennessee</v>
      </c>
      <c r="CZ11" t="str">
        <v>Block Group 1, Census Tract 9309, Warren County, Tennessee</v>
      </c>
      <c r="DA11" t="str">
        <v>Block Group 1, Census Tract 608, Washington County, Tennessee</v>
      </c>
      <c r="DB11" t="str">
        <v>Block Group 3, Census Tract 9502, Wayne County, Tennessee</v>
      </c>
      <c r="DC11" t="str">
        <v>Block Group 1, Census Tract 9686, Weakley County, Tennessee</v>
      </c>
      <c r="DD11" t="str">
        <v>Block Group 2, Census Tract 9353, White County, Tennessee</v>
      </c>
      <c r="DE11" t="str">
        <v>Block Group 1, Census Tract 502.10, Williamson County, Tennessee</v>
      </c>
      <c r="DF11" t="str">
        <v>Block Group 1, Census Tract 303.03, Wilson County, Tennessee</v>
      </c>
      <c r="DI11" t="str">
        <v>Census Tract 209.01, Anderson County, Tennessee</v>
      </c>
      <c r="DJ11" t="str">
        <v>Census Tract 9508, Bedford County, Tennessee</v>
      </c>
      <c r="DM11" t="str">
        <v>Census Tract 109, Blount County, Tennessee</v>
      </c>
      <c r="DN11" t="str">
        <v>Census Tract 109, Bradley County, Tennessee</v>
      </c>
      <c r="DO11" t="str">
        <v>Census Tract 9508, Campbell County, Tennessee</v>
      </c>
      <c r="DR11" t="str">
        <v>Census Tract 710, Carter County, Tennessee</v>
      </c>
      <c r="DX11" t="str">
        <v>Census Tract 9707, Coffee County, Tennessee</v>
      </c>
      <c r="DZ11" t="str">
        <v>Census Tract 9705.01, Cumberland County, Tennessee</v>
      </c>
      <c r="EA11" t="str">
        <v>Census Tract 104.01, Davidson County, Tennessee</v>
      </c>
      <c r="ED11" t="str">
        <v>Census Tract 606.02, Dickson County, Tennessee</v>
      </c>
      <c r="EE11" t="str">
        <v>Census Tract 9649, Dyer County, Tennessee</v>
      </c>
      <c r="EF11" t="str">
        <v>Census Tract 607.02, Fayette County, Tennessee</v>
      </c>
      <c r="EH11" t="str">
        <v>Census Tract 9608, Franklin County, Tennessee</v>
      </c>
      <c r="EI11" t="str">
        <v>Census Tract 9668, Gibson County, Tennessee</v>
      </c>
      <c r="EL11" t="str">
        <v>Census Tract 909, Greene County, Tennessee</v>
      </c>
      <c r="EN11" t="str">
        <v>Census Tract 1010, Hamblen County, Tennessee</v>
      </c>
      <c r="EO11" t="str">
        <v>Census Tract 103.08, Hamilton County, Tennessee</v>
      </c>
      <c r="ES11" t="str">
        <v>Census Tract 506.02, Hawkins County, Tennessee</v>
      </c>
      <c r="EV11" t="str">
        <v>Census Tract 9696.02, Henry County, Tennessee</v>
      </c>
      <c r="FA11" t="str">
        <v>Census Tract 708.01, Jefferson County, Tennessee</v>
      </c>
      <c r="FC11" t="str">
        <v>Census Tract 22, Knox County, Tennessee</v>
      </c>
      <c r="FF11" t="str">
        <v>Census Tract 9608, Lawrence County, Tennessee</v>
      </c>
      <c r="FI11" t="str">
        <v>Census Tract 605.03, Loudon County, Tennessee</v>
      </c>
      <c r="FK11" t="str">
        <v>Census Tract 16.04, Madison County, Tennessee</v>
      </c>
      <c r="FN11" t="str">
        <v>Census Tract 105, Maury County, Tennessee</v>
      </c>
      <c r="FO11" t="str">
        <v>Census Tract 9706.01, McMinn County, Tennessee</v>
      </c>
      <c r="FR11" t="str">
        <v>Census Tract 9255.01, Monroe County, Tennessee</v>
      </c>
      <c r="FS11" t="str">
        <v>Census Tract 1010.02, Montgomery County, Tennessee</v>
      </c>
      <c r="FV11" t="str">
        <v>Census Tract 9659, Obion County, Tennessee</v>
      </c>
      <c r="GA11" t="str">
        <v>Census Tract 3.03, Putnam County, Tennessee</v>
      </c>
      <c r="GC11" t="str">
        <v>Census Tract 305, Roane County, Tennessee</v>
      </c>
      <c r="GD11" t="str">
        <v>Census Tract 806.03, Robertson County, Tennessee</v>
      </c>
      <c r="GE11" t="str">
        <v>Census Tract 403.05, Rutherford County, Tennessee</v>
      </c>
      <c r="GH11" t="str">
        <v>Census Tract 805, Sevier County, Tennessee</v>
      </c>
      <c r="GI11" t="str">
        <v>Census Tract 105, Shelby County, Tennessee</v>
      </c>
      <c r="GL11" t="str">
        <v>Census Tract 412, Sullivan County, Tennessee</v>
      </c>
      <c r="GM11" t="str">
        <v>Census Tract 203, Sumner County, Tennessee</v>
      </c>
      <c r="GN11" t="str">
        <v>Census Tract 407, Tipton County, Tennessee</v>
      </c>
      <c r="GS11" t="str">
        <v>Census Tract 9309, Warren County, Tennessee</v>
      </c>
      <c r="GT11" t="str">
        <v>Census Tract 608, Washington County, Tennessee</v>
      </c>
      <c r="GV11" t="str">
        <v>Census Tract 9686, Weakley County, Tennessee</v>
      </c>
      <c r="GX11" t="str">
        <v>Census Tract 502.10, Williamson County, Tennessee</v>
      </c>
      <c r="GY11" t="str">
        <v>Census Tract 303.03, Wilson County, Tennessee</v>
      </c>
    </row>
    <row r="12" spans="1:208" x14ac:dyDescent="0.3">
      <c r="A12" s="163" t="s">
        <v>565</v>
      </c>
      <c r="B12" s="1" t="s">
        <v>17</v>
      </c>
      <c r="C12" s="1" t="s">
        <v>7624</v>
      </c>
      <c r="D12" s="164">
        <v>9580</v>
      </c>
      <c r="E12" s="164">
        <v>18035</v>
      </c>
      <c r="F12" s="164">
        <v>28305</v>
      </c>
      <c r="G12" s="164">
        <v>40155</v>
      </c>
      <c r="H12" s="165">
        <f t="shared" si="0"/>
        <v>0.44913460341177935</v>
      </c>
      <c r="I12" s="146">
        <f t="shared" si="1"/>
        <v>0.2385755198605404</v>
      </c>
      <c r="J12" t="str">
        <v>Block Group 1, Census Tract 1002, Hamblen County, Tennessee</v>
      </c>
      <c r="K12" t="str">
        <v>Census Tract 1002, Hamblen County, Tennessee</v>
      </c>
      <c r="L12" t="str">
        <v>Ashland City</v>
      </c>
      <c r="M12" t="str">
        <v>Cheatham County</v>
      </c>
      <c r="P12" t="str">
        <v>Block Group 1, Census Tract 209.02, Anderson County, Tennessee</v>
      </c>
      <c r="Q12" t="str">
        <v>Block Group 2, Census Tract 9501, Bedford County, Tennessee</v>
      </c>
      <c r="R12" t="str">
        <v>Block Group 3, Census Tract 9630, Benton County, Tennessee</v>
      </c>
      <c r="T12" t="str">
        <v>Block Group 1, Census Tract 110.01, Blount County, Tennessee</v>
      </c>
      <c r="U12" t="str">
        <v>Block Group 1, Census Tract 110, Bradley County, Tennessee</v>
      </c>
      <c r="V12" t="str">
        <v>Block Group 1, Census Tract 9509, Campbell County, Tennessee</v>
      </c>
      <c r="X12" t="str">
        <v>Block Group 2, Census Tract 9621.01, Carroll County, Tennessee</v>
      </c>
      <c r="Y12" t="str">
        <v>Block Group 1, Census Tract 711, Carter County, Tennessee</v>
      </c>
      <c r="Z12" t="str">
        <v>Block Group 2, Census Tract 701.03, Cheatham County, Tennessee</v>
      </c>
      <c r="AA12" t="str">
        <v>Block Group 3, Census Tract 9702, Chester County, Tennessee</v>
      </c>
      <c r="AB12" t="str">
        <v>Block Group 2, Census Tract 9702, Claiborne County, Tennessee</v>
      </c>
      <c r="AD12" t="str">
        <v>Block Group 2, Census Tract 9202, Cocke County, Tennessee</v>
      </c>
      <c r="AE12" t="str">
        <v>Block Group 1, Census Tract 9708.01, Coffee County, Tennessee</v>
      </c>
      <c r="AF12" t="str">
        <v>Block Group 3, Census Tract 9611, Crockett County, Tennessee</v>
      </c>
      <c r="AG12" t="str">
        <v>Block Group 1, Census Tract 9705.02, Cumberland County, Tennessee</v>
      </c>
      <c r="AH12" t="str">
        <v>Block Group 1, Census Tract 104.03, Davidson County, Tennessee</v>
      </c>
      <c r="AI12" t="str">
        <v>Block Group 3, Census Tract 9550.01, Decatur County, Tennessee</v>
      </c>
      <c r="AJ12" t="str">
        <v>Block Group 3, Census Tract 9202.01, DeKalb County, Tennessee</v>
      </c>
      <c r="AK12" t="str">
        <v>Block Group 1, Census Tract 607, Dickson County, Tennessee</v>
      </c>
      <c r="AL12" t="str">
        <v>Block Group 2, Census Tract 9640.01, Dyer County, Tennessee</v>
      </c>
      <c r="AM12" t="str">
        <v>Block Group 1, Census Tract 608, Fayette County, Tennessee</v>
      </c>
      <c r="AN12" t="str">
        <v>Block Group 3, Census Tract 9650, Fentress County, Tennessee</v>
      </c>
      <c r="AO12" t="str">
        <v>Block Group 2, Census Tract 9601, Franklin County, Tennessee</v>
      </c>
      <c r="AP12" t="str">
        <v>Block Group 1, Census Tract 9669, Gibson County, Tennessee</v>
      </c>
      <c r="AQ12" t="str">
        <v>Block Group 2, Census Tract 9202, Giles County, Tennessee</v>
      </c>
      <c r="AR12" t="str">
        <v>Block Group 2, Census Tract 5004.01, Grainger County, Tennessee</v>
      </c>
      <c r="AS12" t="str">
        <v>Block Group 1, Census Tract 910.01, Greene County, Tennessee</v>
      </c>
      <c r="AT12" t="str">
        <v>Block Group 4, Census Tract 9553, Grundy County, Tennessee</v>
      </c>
      <c r="AU12" t="str">
        <v>Block Group 1, Census Tract 1011, Hamblen County, Tennessee</v>
      </c>
      <c r="AV12" t="str">
        <v>Block Group 1, Census Tract 103.09, Hamilton County, Tennessee</v>
      </c>
      <c r="AX12" t="str">
        <v>Block Group 2, Census Tract 9505, Hardeman County, Tennessee</v>
      </c>
      <c r="AY12" t="str">
        <v>Block Group 2, Census Tract 9203, Hardin County, Tennessee</v>
      </c>
      <c r="AZ12" t="str">
        <v>Block Group 1, Census Tract 507, Hawkins County, Tennessee</v>
      </c>
      <c r="BA12" t="str">
        <v>Block Group 2, Census Tract 9304, Haywood County, Tennessee</v>
      </c>
      <c r="BB12" t="str">
        <v>Block Group 2, Census Tract 9753.01, Henderson County, Tennessee</v>
      </c>
      <c r="BC12" t="str">
        <v>Block Group 1, Census Tract 9697, Henry County, Tennessee</v>
      </c>
      <c r="BD12" t="str">
        <v>Block Group 2, Census Tract 9503.01, Hickman County, Tennessee</v>
      </c>
      <c r="BF12" t="str">
        <v>Block Group 3, Census Tract 1301, Humphreys County, Tennessee</v>
      </c>
      <c r="BH12" t="str">
        <v>Block Group 1, Census Tract 708.02, Jefferson County, Tennessee</v>
      </c>
      <c r="BI12" t="str">
        <v>Block Group 3, Census Tract 9564, Johnson County, Tennessee</v>
      </c>
      <c r="BJ12" t="str">
        <v>Block Group 1, Census Tract 23, Knox County, Tennessee</v>
      </c>
      <c r="BL12" t="str">
        <v>Block Group 2, Census Tract 502, Lauderdale County, Tennessee</v>
      </c>
      <c r="BM12" t="str">
        <v>Block Group 1, Census Tract 9609, Lawrence County, Tennessee</v>
      </c>
      <c r="BO12" t="str">
        <v>Block Group 2, Census Tract 9751, Lincoln County, Tennessee</v>
      </c>
      <c r="BP12" t="str">
        <v>Block Group 1, Census Tract 605.04, Loudon County, Tennessee</v>
      </c>
      <c r="BQ12" t="str">
        <v>Block Group 3, Census Tract 9701, Macon County, Tennessee</v>
      </c>
      <c r="BR12" t="str">
        <v>Block Group 1, Census Tract 16.05, Madison County, Tennessee</v>
      </c>
      <c r="BS12" t="str">
        <v>Block Group 2, Census Tract 502.03, Marion County, Tennessee</v>
      </c>
      <c r="BT12" t="str">
        <v>Block Group 2, Census Tract 9554, Marshall County, Tennessee</v>
      </c>
      <c r="BU12" t="str">
        <v>Block Group 1, Census Tract 106, Maury County, Tennessee</v>
      </c>
      <c r="BV12" t="str">
        <v>Block Group 1, Census Tract 9706.02, McMinn County, Tennessee</v>
      </c>
      <c r="BW12" t="str">
        <v>Block Group 2, Census Tract 9303, McNairy County, Tennessee</v>
      </c>
      <c r="BY12" t="str">
        <v>Block Group 1, Census Tract 9255.03, Monroe County, Tennessee</v>
      </c>
      <c r="BZ12" t="str">
        <v>Block Group 1, Census Tract 1011.01, Montgomery County, Tennessee</v>
      </c>
      <c r="CB12" t="str">
        <v>Block Group 3, Census Tract 1103, Morgan County, Tennessee</v>
      </c>
      <c r="CC12" t="str">
        <v>Block Group 2, Census Tract 9650, Obion County, Tennessee</v>
      </c>
      <c r="CD12" t="str">
        <v>Block Group 2, Census Tract 9503.02, Overton County, Tennessee</v>
      </c>
      <c r="CG12" t="str">
        <v>Block Group 2, Census Tract 9504, Polk County, Tennessee</v>
      </c>
      <c r="CH12" t="str">
        <v>Block Group 1, Census Tract 3.04, Putnam County, Tennessee</v>
      </c>
      <c r="CI12" t="str">
        <v>Block Group 2, Census Tract 9754.01, Rhea County, Tennessee</v>
      </c>
      <c r="CJ12" t="str">
        <v>Block Group 1, Census Tract 306, Roane County, Tennessee</v>
      </c>
      <c r="CK12" t="str">
        <v>Block Group 1, Census Tract 806.04, Robertson County, Tennessee</v>
      </c>
      <c r="CL12" t="str">
        <v>Block Group 1, Census Tract 403.07, Rutherford County, Tennessee</v>
      </c>
      <c r="CM12" t="str">
        <v>Block Group 2, Census Tract 9753, Scott County, Tennessee</v>
      </c>
      <c r="CO12" t="str">
        <v>Block Group 1, Census Tract 806.01, Sevier County, Tennessee</v>
      </c>
      <c r="CP12" t="str">
        <v>Block Group 1, Census Tract 106.10, Shelby County, Tennessee</v>
      </c>
      <c r="CQ12" t="str">
        <v>Block Group 3, Census Tract 9750, Smith County, Tennessee</v>
      </c>
      <c r="CR12" t="str">
        <v>Block Group 3, Census Tract 1107, Stewart County, Tennessee</v>
      </c>
      <c r="CS12" t="str">
        <v>Block Group 1, Census Tract 413, Sullivan County, Tennessee</v>
      </c>
      <c r="CT12" t="str">
        <v>Block Group 1, Census Tract 204.03, Sumner County, Tennessee</v>
      </c>
      <c r="CU12" t="str">
        <v>Block Group 1, Census Tract 408, Tipton County, Tennessee</v>
      </c>
      <c r="CW12" t="str">
        <v>Block Group 3, Census Tract 804, Unicoi County, Tennessee</v>
      </c>
      <c r="CX12" t="str">
        <v>Block Group 3, Census Tract 401.01, Union County, Tennessee</v>
      </c>
      <c r="CZ12" t="str">
        <v>Block Group 2, Census Tract 9301, Warren County, Tennessee</v>
      </c>
      <c r="DA12" t="str">
        <v>Block Group 1, Census Tract 609.01, Washington County, Tennessee</v>
      </c>
      <c r="DB12" t="str">
        <v>Block Group 3, Census Tract 9503, Wayne County, Tennessee</v>
      </c>
      <c r="DC12" t="str">
        <v>Block Group 1, Census Tract 9687, Weakley County, Tennessee</v>
      </c>
      <c r="DD12" t="str">
        <v>Block Group 2, Census Tract 9354, White County, Tennessee</v>
      </c>
      <c r="DE12" t="str">
        <v>Block Group 1, Census Tract 502.11, Williamson County, Tennessee</v>
      </c>
      <c r="DF12" t="str">
        <v>Block Group 1, Census Tract 303.04, Wilson County, Tennessee</v>
      </c>
      <c r="DI12" t="str">
        <v>Census Tract 209.02, Anderson County, Tennessee</v>
      </c>
      <c r="DM12" t="str">
        <v>Census Tract 110.01, Blount County, Tennessee</v>
      </c>
      <c r="DN12" t="str">
        <v>Census Tract 110, Bradley County, Tennessee</v>
      </c>
      <c r="DO12" t="str">
        <v>Census Tract 9509, Campbell County, Tennessee</v>
      </c>
      <c r="DR12" t="str">
        <v>Census Tract 711, Carter County, Tennessee</v>
      </c>
      <c r="DX12" t="str">
        <v>Census Tract 9708.01, Coffee County, Tennessee</v>
      </c>
      <c r="DZ12" t="str">
        <v>Census Tract 9705.02, Cumberland County, Tennessee</v>
      </c>
      <c r="EA12" t="str">
        <v>Census Tract 104.03, Davidson County, Tennessee</v>
      </c>
      <c r="ED12" t="str">
        <v>Census Tract 607, Dickson County, Tennessee</v>
      </c>
      <c r="EF12" t="str">
        <v>Census Tract 608, Fayette County, Tennessee</v>
      </c>
      <c r="EI12" t="str">
        <v>Census Tract 9669, Gibson County, Tennessee</v>
      </c>
      <c r="EL12" t="str">
        <v>Census Tract 910.01, Greene County, Tennessee</v>
      </c>
      <c r="EN12" t="str">
        <v>Census Tract 1011, Hamblen County, Tennessee</v>
      </c>
      <c r="EO12" t="str">
        <v>Census Tract 103.09, Hamilton County, Tennessee</v>
      </c>
      <c r="ES12" t="str">
        <v>Census Tract 507, Hawkins County, Tennessee</v>
      </c>
      <c r="EV12" t="str">
        <v>Census Tract 9697, Henry County, Tennessee</v>
      </c>
      <c r="FA12" t="str">
        <v>Census Tract 708.02, Jefferson County, Tennessee</v>
      </c>
      <c r="FC12" t="str">
        <v>Census Tract 23, Knox County, Tennessee</v>
      </c>
      <c r="FF12" t="str">
        <v>Census Tract 9609, Lawrence County, Tennessee</v>
      </c>
      <c r="FI12" t="str">
        <v>Census Tract 605.04, Loudon County, Tennessee</v>
      </c>
      <c r="FK12" t="str">
        <v>Census Tract 16.05, Madison County, Tennessee</v>
      </c>
      <c r="FN12" t="str">
        <v>Census Tract 106, Maury County, Tennessee</v>
      </c>
      <c r="FO12" t="str">
        <v>Census Tract 9706.02, McMinn County, Tennessee</v>
      </c>
      <c r="FR12" t="str">
        <v>Census Tract 9255.03, Monroe County, Tennessee</v>
      </c>
      <c r="FS12" t="str">
        <v>Census Tract 1011.01, Montgomery County, Tennessee</v>
      </c>
      <c r="GA12" t="str">
        <v>Census Tract 3.04, Putnam County, Tennessee</v>
      </c>
      <c r="GC12" t="str">
        <v>Census Tract 306, Roane County, Tennessee</v>
      </c>
      <c r="GD12" t="str">
        <v>Census Tract 806.04, Robertson County, Tennessee</v>
      </c>
      <c r="GE12" t="str">
        <v>Census Tract 403.07, Rutherford County, Tennessee</v>
      </c>
      <c r="GH12" t="str">
        <v>Census Tract 806.01, Sevier County, Tennessee</v>
      </c>
      <c r="GI12" t="str">
        <v>Census Tract 106.10, Shelby County, Tennessee</v>
      </c>
      <c r="GL12" t="str">
        <v>Census Tract 413, Sullivan County, Tennessee</v>
      </c>
      <c r="GM12" t="str">
        <v>Census Tract 204.03, Sumner County, Tennessee</v>
      </c>
      <c r="GN12" t="str">
        <v>Census Tract 408, Tipton County, Tennessee</v>
      </c>
      <c r="GT12" t="str">
        <v>Census Tract 609.01, Washington County, Tennessee</v>
      </c>
      <c r="GV12" t="str">
        <v>Census Tract 9687, Weakley County, Tennessee</v>
      </c>
      <c r="GX12" t="str">
        <v>Census Tract 502.11, Williamson County, Tennessee</v>
      </c>
      <c r="GY12" t="str">
        <v>Census Tract 303.04, Wilson County, Tennessee</v>
      </c>
    </row>
    <row r="13" spans="1:208" x14ac:dyDescent="0.3">
      <c r="A13" s="163" t="s">
        <v>565</v>
      </c>
      <c r="B13" s="1" t="s">
        <v>18</v>
      </c>
      <c r="C13" s="1" t="s">
        <v>7625</v>
      </c>
      <c r="D13" s="164">
        <v>2765</v>
      </c>
      <c r="E13" s="164">
        <v>5440</v>
      </c>
      <c r="F13" s="164">
        <v>9225</v>
      </c>
      <c r="G13" s="164">
        <v>15950</v>
      </c>
      <c r="H13" s="165">
        <f t="shared" si="0"/>
        <v>0.34106583072100316</v>
      </c>
      <c r="I13" s="146">
        <f t="shared" si="1"/>
        <v>0.17335423197492164</v>
      </c>
      <c r="J13" t="str">
        <v>Block Group 1, Census Tract 1002, Montgomery County, Tennessee</v>
      </c>
      <c r="K13" t="str">
        <v>Census Tract 1002, Montgomery County, Tennessee</v>
      </c>
      <c r="L13" t="str">
        <v>Athens</v>
      </c>
      <c r="M13" t="str">
        <v>Chester County</v>
      </c>
      <c r="P13" t="str">
        <v>Block Group 1, Census Tract 210.01, Anderson County, Tennessee</v>
      </c>
      <c r="Q13" t="str">
        <v>Block Group 2, Census Tract 9502.01, Bedford County, Tennessee</v>
      </c>
      <c r="R13" t="str">
        <v>Block Group 3, Census Tract 9631, Benton County, Tennessee</v>
      </c>
      <c r="T13" t="str">
        <v>Block Group 1, Census Tract 110.02, Blount County, Tennessee</v>
      </c>
      <c r="U13" t="str">
        <v>Block Group 1, Census Tract 111.01, Bradley County, Tennessee</v>
      </c>
      <c r="V13" t="str">
        <v>Block Group 1, Census Tract 9510, Campbell County, Tennessee</v>
      </c>
      <c r="X13" t="str">
        <v>Block Group 2, Census Tract 9621.02, Carroll County, Tennessee</v>
      </c>
      <c r="Y13" t="str">
        <v>Block Group 1, Census Tract 712, Carter County, Tennessee</v>
      </c>
      <c r="Z13" t="str">
        <v>Block Group 2, Census Tract 701.04, Cheatham County, Tennessee</v>
      </c>
      <c r="AA13" t="str">
        <v>Block Group 3, Census Tract 9703.02, Chester County, Tennessee</v>
      </c>
      <c r="AB13" t="str">
        <v>Block Group 2, Census Tract 9703, Claiborne County, Tennessee</v>
      </c>
      <c r="AD13" t="str">
        <v>Block Group 2, Census Tract 9203, Cocke County, Tennessee</v>
      </c>
      <c r="AE13" t="str">
        <v>Block Group 1, Census Tract 9708.03, Coffee County, Tennessee</v>
      </c>
      <c r="AF13" t="str">
        <v>Block Group 3, Census Tract 9614, Crockett County, Tennessee</v>
      </c>
      <c r="AG13" t="str">
        <v>Block Group 1, Census Tract 9706.01, Cumberland County, Tennessee</v>
      </c>
      <c r="AH13" t="str">
        <v>Block Group 1, Census Tract 104.04, Davidson County, Tennessee</v>
      </c>
      <c r="AI13" t="str">
        <v>Block Group 3, Census Tract 9551.02, Decatur County, Tennessee</v>
      </c>
      <c r="AJ13" t="str">
        <v>Block Group 3, Census Tract 9203, DeKalb County, Tennessee</v>
      </c>
      <c r="AK13" t="str">
        <v>Block Group 2, Census Tract 601, Dickson County, Tennessee</v>
      </c>
      <c r="AL13" t="str">
        <v>Block Group 2, Census Tract 9640.02, Dyer County, Tennessee</v>
      </c>
      <c r="AM13" t="str">
        <v>Block Group 2, Census Tract 603, Fayette County, Tennessee</v>
      </c>
      <c r="AN13" t="str">
        <v>Block Group 3, Census Tract 9651, Fentress County, Tennessee</v>
      </c>
      <c r="AO13" t="str">
        <v>Block Group 2, Census Tract 9602.01, Franklin County, Tennessee</v>
      </c>
      <c r="AP13" t="str">
        <v>Block Group 1, Census Tract 9670.01, Gibson County, Tennessee</v>
      </c>
      <c r="AQ13" t="str">
        <v>Block Group 2, Census Tract 9203.01, Giles County, Tennessee</v>
      </c>
      <c r="AR13" t="str">
        <v>Block Group 2, Census Tract 5004.02, Grainger County, Tennessee</v>
      </c>
      <c r="AS13" t="str">
        <v>Block Group 1, Census Tract 910.02, Greene County, Tennessee</v>
      </c>
      <c r="AU13" t="str">
        <v>Block Group 1, Census Tract 1012, Hamblen County, Tennessee</v>
      </c>
      <c r="AV13" t="str">
        <v>Block Group 1, Census Tract 104.11, Hamilton County, Tennessee</v>
      </c>
      <c r="AX13" t="str">
        <v>Block Group 2, Census Tract 9506, Hardeman County, Tennessee</v>
      </c>
      <c r="AY13" t="str">
        <v>Block Group 2, Census Tract 9204.01, Hardin County, Tennessee</v>
      </c>
      <c r="AZ13" t="str">
        <v>Block Group 1, Census Tract 508, Hawkins County, Tennessee</v>
      </c>
      <c r="BA13" t="str">
        <v>Block Group 2, Census Tract 9305, Haywood County, Tennessee</v>
      </c>
      <c r="BB13" t="str">
        <v>Block Group 2, Census Tract 9753.02, Henderson County, Tennessee</v>
      </c>
      <c r="BC13" t="str">
        <v>Block Group 1, Census Tract 9698, Henry County, Tennessee</v>
      </c>
      <c r="BD13" t="str">
        <v>Block Group 2, Census Tract 9503.02, Hickman County, Tennessee</v>
      </c>
      <c r="BF13" t="str">
        <v>Block Group 3, Census Tract 1303, Humphreys County, Tennessee</v>
      </c>
      <c r="BH13" t="str">
        <v>Block Group 1, Census Tract 709, Jefferson County, Tennessee</v>
      </c>
      <c r="BI13" t="str">
        <v>Block Group 4, Census Tract 9564, Johnson County, Tennessee</v>
      </c>
      <c r="BJ13" t="str">
        <v>Block Group 1, Census Tract 24, Knox County, Tennessee</v>
      </c>
      <c r="BL13" t="str">
        <v>Block Group 2, Census Tract 503, Lauderdale County, Tennessee</v>
      </c>
      <c r="BM13" t="str">
        <v>Block Group 2, Census Tract 9601, Lawrence County, Tennessee</v>
      </c>
      <c r="BO13" t="str">
        <v>Block Group 2, Census Tract 9752, Lincoln County, Tennessee</v>
      </c>
      <c r="BP13" t="str">
        <v>Block Group 1, Census Tract 605.05, Loudon County, Tennessee</v>
      </c>
      <c r="BQ13" t="str">
        <v>Block Group 3, Census Tract 9702, Macon County, Tennessee</v>
      </c>
      <c r="BR13" t="str">
        <v>Block Group 1, Census Tract 16.07, Madison County, Tennessee</v>
      </c>
      <c r="BS13" t="str">
        <v>Block Group 2, Census Tract 502.04, Marion County, Tennessee</v>
      </c>
      <c r="BT13" t="str">
        <v>Block Group 2, Census Tract 9555, Marshall County, Tennessee</v>
      </c>
      <c r="BU13" t="str">
        <v>Block Group 1, Census Tract 107, Maury County, Tennessee</v>
      </c>
      <c r="BV13" t="str">
        <v>Block Group 1, Census Tract 9707, McMinn County, Tennessee</v>
      </c>
      <c r="BW13" t="str">
        <v>Block Group 2, Census Tract 9304, McNairy County, Tennessee</v>
      </c>
      <c r="BY13" t="str">
        <v>Block Group 1, Census Tract 9255.04, Monroe County, Tennessee</v>
      </c>
      <c r="BZ13" t="str">
        <v>Block Group 1, Census Tract 1011.02, Montgomery County, Tennessee</v>
      </c>
      <c r="CB13" t="str">
        <v>Block Group 3, Census Tract 1104, Morgan County, Tennessee</v>
      </c>
      <c r="CC13" t="str">
        <v>Block Group 2, Census Tract 9651, Obion County, Tennessee</v>
      </c>
      <c r="CD13" t="str">
        <v>Block Group 2, Census Tract 9504, Overton County, Tennessee</v>
      </c>
      <c r="CG13" t="str">
        <v>Block Group 3, Census Tract 9503, Polk County, Tennessee</v>
      </c>
      <c r="CH13" t="str">
        <v>Block Group 1, Census Tract 3.05, Putnam County, Tennessee</v>
      </c>
      <c r="CI13" t="str">
        <v>Block Group 2, Census Tract 9754.02, Rhea County, Tennessee</v>
      </c>
      <c r="CJ13" t="str">
        <v>Block Group 1, Census Tract 307, Roane County, Tennessee</v>
      </c>
      <c r="CK13" t="str">
        <v>Block Group 1, Census Tract 806.05, Robertson County, Tennessee</v>
      </c>
      <c r="CL13" t="str">
        <v>Block Group 1, Census Tract 403.08, Rutherford County, Tennessee</v>
      </c>
      <c r="CM13" t="str">
        <v>Block Group 2, Census Tract 9754, Scott County, Tennessee</v>
      </c>
      <c r="CO13" t="str">
        <v>Block Group 1, Census Tract 806.03, Sevier County, Tennessee</v>
      </c>
      <c r="CP13" t="str">
        <v>Block Group 1, Census Tract 106.20, Shelby County, Tennessee</v>
      </c>
      <c r="CQ13" t="str">
        <v>Block Group 3, Census Tract 9752, Smith County, Tennessee</v>
      </c>
      <c r="CR13" t="str">
        <v>Block Group 4, Census Tract 1107, Stewart County, Tennessee</v>
      </c>
      <c r="CS13" t="str">
        <v>Block Group 1, Census Tract 414, Sullivan County, Tennessee</v>
      </c>
      <c r="CT13" t="str">
        <v>Block Group 1, Census Tract 204.04, Sumner County, Tennessee</v>
      </c>
      <c r="CU13" t="str">
        <v>Block Group 1, Census Tract 409, Tipton County, Tennessee</v>
      </c>
      <c r="CW13" t="str">
        <v>Block Group 4, Census Tract 802, Unicoi County, Tennessee</v>
      </c>
      <c r="CX13" t="str">
        <v>Block Group 3, Census Tract 402.01, Union County, Tennessee</v>
      </c>
      <c r="CZ13" t="str">
        <v>Block Group 2, Census Tract 9302.01, Warren County, Tennessee</v>
      </c>
      <c r="DA13" t="str">
        <v>Block Group 1, Census Tract 609.02, Washington County, Tennessee</v>
      </c>
      <c r="DB13" t="str">
        <v>Block Group 3, Census Tract 9504, Wayne County, Tennessee</v>
      </c>
      <c r="DC13" t="str">
        <v>Block Group 2, Census Tract 9681.01, Weakley County, Tennessee</v>
      </c>
      <c r="DD13" t="str">
        <v>Block Group 2, Census Tract 9355, White County, Tennessee</v>
      </c>
      <c r="DE13" t="str">
        <v>Block Group 1, Census Tract 502.12, Williamson County, Tennessee</v>
      </c>
      <c r="DF13" t="str">
        <v>Block Group 1, Census Tract 303.05, Wilson County, Tennessee</v>
      </c>
      <c r="DI13" t="str">
        <v>Census Tract 210.01, Anderson County, Tennessee</v>
      </c>
      <c r="DM13" t="str">
        <v>Census Tract 110.02, Blount County, Tennessee</v>
      </c>
      <c r="DN13" t="str">
        <v>Census Tract 111.01, Bradley County, Tennessee</v>
      </c>
      <c r="DO13" t="str">
        <v>Census Tract 9510, Campbell County, Tennessee</v>
      </c>
      <c r="DR13" t="str">
        <v>Census Tract 712, Carter County, Tennessee</v>
      </c>
      <c r="DX13" t="str">
        <v>Census Tract 9708.03, Coffee County, Tennessee</v>
      </c>
      <c r="DZ13" t="str">
        <v>Census Tract 9706.01, Cumberland County, Tennessee</v>
      </c>
      <c r="EA13" t="str">
        <v>Census Tract 104.04, Davidson County, Tennessee</v>
      </c>
      <c r="EI13" t="str">
        <v>Census Tract 9670.01, Gibson County, Tennessee</v>
      </c>
      <c r="EL13" t="str">
        <v>Census Tract 910.02, Greene County, Tennessee</v>
      </c>
      <c r="EN13" t="str">
        <v>Census Tract 1012, Hamblen County, Tennessee</v>
      </c>
      <c r="EO13" t="str">
        <v>Census Tract 104.11, Hamilton County, Tennessee</v>
      </c>
      <c r="ES13" t="str">
        <v>Census Tract 508, Hawkins County, Tennessee</v>
      </c>
      <c r="EV13" t="str">
        <v>Census Tract 9698, Henry County, Tennessee</v>
      </c>
      <c r="FA13" t="str">
        <v>Census Tract 709, Jefferson County, Tennessee</v>
      </c>
      <c r="FC13" t="str">
        <v>Census Tract 24, Knox County, Tennessee</v>
      </c>
      <c r="FI13" t="str">
        <v>Census Tract 605.05, Loudon County, Tennessee</v>
      </c>
      <c r="FK13" t="str">
        <v>Census Tract 16.07, Madison County, Tennessee</v>
      </c>
      <c r="FN13" t="str">
        <v>Census Tract 107, Maury County, Tennessee</v>
      </c>
      <c r="FO13" t="str">
        <v>Census Tract 9707, McMinn County, Tennessee</v>
      </c>
      <c r="FR13" t="str">
        <v>Census Tract 9255.04, Monroe County, Tennessee</v>
      </c>
      <c r="FS13" t="str">
        <v>Census Tract 1011.02, Montgomery County, Tennessee</v>
      </c>
      <c r="GA13" t="str">
        <v>Census Tract 3.05, Putnam County, Tennessee</v>
      </c>
      <c r="GC13" t="str">
        <v>Census Tract 307, Roane County, Tennessee</v>
      </c>
      <c r="GD13" t="str">
        <v>Census Tract 806.05, Robertson County, Tennessee</v>
      </c>
      <c r="GE13" t="str">
        <v>Census Tract 403.08, Rutherford County, Tennessee</v>
      </c>
      <c r="GH13" t="str">
        <v>Census Tract 806.03, Sevier County, Tennessee</v>
      </c>
      <c r="GI13" t="str">
        <v>Census Tract 106.20, Shelby County, Tennessee</v>
      </c>
      <c r="GL13" t="str">
        <v>Census Tract 414, Sullivan County, Tennessee</v>
      </c>
      <c r="GM13" t="str">
        <v>Census Tract 204.04, Sumner County, Tennessee</v>
      </c>
      <c r="GN13" t="str">
        <v>Census Tract 409, Tipton County, Tennessee</v>
      </c>
      <c r="GT13" t="str">
        <v>Census Tract 609.02, Washington County, Tennessee</v>
      </c>
      <c r="GX13" t="str">
        <v>Census Tract 502.12, Williamson County, Tennessee</v>
      </c>
      <c r="GY13" t="str">
        <v>Census Tract 303.05, Wilson County, Tennessee</v>
      </c>
    </row>
    <row r="14" spans="1:208" x14ac:dyDescent="0.3">
      <c r="A14" s="163" t="s">
        <v>565</v>
      </c>
      <c r="B14" s="1" t="s">
        <v>19</v>
      </c>
      <c r="C14" s="1" t="s">
        <v>7626</v>
      </c>
      <c r="D14" s="164">
        <v>8730</v>
      </c>
      <c r="E14" s="164">
        <v>14140</v>
      </c>
      <c r="F14" s="164">
        <v>21255</v>
      </c>
      <c r="G14" s="164">
        <v>30550</v>
      </c>
      <c r="H14" s="165">
        <f t="shared" si="0"/>
        <v>0.46284779050736496</v>
      </c>
      <c r="I14" s="146">
        <f t="shared" si="1"/>
        <v>0.2857610474631751</v>
      </c>
      <c r="J14" t="str">
        <v>Block Group 1, Census Tract 1003, Hamblen County, Tennessee</v>
      </c>
      <c r="K14" t="str">
        <v>Census Tract 1003, Hamblen County, Tennessee</v>
      </c>
      <c r="L14" t="str">
        <v>Atoka</v>
      </c>
      <c r="M14" t="str">
        <v>Claiborne County</v>
      </c>
      <c r="P14" t="str">
        <v>Block Group 1, Census Tract 210.02, Anderson County, Tennessee</v>
      </c>
      <c r="Q14" t="str">
        <v>Block Group 2, Census Tract 9502.02, Bedford County, Tennessee</v>
      </c>
      <c r="R14" t="str">
        <v>Block Group 3, Census Tract 9633, Benton County, Tennessee</v>
      </c>
      <c r="T14" t="str">
        <v>Block Group 1, Census Tract 111.01, Blount County, Tennessee</v>
      </c>
      <c r="U14" t="str">
        <v>Block Group 1, Census Tract 111.02, Bradley County, Tennessee</v>
      </c>
      <c r="V14" t="str">
        <v>Block Group 1, Census Tract 9511, Campbell County, Tennessee</v>
      </c>
      <c r="X14" t="str">
        <v>Block Group 2, Census Tract 9622.01, Carroll County, Tennessee</v>
      </c>
      <c r="Y14" t="str">
        <v>Block Group 1, Census Tract 713.01, Carter County, Tennessee</v>
      </c>
      <c r="Z14" t="str">
        <v>Block Group 2, Census Tract 702.01, Cheatham County, Tennessee</v>
      </c>
      <c r="AA14" t="str">
        <v>Block Group 4, Census Tract 9701.02, Chester County, Tennessee</v>
      </c>
      <c r="AB14" t="str">
        <v>Block Group 2, Census Tract 9705, Claiborne County, Tennessee</v>
      </c>
      <c r="AD14" t="str">
        <v>Block Group 2, Census Tract 9205.01, Cocke County, Tennessee</v>
      </c>
      <c r="AE14" t="str">
        <v>Block Group 1, Census Tract 9708.04, Coffee County, Tennessee</v>
      </c>
      <c r="AF14" t="str">
        <v>Block Group 4, Census Tract 9611, Crockett County, Tennessee</v>
      </c>
      <c r="AG14" t="str">
        <v>Block Group 1, Census Tract 9706.02, Cumberland County, Tennessee</v>
      </c>
      <c r="AH14" t="str">
        <v>Block Group 1, Census Tract 105.01, Davidson County, Tennessee</v>
      </c>
      <c r="AI14" t="str">
        <v>Block Group 4, Census Tract 9551.02, Decatur County, Tennessee</v>
      </c>
      <c r="AJ14" t="str">
        <v>Block Group 4, Census Tract 9203, DeKalb County, Tennessee</v>
      </c>
      <c r="AK14" t="str">
        <v>Block Group 2, Census Tract 602.01, Dickson County, Tennessee</v>
      </c>
      <c r="AL14" t="str">
        <v>Block Group 2, Census Tract 9642, Dyer County, Tennessee</v>
      </c>
      <c r="AM14" t="str">
        <v>Block Group 2, Census Tract 604.01, Fayette County, Tennessee</v>
      </c>
      <c r="AN14" t="str">
        <v>Block Group 3, Census Tract 9652.02, Fentress County, Tennessee</v>
      </c>
      <c r="AO14" t="str">
        <v>Block Group 2, Census Tract 9602.02, Franklin County, Tennessee</v>
      </c>
      <c r="AP14" t="str">
        <v>Block Group 1, Census Tract 9670.02, Gibson County, Tennessee</v>
      </c>
      <c r="AQ14" t="str">
        <v>Block Group 2, Census Tract 9204, Giles County, Tennessee</v>
      </c>
      <c r="AR14" t="str">
        <v>Block Group 3, Census Tract 5001, Grainger County, Tennessee</v>
      </c>
      <c r="AS14" t="str">
        <v>Block Group 1, Census Tract 911, Greene County, Tennessee</v>
      </c>
      <c r="AU14" t="str">
        <v>Block Group 2, Census Tract 1001, Hamblen County, Tennessee</v>
      </c>
      <c r="AV14" t="str">
        <v>Block Group 1, Census Tract 104.12, Hamilton County, Tennessee</v>
      </c>
      <c r="AX14" t="str">
        <v>Block Group 3, Census Tract 9501, Hardeman County, Tennessee</v>
      </c>
      <c r="AY14" t="str">
        <v>Block Group 2, Census Tract 9204.02, Hardin County, Tennessee</v>
      </c>
      <c r="AZ14" t="str">
        <v>Block Group 1, Census Tract 509, Hawkins County, Tennessee</v>
      </c>
      <c r="BA14" t="str">
        <v>Block Group 3, Census Tract 9303.01, Haywood County, Tennessee</v>
      </c>
      <c r="BB14" t="str">
        <v>Block Group 2, Census Tract 9754, Henderson County, Tennessee</v>
      </c>
      <c r="BC14" t="str">
        <v>Block Group 2, Census Tract 9690.01, Henry County, Tennessee</v>
      </c>
      <c r="BD14" t="str">
        <v>Block Group 2, Census Tract 9504, Hickman County, Tennessee</v>
      </c>
      <c r="BF14" t="str">
        <v>Block Group 4, Census Tract 1301, Humphreys County, Tennessee</v>
      </c>
      <c r="BH14" t="str">
        <v>Block Group 2, Census Tract 701.02, Jefferson County, Tennessee</v>
      </c>
      <c r="BJ14" t="str">
        <v>Block Group 1, Census Tract 26, Knox County, Tennessee</v>
      </c>
      <c r="BL14" t="str">
        <v>Block Group 2, Census Tract 504, Lauderdale County, Tennessee</v>
      </c>
      <c r="BM14" t="str">
        <v>Block Group 2, Census Tract 9602, Lawrence County, Tennessee</v>
      </c>
      <c r="BO14" t="str">
        <v>Block Group 2, Census Tract 9753, Lincoln County, Tennessee</v>
      </c>
      <c r="BP14" t="str">
        <v>Block Group 1, Census Tract 606, Loudon County, Tennessee</v>
      </c>
      <c r="BQ14" t="str">
        <v>Block Group 3, Census Tract 9703.01, Macon County, Tennessee</v>
      </c>
      <c r="BR14" t="str">
        <v>Block Group 1, Census Tract 16.08, Madison County, Tennessee</v>
      </c>
      <c r="BS14" t="str">
        <v>Block Group 2, Census Tract 503.01, Marion County, Tennessee</v>
      </c>
      <c r="BT14" t="str">
        <v>Block Group 3, Census Tract 9550, Marshall County, Tennessee</v>
      </c>
      <c r="BU14" t="str">
        <v>Block Group 1, Census Tract 108.01, Maury County, Tennessee</v>
      </c>
      <c r="BV14" t="str">
        <v>Block Group 1, Census Tract 9708.01, McMinn County, Tennessee</v>
      </c>
      <c r="BW14" t="str">
        <v>Block Group 2, Census Tract 9305.01, McNairy County, Tennessee</v>
      </c>
      <c r="BY14" t="str">
        <v>Block Group 2, Census Tract 9250.01, Monroe County, Tennessee</v>
      </c>
      <c r="BZ14" t="str">
        <v>Block Group 1, Census Tract 1011.03, Montgomery County, Tennessee</v>
      </c>
      <c r="CB14" t="str">
        <v>Block Group 3, Census Tract 1105, Morgan County, Tennessee</v>
      </c>
      <c r="CC14" t="str">
        <v>Block Group 2, Census Tract 9652, Obion County, Tennessee</v>
      </c>
      <c r="CD14" t="str">
        <v>Block Group 2, Census Tract 9505.01, Overton County, Tennessee</v>
      </c>
      <c r="CG14" t="str">
        <v>Block Group 3, Census Tract 9504, Polk County, Tennessee</v>
      </c>
      <c r="CH14" t="str">
        <v>Block Group 1, Census Tract 4, Putnam County, Tennessee</v>
      </c>
      <c r="CI14" t="str">
        <v>Block Group 3, Census Tract 9750, Rhea County, Tennessee</v>
      </c>
      <c r="CJ14" t="str">
        <v>Block Group 1, Census Tract 308.01, Roane County, Tennessee</v>
      </c>
      <c r="CK14" t="str">
        <v>Block Group 1, Census Tract 806.06, Robertson County, Tennessee</v>
      </c>
      <c r="CL14" t="str">
        <v>Block Group 1, Census Tract 403.09, Rutherford County, Tennessee</v>
      </c>
      <c r="CM14" t="str">
        <v>Block Group 3, Census Tract 9750, Scott County, Tennessee</v>
      </c>
      <c r="CO14" t="str">
        <v>Block Group 1, Census Tract 806.04, Sevier County, Tennessee</v>
      </c>
      <c r="CP14" t="str">
        <v>Block Group 1, Census Tract 106.30, Shelby County, Tennessee</v>
      </c>
      <c r="CQ14" t="str">
        <v>Block Group 3, Census Tract 9754, Smith County, Tennessee</v>
      </c>
      <c r="CS14" t="str">
        <v>Block Group 1, Census Tract 415, Sullivan County, Tennessee</v>
      </c>
      <c r="CT14" t="str">
        <v>Block Group 1, Census Tract 204.05, Sumner County, Tennessee</v>
      </c>
      <c r="CU14" t="str">
        <v>Block Group 1, Census Tract 410, Tipton County, Tennessee</v>
      </c>
      <c r="CW14" t="str">
        <v>Block Group 4, Census Tract 804, Unicoi County, Tennessee</v>
      </c>
      <c r="CX14" t="str">
        <v>Block Group 3, Census Tract 402.02, Union County, Tennessee</v>
      </c>
      <c r="CZ14" t="str">
        <v>Block Group 2, Census Tract 9302.02, Warren County, Tennessee</v>
      </c>
      <c r="DA14" t="str">
        <v>Block Group 1, Census Tract 610, Washington County, Tennessee</v>
      </c>
      <c r="DB14" t="str">
        <v>Block Group 4, Census Tract 9502, Wayne County, Tennessee</v>
      </c>
      <c r="DC14" t="str">
        <v>Block Group 2, Census Tract 9682.01, Weakley County, Tennessee</v>
      </c>
      <c r="DD14" t="str">
        <v>Block Group 3, Census Tract 9350, White County, Tennessee</v>
      </c>
      <c r="DE14" t="str">
        <v>Block Group 1, Census Tract 503.03, Williamson County, Tennessee</v>
      </c>
      <c r="DF14" t="str">
        <v>Block Group 1, Census Tract 303.08, Wilson County, Tennessee</v>
      </c>
      <c r="DI14" t="str">
        <v>Census Tract 210.02, Anderson County, Tennessee</v>
      </c>
      <c r="DM14" t="str">
        <v>Census Tract 111.01, Blount County, Tennessee</v>
      </c>
      <c r="DN14" t="str">
        <v>Census Tract 111.02, Bradley County, Tennessee</v>
      </c>
      <c r="DO14" t="str">
        <v>Census Tract 9511, Campbell County, Tennessee</v>
      </c>
      <c r="DR14" t="str">
        <v>Census Tract 713.01, Carter County, Tennessee</v>
      </c>
      <c r="DX14" t="str">
        <v>Census Tract 9708.04, Coffee County, Tennessee</v>
      </c>
      <c r="DZ14" t="str">
        <v>Census Tract 9706.02, Cumberland County, Tennessee</v>
      </c>
      <c r="EA14" t="str">
        <v>Census Tract 105.01, Davidson County, Tennessee</v>
      </c>
      <c r="EI14" t="str">
        <v>Census Tract 9670.02, Gibson County, Tennessee</v>
      </c>
      <c r="EL14" t="str">
        <v>Census Tract 911, Greene County, Tennessee</v>
      </c>
      <c r="EO14" t="str">
        <v>Census Tract 104.12, Hamilton County, Tennessee</v>
      </c>
      <c r="ES14" t="str">
        <v>Census Tract 509, Hawkins County, Tennessee</v>
      </c>
      <c r="FC14" t="str">
        <v>Census Tract 26, Knox County, Tennessee</v>
      </c>
      <c r="FI14" t="str">
        <v>Census Tract 606, Loudon County, Tennessee</v>
      </c>
      <c r="FK14" t="str">
        <v>Census Tract 16.08, Madison County, Tennessee</v>
      </c>
      <c r="FN14" t="str">
        <v>Census Tract 108.01, Maury County, Tennessee</v>
      </c>
      <c r="FO14" t="str">
        <v>Census Tract 9708.01, McMinn County, Tennessee</v>
      </c>
      <c r="FS14" t="str">
        <v>Census Tract 1011.03, Montgomery County, Tennessee</v>
      </c>
      <c r="GA14" t="str">
        <v>Census Tract 4, Putnam County, Tennessee</v>
      </c>
      <c r="GC14" t="str">
        <v>Census Tract 308.01, Roane County, Tennessee</v>
      </c>
      <c r="GD14" t="str">
        <v>Census Tract 806.06, Robertson County, Tennessee</v>
      </c>
      <c r="GE14" t="str">
        <v>Census Tract 403.09, Rutherford County, Tennessee</v>
      </c>
      <c r="GH14" t="str">
        <v>Census Tract 806.04, Sevier County, Tennessee</v>
      </c>
      <c r="GI14" t="str">
        <v>Census Tract 106.30, Shelby County, Tennessee</v>
      </c>
      <c r="GL14" t="str">
        <v>Census Tract 415, Sullivan County, Tennessee</v>
      </c>
      <c r="GM14" t="str">
        <v>Census Tract 204.05, Sumner County, Tennessee</v>
      </c>
      <c r="GN14" t="str">
        <v>Census Tract 410, Tipton County, Tennessee</v>
      </c>
      <c r="GT14" t="str">
        <v>Census Tract 610, Washington County, Tennessee</v>
      </c>
      <c r="GX14" t="str">
        <v>Census Tract 503.03, Williamson County, Tennessee</v>
      </c>
      <c r="GY14" t="str">
        <v>Census Tract 303.08, Wilson County, Tennessee</v>
      </c>
    </row>
    <row r="15" spans="1:208" x14ac:dyDescent="0.3">
      <c r="A15" s="163" t="s">
        <v>565</v>
      </c>
      <c r="B15" s="1" t="s">
        <v>20</v>
      </c>
      <c r="C15" s="1" t="s">
        <v>7627</v>
      </c>
      <c r="D15" s="164">
        <v>2615</v>
      </c>
      <c r="E15" s="164">
        <v>4050</v>
      </c>
      <c r="F15" s="164">
        <v>5140</v>
      </c>
      <c r="G15" s="164">
        <v>7530</v>
      </c>
      <c r="H15" s="165">
        <f t="shared" si="0"/>
        <v>0.53784860557768921</v>
      </c>
      <c r="I15" s="146">
        <f t="shared" si="1"/>
        <v>0.34727755644090308</v>
      </c>
      <c r="J15" t="str">
        <v>Block Group 1, Census Tract 1003, Montgomery County, Tennessee</v>
      </c>
      <c r="K15" t="str">
        <v>Census Tract 1003, Montgomery County, Tennessee</v>
      </c>
      <c r="L15" t="str">
        <v>Atwood</v>
      </c>
      <c r="M15" t="str">
        <v>Clay County</v>
      </c>
      <c r="P15" t="str">
        <v>Block Group 1, Census Tract 211, Anderson County, Tennessee</v>
      </c>
      <c r="Q15" t="str">
        <v>Block Group 2, Census Tract 9503, Bedford County, Tennessee</v>
      </c>
      <c r="R15" t="str">
        <v>Block Group 3, Census Tract 9634, Benton County, Tennessee</v>
      </c>
      <c r="T15" t="str">
        <v>Block Group 1, Census Tract 111.02, Blount County, Tennessee</v>
      </c>
      <c r="U15" t="str">
        <v>Block Group 1, Census Tract 112.01, Bradley County, Tennessee</v>
      </c>
      <c r="V15" t="str">
        <v>Block Group 2, Census Tract 9501, Campbell County, Tennessee</v>
      </c>
      <c r="X15" t="str">
        <v>Block Group 2, Census Tract 9622.02, Carroll County, Tennessee</v>
      </c>
      <c r="Y15" t="str">
        <v>Block Group 1, Census Tract 713.02, Carter County, Tennessee</v>
      </c>
      <c r="Z15" t="str">
        <v>Block Group 2, Census Tract 702.02, Cheatham County, Tennessee</v>
      </c>
      <c r="AB15" t="str">
        <v>Block Group 2, Census Tract 9706, Claiborne County, Tennessee</v>
      </c>
      <c r="AD15" t="str">
        <v>Block Group 2, Census Tract 9205.02, Cocke County, Tennessee</v>
      </c>
      <c r="AE15" t="str">
        <v>Block Group 1, Census Tract 9709, Coffee County, Tennessee</v>
      </c>
      <c r="AG15" t="str">
        <v>Block Group 1, Census Tract 9706.03, Cumberland County, Tennessee</v>
      </c>
      <c r="AH15" t="str">
        <v>Block Group 1, Census Tract 105.02, Davidson County, Tennessee</v>
      </c>
      <c r="AK15" t="str">
        <v>Block Group 2, Census Tract 602.02, Dickson County, Tennessee</v>
      </c>
      <c r="AL15" t="str">
        <v>Block Group 2, Census Tract 9643, Dyer County, Tennessee</v>
      </c>
      <c r="AM15" t="str">
        <v>Block Group 2, Census Tract 604.02, Fayette County, Tennessee</v>
      </c>
      <c r="AN15" t="str">
        <v>Block Group 3, Census Tract 9653, Fentress County, Tennessee</v>
      </c>
      <c r="AO15" t="str">
        <v>Block Group 2, Census Tract 9603, Franklin County, Tennessee</v>
      </c>
      <c r="AP15" t="str">
        <v>Block Group 1, Census Tract 9671, Gibson County, Tennessee</v>
      </c>
      <c r="AQ15" t="str">
        <v>Block Group 2, Census Tract 9205, Giles County, Tennessee</v>
      </c>
      <c r="AR15" t="str">
        <v>Block Group 3, Census Tract 5002, Grainger County, Tennessee</v>
      </c>
      <c r="AS15" t="str">
        <v>Block Group 1, Census Tract 912, Greene County, Tennessee</v>
      </c>
      <c r="AU15" t="str">
        <v>Block Group 2, Census Tract 1002, Hamblen County, Tennessee</v>
      </c>
      <c r="AV15" t="str">
        <v>Block Group 1, Census Tract 104.13, Hamilton County, Tennessee</v>
      </c>
      <c r="AX15" t="str">
        <v>Block Group 3, Census Tract 9502, Hardeman County, Tennessee</v>
      </c>
      <c r="AY15" t="str">
        <v>Block Group 2, Census Tract 9205.01, Hardin County, Tennessee</v>
      </c>
      <c r="AZ15" t="str">
        <v>Block Group 2, Census Tract 501, Hawkins County, Tennessee</v>
      </c>
      <c r="BA15" t="str">
        <v>Block Group 3, Census Tract 9304, Haywood County, Tennessee</v>
      </c>
      <c r="BB15" t="str">
        <v>Block Group 2, Census Tract 9755, Henderson County, Tennessee</v>
      </c>
      <c r="BC15" t="str">
        <v>Block Group 2, Census Tract 9690.02, Henry County, Tennessee</v>
      </c>
      <c r="BD15" t="str">
        <v>Block Group 3, Census Tract 9501, Hickman County, Tennessee</v>
      </c>
      <c r="BF15" t="str">
        <v>Block Group 4, Census Tract 1303, Humphreys County, Tennessee</v>
      </c>
      <c r="BH15" t="str">
        <v>Block Group 2, Census Tract 702, Jefferson County, Tennessee</v>
      </c>
      <c r="BJ15" t="str">
        <v>Block Group 1, Census Tract 27, Knox County, Tennessee</v>
      </c>
      <c r="BL15" t="str">
        <v>Block Group 2, Census Tract 505.03, Lauderdale County, Tennessee</v>
      </c>
      <c r="BM15" t="str">
        <v>Block Group 2, Census Tract 9603, Lawrence County, Tennessee</v>
      </c>
      <c r="BO15" t="str">
        <v>Block Group 2, Census Tract 9754, Lincoln County, Tennessee</v>
      </c>
      <c r="BP15" t="str">
        <v>Block Group 1, Census Tract 607, Loudon County, Tennessee</v>
      </c>
      <c r="BQ15" t="str">
        <v>Block Group 3, Census Tract 9704, Macon County, Tennessee</v>
      </c>
      <c r="BR15" t="str">
        <v>Block Group 1, Census Tract 16.09, Madison County, Tennessee</v>
      </c>
      <c r="BS15" t="str">
        <v>Block Group 2, Census Tract 503.02, Marion County, Tennessee</v>
      </c>
      <c r="BT15" t="str">
        <v>Block Group 3, Census Tract 9551, Marshall County, Tennessee</v>
      </c>
      <c r="BU15" t="str">
        <v>Block Group 1, Census Tract 108.02, Maury County, Tennessee</v>
      </c>
      <c r="BV15" t="str">
        <v>Block Group 1, Census Tract 9708.02, McMinn County, Tennessee</v>
      </c>
      <c r="BW15" t="str">
        <v>Block Group 2, Census Tract 9305.02, McNairy County, Tennessee</v>
      </c>
      <c r="BY15" t="str">
        <v>Block Group 2, Census Tract 9250.02, Monroe County, Tennessee</v>
      </c>
      <c r="BZ15" t="str">
        <v>Block Group 1, Census Tract 1012.01, Montgomery County, Tennessee</v>
      </c>
      <c r="CB15" t="str">
        <v>Block Group 4, Census Tract 1105, Morgan County, Tennessee</v>
      </c>
      <c r="CC15" t="str">
        <v>Block Group 2, Census Tract 9653, Obion County, Tennessee</v>
      </c>
      <c r="CD15" t="str">
        <v>Block Group 2, Census Tract 9506, Overton County, Tennessee</v>
      </c>
      <c r="CH15" t="str">
        <v>Block Group 1, Census Tract 5, Putnam County, Tennessee</v>
      </c>
      <c r="CI15" t="str">
        <v>Block Group 3, Census Tract 9751, Rhea County, Tennessee</v>
      </c>
      <c r="CJ15" t="str">
        <v>Block Group 1, Census Tract 308.02, Roane County, Tennessee</v>
      </c>
      <c r="CK15" t="str">
        <v>Block Group 1, Census Tract 807.01, Robertson County, Tennessee</v>
      </c>
      <c r="CL15" t="str">
        <v>Block Group 1, Census Tract 403.10, Rutherford County, Tennessee</v>
      </c>
      <c r="CM15" t="str">
        <v>Block Group 3, Census Tract 9751.02, Scott County, Tennessee</v>
      </c>
      <c r="CO15" t="str">
        <v>Block Group 1, Census Tract 807.01, Sevier County, Tennessee</v>
      </c>
      <c r="CP15" t="str">
        <v>Block Group 1, Census Tract 107.10, Shelby County, Tennessee</v>
      </c>
      <c r="CS15" t="str">
        <v>Block Group 1, Census Tract 416, Sullivan County, Tennessee</v>
      </c>
      <c r="CT15" t="str">
        <v>Block Group 1, Census Tract 204.06, Sumner County, Tennessee</v>
      </c>
      <c r="CU15" t="str">
        <v>Block Group 2, Census Tract 401, Tipton County, Tennessee</v>
      </c>
      <c r="CW15" t="str">
        <v>Block Group 5, Census Tract 804, Unicoi County, Tennessee</v>
      </c>
      <c r="CX15" t="str">
        <v>Block Group 4, Census Tract 402.02, Union County, Tennessee</v>
      </c>
      <c r="CZ15" t="str">
        <v>Block Group 2, Census Tract 9303, Warren County, Tennessee</v>
      </c>
      <c r="DA15" t="str">
        <v>Block Group 1, Census Tract 611, Washington County, Tennessee</v>
      </c>
      <c r="DC15" t="str">
        <v>Block Group 2, Census Tract 9682.03, Weakley County, Tennessee</v>
      </c>
      <c r="DD15" t="str">
        <v>Block Group 3, Census Tract 9351, White County, Tennessee</v>
      </c>
      <c r="DE15" t="str">
        <v>Block Group 1, Census Tract 503.04, Williamson County, Tennessee</v>
      </c>
      <c r="DF15" t="str">
        <v>Block Group 1, Census Tract 303.09, Wilson County, Tennessee</v>
      </c>
      <c r="DI15" t="str">
        <v>Census Tract 211, Anderson County, Tennessee</v>
      </c>
      <c r="DM15" t="str">
        <v>Census Tract 111.02, Blount County, Tennessee</v>
      </c>
      <c r="DN15" t="str">
        <v>Census Tract 112.01, Bradley County, Tennessee</v>
      </c>
      <c r="DR15" t="str">
        <v>Census Tract 713.02, Carter County, Tennessee</v>
      </c>
      <c r="DX15" t="str">
        <v>Census Tract 9709, Coffee County, Tennessee</v>
      </c>
      <c r="DZ15" t="str">
        <v>Census Tract 9706.03, Cumberland County, Tennessee</v>
      </c>
      <c r="EA15" t="str">
        <v>Census Tract 105.02, Davidson County, Tennessee</v>
      </c>
      <c r="EI15" t="str">
        <v>Census Tract 9671, Gibson County, Tennessee</v>
      </c>
      <c r="EL15" t="str">
        <v>Census Tract 912, Greene County, Tennessee</v>
      </c>
      <c r="EO15" t="str">
        <v>Census Tract 104.13, Hamilton County, Tennessee</v>
      </c>
      <c r="FC15" t="str">
        <v>Census Tract 27, Knox County, Tennessee</v>
      </c>
      <c r="FI15" t="str">
        <v>Census Tract 607, Loudon County, Tennessee</v>
      </c>
      <c r="FK15" t="str">
        <v>Census Tract 16.09, Madison County, Tennessee</v>
      </c>
      <c r="FN15" t="str">
        <v>Census Tract 108.02, Maury County, Tennessee</v>
      </c>
      <c r="FO15" t="str">
        <v>Census Tract 9708.02, McMinn County, Tennessee</v>
      </c>
      <c r="FS15" t="str">
        <v>Census Tract 1012.01, Montgomery County, Tennessee</v>
      </c>
      <c r="GA15" t="str">
        <v>Census Tract 5, Putnam County, Tennessee</v>
      </c>
      <c r="GC15" t="str">
        <v>Census Tract 308.02, Roane County, Tennessee</v>
      </c>
      <c r="GD15" t="str">
        <v>Census Tract 807.01, Robertson County, Tennessee</v>
      </c>
      <c r="GE15" t="str">
        <v>Census Tract 403.10, Rutherford County, Tennessee</v>
      </c>
      <c r="GH15" t="str">
        <v>Census Tract 807.01, Sevier County, Tennessee</v>
      </c>
      <c r="GI15" t="str">
        <v>Census Tract 107.10, Shelby County, Tennessee</v>
      </c>
      <c r="GL15" t="str">
        <v>Census Tract 416, Sullivan County, Tennessee</v>
      </c>
      <c r="GM15" t="str">
        <v>Census Tract 204.06, Sumner County, Tennessee</v>
      </c>
      <c r="GT15" t="str">
        <v>Census Tract 611, Washington County, Tennessee</v>
      </c>
      <c r="GX15" t="str">
        <v>Census Tract 503.04, Williamson County, Tennessee</v>
      </c>
      <c r="GY15" t="str">
        <v>Census Tract 303.09, Wilson County, Tennessee</v>
      </c>
    </row>
    <row r="16" spans="1:208" x14ac:dyDescent="0.3">
      <c r="A16" s="163" t="s">
        <v>565</v>
      </c>
      <c r="B16" s="1" t="s">
        <v>21</v>
      </c>
      <c r="C16" s="1" t="s">
        <v>7628</v>
      </c>
      <c r="D16" s="164">
        <v>10005</v>
      </c>
      <c r="E16" s="164">
        <v>17960</v>
      </c>
      <c r="F16" s="164">
        <v>24850</v>
      </c>
      <c r="G16" s="164">
        <v>35445</v>
      </c>
      <c r="H16" s="165">
        <f t="shared" si="0"/>
        <v>0.50670052193539283</v>
      </c>
      <c r="I16" s="146">
        <f t="shared" si="1"/>
        <v>0.28226830300465511</v>
      </c>
      <c r="J16" t="str">
        <v>Block Group 1, Census Tract 1004, Hamblen County, Tennessee</v>
      </c>
      <c r="K16" t="str">
        <v>Census Tract 1004, Hamblen County, Tennessee</v>
      </c>
      <c r="L16" t="str">
        <v>Auburntown</v>
      </c>
      <c r="M16" t="str">
        <v>Cocke County</v>
      </c>
      <c r="P16" t="str">
        <v>Block Group 1, Census Tract 212.01, Anderson County, Tennessee</v>
      </c>
      <c r="Q16" t="str">
        <v>Block Group 2, Census Tract 9504.01, Bedford County, Tennessee</v>
      </c>
      <c r="R16" t="str">
        <v>Block Group 4, Census Tract 9630, Benton County, Tennessee</v>
      </c>
      <c r="T16" t="str">
        <v>Block Group 1, Census Tract 112.01, Blount County, Tennessee</v>
      </c>
      <c r="U16" t="str">
        <v>Block Group 1, Census Tract 112.03, Bradley County, Tennessee</v>
      </c>
      <c r="V16" t="str">
        <v>Block Group 2, Census Tract 9502, Campbell County, Tennessee</v>
      </c>
      <c r="X16" t="str">
        <v>Block Group 2, Census Tract 9623, Carroll County, Tennessee</v>
      </c>
      <c r="Y16" t="str">
        <v>Block Group 1, Census Tract 714, Carter County, Tennessee</v>
      </c>
      <c r="Z16" t="str">
        <v>Block Group 2, Census Tract 702.03, Cheatham County, Tennessee</v>
      </c>
      <c r="AB16" t="str">
        <v>Block Group 2, Census Tract 9707, Claiborne County, Tennessee</v>
      </c>
      <c r="AD16" t="str">
        <v>Block Group 2, Census Tract 9206, Cocke County, Tennessee</v>
      </c>
      <c r="AE16" t="str">
        <v>Block Group 1, Census Tract 9710.01, Coffee County, Tennessee</v>
      </c>
      <c r="AG16" t="str">
        <v>Block Group 1, Census Tract 9707.01, Cumberland County, Tennessee</v>
      </c>
      <c r="AH16" t="str">
        <v>Block Group 1, Census Tract 106.01, Davidson County, Tennessee</v>
      </c>
      <c r="AK16" t="str">
        <v>Block Group 2, Census Tract 603, Dickson County, Tennessee</v>
      </c>
      <c r="AL16" t="str">
        <v>Block Group 2, Census Tract 9644.01, Dyer County, Tennessee</v>
      </c>
      <c r="AM16" t="str">
        <v>Block Group 2, Census Tract 604.03, Fayette County, Tennessee</v>
      </c>
      <c r="AN16" t="str">
        <v>Block Group 4, Census Tract 9651, Fentress County, Tennessee</v>
      </c>
      <c r="AO16" t="str">
        <v>Block Group 2, Census Tract 9604.01, Franklin County, Tennessee</v>
      </c>
      <c r="AP16" t="str">
        <v>Block Group 1, Census Tract 9673, Gibson County, Tennessee</v>
      </c>
      <c r="AQ16" t="str">
        <v>Block Group 2, Census Tract 9206, Giles County, Tennessee</v>
      </c>
      <c r="AR16" t="str">
        <v>Block Group 3, Census Tract 5003.01, Grainger County, Tennessee</v>
      </c>
      <c r="AS16" t="str">
        <v>Block Group 1, Census Tract 913, Greene County, Tennessee</v>
      </c>
      <c r="AU16" t="str">
        <v>Block Group 2, Census Tract 1003, Hamblen County, Tennessee</v>
      </c>
      <c r="AV16" t="str">
        <v>Block Group 1, Census Tract 104.31, Hamilton County, Tennessee</v>
      </c>
      <c r="AX16" t="str">
        <v>Block Group 3, Census Tract 9503, Hardeman County, Tennessee</v>
      </c>
      <c r="AY16" t="str">
        <v>Block Group 2, Census Tract 9205.02, Hardin County, Tennessee</v>
      </c>
      <c r="AZ16" t="str">
        <v>Block Group 2, Census Tract 502, Hawkins County, Tennessee</v>
      </c>
      <c r="BA16" t="str">
        <v>Block Group 3, Census Tract 9305, Haywood County, Tennessee</v>
      </c>
      <c r="BB16" t="str">
        <v>Block Group 3, Census Tract 9752, Henderson County, Tennessee</v>
      </c>
      <c r="BC16" t="str">
        <v>Block Group 2, Census Tract 9691, Henry County, Tennessee</v>
      </c>
      <c r="BD16" t="str">
        <v>Block Group 3, Census Tract 9503.02, Hickman County, Tennessee</v>
      </c>
      <c r="BF16" t="str">
        <v>Block Group 5, Census Tract 1303, Humphreys County, Tennessee</v>
      </c>
      <c r="BH16" t="str">
        <v>Block Group 2, Census Tract 703, Jefferson County, Tennessee</v>
      </c>
      <c r="BJ16" t="str">
        <v>Block Group 1, Census Tract 28, Knox County, Tennessee</v>
      </c>
      <c r="BL16" t="str">
        <v>Block Group 2, Census Tract 505.04, Lauderdale County, Tennessee</v>
      </c>
      <c r="BM16" t="str">
        <v>Block Group 2, Census Tract 9604.01, Lawrence County, Tennessee</v>
      </c>
      <c r="BO16" t="str">
        <v>Block Group 2, Census Tract 9755, Lincoln County, Tennessee</v>
      </c>
      <c r="BP16" t="str">
        <v>Block Group 2, Census Tract 601, Loudon County, Tennessee</v>
      </c>
      <c r="BQ16" t="str">
        <v>Block Group 4, Census Tract 9702, Macon County, Tennessee</v>
      </c>
      <c r="BR16" t="str">
        <v>Block Group 1, Census Tract 16.10, Madison County, Tennessee</v>
      </c>
      <c r="BS16" t="str">
        <v>Block Group 3, Census Tract 501.01, Marion County, Tennessee</v>
      </c>
      <c r="BT16" t="str">
        <v>Block Group 3, Census Tract 9552, Marshall County, Tennessee</v>
      </c>
      <c r="BU16" t="str">
        <v>Block Group 1, Census Tract 109, Maury County, Tennessee</v>
      </c>
      <c r="BV16" t="str">
        <v>Block Group 2, Census Tract 9701.02, McMinn County, Tennessee</v>
      </c>
      <c r="BW16" t="str">
        <v>Block Group 2, Census Tract 9306, McNairy County, Tennessee</v>
      </c>
      <c r="BY16" t="str">
        <v>Block Group 2, Census Tract 9251.01, Monroe County, Tennessee</v>
      </c>
      <c r="BZ16" t="str">
        <v>Block Group 1, Census Tract 1012.02, Montgomery County, Tennessee</v>
      </c>
      <c r="CC16" t="str">
        <v>Block Group 2, Census Tract 9654, Obion County, Tennessee</v>
      </c>
      <c r="CD16" t="str">
        <v>Block Group 3, Census Tract 9503.01, Overton County, Tennessee</v>
      </c>
      <c r="CH16" t="str">
        <v>Block Group 1, Census Tract 6, Putnam County, Tennessee</v>
      </c>
      <c r="CI16" t="str">
        <v>Block Group 3, Census Tract 9752, Rhea County, Tennessee</v>
      </c>
      <c r="CJ16" t="str">
        <v>Block Group 1, Census Tract 309, Roane County, Tennessee</v>
      </c>
      <c r="CK16" t="str">
        <v>Block Group 1, Census Tract 807.02, Robertson County, Tennessee</v>
      </c>
      <c r="CL16" t="str">
        <v>Block Group 1, Census Tract 403.11, Rutherford County, Tennessee</v>
      </c>
      <c r="CM16" t="str">
        <v>Block Group 3, Census Tract 9752, Scott County, Tennessee</v>
      </c>
      <c r="CO16" t="str">
        <v>Block Group 1, Census Tract 807.02, Sevier County, Tennessee</v>
      </c>
      <c r="CP16" t="str">
        <v>Block Group 1, Census Tract 107.20, Shelby County, Tennessee</v>
      </c>
      <c r="CS16" t="str">
        <v>Block Group 1, Census Tract 417, Sullivan County, Tennessee</v>
      </c>
      <c r="CT16" t="str">
        <v>Block Group 1, Census Tract 204.07, Sumner County, Tennessee</v>
      </c>
      <c r="CU16" t="str">
        <v>Block Group 2, Census Tract 402, Tipton County, Tennessee</v>
      </c>
      <c r="CZ16" t="str">
        <v>Block Group 2, Census Tract 9304, Warren County, Tennessee</v>
      </c>
      <c r="DA16" t="str">
        <v>Block Group 1, Census Tract 612, Washington County, Tennessee</v>
      </c>
      <c r="DC16" t="str">
        <v>Block Group 2, Census Tract 9683, Weakley County, Tennessee</v>
      </c>
      <c r="DD16" t="str">
        <v>Block Group 3, Census Tract 9352, White County, Tennessee</v>
      </c>
      <c r="DE16" t="str">
        <v>Block Group 1, Census Tract 503.05, Williamson County, Tennessee</v>
      </c>
      <c r="DF16" t="str">
        <v>Block Group 1, Census Tract 303.10, Wilson County, Tennessee</v>
      </c>
      <c r="DI16" t="str">
        <v>Census Tract 212.01, Anderson County, Tennessee</v>
      </c>
      <c r="DM16" t="str">
        <v>Census Tract 112.01, Blount County, Tennessee</v>
      </c>
      <c r="DN16" t="str">
        <v>Census Tract 112.03, Bradley County, Tennessee</v>
      </c>
      <c r="DR16" t="str">
        <v>Census Tract 714, Carter County, Tennessee</v>
      </c>
      <c r="DX16" t="str">
        <v>Census Tract 9710.01, Coffee County, Tennessee</v>
      </c>
      <c r="DZ16" t="str">
        <v>Census Tract 9707.01, Cumberland County, Tennessee</v>
      </c>
      <c r="EA16" t="str">
        <v>Census Tract 106.01, Davidson County, Tennessee</v>
      </c>
      <c r="EI16" t="str">
        <v>Census Tract 9673, Gibson County, Tennessee</v>
      </c>
      <c r="EL16" t="str">
        <v>Census Tract 913, Greene County, Tennessee</v>
      </c>
      <c r="EO16" t="str">
        <v>Census Tract 104.31, Hamilton County, Tennessee</v>
      </c>
      <c r="FC16" t="str">
        <v>Census Tract 28, Knox County, Tennessee</v>
      </c>
      <c r="FK16" t="str">
        <v>Census Tract 16.10, Madison County, Tennessee</v>
      </c>
      <c r="FN16" t="str">
        <v>Census Tract 109, Maury County, Tennessee</v>
      </c>
      <c r="FS16" t="str">
        <v>Census Tract 1012.02, Montgomery County, Tennessee</v>
      </c>
      <c r="GA16" t="str">
        <v>Census Tract 6, Putnam County, Tennessee</v>
      </c>
      <c r="GC16" t="str">
        <v>Census Tract 309, Roane County, Tennessee</v>
      </c>
      <c r="GD16" t="str">
        <v>Census Tract 807.02, Robertson County, Tennessee</v>
      </c>
      <c r="GE16" t="str">
        <v>Census Tract 403.11, Rutherford County, Tennessee</v>
      </c>
      <c r="GH16" t="str">
        <v>Census Tract 807.02, Sevier County, Tennessee</v>
      </c>
      <c r="GI16" t="str">
        <v>Census Tract 107.20, Shelby County, Tennessee</v>
      </c>
      <c r="GL16" t="str">
        <v>Census Tract 417, Sullivan County, Tennessee</v>
      </c>
      <c r="GM16" t="str">
        <v>Census Tract 204.07, Sumner County, Tennessee</v>
      </c>
      <c r="GT16" t="str">
        <v>Census Tract 612, Washington County, Tennessee</v>
      </c>
      <c r="GX16" t="str">
        <v>Census Tract 503.05, Williamson County, Tennessee</v>
      </c>
      <c r="GY16" t="str">
        <v>Census Tract 303.10, Wilson County, Tennessee</v>
      </c>
    </row>
    <row r="17" spans="1:207" x14ac:dyDescent="0.3">
      <c r="A17" s="163" t="s">
        <v>565</v>
      </c>
      <c r="B17" s="1" t="s">
        <v>22</v>
      </c>
      <c r="C17" s="1" t="s">
        <v>7629</v>
      </c>
      <c r="D17" s="164">
        <v>11210</v>
      </c>
      <c r="E17" s="164">
        <v>20855</v>
      </c>
      <c r="F17" s="164">
        <v>32710</v>
      </c>
      <c r="G17" s="164">
        <v>55275</v>
      </c>
      <c r="H17" s="165">
        <f t="shared" si="0"/>
        <v>0.37729534147444593</v>
      </c>
      <c r="I17" s="146">
        <f t="shared" si="1"/>
        <v>0.20280416101311624</v>
      </c>
      <c r="J17" t="str">
        <v>Block Group 1, Census Tract 1005, Hamblen County, Tennessee</v>
      </c>
      <c r="K17" t="str">
        <v>Census Tract 1005, Hamblen County, Tennessee</v>
      </c>
      <c r="L17" t="str">
        <v>Baileyton</v>
      </c>
      <c r="M17" t="str">
        <v>Coffee County</v>
      </c>
      <c r="P17" t="str">
        <v>Block Group 1, Census Tract 212.02, Anderson County, Tennessee</v>
      </c>
      <c r="Q17" t="str">
        <v>Block Group 2, Census Tract 9504.02, Bedford County, Tennessee</v>
      </c>
      <c r="T17" t="str">
        <v>Block Group 1, Census Tract 112.02, Blount County, Tennessee</v>
      </c>
      <c r="U17" t="str">
        <v>Block Group 1, Census Tract 112.04, Bradley County, Tennessee</v>
      </c>
      <c r="V17" t="str">
        <v>Block Group 2, Census Tract 9503, Campbell County, Tennessee</v>
      </c>
      <c r="X17" t="str">
        <v>Block Group 2, Census Tract 9624, Carroll County, Tennessee</v>
      </c>
      <c r="Y17" t="str">
        <v>Block Group 1, Census Tract 715, Carter County, Tennessee</v>
      </c>
      <c r="Z17" t="str">
        <v>Block Group 2, Census Tract 703, Cheatham County, Tennessee</v>
      </c>
      <c r="AB17" t="str">
        <v>Block Group 2, Census Tract 9708, Claiborne County, Tennessee</v>
      </c>
      <c r="AD17" t="str">
        <v>Block Group 2, Census Tract 9207, Cocke County, Tennessee</v>
      </c>
      <c r="AE17" t="str">
        <v>Block Group 1, Census Tract 9710.02, Coffee County, Tennessee</v>
      </c>
      <c r="AG17" t="str">
        <v>Block Group 1, Census Tract 9707.02, Cumberland County, Tennessee</v>
      </c>
      <c r="AH17" t="str">
        <v>Block Group 1, Census Tract 106.02, Davidson County, Tennessee</v>
      </c>
      <c r="AK17" t="str">
        <v>Block Group 2, Census Tract 604.01, Dickson County, Tennessee</v>
      </c>
      <c r="AL17" t="str">
        <v>Block Group 2, Census Tract 9644.02, Dyer County, Tennessee</v>
      </c>
      <c r="AM17" t="str">
        <v>Block Group 2, Census Tract 604.04, Fayette County, Tennessee</v>
      </c>
      <c r="AN17" t="str">
        <v>Block Group 4, Census Tract 9653, Fentress County, Tennessee</v>
      </c>
      <c r="AO17" t="str">
        <v>Block Group 2, Census Tract 9604.02, Franklin County, Tennessee</v>
      </c>
      <c r="AP17" t="str">
        <v>Block Group 1, Census Tract 9674, Gibson County, Tennessee</v>
      </c>
      <c r="AQ17" t="str">
        <v>Block Group 2, Census Tract 9208, Giles County, Tennessee</v>
      </c>
      <c r="AR17" t="str">
        <v>Block Group 3, Census Tract 5003.02, Grainger County, Tennessee</v>
      </c>
      <c r="AS17" t="str">
        <v>Block Group 1, Census Tract 914, Greene County, Tennessee</v>
      </c>
      <c r="AU17" t="str">
        <v>Block Group 2, Census Tract 1004, Hamblen County, Tennessee</v>
      </c>
      <c r="AV17" t="str">
        <v>Block Group 1, Census Tract 104.32, Hamilton County, Tennessee</v>
      </c>
      <c r="AX17" t="str">
        <v>Block Group 3, Census Tract 9504, Hardeman County, Tennessee</v>
      </c>
      <c r="AY17" t="str">
        <v>Block Group 2, Census Tract 9206, Hardin County, Tennessee</v>
      </c>
      <c r="AZ17" t="str">
        <v>Block Group 2, Census Tract 503.01, Hawkins County, Tennessee</v>
      </c>
      <c r="BB17" t="str">
        <v>Block Group 3, Census Tract 9753.02, Henderson County, Tennessee</v>
      </c>
      <c r="BC17" t="str">
        <v>Block Group 2, Census Tract 9692, Henry County, Tennessee</v>
      </c>
      <c r="BD17" t="str">
        <v>Block Group 4, Census Tract 9501, Hickman County, Tennessee</v>
      </c>
      <c r="BH17" t="str">
        <v>Block Group 2, Census Tract 704, Jefferson County, Tennessee</v>
      </c>
      <c r="BJ17" t="str">
        <v>Block Group 1, Census Tract 29, Knox County, Tennessee</v>
      </c>
      <c r="BL17" t="str">
        <v>Block Group 2, Census Tract 505.05, Lauderdale County, Tennessee</v>
      </c>
      <c r="BM17" t="str">
        <v>Block Group 2, Census Tract 9604.02, Lawrence County, Tennessee</v>
      </c>
      <c r="BO17" t="str">
        <v>Block Group 2, Census Tract 9756.01, Lincoln County, Tennessee</v>
      </c>
      <c r="BP17" t="str">
        <v>Block Group 2, Census Tract 602.01, Loudon County, Tennessee</v>
      </c>
      <c r="BQ17" t="str">
        <v>Block Group 4, Census Tract 9703.01, Macon County, Tennessee</v>
      </c>
      <c r="BR17" t="str">
        <v>Block Group 1, Census Tract 16.11, Madison County, Tennessee</v>
      </c>
      <c r="BS17" t="str">
        <v>Block Group 3, Census Tract 501.02, Marion County, Tennessee</v>
      </c>
      <c r="BT17" t="str">
        <v>Block Group 3, Census Tract 9553, Marshall County, Tennessee</v>
      </c>
      <c r="BU17" t="str">
        <v>Block Group 1, Census Tract 110.01, Maury County, Tennessee</v>
      </c>
      <c r="BV17" t="str">
        <v>Block Group 2, Census Tract 9701.03, McMinn County, Tennessee</v>
      </c>
      <c r="BW17" t="str">
        <v>Block Group 2, Census Tract 9307, McNairy County, Tennessee</v>
      </c>
      <c r="BY17" t="str">
        <v>Block Group 2, Census Tract 9251.02, Monroe County, Tennessee</v>
      </c>
      <c r="BZ17" t="str">
        <v>Block Group 1, Census Tract 1013.04, Montgomery County, Tennessee</v>
      </c>
      <c r="CC17" t="str">
        <v>Block Group 2, Census Tract 9655, Obion County, Tennessee</v>
      </c>
      <c r="CD17" t="str">
        <v>Block Group 3, Census Tract 9505.01, Overton County, Tennessee</v>
      </c>
      <c r="CH17" t="str">
        <v>Block Group 1, Census Tract 7, Putnam County, Tennessee</v>
      </c>
      <c r="CI17" t="str">
        <v>Block Group 3, Census Tract 9753, Rhea County, Tennessee</v>
      </c>
      <c r="CJ17" t="str">
        <v>Block Group 1, Census Tract 9801, Roane County, Tennessee</v>
      </c>
      <c r="CK17" t="str">
        <v>Block Group 2, Census Tract 801.01, Robertson County, Tennessee</v>
      </c>
      <c r="CL17" t="str">
        <v>Block Group 1, Census Tract 403.12, Rutherford County, Tennessee</v>
      </c>
      <c r="CM17" t="str">
        <v>Block Group 4, Census Tract 9752, Scott County, Tennessee</v>
      </c>
      <c r="CO17" t="str">
        <v>Block Group 1, Census Tract 808.01, Sevier County, Tennessee</v>
      </c>
      <c r="CP17" t="str">
        <v>Block Group 1, Census Tract 108.10, Shelby County, Tennessee</v>
      </c>
      <c r="CS17" t="str">
        <v>Block Group 1, Census Tract 418, Sullivan County, Tennessee</v>
      </c>
      <c r="CT17" t="str">
        <v>Block Group 1, Census Tract 205.01, Sumner County, Tennessee</v>
      </c>
      <c r="CU17" t="str">
        <v>Block Group 2, Census Tract 403.02, Tipton County, Tennessee</v>
      </c>
      <c r="CZ17" t="str">
        <v>Block Group 2, Census Tract 9305, Warren County, Tennessee</v>
      </c>
      <c r="DA17" t="str">
        <v>Block Group 1, Census Tract 613.01, Washington County, Tennessee</v>
      </c>
      <c r="DC17" t="str">
        <v>Block Group 2, Census Tract 9684, Weakley County, Tennessee</v>
      </c>
      <c r="DD17" t="str">
        <v>Block Group 3, Census Tract 9353, White County, Tennessee</v>
      </c>
      <c r="DE17" t="str">
        <v>Block Group 1, Census Tract 503.06, Williamson County, Tennessee</v>
      </c>
      <c r="DF17" t="str">
        <v>Block Group 1, Census Tract 303.11, Wilson County, Tennessee</v>
      </c>
      <c r="DI17" t="str">
        <v>Census Tract 212.02, Anderson County, Tennessee</v>
      </c>
      <c r="DM17" t="str">
        <v>Census Tract 112.02, Blount County, Tennessee</v>
      </c>
      <c r="DN17" t="str">
        <v>Census Tract 112.04, Bradley County, Tennessee</v>
      </c>
      <c r="DR17" t="str">
        <v>Census Tract 715, Carter County, Tennessee</v>
      </c>
      <c r="DX17" t="str">
        <v>Census Tract 9710.02, Coffee County, Tennessee</v>
      </c>
      <c r="DZ17" t="str">
        <v>Census Tract 9707.02, Cumberland County, Tennessee</v>
      </c>
      <c r="EA17" t="str">
        <v>Census Tract 106.02, Davidson County, Tennessee</v>
      </c>
      <c r="EI17" t="str">
        <v>Census Tract 9674, Gibson County, Tennessee</v>
      </c>
      <c r="EL17" t="str">
        <v>Census Tract 914, Greene County, Tennessee</v>
      </c>
      <c r="EO17" t="str">
        <v>Census Tract 104.32, Hamilton County, Tennessee</v>
      </c>
      <c r="FC17" t="str">
        <v>Census Tract 29, Knox County, Tennessee</v>
      </c>
      <c r="FK17" t="str">
        <v>Census Tract 16.11, Madison County, Tennessee</v>
      </c>
      <c r="FN17" t="str">
        <v>Census Tract 110.01, Maury County, Tennessee</v>
      </c>
      <c r="FS17" t="str">
        <v>Census Tract 1013.04, Montgomery County, Tennessee</v>
      </c>
      <c r="GA17" t="str">
        <v>Census Tract 7, Putnam County, Tennessee</v>
      </c>
      <c r="GC17" t="str">
        <v>Census Tract 9801, Roane County, Tennessee</v>
      </c>
      <c r="GE17" t="str">
        <v>Census Tract 403.12, Rutherford County, Tennessee</v>
      </c>
      <c r="GH17" t="str">
        <v>Census Tract 808.01, Sevier County, Tennessee</v>
      </c>
      <c r="GI17" t="str">
        <v>Census Tract 108.10, Shelby County, Tennessee</v>
      </c>
      <c r="GL17" t="str">
        <v>Census Tract 418, Sullivan County, Tennessee</v>
      </c>
      <c r="GM17" t="str">
        <v>Census Tract 205.01, Sumner County, Tennessee</v>
      </c>
      <c r="GT17" t="str">
        <v>Census Tract 613.01, Washington County, Tennessee</v>
      </c>
      <c r="GX17" t="str">
        <v>Census Tract 503.06, Williamson County, Tennessee</v>
      </c>
      <c r="GY17" t="str">
        <v>Census Tract 303.11, Wilson County, Tennessee</v>
      </c>
    </row>
    <row r="18" spans="1:207" x14ac:dyDescent="0.3">
      <c r="A18" s="163" t="s">
        <v>565</v>
      </c>
      <c r="B18" s="1" t="s">
        <v>23</v>
      </c>
      <c r="C18" s="1" t="s">
        <v>7630</v>
      </c>
      <c r="D18" s="164">
        <v>3205</v>
      </c>
      <c r="E18" s="164">
        <v>5745</v>
      </c>
      <c r="F18" s="164">
        <v>8310</v>
      </c>
      <c r="G18" s="164">
        <v>14090</v>
      </c>
      <c r="H18" s="165">
        <f t="shared" si="0"/>
        <v>0.40773598296664298</v>
      </c>
      <c r="I18" s="146">
        <f t="shared" si="1"/>
        <v>0.22746628814762243</v>
      </c>
      <c r="J18" t="str">
        <v>Block Group 1, Census Tract 1005, Montgomery County, Tennessee</v>
      </c>
      <c r="K18" t="str">
        <v>Census Tract 1005, Montgomery County, Tennessee</v>
      </c>
      <c r="L18" t="str">
        <v>Baneberry</v>
      </c>
      <c r="M18" t="str">
        <v>Crockett County</v>
      </c>
      <c r="P18" t="str">
        <v>Block Group 1, Census Tract 213.01, Anderson County, Tennessee</v>
      </c>
      <c r="Q18" t="str">
        <v>Block Group 2, Census Tract 9505, Bedford County, Tennessee</v>
      </c>
      <c r="T18" t="str">
        <v>Block Group 1, Census Tract 113.01, Blount County, Tennessee</v>
      </c>
      <c r="U18" t="str">
        <v>Block Group 1, Census Tract 113.01, Bradley County, Tennessee</v>
      </c>
      <c r="V18" t="str">
        <v>Block Group 2, Census Tract 9504, Campbell County, Tennessee</v>
      </c>
      <c r="X18" t="str">
        <v>Block Group 2, Census Tract 9625, Carroll County, Tennessee</v>
      </c>
      <c r="Y18" t="str">
        <v>Block Group 1, Census Tract 716, Carter County, Tennessee</v>
      </c>
      <c r="Z18" t="str">
        <v>Block Group 2, Census Tract 704.01, Cheatham County, Tennessee</v>
      </c>
      <c r="AB18" t="str">
        <v>Block Group 2, Census Tract 9709, Claiborne County, Tennessee</v>
      </c>
      <c r="AD18" t="str">
        <v>Block Group 3, Census Tract 9201, Cocke County, Tennessee</v>
      </c>
      <c r="AE18" t="str">
        <v>Block Group 1, Census Tract 9801, Coffee County, Tennessee</v>
      </c>
      <c r="AG18" t="str">
        <v>Block Group 1, Census Tract 9708, Cumberland County, Tennessee</v>
      </c>
      <c r="AH18" t="str">
        <v>Block Group 1, Census Tract 107.01, Davidson County, Tennessee</v>
      </c>
      <c r="AK18" t="str">
        <v>Block Group 2, Census Tract 604.02, Dickson County, Tennessee</v>
      </c>
      <c r="AL18" t="str">
        <v>Block Group 2, Census Tract 9645, Dyer County, Tennessee</v>
      </c>
      <c r="AM18" t="str">
        <v>Block Group 2, Census Tract 605.01, Fayette County, Tennessee</v>
      </c>
      <c r="AO18" t="str">
        <v>Block Group 2, Census Tract 9605, Franklin County, Tennessee</v>
      </c>
      <c r="AP18" t="str">
        <v>Block Group 1, Census Tract 9801, Gibson County, Tennessee</v>
      </c>
      <c r="AQ18" t="str">
        <v>Block Group 3, Census Tract 9202, Giles County, Tennessee</v>
      </c>
      <c r="AR18" t="str">
        <v>Block Group 3, Census Tract 5004.02, Grainger County, Tennessee</v>
      </c>
      <c r="AS18" t="str">
        <v>Block Group 1, Census Tract 915, Greene County, Tennessee</v>
      </c>
      <c r="AU18" t="str">
        <v>Block Group 2, Census Tract 1005, Hamblen County, Tennessee</v>
      </c>
      <c r="AV18" t="str">
        <v>Block Group 1, Census Tract 104.33, Hamilton County, Tennessee</v>
      </c>
      <c r="AX18" t="str">
        <v>Block Group 3, Census Tract 9505, Hardeman County, Tennessee</v>
      </c>
      <c r="AY18" t="str">
        <v>Block Group 3, Census Tract 9201, Hardin County, Tennessee</v>
      </c>
      <c r="AZ18" t="str">
        <v>Block Group 2, Census Tract 503.02, Hawkins County, Tennessee</v>
      </c>
      <c r="BB18" t="str">
        <v>Block Group 3, Census Tract 9754, Henderson County, Tennessee</v>
      </c>
      <c r="BC18" t="str">
        <v>Block Group 2, Census Tract 9693, Henry County, Tennessee</v>
      </c>
      <c r="BH18" t="str">
        <v>Block Group 2, Census Tract 705, Jefferson County, Tennessee</v>
      </c>
      <c r="BJ18" t="str">
        <v>Block Group 1, Census Tract 30, Knox County, Tennessee</v>
      </c>
      <c r="BL18" t="str">
        <v>Block Group 2, Census Tract 505.06, Lauderdale County, Tennessee</v>
      </c>
      <c r="BM18" t="str">
        <v>Block Group 2, Census Tract 9605.01, Lawrence County, Tennessee</v>
      </c>
      <c r="BO18" t="str">
        <v>Block Group 2, Census Tract 9756.02, Lincoln County, Tennessee</v>
      </c>
      <c r="BP18" t="str">
        <v>Block Group 2, Census Tract 602.03, Loudon County, Tennessee</v>
      </c>
      <c r="BR18" t="str">
        <v>Block Group 1, Census Tract 16.12, Madison County, Tennessee</v>
      </c>
      <c r="BS18" t="str">
        <v>Block Group 3, Census Tract 502.01, Marion County, Tennessee</v>
      </c>
      <c r="BT18" t="str">
        <v>Block Group 3, Census Tract 9554, Marshall County, Tennessee</v>
      </c>
      <c r="BU18" t="str">
        <v>Block Group 1, Census Tract 110.03, Maury County, Tennessee</v>
      </c>
      <c r="BV18" t="str">
        <v>Block Group 2, Census Tract 9701.04, McMinn County, Tennessee</v>
      </c>
      <c r="BW18" t="str">
        <v>Block Group 3, Census Tract 9301, McNairy County, Tennessee</v>
      </c>
      <c r="BY18" t="str">
        <v>Block Group 2, Census Tract 9252, Monroe County, Tennessee</v>
      </c>
      <c r="BZ18" t="str">
        <v>Block Group 1, Census Tract 1013.05, Montgomery County, Tennessee</v>
      </c>
      <c r="CC18" t="str">
        <v>Block Group 2, Census Tract 9656, Obion County, Tennessee</v>
      </c>
      <c r="CH18" t="str">
        <v>Block Group 1, Census Tract 8, Putnam County, Tennessee</v>
      </c>
      <c r="CI18" t="str">
        <v>Block Group 3, Census Tract 9754.01, Rhea County, Tennessee</v>
      </c>
      <c r="CJ18" t="str">
        <v>Block Group 2, Census Tract 301, Roane County, Tennessee</v>
      </c>
      <c r="CK18" t="str">
        <v>Block Group 2, Census Tract 801.03, Robertson County, Tennessee</v>
      </c>
      <c r="CL18" t="str">
        <v>Block Group 1, Census Tract 404.04, Rutherford County, Tennessee</v>
      </c>
      <c r="CO18" t="str">
        <v>Block Group 1, Census Tract 808.03, Sevier County, Tennessee</v>
      </c>
      <c r="CP18" t="str">
        <v>Block Group 1, Census Tract 108.20, Shelby County, Tennessee</v>
      </c>
      <c r="CS18" t="str">
        <v>Block Group 1, Census Tract 419, Sullivan County, Tennessee</v>
      </c>
      <c r="CT18" t="str">
        <v>Block Group 1, Census Tract 205.02, Sumner County, Tennessee</v>
      </c>
      <c r="CU18" t="str">
        <v>Block Group 2, Census Tract 403.03, Tipton County, Tennessee</v>
      </c>
      <c r="CZ18" t="str">
        <v>Block Group 2, Census Tract 9306, Warren County, Tennessee</v>
      </c>
      <c r="DA18" t="str">
        <v>Block Group 1, Census Tract 613.02, Washington County, Tennessee</v>
      </c>
      <c r="DC18" t="str">
        <v>Block Group 2, Census Tract 9685, Weakley County, Tennessee</v>
      </c>
      <c r="DD18" t="str">
        <v>Block Group 3, Census Tract 9354, White County, Tennessee</v>
      </c>
      <c r="DE18" t="str">
        <v>Block Group 1, Census Tract 503.07, Williamson County, Tennessee</v>
      </c>
      <c r="DF18" t="str">
        <v>Block Group 1, Census Tract 304.01, Wilson County, Tennessee</v>
      </c>
      <c r="DI18" t="str">
        <v>Census Tract 213.01, Anderson County, Tennessee</v>
      </c>
      <c r="DM18" t="str">
        <v>Census Tract 113.01, Blount County, Tennessee</v>
      </c>
      <c r="DN18" t="str">
        <v>Census Tract 113.01, Bradley County, Tennessee</v>
      </c>
      <c r="DR18" t="str">
        <v>Census Tract 716, Carter County, Tennessee</v>
      </c>
      <c r="DX18" t="str">
        <v>Census Tract 9801, Coffee County, Tennessee</v>
      </c>
      <c r="DZ18" t="str">
        <v>Census Tract 9708, Cumberland County, Tennessee</v>
      </c>
      <c r="EA18" t="str">
        <v>Census Tract 107.01, Davidson County, Tennessee</v>
      </c>
      <c r="EI18" t="str">
        <v>Census Tract 9801, Gibson County, Tennessee</v>
      </c>
      <c r="EL18" t="str">
        <v>Census Tract 915, Greene County, Tennessee</v>
      </c>
      <c r="EO18" t="str">
        <v>Census Tract 104.33, Hamilton County, Tennessee</v>
      </c>
      <c r="FC18" t="str">
        <v>Census Tract 30, Knox County, Tennessee</v>
      </c>
      <c r="FK18" t="str">
        <v>Census Tract 16.12, Madison County, Tennessee</v>
      </c>
      <c r="FN18" t="str">
        <v>Census Tract 110.03, Maury County, Tennessee</v>
      </c>
      <c r="FS18" t="str">
        <v>Census Tract 1013.05, Montgomery County, Tennessee</v>
      </c>
      <c r="GA18" t="str">
        <v>Census Tract 8, Putnam County, Tennessee</v>
      </c>
      <c r="GE18" t="str">
        <v>Census Tract 404.04, Rutherford County, Tennessee</v>
      </c>
      <c r="GH18" t="str">
        <v>Census Tract 808.03, Sevier County, Tennessee</v>
      </c>
      <c r="GI18" t="str">
        <v>Census Tract 108.20, Shelby County, Tennessee</v>
      </c>
      <c r="GL18" t="str">
        <v>Census Tract 419, Sullivan County, Tennessee</v>
      </c>
      <c r="GM18" t="str">
        <v>Census Tract 205.02, Sumner County, Tennessee</v>
      </c>
      <c r="GT18" t="str">
        <v>Census Tract 613.02, Washington County, Tennessee</v>
      </c>
      <c r="GX18" t="str">
        <v>Census Tract 503.07, Williamson County, Tennessee</v>
      </c>
      <c r="GY18" t="str">
        <v>Census Tract 304.01, Wilson County, Tennessee</v>
      </c>
    </row>
    <row r="19" spans="1:207" x14ac:dyDescent="0.3">
      <c r="A19" s="163" t="s">
        <v>565</v>
      </c>
      <c r="B19" s="1" t="s">
        <v>24</v>
      </c>
      <c r="C19" s="1" t="s">
        <v>7631</v>
      </c>
      <c r="D19" s="164">
        <v>11430</v>
      </c>
      <c r="E19" s="164">
        <v>23060</v>
      </c>
      <c r="F19" s="164">
        <v>34330</v>
      </c>
      <c r="G19" s="164">
        <v>59300</v>
      </c>
      <c r="H19" s="165">
        <f t="shared" si="0"/>
        <v>0.38887015177065765</v>
      </c>
      <c r="I19" s="146">
        <f t="shared" si="1"/>
        <v>0.19274873524451938</v>
      </c>
      <c r="J19" t="str">
        <v>Block Group 1, Census Tract 1006, Hamblen County, Tennessee</v>
      </c>
      <c r="K19" t="str">
        <v>Census Tract 1006, Hamblen County, Tennessee</v>
      </c>
      <c r="L19" t="str">
        <v>Bartlett</v>
      </c>
      <c r="M19" t="str">
        <v>Cumberland County</v>
      </c>
      <c r="P19" t="str">
        <v>Block Group 1, Census Tract 213.03, Anderson County, Tennessee</v>
      </c>
      <c r="Q19" t="str">
        <v>Block Group 2, Census Tract 9506, Bedford County, Tennessee</v>
      </c>
      <c r="T19" t="str">
        <v>Block Group 1, Census Tract 113.02, Blount County, Tennessee</v>
      </c>
      <c r="U19" t="str">
        <v>Block Group 1, Census Tract 113.02, Bradley County, Tennessee</v>
      </c>
      <c r="V19" t="str">
        <v>Block Group 2, Census Tract 9505, Campbell County, Tennessee</v>
      </c>
      <c r="X19" t="str">
        <v>Block Group 3, Census Tract 9620, Carroll County, Tennessee</v>
      </c>
      <c r="Y19" t="str">
        <v>Block Group 1, Census Tract 717, Carter County, Tennessee</v>
      </c>
      <c r="Z19" t="str">
        <v>Block Group 2, Census Tract 704.02, Cheatham County, Tennessee</v>
      </c>
      <c r="AB19" t="str">
        <v>Block Group 3, Census Tract 9706, Claiborne County, Tennessee</v>
      </c>
      <c r="AD19" t="str">
        <v>Block Group 3, Census Tract 9202, Cocke County, Tennessee</v>
      </c>
      <c r="AE19" t="str">
        <v>Block Group 2, Census Tract 9701, Coffee County, Tennessee</v>
      </c>
      <c r="AG19" t="str">
        <v>Block Group 2, Census Tract 9701.01, Cumberland County, Tennessee</v>
      </c>
      <c r="AH19" t="str">
        <v>Block Group 1, Census Tract 107.02, Davidson County, Tennessee</v>
      </c>
      <c r="AK19" t="str">
        <v>Block Group 2, Census Tract 605.01, Dickson County, Tennessee</v>
      </c>
      <c r="AL19" t="str">
        <v>Block Group 2, Census Tract 9646, Dyer County, Tennessee</v>
      </c>
      <c r="AM19" t="str">
        <v>Block Group 2, Census Tract 605.02, Fayette County, Tennessee</v>
      </c>
      <c r="AO19" t="str">
        <v>Block Group 2, Census Tract 9606, Franklin County, Tennessee</v>
      </c>
      <c r="AP19" t="str">
        <v>Block Group 2, Census Tract 9661, Gibson County, Tennessee</v>
      </c>
      <c r="AQ19" t="str">
        <v>Block Group 3, Census Tract 9203.01, Giles County, Tennessee</v>
      </c>
      <c r="AR19" t="str">
        <v>Block Group 4, Census Tract 5004.02, Grainger County, Tennessee</v>
      </c>
      <c r="AS19" t="str">
        <v>Block Group 2, Census Tract 901, Greene County, Tennessee</v>
      </c>
      <c r="AU19" t="str">
        <v>Block Group 2, Census Tract 1006, Hamblen County, Tennessee</v>
      </c>
      <c r="AV19" t="str">
        <v>Block Group 1, Census Tract 104.34, Hamilton County, Tennessee</v>
      </c>
      <c r="AX19" t="str">
        <v>Block Group 4, Census Tract 9502, Hardeman County, Tennessee</v>
      </c>
      <c r="AY19" t="str">
        <v>Block Group 3, Census Tract 9202, Hardin County, Tennessee</v>
      </c>
      <c r="AZ19" t="str">
        <v>Block Group 2, Census Tract 504, Hawkins County, Tennessee</v>
      </c>
      <c r="BB19" t="str">
        <v>Block Group 3, Census Tract 9755, Henderson County, Tennessee</v>
      </c>
      <c r="BC19" t="str">
        <v>Block Group 2, Census Tract 9694, Henry County, Tennessee</v>
      </c>
      <c r="BH19" t="str">
        <v>Block Group 2, Census Tract 706, Jefferson County, Tennessee</v>
      </c>
      <c r="BJ19" t="str">
        <v>Block Group 1, Census Tract 31, Knox County, Tennessee</v>
      </c>
      <c r="BL19" t="str">
        <v>Block Group 2, Census Tract 506, Lauderdale County, Tennessee</v>
      </c>
      <c r="BM19" t="str">
        <v>Block Group 2, Census Tract 9605.02, Lawrence County, Tennessee</v>
      </c>
      <c r="BO19" t="str">
        <v>Block Group 2, Census Tract 9757, Lincoln County, Tennessee</v>
      </c>
      <c r="BP19" t="str">
        <v>Block Group 2, Census Tract 602.04, Loudon County, Tennessee</v>
      </c>
      <c r="BR19" t="str">
        <v>Block Group 1, Census Tract 17, Madison County, Tennessee</v>
      </c>
      <c r="BS19" t="str">
        <v>Block Group 3, Census Tract 503.01, Marion County, Tennessee</v>
      </c>
      <c r="BT19" t="str">
        <v>Block Group 3, Census Tract 9555, Marshall County, Tennessee</v>
      </c>
      <c r="BU19" t="str">
        <v>Block Group 1, Census Tract 110.04, Maury County, Tennessee</v>
      </c>
      <c r="BV19" t="str">
        <v>Block Group 2, Census Tract 9702.01, McMinn County, Tennessee</v>
      </c>
      <c r="BW19" t="str">
        <v>Block Group 3, Census Tract 9305.02, McNairy County, Tennessee</v>
      </c>
      <c r="BY19" t="str">
        <v>Block Group 2, Census Tract 9253.01, Monroe County, Tennessee</v>
      </c>
      <c r="BZ19" t="str">
        <v>Block Group 1, Census Tract 1013.06, Montgomery County, Tennessee</v>
      </c>
      <c r="CC19" t="str">
        <v>Block Group 2, Census Tract 9657, Obion County, Tennessee</v>
      </c>
      <c r="CH19" t="str">
        <v>Block Group 1, Census Tract 9, Putnam County, Tennessee</v>
      </c>
      <c r="CI19" t="str">
        <v>Block Group 4, Census Tract 9753, Rhea County, Tennessee</v>
      </c>
      <c r="CJ19" t="str">
        <v>Block Group 2, Census Tract 302.03, Roane County, Tennessee</v>
      </c>
      <c r="CK19" t="str">
        <v>Block Group 2, Census Tract 801.04, Robertson County, Tennessee</v>
      </c>
      <c r="CL19" t="str">
        <v>Block Group 1, Census Tract 404.05, Rutherford County, Tennessee</v>
      </c>
      <c r="CO19" t="str">
        <v>Block Group 1, Census Tract 808.04, Sevier County, Tennessee</v>
      </c>
      <c r="CP19" t="str">
        <v>Block Group 1, Census Tract 11, Shelby County, Tennessee</v>
      </c>
      <c r="CS19" t="str">
        <v>Block Group 1, Census Tract 420, Sullivan County, Tennessee</v>
      </c>
      <c r="CT19" t="str">
        <v>Block Group 1, Census Tract 205.03, Sumner County, Tennessee</v>
      </c>
      <c r="CU19" t="str">
        <v>Block Group 2, Census Tract 403.04, Tipton County, Tennessee</v>
      </c>
      <c r="CZ19" t="str">
        <v>Block Group 2, Census Tract 9307, Warren County, Tennessee</v>
      </c>
      <c r="DA19" t="str">
        <v>Block Group 1, Census Tract 614.01, Washington County, Tennessee</v>
      </c>
      <c r="DC19" t="str">
        <v>Block Group 2, Census Tract 9686, Weakley County, Tennessee</v>
      </c>
      <c r="DE19" t="str">
        <v>Block Group 1, Census Tract 504.03, Williamson County, Tennessee</v>
      </c>
      <c r="DF19" t="str">
        <v>Block Group 1, Census Tract 304.02, Wilson County, Tennessee</v>
      </c>
      <c r="DI19" t="str">
        <v>Census Tract 213.03, Anderson County, Tennessee</v>
      </c>
      <c r="DM19" t="str">
        <v>Census Tract 113.02, Blount County, Tennessee</v>
      </c>
      <c r="DN19" t="str">
        <v>Census Tract 113.02, Bradley County, Tennessee</v>
      </c>
      <c r="DR19" t="str">
        <v>Census Tract 717, Carter County, Tennessee</v>
      </c>
      <c r="EA19" t="str">
        <v>Census Tract 107.02, Davidson County, Tennessee</v>
      </c>
      <c r="EO19" t="str">
        <v>Census Tract 104.34, Hamilton County, Tennessee</v>
      </c>
      <c r="FC19" t="str">
        <v>Census Tract 31, Knox County, Tennessee</v>
      </c>
      <c r="FK19" t="str">
        <v>Census Tract 17, Madison County, Tennessee</v>
      </c>
      <c r="FN19" t="str">
        <v>Census Tract 110.04, Maury County, Tennessee</v>
      </c>
      <c r="FS19" t="str">
        <v>Census Tract 1013.06, Montgomery County, Tennessee</v>
      </c>
      <c r="GA19" t="str">
        <v>Census Tract 9, Putnam County, Tennessee</v>
      </c>
      <c r="GE19" t="str">
        <v>Census Tract 404.05, Rutherford County, Tennessee</v>
      </c>
      <c r="GH19" t="str">
        <v>Census Tract 808.04, Sevier County, Tennessee</v>
      </c>
      <c r="GI19" t="str">
        <v>Census Tract 11, Shelby County, Tennessee</v>
      </c>
      <c r="GL19" t="str">
        <v>Census Tract 420, Sullivan County, Tennessee</v>
      </c>
      <c r="GM19" t="str">
        <v>Census Tract 205.03, Sumner County, Tennessee</v>
      </c>
      <c r="GT19" t="str">
        <v>Census Tract 614.01, Washington County, Tennessee</v>
      </c>
      <c r="GX19" t="str">
        <v>Census Tract 504.03, Williamson County, Tennessee</v>
      </c>
      <c r="GY19" t="str">
        <v>Census Tract 304.02, Wilson County, Tennessee</v>
      </c>
    </row>
    <row r="20" spans="1:207" x14ac:dyDescent="0.3">
      <c r="A20" s="163" t="s">
        <v>565</v>
      </c>
      <c r="B20" s="1" t="s">
        <v>25</v>
      </c>
      <c r="C20" s="1" t="s">
        <v>7632</v>
      </c>
      <c r="D20" s="164">
        <v>198315</v>
      </c>
      <c r="E20" s="164">
        <v>329535</v>
      </c>
      <c r="F20" s="164">
        <v>460445</v>
      </c>
      <c r="G20" s="164">
        <v>669140</v>
      </c>
      <c r="H20" s="165">
        <f t="shared" si="0"/>
        <v>0.4924754162058762</v>
      </c>
      <c r="I20" s="146">
        <f t="shared" si="1"/>
        <v>0.29637295633200827</v>
      </c>
      <c r="J20" t="str">
        <v>Block Group 1, Census Tract 1006.01, Montgomery County, Tennessee</v>
      </c>
      <c r="K20" t="str">
        <v>Census Tract 1006.01, Montgomery County, Tennessee</v>
      </c>
      <c r="L20" t="str">
        <v>Baxter</v>
      </c>
      <c r="M20" t="str">
        <v>Davidson County</v>
      </c>
      <c r="P20" t="str">
        <v>Block Group 1, Census Tract 213.04, Anderson County, Tennessee</v>
      </c>
      <c r="Q20" t="str">
        <v>Block Group 2, Census Tract 9507, Bedford County, Tennessee</v>
      </c>
      <c r="T20" t="str">
        <v>Block Group 1, Census Tract 114.01, Blount County, Tennessee</v>
      </c>
      <c r="U20" t="str">
        <v>Block Group 1, Census Tract 114.02, Bradley County, Tennessee</v>
      </c>
      <c r="V20" t="str">
        <v>Block Group 2, Census Tract 9506.01, Campbell County, Tennessee</v>
      </c>
      <c r="X20" t="str">
        <v>Block Group 3, Census Tract 9621.02, Carroll County, Tennessee</v>
      </c>
      <c r="Y20" t="str">
        <v>Block Group 2, Census Tract 701, Carter County, Tennessee</v>
      </c>
      <c r="Z20" t="str">
        <v>Block Group 3, Census Tract 701.04, Cheatham County, Tennessee</v>
      </c>
      <c r="AB20" t="str">
        <v>Block Group 3, Census Tract 9707, Claiborne County, Tennessee</v>
      </c>
      <c r="AD20" t="str">
        <v>Block Group 3, Census Tract 9203, Cocke County, Tennessee</v>
      </c>
      <c r="AE20" t="str">
        <v>Block Group 2, Census Tract 9702.01, Coffee County, Tennessee</v>
      </c>
      <c r="AG20" t="str">
        <v>Block Group 2, Census Tract 9701.03, Cumberland County, Tennessee</v>
      </c>
      <c r="AH20" t="str">
        <v>Block Group 1, Census Tract 108.01, Davidson County, Tennessee</v>
      </c>
      <c r="AK20" t="str">
        <v>Block Group 2, Census Tract 605.02, Dickson County, Tennessee</v>
      </c>
      <c r="AL20" t="str">
        <v>Block Group 2, Census Tract 9648, Dyer County, Tennessee</v>
      </c>
      <c r="AM20" t="str">
        <v>Block Group 2, Census Tract 606, Fayette County, Tennessee</v>
      </c>
      <c r="AO20" t="str">
        <v>Block Group 2, Census Tract 9607, Franklin County, Tennessee</v>
      </c>
      <c r="AP20" t="str">
        <v>Block Group 2, Census Tract 9662, Gibson County, Tennessee</v>
      </c>
      <c r="AQ20" t="str">
        <v>Block Group 3, Census Tract 9205, Giles County, Tennessee</v>
      </c>
      <c r="AS20" t="str">
        <v>Block Group 2, Census Tract 902, Greene County, Tennessee</v>
      </c>
      <c r="AU20" t="str">
        <v>Block Group 2, Census Tract 1007, Hamblen County, Tennessee</v>
      </c>
      <c r="AV20" t="str">
        <v>Block Group 1, Census Tract 104.35, Hamilton County, Tennessee</v>
      </c>
      <c r="AX20" t="str">
        <v>Block Group 4, Census Tract 9504, Hardeman County, Tennessee</v>
      </c>
      <c r="AY20" t="str">
        <v>Block Group 3, Census Tract 9203, Hardin County, Tennessee</v>
      </c>
      <c r="AZ20" t="str">
        <v>Block Group 2, Census Tract 505.01, Hawkins County, Tennessee</v>
      </c>
      <c r="BB20" t="str">
        <v>Block Group 4, Census Tract 9752, Henderson County, Tennessee</v>
      </c>
      <c r="BC20" t="str">
        <v>Block Group 2, Census Tract 9695.01, Henry County, Tennessee</v>
      </c>
      <c r="BH20" t="str">
        <v>Block Group 2, Census Tract 707.01, Jefferson County, Tennessee</v>
      </c>
      <c r="BJ20" t="str">
        <v>Block Group 1, Census Tract 32, Knox County, Tennessee</v>
      </c>
      <c r="BL20" t="str">
        <v>Block Group 3, Census Tract 502, Lauderdale County, Tennessee</v>
      </c>
      <c r="BM20" t="str">
        <v>Block Group 2, Census Tract 9606, Lawrence County, Tennessee</v>
      </c>
      <c r="BO20" t="str">
        <v>Block Group 3, Census Tract 9753, Lincoln County, Tennessee</v>
      </c>
      <c r="BP20" t="str">
        <v>Block Group 2, Census Tract 603.01, Loudon County, Tennessee</v>
      </c>
      <c r="BR20" t="str">
        <v>Block Group 1, Census Tract 18, Madison County, Tennessee</v>
      </c>
      <c r="BS20" t="str">
        <v>Block Group 4, Census Tract 501.02, Marion County, Tennessee</v>
      </c>
      <c r="BT20" t="str">
        <v>Block Group 4, Census Tract 9550, Marshall County, Tennessee</v>
      </c>
      <c r="BU20" t="str">
        <v>Block Group 1, Census Tract 111.01, Maury County, Tennessee</v>
      </c>
      <c r="BV20" t="str">
        <v>Block Group 2, Census Tract 9702.02, McMinn County, Tennessee</v>
      </c>
      <c r="BW20" t="str">
        <v>Block Group 3, Census Tract 9306, McNairy County, Tennessee</v>
      </c>
      <c r="BY20" t="str">
        <v>Block Group 2, Census Tract 9253.02, Monroe County, Tennessee</v>
      </c>
      <c r="BZ20" t="str">
        <v>Block Group 1, Census Tract 1013.07, Montgomery County, Tennessee</v>
      </c>
      <c r="CC20" t="str">
        <v>Block Group 2, Census Tract 9658, Obion County, Tennessee</v>
      </c>
      <c r="CH20" t="str">
        <v>Block Group 2, Census Tract 1, Putnam County, Tennessee</v>
      </c>
      <c r="CI20" t="str">
        <v>Block Group 4, Census Tract 9754.01, Rhea County, Tennessee</v>
      </c>
      <c r="CJ20" t="str">
        <v>Block Group 2, Census Tract 302.04, Roane County, Tennessee</v>
      </c>
      <c r="CK20" t="str">
        <v>Block Group 2, Census Tract 802, Robertson County, Tennessee</v>
      </c>
      <c r="CL20" t="str">
        <v>Block Group 1, Census Tract 405.01, Rutherford County, Tennessee</v>
      </c>
      <c r="CO20" t="str">
        <v>Block Group 1, Census Tract 809.01, Sevier County, Tennessee</v>
      </c>
      <c r="CP20" t="str">
        <v>Block Group 1, Census Tract 110.10, Shelby County, Tennessee</v>
      </c>
      <c r="CS20" t="str">
        <v>Block Group 1, Census Tract 421, Sullivan County, Tennessee</v>
      </c>
      <c r="CT20" t="str">
        <v>Block Group 1, Census Tract 206.01, Sumner County, Tennessee</v>
      </c>
      <c r="CU20" t="str">
        <v>Block Group 2, Census Tract 404, Tipton County, Tennessee</v>
      </c>
      <c r="CZ20" t="str">
        <v>Block Group 2, Census Tract 9308, Warren County, Tennessee</v>
      </c>
      <c r="DA20" t="str">
        <v>Block Group 1, Census Tract 614.03, Washington County, Tennessee</v>
      </c>
      <c r="DC20" t="str">
        <v>Block Group 2, Census Tract 9687, Weakley County, Tennessee</v>
      </c>
      <c r="DE20" t="str">
        <v>Block Group 1, Census Tract 504.04, Williamson County, Tennessee</v>
      </c>
      <c r="DF20" t="str">
        <v>Block Group 1, Census Tract 305, Wilson County, Tennessee</v>
      </c>
      <c r="DI20" t="str">
        <v>Census Tract 213.04, Anderson County, Tennessee</v>
      </c>
      <c r="DM20" t="str">
        <v>Census Tract 114.01, Blount County, Tennessee</v>
      </c>
      <c r="DN20" t="str">
        <v>Census Tract 114.02, Bradley County, Tennessee</v>
      </c>
      <c r="EA20" t="str">
        <v>Census Tract 108.01, Davidson County, Tennessee</v>
      </c>
      <c r="EO20" t="str">
        <v>Census Tract 104.35, Hamilton County, Tennessee</v>
      </c>
      <c r="FC20" t="str">
        <v>Census Tract 32, Knox County, Tennessee</v>
      </c>
      <c r="FK20" t="str">
        <v>Census Tract 18, Madison County, Tennessee</v>
      </c>
      <c r="FN20" t="str">
        <v>Census Tract 111.01, Maury County, Tennessee</v>
      </c>
      <c r="FS20" t="str">
        <v>Census Tract 1013.07, Montgomery County, Tennessee</v>
      </c>
      <c r="GE20" t="str">
        <v>Census Tract 405.01, Rutherford County, Tennessee</v>
      </c>
      <c r="GH20" t="str">
        <v>Census Tract 809.01, Sevier County, Tennessee</v>
      </c>
      <c r="GI20" t="str">
        <v>Census Tract 110.10, Shelby County, Tennessee</v>
      </c>
      <c r="GL20" t="str">
        <v>Census Tract 421, Sullivan County, Tennessee</v>
      </c>
      <c r="GM20" t="str">
        <v>Census Tract 206.01, Sumner County, Tennessee</v>
      </c>
      <c r="GT20" t="str">
        <v>Census Tract 614.03, Washington County, Tennessee</v>
      </c>
      <c r="GX20" t="str">
        <v>Census Tract 504.04, Williamson County, Tennessee</v>
      </c>
      <c r="GY20" t="str">
        <v>Census Tract 305, Wilson County, Tennessee</v>
      </c>
    </row>
    <row r="21" spans="1:207" x14ac:dyDescent="0.3">
      <c r="A21" s="163" t="s">
        <v>565</v>
      </c>
      <c r="B21" s="1" t="s">
        <v>26</v>
      </c>
      <c r="C21" s="1" t="s">
        <v>182</v>
      </c>
      <c r="D21" s="164">
        <v>3080</v>
      </c>
      <c r="E21" s="164">
        <v>5050</v>
      </c>
      <c r="F21" s="164">
        <v>7490</v>
      </c>
      <c r="G21" s="164">
        <v>11430</v>
      </c>
      <c r="H21" s="165">
        <f t="shared" si="0"/>
        <v>0.44181977252843396</v>
      </c>
      <c r="I21" s="146">
        <f t="shared" si="1"/>
        <v>0.26946631671041121</v>
      </c>
      <c r="J21" t="str">
        <v>Block Group 1, Census Tract 1006.02, Montgomery County, Tennessee</v>
      </c>
      <c r="K21" t="str">
        <v>Census Tract 1006.02, Montgomery County, Tennessee</v>
      </c>
      <c r="L21" t="str">
        <v>Bean Station</v>
      </c>
      <c r="M21" t="str">
        <v>Decatur County</v>
      </c>
      <c r="P21" t="str">
        <v>Block Group 1, Census Tract 9801, Anderson County, Tennessee</v>
      </c>
      <c r="Q21" t="str">
        <v>Block Group 2, Census Tract 9508, Bedford County, Tennessee</v>
      </c>
      <c r="T21" t="str">
        <v>Block Group 1, Census Tract 114.03, Blount County, Tennessee</v>
      </c>
      <c r="U21" t="str">
        <v>Block Group 1, Census Tract 114.03, Bradley County, Tennessee</v>
      </c>
      <c r="V21" t="str">
        <v>Block Group 2, Census Tract 9506.02, Campbell County, Tennessee</v>
      </c>
      <c r="X21" t="str">
        <v>Block Group 3, Census Tract 9622.02, Carroll County, Tennessee</v>
      </c>
      <c r="Y21" t="str">
        <v>Block Group 2, Census Tract 702, Carter County, Tennessee</v>
      </c>
      <c r="Z21" t="str">
        <v>Block Group 3, Census Tract 702.02, Cheatham County, Tennessee</v>
      </c>
      <c r="AB21" t="str">
        <v>Block Group 3, Census Tract 9709, Claiborne County, Tennessee</v>
      </c>
      <c r="AD21" t="str">
        <v>Block Group 3, Census Tract 9205.01, Cocke County, Tennessee</v>
      </c>
      <c r="AE21" t="str">
        <v>Block Group 2, Census Tract 9702.02, Coffee County, Tennessee</v>
      </c>
      <c r="AG21" t="str">
        <v>Block Group 2, Census Tract 9701.04, Cumberland County, Tennessee</v>
      </c>
      <c r="AH21" t="str">
        <v>Block Group 1, Census Tract 108.02, Davidson County, Tennessee</v>
      </c>
      <c r="AK21" t="str">
        <v>Block Group 2, Census Tract 606.01, Dickson County, Tennessee</v>
      </c>
      <c r="AL21" t="str">
        <v>Block Group 2, Census Tract 9649, Dyer County, Tennessee</v>
      </c>
      <c r="AM21" t="str">
        <v>Block Group 2, Census Tract 607.01, Fayette County, Tennessee</v>
      </c>
      <c r="AO21" t="str">
        <v>Block Group 2, Census Tract 9608, Franklin County, Tennessee</v>
      </c>
      <c r="AP21" t="str">
        <v>Block Group 2, Census Tract 9663, Gibson County, Tennessee</v>
      </c>
      <c r="AQ21" t="str">
        <v>Block Group 4, Census Tract 9205, Giles County, Tennessee</v>
      </c>
      <c r="AS21" t="str">
        <v>Block Group 2, Census Tract 903, Greene County, Tennessee</v>
      </c>
      <c r="AU21" t="str">
        <v>Block Group 2, Census Tract 1008, Hamblen County, Tennessee</v>
      </c>
      <c r="AV21" t="str">
        <v>Block Group 1, Census Tract 105.01, Hamilton County, Tennessee</v>
      </c>
      <c r="AX21" t="str">
        <v>Block Group 5, Census Tract 9504, Hardeman County, Tennessee</v>
      </c>
      <c r="AY21" t="str">
        <v>Block Group 3, Census Tract 9204.02, Hardin County, Tennessee</v>
      </c>
      <c r="AZ21" t="str">
        <v>Block Group 2, Census Tract 505.02, Hawkins County, Tennessee</v>
      </c>
      <c r="BB21" t="str">
        <v>Block Group 4, Census Tract 9754, Henderson County, Tennessee</v>
      </c>
      <c r="BC21" t="str">
        <v>Block Group 2, Census Tract 9695.02, Henry County, Tennessee</v>
      </c>
      <c r="BH21" t="str">
        <v>Block Group 2, Census Tract 707.02, Jefferson County, Tennessee</v>
      </c>
      <c r="BJ21" t="str">
        <v>Block Group 1, Census Tract 33, Knox County, Tennessee</v>
      </c>
      <c r="BL21" t="str">
        <v>Block Group 3, Census Tract 503, Lauderdale County, Tennessee</v>
      </c>
      <c r="BM21" t="str">
        <v>Block Group 2, Census Tract 9607, Lawrence County, Tennessee</v>
      </c>
      <c r="BO21" t="str">
        <v>Block Group 3, Census Tract 9754, Lincoln County, Tennessee</v>
      </c>
      <c r="BP21" t="str">
        <v>Block Group 2, Census Tract 603.03, Loudon County, Tennessee</v>
      </c>
      <c r="BR21" t="str">
        <v>Block Group 1, Census Tract 19, Madison County, Tennessee</v>
      </c>
      <c r="BS21" t="str">
        <v>Block Group 4, Census Tract 503.01, Marion County, Tennessee</v>
      </c>
      <c r="BT21" t="str">
        <v>Block Group 5, Census Tract 9550, Marshall County, Tennessee</v>
      </c>
      <c r="BU21" t="str">
        <v>Block Group 1, Census Tract 111.02, Maury County, Tennessee</v>
      </c>
      <c r="BV21" t="str">
        <v>Block Group 2, Census Tract 9703, McMinn County, Tennessee</v>
      </c>
      <c r="BY21" t="str">
        <v>Block Group 2, Census Tract 9254.01, Monroe County, Tennessee</v>
      </c>
      <c r="BZ21" t="str">
        <v>Block Group 1, Census Tract 1013.08, Montgomery County, Tennessee</v>
      </c>
      <c r="CC21" t="str">
        <v>Block Group 2, Census Tract 9659, Obion County, Tennessee</v>
      </c>
      <c r="CH21" t="str">
        <v>Block Group 2, Census Tract 10, Putnam County, Tennessee</v>
      </c>
      <c r="CJ21" t="str">
        <v>Block Group 2, Census Tract 302.05, Roane County, Tennessee</v>
      </c>
      <c r="CK21" t="str">
        <v>Block Group 2, Census Tract 803.01, Robertson County, Tennessee</v>
      </c>
      <c r="CL21" t="str">
        <v>Block Group 1, Census Tract 405.02, Rutherford County, Tennessee</v>
      </c>
      <c r="CO21" t="str">
        <v>Block Group 1, Census Tract 809.03, Sevier County, Tennessee</v>
      </c>
      <c r="CP21" t="str">
        <v>Block Group 1, Census Tract 110.20, Shelby County, Tennessee</v>
      </c>
      <c r="CS21" t="str">
        <v>Block Group 1, Census Tract 422, Sullivan County, Tennessee</v>
      </c>
      <c r="CT21" t="str">
        <v>Block Group 1, Census Tract 206.02, Sumner County, Tennessee</v>
      </c>
      <c r="CU21" t="str">
        <v>Block Group 2, Census Tract 405, Tipton County, Tennessee</v>
      </c>
      <c r="CZ21" t="str">
        <v>Block Group 3, Census Tract 9301, Warren County, Tennessee</v>
      </c>
      <c r="DA21" t="str">
        <v>Block Group 1, Census Tract 614.04, Washington County, Tennessee</v>
      </c>
      <c r="DC21" t="str">
        <v>Block Group 3, Census Tract 9681.01, Weakley County, Tennessee</v>
      </c>
      <c r="DE21" t="str">
        <v>Block Group 1, Census Tract 504.05, Williamson County, Tennessee</v>
      </c>
      <c r="DF21" t="str">
        <v>Block Group 1, Census Tract 306, Wilson County, Tennessee</v>
      </c>
      <c r="DI21" t="str">
        <v>Census Tract 9801, Anderson County, Tennessee</v>
      </c>
      <c r="DM21" t="str">
        <v>Census Tract 114.03, Blount County, Tennessee</v>
      </c>
      <c r="DN21" t="str">
        <v>Census Tract 114.03, Bradley County, Tennessee</v>
      </c>
      <c r="EA21" t="str">
        <v>Census Tract 108.02, Davidson County, Tennessee</v>
      </c>
      <c r="EO21" t="str">
        <v>Census Tract 105.01, Hamilton County, Tennessee</v>
      </c>
      <c r="FC21" t="str">
        <v>Census Tract 33, Knox County, Tennessee</v>
      </c>
      <c r="FK21" t="str">
        <v>Census Tract 19, Madison County, Tennessee</v>
      </c>
      <c r="FN21" t="str">
        <v>Census Tract 111.02, Maury County, Tennessee</v>
      </c>
      <c r="FS21" t="str">
        <v>Census Tract 1013.08, Montgomery County, Tennessee</v>
      </c>
      <c r="GE21" t="str">
        <v>Census Tract 405.02, Rutherford County, Tennessee</v>
      </c>
      <c r="GH21" t="str">
        <v>Census Tract 809.03, Sevier County, Tennessee</v>
      </c>
      <c r="GI21" t="str">
        <v>Census Tract 110.20, Shelby County, Tennessee</v>
      </c>
      <c r="GL21" t="str">
        <v>Census Tract 422, Sullivan County, Tennessee</v>
      </c>
      <c r="GM21" t="str">
        <v>Census Tract 206.02, Sumner County, Tennessee</v>
      </c>
      <c r="GT21" t="str">
        <v>Census Tract 614.04, Washington County, Tennessee</v>
      </c>
      <c r="GX21" t="str">
        <v>Census Tract 504.05, Williamson County, Tennessee</v>
      </c>
      <c r="GY21" t="str">
        <v>Census Tract 306, Wilson County, Tennessee</v>
      </c>
    </row>
    <row r="22" spans="1:207" x14ac:dyDescent="0.3">
      <c r="A22" s="163" t="s">
        <v>565</v>
      </c>
      <c r="B22" s="1" t="s">
        <v>27</v>
      </c>
      <c r="C22" s="1" t="s">
        <v>7633</v>
      </c>
      <c r="D22" s="164">
        <v>5080</v>
      </c>
      <c r="E22" s="164">
        <v>8500</v>
      </c>
      <c r="F22" s="164">
        <v>12065</v>
      </c>
      <c r="G22" s="164">
        <v>19785</v>
      </c>
      <c r="H22" s="165">
        <f t="shared" si="0"/>
        <v>0.42961839777609301</v>
      </c>
      <c r="I22" s="146">
        <f t="shared" si="1"/>
        <v>0.25676017184735911</v>
      </c>
      <c r="J22" t="str">
        <v>Block Group 1, Census Tract 1007, Hamblen County, Tennessee</v>
      </c>
      <c r="K22" t="str">
        <v>Census Tract 1007, Hamblen County, Tennessee</v>
      </c>
      <c r="L22" t="str">
        <v>Beersheba Springs</v>
      </c>
      <c r="M22" t="str">
        <v>DeKalb County</v>
      </c>
      <c r="P22" t="str">
        <v>Block Group 2, Census Tract 201, Anderson County, Tennessee</v>
      </c>
      <c r="Q22" t="str">
        <v>Block Group 3, Census Tract 9502.02, Bedford County, Tennessee</v>
      </c>
      <c r="T22" t="str">
        <v>Block Group 1, Census Tract 114.04, Blount County, Tennessee</v>
      </c>
      <c r="U22" t="str">
        <v>Block Group 1, Census Tract 114.04, Bradley County, Tennessee</v>
      </c>
      <c r="V22" t="str">
        <v>Block Group 2, Census Tract 9507.01, Campbell County, Tennessee</v>
      </c>
      <c r="X22" t="str">
        <v>Block Group 3, Census Tract 9623, Carroll County, Tennessee</v>
      </c>
      <c r="Y22" t="str">
        <v>Block Group 2, Census Tract 703, Carter County, Tennessee</v>
      </c>
      <c r="Z22" t="str">
        <v>Block Group 3, Census Tract 704.02, Cheatham County, Tennessee</v>
      </c>
      <c r="AB22" t="str">
        <v>Block Group 4, Census Tract 9707, Claiborne County, Tennessee</v>
      </c>
      <c r="AD22" t="str">
        <v>Block Group 3, Census Tract 9205.02, Cocke County, Tennessee</v>
      </c>
      <c r="AE22" t="str">
        <v>Block Group 2, Census Tract 9704.02, Coffee County, Tennessee</v>
      </c>
      <c r="AG22" t="str">
        <v>Block Group 2, Census Tract 9702.01, Cumberland County, Tennessee</v>
      </c>
      <c r="AH22" t="str">
        <v>Block Group 1, Census Tract 109.01, Davidson County, Tennessee</v>
      </c>
      <c r="AK22" t="str">
        <v>Block Group 2, Census Tract 606.02, Dickson County, Tennessee</v>
      </c>
      <c r="AL22" t="str">
        <v>Block Group 3, Census Tract 9642, Dyer County, Tennessee</v>
      </c>
      <c r="AM22" t="str">
        <v>Block Group 2, Census Tract 607.02, Fayette County, Tennessee</v>
      </c>
      <c r="AO22" t="str">
        <v>Block Group 3, Census Tract 9601, Franklin County, Tennessee</v>
      </c>
      <c r="AP22" t="str">
        <v>Block Group 2, Census Tract 9664, Gibson County, Tennessee</v>
      </c>
      <c r="AS22" t="str">
        <v>Block Group 2, Census Tract 904, Greene County, Tennessee</v>
      </c>
      <c r="AU22" t="str">
        <v>Block Group 2, Census Tract 1009, Hamblen County, Tennessee</v>
      </c>
      <c r="AV22" t="str">
        <v>Block Group 1, Census Tract 105.02, Hamilton County, Tennessee</v>
      </c>
      <c r="AY22" t="str">
        <v>Block Group 3, Census Tract 9206, Hardin County, Tennessee</v>
      </c>
      <c r="AZ22" t="str">
        <v>Block Group 2, Census Tract 505.03, Hawkins County, Tennessee</v>
      </c>
      <c r="BB22" t="str">
        <v>Block Group 5, Census Tract 9754, Henderson County, Tennessee</v>
      </c>
      <c r="BC22" t="str">
        <v>Block Group 2, Census Tract 9696.01, Henry County, Tennessee</v>
      </c>
      <c r="BH22" t="str">
        <v>Block Group 2, Census Tract 708.01, Jefferson County, Tennessee</v>
      </c>
      <c r="BJ22" t="str">
        <v>Block Group 1, Census Tract 34, Knox County, Tennessee</v>
      </c>
      <c r="BL22" t="str">
        <v>Block Group 3, Census Tract 504, Lauderdale County, Tennessee</v>
      </c>
      <c r="BM22" t="str">
        <v>Block Group 2, Census Tract 9608, Lawrence County, Tennessee</v>
      </c>
      <c r="BO22" t="str">
        <v>Block Group 3, Census Tract 9755, Lincoln County, Tennessee</v>
      </c>
      <c r="BP22" t="str">
        <v>Block Group 2, Census Tract 603.04, Loudon County, Tennessee</v>
      </c>
      <c r="BR22" t="str">
        <v>Block Group 1, Census Tract 2, Madison County, Tennessee</v>
      </c>
      <c r="BU22" t="str">
        <v>Block Group 1, Census Tract 112, Maury County, Tennessee</v>
      </c>
      <c r="BV22" t="str">
        <v>Block Group 2, Census Tract 9704.01, McMinn County, Tennessee</v>
      </c>
      <c r="BY22" t="str">
        <v>Block Group 2, Census Tract 9254.02, Monroe County, Tennessee</v>
      </c>
      <c r="BZ22" t="str">
        <v>Block Group 1, Census Tract 1013.09, Montgomery County, Tennessee</v>
      </c>
      <c r="CC22" t="str">
        <v>Block Group 3, Census Tract 9650, Obion County, Tennessee</v>
      </c>
      <c r="CH22" t="str">
        <v>Block Group 2, Census Tract 11, Putnam County, Tennessee</v>
      </c>
      <c r="CJ22" t="str">
        <v>Block Group 2, Census Tract 302.06, Roane County, Tennessee</v>
      </c>
      <c r="CK22" t="str">
        <v>Block Group 2, Census Tract 803.02, Robertson County, Tennessee</v>
      </c>
      <c r="CL22" t="str">
        <v>Block Group 1, Census Tract 406, Rutherford County, Tennessee</v>
      </c>
      <c r="CO22" t="str">
        <v>Block Group 1, Census Tract 809.04, Sevier County, Tennessee</v>
      </c>
      <c r="CP22" t="str">
        <v>Block Group 1, Census Tract 111, Shelby County, Tennessee</v>
      </c>
      <c r="CS22" t="str">
        <v>Block Group 1, Census Tract 423, Sullivan County, Tennessee</v>
      </c>
      <c r="CT22" t="str">
        <v>Block Group 1, Census Tract 206.03, Sumner County, Tennessee</v>
      </c>
      <c r="CU22" t="str">
        <v>Block Group 2, Census Tract 406.01, Tipton County, Tennessee</v>
      </c>
      <c r="CZ22" t="str">
        <v>Block Group 3, Census Tract 9304, Warren County, Tennessee</v>
      </c>
      <c r="DA22" t="str">
        <v>Block Group 1, Census Tract 615, Washington County, Tennessee</v>
      </c>
      <c r="DC22" t="str">
        <v>Block Group 3, Census Tract 9682.01, Weakley County, Tennessee</v>
      </c>
      <c r="DE22" t="str">
        <v>Block Group 1, Census Tract 504.06, Williamson County, Tennessee</v>
      </c>
      <c r="DF22" t="str">
        <v>Block Group 1, Census Tract 307, Wilson County, Tennessee</v>
      </c>
      <c r="DM22" t="str">
        <v>Census Tract 114.04, Blount County, Tennessee</v>
      </c>
      <c r="DN22" t="str">
        <v>Census Tract 114.04, Bradley County, Tennessee</v>
      </c>
      <c r="EA22" t="str">
        <v>Census Tract 109.01, Davidson County, Tennessee</v>
      </c>
      <c r="EO22" t="str">
        <v>Census Tract 105.02, Hamilton County, Tennessee</v>
      </c>
      <c r="FC22" t="str">
        <v>Census Tract 34, Knox County, Tennessee</v>
      </c>
      <c r="FK22" t="str">
        <v>Census Tract 2, Madison County, Tennessee</v>
      </c>
      <c r="FN22" t="str">
        <v>Census Tract 112, Maury County, Tennessee</v>
      </c>
      <c r="FS22" t="str">
        <v>Census Tract 1013.09, Montgomery County, Tennessee</v>
      </c>
      <c r="GE22" t="str">
        <v>Census Tract 406, Rutherford County, Tennessee</v>
      </c>
      <c r="GH22" t="str">
        <v>Census Tract 809.04, Sevier County, Tennessee</v>
      </c>
      <c r="GI22" t="str">
        <v>Census Tract 111, Shelby County, Tennessee</v>
      </c>
      <c r="GL22" t="str">
        <v>Census Tract 423, Sullivan County, Tennessee</v>
      </c>
      <c r="GM22" t="str">
        <v>Census Tract 206.03, Sumner County, Tennessee</v>
      </c>
      <c r="GT22" t="str">
        <v>Census Tract 615, Washington County, Tennessee</v>
      </c>
      <c r="GX22" t="str">
        <v>Census Tract 504.06, Williamson County, Tennessee</v>
      </c>
      <c r="GY22" t="str">
        <v>Census Tract 307, Wilson County, Tennessee</v>
      </c>
    </row>
    <row r="23" spans="1:207" x14ac:dyDescent="0.3">
      <c r="A23" s="163" t="s">
        <v>565</v>
      </c>
      <c r="B23" s="1" t="s">
        <v>28</v>
      </c>
      <c r="C23" s="1" t="s">
        <v>185</v>
      </c>
      <c r="D23" s="164">
        <v>14345</v>
      </c>
      <c r="E23" s="164">
        <v>25200</v>
      </c>
      <c r="F23" s="164">
        <v>38295</v>
      </c>
      <c r="G23" s="164">
        <v>52525</v>
      </c>
      <c r="H23" s="165">
        <f t="shared" si="0"/>
        <v>0.47977153736316042</v>
      </c>
      <c r="I23" s="146">
        <f t="shared" si="1"/>
        <v>0.27310804378867204</v>
      </c>
      <c r="J23" t="str">
        <v>Block Group 1, Census Tract 1008, Hamblen County, Tennessee</v>
      </c>
      <c r="K23" t="str">
        <v>Census Tract 1008, Hamblen County, Tennessee</v>
      </c>
      <c r="L23" t="str">
        <v>Bell Buckle</v>
      </c>
      <c r="M23" t="str">
        <v>Dickson County</v>
      </c>
      <c r="P23" t="str">
        <v>Block Group 2, Census Tract 202.01, Anderson County, Tennessee</v>
      </c>
      <c r="Q23" t="str">
        <v>Block Group 3, Census Tract 9504.01, Bedford County, Tennessee</v>
      </c>
      <c r="T23" t="str">
        <v>Block Group 1, Census Tract 115.01, Blount County, Tennessee</v>
      </c>
      <c r="U23" t="str">
        <v>Block Group 1, Census Tract 115.01, Bradley County, Tennessee</v>
      </c>
      <c r="V23" t="str">
        <v>Block Group 2, Census Tract 9507.02, Campbell County, Tennessee</v>
      </c>
      <c r="X23" t="str">
        <v>Block Group 4, Census Tract 9620, Carroll County, Tennessee</v>
      </c>
      <c r="Y23" t="str">
        <v>Block Group 2, Census Tract 705, Carter County, Tennessee</v>
      </c>
      <c r="AB23" t="str">
        <v>Block Group 4, Census Tract 9709, Claiborne County, Tennessee</v>
      </c>
      <c r="AD23" t="str">
        <v>Block Group 3, Census Tract 9206, Cocke County, Tennessee</v>
      </c>
      <c r="AE23" t="str">
        <v>Block Group 2, Census Tract 9705.02, Coffee County, Tennessee</v>
      </c>
      <c r="AG23" t="str">
        <v>Block Group 2, Census Tract 9703.01, Cumberland County, Tennessee</v>
      </c>
      <c r="AH23" t="str">
        <v>Block Group 1, Census Tract 109.03, Davidson County, Tennessee</v>
      </c>
      <c r="AK23" t="str">
        <v>Block Group 2, Census Tract 607, Dickson County, Tennessee</v>
      </c>
      <c r="AL23" t="str">
        <v>Block Group 3, Census Tract 9643, Dyer County, Tennessee</v>
      </c>
      <c r="AM23" t="str">
        <v>Block Group 2, Census Tract 608, Fayette County, Tennessee</v>
      </c>
      <c r="AO23" t="str">
        <v>Block Group 3, Census Tract 9602.01, Franklin County, Tennessee</v>
      </c>
      <c r="AP23" t="str">
        <v>Block Group 2, Census Tract 9665.01, Gibson County, Tennessee</v>
      </c>
      <c r="AS23" t="str">
        <v>Block Group 2, Census Tract 905.01, Greene County, Tennessee</v>
      </c>
      <c r="AU23" t="str">
        <v>Block Group 2, Census Tract 1010, Hamblen County, Tennessee</v>
      </c>
      <c r="AV23" t="str">
        <v>Block Group 1, Census Tract 106, Hamilton County, Tennessee</v>
      </c>
      <c r="AY23" t="str">
        <v>Block Group 4, Census Tract 9202, Hardin County, Tennessee</v>
      </c>
      <c r="AZ23" t="str">
        <v>Block Group 2, Census Tract 506.01, Hawkins County, Tennessee</v>
      </c>
      <c r="BC23" t="str">
        <v>Block Group 2, Census Tract 9696.02, Henry County, Tennessee</v>
      </c>
      <c r="BH23" t="str">
        <v>Block Group 2, Census Tract 708.02, Jefferson County, Tennessee</v>
      </c>
      <c r="BJ23" t="str">
        <v>Block Group 1, Census Tract 35.01, Knox County, Tennessee</v>
      </c>
      <c r="BL23" t="str">
        <v>Block Group 3, Census Tract 505.04, Lauderdale County, Tennessee</v>
      </c>
      <c r="BM23" t="str">
        <v>Block Group 2, Census Tract 9609, Lawrence County, Tennessee</v>
      </c>
      <c r="BO23" t="str">
        <v>Block Group 3, Census Tract 9756.01, Lincoln County, Tennessee</v>
      </c>
      <c r="BP23" t="str">
        <v>Block Group 2, Census Tract 604, Loudon County, Tennessee</v>
      </c>
      <c r="BR23" t="str">
        <v>Block Group 1, Census Tract 3, Madison County, Tennessee</v>
      </c>
      <c r="BU23" t="str">
        <v>Block Group 2, Census Tract 101, Maury County, Tennessee</v>
      </c>
      <c r="BV23" t="str">
        <v>Block Group 2, Census Tract 9704.02, McMinn County, Tennessee</v>
      </c>
      <c r="BY23" t="str">
        <v>Block Group 2, Census Tract 9255.01, Monroe County, Tennessee</v>
      </c>
      <c r="BZ23" t="str">
        <v>Block Group 1, Census Tract 1014, Montgomery County, Tennessee</v>
      </c>
      <c r="CC23" t="str">
        <v>Block Group 3, Census Tract 9653, Obion County, Tennessee</v>
      </c>
      <c r="CH23" t="str">
        <v>Block Group 2, Census Tract 12.01, Putnam County, Tennessee</v>
      </c>
      <c r="CJ23" t="str">
        <v>Block Group 2, Census Tract 303.01, Roane County, Tennessee</v>
      </c>
      <c r="CK23" t="str">
        <v>Block Group 2, Census Tract 804.01, Robertson County, Tennessee</v>
      </c>
      <c r="CL23" t="str">
        <v>Block Group 1, Census Tract 407.02, Rutherford County, Tennessee</v>
      </c>
      <c r="CO23" t="str">
        <v>Block Group 1, Census Tract 810.01, Sevier County, Tennessee</v>
      </c>
      <c r="CP23" t="str">
        <v>Block Group 1, Census Tract 112, Shelby County, Tennessee</v>
      </c>
      <c r="CS23" t="str">
        <v>Block Group 1, Census Tract 424, Sullivan County, Tennessee</v>
      </c>
      <c r="CT23" t="str">
        <v>Block Group 1, Census Tract 207, Sumner County, Tennessee</v>
      </c>
      <c r="CU23" t="str">
        <v>Block Group 2, Census Tract 406.02, Tipton County, Tennessee</v>
      </c>
      <c r="CZ23" t="str">
        <v>Block Group 3, Census Tract 9305, Warren County, Tennessee</v>
      </c>
      <c r="DA23" t="str">
        <v>Block Group 1, Census Tract 616.01, Washington County, Tennessee</v>
      </c>
      <c r="DC23" t="str">
        <v>Block Group 3, Census Tract 9684, Weakley County, Tennessee</v>
      </c>
      <c r="DE23" t="str">
        <v>Block Group 1, Census Tract 505.02, Williamson County, Tennessee</v>
      </c>
      <c r="DF23" t="str">
        <v>Block Group 1, Census Tract 308, Wilson County, Tennessee</v>
      </c>
      <c r="DM23" t="str">
        <v>Census Tract 115.01, Blount County, Tennessee</v>
      </c>
      <c r="DN23" t="str">
        <v>Census Tract 115.01, Bradley County, Tennessee</v>
      </c>
      <c r="EA23" t="str">
        <v>Census Tract 109.03, Davidson County, Tennessee</v>
      </c>
      <c r="EO23" t="str">
        <v>Census Tract 106, Hamilton County, Tennessee</v>
      </c>
      <c r="FC23" t="str">
        <v>Census Tract 35.01, Knox County, Tennessee</v>
      </c>
      <c r="FK23" t="str">
        <v>Census Tract 3, Madison County, Tennessee</v>
      </c>
      <c r="FS23" t="str">
        <v>Census Tract 1014, Montgomery County, Tennessee</v>
      </c>
      <c r="GE23" t="str">
        <v>Census Tract 407.02, Rutherford County, Tennessee</v>
      </c>
      <c r="GH23" t="str">
        <v>Census Tract 810.01, Sevier County, Tennessee</v>
      </c>
      <c r="GI23" t="str">
        <v>Census Tract 112, Shelby County, Tennessee</v>
      </c>
      <c r="GL23" t="str">
        <v>Census Tract 424, Sullivan County, Tennessee</v>
      </c>
      <c r="GM23" t="str">
        <v>Census Tract 207, Sumner County, Tennessee</v>
      </c>
      <c r="GT23" t="str">
        <v>Census Tract 616.01, Washington County, Tennessee</v>
      </c>
      <c r="GX23" t="str">
        <v>Census Tract 505.02, Williamson County, Tennessee</v>
      </c>
      <c r="GY23" t="str">
        <v>Census Tract 308, Wilson County, Tennessee</v>
      </c>
    </row>
    <row r="24" spans="1:207" x14ac:dyDescent="0.3">
      <c r="A24" s="163" t="s">
        <v>565</v>
      </c>
      <c r="B24" s="1" t="s">
        <v>29</v>
      </c>
      <c r="C24" s="1" t="s">
        <v>192</v>
      </c>
      <c r="D24" s="164">
        <v>8770</v>
      </c>
      <c r="E24" s="164">
        <v>15175</v>
      </c>
      <c r="F24" s="164">
        <v>21745</v>
      </c>
      <c r="G24" s="164">
        <v>36635</v>
      </c>
      <c r="H24" s="165">
        <f t="shared" si="0"/>
        <v>0.41422137300395795</v>
      </c>
      <c r="I24" s="146">
        <f t="shared" si="1"/>
        <v>0.23938856284973387</v>
      </c>
      <c r="J24" t="str">
        <v>Block Group 1, Census Tract 1008, Montgomery County, Tennessee</v>
      </c>
      <c r="K24" t="str">
        <v>Census Tract 1008, Montgomery County, Tennessee</v>
      </c>
      <c r="L24" t="str">
        <v>Belle Meade</v>
      </c>
      <c r="M24" t="str">
        <v>Dyer County</v>
      </c>
      <c r="P24" t="str">
        <v>Block Group 2, Census Tract 202.02, Anderson County, Tennessee</v>
      </c>
      <c r="Q24" t="str">
        <v>Block Group 3, Census Tract 9504.02, Bedford County, Tennessee</v>
      </c>
      <c r="T24" t="str">
        <v>Block Group 1, Census Tract 115.02, Blount County, Tennessee</v>
      </c>
      <c r="U24" t="str">
        <v>Block Group 1, Census Tract 115.02, Bradley County, Tennessee</v>
      </c>
      <c r="V24" t="str">
        <v>Block Group 2, Census Tract 9508, Campbell County, Tennessee</v>
      </c>
      <c r="X24" t="str">
        <v>Block Group 4, Census Tract 9623, Carroll County, Tennessee</v>
      </c>
      <c r="Y24" t="str">
        <v>Block Group 2, Census Tract 706, Carter County, Tennessee</v>
      </c>
      <c r="AB24" t="str">
        <v>Block Group 5, Census Tract 9707, Claiborne County, Tennessee</v>
      </c>
      <c r="AD24" t="str">
        <v>Block Group 3, Census Tract 9207, Cocke County, Tennessee</v>
      </c>
      <c r="AE24" t="str">
        <v>Block Group 2, Census Tract 9706, Coffee County, Tennessee</v>
      </c>
      <c r="AG24" t="str">
        <v>Block Group 2, Census Tract 9703.02, Cumberland County, Tennessee</v>
      </c>
      <c r="AH24" t="str">
        <v>Block Group 1, Census Tract 109.04, Davidson County, Tennessee</v>
      </c>
      <c r="AK24" t="str">
        <v>Block Group 3, Census Tract 603, Dickson County, Tennessee</v>
      </c>
      <c r="AL24" t="str">
        <v>Block Group 3, Census Tract 9644.02, Dyer County, Tennessee</v>
      </c>
      <c r="AM24" t="str">
        <v>Block Group 3, Census Tract 603, Fayette County, Tennessee</v>
      </c>
      <c r="AO24" t="str">
        <v>Block Group 3, Census Tract 9602.02, Franklin County, Tennessee</v>
      </c>
      <c r="AP24" t="str">
        <v>Block Group 2, Census Tract 9665.02, Gibson County, Tennessee</v>
      </c>
      <c r="AS24" t="str">
        <v>Block Group 2, Census Tract 906, Greene County, Tennessee</v>
      </c>
      <c r="AU24" t="str">
        <v>Block Group 2, Census Tract 1011, Hamblen County, Tennessee</v>
      </c>
      <c r="AV24" t="str">
        <v>Block Group 1, Census Tract 107, Hamilton County, Tennessee</v>
      </c>
      <c r="AZ24" t="str">
        <v>Block Group 2, Census Tract 506.02, Hawkins County, Tennessee</v>
      </c>
      <c r="BC24" t="str">
        <v>Block Group 2, Census Tract 9697, Henry County, Tennessee</v>
      </c>
      <c r="BH24" t="str">
        <v>Block Group 2, Census Tract 709, Jefferson County, Tennessee</v>
      </c>
      <c r="BJ24" t="str">
        <v>Block Group 1, Census Tract 35.02, Knox County, Tennessee</v>
      </c>
      <c r="BL24" t="str">
        <v>Block Group 3, Census Tract 505.05, Lauderdale County, Tennessee</v>
      </c>
      <c r="BM24" t="str">
        <v>Block Group 3, Census Tract 9601, Lawrence County, Tennessee</v>
      </c>
      <c r="BO24" t="str">
        <v>Block Group 3, Census Tract 9756.02, Lincoln County, Tennessee</v>
      </c>
      <c r="BP24" t="str">
        <v>Block Group 2, Census Tract 605.02, Loudon County, Tennessee</v>
      </c>
      <c r="BR24" t="str">
        <v>Block Group 1, Census Tract 4, Madison County, Tennessee</v>
      </c>
      <c r="BU24" t="str">
        <v>Block Group 2, Census Tract 102.01, Maury County, Tennessee</v>
      </c>
      <c r="BV24" t="str">
        <v>Block Group 2, Census Tract 9705, McMinn County, Tennessee</v>
      </c>
      <c r="BY24" t="str">
        <v>Block Group 2, Census Tract 9255.03, Monroe County, Tennessee</v>
      </c>
      <c r="BZ24" t="str">
        <v>Block Group 1, Census Tract 1015.01, Montgomery County, Tennessee</v>
      </c>
      <c r="CC24" t="str">
        <v>Block Group 3, Census Tract 9654, Obion County, Tennessee</v>
      </c>
      <c r="CH24" t="str">
        <v>Block Group 2, Census Tract 12.02, Putnam County, Tennessee</v>
      </c>
      <c r="CJ24" t="str">
        <v>Block Group 2, Census Tract 303.02, Roane County, Tennessee</v>
      </c>
      <c r="CK24" t="str">
        <v>Block Group 2, Census Tract 804.02, Robertson County, Tennessee</v>
      </c>
      <c r="CL24" t="str">
        <v>Block Group 1, Census Tract 407.03, Rutherford County, Tennessee</v>
      </c>
      <c r="CO24" t="str">
        <v>Block Group 1, Census Tract 810.02, Sevier County, Tennessee</v>
      </c>
      <c r="CP24" t="str">
        <v>Block Group 1, Census Tract 113, Shelby County, Tennessee</v>
      </c>
      <c r="CS24" t="str">
        <v>Block Group 1, Census Tract 425, Sullivan County, Tennessee</v>
      </c>
      <c r="CT24" t="str">
        <v>Block Group 1, Census Tract 208, Sumner County, Tennessee</v>
      </c>
      <c r="CU24" t="str">
        <v>Block Group 2, Census Tract 407, Tipton County, Tennessee</v>
      </c>
      <c r="CZ24" t="str">
        <v>Block Group 3, Census Tract 9306, Warren County, Tennessee</v>
      </c>
      <c r="DA24" t="str">
        <v>Block Group 1, Census Tract 616.03, Washington County, Tennessee</v>
      </c>
      <c r="DC24" t="str">
        <v>Block Group 3, Census Tract 9685, Weakley County, Tennessee</v>
      </c>
      <c r="DE24" t="str">
        <v>Block Group 1, Census Tract 505.03, Williamson County, Tennessee</v>
      </c>
      <c r="DF24" t="str">
        <v>Block Group 1, Census Tract 309.04, Wilson County, Tennessee</v>
      </c>
      <c r="DM24" t="str">
        <v>Census Tract 115.02, Blount County, Tennessee</v>
      </c>
      <c r="DN24" t="str">
        <v>Census Tract 115.02, Bradley County, Tennessee</v>
      </c>
      <c r="EA24" t="str">
        <v>Census Tract 109.04, Davidson County, Tennessee</v>
      </c>
      <c r="EO24" t="str">
        <v>Census Tract 107, Hamilton County, Tennessee</v>
      </c>
      <c r="FC24" t="str">
        <v>Census Tract 35.02, Knox County, Tennessee</v>
      </c>
      <c r="FK24" t="str">
        <v>Census Tract 4, Madison County, Tennessee</v>
      </c>
      <c r="FS24" t="str">
        <v>Census Tract 1015.01, Montgomery County, Tennessee</v>
      </c>
      <c r="GE24" t="str">
        <v>Census Tract 407.03, Rutherford County, Tennessee</v>
      </c>
      <c r="GH24" t="str">
        <v>Census Tract 810.02, Sevier County, Tennessee</v>
      </c>
      <c r="GI24" t="str">
        <v>Census Tract 113, Shelby County, Tennessee</v>
      </c>
      <c r="GL24" t="str">
        <v>Census Tract 425, Sullivan County, Tennessee</v>
      </c>
      <c r="GM24" t="str">
        <v>Census Tract 208, Sumner County, Tennessee</v>
      </c>
      <c r="GT24" t="str">
        <v>Census Tract 616.03, Washington County, Tennessee</v>
      </c>
      <c r="GX24" t="str">
        <v>Census Tract 505.03, Williamson County, Tennessee</v>
      </c>
      <c r="GY24" t="str">
        <v>Census Tract 309.04, Wilson County, Tennessee</v>
      </c>
    </row>
    <row r="25" spans="1:207" x14ac:dyDescent="0.3">
      <c r="A25" s="163" t="s">
        <v>565</v>
      </c>
      <c r="B25" s="1" t="s">
        <v>30</v>
      </c>
      <c r="C25" s="1" t="s">
        <v>7634</v>
      </c>
      <c r="D25" s="164">
        <v>8025</v>
      </c>
      <c r="E25" s="164">
        <v>14760</v>
      </c>
      <c r="F25" s="164">
        <v>21890</v>
      </c>
      <c r="G25" s="164">
        <v>39975</v>
      </c>
      <c r="H25" s="165">
        <f t="shared" si="0"/>
        <v>0.36923076923076925</v>
      </c>
      <c r="I25" s="146">
        <f t="shared" si="1"/>
        <v>0.20075046904315197</v>
      </c>
      <c r="J25" t="str">
        <v>Block Group 1, Census Tract 1009, Hamblen County, Tennessee</v>
      </c>
      <c r="K25" t="str">
        <v>Census Tract 1009, Hamblen County, Tennessee</v>
      </c>
      <c r="L25" t="str">
        <v>Bells</v>
      </c>
      <c r="M25" t="str">
        <v>Fayette County</v>
      </c>
      <c r="P25" t="str">
        <v>Block Group 2, Census Tract 203, Anderson County, Tennessee</v>
      </c>
      <c r="Q25" t="str">
        <v>Block Group 3, Census Tract 9505, Bedford County, Tennessee</v>
      </c>
      <c r="T25" t="str">
        <v>Block Group 1, Census Tract 115.03, Blount County, Tennessee</v>
      </c>
      <c r="U25" t="str">
        <v>Block Group 1, Census Tract 116.01, Bradley County, Tennessee</v>
      </c>
      <c r="V25" t="str">
        <v>Block Group 2, Census Tract 9509, Campbell County, Tennessee</v>
      </c>
      <c r="Y25" t="str">
        <v>Block Group 2, Census Tract 707, Carter County, Tennessee</v>
      </c>
      <c r="AD25" t="str">
        <v>Block Group 4, Census Tract 9205.01, Cocke County, Tennessee</v>
      </c>
      <c r="AE25" t="str">
        <v>Block Group 2, Census Tract 9707, Coffee County, Tennessee</v>
      </c>
      <c r="AG25" t="str">
        <v>Block Group 2, Census Tract 9704.01, Cumberland County, Tennessee</v>
      </c>
      <c r="AH25" t="str">
        <v>Block Group 1, Census Tract 110.01, Davidson County, Tennessee</v>
      </c>
      <c r="AK25" t="str">
        <v>Block Group 3, Census Tract 604.02, Dickson County, Tennessee</v>
      </c>
      <c r="AL25" t="str">
        <v>Block Group 3, Census Tract 9649, Dyer County, Tennessee</v>
      </c>
      <c r="AM25" t="str">
        <v>Block Group 3, Census Tract 604.02, Fayette County, Tennessee</v>
      </c>
      <c r="AO25" t="str">
        <v>Block Group 3, Census Tract 9603, Franklin County, Tennessee</v>
      </c>
      <c r="AP25" t="str">
        <v>Block Group 2, Census Tract 9666, Gibson County, Tennessee</v>
      </c>
      <c r="AS25" t="str">
        <v>Block Group 2, Census Tract 907, Greene County, Tennessee</v>
      </c>
      <c r="AU25" t="str">
        <v>Block Group 2, Census Tract 1012, Hamblen County, Tennessee</v>
      </c>
      <c r="AV25" t="str">
        <v>Block Group 1, Census Tract 108, Hamilton County, Tennessee</v>
      </c>
      <c r="AZ25" t="str">
        <v>Block Group 2, Census Tract 507, Hawkins County, Tennessee</v>
      </c>
      <c r="BC25" t="str">
        <v>Block Group 2, Census Tract 9698, Henry County, Tennessee</v>
      </c>
      <c r="BH25" t="str">
        <v>Block Group 3, Census Tract 701.02, Jefferson County, Tennessee</v>
      </c>
      <c r="BJ25" t="str">
        <v>Block Group 1, Census Tract 37, Knox County, Tennessee</v>
      </c>
      <c r="BL25" t="str">
        <v>Block Group 4, Census Tract 502, Lauderdale County, Tennessee</v>
      </c>
      <c r="BM25" t="str">
        <v>Block Group 3, Census Tract 9603, Lawrence County, Tennessee</v>
      </c>
      <c r="BO25" t="str">
        <v>Block Group 4, Census Tract 9753, Lincoln County, Tennessee</v>
      </c>
      <c r="BP25" t="str">
        <v>Block Group 2, Census Tract 605.03, Loudon County, Tennessee</v>
      </c>
      <c r="BR25" t="str">
        <v>Block Group 1, Census Tract 5, Madison County, Tennessee</v>
      </c>
      <c r="BU25" t="str">
        <v>Block Group 2, Census Tract 102.03, Maury County, Tennessee</v>
      </c>
      <c r="BV25" t="str">
        <v>Block Group 2, Census Tract 9706.01, McMinn County, Tennessee</v>
      </c>
      <c r="BY25" t="str">
        <v>Block Group 2, Census Tract 9255.04, Monroe County, Tennessee</v>
      </c>
      <c r="BZ25" t="str">
        <v>Block Group 1, Census Tract 1015.02, Montgomery County, Tennessee</v>
      </c>
      <c r="CC25" t="str">
        <v>Block Group 3, Census Tract 9656, Obion County, Tennessee</v>
      </c>
      <c r="CH25" t="str">
        <v>Block Group 2, Census Tract 2.01, Putnam County, Tennessee</v>
      </c>
      <c r="CJ25" t="str">
        <v>Block Group 2, Census Tract 304.01, Roane County, Tennessee</v>
      </c>
      <c r="CK25" t="str">
        <v>Block Group 2, Census Tract 805, Robertson County, Tennessee</v>
      </c>
      <c r="CL25" t="str">
        <v>Block Group 1, Census Tract 407.04, Rutherford County, Tennessee</v>
      </c>
      <c r="CO25" t="str">
        <v>Block Group 1, Census Tract 811.01, Sevier County, Tennessee</v>
      </c>
      <c r="CP25" t="str">
        <v>Block Group 1, Census Tract 114.01, Shelby County, Tennessee</v>
      </c>
      <c r="CS25" t="str">
        <v>Block Group 1, Census Tract 426, Sullivan County, Tennessee</v>
      </c>
      <c r="CT25" t="str">
        <v>Block Group 1, Census Tract 209.01, Sumner County, Tennessee</v>
      </c>
      <c r="CU25" t="str">
        <v>Block Group 2, Census Tract 408, Tipton County, Tennessee</v>
      </c>
      <c r="CZ25" t="str">
        <v>Block Group 3, Census Tract 9307, Warren County, Tennessee</v>
      </c>
      <c r="DA25" t="str">
        <v>Block Group 1, Census Tract 616.04, Washington County, Tennessee</v>
      </c>
      <c r="DC25" t="str">
        <v>Block Group 3, Census Tract 9686, Weakley County, Tennessee</v>
      </c>
      <c r="DE25" t="str">
        <v>Block Group 1, Census Tract 505.04, Williamson County, Tennessee</v>
      </c>
      <c r="DF25" t="str">
        <v>Block Group 1, Census Tract 309.05, Wilson County, Tennessee</v>
      </c>
      <c r="DM25" t="str">
        <v>Census Tract 115.03, Blount County, Tennessee</v>
      </c>
      <c r="DN25" t="str">
        <v>Census Tract 116.01, Bradley County, Tennessee</v>
      </c>
      <c r="EA25" t="str">
        <v>Census Tract 110.01, Davidson County, Tennessee</v>
      </c>
      <c r="EO25" t="str">
        <v>Census Tract 108, Hamilton County, Tennessee</v>
      </c>
      <c r="FC25" t="str">
        <v>Census Tract 37, Knox County, Tennessee</v>
      </c>
      <c r="FK25" t="str">
        <v>Census Tract 5, Madison County, Tennessee</v>
      </c>
      <c r="FS25" t="str">
        <v>Census Tract 1015.02, Montgomery County, Tennessee</v>
      </c>
      <c r="GE25" t="str">
        <v>Census Tract 407.04, Rutherford County, Tennessee</v>
      </c>
      <c r="GH25" t="str">
        <v>Census Tract 811.01, Sevier County, Tennessee</v>
      </c>
      <c r="GI25" t="str">
        <v>Census Tract 114.01, Shelby County, Tennessee</v>
      </c>
      <c r="GL25" t="str">
        <v>Census Tract 426, Sullivan County, Tennessee</v>
      </c>
      <c r="GM25" t="str">
        <v>Census Tract 209.01, Sumner County, Tennessee</v>
      </c>
      <c r="GT25" t="str">
        <v>Census Tract 616.04, Washington County, Tennessee</v>
      </c>
      <c r="GX25" t="str">
        <v>Census Tract 505.04, Williamson County, Tennessee</v>
      </c>
      <c r="GY25" t="str">
        <v>Census Tract 309.05, Wilson County, Tennessee</v>
      </c>
    </row>
    <row r="26" spans="1:207" x14ac:dyDescent="0.3">
      <c r="A26" s="163" t="s">
        <v>565</v>
      </c>
      <c r="B26" s="1" t="s">
        <v>31</v>
      </c>
      <c r="C26" s="1" t="s">
        <v>7635</v>
      </c>
      <c r="D26" s="164">
        <v>5425</v>
      </c>
      <c r="E26" s="164">
        <v>8890</v>
      </c>
      <c r="F26" s="164">
        <v>12955</v>
      </c>
      <c r="G26" s="164">
        <v>18230</v>
      </c>
      <c r="H26" s="165">
        <f t="shared" si="0"/>
        <v>0.48765770707624795</v>
      </c>
      <c r="I26" s="146">
        <f t="shared" si="1"/>
        <v>0.29758639605046627</v>
      </c>
      <c r="J26" t="str">
        <v>Block Group 1, Census Tract 1009, Montgomery County, Tennessee</v>
      </c>
      <c r="K26" t="str">
        <v>Census Tract 1009, Montgomery County, Tennessee</v>
      </c>
      <c r="L26" t="str">
        <v>Benton</v>
      </c>
      <c r="M26" t="str">
        <v>Fentress County</v>
      </c>
      <c r="P26" t="str">
        <v>Block Group 2, Census Tract 204, Anderson County, Tennessee</v>
      </c>
      <c r="Q26" t="str">
        <v>Block Group 3, Census Tract 9506, Bedford County, Tennessee</v>
      </c>
      <c r="T26" t="str">
        <v>Block Group 1, Census Tract 116.03, Blount County, Tennessee</v>
      </c>
      <c r="U26" t="str">
        <v>Block Group 1, Census Tract 116.02, Bradley County, Tennessee</v>
      </c>
      <c r="V26" t="str">
        <v>Block Group 2, Census Tract 9510, Campbell County, Tennessee</v>
      </c>
      <c r="Y26" t="str">
        <v>Block Group 2, Census Tract 708, Carter County, Tennessee</v>
      </c>
      <c r="AD26" t="str">
        <v>Block Group 4, Census Tract 9206, Cocke County, Tennessee</v>
      </c>
      <c r="AE26" t="str">
        <v>Block Group 2, Census Tract 9708.01, Coffee County, Tennessee</v>
      </c>
      <c r="AG26" t="str">
        <v>Block Group 2, Census Tract 9705.01, Cumberland County, Tennessee</v>
      </c>
      <c r="AH26" t="str">
        <v>Block Group 1, Census Tract 110.02, Davidson County, Tennessee</v>
      </c>
      <c r="AK26" t="str">
        <v>Block Group 3, Census Tract 605.01, Dickson County, Tennessee</v>
      </c>
      <c r="AL26" t="str">
        <v>Block Group 4, Census Tract 9642, Dyer County, Tennessee</v>
      </c>
      <c r="AM26" t="str">
        <v>Block Group 3, Census Tract 604.03, Fayette County, Tennessee</v>
      </c>
      <c r="AO26" t="str">
        <v>Block Group 3, Census Tract 9605, Franklin County, Tennessee</v>
      </c>
      <c r="AP26" t="str">
        <v>Block Group 2, Census Tract 9667.01, Gibson County, Tennessee</v>
      </c>
      <c r="AS26" t="str">
        <v>Block Group 2, Census Tract 908, Greene County, Tennessee</v>
      </c>
      <c r="AU26" t="str">
        <v>Block Group 3, Census Tract 1001, Hamblen County, Tennessee</v>
      </c>
      <c r="AV26" t="str">
        <v>Block Group 1, Census Tract 109.01, Hamilton County, Tennessee</v>
      </c>
      <c r="AZ26" t="str">
        <v>Block Group 2, Census Tract 508, Hawkins County, Tennessee</v>
      </c>
      <c r="BC26" t="str">
        <v>Block Group 3, Census Tract 9691, Henry County, Tennessee</v>
      </c>
      <c r="BH26" t="str">
        <v>Block Group 3, Census Tract 702, Jefferson County, Tennessee</v>
      </c>
      <c r="BJ26" t="str">
        <v>Block Group 1, Census Tract 38.01, Knox County, Tennessee</v>
      </c>
      <c r="BL26" t="str">
        <v>Block Group 4, Census Tract 505.05, Lauderdale County, Tennessee</v>
      </c>
      <c r="BM26" t="str">
        <v>Block Group 3, Census Tract 9604.01, Lawrence County, Tennessee</v>
      </c>
      <c r="BO26" t="str">
        <v>Block Group 5, Census Tract 9753, Lincoln County, Tennessee</v>
      </c>
      <c r="BP26" t="str">
        <v>Block Group 2, Census Tract 605.04, Loudon County, Tennessee</v>
      </c>
      <c r="BR26" t="str">
        <v>Block Group 1, Census Tract 6, Madison County, Tennessee</v>
      </c>
      <c r="BU26" t="str">
        <v>Block Group 2, Census Tract 102.04, Maury County, Tennessee</v>
      </c>
      <c r="BV26" t="str">
        <v>Block Group 2, Census Tract 9706.02, McMinn County, Tennessee</v>
      </c>
      <c r="BY26" t="str">
        <v>Block Group 3, Census Tract 9250.01, Monroe County, Tennessee</v>
      </c>
      <c r="BZ26" t="str">
        <v>Block Group 1, Census Tract 1016, Montgomery County, Tennessee</v>
      </c>
      <c r="CC26" t="str">
        <v>Block Group 3, Census Tract 9657, Obion County, Tennessee</v>
      </c>
      <c r="CH26" t="str">
        <v>Block Group 2, Census Tract 2.02, Putnam County, Tennessee</v>
      </c>
      <c r="CJ26" t="str">
        <v>Block Group 2, Census Tract 304.02, Roane County, Tennessee</v>
      </c>
      <c r="CK26" t="str">
        <v>Block Group 2, Census Tract 806.03, Robertson County, Tennessee</v>
      </c>
      <c r="CL26" t="str">
        <v>Block Group 1, Census Tract 408.06, Rutherford County, Tennessee</v>
      </c>
      <c r="CO26" t="str">
        <v>Block Group 1, Census Tract 811.03, Sevier County, Tennessee</v>
      </c>
      <c r="CP26" t="str">
        <v>Block Group 1, Census Tract 114.02, Shelby County, Tennessee</v>
      </c>
      <c r="CS26" t="str">
        <v>Block Group 1, Census Tract 427.02, Sullivan County, Tennessee</v>
      </c>
      <c r="CT26" t="str">
        <v>Block Group 1, Census Tract 209.03, Sumner County, Tennessee</v>
      </c>
      <c r="CU26" t="str">
        <v>Block Group 2, Census Tract 409, Tipton County, Tennessee</v>
      </c>
      <c r="CZ26" t="str">
        <v>Block Group 3, Census Tract 9308, Warren County, Tennessee</v>
      </c>
      <c r="DA26" t="str">
        <v>Block Group 1, Census Tract 617.01, Washington County, Tennessee</v>
      </c>
      <c r="DC26" t="str">
        <v>Block Group 4, Census Tract 9684, Weakley County, Tennessee</v>
      </c>
      <c r="DE26" t="str">
        <v>Block Group 1, Census Tract 506.01, Williamson County, Tennessee</v>
      </c>
      <c r="DF26" t="str">
        <v>Block Group 1, Census Tract 309.06, Wilson County, Tennessee</v>
      </c>
      <c r="DM26" t="str">
        <v>Census Tract 116.03, Blount County, Tennessee</v>
      </c>
      <c r="DN26" t="str">
        <v>Census Tract 116.02, Bradley County, Tennessee</v>
      </c>
      <c r="EA26" t="str">
        <v>Census Tract 110.02, Davidson County, Tennessee</v>
      </c>
      <c r="EO26" t="str">
        <v>Census Tract 109.01, Hamilton County, Tennessee</v>
      </c>
      <c r="FC26" t="str">
        <v>Census Tract 38.01, Knox County, Tennessee</v>
      </c>
      <c r="FK26" t="str">
        <v>Census Tract 6, Madison County, Tennessee</v>
      </c>
      <c r="FS26" t="str">
        <v>Census Tract 1016, Montgomery County, Tennessee</v>
      </c>
      <c r="GE26" t="str">
        <v>Census Tract 408.06, Rutherford County, Tennessee</v>
      </c>
      <c r="GH26" t="str">
        <v>Census Tract 811.03, Sevier County, Tennessee</v>
      </c>
      <c r="GI26" t="str">
        <v>Census Tract 114.02, Shelby County, Tennessee</v>
      </c>
      <c r="GL26" t="str">
        <v>Census Tract 427.02, Sullivan County, Tennessee</v>
      </c>
      <c r="GM26" t="str">
        <v>Census Tract 209.03, Sumner County, Tennessee</v>
      </c>
      <c r="GT26" t="str">
        <v>Census Tract 617.01, Washington County, Tennessee</v>
      </c>
      <c r="GX26" t="str">
        <v>Census Tract 506.01, Williamson County, Tennessee</v>
      </c>
      <c r="GY26" t="str">
        <v>Census Tract 309.06, Wilson County, Tennessee</v>
      </c>
    </row>
    <row r="27" spans="1:207" x14ac:dyDescent="0.3">
      <c r="A27" s="163" t="s">
        <v>565</v>
      </c>
      <c r="B27" s="1" t="s">
        <v>32</v>
      </c>
      <c r="C27" s="1" t="s">
        <v>211</v>
      </c>
      <c r="D27" s="164">
        <v>8885</v>
      </c>
      <c r="E27" s="164">
        <v>15885</v>
      </c>
      <c r="F27" s="164">
        <v>23145</v>
      </c>
      <c r="G27" s="164">
        <v>39950</v>
      </c>
      <c r="H27" s="165">
        <f t="shared" si="0"/>
        <v>0.397622027534418</v>
      </c>
      <c r="I27" s="146">
        <f t="shared" si="1"/>
        <v>0.22240300375469338</v>
      </c>
      <c r="J27" t="str">
        <v>Block Group 1, Census Tract 101, Blount County, Tennessee</v>
      </c>
      <c r="K27" t="str">
        <v>Census Tract 101, Blount County, Tennessee</v>
      </c>
      <c r="L27" t="str">
        <v>Berry Hill</v>
      </c>
      <c r="M27" t="str">
        <v>Franklin County</v>
      </c>
      <c r="P27" t="str">
        <v>Block Group 2, Census Tract 205, Anderson County, Tennessee</v>
      </c>
      <c r="Q27" t="str">
        <v>Block Group 4, Census Tract 9505, Bedford County, Tennessee</v>
      </c>
      <c r="T27" t="str">
        <v>Block Group 1, Census Tract 116.04, Blount County, Tennessee</v>
      </c>
      <c r="U27" t="str">
        <v>Block Group 2, Census Tract 101, Bradley County, Tennessee</v>
      </c>
      <c r="V27" t="str">
        <v>Block Group 2, Census Tract 9511, Campbell County, Tennessee</v>
      </c>
      <c r="Y27" t="str">
        <v>Block Group 2, Census Tract 709, Carter County, Tennessee</v>
      </c>
      <c r="AE27" t="str">
        <v>Block Group 2, Census Tract 9708.03, Coffee County, Tennessee</v>
      </c>
      <c r="AG27" t="str">
        <v>Block Group 2, Census Tract 9705.02, Cumberland County, Tennessee</v>
      </c>
      <c r="AH27" t="str">
        <v>Block Group 1, Census Tract 111, Davidson County, Tennessee</v>
      </c>
      <c r="AK27" t="str">
        <v>Block Group 3, Census Tract 605.02, Dickson County, Tennessee</v>
      </c>
      <c r="AL27" t="str">
        <v>Block Group 4, Census Tract 9643, Dyer County, Tennessee</v>
      </c>
      <c r="AM27" t="str">
        <v>Block Group 3, Census Tract 604.04, Fayette County, Tennessee</v>
      </c>
      <c r="AO27" t="str">
        <v>Block Group 3, Census Tract 9606, Franklin County, Tennessee</v>
      </c>
      <c r="AP27" t="str">
        <v>Block Group 2, Census Tract 9667.02, Gibson County, Tennessee</v>
      </c>
      <c r="AS27" t="str">
        <v>Block Group 2, Census Tract 909, Greene County, Tennessee</v>
      </c>
      <c r="AU27" t="str">
        <v>Block Group 3, Census Tract 1002, Hamblen County, Tennessee</v>
      </c>
      <c r="AV27" t="str">
        <v>Block Group 1, Census Tract 109.02, Hamilton County, Tennessee</v>
      </c>
      <c r="AZ27" t="str">
        <v>Block Group 2, Census Tract 509, Hawkins County, Tennessee</v>
      </c>
      <c r="BC27" t="str">
        <v>Block Group 3, Census Tract 9693, Henry County, Tennessee</v>
      </c>
      <c r="BH27" t="str">
        <v>Block Group 3, Census Tract 703, Jefferson County, Tennessee</v>
      </c>
      <c r="BJ27" t="str">
        <v>Block Group 1, Census Tract 38.02, Knox County, Tennessee</v>
      </c>
      <c r="BM27" t="str">
        <v>Block Group 3, Census Tract 9604.02, Lawrence County, Tennessee</v>
      </c>
      <c r="BP27" t="str">
        <v>Block Group 2, Census Tract 606, Loudon County, Tennessee</v>
      </c>
      <c r="BR27" t="str">
        <v>Block Group 1, Census Tract 7, Madison County, Tennessee</v>
      </c>
      <c r="BU27" t="str">
        <v>Block Group 2, Census Tract 103.01, Maury County, Tennessee</v>
      </c>
      <c r="BV27" t="str">
        <v>Block Group 2, Census Tract 9707, McMinn County, Tennessee</v>
      </c>
      <c r="BY27" t="str">
        <v>Block Group 3, Census Tract 9251.02, Monroe County, Tennessee</v>
      </c>
      <c r="BZ27" t="str">
        <v>Block Group 1, Census Tract 1017.01, Montgomery County, Tennessee</v>
      </c>
      <c r="CC27" t="str">
        <v>Block Group 4, Census Tract 9650, Obion County, Tennessee</v>
      </c>
      <c r="CH27" t="str">
        <v>Block Group 2, Census Tract 3.01, Putnam County, Tennessee</v>
      </c>
      <c r="CJ27" t="str">
        <v>Block Group 2, Census Tract 305, Roane County, Tennessee</v>
      </c>
      <c r="CK27" t="str">
        <v>Block Group 2, Census Tract 806.04, Robertson County, Tennessee</v>
      </c>
      <c r="CL27" t="str">
        <v>Block Group 1, Census Tract 408.07, Rutherford County, Tennessee</v>
      </c>
      <c r="CO27" t="str">
        <v>Block Group 1, Census Tract 811.04, Sevier County, Tennessee</v>
      </c>
      <c r="CP27" t="str">
        <v>Block Group 1, Census Tract 115, Shelby County, Tennessee</v>
      </c>
      <c r="CS27" t="str">
        <v>Block Group 1, Census Tract 427.03, Sullivan County, Tennessee</v>
      </c>
      <c r="CT27" t="str">
        <v>Block Group 1, Census Tract 209.04, Sumner County, Tennessee</v>
      </c>
      <c r="CU27" t="str">
        <v>Block Group 2, Census Tract 410, Tipton County, Tennessee</v>
      </c>
      <c r="CZ27" t="str">
        <v>Block Group 4, Census Tract 9304, Warren County, Tennessee</v>
      </c>
      <c r="DA27" t="str">
        <v>Block Group 1, Census Tract 617.03, Washington County, Tennessee</v>
      </c>
      <c r="DC27" t="str">
        <v>Block Group 5, Census Tract 9684, Weakley County, Tennessee</v>
      </c>
      <c r="DE27" t="str">
        <v>Block Group 1, Census Tract 506.03, Williamson County, Tennessee</v>
      </c>
      <c r="DF27" t="str">
        <v>Block Group 1, Census Tract 309.07, Wilson County, Tennessee</v>
      </c>
      <c r="DM27" t="str">
        <v>Census Tract 116.04, Blount County, Tennessee</v>
      </c>
      <c r="EA27" t="str">
        <v>Census Tract 111, Davidson County, Tennessee</v>
      </c>
      <c r="EO27" t="str">
        <v>Census Tract 109.02, Hamilton County, Tennessee</v>
      </c>
      <c r="FC27" t="str">
        <v>Census Tract 38.02, Knox County, Tennessee</v>
      </c>
      <c r="FK27" t="str">
        <v>Census Tract 7, Madison County, Tennessee</v>
      </c>
      <c r="FS27" t="str">
        <v>Census Tract 1017.01, Montgomery County, Tennessee</v>
      </c>
      <c r="GE27" t="str">
        <v>Census Tract 408.07, Rutherford County, Tennessee</v>
      </c>
      <c r="GH27" t="str">
        <v>Census Tract 811.04, Sevier County, Tennessee</v>
      </c>
      <c r="GI27" t="str">
        <v>Census Tract 115, Shelby County, Tennessee</v>
      </c>
      <c r="GL27" t="str">
        <v>Census Tract 427.03, Sullivan County, Tennessee</v>
      </c>
      <c r="GM27" t="str">
        <v>Census Tract 209.04, Sumner County, Tennessee</v>
      </c>
      <c r="GT27" t="str">
        <v>Census Tract 617.03, Washington County, Tennessee</v>
      </c>
      <c r="GX27" t="str">
        <v>Census Tract 506.03, Williamson County, Tennessee</v>
      </c>
      <c r="GY27" t="str">
        <v>Census Tract 309.07, Wilson County, Tennessee</v>
      </c>
    </row>
    <row r="28" spans="1:207" x14ac:dyDescent="0.3">
      <c r="A28" s="163" t="s">
        <v>565</v>
      </c>
      <c r="B28" s="1" t="s">
        <v>33</v>
      </c>
      <c r="C28" s="1" t="s">
        <v>222</v>
      </c>
      <c r="D28" s="164">
        <v>10245</v>
      </c>
      <c r="E28" s="164">
        <v>20360</v>
      </c>
      <c r="F28" s="164">
        <v>28500</v>
      </c>
      <c r="G28" s="164">
        <v>48055</v>
      </c>
      <c r="H28" s="165">
        <f t="shared" si="0"/>
        <v>0.42368119862657372</v>
      </c>
      <c r="I28" s="146">
        <f t="shared" si="1"/>
        <v>0.2131932161065446</v>
      </c>
      <c r="J28" t="str">
        <v>Block Group 1, Census Tract 101, Bradley County, Tennessee</v>
      </c>
      <c r="K28" t="str">
        <v>Census Tract 101, Bradley County, Tennessee</v>
      </c>
      <c r="L28" t="str">
        <v>Bethel Springs</v>
      </c>
      <c r="M28" t="str">
        <v>Gibson County</v>
      </c>
      <c r="P28" t="str">
        <v>Block Group 2, Census Tract 206, Anderson County, Tennessee</v>
      </c>
      <c r="Q28" t="str">
        <v>Block Group 4, Census Tract 9506, Bedford County, Tennessee</v>
      </c>
      <c r="T28" t="str">
        <v>Block Group 1, Census Tract 116.05, Blount County, Tennessee</v>
      </c>
      <c r="U28" t="str">
        <v>Block Group 2, Census Tract 102.01, Bradley County, Tennessee</v>
      </c>
      <c r="V28" t="str">
        <v>Block Group 3, Census Tract 9501, Campbell County, Tennessee</v>
      </c>
      <c r="Y28" t="str">
        <v>Block Group 2, Census Tract 710, Carter County, Tennessee</v>
      </c>
      <c r="AE28" t="str">
        <v>Block Group 2, Census Tract 9708.04, Coffee County, Tennessee</v>
      </c>
      <c r="AG28" t="str">
        <v>Block Group 2, Census Tract 9706.01, Cumberland County, Tennessee</v>
      </c>
      <c r="AH28" t="str">
        <v>Block Group 1, Census Tract 112, Davidson County, Tennessee</v>
      </c>
      <c r="AK28" t="str">
        <v>Block Group 3, Census Tract 606.01, Dickson County, Tennessee</v>
      </c>
      <c r="AL28" t="str">
        <v>Block Group 5, Census Tract 9643, Dyer County, Tennessee</v>
      </c>
      <c r="AM28" t="str">
        <v>Block Group 3, Census Tract 605.01, Fayette County, Tennessee</v>
      </c>
      <c r="AO28" t="str">
        <v>Block Group 3, Census Tract 9607, Franklin County, Tennessee</v>
      </c>
      <c r="AP28" t="str">
        <v>Block Group 2, Census Tract 9668, Gibson County, Tennessee</v>
      </c>
      <c r="AS28" t="str">
        <v>Block Group 2, Census Tract 910.01, Greene County, Tennessee</v>
      </c>
      <c r="AU28" t="str">
        <v>Block Group 3, Census Tract 1004, Hamblen County, Tennessee</v>
      </c>
      <c r="AV28" t="str">
        <v>Block Group 1, Census Tract 109.04, Hamilton County, Tennessee</v>
      </c>
      <c r="AZ28" t="str">
        <v>Block Group 3, Census Tract 502, Hawkins County, Tennessee</v>
      </c>
      <c r="BC28" t="str">
        <v>Block Group 3, Census Tract 9695.02, Henry County, Tennessee</v>
      </c>
      <c r="BH28" t="str">
        <v>Block Group 3, Census Tract 705, Jefferson County, Tennessee</v>
      </c>
      <c r="BJ28" t="str">
        <v>Block Group 1, Census Tract 39.01, Knox County, Tennessee</v>
      </c>
      <c r="BM28" t="str">
        <v>Block Group 3, Census Tract 9605.01, Lawrence County, Tennessee</v>
      </c>
      <c r="BP28" t="str">
        <v>Block Group 2, Census Tract 607, Loudon County, Tennessee</v>
      </c>
      <c r="BR28" t="str">
        <v>Block Group 1, Census Tract 8, Madison County, Tennessee</v>
      </c>
      <c r="BU28" t="str">
        <v>Block Group 2, Census Tract 104.01, Maury County, Tennessee</v>
      </c>
      <c r="BV28" t="str">
        <v>Block Group 2, Census Tract 9708.01, McMinn County, Tennessee</v>
      </c>
      <c r="BY28" t="str">
        <v>Block Group 3, Census Tract 9252, Monroe County, Tennessee</v>
      </c>
      <c r="BZ28" t="str">
        <v>Block Group 1, Census Tract 1017.02, Montgomery County, Tennessee</v>
      </c>
      <c r="CC28" t="str">
        <v>Block Group 4, Census Tract 9654, Obion County, Tennessee</v>
      </c>
      <c r="CH28" t="str">
        <v>Block Group 2, Census Tract 3.03, Putnam County, Tennessee</v>
      </c>
      <c r="CJ28" t="str">
        <v>Block Group 2, Census Tract 306, Roane County, Tennessee</v>
      </c>
      <c r="CK28" t="str">
        <v>Block Group 2, Census Tract 806.05, Robertson County, Tennessee</v>
      </c>
      <c r="CL28" t="str">
        <v>Block Group 1, Census Tract 408.08, Rutherford County, Tennessee</v>
      </c>
      <c r="CO28" t="str">
        <v>Block Group 1, Census Tract 9801, Sevier County, Tennessee</v>
      </c>
      <c r="CP28" t="str">
        <v>Block Group 1, Census Tract 116, Shelby County, Tennessee</v>
      </c>
      <c r="CS28" t="str">
        <v>Block Group 1, Census Tract 427.04, Sullivan County, Tennessee</v>
      </c>
      <c r="CT28" t="str">
        <v>Block Group 1, Census Tract 209.05, Sumner County, Tennessee</v>
      </c>
      <c r="CU28" t="str">
        <v>Block Group 3, Census Tract 401, Tipton County, Tennessee</v>
      </c>
      <c r="CZ28" t="str">
        <v>Block Group 4, Census Tract 9305, Warren County, Tennessee</v>
      </c>
      <c r="DA28" t="str">
        <v>Block Group 1, Census Tract 617.04, Washington County, Tennessee</v>
      </c>
      <c r="DE28" t="str">
        <v>Block Group 1, Census Tract 506.04, Williamson County, Tennessee</v>
      </c>
      <c r="DF28" t="str">
        <v>Block Group 1, Census Tract 309.08, Wilson County, Tennessee</v>
      </c>
      <c r="DM28" t="str">
        <v>Census Tract 116.05, Blount County, Tennessee</v>
      </c>
      <c r="EA28" t="str">
        <v>Census Tract 112, Davidson County, Tennessee</v>
      </c>
      <c r="EO28" t="str">
        <v>Census Tract 109.04, Hamilton County, Tennessee</v>
      </c>
      <c r="FC28" t="str">
        <v>Census Tract 39.01, Knox County, Tennessee</v>
      </c>
      <c r="FK28" t="str">
        <v>Census Tract 8, Madison County, Tennessee</v>
      </c>
      <c r="FS28" t="str">
        <v>Census Tract 1017.02, Montgomery County, Tennessee</v>
      </c>
      <c r="GE28" t="str">
        <v>Census Tract 408.08, Rutherford County, Tennessee</v>
      </c>
      <c r="GH28" t="str">
        <v>Census Tract 9801, Sevier County, Tennessee</v>
      </c>
      <c r="GI28" t="str">
        <v>Census Tract 116, Shelby County, Tennessee</v>
      </c>
      <c r="GL28" t="str">
        <v>Census Tract 427.04, Sullivan County, Tennessee</v>
      </c>
      <c r="GM28" t="str">
        <v>Census Tract 209.05, Sumner County, Tennessee</v>
      </c>
      <c r="GT28" t="str">
        <v>Census Tract 617.04, Washington County, Tennessee</v>
      </c>
      <c r="GX28" t="str">
        <v>Census Tract 506.04, Williamson County, Tennessee</v>
      </c>
      <c r="GY28" t="str">
        <v>Census Tract 309.08, Wilson County, Tennessee</v>
      </c>
    </row>
    <row r="29" spans="1:207" x14ac:dyDescent="0.3">
      <c r="A29" s="163" t="s">
        <v>565</v>
      </c>
      <c r="B29" s="1" t="s">
        <v>34</v>
      </c>
      <c r="C29" s="1" t="s">
        <v>7636</v>
      </c>
      <c r="D29" s="164">
        <v>5880</v>
      </c>
      <c r="E29" s="164">
        <v>10810</v>
      </c>
      <c r="F29" s="164">
        <v>16535</v>
      </c>
      <c r="G29" s="164">
        <v>28610</v>
      </c>
      <c r="H29" s="165">
        <f t="shared" si="0"/>
        <v>0.37783991611324713</v>
      </c>
      <c r="I29" s="146">
        <f t="shared" si="1"/>
        <v>0.20552254456483746</v>
      </c>
      <c r="J29" t="str">
        <v>Block Group 1, Census Tract 101, Maury County, Tennessee</v>
      </c>
      <c r="K29" t="str">
        <v>Census Tract 101, Maury County, Tennessee</v>
      </c>
      <c r="L29" t="str">
        <v>Big Sandy</v>
      </c>
      <c r="M29" t="str">
        <v>Giles County</v>
      </c>
      <c r="P29" t="str">
        <v>Block Group 2, Census Tract 207, Anderson County, Tennessee</v>
      </c>
      <c r="T29" t="str">
        <v>Block Group 1, Census Tract 116.06, Blount County, Tennessee</v>
      </c>
      <c r="U29" t="str">
        <v>Block Group 2, Census Tract 102.02, Bradley County, Tennessee</v>
      </c>
      <c r="V29" t="str">
        <v>Block Group 3, Census Tract 9504, Campbell County, Tennessee</v>
      </c>
      <c r="Y29" t="str">
        <v>Block Group 2, Census Tract 712, Carter County, Tennessee</v>
      </c>
      <c r="AE29" t="str">
        <v>Block Group 2, Census Tract 9709, Coffee County, Tennessee</v>
      </c>
      <c r="AG29" t="str">
        <v>Block Group 2, Census Tract 9706.02, Cumberland County, Tennessee</v>
      </c>
      <c r="AH29" t="str">
        <v>Block Group 1, Census Tract 113, Davidson County, Tennessee</v>
      </c>
      <c r="AK29" t="str">
        <v>Block Group 3, Census Tract 606.02, Dickson County, Tennessee</v>
      </c>
      <c r="AM29" t="str">
        <v>Block Group 3, Census Tract 605.02, Fayette County, Tennessee</v>
      </c>
      <c r="AO29" t="str">
        <v>Block Group 4, Census Tract 9602.01, Franklin County, Tennessee</v>
      </c>
      <c r="AP29" t="str">
        <v>Block Group 2, Census Tract 9669, Gibson County, Tennessee</v>
      </c>
      <c r="AS29" t="str">
        <v>Block Group 2, Census Tract 910.02, Greene County, Tennessee</v>
      </c>
      <c r="AU29" t="str">
        <v>Block Group 3, Census Tract 1006, Hamblen County, Tennessee</v>
      </c>
      <c r="AV29" t="str">
        <v>Block Group 1, Census Tract 109.05, Hamilton County, Tennessee</v>
      </c>
      <c r="AZ29" t="str">
        <v>Block Group 3, Census Tract 503.01, Hawkins County, Tennessee</v>
      </c>
      <c r="BC29" t="str">
        <v>Block Group 3, Census Tract 9696.02, Henry County, Tennessee</v>
      </c>
      <c r="BH29" t="str">
        <v>Block Group 3, Census Tract 706, Jefferson County, Tennessee</v>
      </c>
      <c r="BJ29" t="str">
        <v>Block Group 1, Census Tract 39.02, Knox County, Tennessee</v>
      </c>
      <c r="BM29" t="str">
        <v>Block Group 3, Census Tract 9605.02, Lawrence County, Tennessee</v>
      </c>
      <c r="BP29" t="str">
        <v>Block Group 3, Census Tract 601, Loudon County, Tennessee</v>
      </c>
      <c r="BR29" t="str">
        <v>Block Group 1, Census Tract 9, Madison County, Tennessee</v>
      </c>
      <c r="BU29" t="str">
        <v>Block Group 2, Census Tract 104.02, Maury County, Tennessee</v>
      </c>
      <c r="BV29" t="str">
        <v>Block Group 2, Census Tract 9708.02, McMinn County, Tennessee</v>
      </c>
      <c r="BY29" t="str">
        <v>Block Group 3, Census Tract 9253.01, Monroe County, Tennessee</v>
      </c>
      <c r="BZ29" t="str">
        <v>Block Group 1, Census Tract 1018.03, Montgomery County, Tennessee</v>
      </c>
      <c r="CC29" t="str">
        <v>Block Group 4, Census Tract 9656, Obion County, Tennessee</v>
      </c>
      <c r="CH29" t="str">
        <v>Block Group 2, Census Tract 3.04, Putnam County, Tennessee</v>
      </c>
      <c r="CJ29" t="str">
        <v>Block Group 2, Census Tract 307, Roane County, Tennessee</v>
      </c>
      <c r="CK29" t="str">
        <v>Block Group 2, Census Tract 806.06, Robertson County, Tennessee</v>
      </c>
      <c r="CL29" t="str">
        <v>Block Group 1, Census Tract 408.09, Rutherford County, Tennessee</v>
      </c>
      <c r="CO29" t="str">
        <v>Block Group 2, Census Tract 801.01, Sevier County, Tennessee</v>
      </c>
      <c r="CP29" t="str">
        <v>Block Group 1, Census Tract 117, Shelby County, Tennessee</v>
      </c>
      <c r="CS29" t="str">
        <v>Block Group 1, Census Tract 428.01, Sullivan County, Tennessee</v>
      </c>
      <c r="CT29" t="str">
        <v>Block Group 1, Census Tract 210.02, Sumner County, Tennessee</v>
      </c>
      <c r="CU29" t="str">
        <v>Block Group 3, Census Tract 403.02, Tipton County, Tennessee</v>
      </c>
      <c r="DA29" t="str">
        <v>Block Group 1, Census Tract 618, Washington County, Tennessee</v>
      </c>
      <c r="DE29" t="str">
        <v>Block Group 1, Census Tract 507.01, Williamson County, Tennessee</v>
      </c>
      <c r="DF29" t="str">
        <v>Block Group 1, Census Tract 310, Wilson County, Tennessee</v>
      </c>
      <c r="DM29" t="str">
        <v>Census Tract 116.06, Blount County, Tennessee</v>
      </c>
      <c r="EA29" t="str">
        <v>Census Tract 113, Davidson County, Tennessee</v>
      </c>
      <c r="EO29" t="str">
        <v>Census Tract 109.05, Hamilton County, Tennessee</v>
      </c>
      <c r="FC29" t="str">
        <v>Census Tract 39.02, Knox County, Tennessee</v>
      </c>
      <c r="FK29" t="str">
        <v>Census Tract 9, Madison County, Tennessee</v>
      </c>
      <c r="FS29" t="str">
        <v>Census Tract 1018.03, Montgomery County, Tennessee</v>
      </c>
      <c r="GE29" t="str">
        <v>Census Tract 408.09, Rutherford County, Tennessee</v>
      </c>
      <c r="GI29" t="str">
        <v>Census Tract 117, Shelby County, Tennessee</v>
      </c>
      <c r="GL29" t="str">
        <v>Census Tract 428.01, Sullivan County, Tennessee</v>
      </c>
      <c r="GM29" t="str">
        <v>Census Tract 210.02, Sumner County, Tennessee</v>
      </c>
      <c r="GT29" t="str">
        <v>Census Tract 618, Washington County, Tennessee</v>
      </c>
      <c r="GX29" t="str">
        <v>Census Tract 507.01, Williamson County, Tennessee</v>
      </c>
      <c r="GY29" t="str">
        <v>Census Tract 310, Wilson County, Tennessee</v>
      </c>
    </row>
    <row r="30" spans="1:207" x14ac:dyDescent="0.3">
      <c r="A30" s="163" t="s">
        <v>565</v>
      </c>
      <c r="B30" s="1" t="s">
        <v>35</v>
      </c>
      <c r="C30" s="1" t="s">
        <v>7637</v>
      </c>
      <c r="D30" s="164">
        <v>5560</v>
      </c>
      <c r="E30" s="164">
        <v>9205</v>
      </c>
      <c r="F30" s="164">
        <v>14080</v>
      </c>
      <c r="G30" s="164">
        <v>23125</v>
      </c>
      <c r="H30" s="165">
        <f t="shared" si="0"/>
        <v>0.39805405405405403</v>
      </c>
      <c r="I30" s="146">
        <f t="shared" si="1"/>
        <v>0.24043243243243242</v>
      </c>
      <c r="J30" t="str">
        <v>Block Group 1, Census Tract 101.01, Hamilton County, Tennessee</v>
      </c>
      <c r="K30" t="str">
        <v>Census Tract 101.01, Hamilton County, Tennessee</v>
      </c>
      <c r="L30" t="str">
        <v>Blaine</v>
      </c>
      <c r="M30" t="str">
        <v>Grainger County</v>
      </c>
      <c r="P30" t="str">
        <v>Block Group 2, Census Tract 208, Anderson County, Tennessee</v>
      </c>
      <c r="T30" t="str">
        <v>Block Group 1, Census Tract 116.07, Blount County, Tennessee</v>
      </c>
      <c r="U30" t="str">
        <v>Block Group 2, Census Tract 103, Bradley County, Tennessee</v>
      </c>
      <c r="V30" t="str">
        <v>Block Group 3, Census Tract 9505, Campbell County, Tennessee</v>
      </c>
      <c r="Y30" t="str">
        <v>Block Group 2, Census Tract 713.01, Carter County, Tennessee</v>
      </c>
      <c r="AE30" t="str">
        <v>Block Group 2, Census Tract 9710.02, Coffee County, Tennessee</v>
      </c>
      <c r="AG30" t="str">
        <v>Block Group 2, Census Tract 9707.01, Cumberland County, Tennessee</v>
      </c>
      <c r="AH30" t="str">
        <v>Block Group 1, Census Tract 114, Davidson County, Tennessee</v>
      </c>
      <c r="AK30" t="str">
        <v>Block Group 3, Census Tract 607, Dickson County, Tennessee</v>
      </c>
      <c r="AM30" t="str">
        <v>Block Group 3, Census Tract 606, Fayette County, Tennessee</v>
      </c>
      <c r="AO30" t="str">
        <v>Block Group 5, Census Tract 9602.01, Franklin County, Tennessee</v>
      </c>
      <c r="AP30" t="str">
        <v>Block Group 2, Census Tract 9670.01, Gibson County, Tennessee</v>
      </c>
      <c r="AS30" t="str">
        <v>Block Group 2, Census Tract 911, Greene County, Tennessee</v>
      </c>
      <c r="AU30" t="str">
        <v>Block Group 3, Census Tract 1007, Hamblen County, Tennessee</v>
      </c>
      <c r="AV30" t="str">
        <v>Block Group 1, Census Tract 11, Hamilton County, Tennessee</v>
      </c>
      <c r="AZ30" t="str">
        <v>Block Group 3, Census Tract 503.02, Hawkins County, Tennessee</v>
      </c>
      <c r="BC30" t="str">
        <v>Block Group 3, Census Tract 9697, Henry County, Tennessee</v>
      </c>
      <c r="BH30" t="str">
        <v>Block Group 3, Census Tract 709, Jefferson County, Tennessee</v>
      </c>
      <c r="BJ30" t="str">
        <v>Block Group 1, Census Tract 40, Knox County, Tennessee</v>
      </c>
      <c r="BM30" t="str">
        <v>Block Group 3, Census Tract 9607, Lawrence County, Tennessee</v>
      </c>
      <c r="BP30" t="str">
        <v>Block Group 3, Census Tract 602.03, Loudon County, Tennessee</v>
      </c>
      <c r="BR30" t="str">
        <v>Block Group 2, Census Tract 1, Madison County, Tennessee</v>
      </c>
      <c r="BU30" t="str">
        <v>Block Group 2, Census Tract 105, Maury County, Tennessee</v>
      </c>
      <c r="BV30" t="str">
        <v>Block Group 3, Census Tract 9701.04, McMinn County, Tennessee</v>
      </c>
      <c r="BY30" t="str">
        <v>Block Group 3, Census Tract 9253.02, Monroe County, Tennessee</v>
      </c>
      <c r="BZ30" t="str">
        <v>Block Group 1, Census Tract 1018.05, Montgomery County, Tennessee</v>
      </c>
      <c r="CH30" t="str">
        <v>Block Group 2, Census Tract 3.05, Putnam County, Tennessee</v>
      </c>
      <c r="CJ30" t="str">
        <v>Block Group 2, Census Tract 308.01, Roane County, Tennessee</v>
      </c>
      <c r="CK30" t="str">
        <v>Block Group 2, Census Tract 807.01, Robertson County, Tennessee</v>
      </c>
      <c r="CL30" t="str">
        <v>Block Group 1, Census Tract 408.10, Rutherford County, Tennessee</v>
      </c>
      <c r="CO30" t="str">
        <v>Block Group 2, Census Tract 801.03, Sevier County, Tennessee</v>
      </c>
      <c r="CP30" t="str">
        <v>Block Group 1, Census Tract 118, Shelby County, Tennessee</v>
      </c>
      <c r="CS30" t="str">
        <v>Block Group 1, Census Tract 428.02, Sullivan County, Tennessee</v>
      </c>
      <c r="CT30" t="str">
        <v>Block Group 1, Census Tract 210.04, Sumner County, Tennessee</v>
      </c>
      <c r="CU30" t="str">
        <v>Block Group 3, Census Tract 403.03, Tipton County, Tennessee</v>
      </c>
      <c r="DA30" t="str">
        <v>Block Group 1, Census Tract 619.02, Washington County, Tennessee</v>
      </c>
      <c r="DE30" t="str">
        <v>Block Group 1, Census Tract 507.02, Williamson County, Tennessee</v>
      </c>
      <c r="DF30" t="str">
        <v>Block Group 2, Census Tract 301.02, Wilson County, Tennessee</v>
      </c>
      <c r="DM30" t="str">
        <v>Census Tract 116.07, Blount County, Tennessee</v>
      </c>
      <c r="EA30" t="str">
        <v>Census Tract 114, Davidson County, Tennessee</v>
      </c>
      <c r="EO30" t="str">
        <v>Census Tract 11, Hamilton County, Tennessee</v>
      </c>
      <c r="FC30" t="str">
        <v>Census Tract 40, Knox County, Tennessee</v>
      </c>
      <c r="FS30" t="str">
        <v>Census Tract 1018.05, Montgomery County, Tennessee</v>
      </c>
      <c r="GE30" t="str">
        <v>Census Tract 408.10, Rutherford County, Tennessee</v>
      </c>
      <c r="GI30" t="str">
        <v>Census Tract 118, Shelby County, Tennessee</v>
      </c>
      <c r="GL30" t="str">
        <v>Census Tract 428.02, Sullivan County, Tennessee</v>
      </c>
      <c r="GM30" t="str">
        <v>Census Tract 210.04, Sumner County, Tennessee</v>
      </c>
      <c r="GT30" t="str">
        <v>Census Tract 619.02, Washington County, Tennessee</v>
      </c>
      <c r="GX30" t="str">
        <v>Census Tract 507.02, Williamson County, Tennessee</v>
      </c>
    </row>
    <row r="31" spans="1:207" x14ac:dyDescent="0.3">
      <c r="A31" s="163" t="s">
        <v>565</v>
      </c>
      <c r="B31" s="1" t="s">
        <v>36</v>
      </c>
      <c r="C31" s="1" t="s">
        <v>7638</v>
      </c>
      <c r="D31" s="164">
        <v>16120</v>
      </c>
      <c r="E31" s="164">
        <v>28295</v>
      </c>
      <c r="F31" s="164">
        <v>40465</v>
      </c>
      <c r="G31" s="164">
        <v>66930</v>
      </c>
      <c r="H31" s="165">
        <f t="shared" si="0"/>
        <v>0.42275511728671744</v>
      </c>
      <c r="I31" s="146">
        <f t="shared" si="1"/>
        <v>0.24084864784102794</v>
      </c>
      <c r="J31" t="str">
        <v>Block Group 1, Census Tract 101.03, Davidson County, Tennessee</v>
      </c>
      <c r="K31" t="str">
        <v>Census Tract 101.03, Davidson County, Tennessee</v>
      </c>
      <c r="L31" t="str">
        <v>Bluff City</v>
      </c>
      <c r="M31" t="str">
        <v>Greene County</v>
      </c>
      <c r="P31" t="str">
        <v>Block Group 2, Census Tract 209.01, Anderson County, Tennessee</v>
      </c>
      <c r="T31" t="str">
        <v>Block Group 1, Census Tract 9801, Blount County, Tennessee</v>
      </c>
      <c r="U31" t="str">
        <v>Block Group 2, Census Tract 104, Bradley County, Tennessee</v>
      </c>
      <c r="V31" t="str">
        <v>Block Group 3, Census Tract 9506.02, Campbell County, Tennessee</v>
      </c>
      <c r="Y31" t="str">
        <v>Block Group 2, Census Tract 713.02, Carter County, Tennessee</v>
      </c>
      <c r="AE31" t="str">
        <v>Block Group 3, Census Tract 9701, Coffee County, Tennessee</v>
      </c>
      <c r="AG31" t="str">
        <v>Block Group 2, Census Tract 9707.02, Cumberland County, Tennessee</v>
      </c>
      <c r="AH31" t="str">
        <v>Block Group 1, Census Tract 115, Davidson County, Tennessee</v>
      </c>
      <c r="AK31" t="str">
        <v>Block Group 4, Census Tract 605.01, Dickson County, Tennessee</v>
      </c>
      <c r="AM31" t="str">
        <v>Block Group 3, Census Tract 608, Fayette County, Tennessee</v>
      </c>
      <c r="AP31" t="str">
        <v>Block Group 2, Census Tract 9670.02, Gibson County, Tennessee</v>
      </c>
      <c r="AS31" t="str">
        <v>Block Group 2, Census Tract 912, Greene County, Tennessee</v>
      </c>
      <c r="AU31" t="str">
        <v>Block Group 3, Census Tract 1009, Hamblen County, Tennessee</v>
      </c>
      <c r="AV31" t="str">
        <v>Block Group 1, Census Tract 110.01, Hamilton County, Tennessee</v>
      </c>
      <c r="AZ31" t="str">
        <v>Block Group 3, Census Tract 504, Hawkins County, Tennessee</v>
      </c>
      <c r="BC31" t="str">
        <v>Block Group 4, Census Tract 9693, Henry County, Tennessee</v>
      </c>
      <c r="BH31" t="str">
        <v>Block Group 4, Census Tract 703, Jefferson County, Tennessee</v>
      </c>
      <c r="BJ31" t="str">
        <v>Block Group 1, Census Tract 41, Knox County, Tennessee</v>
      </c>
      <c r="BM31" t="str">
        <v>Block Group 4, Census Tract 9604.01, Lawrence County, Tennessee</v>
      </c>
      <c r="BP31" t="str">
        <v>Block Group 3, Census Tract 602.04, Loudon County, Tennessee</v>
      </c>
      <c r="BR31" t="str">
        <v>Block Group 2, Census Tract 10, Madison County, Tennessee</v>
      </c>
      <c r="BU31" t="str">
        <v>Block Group 2, Census Tract 106, Maury County, Tennessee</v>
      </c>
      <c r="BV31" t="str">
        <v>Block Group 3, Census Tract 9702.02, McMinn County, Tennessee</v>
      </c>
      <c r="BY31" t="str">
        <v>Block Group 3, Census Tract 9254.01, Monroe County, Tennessee</v>
      </c>
      <c r="BZ31" t="str">
        <v>Block Group 1, Census Tract 1018.06, Montgomery County, Tennessee</v>
      </c>
      <c r="CH31" t="str">
        <v>Block Group 2, Census Tract 4, Putnam County, Tennessee</v>
      </c>
      <c r="CJ31" t="str">
        <v>Block Group 2, Census Tract 308.02, Roane County, Tennessee</v>
      </c>
      <c r="CK31" t="str">
        <v>Block Group 2, Census Tract 807.02, Robertson County, Tennessee</v>
      </c>
      <c r="CL31" t="str">
        <v>Block Group 1, Census Tract 408.11, Rutherford County, Tennessee</v>
      </c>
      <c r="CO31" t="str">
        <v>Block Group 2, Census Tract 801.04, Sevier County, Tennessee</v>
      </c>
      <c r="CP31" t="str">
        <v>Block Group 1, Census Tract 12, Shelby County, Tennessee</v>
      </c>
      <c r="CS31" t="str">
        <v>Block Group 1, Census Tract 429, Sullivan County, Tennessee</v>
      </c>
      <c r="CT31" t="str">
        <v>Block Group 1, Census Tract 210.05, Sumner County, Tennessee</v>
      </c>
      <c r="CU31" t="str">
        <v>Block Group 3, Census Tract 403.04, Tipton County, Tennessee</v>
      </c>
      <c r="DA31" t="str">
        <v>Block Group 1, Census Tract 619.03, Washington County, Tennessee</v>
      </c>
      <c r="DE31" t="str">
        <v>Block Group 1, Census Tract 508.01, Williamson County, Tennessee</v>
      </c>
      <c r="DF31" t="str">
        <v>Block Group 2, Census Tract 301.03, Wilson County, Tennessee</v>
      </c>
      <c r="DM31" t="str">
        <v>Census Tract 9801, Blount County, Tennessee</v>
      </c>
      <c r="EA31" t="str">
        <v>Census Tract 115, Davidson County, Tennessee</v>
      </c>
      <c r="EO31" t="str">
        <v>Census Tract 110.01, Hamilton County, Tennessee</v>
      </c>
      <c r="FC31" t="str">
        <v>Census Tract 41, Knox County, Tennessee</v>
      </c>
      <c r="FS31" t="str">
        <v>Census Tract 1018.06, Montgomery County, Tennessee</v>
      </c>
      <c r="GE31" t="str">
        <v>Census Tract 408.11, Rutherford County, Tennessee</v>
      </c>
      <c r="GI31" t="str">
        <v>Census Tract 12, Shelby County, Tennessee</v>
      </c>
      <c r="GL31" t="str">
        <v>Census Tract 429, Sullivan County, Tennessee</v>
      </c>
      <c r="GM31" t="str">
        <v>Census Tract 210.05, Sumner County, Tennessee</v>
      </c>
      <c r="GT31" t="str">
        <v>Census Tract 619.03, Washington County, Tennessee</v>
      </c>
      <c r="GX31" t="str">
        <v>Census Tract 508.01, Williamson County, Tennessee</v>
      </c>
    </row>
    <row r="32" spans="1:207" x14ac:dyDescent="0.3">
      <c r="A32" s="163" t="s">
        <v>565</v>
      </c>
      <c r="B32" s="1" t="s">
        <v>37</v>
      </c>
      <c r="C32" s="1" t="s">
        <v>7639</v>
      </c>
      <c r="D32" s="164">
        <v>3420</v>
      </c>
      <c r="E32" s="164">
        <v>5725</v>
      </c>
      <c r="F32" s="164">
        <v>8470</v>
      </c>
      <c r="G32" s="164">
        <v>13185</v>
      </c>
      <c r="H32" s="165">
        <f t="shared" si="0"/>
        <v>0.43420553659461508</v>
      </c>
      <c r="I32" s="146">
        <f t="shared" si="1"/>
        <v>0.25938566552901021</v>
      </c>
      <c r="J32" t="str">
        <v>Block Group 1, Census Tract 101.03, Hamilton County, Tennessee</v>
      </c>
      <c r="K32" t="str">
        <v>Census Tract 101.03, Hamilton County, Tennessee</v>
      </c>
      <c r="L32" t="str">
        <v>Bolivar</v>
      </c>
      <c r="M32" t="str">
        <v>Grundy County</v>
      </c>
      <c r="P32" t="str">
        <v>Block Group 2, Census Tract 209.02, Anderson County, Tennessee</v>
      </c>
      <c r="T32" t="str">
        <v>Block Group 1, Census Tract 9802, Blount County, Tennessee</v>
      </c>
      <c r="U32" t="str">
        <v>Block Group 2, Census Tract 105, Bradley County, Tennessee</v>
      </c>
      <c r="V32" t="str">
        <v>Block Group 3, Census Tract 9511, Campbell County, Tennessee</v>
      </c>
      <c r="Y32" t="str">
        <v>Block Group 2, Census Tract 714, Carter County, Tennessee</v>
      </c>
      <c r="AE32" t="str">
        <v>Block Group 3, Census Tract 9702.01, Coffee County, Tennessee</v>
      </c>
      <c r="AG32" t="str">
        <v>Block Group 2, Census Tract 9708, Cumberland County, Tennessee</v>
      </c>
      <c r="AH32" t="str">
        <v>Block Group 1, Census Tract 116, Davidson County, Tennessee</v>
      </c>
      <c r="AK32" t="str">
        <v>Block Group 4, Census Tract 606.02, Dickson County, Tennessee</v>
      </c>
      <c r="AM32" t="str">
        <v>Block Group 4, Census Tract 603, Fayette County, Tennessee</v>
      </c>
      <c r="AP32" t="str">
        <v>Block Group 2, Census Tract 9671, Gibson County, Tennessee</v>
      </c>
      <c r="AS32" t="str">
        <v>Block Group 2, Census Tract 913, Greene County, Tennessee</v>
      </c>
      <c r="AU32" t="str">
        <v>Block Group 3, Census Tract 1010, Hamblen County, Tennessee</v>
      </c>
      <c r="AV32" t="str">
        <v>Block Group 1, Census Tract 110.03, Hamilton County, Tennessee</v>
      </c>
      <c r="AZ32" t="str">
        <v>Block Group 3, Census Tract 505.03, Hawkins County, Tennessee</v>
      </c>
      <c r="BH32" t="str">
        <v>Block Group 4, Census Tract 709, Jefferson County, Tennessee</v>
      </c>
      <c r="BJ32" t="str">
        <v>Block Group 1, Census Tract 42, Knox County, Tennessee</v>
      </c>
      <c r="BM32" t="str">
        <v>Block Group 5, Census Tract 9604.01, Lawrence County, Tennessee</v>
      </c>
      <c r="BP32" t="str">
        <v>Block Group 3, Census Tract 603.01, Loudon County, Tennessee</v>
      </c>
      <c r="BR32" t="str">
        <v>Block Group 2, Census Tract 13, Madison County, Tennessee</v>
      </c>
      <c r="BU32" t="str">
        <v>Block Group 2, Census Tract 107, Maury County, Tennessee</v>
      </c>
      <c r="BV32" t="str">
        <v>Block Group 3, Census Tract 9703, McMinn County, Tennessee</v>
      </c>
      <c r="BY32" t="str">
        <v>Block Group 3, Census Tract 9254.02, Monroe County, Tennessee</v>
      </c>
      <c r="BZ32" t="str">
        <v>Block Group 1, Census Tract 1018.07, Montgomery County, Tennessee</v>
      </c>
      <c r="CH32" t="str">
        <v>Block Group 2, Census Tract 6, Putnam County, Tennessee</v>
      </c>
      <c r="CJ32" t="str">
        <v>Block Group 2, Census Tract 309, Roane County, Tennessee</v>
      </c>
      <c r="CK32" t="str">
        <v>Block Group 3, Census Tract 801.03, Robertson County, Tennessee</v>
      </c>
      <c r="CL32" t="str">
        <v>Block Group 1, Census Tract 408.12, Rutherford County, Tennessee</v>
      </c>
      <c r="CO32" t="str">
        <v>Block Group 2, Census Tract 802.02, Sevier County, Tennessee</v>
      </c>
      <c r="CP32" t="str">
        <v>Block Group 1, Census Tract 13, Shelby County, Tennessee</v>
      </c>
      <c r="CS32" t="str">
        <v>Block Group 1, Census Tract 430, Sullivan County, Tennessee</v>
      </c>
      <c r="CT32" t="str">
        <v>Block Group 1, Census Tract 210.06, Sumner County, Tennessee</v>
      </c>
      <c r="CU32" t="str">
        <v>Block Group 3, Census Tract 405, Tipton County, Tennessee</v>
      </c>
      <c r="DA32" t="str">
        <v>Block Group 1, Census Tract 619.04, Washington County, Tennessee</v>
      </c>
      <c r="DE32" t="str">
        <v>Block Group 1, Census Tract 508.02, Williamson County, Tennessee</v>
      </c>
      <c r="DF32" t="str">
        <v>Block Group 2, Census Tract 301.04, Wilson County, Tennessee</v>
      </c>
      <c r="DM32" t="str">
        <v>Census Tract 9802, Blount County, Tennessee</v>
      </c>
      <c r="EA32" t="str">
        <v>Census Tract 116, Davidson County, Tennessee</v>
      </c>
      <c r="EO32" t="str">
        <v>Census Tract 110.03, Hamilton County, Tennessee</v>
      </c>
      <c r="FC32" t="str">
        <v>Census Tract 42, Knox County, Tennessee</v>
      </c>
      <c r="FS32" t="str">
        <v>Census Tract 1018.07, Montgomery County, Tennessee</v>
      </c>
      <c r="GE32" t="str">
        <v>Census Tract 408.12, Rutherford County, Tennessee</v>
      </c>
      <c r="GI32" t="str">
        <v>Census Tract 13, Shelby County, Tennessee</v>
      </c>
      <c r="GL32" t="str">
        <v>Census Tract 430, Sullivan County, Tennessee</v>
      </c>
      <c r="GM32" t="str">
        <v>Census Tract 210.06, Sumner County, Tennessee</v>
      </c>
      <c r="GT32" t="str">
        <v>Census Tract 619.04, Washington County, Tennessee</v>
      </c>
      <c r="GX32" t="str">
        <v>Census Tract 508.02, Williamson County, Tennessee</v>
      </c>
    </row>
    <row r="33" spans="1:206" x14ac:dyDescent="0.3">
      <c r="A33" s="163" t="s">
        <v>565</v>
      </c>
      <c r="B33" s="1" t="s">
        <v>38</v>
      </c>
      <c r="C33" s="1" t="s">
        <v>7640</v>
      </c>
      <c r="D33" s="164">
        <v>16640</v>
      </c>
      <c r="E33" s="164">
        <v>28280</v>
      </c>
      <c r="F33" s="164">
        <v>41220</v>
      </c>
      <c r="G33" s="164">
        <v>63535</v>
      </c>
      <c r="H33" s="165">
        <f t="shared" si="0"/>
        <v>0.44510899504210277</v>
      </c>
      <c r="I33" s="146">
        <f t="shared" si="1"/>
        <v>0.26190288817187379</v>
      </c>
      <c r="J33" t="str">
        <v>Block Group 1, Census Tract 101.04, Davidson County, Tennessee</v>
      </c>
      <c r="K33" t="str">
        <v>Census Tract 101.04, Davidson County, Tennessee</v>
      </c>
      <c r="L33" t="str">
        <v>Braden</v>
      </c>
      <c r="M33" t="str">
        <v>Hamblen County</v>
      </c>
      <c r="P33" t="str">
        <v>Block Group 2, Census Tract 210.01, Anderson County, Tennessee</v>
      </c>
      <c r="T33" t="str">
        <v>Block Group 2, Census Tract 101, Blount County, Tennessee</v>
      </c>
      <c r="U33" t="str">
        <v>Block Group 2, Census Tract 106, Bradley County, Tennessee</v>
      </c>
      <c r="V33" t="str">
        <v>Block Group 4, Census Tract 9504, Campbell County, Tennessee</v>
      </c>
      <c r="Y33" t="str">
        <v>Block Group 2, Census Tract 715, Carter County, Tennessee</v>
      </c>
      <c r="AE33" t="str">
        <v>Block Group 3, Census Tract 9704.02, Coffee County, Tennessee</v>
      </c>
      <c r="AG33" t="str">
        <v>Block Group 3, Census Tract 9701.01, Cumberland County, Tennessee</v>
      </c>
      <c r="AH33" t="str">
        <v>Block Group 1, Census Tract 117, Davidson County, Tennessee</v>
      </c>
      <c r="AM33" t="str">
        <v>Block Group 4, Census Tract 605.01, Fayette County, Tennessee</v>
      </c>
      <c r="AP33" t="str">
        <v>Block Group 2, Census Tract 9674, Gibson County, Tennessee</v>
      </c>
      <c r="AS33" t="str">
        <v>Block Group 2, Census Tract 914, Greene County, Tennessee</v>
      </c>
      <c r="AU33" t="str">
        <v>Block Group 3, Census Tract 1011, Hamblen County, Tennessee</v>
      </c>
      <c r="AV33" t="str">
        <v>Block Group 1, Census Tract 110.04, Hamilton County, Tennessee</v>
      </c>
      <c r="AZ33" t="str">
        <v>Block Group 3, Census Tract 506.01, Hawkins County, Tennessee</v>
      </c>
      <c r="BH33" t="str">
        <v>Block Group 5, Census Tract 703, Jefferson County, Tennessee</v>
      </c>
      <c r="BJ33" t="str">
        <v>Block Group 1, Census Tract 43, Knox County, Tennessee</v>
      </c>
      <c r="BP33" t="str">
        <v>Block Group 3, Census Tract 603.03, Loudon County, Tennessee</v>
      </c>
      <c r="BR33" t="str">
        <v>Block Group 2, Census Tract 14.01, Madison County, Tennessee</v>
      </c>
      <c r="BU33" t="str">
        <v>Block Group 2, Census Tract 108.01, Maury County, Tennessee</v>
      </c>
      <c r="BV33" t="str">
        <v>Block Group 3, Census Tract 9704.01, McMinn County, Tennessee</v>
      </c>
      <c r="BY33" t="str">
        <v>Block Group 4, Census Tract 9250.01, Monroe County, Tennessee</v>
      </c>
      <c r="BZ33" t="str">
        <v>Block Group 1, Census Tract 1018.08, Montgomery County, Tennessee</v>
      </c>
      <c r="CH33" t="str">
        <v>Block Group 2, Census Tract 7, Putnam County, Tennessee</v>
      </c>
      <c r="CJ33" t="str">
        <v>Block Group 3, Census Tract 302.04, Roane County, Tennessee</v>
      </c>
      <c r="CK33" t="str">
        <v>Block Group 3, Census Tract 801.04, Robertson County, Tennessee</v>
      </c>
      <c r="CL33" t="str">
        <v>Block Group 1, Census Tract 409.01, Rutherford County, Tennessee</v>
      </c>
      <c r="CO33" t="str">
        <v>Block Group 2, Census Tract 802.03, Sevier County, Tennessee</v>
      </c>
      <c r="CP33" t="str">
        <v>Block Group 1, Census Tract 14, Shelby County, Tennessee</v>
      </c>
      <c r="CS33" t="str">
        <v>Block Group 1, Census Tract 431, Sullivan County, Tennessee</v>
      </c>
      <c r="CT33" t="str">
        <v>Block Group 1, Census Tract 210.07, Sumner County, Tennessee</v>
      </c>
      <c r="CU33" t="str">
        <v>Block Group 3, Census Tract 406.01, Tipton County, Tennessee</v>
      </c>
      <c r="DA33" t="str">
        <v>Block Group 1, Census Tract 620, Washington County, Tennessee</v>
      </c>
      <c r="DE33" t="str">
        <v>Block Group 1, Census Tract 509.04, Williamson County, Tennessee</v>
      </c>
      <c r="DF33" t="str">
        <v>Block Group 2, Census Tract 302.02, Wilson County, Tennessee</v>
      </c>
      <c r="EA33" t="str">
        <v>Census Tract 117, Davidson County, Tennessee</v>
      </c>
      <c r="EO33" t="str">
        <v>Census Tract 110.04, Hamilton County, Tennessee</v>
      </c>
      <c r="FC33" t="str">
        <v>Census Tract 43, Knox County, Tennessee</v>
      </c>
      <c r="FS33" t="str">
        <v>Census Tract 1018.08, Montgomery County, Tennessee</v>
      </c>
      <c r="GE33" t="str">
        <v>Census Tract 409.01, Rutherford County, Tennessee</v>
      </c>
      <c r="GI33" t="str">
        <v>Census Tract 14, Shelby County, Tennessee</v>
      </c>
      <c r="GL33" t="str">
        <v>Census Tract 431, Sullivan County, Tennessee</v>
      </c>
      <c r="GM33" t="str">
        <v>Census Tract 210.07, Sumner County, Tennessee</v>
      </c>
      <c r="GT33" t="str">
        <v>Census Tract 620, Washington County, Tennessee</v>
      </c>
      <c r="GX33" t="str">
        <v>Census Tract 509.04, Williamson County, Tennessee</v>
      </c>
    </row>
    <row r="34" spans="1:206" x14ac:dyDescent="0.3">
      <c r="A34" s="163" t="s">
        <v>565</v>
      </c>
      <c r="B34" s="1" t="s">
        <v>39</v>
      </c>
      <c r="C34" s="1" t="s">
        <v>7641</v>
      </c>
      <c r="D34" s="164">
        <v>74245</v>
      </c>
      <c r="E34" s="164">
        <v>129745</v>
      </c>
      <c r="F34" s="164">
        <v>194655</v>
      </c>
      <c r="G34" s="164">
        <v>353095</v>
      </c>
      <c r="H34" s="165">
        <f t="shared" si="0"/>
        <v>0.36745068607598519</v>
      </c>
      <c r="I34" s="146">
        <f t="shared" si="1"/>
        <v>0.21026919101091773</v>
      </c>
      <c r="J34" t="str">
        <v>Block Group 1, Census Tract 101.04, Hamilton County, Tennessee</v>
      </c>
      <c r="K34" t="str">
        <v>Census Tract 101.04, Hamilton County, Tennessee</v>
      </c>
      <c r="L34" t="str">
        <v>Bradford</v>
      </c>
      <c r="M34" t="str">
        <v>Hamilton County</v>
      </c>
      <c r="P34" t="str">
        <v>Block Group 2, Census Tract 210.02, Anderson County, Tennessee</v>
      </c>
      <c r="T34" t="str">
        <v>Block Group 2, Census Tract 102, Blount County, Tennessee</v>
      </c>
      <c r="U34" t="str">
        <v>Block Group 2, Census Tract 107, Bradley County, Tennessee</v>
      </c>
      <c r="V34" t="str">
        <v>Block Group 4, Census Tract 9505, Campbell County, Tennessee</v>
      </c>
      <c r="Y34" t="str">
        <v>Block Group 2, Census Tract 717, Carter County, Tennessee</v>
      </c>
      <c r="AE34" t="str">
        <v>Block Group 3, Census Tract 9705.02, Coffee County, Tennessee</v>
      </c>
      <c r="AG34" t="str">
        <v>Block Group 3, Census Tract 9701.03, Cumberland County, Tennessee</v>
      </c>
      <c r="AH34" t="str">
        <v>Block Group 1, Census Tract 118, Davidson County, Tennessee</v>
      </c>
      <c r="AM34" t="str">
        <v>Block Group 4, Census Tract 605.02, Fayette County, Tennessee</v>
      </c>
      <c r="AP34" t="str">
        <v>Block Group 3, Census Tract 9662, Gibson County, Tennessee</v>
      </c>
      <c r="AS34" t="str">
        <v>Block Group 2, Census Tract 915, Greene County, Tennessee</v>
      </c>
      <c r="AU34" t="str">
        <v>Block Group 3, Census Tract 1012, Hamblen County, Tennessee</v>
      </c>
      <c r="AV34" t="str">
        <v>Block Group 1, Census Tract 111, Hamilton County, Tennessee</v>
      </c>
      <c r="AZ34" t="str">
        <v>Block Group 3, Census Tract 506.02, Hawkins County, Tennessee</v>
      </c>
      <c r="BJ34" t="str">
        <v>Block Group 1, Census Tract 44.01, Knox County, Tennessee</v>
      </c>
      <c r="BP34" t="str">
        <v>Block Group 3, Census Tract 604, Loudon County, Tennessee</v>
      </c>
      <c r="BR34" t="str">
        <v>Block Group 2, Census Tract 14.02, Madison County, Tennessee</v>
      </c>
      <c r="BU34" t="str">
        <v>Block Group 2, Census Tract 108.02, Maury County, Tennessee</v>
      </c>
      <c r="BV34" t="str">
        <v>Block Group 3, Census Tract 9704.02, McMinn County, Tennessee</v>
      </c>
      <c r="BY34" t="str">
        <v>Block Group 4, Census Tract 9252, Monroe County, Tennessee</v>
      </c>
      <c r="BZ34" t="str">
        <v>Block Group 1, Census Tract 1019.02, Montgomery County, Tennessee</v>
      </c>
      <c r="CH34" t="str">
        <v>Block Group 2, Census Tract 8, Putnam County, Tennessee</v>
      </c>
      <c r="CJ34" t="str">
        <v>Block Group 3, Census Tract 302.06, Roane County, Tennessee</v>
      </c>
      <c r="CK34" t="str">
        <v>Block Group 3, Census Tract 802, Robertson County, Tennessee</v>
      </c>
      <c r="CL34" t="str">
        <v>Block Group 1, Census Tract 409.04, Rutherford County, Tennessee</v>
      </c>
      <c r="CO34" t="str">
        <v>Block Group 2, Census Tract 802.04, Sevier County, Tennessee</v>
      </c>
      <c r="CP34" t="str">
        <v>Block Group 1, Census Tract 15, Shelby County, Tennessee</v>
      </c>
      <c r="CS34" t="str">
        <v>Block Group 1, Census Tract 432.01, Sullivan County, Tennessee</v>
      </c>
      <c r="CT34" t="str">
        <v>Block Group 1, Census Tract 210.08, Sumner County, Tennessee</v>
      </c>
      <c r="CU34" t="str">
        <v>Block Group 3, Census Tract 406.02, Tipton County, Tennessee</v>
      </c>
      <c r="DA34" t="str">
        <v>Block Group 2, Census Tract 601, Washington County, Tennessee</v>
      </c>
      <c r="DE34" t="str">
        <v>Block Group 1, Census Tract 509.05, Williamson County, Tennessee</v>
      </c>
      <c r="DF34" t="str">
        <v>Block Group 2, Census Tract 302.03, Wilson County, Tennessee</v>
      </c>
      <c r="EA34" t="str">
        <v>Census Tract 118, Davidson County, Tennessee</v>
      </c>
      <c r="EO34" t="str">
        <v>Census Tract 111, Hamilton County, Tennessee</v>
      </c>
      <c r="FC34" t="str">
        <v>Census Tract 44.01, Knox County, Tennessee</v>
      </c>
      <c r="FS34" t="str">
        <v>Census Tract 1019.02, Montgomery County, Tennessee</v>
      </c>
      <c r="GE34" t="str">
        <v>Census Tract 409.04, Rutherford County, Tennessee</v>
      </c>
      <c r="GI34" t="str">
        <v>Census Tract 15, Shelby County, Tennessee</v>
      </c>
      <c r="GL34" t="str">
        <v>Census Tract 432.01, Sullivan County, Tennessee</v>
      </c>
      <c r="GM34" t="str">
        <v>Census Tract 210.08, Sumner County, Tennessee</v>
      </c>
      <c r="GX34" t="str">
        <v>Census Tract 509.05, Williamson County, Tennessee</v>
      </c>
    </row>
    <row r="35" spans="1:206" x14ac:dyDescent="0.3">
      <c r="A35" s="163" t="s">
        <v>565</v>
      </c>
      <c r="B35" s="1" t="s">
        <v>40</v>
      </c>
      <c r="C35" s="1" t="s">
        <v>7642</v>
      </c>
      <c r="D35" s="164">
        <v>2605</v>
      </c>
      <c r="E35" s="164">
        <v>3485</v>
      </c>
      <c r="F35" s="164">
        <v>4335</v>
      </c>
      <c r="G35" s="164">
        <v>6385</v>
      </c>
      <c r="H35" s="165">
        <f t="shared" si="0"/>
        <v>0.54581049334377452</v>
      </c>
      <c r="I35" s="146">
        <f t="shared" si="1"/>
        <v>0.40798747063429913</v>
      </c>
      <c r="J35" t="str">
        <v>Block Group 1, Census Tract 101.05, Davidson County, Tennessee</v>
      </c>
      <c r="K35" t="str">
        <v>Census Tract 101.05, Davidson County, Tennessee</v>
      </c>
      <c r="L35" t="str">
        <v>Brentwood</v>
      </c>
      <c r="M35" t="str">
        <v>Hancock County</v>
      </c>
      <c r="P35" t="str">
        <v>Block Group 2, Census Tract 211, Anderson County, Tennessee</v>
      </c>
      <c r="T35" t="str">
        <v>Block Group 2, Census Tract 103.01, Blount County, Tennessee</v>
      </c>
      <c r="U35" t="str">
        <v>Block Group 2, Census Tract 108, Bradley County, Tennessee</v>
      </c>
      <c r="Y35" t="str">
        <v>Block Group 3, Census Tract 702, Carter County, Tennessee</v>
      </c>
      <c r="AE35" t="str">
        <v>Block Group 3, Census Tract 9706, Coffee County, Tennessee</v>
      </c>
      <c r="AG35" t="str">
        <v>Block Group 3, Census Tract 9701.04, Cumberland County, Tennessee</v>
      </c>
      <c r="AH35" t="str">
        <v>Block Group 1, Census Tract 119, Davidson County, Tennessee</v>
      </c>
      <c r="AM35" t="str">
        <v>Block Group 4, Census Tract 606, Fayette County, Tennessee</v>
      </c>
      <c r="AP35" t="str">
        <v>Block Group 3, Census Tract 9664, Gibson County, Tennessee</v>
      </c>
      <c r="AS35" t="str">
        <v>Block Group 3, Census Tract 901, Greene County, Tennessee</v>
      </c>
      <c r="AU35" t="str">
        <v>Block Group 4, Census Tract 1001, Hamblen County, Tennessee</v>
      </c>
      <c r="AV35" t="str">
        <v>Block Group 1, Census Tract 112.03, Hamilton County, Tennessee</v>
      </c>
      <c r="AZ35" t="str">
        <v>Block Group 3, Census Tract 507, Hawkins County, Tennessee</v>
      </c>
      <c r="BJ35" t="str">
        <v>Block Group 1, Census Tract 44.03, Knox County, Tennessee</v>
      </c>
      <c r="BP35" t="str">
        <v>Block Group 3, Census Tract 606, Loudon County, Tennessee</v>
      </c>
      <c r="BR35" t="str">
        <v>Block Group 2, Census Tract 15.01, Madison County, Tennessee</v>
      </c>
      <c r="BU35" t="str">
        <v>Block Group 2, Census Tract 109, Maury County, Tennessee</v>
      </c>
      <c r="BV35" t="str">
        <v>Block Group 3, Census Tract 9705, McMinn County, Tennessee</v>
      </c>
      <c r="BY35" t="str">
        <v>Block Group 4, Census Tract 9254.01, Monroe County, Tennessee</v>
      </c>
      <c r="BZ35" t="str">
        <v>Block Group 1, Census Tract 1019.04, Montgomery County, Tennessee</v>
      </c>
      <c r="CH35" t="str">
        <v>Block Group 2, Census Tract 9, Putnam County, Tennessee</v>
      </c>
      <c r="CJ35" t="str">
        <v>Block Group 3, Census Tract 303.02, Roane County, Tennessee</v>
      </c>
      <c r="CK35" t="str">
        <v>Block Group 3, Census Tract 804.01, Robertson County, Tennessee</v>
      </c>
      <c r="CL35" t="str">
        <v>Block Group 1, Census Tract 409.06, Rutherford County, Tennessee</v>
      </c>
      <c r="CO35" t="str">
        <v>Block Group 2, Census Tract 803, Sevier County, Tennessee</v>
      </c>
      <c r="CP35" t="str">
        <v>Block Group 1, Census Tract 16, Shelby County, Tennessee</v>
      </c>
      <c r="CS35" t="str">
        <v>Block Group 1, Census Tract 432.02, Sullivan County, Tennessee</v>
      </c>
      <c r="CT35" t="str">
        <v>Block Group 1, Census Tract 210.09, Sumner County, Tennessee</v>
      </c>
      <c r="CU35" t="str">
        <v>Block Group 3, Census Tract 407, Tipton County, Tennessee</v>
      </c>
      <c r="DA35" t="str">
        <v>Block Group 2, Census Tract 604.01, Washington County, Tennessee</v>
      </c>
      <c r="DE35" t="str">
        <v>Block Group 1, Census Tract 509.06, Williamson County, Tennessee</v>
      </c>
      <c r="DF35" t="str">
        <v>Block Group 2, Census Tract 302.06, Wilson County, Tennessee</v>
      </c>
      <c r="EA35" t="str">
        <v>Census Tract 119, Davidson County, Tennessee</v>
      </c>
      <c r="EO35" t="str">
        <v>Census Tract 112.03, Hamilton County, Tennessee</v>
      </c>
      <c r="FC35" t="str">
        <v>Census Tract 44.03, Knox County, Tennessee</v>
      </c>
      <c r="FS35" t="str">
        <v>Census Tract 1019.04, Montgomery County, Tennessee</v>
      </c>
      <c r="GE35" t="str">
        <v>Census Tract 409.06, Rutherford County, Tennessee</v>
      </c>
      <c r="GI35" t="str">
        <v>Census Tract 16, Shelby County, Tennessee</v>
      </c>
      <c r="GL35" t="str">
        <v>Census Tract 432.02, Sullivan County, Tennessee</v>
      </c>
      <c r="GM35" t="str">
        <v>Census Tract 210.09, Sumner County, Tennessee</v>
      </c>
      <c r="GX35" t="str">
        <v>Census Tract 509.06, Williamson County, Tennessee</v>
      </c>
    </row>
    <row r="36" spans="1:206" x14ac:dyDescent="0.3">
      <c r="A36" s="163" t="s">
        <v>565</v>
      </c>
      <c r="B36" s="1" t="s">
        <v>41</v>
      </c>
      <c r="C36" s="1" t="s">
        <v>7643</v>
      </c>
      <c r="D36" s="164">
        <v>5650</v>
      </c>
      <c r="E36" s="164">
        <v>10115</v>
      </c>
      <c r="F36" s="164">
        <v>14570</v>
      </c>
      <c r="G36" s="164">
        <v>21255</v>
      </c>
      <c r="H36" s="165">
        <f t="shared" si="0"/>
        <v>0.47588802634674193</v>
      </c>
      <c r="I36" s="146">
        <f t="shared" si="1"/>
        <v>0.26581980710421077</v>
      </c>
      <c r="J36" t="str">
        <v>Block Group 1, Census Tract 101.06, Davidson County, Tennessee</v>
      </c>
      <c r="K36" t="str">
        <v>Census Tract 101.06, Davidson County, Tennessee</v>
      </c>
      <c r="L36" t="str">
        <v>Brighton</v>
      </c>
      <c r="M36" t="str">
        <v>Hardeman County</v>
      </c>
      <c r="P36" t="str">
        <v>Block Group 2, Census Tract 212.01, Anderson County, Tennessee</v>
      </c>
      <c r="T36" t="str">
        <v>Block Group 2, Census Tract 103.02, Blount County, Tennessee</v>
      </c>
      <c r="U36" t="str">
        <v>Block Group 2, Census Tract 109, Bradley County, Tennessee</v>
      </c>
      <c r="Y36" t="str">
        <v>Block Group 3, Census Tract 703, Carter County, Tennessee</v>
      </c>
      <c r="AE36" t="str">
        <v>Block Group 3, Census Tract 9707, Coffee County, Tennessee</v>
      </c>
      <c r="AG36" t="str">
        <v>Block Group 3, Census Tract 9702.01, Cumberland County, Tennessee</v>
      </c>
      <c r="AH36" t="str">
        <v>Block Group 1, Census Tract 121, Davidson County, Tennessee</v>
      </c>
      <c r="AP36" t="str">
        <v>Block Group 3, Census Tract 9665.02, Gibson County, Tennessee</v>
      </c>
      <c r="AS36" t="str">
        <v>Block Group 3, Census Tract 903, Greene County, Tennessee</v>
      </c>
      <c r="AU36" t="str">
        <v>Block Group 4, Census Tract 1004, Hamblen County, Tennessee</v>
      </c>
      <c r="AV36" t="str">
        <v>Block Group 1, Census Tract 112.04, Hamilton County, Tennessee</v>
      </c>
      <c r="AZ36" t="str">
        <v>Block Group 3, Census Tract 508, Hawkins County, Tennessee</v>
      </c>
      <c r="BJ36" t="str">
        <v>Block Group 1, Census Tract 44.04, Knox County, Tennessee</v>
      </c>
      <c r="BP36" t="str">
        <v>Block Group 4, Census Tract 601, Loudon County, Tennessee</v>
      </c>
      <c r="BR36" t="str">
        <v>Block Group 2, Census Tract 15.02, Madison County, Tennessee</v>
      </c>
      <c r="BU36" t="str">
        <v>Block Group 2, Census Tract 110.01, Maury County, Tennessee</v>
      </c>
      <c r="BV36" t="str">
        <v>Block Group 3, Census Tract 9706.02, McMinn County, Tennessee</v>
      </c>
      <c r="BZ36" t="str">
        <v>Block Group 1, Census Tract 1019.05, Montgomery County, Tennessee</v>
      </c>
      <c r="CH36" t="str">
        <v>Block Group 3, Census Tract 1, Putnam County, Tennessee</v>
      </c>
      <c r="CJ36" t="str">
        <v>Block Group 3, Census Tract 304.02, Roane County, Tennessee</v>
      </c>
      <c r="CK36" t="str">
        <v>Block Group 3, Census Tract 804.02, Robertson County, Tennessee</v>
      </c>
      <c r="CL36" t="str">
        <v>Block Group 1, Census Tract 409.07, Rutherford County, Tennessee</v>
      </c>
      <c r="CO36" t="str">
        <v>Block Group 2, Census Tract 804.01, Sevier County, Tennessee</v>
      </c>
      <c r="CP36" t="str">
        <v>Block Group 1, Census Tract 17, Shelby County, Tennessee</v>
      </c>
      <c r="CS36" t="str">
        <v>Block Group 1, Census Tract 433.01, Sullivan County, Tennessee</v>
      </c>
      <c r="CT36" t="str">
        <v>Block Group 1, Census Tract 211.03, Sumner County, Tennessee</v>
      </c>
      <c r="CU36" t="str">
        <v>Block Group 3, Census Tract 408, Tipton County, Tennessee</v>
      </c>
      <c r="DA36" t="str">
        <v>Block Group 2, Census Tract 604.02, Washington County, Tennessee</v>
      </c>
      <c r="DE36" t="str">
        <v>Block Group 1, Census Tract 509.07, Williamson County, Tennessee</v>
      </c>
      <c r="DF36" t="str">
        <v>Block Group 2, Census Tract 302.07, Wilson County, Tennessee</v>
      </c>
      <c r="EA36" t="str">
        <v>Census Tract 121, Davidson County, Tennessee</v>
      </c>
      <c r="EO36" t="str">
        <v>Census Tract 112.04, Hamilton County, Tennessee</v>
      </c>
      <c r="FC36" t="str">
        <v>Census Tract 44.04, Knox County, Tennessee</v>
      </c>
      <c r="FS36" t="str">
        <v>Census Tract 1019.05, Montgomery County, Tennessee</v>
      </c>
      <c r="GE36" t="str">
        <v>Census Tract 409.07, Rutherford County, Tennessee</v>
      </c>
      <c r="GI36" t="str">
        <v>Census Tract 17, Shelby County, Tennessee</v>
      </c>
      <c r="GL36" t="str">
        <v>Census Tract 433.01, Sullivan County, Tennessee</v>
      </c>
      <c r="GM36" t="str">
        <v>Census Tract 211.03, Sumner County, Tennessee</v>
      </c>
      <c r="GX36" t="str">
        <v>Census Tract 509.07, Williamson County, Tennessee</v>
      </c>
    </row>
    <row r="37" spans="1:206" x14ac:dyDescent="0.3">
      <c r="A37" s="163" t="s">
        <v>565</v>
      </c>
      <c r="B37" s="1" t="s">
        <v>42</v>
      </c>
      <c r="C37" s="1" t="s">
        <v>7644</v>
      </c>
      <c r="D37" s="164">
        <v>6105</v>
      </c>
      <c r="E37" s="164">
        <v>10175</v>
      </c>
      <c r="F37" s="164">
        <v>16370</v>
      </c>
      <c r="G37" s="164">
        <v>25165</v>
      </c>
      <c r="H37" s="165">
        <f t="shared" si="0"/>
        <v>0.40433141267633615</v>
      </c>
      <c r="I37" s="146">
        <f t="shared" si="1"/>
        <v>0.24259884760580172</v>
      </c>
      <c r="J37" t="str">
        <v>Block Group 1, Census Tract 101.20, Shelby County, Tennessee</v>
      </c>
      <c r="K37" t="str">
        <v>Census Tract 101.20, Shelby County, Tennessee</v>
      </c>
      <c r="L37" t="str">
        <v>Bristol</v>
      </c>
      <c r="M37" t="str">
        <v>Hardin County</v>
      </c>
      <c r="P37" t="str">
        <v>Block Group 2, Census Tract 212.02, Anderson County, Tennessee</v>
      </c>
      <c r="T37" t="str">
        <v>Block Group 2, Census Tract 104, Blount County, Tennessee</v>
      </c>
      <c r="U37" t="str">
        <v>Block Group 2, Census Tract 110, Bradley County, Tennessee</v>
      </c>
      <c r="Y37" t="str">
        <v>Block Group 3, Census Tract 708, Carter County, Tennessee</v>
      </c>
      <c r="AE37" t="str">
        <v>Block Group 3, Census Tract 9708.01, Coffee County, Tennessee</v>
      </c>
      <c r="AG37" t="str">
        <v>Block Group 3, Census Tract 9703.02, Cumberland County, Tennessee</v>
      </c>
      <c r="AH37" t="str">
        <v>Block Group 1, Census Tract 122, Davidson County, Tennessee</v>
      </c>
      <c r="AP37" t="str">
        <v>Block Group 3, Census Tract 9669, Gibson County, Tennessee</v>
      </c>
      <c r="AS37" t="str">
        <v>Block Group 3, Census Tract 904, Greene County, Tennessee</v>
      </c>
      <c r="AU37" t="str">
        <v>Block Group 4, Census Tract 1006, Hamblen County, Tennessee</v>
      </c>
      <c r="AV37" t="str">
        <v>Block Group 1, Census Tract 112.05, Hamilton County, Tennessee</v>
      </c>
      <c r="AZ37" t="str">
        <v>Block Group 4, Census Tract 502, Hawkins County, Tennessee</v>
      </c>
      <c r="BJ37" t="str">
        <v>Block Group 1, Census Tract 45.01, Knox County, Tennessee</v>
      </c>
      <c r="BP37" t="str">
        <v>Block Group 4, Census Tract 602.04, Loudon County, Tennessee</v>
      </c>
      <c r="BR37" t="str">
        <v>Block Group 2, Census Tract 16.07, Madison County, Tennessee</v>
      </c>
      <c r="BU37" t="str">
        <v>Block Group 2, Census Tract 110.03, Maury County, Tennessee</v>
      </c>
      <c r="BV37" t="str">
        <v>Block Group 3, Census Tract 9707, McMinn County, Tennessee</v>
      </c>
      <c r="BZ37" t="str">
        <v>Block Group 1, Census Tract 1019.06, Montgomery County, Tennessee</v>
      </c>
      <c r="CH37" t="str">
        <v>Block Group 3, Census Tract 10, Putnam County, Tennessee</v>
      </c>
      <c r="CJ37" t="str">
        <v>Block Group 3, Census Tract 305, Roane County, Tennessee</v>
      </c>
      <c r="CK37" t="str">
        <v>Block Group 3, Census Tract 805, Robertson County, Tennessee</v>
      </c>
      <c r="CL37" t="str">
        <v>Block Group 1, Census Tract 409.08, Rutherford County, Tennessee</v>
      </c>
      <c r="CO37" t="str">
        <v>Block Group 2, Census Tract 804.02, Sevier County, Tennessee</v>
      </c>
      <c r="CP37" t="str">
        <v>Block Group 1, Census Tract 19, Shelby County, Tennessee</v>
      </c>
      <c r="CS37" t="str">
        <v>Block Group 1, Census Tract 433.02, Sullivan County, Tennessee</v>
      </c>
      <c r="CT37" t="str">
        <v>Block Group 1, Census Tract 211.04, Sumner County, Tennessee</v>
      </c>
      <c r="CU37" t="str">
        <v>Block Group 4, Census Tract 407, Tipton County, Tennessee</v>
      </c>
      <c r="DA37" t="str">
        <v>Block Group 2, Census Tract 605.01, Washington County, Tennessee</v>
      </c>
      <c r="DE37" t="str">
        <v>Block Group 1, Census Tract 509.08, Williamson County, Tennessee</v>
      </c>
      <c r="DF37" t="str">
        <v>Block Group 2, Census Tract 303.03, Wilson County, Tennessee</v>
      </c>
      <c r="EA37" t="str">
        <v>Census Tract 122, Davidson County, Tennessee</v>
      </c>
      <c r="EO37" t="str">
        <v>Census Tract 112.05, Hamilton County, Tennessee</v>
      </c>
      <c r="FC37" t="str">
        <v>Census Tract 45.01, Knox County, Tennessee</v>
      </c>
      <c r="FS37" t="str">
        <v>Census Tract 1019.06, Montgomery County, Tennessee</v>
      </c>
      <c r="GE37" t="str">
        <v>Census Tract 409.08, Rutherford County, Tennessee</v>
      </c>
      <c r="GI37" t="str">
        <v>Census Tract 19, Shelby County, Tennessee</v>
      </c>
      <c r="GL37" t="str">
        <v>Census Tract 433.02, Sullivan County, Tennessee</v>
      </c>
      <c r="GM37" t="str">
        <v>Census Tract 211.04, Sumner County, Tennessee</v>
      </c>
      <c r="GX37" t="str">
        <v>Census Tract 509.08, Williamson County, Tennessee</v>
      </c>
    </row>
    <row r="38" spans="1:206" x14ac:dyDescent="0.3">
      <c r="A38" s="163" t="s">
        <v>565</v>
      </c>
      <c r="B38" s="1" t="s">
        <v>43</v>
      </c>
      <c r="C38" s="1" t="s">
        <v>7645</v>
      </c>
      <c r="D38" s="164">
        <v>15155</v>
      </c>
      <c r="E38" s="164">
        <v>24440</v>
      </c>
      <c r="F38" s="164">
        <v>37105</v>
      </c>
      <c r="G38" s="164">
        <v>56075</v>
      </c>
      <c r="H38" s="165">
        <f t="shared" si="0"/>
        <v>0.43584485064645562</v>
      </c>
      <c r="I38" s="146">
        <f t="shared" si="1"/>
        <v>0.2702630405706643</v>
      </c>
      <c r="J38" t="str">
        <v>Block Group 1, Census Tract 101.21, Shelby County, Tennessee</v>
      </c>
      <c r="K38" t="str">
        <v>Census Tract 101.21, Shelby County, Tennessee</v>
      </c>
      <c r="L38" t="str">
        <v>Brownsville</v>
      </c>
      <c r="M38" t="str">
        <v>Hawkins County</v>
      </c>
      <c r="P38" t="str">
        <v>Block Group 2, Census Tract 213.01, Anderson County, Tennessee</v>
      </c>
      <c r="T38" t="str">
        <v>Block Group 2, Census Tract 105, Blount County, Tennessee</v>
      </c>
      <c r="U38" t="str">
        <v>Block Group 2, Census Tract 111.01, Bradley County, Tennessee</v>
      </c>
      <c r="Y38" t="str">
        <v>Block Group 3, Census Tract 713.01, Carter County, Tennessee</v>
      </c>
      <c r="AE38" t="str">
        <v>Block Group 3, Census Tract 9709, Coffee County, Tennessee</v>
      </c>
      <c r="AG38" t="str">
        <v>Block Group 3, Census Tract 9704.01, Cumberland County, Tennessee</v>
      </c>
      <c r="AH38" t="str">
        <v>Block Group 1, Census Tract 126, Davidson County, Tennessee</v>
      </c>
      <c r="AP38" t="str">
        <v>Block Group 3, Census Tract 9670.01, Gibson County, Tennessee</v>
      </c>
      <c r="AS38" t="str">
        <v>Block Group 3, Census Tract 905.01, Greene County, Tennessee</v>
      </c>
      <c r="AU38" t="str">
        <v>Block Group 4, Census Tract 1007, Hamblen County, Tennessee</v>
      </c>
      <c r="AV38" t="str">
        <v>Block Group 1, Census Tract 112.06, Hamilton County, Tennessee</v>
      </c>
      <c r="AZ38" t="str">
        <v>Block Group 4, Census Tract 505.03, Hawkins County, Tennessee</v>
      </c>
      <c r="BJ38" t="str">
        <v>Block Group 1, Census Tract 45.02, Knox County, Tennessee</v>
      </c>
      <c r="BP38" t="str">
        <v>Block Group 4, Census Tract 606, Loudon County, Tennessee</v>
      </c>
      <c r="BR38" t="str">
        <v>Block Group 2, Census Tract 16.10, Madison County, Tennessee</v>
      </c>
      <c r="BU38" t="str">
        <v>Block Group 2, Census Tract 110.04, Maury County, Tennessee</v>
      </c>
      <c r="BV38" t="str">
        <v>Block Group 3, Census Tract 9708.01, McMinn County, Tennessee</v>
      </c>
      <c r="BZ38" t="str">
        <v>Block Group 1, Census Tract 1020.01, Montgomery County, Tennessee</v>
      </c>
      <c r="CH38" t="str">
        <v>Block Group 3, Census Tract 11, Putnam County, Tennessee</v>
      </c>
      <c r="CJ38" t="str">
        <v>Block Group 3, Census Tract 307, Roane County, Tennessee</v>
      </c>
      <c r="CK38" t="str">
        <v>Block Group 3, Census Tract 806.04, Robertson County, Tennessee</v>
      </c>
      <c r="CL38" t="str">
        <v>Block Group 1, Census Tract 409.09, Rutherford County, Tennessee</v>
      </c>
      <c r="CO38" t="str">
        <v>Block Group 2, Census Tract 805, Sevier County, Tennessee</v>
      </c>
      <c r="CP38" t="str">
        <v>Block Group 1, Census Tract 2, Shelby County, Tennessee</v>
      </c>
      <c r="CS38" t="str">
        <v>Block Group 1, Census Tract 434.01, Sullivan County, Tennessee</v>
      </c>
      <c r="CT38" t="str">
        <v>Block Group 1, Census Tract 211.05, Sumner County, Tennessee</v>
      </c>
      <c r="CU38" t="str">
        <v>Block Group 5, Census Tract 407, Tipton County, Tennessee</v>
      </c>
      <c r="DA38" t="str">
        <v>Block Group 2, Census Tract 605.03, Washington County, Tennessee</v>
      </c>
      <c r="DE38" t="str">
        <v>Block Group 1, Census Tract 509.09, Williamson County, Tennessee</v>
      </c>
      <c r="DF38" t="str">
        <v>Block Group 2, Census Tract 303.04, Wilson County, Tennessee</v>
      </c>
      <c r="EA38" t="str">
        <v>Census Tract 126, Davidson County, Tennessee</v>
      </c>
      <c r="EO38" t="str">
        <v>Census Tract 112.06, Hamilton County, Tennessee</v>
      </c>
      <c r="FC38" t="str">
        <v>Census Tract 45.02, Knox County, Tennessee</v>
      </c>
      <c r="FS38" t="str">
        <v>Census Tract 1020.01, Montgomery County, Tennessee</v>
      </c>
      <c r="GE38" t="str">
        <v>Census Tract 409.09, Rutherford County, Tennessee</v>
      </c>
      <c r="GI38" t="str">
        <v>Census Tract 2, Shelby County, Tennessee</v>
      </c>
      <c r="GL38" t="str">
        <v>Census Tract 434.01, Sullivan County, Tennessee</v>
      </c>
      <c r="GM38" t="str">
        <v>Census Tract 211.05, Sumner County, Tennessee</v>
      </c>
      <c r="GX38" t="str">
        <v>Census Tract 509.09, Williamson County, Tennessee</v>
      </c>
    </row>
    <row r="39" spans="1:206" x14ac:dyDescent="0.3">
      <c r="A39" s="163" t="s">
        <v>565</v>
      </c>
      <c r="B39" s="1" t="s">
        <v>44</v>
      </c>
      <c r="C39" s="1" t="s">
        <v>7646</v>
      </c>
      <c r="D39" s="164">
        <v>4640</v>
      </c>
      <c r="E39" s="164">
        <v>8215</v>
      </c>
      <c r="F39" s="164">
        <v>11485</v>
      </c>
      <c r="G39" s="164">
        <v>17165</v>
      </c>
      <c r="H39" s="165">
        <f t="shared" si="0"/>
        <v>0.47859015438392077</v>
      </c>
      <c r="I39" s="146">
        <f t="shared" si="1"/>
        <v>0.27031750655403436</v>
      </c>
      <c r="J39" t="str">
        <v>Block Group 1, Census Tract 101.22, Shelby County, Tennessee</v>
      </c>
      <c r="K39" t="str">
        <v>Census Tract 101.22, Shelby County, Tennessee</v>
      </c>
      <c r="L39" t="str">
        <v>Bruceton</v>
      </c>
      <c r="M39" t="str">
        <v>Haywood County</v>
      </c>
      <c r="P39" t="str">
        <v>Block Group 2, Census Tract 213.03, Anderson County, Tennessee</v>
      </c>
      <c r="T39" t="str">
        <v>Block Group 2, Census Tract 106, Blount County, Tennessee</v>
      </c>
      <c r="U39" t="str">
        <v>Block Group 2, Census Tract 111.02, Bradley County, Tennessee</v>
      </c>
      <c r="Y39" t="str">
        <v>Block Group 3, Census Tract 717, Carter County, Tennessee</v>
      </c>
      <c r="AE39" t="str">
        <v>Block Group 3, Census Tract 9710.02, Coffee County, Tennessee</v>
      </c>
      <c r="AG39" t="str">
        <v>Block Group 3, Census Tract 9705.02, Cumberland County, Tennessee</v>
      </c>
      <c r="AH39" t="str">
        <v>Block Group 1, Census Tract 127.01, Davidson County, Tennessee</v>
      </c>
      <c r="AP39" t="str">
        <v>Block Group 3, Census Tract 9670.02, Gibson County, Tennessee</v>
      </c>
      <c r="AS39" t="str">
        <v>Block Group 3, Census Tract 906, Greene County, Tennessee</v>
      </c>
      <c r="AU39" t="str">
        <v>Block Group 4, Census Tract 1010, Hamblen County, Tennessee</v>
      </c>
      <c r="AV39" t="str">
        <v>Block Group 1, Census Tract 113.11, Hamilton County, Tennessee</v>
      </c>
      <c r="AZ39" t="str">
        <v>Block Group 4, Census Tract 506.01, Hawkins County, Tennessee</v>
      </c>
      <c r="BJ39" t="str">
        <v>Block Group 1, Census Tract 46.06, Knox County, Tennessee</v>
      </c>
      <c r="BR39" t="str">
        <v>Block Group 2, Census Tract 16.12, Madison County, Tennessee</v>
      </c>
      <c r="BU39" t="str">
        <v>Block Group 2, Census Tract 111.01, Maury County, Tennessee</v>
      </c>
      <c r="BV39" t="str">
        <v>Block Group 4, Census Tract 9704.02, McMinn County, Tennessee</v>
      </c>
      <c r="BZ39" t="str">
        <v>Block Group 1, Census Tract 1020.03, Montgomery County, Tennessee</v>
      </c>
      <c r="CH39" t="str">
        <v>Block Group 3, Census Tract 12.01, Putnam County, Tennessee</v>
      </c>
      <c r="CK39" t="str">
        <v>Block Group 3, Census Tract 806.06, Robertson County, Tennessee</v>
      </c>
      <c r="CL39" t="str">
        <v>Block Group 1, Census Tract 409.10, Rutherford County, Tennessee</v>
      </c>
      <c r="CO39" t="str">
        <v>Block Group 2, Census Tract 806.01, Sevier County, Tennessee</v>
      </c>
      <c r="CP39" t="str">
        <v>Block Group 1, Census Tract 20, Shelby County, Tennessee</v>
      </c>
      <c r="CS39" t="str">
        <v>Block Group 1, Census Tract 434.02, Sullivan County, Tennessee</v>
      </c>
      <c r="CT39" t="str">
        <v>Block Group 1, Census Tract 211.06, Sumner County, Tennessee</v>
      </c>
      <c r="DA39" t="str">
        <v>Block Group 2, Census Tract 605.04, Washington County, Tennessee</v>
      </c>
      <c r="DE39" t="str">
        <v>Block Group 1, Census Tract 510.01, Williamson County, Tennessee</v>
      </c>
      <c r="DF39" t="str">
        <v>Block Group 2, Census Tract 303.05, Wilson County, Tennessee</v>
      </c>
      <c r="EA39" t="str">
        <v>Census Tract 127.01, Davidson County, Tennessee</v>
      </c>
      <c r="EO39" t="str">
        <v>Census Tract 113.11, Hamilton County, Tennessee</v>
      </c>
      <c r="FC39" t="str">
        <v>Census Tract 46.06, Knox County, Tennessee</v>
      </c>
      <c r="FS39" t="str">
        <v>Census Tract 1020.03, Montgomery County, Tennessee</v>
      </c>
      <c r="GE39" t="str">
        <v>Census Tract 409.10, Rutherford County, Tennessee</v>
      </c>
      <c r="GI39" t="str">
        <v>Census Tract 20, Shelby County, Tennessee</v>
      </c>
      <c r="GL39" t="str">
        <v>Census Tract 434.02, Sullivan County, Tennessee</v>
      </c>
      <c r="GM39" t="str">
        <v>Census Tract 211.06, Sumner County, Tennessee</v>
      </c>
      <c r="GX39" t="str">
        <v>Census Tract 510.01, Williamson County, Tennessee</v>
      </c>
    </row>
    <row r="40" spans="1:206" x14ac:dyDescent="0.3">
      <c r="A40" s="163" t="s">
        <v>565</v>
      </c>
      <c r="B40" s="1" t="s">
        <v>45</v>
      </c>
      <c r="C40" s="1" t="s">
        <v>239</v>
      </c>
      <c r="D40" s="164">
        <v>6755</v>
      </c>
      <c r="E40" s="164">
        <v>11860</v>
      </c>
      <c r="F40" s="164">
        <v>16275</v>
      </c>
      <c r="G40" s="164">
        <v>27550</v>
      </c>
      <c r="H40" s="165">
        <f t="shared" si="0"/>
        <v>0.43049001814882032</v>
      </c>
      <c r="I40" s="146">
        <f t="shared" si="1"/>
        <v>0.24519056261343014</v>
      </c>
      <c r="J40" t="str">
        <v>Block Group 1, Census Tract 1010, Hamblen County, Tennessee</v>
      </c>
      <c r="K40" t="str">
        <v>Census Tract 1010, Hamblen County, Tennessee</v>
      </c>
      <c r="L40" t="str">
        <v>Bulls Gap</v>
      </c>
      <c r="M40" t="str">
        <v>Henderson County</v>
      </c>
      <c r="P40" t="str">
        <v>Block Group 2, Census Tract 213.04, Anderson County, Tennessee</v>
      </c>
      <c r="T40" t="str">
        <v>Block Group 2, Census Tract 107, Blount County, Tennessee</v>
      </c>
      <c r="U40" t="str">
        <v>Block Group 2, Census Tract 112.01, Bradley County, Tennessee</v>
      </c>
      <c r="AE40" t="str">
        <v>Block Group 4, Census Tract 9706, Coffee County, Tennessee</v>
      </c>
      <c r="AG40" t="str">
        <v>Block Group 3, Census Tract 9706.01, Cumberland County, Tennessee</v>
      </c>
      <c r="AH40" t="str">
        <v>Block Group 1, Census Tract 127.02, Davidson County, Tennessee</v>
      </c>
      <c r="AP40" t="str">
        <v>Block Group 3, Census Tract 9671, Gibson County, Tennessee</v>
      </c>
      <c r="AS40" t="str">
        <v>Block Group 3, Census Tract 908, Greene County, Tennessee</v>
      </c>
      <c r="AU40" t="str">
        <v>Block Group 4, Census Tract 1011, Hamblen County, Tennessee</v>
      </c>
      <c r="AV40" t="str">
        <v>Block Group 1, Census Tract 113.14, Hamilton County, Tennessee</v>
      </c>
      <c r="BJ40" t="str">
        <v>Block Group 1, Census Tract 46.07, Knox County, Tennessee</v>
      </c>
      <c r="BR40" t="str">
        <v>Block Group 2, Census Tract 17, Madison County, Tennessee</v>
      </c>
      <c r="BU40" t="str">
        <v>Block Group 2, Census Tract 111.02, Maury County, Tennessee</v>
      </c>
      <c r="BZ40" t="str">
        <v>Block Group 1, Census Tract 1020.04, Montgomery County, Tennessee</v>
      </c>
      <c r="CH40" t="str">
        <v>Block Group 3, Census Tract 3.04, Putnam County, Tennessee</v>
      </c>
      <c r="CK40" t="str">
        <v>Block Group 4, Census Tract 801.04, Robertson County, Tennessee</v>
      </c>
      <c r="CL40" t="str">
        <v>Block Group 1, Census Tract 409.11, Rutherford County, Tennessee</v>
      </c>
      <c r="CO40" t="str">
        <v>Block Group 2, Census Tract 806.03, Sevier County, Tennessee</v>
      </c>
      <c r="CP40" t="str">
        <v>Block Group 1, Census Tract 201.01, Shelby County, Tennessee</v>
      </c>
      <c r="CS40" t="str">
        <v>Block Group 1, Census Tract 435, Sullivan County, Tennessee</v>
      </c>
      <c r="CT40" t="str">
        <v>Block Group 1, Census Tract 211.07, Sumner County, Tennessee</v>
      </c>
      <c r="DA40" t="str">
        <v>Block Group 2, Census Tract 606.01, Washington County, Tennessee</v>
      </c>
      <c r="DE40" t="str">
        <v>Block Group 1, Census Tract 510.02, Williamson County, Tennessee</v>
      </c>
      <c r="DF40" t="str">
        <v>Block Group 2, Census Tract 303.08, Wilson County, Tennessee</v>
      </c>
      <c r="EA40" t="str">
        <v>Census Tract 127.02, Davidson County, Tennessee</v>
      </c>
      <c r="EO40" t="str">
        <v>Census Tract 113.14, Hamilton County, Tennessee</v>
      </c>
      <c r="FC40" t="str">
        <v>Census Tract 46.07, Knox County, Tennessee</v>
      </c>
      <c r="FS40" t="str">
        <v>Census Tract 1020.04, Montgomery County, Tennessee</v>
      </c>
      <c r="GE40" t="str">
        <v>Census Tract 409.11, Rutherford County, Tennessee</v>
      </c>
      <c r="GI40" t="str">
        <v>Census Tract 201.01, Shelby County, Tennessee</v>
      </c>
      <c r="GL40" t="str">
        <v>Census Tract 435, Sullivan County, Tennessee</v>
      </c>
      <c r="GM40" t="str">
        <v>Census Tract 211.07, Sumner County, Tennessee</v>
      </c>
      <c r="GX40" t="str">
        <v>Census Tract 510.02, Williamson County, Tennessee</v>
      </c>
    </row>
    <row r="41" spans="1:206" x14ac:dyDescent="0.3">
      <c r="A41" s="163" t="s">
        <v>565</v>
      </c>
      <c r="B41" s="1" t="s">
        <v>46</v>
      </c>
      <c r="C41" s="1" t="s">
        <v>242</v>
      </c>
      <c r="D41" s="164">
        <v>8500</v>
      </c>
      <c r="E41" s="164">
        <v>13845</v>
      </c>
      <c r="F41" s="164">
        <v>20150</v>
      </c>
      <c r="G41" s="164">
        <v>31700</v>
      </c>
      <c r="H41" s="165">
        <f t="shared" si="0"/>
        <v>0.43675078864353312</v>
      </c>
      <c r="I41" s="146">
        <f t="shared" si="1"/>
        <v>0.26813880126182965</v>
      </c>
      <c r="J41" t="str">
        <v>Block Group 1, Census Tract 1010.01, Montgomery County, Tennessee</v>
      </c>
      <c r="K41" t="str">
        <v>Census Tract 1010.01, Montgomery County, Tennessee</v>
      </c>
      <c r="L41" t="str">
        <v>Burlison</v>
      </c>
      <c r="M41" t="str">
        <v>Henry County</v>
      </c>
      <c r="P41" t="str">
        <v>Block Group 3, Census Tract 202.02, Anderson County, Tennessee</v>
      </c>
      <c r="T41" t="str">
        <v>Block Group 2, Census Tract 108, Blount County, Tennessee</v>
      </c>
      <c r="U41" t="str">
        <v>Block Group 2, Census Tract 112.03, Bradley County, Tennessee</v>
      </c>
      <c r="AE41" t="str">
        <v>Block Group 4, Census Tract 9709, Coffee County, Tennessee</v>
      </c>
      <c r="AG41" t="str">
        <v>Block Group 3, Census Tract 9706.02, Cumberland County, Tennessee</v>
      </c>
      <c r="AH41" t="str">
        <v>Block Group 1, Census Tract 128.01, Davidson County, Tennessee</v>
      </c>
      <c r="AP41" t="str">
        <v>Block Group 3, Census Tract 9674, Gibson County, Tennessee</v>
      </c>
      <c r="AS41" t="str">
        <v>Block Group 3, Census Tract 909, Greene County, Tennessee</v>
      </c>
      <c r="AU41" t="str">
        <v>Block Group 4, Census Tract 1012, Hamblen County, Tennessee</v>
      </c>
      <c r="AV41" t="str">
        <v>Block Group 1, Census Tract 113.21, Hamilton County, Tennessee</v>
      </c>
      <c r="BJ41" t="str">
        <v>Block Group 1, Census Tract 46.08, Knox County, Tennessee</v>
      </c>
      <c r="BR41" t="str">
        <v>Block Group 2, Census Tract 18, Madison County, Tennessee</v>
      </c>
      <c r="BU41" t="str">
        <v>Block Group 2, Census Tract 112, Maury County, Tennessee</v>
      </c>
      <c r="BZ41" t="str">
        <v>Block Group 1, Census Tract 1020.05, Montgomery County, Tennessee</v>
      </c>
      <c r="CH41" t="str">
        <v>Block Group 3, Census Tract 4, Putnam County, Tennessee</v>
      </c>
      <c r="CK41" t="str">
        <v>Block Group 4, Census Tract 802, Robertson County, Tennessee</v>
      </c>
      <c r="CL41" t="str">
        <v>Block Group 1, Census Tract 410, Rutherford County, Tennessee</v>
      </c>
      <c r="CO41" t="str">
        <v>Block Group 2, Census Tract 806.04, Sevier County, Tennessee</v>
      </c>
      <c r="CP41" t="str">
        <v>Block Group 1, Census Tract 201.02, Shelby County, Tennessee</v>
      </c>
      <c r="CS41" t="str">
        <v>Block Group 1, Census Tract 436, Sullivan County, Tennessee</v>
      </c>
      <c r="CT41" t="str">
        <v>Block Group 1, Census Tract 212.01, Sumner County, Tennessee</v>
      </c>
      <c r="DA41" t="str">
        <v>Block Group 2, Census Tract 606.02, Washington County, Tennessee</v>
      </c>
      <c r="DE41" t="str">
        <v>Block Group 1, Census Tract 511, Williamson County, Tennessee</v>
      </c>
      <c r="DF41" t="str">
        <v>Block Group 2, Census Tract 303.09, Wilson County, Tennessee</v>
      </c>
      <c r="EA41" t="str">
        <v>Census Tract 128.01, Davidson County, Tennessee</v>
      </c>
      <c r="EO41" t="str">
        <v>Census Tract 113.21, Hamilton County, Tennessee</v>
      </c>
      <c r="FC41" t="str">
        <v>Census Tract 46.08, Knox County, Tennessee</v>
      </c>
      <c r="FS41" t="str">
        <v>Census Tract 1020.05, Montgomery County, Tennessee</v>
      </c>
      <c r="GE41" t="str">
        <v>Census Tract 410, Rutherford County, Tennessee</v>
      </c>
      <c r="GI41" t="str">
        <v>Census Tract 201.02, Shelby County, Tennessee</v>
      </c>
      <c r="GL41" t="str">
        <v>Census Tract 436, Sullivan County, Tennessee</v>
      </c>
      <c r="GM41" t="str">
        <v>Census Tract 212.01, Sumner County, Tennessee</v>
      </c>
      <c r="GX41" t="str">
        <v>Census Tract 511, Williamson County, Tennessee</v>
      </c>
    </row>
    <row r="42" spans="1:206" x14ac:dyDescent="0.3">
      <c r="A42" s="163" t="s">
        <v>565</v>
      </c>
      <c r="B42" s="1" t="s">
        <v>47</v>
      </c>
      <c r="C42" s="1" t="s">
        <v>7647</v>
      </c>
      <c r="D42" s="164">
        <v>4195</v>
      </c>
      <c r="E42" s="164">
        <v>8365</v>
      </c>
      <c r="F42" s="164">
        <v>13740</v>
      </c>
      <c r="G42" s="164">
        <v>23190</v>
      </c>
      <c r="H42" s="165">
        <f t="shared" si="0"/>
        <v>0.36071582578697714</v>
      </c>
      <c r="I42" s="146">
        <f t="shared" si="1"/>
        <v>0.18089693833548945</v>
      </c>
      <c r="J42" t="str">
        <v>Block Group 1, Census Tract 1010.02, Montgomery County, Tennessee</v>
      </c>
      <c r="K42" t="str">
        <v>Census Tract 1010.02, Montgomery County, Tennessee</v>
      </c>
      <c r="L42" t="str">
        <v>Burns</v>
      </c>
      <c r="M42" t="str">
        <v>Hickman County</v>
      </c>
      <c r="P42" t="str">
        <v>Block Group 3, Census Tract 203, Anderson County, Tennessee</v>
      </c>
      <c r="T42" t="str">
        <v>Block Group 2, Census Tract 109, Blount County, Tennessee</v>
      </c>
      <c r="U42" t="str">
        <v>Block Group 2, Census Tract 112.04, Bradley County, Tennessee</v>
      </c>
      <c r="AE42" t="str">
        <v>Block Group 4, Census Tract 9710.02, Coffee County, Tennessee</v>
      </c>
      <c r="AG42" t="str">
        <v>Block Group 3, Census Tract 9707.02, Cumberland County, Tennessee</v>
      </c>
      <c r="AH42" t="str">
        <v>Block Group 1, Census Tract 128.02, Davidson County, Tennessee</v>
      </c>
      <c r="AP42" t="str">
        <v>Block Group 4, Census Tract 9664, Gibson County, Tennessee</v>
      </c>
      <c r="AS42" t="str">
        <v>Block Group 3, Census Tract 910.01, Greene County, Tennessee</v>
      </c>
      <c r="AU42" t="str">
        <v>Block Group 5, Census Tract 1004, Hamblen County, Tennessee</v>
      </c>
      <c r="AV42" t="str">
        <v>Block Group 1, Census Tract 113.23, Hamilton County, Tennessee</v>
      </c>
      <c r="BJ42" t="str">
        <v>Block Group 1, Census Tract 46.09, Knox County, Tennessee</v>
      </c>
      <c r="BR42" t="str">
        <v>Block Group 2, Census Tract 19, Madison County, Tennessee</v>
      </c>
      <c r="BU42" t="str">
        <v>Block Group 3, Census Tract 101, Maury County, Tennessee</v>
      </c>
      <c r="BZ42" t="str">
        <v>Block Group 1, Census Tract 1020.07, Montgomery County, Tennessee</v>
      </c>
      <c r="CH42" t="str">
        <v>Block Group 3, Census Tract 7, Putnam County, Tennessee</v>
      </c>
      <c r="CK42" t="str">
        <v>Block Group 4, Census Tract 806.06, Robertson County, Tennessee</v>
      </c>
      <c r="CL42" t="str">
        <v>Block Group 1, Census Tract 411.02, Rutherford County, Tennessee</v>
      </c>
      <c r="CO42" t="str">
        <v>Block Group 2, Census Tract 807.01, Sevier County, Tennessee</v>
      </c>
      <c r="CP42" t="str">
        <v>Block Group 1, Census Tract 202.10, Shelby County, Tennessee</v>
      </c>
      <c r="CS42" t="str">
        <v>Block Group 2, Census Tract 402, Sullivan County, Tennessee</v>
      </c>
      <c r="CT42" t="str">
        <v>Block Group 1, Census Tract 212.03, Sumner County, Tennessee</v>
      </c>
      <c r="DA42" t="str">
        <v>Block Group 2, Census Tract 608, Washington County, Tennessee</v>
      </c>
      <c r="DE42" t="str">
        <v>Block Group 1, Census Tract 512.03, Williamson County, Tennessee</v>
      </c>
      <c r="DF42" t="str">
        <v>Block Group 2, Census Tract 303.10, Wilson County, Tennessee</v>
      </c>
      <c r="EA42" t="str">
        <v>Census Tract 128.02, Davidson County, Tennessee</v>
      </c>
      <c r="EO42" t="str">
        <v>Census Tract 113.23, Hamilton County, Tennessee</v>
      </c>
      <c r="FC42" t="str">
        <v>Census Tract 46.09, Knox County, Tennessee</v>
      </c>
      <c r="FS42" t="str">
        <v>Census Tract 1020.07, Montgomery County, Tennessee</v>
      </c>
      <c r="GE42" t="str">
        <v>Census Tract 411.02, Rutherford County, Tennessee</v>
      </c>
      <c r="GI42" t="str">
        <v>Census Tract 202.10, Shelby County, Tennessee</v>
      </c>
      <c r="GM42" t="str">
        <v>Census Tract 212.03, Sumner County, Tennessee</v>
      </c>
      <c r="GX42" t="str">
        <v>Census Tract 512.03, Williamson County, Tennessee</v>
      </c>
    </row>
    <row r="43" spans="1:206" x14ac:dyDescent="0.3">
      <c r="A43" s="163" t="s">
        <v>565</v>
      </c>
      <c r="B43" s="1" t="s">
        <v>48</v>
      </c>
      <c r="C43" s="1" t="s">
        <v>7648</v>
      </c>
      <c r="D43" s="164">
        <v>1685</v>
      </c>
      <c r="E43" s="164">
        <v>3060</v>
      </c>
      <c r="F43" s="164">
        <v>4910</v>
      </c>
      <c r="G43" s="164">
        <v>7975</v>
      </c>
      <c r="H43" s="165">
        <f t="shared" si="0"/>
        <v>0.38369905956112854</v>
      </c>
      <c r="I43" s="146">
        <f t="shared" si="1"/>
        <v>0.21128526645768025</v>
      </c>
      <c r="J43" t="str">
        <v>Block Group 1, Census Tract 1011, Hamblen County, Tennessee</v>
      </c>
      <c r="K43" t="str">
        <v>Census Tract 1011, Hamblen County, Tennessee</v>
      </c>
      <c r="L43" t="str">
        <v>Byrdstown</v>
      </c>
      <c r="M43" t="str">
        <v>Houston County</v>
      </c>
      <c r="P43" t="str">
        <v>Block Group 3, Census Tract 204, Anderson County, Tennessee</v>
      </c>
      <c r="T43" t="str">
        <v>Block Group 2, Census Tract 110.01, Blount County, Tennessee</v>
      </c>
      <c r="U43" t="str">
        <v>Block Group 2, Census Tract 113.01, Bradley County, Tennessee</v>
      </c>
      <c r="AG43" t="str">
        <v>Block Group 3, Census Tract 9708, Cumberland County, Tennessee</v>
      </c>
      <c r="AH43" t="str">
        <v>Block Group 1, Census Tract 130.01, Davidson County, Tennessee</v>
      </c>
      <c r="AP43" t="str">
        <v>Block Group 5, Census Tract 9664, Gibson County, Tennessee</v>
      </c>
      <c r="AS43" t="str">
        <v>Block Group 3, Census Tract 913, Greene County, Tennessee</v>
      </c>
      <c r="AU43" t="str">
        <v>Block Group 5, Census Tract 1006, Hamblen County, Tennessee</v>
      </c>
      <c r="AV43" t="str">
        <v>Block Group 1, Census Tract 113.24, Hamilton County, Tennessee</v>
      </c>
      <c r="BJ43" t="str">
        <v>Block Group 1, Census Tract 46.10, Knox County, Tennessee</v>
      </c>
      <c r="BR43" t="str">
        <v>Block Group 2, Census Tract 2, Madison County, Tennessee</v>
      </c>
      <c r="BU43" t="str">
        <v>Block Group 3, Census Tract 102.01, Maury County, Tennessee</v>
      </c>
      <c r="BZ43" t="str">
        <v>Block Group 1, Census Tract 1020.08, Montgomery County, Tennessee</v>
      </c>
      <c r="CH43" t="str">
        <v>Block Group 3, Census Tract 8, Putnam County, Tennessee</v>
      </c>
      <c r="CL43" t="str">
        <v>Block Group 1, Census Tract 411.03, Rutherford County, Tennessee</v>
      </c>
      <c r="CO43" t="str">
        <v>Block Group 2, Census Tract 807.02, Sevier County, Tennessee</v>
      </c>
      <c r="CP43" t="str">
        <v>Block Group 1, Census Tract 202.21, Shelby County, Tennessee</v>
      </c>
      <c r="CS43" t="str">
        <v>Block Group 2, Census Tract 403, Sullivan County, Tennessee</v>
      </c>
      <c r="CT43" t="str">
        <v>Block Group 1, Census Tract 212.04, Sumner County, Tennessee</v>
      </c>
      <c r="DA43" t="str">
        <v>Block Group 2, Census Tract 609.01, Washington County, Tennessee</v>
      </c>
      <c r="DE43" t="str">
        <v>Block Group 1, Census Tract 512.04, Williamson County, Tennessee</v>
      </c>
      <c r="DF43" t="str">
        <v>Block Group 2, Census Tract 303.11, Wilson County, Tennessee</v>
      </c>
      <c r="EA43" t="str">
        <v>Census Tract 130.01, Davidson County, Tennessee</v>
      </c>
      <c r="EO43" t="str">
        <v>Census Tract 113.24, Hamilton County, Tennessee</v>
      </c>
      <c r="FC43" t="str">
        <v>Census Tract 46.10, Knox County, Tennessee</v>
      </c>
      <c r="FS43" t="str">
        <v>Census Tract 1020.08, Montgomery County, Tennessee</v>
      </c>
      <c r="GE43" t="str">
        <v>Census Tract 411.03, Rutherford County, Tennessee</v>
      </c>
      <c r="GI43" t="str">
        <v>Census Tract 202.21, Shelby County, Tennessee</v>
      </c>
      <c r="GM43" t="str">
        <v>Census Tract 212.04, Sumner County, Tennessee</v>
      </c>
      <c r="GX43" t="str">
        <v>Census Tract 512.04, Williamson County, Tennessee</v>
      </c>
    </row>
    <row r="44" spans="1:206" x14ac:dyDescent="0.3">
      <c r="A44" s="163" t="s">
        <v>565</v>
      </c>
      <c r="B44" s="1" t="s">
        <v>49</v>
      </c>
      <c r="C44" s="1" t="s">
        <v>7649</v>
      </c>
      <c r="D44" s="164">
        <v>3555</v>
      </c>
      <c r="E44" s="164">
        <v>6545</v>
      </c>
      <c r="F44" s="164">
        <v>10810</v>
      </c>
      <c r="G44" s="164">
        <v>18290</v>
      </c>
      <c r="H44" s="165">
        <f t="shared" si="0"/>
        <v>0.35784581738655002</v>
      </c>
      <c r="I44" s="146">
        <f t="shared" si="1"/>
        <v>0.19436850738108255</v>
      </c>
      <c r="J44" t="str">
        <v>Block Group 1, Census Tract 1011.01, Montgomery County, Tennessee</v>
      </c>
      <c r="K44" t="str">
        <v>Census Tract 1011.01, Montgomery County, Tennessee</v>
      </c>
      <c r="L44" t="str">
        <v>Calhoun</v>
      </c>
      <c r="M44" t="str">
        <v>Humphreys County</v>
      </c>
      <c r="P44" t="str">
        <v>Block Group 3, Census Tract 205, Anderson County, Tennessee</v>
      </c>
      <c r="T44" t="str">
        <v>Block Group 2, Census Tract 110.02, Blount County, Tennessee</v>
      </c>
      <c r="U44" t="str">
        <v>Block Group 2, Census Tract 113.02, Bradley County, Tennessee</v>
      </c>
      <c r="AG44" t="str">
        <v>Block Group 4, Census Tract 9703.02, Cumberland County, Tennessee</v>
      </c>
      <c r="AH44" t="str">
        <v>Block Group 1, Census Tract 130.02, Davidson County, Tennessee</v>
      </c>
      <c r="AS44" t="str">
        <v>Block Group 4, Census Tract 901, Greene County, Tennessee</v>
      </c>
      <c r="AV44" t="str">
        <v>Block Group 1, Census Tract 113.25, Hamilton County, Tennessee</v>
      </c>
      <c r="BJ44" t="str">
        <v>Block Group 1, Census Tract 46.11, Knox County, Tennessee</v>
      </c>
      <c r="BR44" t="str">
        <v>Block Group 2, Census Tract 3, Madison County, Tennessee</v>
      </c>
      <c r="BU44" t="str">
        <v>Block Group 3, Census Tract 102.04, Maury County, Tennessee</v>
      </c>
      <c r="BZ44" t="str">
        <v>Block Group 1, Census Tract 1020.09, Montgomery County, Tennessee</v>
      </c>
      <c r="CH44" t="str">
        <v>Block Group 3, Census Tract 9, Putnam County, Tennessee</v>
      </c>
      <c r="CL44" t="str">
        <v>Block Group 1, Census Tract 411.04, Rutherford County, Tennessee</v>
      </c>
      <c r="CO44" t="str">
        <v>Block Group 2, Census Tract 808.01, Sevier County, Tennessee</v>
      </c>
      <c r="CP44" t="str">
        <v>Block Group 1, Census Tract 202.22, Shelby County, Tennessee</v>
      </c>
      <c r="CS44" t="str">
        <v>Block Group 2, Census Tract 405, Sullivan County, Tennessee</v>
      </c>
      <c r="CT44" t="str">
        <v>Block Group 1, Census Tract 212.05, Sumner County, Tennessee</v>
      </c>
      <c r="DA44" t="str">
        <v>Block Group 2, Census Tract 609.02, Washington County, Tennessee</v>
      </c>
      <c r="DE44" t="str">
        <v>Block Group 1, Census Tract 512.05, Williamson County, Tennessee</v>
      </c>
      <c r="DF44" t="str">
        <v>Block Group 2, Census Tract 304.02, Wilson County, Tennessee</v>
      </c>
      <c r="EA44" t="str">
        <v>Census Tract 130.02, Davidson County, Tennessee</v>
      </c>
      <c r="EO44" t="str">
        <v>Census Tract 113.25, Hamilton County, Tennessee</v>
      </c>
      <c r="FC44" t="str">
        <v>Census Tract 46.11, Knox County, Tennessee</v>
      </c>
      <c r="FS44" t="str">
        <v>Census Tract 1020.09, Montgomery County, Tennessee</v>
      </c>
      <c r="GE44" t="str">
        <v>Census Tract 411.04, Rutherford County, Tennessee</v>
      </c>
      <c r="GI44" t="str">
        <v>Census Tract 202.22, Shelby County, Tennessee</v>
      </c>
      <c r="GM44" t="str">
        <v>Census Tract 212.05, Sumner County, Tennessee</v>
      </c>
      <c r="GX44" t="str">
        <v>Census Tract 512.05, Williamson County, Tennessee</v>
      </c>
    </row>
    <row r="45" spans="1:206" x14ac:dyDescent="0.3">
      <c r="A45" s="163" t="s">
        <v>565</v>
      </c>
      <c r="B45" s="1" t="s">
        <v>50</v>
      </c>
      <c r="C45" s="1" t="s">
        <v>253</v>
      </c>
      <c r="D45" s="164">
        <v>3000</v>
      </c>
      <c r="E45" s="164">
        <v>4885</v>
      </c>
      <c r="F45" s="164">
        <v>7400</v>
      </c>
      <c r="G45" s="164">
        <v>11525</v>
      </c>
      <c r="H45" s="165">
        <f t="shared" si="0"/>
        <v>0.42386117136659435</v>
      </c>
      <c r="I45" s="146">
        <f t="shared" si="1"/>
        <v>0.26030368763557482</v>
      </c>
      <c r="J45" t="str">
        <v>Block Group 1, Census Tract 1011.02, Montgomery County, Tennessee</v>
      </c>
      <c r="K45" t="str">
        <v>Census Tract 1011.02, Montgomery County, Tennessee</v>
      </c>
      <c r="L45" t="str">
        <v>Camden</v>
      </c>
      <c r="M45" t="str">
        <v>Jackson County</v>
      </c>
      <c r="P45" t="str">
        <v>Block Group 3, Census Tract 208, Anderson County, Tennessee</v>
      </c>
      <c r="T45" t="str">
        <v>Block Group 2, Census Tract 111.01, Blount County, Tennessee</v>
      </c>
      <c r="U45" t="str">
        <v>Block Group 2, Census Tract 114.02, Bradley County, Tennessee</v>
      </c>
      <c r="AG45" t="str">
        <v>Block Group 4, Census Tract 9704.01, Cumberland County, Tennessee</v>
      </c>
      <c r="AH45" t="str">
        <v>Block Group 1, Census Tract 131, Davidson County, Tennessee</v>
      </c>
      <c r="AS45" t="str">
        <v>Block Group 4, Census Tract 903, Greene County, Tennessee</v>
      </c>
      <c r="AV45" t="str">
        <v>Block Group 1, Census Tract 113.26, Hamilton County, Tennessee</v>
      </c>
      <c r="BJ45" t="str">
        <v>Block Group 1, Census Tract 46.12, Knox County, Tennessee</v>
      </c>
      <c r="BR45" t="str">
        <v>Block Group 2, Census Tract 4, Madison County, Tennessee</v>
      </c>
      <c r="BU45" t="str">
        <v>Block Group 3, Census Tract 103.01, Maury County, Tennessee</v>
      </c>
      <c r="BZ45" t="str">
        <v>Block Group 1, Census Tract 1020.10, Montgomery County, Tennessee</v>
      </c>
      <c r="CH45" t="str">
        <v>Block Group 4, Census Tract 1, Putnam County, Tennessee</v>
      </c>
      <c r="CL45" t="str">
        <v>Block Group 1, Census Tract 412.01, Rutherford County, Tennessee</v>
      </c>
      <c r="CO45" t="str">
        <v>Block Group 2, Census Tract 808.03, Sevier County, Tennessee</v>
      </c>
      <c r="CP45" t="str">
        <v>Block Group 1, Census Tract 203.01, Shelby County, Tennessee</v>
      </c>
      <c r="CS45" t="str">
        <v>Block Group 2, Census Tract 406, Sullivan County, Tennessee</v>
      </c>
      <c r="CT45" t="str">
        <v>Block Group 2, Census Tract 201.01, Sumner County, Tennessee</v>
      </c>
      <c r="DA45" t="str">
        <v>Block Group 2, Census Tract 610, Washington County, Tennessee</v>
      </c>
      <c r="DE45" t="str">
        <v>Block Group 1, Census Tract 512.06, Williamson County, Tennessee</v>
      </c>
      <c r="DF45" t="str">
        <v>Block Group 2, Census Tract 305, Wilson County, Tennessee</v>
      </c>
      <c r="EA45" t="str">
        <v>Census Tract 131, Davidson County, Tennessee</v>
      </c>
      <c r="EO45" t="str">
        <v>Census Tract 113.26, Hamilton County, Tennessee</v>
      </c>
      <c r="FC45" t="str">
        <v>Census Tract 46.12, Knox County, Tennessee</v>
      </c>
      <c r="FS45" t="str">
        <v>Census Tract 1020.10, Montgomery County, Tennessee</v>
      </c>
      <c r="GE45" t="str">
        <v>Census Tract 412.01, Rutherford County, Tennessee</v>
      </c>
      <c r="GI45" t="str">
        <v>Census Tract 203.01, Shelby County, Tennessee</v>
      </c>
      <c r="GX45" t="str">
        <v>Census Tract 512.06, Williamson County, Tennessee</v>
      </c>
    </row>
    <row r="46" spans="1:206" x14ac:dyDescent="0.3">
      <c r="A46" s="163" t="s">
        <v>565</v>
      </c>
      <c r="B46" s="1" t="s">
        <v>51</v>
      </c>
      <c r="C46" s="1" t="s">
        <v>7650</v>
      </c>
      <c r="D46" s="164">
        <v>10165</v>
      </c>
      <c r="E46" s="164">
        <v>19945</v>
      </c>
      <c r="F46" s="164">
        <v>30620</v>
      </c>
      <c r="G46" s="164">
        <v>52280</v>
      </c>
      <c r="H46" s="165">
        <f t="shared" si="0"/>
        <v>0.38150344299923489</v>
      </c>
      <c r="I46" s="146">
        <f t="shared" si="1"/>
        <v>0.19443381790359601</v>
      </c>
      <c r="J46" t="str">
        <v>Block Group 1, Census Tract 1011.03, Montgomery County, Tennessee</v>
      </c>
      <c r="K46" t="str">
        <v>Census Tract 1011.03, Montgomery County, Tennessee</v>
      </c>
      <c r="L46" t="str">
        <v>Carthage</v>
      </c>
      <c r="M46" t="str">
        <v>Jefferson County</v>
      </c>
      <c r="P46" t="str">
        <v>Block Group 3, Census Tract 209.01, Anderson County, Tennessee</v>
      </c>
      <c r="T46" t="str">
        <v>Block Group 2, Census Tract 111.02, Blount County, Tennessee</v>
      </c>
      <c r="U46" t="str">
        <v>Block Group 2, Census Tract 114.03, Bradley County, Tennessee</v>
      </c>
      <c r="AG46" t="str">
        <v>Block Group 4, Census Tract 9708, Cumberland County, Tennessee</v>
      </c>
      <c r="AH46" t="str">
        <v>Block Group 1, Census Tract 132.01, Davidson County, Tennessee</v>
      </c>
      <c r="AS46" t="str">
        <v>Block Group 4, Census Tract 904, Greene County, Tennessee</v>
      </c>
      <c r="AV46" t="str">
        <v>Block Group 1, Census Tract 114.02, Hamilton County, Tennessee</v>
      </c>
      <c r="BJ46" t="str">
        <v>Block Group 1, Census Tract 46.13, Knox County, Tennessee</v>
      </c>
      <c r="BR46" t="str">
        <v>Block Group 2, Census Tract 5, Madison County, Tennessee</v>
      </c>
      <c r="BU46" t="str">
        <v>Block Group 3, Census Tract 105, Maury County, Tennessee</v>
      </c>
      <c r="BZ46" t="str">
        <v>Block Group 1, Census Tract 1021, Montgomery County, Tennessee</v>
      </c>
      <c r="CH46" t="str">
        <v>Block Group 4, Census Tract 11, Putnam County, Tennessee</v>
      </c>
      <c r="CL46" t="str">
        <v>Block Group 1, Census Tract 412.02, Rutherford County, Tennessee</v>
      </c>
      <c r="CO46" t="str">
        <v>Block Group 2, Census Tract 808.04, Sevier County, Tennessee</v>
      </c>
      <c r="CP46" t="str">
        <v>Block Group 1, Census Tract 203.02, Shelby County, Tennessee</v>
      </c>
      <c r="CS46" t="str">
        <v>Block Group 2, Census Tract 408, Sullivan County, Tennessee</v>
      </c>
      <c r="CT46" t="str">
        <v>Block Group 2, Census Tract 201.02, Sumner County, Tennessee</v>
      </c>
      <c r="DA46" t="str">
        <v>Block Group 2, Census Tract 611, Washington County, Tennessee</v>
      </c>
      <c r="DE46" t="str">
        <v>Block Group 1, Census Tract 512.07, Williamson County, Tennessee</v>
      </c>
      <c r="DF46" t="str">
        <v>Block Group 2, Census Tract 306, Wilson County, Tennessee</v>
      </c>
      <c r="EA46" t="str">
        <v>Census Tract 132.01, Davidson County, Tennessee</v>
      </c>
      <c r="EO46" t="str">
        <v>Census Tract 114.02, Hamilton County, Tennessee</v>
      </c>
      <c r="FC46" t="str">
        <v>Census Tract 46.13, Knox County, Tennessee</v>
      </c>
      <c r="FS46" t="str">
        <v>Census Tract 1021, Montgomery County, Tennessee</v>
      </c>
      <c r="GE46" t="str">
        <v>Census Tract 412.02, Rutherford County, Tennessee</v>
      </c>
      <c r="GI46" t="str">
        <v>Census Tract 203.02, Shelby County, Tennessee</v>
      </c>
      <c r="GX46" t="str">
        <v>Census Tract 512.07, Williamson County, Tennessee</v>
      </c>
    </row>
    <row r="47" spans="1:206" x14ac:dyDescent="0.3">
      <c r="A47" s="163" t="s">
        <v>565</v>
      </c>
      <c r="B47" s="1" t="s">
        <v>52</v>
      </c>
      <c r="C47" s="1" t="s">
        <v>7651</v>
      </c>
      <c r="D47" s="164">
        <v>5115</v>
      </c>
      <c r="E47" s="164">
        <v>8910</v>
      </c>
      <c r="F47" s="164">
        <v>10950</v>
      </c>
      <c r="G47" s="164">
        <v>15790</v>
      </c>
      <c r="H47" s="165">
        <f t="shared" si="0"/>
        <v>0.56428119062697912</v>
      </c>
      <c r="I47" s="146">
        <f t="shared" si="1"/>
        <v>0.32393920202659909</v>
      </c>
      <c r="J47" t="str">
        <v>Block Group 1, Census Tract 1012, Hamblen County, Tennessee</v>
      </c>
      <c r="K47" t="str">
        <v>Census Tract 1012, Hamblen County, Tennessee</v>
      </c>
      <c r="L47" t="str">
        <v>Caryville</v>
      </c>
      <c r="M47" t="str">
        <v>Johnson County</v>
      </c>
      <c r="P47" t="str">
        <v>Block Group 3, Census Tract 209.02, Anderson County, Tennessee</v>
      </c>
      <c r="T47" t="str">
        <v>Block Group 2, Census Tract 112.01, Blount County, Tennessee</v>
      </c>
      <c r="U47" t="str">
        <v>Block Group 2, Census Tract 114.04, Bradley County, Tennessee</v>
      </c>
      <c r="AH47" t="str">
        <v>Block Group 1, Census Tract 132.02, Davidson County, Tennessee</v>
      </c>
      <c r="AS47" t="str">
        <v>Block Group 4, Census Tract 905.01, Greene County, Tennessee</v>
      </c>
      <c r="AV47" t="str">
        <v>Block Group 1, Census Tract 114.11, Hamilton County, Tennessee</v>
      </c>
      <c r="BJ47" t="str">
        <v>Block Group 1, Census Tract 46.14, Knox County, Tennessee</v>
      </c>
      <c r="BR47" t="str">
        <v>Block Group 2, Census Tract 6, Madison County, Tennessee</v>
      </c>
      <c r="BU47" t="str">
        <v>Block Group 3, Census Tract 106, Maury County, Tennessee</v>
      </c>
      <c r="BZ47" t="str">
        <v>Block Group 1, Census Tract 9801, Montgomery County, Tennessee</v>
      </c>
      <c r="CH47" t="str">
        <v>Block Group 4, Census Tract 9, Putnam County, Tennessee</v>
      </c>
      <c r="CL47" t="str">
        <v>Block Group 1, Census Tract 413.01, Rutherford County, Tennessee</v>
      </c>
      <c r="CO47" t="str">
        <v>Block Group 2, Census Tract 809.01, Sevier County, Tennessee</v>
      </c>
      <c r="CP47" t="str">
        <v>Block Group 1, Census Tract 204, Shelby County, Tennessee</v>
      </c>
      <c r="CS47" t="str">
        <v>Block Group 2, Census Tract 409, Sullivan County, Tennessee</v>
      </c>
      <c r="CT47" t="str">
        <v>Block Group 2, Census Tract 202.04, Sumner County, Tennessee</v>
      </c>
      <c r="DA47" t="str">
        <v>Block Group 2, Census Tract 612, Washington County, Tennessee</v>
      </c>
      <c r="DE47" t="str">
        <v>Block Group 1, Census Tract 512.08, Williamson County, Tennessee</v>
      </c>
      <c r="DF47" t="str">
        <v>Block Group 2, Census Tract 307, Wilson County, Tennessee</v>
      </c>
      <c r="EA47" t="str">
        <v>Census Tract 132.02, Davidson County, Tennessee</v>
      </c>
      <c r="EO47" t="str">
        <v>Census Tract 114.11, Hamilton County, Tennessee</v>
      </c>
      <c r="FC47" t="str">
        <v>Census Tract 46.14, Knox County, Tennessee</v>
      </c>
      <c r="FS47" t="str">
        <v>Census Tract 9801, Montgomery County, Tennessee</v>
      </c>
      <c r="GE47" t="str">
        <v>Census Tract 413.01, Rutherford County, Tennessee</v>
      </c>
      <c r="GI47" t="str">
        <v>Census Tract 204, Shelby County, Tennessee</v>
      </c>
      <c r="GX47" t="str">
        <v>Census Tract 512.08, Williamson County, Tennessee</v>
      </c>
    </row>
    <row r="48" spans="1:206" x14ac:dyDescent="0.3">
      <c r="A48" s="163" t="s">
        <v>565</v>
      </c>
      <c r="B48" s="1" t="s">
        <v>53</v>
      </c>
      <c r="C48" s="1" t="s">
        <v>7652</v>
      </c>
      <c r="D48" s="164">
        <v>112420</v>
      </c>
      <c r="E48" s="164">
        <v>186110</v>
      </c>
      <c r="F48" s="164">
        <v>273985</v>
      </c>
      <c r="G48" s="164">
        <v>454850</v>
      </c>
      <c r="H48" s="165">
        <f t="shared" si="0"/>
        <v>0.40916785753545126</v>
      </c>
      <c r="I48" s="146">
        <f t="shared" si="1"/>
        <v>0.24715840386940749</v>
      </c>
      <c r="J48" t="str">
        <v>Block Group 1, Census Tract 1012.01, Montgomery County, Tennessee</v>
      </c>
      <c r="K48" t="str">
        <v>Census Tract 1012.01, Montgomery County, Tennessee</v>
      </c>
      <c r="L48" t="str">
        <v>Cedar Hill</v>
      </c>
      <c r="M48" t="str">
        <v>Knox County</v>
      </c>
      <c r="P48" t="str">
        <v>Block Group 3, Census Tract 211, Anderson County, Tennessee</v>
      </c>
      <c r="T48" t="str">
        <v>Block Group 2, Census Tract 112.02, Blount County, Tennessee</v>
      </c>
      <c r="U48" t="str">
        <v>Block Group 2, Census Tract 115.01, Bradley County, Tennessee</v>
      </c>
      <c r="AH48" t="str">
        <v>Block Group 1, Census Tract 133, Davidson County, Tennessee</v>
      </c>
      <c r="AS48" t="str">
        <v>Block Group 5, Census Tract 901, Greene County, Tennessee</v>
      </c>
      <c r="AV48" t="str">
        <v>Block Group 1, Census Tract 114.13, Hamilton County, Tennessee</v>
      </c>
      <c r="BJ48" t="str">
        <v>Block Group 1, Census Tract 46.15, Knox County, Tennessee</v>
      </c>
      <c r="BR48" t="str">
        <v>Block Group 2, Census Tract 7, Madison County, Tennessee</v>
      </c>
      <c r="BU48" t="str">
        <v>Block Group 3, Census Tract 107, Maury County, Tennessee</v>
      </c>
      <c r="BZ48" t="str">
        <v>Block Group 2, Census Tract 1002, Montgomery County, Tennessee</v>
      </c>
      <c r="CL48" t="str">
        <v>Block Group 1, Census Tract 413.02, Rutherford County, Tennessee</v>
      </c>
      <c r="CO48" t="str">
        <v>Block Group 2, Census Tract 809.03, Sevier County, Tennessee</v>
      </c>
      <c r="CP48" t="str">
        <v>Block Group 1, Census Tract 205.11, Shelby County, Tennessee</v>
      </c>
      <c r="CS48" t="str">
        <v>Block Group 2, Census Tract 410, Sullivan County, Tennessee</v>
      </c>
      <c r="CT48" t="str">
        <v>Block Group 2, Census Tract 202.08, Sumner County, Tennessee</v>
      </c>
      <c r="DA48" t="str">
        <v>Block Group 2, Census Tract 613.01, Washington County, Tennessee</v>
      </c>
      <c r="DE48" t="str">
        <v>Block Group 2, Census Tract 501.02, Williamson County, Tennessee</v>
      </c>
      <c r="DF48" t="str">
        <v>Block Group 2, Census Tract 308, Wilson County, Tennessee</v>
      </c>
      <c r="EA48" t="str">
        <v>Census Tract 133, Davidson County, Tennessee</v>
      </c>
      <c r="EO48" t="str">
        <v>Census Tract 114.13, Hamilton County, Tennessee</v>
      </c>
      <c r="FC48" t="str">
        <v>Census Tract 46.15, Knox County, Tennessee</v>
      </c>
      <c r="GE48" t="str">
        <v>Census Tract 413.02, Rutherford County, Tennessee</v>
      </c>
      <c r="GI48" t="str">
        <v>Census Tract 205.11, Shelby County, Tennessee</v>
      </c>
    </row>
    <row r="49" spans="1:191" x14ac:dyDescent="0.3">
      <c r="A49" s="163" t="s">
        <v>565</v>
      </c>
      <c r="B49" s="1" t="s">
        <v>54</v>
      </c>
      <c r="C49" s="1" t="s">
        <v>7653</v>
      </c>
      <c r="D49" s="164">
        <v>1715</v>
      </c>
      <c r="E49" s="164">
        <v>2210</v>
      </c>
      <c r="F49" s="164">
        <v>2920</v>
      </c>
      <c r="G49" s="164">
        <v>4485</v>
      </c>
      <c r="H49" s="165">
        <f t="shared" si="0"/>
        <v>0.49275362318840582</v>
      </c>
      <c r="I49" s="146">
        <f t="shared" si="1"/>
        <v>0.38238573021181715</v>
      </c>
      <c r="J49" t="str">
        <v>Block Group 1, Census Tract 1012.02, Montgomery County, Tennessee</v>
      </c>
      <c r="K49" t="str">
        <v>Census Tract 1012.02, Montgomery County, Tennessee</v>
      </c>
      <c r="L49" t="str">
        <v>Celina</v>
      </c>
      <c r="M49" t="str">
        <v>Lake County</v>
      </c>
      <c r="P49" t="str">
        <v>Block Group 3, Census Tract 212.01, Anderson County, Tennessee</v>
      </c>
      <c r="T49" t="str">
        <v>Block Group 2, Census Tract 113.01, Blount County, Tennessee</v>
      </c>
      <c r="U49" t="str">
        <v>Block Group 2, Census Tract 115.02, Bradley County, Tennessee</v>
      </c>
      <c r="AH49" t="str">
        <v>Block Group 1, Census Tract 134, Davidson County, Tennessee</v>
      </c>
      <c r="AS49" t="str">
        <v>Block Group 5, Census Tract 904, Greene County, Tennessee</v>
      </c>
      <c r="AV49" t="str">
        <v>Block Group 1, Census Tract 114.42, Hamilton County, Tennessee</v>
      </c>
      <c r="BJ49" t="str">
        <v>Block Group 1, Census Tract 47, Knox County, Tennessee</v>
      </c>
      <c r="BR49" t="str">
        <v>Block Group 2, Census Tract 8, Madison County, Tennessee</v>
      </c>
      <c r="BU49" t="str">
        <v>Block Group 3, Census Tract 108.02, Maury County, Tennessee</v>
      </c>
      <c r="BZ49" t="str">
        <v>Block Group 2, Census Tract 1003, Montgomery County, Tennessee</v>
      </c>
      <c r="CL49" t="str">
        <v>Block Group 1, Census Tract 414.01, Rutherford County, Tennessee</v>
      </c>
      <c r="CO49" t="str">
        <v>Block Group 2, Census Tract 809.04, Sevier County, Tennessee</v>
      </c>
      <c r="CP49" t="str">
        <v>Block Group 1, Census Tract 205.21, Shelby County, Tennessee</v>
      </c>
      <c r="CS49" t="str">
        <v>Block Group 2, Census Tract 411, Sullivan County, Tennessee</v>
      </c>
      <c r="CT49" t="str">
        <v>Block Group 2, Census Tract 203, Sumner County, Tennessee</v>
      </c>
      <c r="DA49" t="str">
        <v>Block Group 2, Census Tract 613.02, Washington County, Tennessee</v>
      </c>
      <c r="DE49" t="str">
        <v>Block Group 2, Census Tract 501.03, Williamson County, Tennessee</v>
      </c>
      <c r="DF49" t="str">
        <v>Block Group 2, Census Tract 309.04, Wilson County, Tennessee</v>
      </c>
      <c r="EA49" t="str">
        <v>Census Tract 134, Davidson County, Tennessee</v>
      </c>
      <c r="EO49" t="str">
        <v>Census Tract 114.42, Hamilton County, Tennessee</v>
      </c>
      <c r="FC49" t="str">
        <v>Census Tract 47, Knox County, Tennessee</v>
      </c>
      <c r="GE49" t="str">
        <v>Census Tract 414.01, Rutherford County, Tennessee</v>
      </c>
      <c r="GI49" t="str">
        <v>Census Tract 205.21, Shelby County, Tennessee</v>
      </c>
    </row>
    <row r="50" spans="1:191" x14ac:dyDescent="0.3">
      <c r="A50" s="163" t="s">
        <v>565</v>
      </c>
      <c r="B50" s="1" t="s">
        <v>55</v>
      </c>
      <c r="C50" s="1" t="s">
        <v>7654</v>
      </c>
      <c r="D50" s="164">
        <v>6175</v>
      </c>
      <c r="E50" s="164">
        <v>10995</v>
      </c>
      <c r="F50" s="164">
        <v>15480</v>
      </c>
      <c r="G50" s="164">
        <v>22985</v>
      </c>
      <c r="H50" s="165">
        <f t="shared" si="0"/>
        <v>0.47835544920600392</v>
      </c>
      <c r="I50" s="146">
        <f t="shared" si="1"/>
        <v>0.26865346965412223</v>
      </c>
      <c r="J50" t="str">
        <v>Block Group 1, Census Tract 1013.04, Montgomery County, Tennessee</v>
      </c>
      <c r="K50" t="str">
        <v>Census Tract 1013.04, Montgomery County, Tennessee</v>
      </c>
      <c r="L50" t="str">
        <v>Centertown</v>
      </c>
      <c r="M50" t="str">
        <v>Lauderdale County</v>
      </c>
      <c r="P50" t="str">
        <v>Block Group 3, Census Tract 212.02, Anderson County, Tennessee</v>
      </c>
      <c r="T50" t="str">
        <v>Block Group 2, Census Tract 113.02, Blount County, Tennessee</v>
      </c>
      <c r="U50" t="str">
        <v>Block Group 2, Census Tract 116.01, Bradley County, Tennessee</v>
      </c>
      <c r="AH50" t="str">
        <v>Block Group 1, Census Tract 135, Davidson County, Tennessee</v>
      </c>
      <c r="AS50" t="str">
        <v>Block Group 6, Census Tract 901, Greene County, Tennessee</v>
      </c>
      <c r="AV50" t="str">
        <v>Block Group 1, Census Tract 114.44, Hamilton County, Tennessee</v>
      </c>
      <c r="BJ50" t="str">
        <v>Block Group 1, Census Tract 48, Knox County, Tennessee</v>
      </c>
      <c r="BR50" t="str">
        <v>Block Group 2, Census Tract 9, Madison County, Tennessee</v>
      </c>
      <c r="BU50" t="str">
        <v>Block Group 3, Census Tract 111.01, Maury County, Tennessee</v>
      </c>
      <c r="BZ50" t="str">
        <v>Block Group 2, Census Tract 1005, Montgomery County, Tennessee</v>
      </c>
      <c r="CL50" t="str">
        <v>Block Group 1, Census Tract 414.04, Rutherford County, Tennessee</v>
      </c>
      <c r="CO50" t="str">
        <v>Block Group 2, Census Tract 810.01, Sevier County, Tennessee</v>
      </c>
      <c r="CP50" t="str">
        <v>Block Group 1, Census Tract 205.23, Shelby County, Tennessee</v>
      </c>
      <c r="CS50" t="str">
        <v>Block Group 2, Census Tract 412, Sullivan County, Tennessee</v>
      </c>
      <c r="CT50" t="str">
        <v>Block Group 2, Census Tract 204.05, Sumner County, Tennessee</v>
      </c>
      <c r="DA50" t="str">
        <v>Block Group 2, Census Tract 614.01, Washington County, Tennessee</v>
      </c>
      <c r="DE50" t="str">
        <v>Block Group 2, Census Tract 501.04, Williamson County, Tennessee</v>
      </c>
      <c r="DF50" t="str">
        <v>Block Group 2, Census Tract 309.05, Wilson County, Tennessee</v>
      </c>
      <c r="EA50" t="str">
        <v>Census Tract 135, Davidson County, Tennessee</v>
      </c>
      <c r="EO50" t="str">
        <v>Census Tract 114.44, Hamilton County, Tennessee</v>
      </c>
      <c r="FC50" t="str">
        <v>Census Tract 48, Knox County, Tennessee</v>
      </c>
      <c r="GE50" t="str">
        <v>Census Tract 414.04, Rutherford County, Tennessee</v>
      </c>
      <c r="GI50" t="str">
        <v>Census Tract 205.23, Shelby County, Tennessee</v>
      </c>
    </row>
    <row r="51" spans="1:191" x14ac:dyDescent="0.3">
      <c r="A51" s="163" t="s">
        <v>565</v>
      </c>
      <c r="B51" s="1" t="s">
        <v>56</v>
      </c>
      <c r="C51" s="1" t="s">
        <v>7655</v>
      </c>
      <c r="D51" s="164">
        <v>10020</v>
      </c>
      <c r="E51" s="164">
        <v>17705</v>
      </c>
      <c r="F51" s="164">
        <v>27095</v>
      </c>
      <c r="G51" s="164">
        <v>43260</v>
      </c>
      <c r="H51" s="165">
        <f t="shared" si="0"/>
        <v>0.40926953305594083</v>
      </c>
      <c r="I51" s="146">
        <f t="shared" si="1"/>
        <v>0.23162274618585299</v>
      </c>
      <c r="J51" t="str">
        <v>Block Group 1, Census Tract 1013.05, Montgomery County, Tennessee</v>
      </c>
      <c r="K51" t="str">
        <v>Census Tract 1013.05, Montgomery County, Tennessee</v>
      </c>
      <c r="L51" t="str">
        <v>Centerville</v>
      </c>
      <c r="M51" t="str">
        <v>Lawrence County</v>
      </c>
      <c r="P51" t="str">
        <v>Block Group 3, Census Tract 213.03, Anderson County, Tennessee</v>
      </c>
      <c r="T51" t="str">
        <v>Block Group 2, Census Tract 114.01, Blount County, Tennessee</v>
      </c>
      <c r="U51" t="str">
        <v>Block Group 2, Census Tract 116.02, Bradley County, Tennessee</v>
      </c>
      <c r="AH51" t="str">
        <v>Block Group 1, Census Tract 136, Davidson County, Tennessee</v>
      </c>
      <c r="AV51" t="str">
        <v>Block Group 1, Census Tract 114.45, Hamilton County, Tennessee</v>
      </c>
      <c r="BJ51" t="str">
        <v>Block Group 1, Census Tract 49, Knox County, Tennessee</v>
      </c>
      <c r="BR51" t="str">
        <v>Block Group 3, Census Tract 1, Madison County, Tennessee</v>
      </c>
      <c r="BU51" t="str">
        <v>Block Group 3, Census Tract 112, Maury County, Tennessee</v>
      </c>
      <c r="BZ51" t="str">
        <v>Block Group 2, Census Tract 1006.02, Montgomery County, Tennessee</v>
      </c>
      <c r="CL51" t="str">
        <v>Block Group 1, Census Tract 414.05, Rutherford County, Tennessee</v>
      </c>
      <c r="CO51" t="str">
        <v>Block Group 2, Census Tract 810.02, Sevier County, Tennessee</v>
      </c>
      <c r="CP51" t="str">
        <v>Block Group 1, Census Tract 205.24, Shelby County, Tennessee</v>
      </c>
      <c r="CS51" t="str">
        <v>Block Group 2, Census Tract 413, Sullivan County, Tennessee</v>
      </c>
      <c r="CT51" t="str">
        <v>Block Group 2, Census Tract 204.06, Sumner County, Tennessee</v>
      </c>
      <c r="DA51" t="str">
        <v>Block Group 2, Census Tract 614.03, Washington County, Tennessee</v>
      </c>
      <c r="DE51" t="str">
        <v>Block Group 2, Census Tract 501.05, Williamson County, Tennessee</v>
      </c>
      <c r="DF51" t="str">
        <v>Block Group 2, Census Tract 309.06, Wilson County, Tennessee</v>
      </c>
      <c r="EA51" t="str">
        <v>Census Tract 136, Davidson County, Tennessee</v>
      </c>
      <c r="EO51" t="str">
        <v>Census Tract 114.45, Hamilton County, Tennessee</v>
      </c>
      <c r="FC51" t="str">
        <v>Census Tract 49, Knox County, Tennessee</v>
      </c>
      <c r="GE51" t="str">
        <v>Census Tract 414.05, Rutherford County, Tennessee</v>
      </c>
      <c r="GI51" t="str">
        <v>Census Tract 205.24, Shelby County, Tennessee</v>
      </c>
    </row>
    <row r="52" spans="1:191" x14ac:dyDescent="0.3">
      <c r="A52" s="163" t="s">
        <v>565</v>
      </c>
      <c r="B52" s="1" t="s">
        <v>57</v>
      </c>
      <c r="C52" s="1" t="s">
        <v>7656</v>
      </c>
      <c r="D52" s="164">
        <v>3030</v>
      </c>
      <c r="E52" s="164">
        <v>5340</v>
      </c>
      <c r="F52" s="164">
        <v>7725</v>
      </c>
      <c r="G52" s="164">
        <v>11865</v>
      </c>
      <c r="H52" s="165">
        <f t="shared" si="0"/>
        <v>0.45006321112515801</v>
      </c>
      <c r="I52" s="146">
        <f t="shared" si="1"/>
        <v>0.25537294563843238</v>
      </c>
      <c r="J52" t="str">
        <v>Block Group 1, Census Tract 1013.06, Montgomery County, Tennessee</v>
      </c>
      <c r="K52" t="str">
        <v>Census Tract 1013.06, Montgomery County, Tennessee</v>
      </c>
      <c r="L52" t="str">
        <v>Chapel Hill</v>
      </c>
      <c r="M52" t="str">
        <v>Lewis County</v>
      </c>
      <c r="P52" t="str">
        <v>Block Group 4, Census Tract 209.01, Anderson County, Tennessee</v>
      </c>
      <c r="T52" t="str">
        <v>Block Group 2, Census Tract 114.03, Blount County, Tennessee</v>
      </c>
      <c r="U52" t="str">
        <v>Block Group 3, Census Tract 101, Bradley County, Tennessee</v>
      </c>
      <c r="AH52" t="str">
        <v>Block Group 1, Census Tract 137.01, Davidson County, Tennessee</v>
      </c>
      <c r="AV52" t="str">
        <v>Block Group 1, Census Tract 114.46, Hamilton County, Tennessee</v>
      </c>
      <c r="BJ52" t="str">
        <v>Block Group 1, Census Tract 50, Knox County, Tennessee</v>
      </c>
      <c r="BR52" t="str">
        <v>Block Group 3, Census Tract 10, Madison County, Tennessee</v>
      </c>
      <c r="BU52" t="str">
        <v>Block Group 4, Census Tract 102.01, Maury County, Tennessee</v>
      </c>
      <c r="BZ52" t="str">
        <v>Block Group 2, Census Tract 1008, Montgomery County, Tennessee</v>
      </c>
      <c r="CL52" t="str">
        <v>Block Group 1, Census Tract 414.06, Rutherford County, Tennessee</v>
      </c>
      <c r="CO52" t="str">
        <v>Block Group 2, Census Tract 811.01, Sevier County, Tennessee</v>
      </c>
      <c r="CP52" t="str">
        <v>Block Group 1, Census Tract 205.31, Shelby County, Tennessee</v>
      </c>
      <c r="CS52" t="str">
        <v>Block Group 2, Census Tract 414, Sullivan County, Tennessee</v>
      </c>
      <c r="CT52" t="str">
        <v>Block Group 2, Census Tract 204.07, Sumner County, Tennessee</v>
      </c>
      <c r="DA52" t="str">
        <v>Block Group 2, Census Tract 614.04, Washington County, Tennessee</v>
      </c>
      <c r="DE52" t="str">
        <v>Block Group 2, Census Tract 502.04, Williamson County, Tennessee</v>
      </c>
      <c r="DF52" t="str">
        <v>Block Group 2, Census Tract 309.07, Wilson County, Tennessee</v>
      </c>
      <c r="EA52" t="str">
        <v>Census Tract 137.01, Davidson County, Tennessee</v>
      </c>
      <c r="EO52" t="str">
        <v>Census Tract 114.46, Hamilton County, Tennessee</v>
      </c>
      <c r="FC52" t="str">
        <v>Census Tract 50, Knox County, Tennessee</v>
      </c>
      <c r="GE52" t="str">
        <v>Census Tract 414.06, Rutherford County, Tennessee</v>
      </c>
      <c r="GI52" t="str">
        <v>Census Tract 205.31, Shelby County, Tennessee</v>
      </c>
    </row>
    <row r="53" spans="1:191" x14ac:dyDescent="0.3">
      <c r="A53" s="163" t="s">
        <v>565</v>
      </c>
      <c r="B53" s="1" t="s">
        <v>58</v>
      </c>
      <c r="C53" s="1" t="s">
        <v>7657</v>
      </c>
      <c r="D53" s="164">
        <v>6090</v>
      </c>
      <c r="E53" s="164">
        <v>11570</v>
      </c>
      <c r="F53" s="164">
        <v>18125</v>
      </c>
      <c r="G53" s="164">
        <v>33760</v>
      </c>
      <c r="H53" s="165">
        <f t="shared" si="0"/>
        <v>0.34271327014218012</v>
      </c>
      <c r="I53" s="146">
        <f t="shared" si="1"/>
        <v>0.18039099526066352</v>
      </c>
      <c r="J53" t="str">
        <v>Block Group 1, Census Tract 1013.07, Montgomery County, Tennessee</v>
      </c>
      <c r="K53" t="str">
        <v>Census Tract 1013.07, Montgomery County, Tennessee</v>
      </c>
      <c r="L53" t="str">
        <v>Charleston</v>
      </c>
      <c r="M53" t="str">
        <v>Lincoln County</v>
      </c>
      <c r="P53" t="str">
        <v>Block Group 4, Census Tract 209.02, Anderson County, Tennessee</v>
      </c>
      <c r="T53" t="str">
        <v>Block Group 2, Census Tract 114.04, Blount County, Tennessee</v>
      </c>
      <c r="U53" t="str">
        <v>Block Group 3, Census Tract 107, Bradley County, Tennessee</v>
      </c>
      <c r="AH53" t="str">
        <v>Block Group 1, Census Tract 137.02, Davidson County, Tennessee</v>
      </c>
      <c r="AV53" t="str">
        <v>Block Group 1, Census Tract 114.47, Hamilton County, Tennessee</v>
      </c>
      <c r="BJ53" t="str">
        <v>Block Group 1, Census Tract 51, Knox County, Tennessee</v>
      </c>
      <c r="BR53" t="str">
        <v>Block Group 3, Census Tract 13, Madison County, Tennessee</v>
      </c>
      <c r="BU53" t="str">
        <v>Block Group 4, Census Tract 105, Maury County, Tennessee</v>
      </c>
      <c r="BZ53" t="str">
        <v>Block Group 2, Census Tract 1009, Montgomery County, Tennessee</v>
      </c>
      <c r="CL53" t="str">
        <v>Block Group 1, Census Tract 414.07, Rutherford County, Tennessee</v>
      </c>
      <c r="CO53" t="str">
        <v>Block Group 2, Census Tract 811.03, Sevier County, Tennessee</v>
      </c>
      <c r="CP53" t="str">
        <v>Block Group 1, Census Tract 205.32, Shelby County, Tennessee</v>
      </c>
      <c r="CS53" t="str">
        <v>Block Group 2, Census Tract 415, Sullivan County, Tennessee</v>
      </c>
      <c r="CT53" t="str">
        <v>Block Group 2, Census Tract 205.01, Sumner County, Tennessee</v>
      </c>
      <c r="DA53" t="str">
        <v>Block Group 2, Census Tract 615, Washington County, Tennessee</v>
      </c>
      <c r="DE53" t="str">
        <v>Block Group 2, Census Tract 502.05, Williamson County, Tennessee</v>
      </c>
      <c r="DF53" t="str">
        <v>Block Group 2, Census Tract 309.08, Wilson County, Tennessee</v>
      </c>
      <c r="EA53" t="str">
        <v>Census Tract 137.02, Davidson County, Tennessee</v>
      </c>
      <c r="EO53" t="str">
        <v>Census Tract 114.47, Hamilton County, Tennessee</v>
      </c>
      <c r="FC53" t="str">
        <v>Census Tract 51, Knox County, Tennessee</v>
      </c>
      <c r="GE53" t="str">
        <v>Census Tract 414.07, Rutherford County, Tennessee</v>
      </c>
      <c r="GI53" t="str">
        <v>Census Tract 205.32, Shelby County, Tennessee</v>
      </c>
    </row>
    <row r="54" spans="1:191" x14ac:dyDescent="0.3">
      <c r="A54" s="163" t="s">
        <v>565</v>
      </c>
      <c r="B54" s="1" t="s">
        <v>59</v>
      </c>
      <c r="C54" s="1" t="s">
        <v>283</v>
      </c>
      <c r="D54" s="164">
        <v>10575</v>
      </c>
      <c r="E54" s="164">
        <v>20785</v>
      </c>
      <c r="F54" s="164">
        <v>32340</v>
      </c>
      <c r="G54" s="164">
        <v>52770</v>
      </c>
      <c r="H54" s="165">
        <f t="shared" si="0"/>
        <v>0.39387909797233278</v>
      </c>
      <c r="I54" s="146">
        <f t="shared" si="1"/>
        <v>0.20039795338260374</v>
      </c>
      <c r="J54" t="str">
        <v>Block Group 1, Census Tract 1013.08, Montgomery County, Tennessee</v>
      </c>
      <c r="K54" t="str">
        <v>Census Tract 1013.08, Montgomery County, Tennessee</v>
      </c>
      <c r="L54" t="str">
        <v>Charlotte</v>
      </c>
      <c r="M54" t="str">
        <v>Loudon County</v>
      </c>
      <c r="P54" t="str">
        <v>Block Group 4, Census Tract 212.01, Anderson County, Tennessee</v>
      </c>
      <c r="T54" t="str">
        <v>Block Group 2, Census Tract 115.02, Blount County, Tennessee</v>
      </c>
      <c r="U54" t="str">
        <v>Block Group 3, Census Tract 110, Bradley County, Tennessee</v>
      </c>
      <c r="AH54" t="str">
        <v>Block Group 1, Census Tract 138, Davidson County, Tennessee</v>
      </c>
      <c r="AV54" t="str">
        <v>Block Group 1, Census Tract 114.48, Hamilton County, Tennessee</v>
      </c>
      <c r="BJ54" t="str">
        <v>Block Group 1, Census Tract 52.02, Knox County, Tennessee</v>
      </c>
      <c r="BR54" t="str">
        <v>Block Group 3, Census Tract 15.01, Madison County, Tennessee</v>
      </c>
      <c r="BU54" t="str">
        <v>Block Group 4, Census Tract 106, Maury County, Tennessee</v>
      </c>
      <c r="BZ54" t="str">
        <v>Block Group 2, Census Tract 1010.01, Montgomery County, Tennessee</v>
      </c>
      <c r="CL54" t="str">
        <v>Block Group 1, Census Tract 415, Rutherford County, Tennessee</v>
      </c>
      <c r="CO54" t="str">
        <v>Block Group 2, Census Tract 811.04, Sevier County, Tennessee</v>
      </c>
      <c r="CP54" t="str">
        <v>Block Group 1, Census Tract 205.41, Shelby County, Tennessee</v>
      </c>
      <c r="CS54" t="str">
        <v>Block Group 2, Census Tract 416, Sullivan County, Tennessee</v>
      </c>
      <c r="CT54" t="str">
        <v>Block Group 2, Census Tract 205.02, Sumner County, Tennessee</v>
      </c>
      <c r="DA54" t="str">
        <v>Block Group 2, Census Tract 616.01, Washington County, Tennessee</v>
      </c>
      <c r="DE54" t="str">
        <v>Block Group 2, Census Tract 502.06, Williamson County, Tennessee</v>
      </c>
      <c r="DF54" t="str">
        <v>Block Group 2, Census Tract 310, Wilson County, Tennessee</v>
      </c>
      <c r="EA54" t="str">
        <v>Census Tract 138, Davidson County, Tennessee</v>
      </c>
      <c r="EO54" t="str">
        <v>Census Tract 114.48, Hamilton County, Tennessee</v>
      </c>
      <c r="FC54" t="str">
        <v>Census Tract 52.02, Knox County, Tennessee</v>
      </c>
      <c r="GE54" t="str">
        <v>Census Tract 415, Rutherford County, Tennessee</v>
      </c>
      <c r="GI54" t="str">
        <v>Census Tract 205.41, Shelby County, Tennessee</v>
      </c>
    </row>
    <row r="55" spans="1:191" x14ac:dyDescent="0.3">
      <c r="A55" s="163" t="s">
        <v>565</v>
      </c>
      <c r="B55" s="1" t="s">
        <v>62</v>
      </c>
      <c r="C55" s="1" t="s">
        <v>7660</v>
      </c>
      <c r="D55" s="164">
        <v>5515</v>
      </c>
      <c r="E55" s="164">
        <v>10390</v>
      </c>
      <c r="F55" s="164">
        <v>14605</v>
      </c>
      <c r="G55" s="164">
        <v>23815</v>
      </c>
      <c r="H55" s="165">
        <f t="shared" si="0"/>
        <v>0.4362796556791938</v>
      </c>
      <c r="I55" s="146">
        <f t="shared" si="1"/>
        <v>0.2315767373504094</v>
      </c>
      <c r="J55" t="str">
        <v>Block Group 1, Census Tract 1013.09, Montgomery County, Tennessee</v>
      </c>
      <c r="K55" t="str">
        <v>Census Tract 1013.09, Montgomery County, Tennessee</v>
      </c>
      <c r="L55" t="str">
        <v>Chattanooga</v>
      </c>
      <c r="M55" t="str">
        <v>Macon County</v>
      </c>
      <c r="P55" t="str">
        <v>Block Group 4, Census Tract 212.02, Anderson County, Tennessee</v>
      </c>
      <c r="T55" t="str">
        <v>Block Group 2, Census Tract 115.03, Blount County, Tennessee</v>
      </c>
      <c r="U55" t="str">
        <v>Block Group 3, Census Tract 111.01, Bradley County, Tennessee</v>
      </c>
      <c r="AH55" t="str">
        <v>Block Group 1, Census Tract 139, Davidson County, Tennessee</v>
      </c>
      <c r="AV55" t="str">
        <v>Block Group 1, Census Tract 114.49, Hamilton County, Tennessee</v>
      </c>
      <c r="BJ55" t="str">
        <v>Block Group 1, Census Tract 52.03, Knox County, Tennessee</v>
      </c>
      <c r="BR55" t="str">
        <v>Block Group 3, Census Tract 15.02, Madison County, Tennessee</v>
      </c>
      <c r="BU55" t="str">
        <v>Block Group 4, Census Tract 107, Maury County, Tennessee</v>
      </c>
      <c r="BZ55" t="str">
        <v>Block Group 2, Census Tract 1010.02, Montgomery County, Tennessee</v>
      </c>
      <c r="CL55" t="str">
        <v>Block Group 1, Census Tract 416.01, Rutherford County, Tennessee</v>
      </c>
      <c r="CO55" t="str">
        <v>Block Group 3, Census Tract 801.01, Sevier County, Tennessee</v>
      </c>
      <c r="CP55" t="str">
        <v>Block Group 1, Census Tract 205.42, Shelby County, Tennessee</v>
      </c>
      <c r="CS55" t="str">
        <v>Block Group 2, Census Tract 417, Sullivan County, Tennessee</v>
      </c>
      <c r="CT55" t="str">
        <v>Block Group 2, Census Tract 206.01, Sumner County, Tennessee</v>
      </c>
      <c r="DA55" t="str">
        <v>Block Group 2, Census Tract 616.03, Washington County, Tennessee</v>
      </c>
      <c r="DE55" t="str">
        <v>Block Group 2, Census Tract 502.07, Williamson County, Tennessee</v>
      </c>
      <c r="DF55" t="str">
        <v>Block Group 3, Census Tract 301.02, Wilson County, Tennessee</v>
      </c>
      <c r="EA55" t="str">
        <v>Census Tract 139, Davidson County, Tennessee</v>
      </c>
      <c r="EO55" t="str">
        <v>Census Tract 114.49, Hamilton County, Tennessee</v>
      </c>
      <c r="FC55" t="str">
        <v>Census Tract 52.03, Knox County, Tennessee</v>
      </c>
      <c r="GE55" t="str">
        <v>Census Tract 416.01, Rutherford County, Tennessee</v>
      </c>
      <c r="GI55" t="str">
        <v>Census Tract 205.42, Shelby County, Tennessee</v>
      </c>
    </row>
    <row r="56" spans="1:191" x14ac:dyDescent="0.3">
      <c r="A56" s="163" t="s">
        <v>565</v>
      </c>
      <c r="B56" s="1" t="s">
        <v>63</v>
      </c>
      <c r="C56" s="1" t="s">
        <v>7661</v>
      </c>
      <c r="D56" s="164">
        <v>23290</v>
      </c>
      <c r="E56" s="164">
        <v>36850</v>
      </c>
      <c r="F56" s="164">
        <v>53785</v>
      </c>
      <c r="G56" s="164">
        <v>93935</v>
      </c>
      <c r="H56" s="165">
        <f t="shared" si="0"/>
        <v>0.39229254271570768</v>
      </c>
      <c r="I56" s="146">
        <f t="shared" si="1"/>
        <v>0.24793740352371321</v>
      </c>
      <c r="J56" t="str">
        <v>Block Group 1, Census Tract 1014, Montgomery County, Tennessee</v>
      </c>
      <c r="K56" t="str">
        <v>Census Tract 1014, Montgomery County, Tennessee</v>
      </c>
      <c r="L56" t="str">
        <v>Church Hill</v>
      </c>
      <c r="M56" t="str">
        <v>Madison County</v>
      </c>
      <c r="T56" t="str">
        <v>Block Group 2, Census Tract 116.03, Blount County, Tennessee</v>
      </c>
      <c r="U56" t="str">
        <v>Block Group 3, Census Tract 112.01, Bradley County, Tennessee</v>
      </c>
      <c r="AH56" t="str">
        <v>Block Group 1, Census Tract 142, Davidson County, Tennessee</v>
      </c>
      <c r="AV56" t="str">
        <v>Block Group 1, Census Tract 116, Hamilton County, Tennessee</v>
      </c>
      <c r="BJ56" t="str">
        <v>Block Group 1, Census Tract 52.04, Knox County, Tennessee</v>
      </c>
      <c r="BR56" t="str">
        <v>Block Group 3, Census Tract 16.07, Madison County, Tennessee</v>
      </c>
      <c r="BU56" t="str">
        <v>Block Group 4, Census Tract 108.02, Maury County, Tennessee</v>
      </c>
      <c r="BZ56" t="str">
        <v>Block Group 2, Census Tract 1011.01, Montgomery County, Tennessee</v>
      </c>
      <c r="CL56" t="str">
        <v>Block Group 1, Census Tract 416.02, Rutherford County, Tennessee</v>
      </c>
      <c r="CO56" t="str">
        <v>Block Group 3, Census Tract 801.03, Sevier County, Tennessee</v>
      </c>
      <c r="CP56" t="str">
        <v>Block Group 1, Census Tract 205.43, Shelby County, Tennessee</v>
      </c>
      <c r="CS56" t="str">
        <v>Block Group 2, Census Tract 418, Sullivan County, Tennessee</v>
      </c>
      <c r="CT56" t="str">
        <v>Block Group 2, Census Tract 206.02, Sumner County, Tennessee</v>
      </c>
      <c r="DA56" t="str">
        <v>Block Group 2, Census Tract 616.04, Washington County, Tennessee</v>
      </c>
      <c r="DE56" t="str">
        <v>Block Group 2, Census Tract 502.09, Williamson County, Tennessee</v>
      </c>
      <c r="DF56" t="str">
        <v>Block Group 3, Census Tract 302.02, Wilson County, Tennessee</v>
      </c>
      <c r="EA56" t="str">
        <v>Census Tract 142, Davidson County, Tennessee</v>
      </c>
      <c r="EO56" t="str">
        <v>Census Tract 116, Hamilton County, Tennessee</v>
      </c>
      <c r="FC56" t="str">
        <v>Census Tract 52.04, Knox County, Tennessee</v>
      </c>
      <c r="GE56" t="str">
        <v>Census Tract 416.02, Rutherford County, Tennessee</v>
      </c>
      <c r="GI56" t="str">
        <v>Census Tract 205.43, Shelby County, Tennessee</v>
      </c>
    </row>
    <row r="57" spans="1:191" x14ac:dyDescent="0.3">
      <c r="A57" s="163" t="s">
        <v>565</v>
      </c>
      <c r="B57" s="1" t="s">
        <v>64</v>
      </c>
      <c r="C57" s="1" t="s">
        <v>7662</v>
      </c>
      <c r="D57" s="164">
        <v>7775</v>
      </c>
      <c r="E57" s="164">
        <v>12195</v>
      </c>
      <c r="F57" s="164">
        <v>18115</v>
      </c>
      <c r="G57" s="164">
        <v>28355</v>
      </c>
      <c r="H57" s="165">
        <f t="shared" si="0"/>
        <v>0.43008287779932991</v>
      </c>
      <c r="I57" s="146">
        <f t="shared" si="1"/>
        <v>0.27420208076177038</v>
      </c>
      <c r="J57" t="str">
        <v>Block Group 1, Census Tract 1015.01, Montgomery County, Tennessee</v>
      </c>
      <c r="K57" t="str">
        <v>Census Tract 1015.01, Montgomery County, Tennessee</v>
      </c>
      <c r="L57" t="str">
        <v>Clarksburg</v>
      </c>
      <c r="M57" t="str">
        <v>Marion County</v>
      </c>
      <c r="T57" t="str">
        <v>Block Group 2, Census Tract 116.04, Blount County, Tennessee</v>
      </c>
      <c r="U57" t="str">
        <v>Block Group 3, Census Tract 115.01, Bradley County, Tennessee</v>
      </c>
      <c r="AH57" t="str">
        <v>Block Group 1, Census Tract 143, Davidson County, Tennessee</v>
      </c>
      <c r="AV57" t="str">
        <v>Block Group 1, Census Tract 117, Hamilton County, Tennessee</v>
      </c>
      <c r="BJ57" t="str">
        <v>Block Group 1, Census Tract 53.01, Knox County, Tennessee</v>
      </c>
      <c r="BR57" t="str">
        <v>Block Group 3, Census Tract 16.12, Madison County, Tennessee</v>
      </c>
      <c r="BU57" t="str">
        <v>Block Group 5, Census Tract 105, Maury County, Tennessee</v>
      </c>
      <c r="BZ57" t="str">
        <v>Block Group 2, Census Tract 1011.02, Montgomery County, Tennessee</v>
      </c>
      <c r="CL57" t="str">
        <v>Block Group 1, Census Tract 417, Rutherford County, Tennessee</v>
      </c>
      <c r="CO57" t="str">
        <v>Block Group 3, Census Tract 802.02, Sevier County, Tennessee</v>
      </c>
      <c r="CP57" t="str">
        <v>Block Group 1, Census Tract 205.44, Shelby County, Tennessee</v>
      </c>
      <c r="CS57" t="str">
        <v>Block Group 2, Census Tract 419, Sullivan County, Tennessee</v>
      </c>
      <c r="CT57" t="str">
        <v>Block Group 2, Census Tract 206.03, Sumner County, Tennessee</v>
      </c>
      <c r="DA57" t="str">
        <v>Block Group 2, Census Tract 617.01, Washington County, Tennessee</v>
      </c>
      <c r="DE57" t="str">
        <v>Block Group 2, Census Tract 502.10, Williamson County, Tennessee</v>
      </c>
      <c r="DF57" t="str">
        <v>Block Group 3, Census Tract 302.03, Wilson County, Tennessee</v>
      </c>
      <c r="EA57" t="str">
        <v>Census Tract 143, Davidson County, Tennessee</v>
      </c>
      <c r="EO57" t="str">
        <v>Census Tract 117, Hamilton County, Tennessee</v>
      </c>
      <c r="FC57" t="str">
        <v>Census Tract 53.01, Knox County, Tennessee</v>
      </c>
      <c r="GE57" t="str">
        <v>Census Tract 417, Rutherford County, Tennessee</v>
      </c>
      <c r="GI57" t="str">
        <v>Census Tract 205.44, Shelby County, Tennessee</v>
      </c>
    </row>
    <row r="58" spans="1:191" x14ac:dyDescent="0.3">
      <c r="A58" s="163" t="s">
        <v>565</v>
      </c>
      <c r="B58" s="1" t="s">
        <v>65</v>
      </c>
      <c r="C58" s="1" t="s">
        <v>7663</v>
      </c>
      <c r="D58" s="164">
        <v>6140</v>
      </c>
      <c r="E58" s="164">
        <v>12730</v>
      </c>
      <c r="F58" s="164">
        <v>18800</v>
      </c>
      <c r="G58" s="164">
        <v>33260</v>
      </c>
      <c r="H58" s="165">
        <f t="shared" si="0"/>
        <v>0.38274203247143718</v>
      </c>
      <c r="I58" s="146">
        <f t="shared" si="1"/>
        <v>0.1846061334936861</v>
      </c>
      <c r="J58" t="str">
        <v>Block Group 1, Census Tract 1015.02, Montgomery County, Tennessee</v>
      </c>
      <c r="K58" t="str">
        <v>Census Tract 1015.02, Montgomery County, Tennessee</v>
      </c>
      <c r="L58" t="str">
        <v>Clarksville</v>
      </c>
      <c r="M58" t="str">
        <v>Marshall County</v>
      </c>
      <c r="T58" t="str">
        <v>Block Group 2, Census Tract 116.05, Blount County, Tennessee</v>
      </c>
      <c r="U58" t="str">
        <v>Block Group 3, Census Tract 116.01, Bradley County, Tennessee</v>
      </c>
      <c r="AH58" t="str">
        <v>Block Group 1, Census Tract 144, Davidson County, Tennessee</v>
      </c>
      <c r="AV58" t="str">
        <v>Block Group 1, Census Tract 118, Hamilton County, Tennessee</v>
      </c>
      <c r="BJ58" t="str">
        <v>Block Group 1, Census Tract 53.02, Knox County, Tennessee</v>
      </c>
      <c r="BR58" t="str">
        <v>Block Group 3, Census Tract 19, Madison County, Tennessee</v>
      </c>
      <c r="BU58" t="str">
        <v>Block Group 5, Census Tract 106, Maury County, Tennessee</v>
      </c>
      <c r="BZ58" t="str">
        <v>Block Group 2, Census Tract 1012.02, Montgomery County, Tennessee</v>
      </c>
      <c r="CL58" t="str">
        <v>Block Group 1, Census Tract 418, Rutherford County, Tennessee</v>
      </c>
      <c r="CO58" t="str">
        <v>Block Group 3, Census Tract 802.03, Sevier County, Tennessee</v>
      </c>
      <c r="CP58" t="str">
        <v>Block Group 1, Census Tract 206.10, Shelby County, Tennessee</v>
      </c>
      <c r="CS58" t="str">
        <v>Block Group 2, Census Tract 420, Sullivan County, Tennessee</v>
      </c>
      <c r="CT58" t="str">
        <v>Block Group 2, Census Tract 207, Sumner County, Tennessee</v>
      </c>
      <c r="DA58" t="str">
        <v>Block Group 2, Census Tract 617.03, Washington County, Tennessee</v>
      </c>
      <c r="DE58" t="str">
        <v>Block Group 2, Census Tract 502.11, Williamson County, Tennessee</v>
      </c>
      <c r="DF58" t="str">
        <v>Block Group 3, Census Tract 302.06, Wilson County, Tennessee</v>
      </c>
      <c r="EA58" t="str">
        <v>Census Tract 144, Davidson County, Tennessee</v>
      </c>
      <c r="EO58" t="str">
        <v>Census Tract 118, Hamilton County, Tennessee</v>
      </c>
      <c r="FC58" t="str">
        <v>Census Tract 53.02, Knox County, Tennessee</v>
      </c>
      <c r="GE58" t="str">
        <v>Census Tract 418, Rutherford County, Tennessee</v>
      </c>
      <c r="GI58" t="str">
        <v>Census Tract 206.10, Shelby County, Tennessee</v>
      </c>
    </row>
    <row r="59" spans="1:191" x14ac:dyDescent="0.3">
      <c r="A59" s="163" t="s">
        <v>565</v>
      </c>
      <c r="B59" s="1" t="s">
        <v>66</v>
      </c>
      <c r="C59" s="1" t="s">
        <v>7664</v>
      </c>
      <c r="D59" s="164">
        <v>17820</v>
      </c>
      <c r="E59" s="164">
        <v>35025</v>
      </c>
      <c r="F59" s="164">
        <v>56890</v>
      </c>
      <c r="G59" s="164">
        <v>93400</v>
      </c>
      <c r="H59" s="165">
        <f t="shared" si="0"/>
        <v>0.375</v>
      </c>
      <c r="I59" s="146">
        <f t="shared" si="1"/>
        <v>0.19079229122055674</v>
      </c>
      <c r="J59" t="str">
        <v>Block Group 1, Census Tract 1016, Montgomery County, Tennessee</v>
      </c>
      <c r="K59" t="str">
        <v>Census Tract 1016, Montgomery County, Tennessee</v>
      </c>
      <c r="L59" t="str">
        <v>Cleveland</v>
      </c>
      <c r="M59" t="str">
        <v>Maury County</v>
      </c>
      <c r="T59" t="str">
        <v>Block Group 2, Census Tract 116.06, Blount County, Tennessee</v>
      </c>
      <c r="U59" t="str">
        <v>Block Group 3, Census Tract 116.02, Bradley County, Tennessee</v>
      </c>
      <c r="AH59" t="str">
        <v>Block Group 1, Census Tract 148, Davidson County, Tennessee</v>
      </c>
      <c r="AV59" t="str">
        <v>Block Group 1, Census Tract 119, Hamilton County, Tennessee</v>
      </c>
      <c r="BJ59" t="str">
        <v>Block Group 1, Census Tract 54.01, Knox County, Tennessee</v>
      </c>
      <c r="BR59" t="str">
        <v>Block Group 3, Census Tract 2, Madison County, Tennessee</v>
      </c>
      <c r="BU59" t="str">
        <v>Block Group 5, Census Tract 107, Maury County, Tennessee</v>
      </c>
      <c r="BZ59" t="str">
        <v>Block Group 2, Census Tract 1013.04, Montgomery County, Tennessee</v>
      </c>
      <c r="CL59" t="str">
        <v>Block Group 1, Census Tract 419, Rutherford County, Tennessee</v>
      </c>
      <c r="CO59" t="str">
        <v>Block Group 3, Census Tract 803, Sevier County, Tennessee</v>
      </c>
      <c r="CP59" t="str">
        <v>Block Group 1, Census Tract 206.21, Shelby County, Tennessee</v>
      </c>
      <c r="CS59" t="str">
        <v>Block Group 2, Census Tract 421, Sullivan County, Tennessee</v>
      </c>
      <c r="CT59" t="str">
        <v>Block Group 2, Census Tract 208, Sumner County, Tennessee</v>
      </c>
      <c r="DA59" t="str">
        <v>Block Group 2, Census Tract 617.04, Washington County, Tennessee</v>
      </c>
      <c r="DE59" t="str">
        <v>Block Group 2, Census Tract 503.03, Williamson County, Tennessee</v>
      </c>
      <c r="DF59" t="str">
        <v>Block Group 3, Census Tract 303.03, Wilson County, Tennessee</v>
      </c>
      <c r="EA59" t="str">
        <v>Census Tract 148, Davidson County, Tennessee</v>
      </c>
      <c r="EO59" t="str">
        <v>Census Tract 119, Hamilton County, Tennessee</v>
      </c>
      <c r="FC59" t="str">
        <v>Census Tract 54.01, Knox County, Tennessee</v>
      </c>
      <c r="GE59" t="str">
        <v>Census Tract 419, Rutherford County, Tennessee</v>
      </c>
      <c r="GI59" t="str">
        <v>Census Tract 206.21, Shelby County, Tennessee</v>
      </c>
    </row>
    <row r="60" spans="1:191" x14ac:dyDescent="0.3">
      <c r="A60" s="163" t="s">
        <v>565</v>
      </c>
      <c r="B60" s="1" t="s">
        <v>60</v>
      </c>
      <c r="C60" s="1" t="s">
        <v>7658</v>
      </c>
      <c r="D60" s="164">
        <v>11560</v>
      </c>
      <c r="E60" s="164">
        <v>21145</v>
      </c>
      <c r="F60" s="164">
        <v>30955</v>
      </c>
      <c r="G60" s="164">
        <v>52140</v>
      </c>
      <c r="H60" s="165">
        <f t="shared" si="0"/>
        <v>0.40554276946682011</v>
      </c>
      <c r="I60" s="146">
        <f t="shared" si="1"/>
        <v>0.22171077867280398</v>
      </c>
      <c r="J60" t="str">
        <v>Block Group 1, Census Tract 1017.01, Montgomery County, Tennessee</v>
      </c>
      <c r="K60" t="str">
        <v>Census Tract 1017.01, Montgomery County, Tennessee</v>
      </c>
      <c r="L60" t="str">
        <v>Clifton</v>
      </c>
      <c r="M60" t="str">
        <v>McMinn County</v>
      </c>
      <c r="T60" t="str">
        <v>Block Group 2, Census Tract 116.07, Blount County, Tennessee</v>
      </c>
      <c r="U60" t="str">
        <v>Block Group 4, Census Tract 107, Bradley County, Tennessee</v>
      </c>
      <c r="AH60" t="str">
        <v>Block Group 1, Census Tract 151, Davidson County, Tennessee</v>
      </c>
      <c r="AV60" t="str">
        <v>Block Group 1, Census Tract 12, Hamilton County, Tennessee</v>
      </c>
      <c r="BJ60" t="str">
        <v>Block Group 1, Census Tract 54.02, Knox County, Tennessee</v>
      </c>
      <c r="BR60" t="str">
        <v>Block Group 3, Census Tract 3, Madison County, Tennessee</v>
      </c>
      <c r="BZ60" t="str">
        <v>Block Group 2, Census Tract 1013.05, Montgomery County, Tennessee</v>
      </c>
      <c r="CL60" t="str">
        <v>Block Group 1, Census Tract 420, Rutherford County, Tennessee</v>
      </c>
      <c r="CO60" t="str">
        <v>Block Group 3, Census Tract 805, Sevier County, Tennessee</v>
      </c>
      <c r="CP60" t="str">
        <v>Block Group 1, Census Tract 206.22, Shelby County, Tennessee</v>
      </c>
      <c r="CS60" t="str">
        <v>Block Group 2, Census Tract 422, Sullivan County, Tennessee</v>
      </c>
      <c r="CT60" t="str">
        <v>Block Group 2, Census Tract 209.03, Sumner County, Tennessee</v>
      </c>
      <c r="DA60" t="str">
        <v>Block Group 2, Census Tract 618, Washington County, Tennessee</v>
      </c>
      <c r="DE60" t="str">
        <v>Block Group 2, Census Tract 503.04, Williamson County, Tennessee</v>
      </c>
      <c r="DF60" t="str">
        <v>Block Group 3, Census Tract 303.04, Wilson County, Tennessee</v>
      </c>
      <c r="EA60" t="str">
        <v>Census Tract 151, Davidson County, Tennessee</v>
      </c>
      <c r="EO60" t="str">
        <v>Census Tract 12, Hamilton County, Tennessee</v>
      </c>
      <c r="FC60" t="str">
        <v>Census Tract 54.02, Knox County, Tennessee</v>
      </c>
      <c r="GE60" t="str">
        <v>Census Tract 420, Rutherford County, Tennessee</v>
      </c>
      <c r="GI60" t="str">
        <v>Census Tract 206.22, Shelby County, Tennessee</v>
      </c>
    </row>
    <row r="61" spans="1:191" x14ac:dyDescent="0.3">
      <c r="A61" s="163" t="s">
        <v>565</v>
      </c>
      <c r="B61" s="1" t="s">
        <v>61</v>
      </c>
      <c r="C61" s="1" t="s">
        <v>7659</v>
      </c>
      <c r="D61" s="164">
        <v>6620</v>
      </c>
      <c r="E61" s="164">
        <v>11450</v>
      </c>
      <c r="F61" s="164">
        <v>16600</v>
      </c>
      <c r="G61" s="164">
        <v>25470</v>
      </c>
      <c r="H61" s="165">
        <f t="shared" si="0"/>
        <v>0.44954848841774636</v>
      </c>
      <c r="I61" s="146">
        <f t="shared" si="1"/>
        <v>0.25991362387122102</v>
      </c>
      <c r="J61" t="str">
        <v>Block Group 1, Census Tract 1017.02, Montgomery County, Tennessee</v>
      </c>
      <c r="K61" t="str">
        <v>Census Tract 1017.02, Montgomery County, Tennessee</v>
      </c>
      <c r="L61" t="str">
        <v>Clinton</v>
      </c>
      <c r="M61" t="str">
        <v>McNairy County</v>
      </c>
      <c r="T61" t="str">
        <v>Block Group 3, Census Tract 102, Blount County, Tennessee</v>
      </c>
      <c r="AH61" t="str">
        <v>Block Group 1, Census Tract 152, Davidson County, Tennessee</v>
      </c>
      <c r="AV61" t="str">
        <v>Block Group 1, Census Tract 120, Hamilton County, Tennessee</v>
      </c>
      <c r="BJ61" t="str">
        <v>Block Group 1, Census Tract 55.01, Knox County, Tennessee</v>
      </c>
      <c r="BR61" t="str">
        <v>Block Group 3, Census Tract 5, Madison County, Tennessee</v>
      </c>
      <c r="BZ61" t="str">
        <v>Block Group 2, Census Tract 1013.06, Montgomery County, Tennessee</v>
      </c>
      <c r="CL61" t="str">
        <v>Block Group 1, Census Tract 421.01, Rutherford County, Tennessee</v>
      </c>
      <c r="CO61" t="str">
        <v>Block Group 3, Census Tract 806.01, Sevier County, Tennessee</v>
      </c>
      <c r="CP61" t="str">
        <v>Block Group 1, Census Tract 206.32, Shelby County, Tennessee</v>
      </c>
      <c r="CS61" t="str">
        <v>Block Group 2, Census Tract 423, Sullivan County, Tennessee</v>
      </c>
      <c r="CT61" t="str">
        <v>Block Group 2, Census Tract 209.04, Sumner County, Tennessee</v>
      </c>
      <c r="DA61" t="str">
        <v>Block Group 2, Census Tract 619.02, Washington County, Tennessee</v>
      </c>
      <c r="DE61" t="str">
        <v>Block Group 2, Census Tract 503.07, Williamson County, Tennessee</v>
      </c>
      <c r="DF61" t="str">
        <v>Block Group 3, Census Tract 303.05, Wilson County, Tennessee</v>
      </c>
      <c r="EA61" t="str">
        <v>Census Tract 152, Davidson County, Tennessee</v>
      </c>
      <c r="EO61" t="str">
        <v>Census Tract 120, Hamilton County, Tennessee</v>
      </c>
      <c r="FC61" t="str">
        <v>Census Tract 55.01, Knox County, Tennessee</v>
      </c>
      <c r="GE61" t="str">
        <v>Census Tract 421.01, Rutherford County, Tennessee</v>
      </c>
      <c r="GI61" t="str">
        <v>Census Tract 206.32, Shelby County, Tennessee</v>
      </c>
    </row>
    <row r="62" spans="1:191" x14ac:dyDescent="0.3">
      <c r="A62" s="163" t="s">
        <v>565</v>
      </c>
      <c r="B62" s="1" t="s">
        <v>67</v>
      </c>
      <c r="C62" s="1" t="s">
        <v>7665</v>
      </c>
      <c r="D62" s="164">
        <v>2650</v>
      </c>
      <c r="E62" s="164">
        <v>4275</v>
      </c>
      <c r="F62" s="164">
        <v>7430</v>
      </c>
      <c r="G62" s="164">
        <v>12130</v>
      </c>
      <c r="H62" s="165">
        <f t="shared" si="0"/>
        <v>0.35243198680956306</v>
      </c>
      <c r="I62" s="146">
        <f t="shared" si="1"/>
        <v>0.21846661170651277</v>
      </c>
      <c r="J62" t="str">
        <v>Block Group 1, Census Tract 1018.03, Montgomery County, Tennessee</v>
      </c>
      <c r="K62" t="str">
        <v>Census Tract 1018.03, Montgomery County, Tennessee</v>
      </c>
      <c r="L62" t="str">
        <v>Coalmont</v>
      </c>
      <c r="M62" t="str">
        <v>Meigs County</v>
      </c>
      <c r="T62" t="str">
        <v>Block Group 3, Census Tract 103.01, Blount County, Tennessee</v>
      </c>
      <c r="AH62" t="str">
        <v>Block Group 1, Census Tract 153, Davidson County, Tennessee</v>
      </c>
      <c r="AV62" t="str">
        <v>Block Group 1, Census Tract 121, Hamilton County, Tennessee</v>
      </c>
      <c r="BJ62" t="str">
        <v>Block Group 1, Census Tract 55.02, Knox County, Tennessee</v>
      </c>
      <c r="BR62" t="str">
        <v>Block Group 3, Census Tract 7, Madison County, Tennessee</v>
      </c>
      <c r="BZ62" t="str">
        <v>Block Group 2, Census Tract 1013.08, Montgomery County, Tennessee</v>
      </c>
      <c r="CL62" t="str">
        <v>Block Group 1, Census Tract 421.02, Rutherford County, Tennessee</v>
      </c>
      <c r="CO62" t="str">
        <v>Block Group 3, Census Tract 806.03, Sevier County, Tennessee</v>
      </c>
      <c r="CP62" t="str">
        <v>Block Group 1, Census Tract 206.33, Shelby County, Tennessee</v>
      </c>
      <c r="CS62" t="str">
        <v>Block Group 2, Census Tract 424, Sullivan County, Tennessee</v>
      </c>
      <c r="CT62" t="str">
        <v>Block Group 2, Census Tract 209.05, Sumner County, Tennessee</v>
      </c>
      <c r="DA62" t="str">
        <v>Block Group 2, Census Tract 619.03, Washington County, Tennessee</v>
      </c>
      <c r="DE62" t="str">
        <v>Block Group 2, Census Tract 504.03, Williamson County, Tennessee</v>
      </c>
      <c r="DF62" t="str">
        <v>Block Group 3, Census Tract 303.10, Wilson County, Tennessee</v>
      </c>
      <c r="EA62" t="str">
        <v>Census Tract 153, Davidson County, Tennessee</v>
      </c>
      <c r="EO62" t="str">
        <v>Census Tract 121, Hamilton County, Tennessee</v>
      </c>
      <c r="FC62" t="str">
        <v>Census Tract 55.02, Knox County, Tennessee</v>
      </c>
      <c r="GE62" t="str">
        <v>Census Tract 421.02, Rutherford County, Tennessee</v>
      </c>
      <c r="GI62" t="str">
        <v>Census Tract 206.33, Shelby County, Tennessee</v>
      </c>
    </row>
    <row r="63" spans="1:191" x14ac:dyDescent="0.3">
      <c r="A63" s="163" t="s">
        <v>565</v>
      </c>
      <c r="B63" s="1" t="s">
        <v>68</v>
      </c>
      <c r="C63" s="1" t="s">
        <v>7666</v>
      </c>
      <c r="D63" s="164">
        <v>11510</v>
      </c>
      <c r="E63" s="164">
        <v>19050</v>
      </c>
      <c r="F63" s="164">
        <v>27580</v>
      </c>
      <c r="G63" s="164">
        <v>45830</v>
      </c>
      <c r="H63" s="165">
        <f t="shared" si="0"/>
        <v>0.41566659393410432</v>
      </c>
      <c r="I63" s="146">
        <f t="shared" si="1"/>
        <v>0.25114553785729871</v>
      </c>
      <c r="J63" t="str">
        <v>Block Group 1, Census Tract 1018.05, Montgomery County, Tennessee</v>
      </c>
      <c r="K63" t="str">
        <v>Census Tract 1018.05, Montgomery County, Tennessee</v>
      </c>
      <c r="L63" t="str">
        <v>Collegedale</v>
      </c>
      <c r="M63" t="str">
        <v>Monroe County</v>
      </c>
      <c r="T63" t="str">
        <v>Block Group 3, Census Tract 103.02, Blount County, Tennessee</v>
      </c>
      <c r="AH63" t="str">
        <v>Block Group 1, Census Tract 154.01, Davidson County, Tennessee</v>
      </c>
      <c r="AV63" t="str">
        <v>Block Group 1, Census Tract 122, Hamilton County, Tennessee</v>
      </c>
      <c r="BJ63" t="str">
        <v>Block Group 1, Census Tract 56.02, Knox County, Tennessee</v>
      </c>
      <c r="BR63" t="str">
        <v>Block Group 3, Census Tract 9, Madison County, Tennessee</v>
      </c>
      <c r="BZ63" t="str">
        <v>Block Group 2, Census Tract 1013.09, Montgomery County, Tennessee</v>
      </c>
      <c r="CL63" t="str">
        <v>Block Group 1, Census Tract 422, Rutherford County, Tennessee</v>
      </c>
      <c r="CO63" t="str">
        <v>Block Group 3, Census Tract 806.04, Sevier County, Tennessee</v>
      </c>
      <c r="CP63" t="str">
        <v>Block Group 1, Census Tract 206.34, Shelby County, Tennessee</v>
      </c>
      <c r="CS63" t="str">
        <v>Block Group 2, Census Tract 425, Sullivan County, Tennessee</v>
      </c>
      <c r="CT63" t="str">
        <v>Block Group 2, Census Tract 210.02, Sumner County, Tennessee</v>
      </c>
      <c r="DA63" t="str">
        <v>Block Group 2, Census Tract 619.04, Washington County, Tennessee</v>
      </c>
      <c r="DE63" t="str">
        <v>Block Group 2, Census Tract 504.04, Williamson County, Tennessee</v>
      </c>
      <c r="DF63" t="str">
        <v>Block Group 3, Census Tract 304.02, Wilson County, Tennessee</v>
      </c>
      <c r="EA63" t="str">
        <v>Census Tract 154.01, Davidson County, Tennessee</v>
      </c>
      <c r="EO63" t="str">
        <v>Census Tract 122, Hamilton County, Tennessee</v>
      </c>
      <c r="FC63" t="str">
        <v>Census Tract 56.02, Knox County, Tennessee</v>
      </c>
      <c r="GE63" t="str">
        <v>Census Tract 422, Rutherford County, Tennessee</v>
      </c>
      <c r="GI63" t="str">
        <v>Census Tract 206.34, Shelby County, Tennessee</v>
      </c>
    </row>
    <row r="64" spans="1:191" x14ac:dyDescent="0.3">
      <c r="A64" s="163" t="s">
        <v>565</v>
      </c>
      <c r="B64" s="1" t="s">
        <v>69</v>
      </c>
      <c r="C64" s="1" t="s">
        <v>7667</v>
      </c>
      <c r="D64" s="164">
        <v>35975</v>
      </c>
      <c r="E64" s="164">
        <v>68260</v>
      </c>
      <c r="F64" s="164">
        <v>110650</v>
      </c>
      <c r="G64" s="164">
        <v>201105</v>
      </c>
      <c r="H64" s="165">
        <f t="shared" si="0"/>
        <v>0.33942467865045622</v>
      </c>
      <c r="I64" s="146">
        <f t="shared" si="1"/>
        <v>0.17888665125183362</v>
      </c>
      <c r="J64" t="str">
        <v>Block Group 1, Census Tract 1018.06, Montgomery County, Tennessee</v>
      </c>
      <c r="K64" t="str">
        <v>Census Tract 1018.06, Montgomery County, Tennessee</v>
      </c>
      <c r="L64" t="str">
        <v>Collierville</v>
      </c>
      <c r="M64" t="str">
        <v>Montgomery County</v>
      </c>
      <c r="T64" t="str">
        <v>Block Group 3, Census Tract 106, Blount County, Tennessee</v>
      </c>
      <c r="AH64" t="str">
        <v>Block Group 1, Census Tract 154.02, Davidson County, Tennessee</v>
      </c>
      <c r="AV64" t="str">
        <v>Block Group 1, Census Tract 123, Hamilton County, Tennessee</v>
      </c>
      <c r="BJ64" t="str">
        <v>Block Group 1, Census Tract 56.03, Knox County, Tennessee</v>
      </c>
      <c r="BR64" t="str">
        <v>Block Group 4, Census Tract 15.02, Madison County, Tennessee</v>
      </c>
      <c r="BZ64" t="str">
        <v>Block Group 2, Census Tract 1014, Montgomery County, Tennessee</v>
      </c>
      <c r="CL64" t="str">
        <v>Block Group 1, Census Tract 423.01, Rutherford County, Tennessee</v>
      </c>
      <c r="CO64" t="str">
        <v>Block Group 3, Census Tract 807.02, Sevier County, Tennessee</v>
      </c>
      <c r="CP64" t="str">
        <v>Block Group 1, Census Tract 206.35, Shelby County, Tennessee</v>
      </c>
      <c r="CS64" t="str">
        <v>Block Group 2, Census Tract 426, Sullivan County, Tennessee</v>
      </c>
      <c r="CT64" t="str">
        <v>Block Group 2, Census Tract 210.05, Sumner County, Tennessee</v>
      </c>
      <c r="DA64" t="str">
        <v>Block Group 2, Census Tract 620, Washington County, Tennessee</v>
      </c>
      <c r="DE64" t="str">
        <v>Block Group 2, Census Tract 504.05, Williamson County, Tennessee</v>
      </c>
      <c r="DF64" t="str">
        <v>Block Group 3, Census Tract 305, Wilson County, Tennessee</v>
      </c>
      <c r="EA64" t="str">
        <v>Census Tract 154.02, Davidson County, Tennessee</v>
      </c>
      <c r="EO64" t="str">
        <v>Census Tract 123, Hamilton County, Tennessee</v>
      </c>
      <c r="FC64" t="str">
        <v>Census Tract 56.03, Knox County, Tennessee</v>
      </c>
      <c r="GE64" t="str">
        <v>Census Tract 423.01, Rutherford County, Tennessee</v>
      </c>
      <c r="GI64" t="str">
        <v>Census Tract 206.35, Shelby County, Tennessee</v>
      </c>
    </row>
    <row r="65" spans="1:191" x14ac:dyDescent="0.3">
      <c r="A65" s="163" t="s">
        <v>565</v>
      </c>
      <c r="B65" s="1" t="s">
        <v>70</v>
      </c>
      <c r="C65" s="1" t="s">
        <v>7668</v>
      </c>
      <c r="D65" s="164">
        <v>1220</v>
      </c>
      <c r="E65" s="164">
        <v>2280</v>
      </c>
      <c r="F65" s="164">
        <v>3525</v>
      </c>
      <c r="G65" s="164">
        <v>6325</v>
      </c>
      <c r="H65" s="165">
        <f t="shared" si="0"/>
        <v>0.36047430830039523</v>
      </c>
      <c r="I65" s="146">
        <f t="shared" si="1"/>
        <v>0.19288537549407114</v>
      </c>
      <c r="J65" t="str">
        <v>Block Group 1, Census Tract 1018.07, Montgomery County, Tennessee</v>
      </c>
      <c r="K65" t="str">
        <v>Census Tract 1018.07, Montgomery County, Tennessee</v>
      </c>
      <c r="L65" t="str">
        <v>Collinwood</v>
      </c>
      <c r="M65" t="str">
        <v>Moore County</v>
      </c>
      <c r="T65" t="str">
        <v>Block Group 3, Census Tract 107, Blount County, Tennessee</v>
      </c>
      <c r="AH65" t="str">
        <v>Block Group 1, Census Tract 154.04, Davidson County, Tennessee</v>
      </c>
      <c r="AV65" t="str">
        <v>Block Group 1, Census Tract 124, Hamilton County, Tennessee</v>
      </c>
      <c r="BJ65" t="str">
        <v>Block Group 1, Census Tract 56.04, Knox County, Tennessee</v>
      </c>
      <c r="BR65" t="str">
        <v>Block Group 4, Census Tract 16.12, Madison County, Tennessee</v>
      </c>
      <c r="BZ65" t="str">
        <v>Block Group 2, Census Tract 1015.01, Montgomery County, Tennessee</v>
      </c>
      <c r="CL65" t="str">
        <v>Block Group 1, Census Tract 423.02, Rutherford County, Tennessee</v>
      </c>
      <c r="CO65" t="str">
        <v>Block Group 3, Census Tract 809.01, Sevier County, Tennessee</v>
      </c>
      <c r="CP65" t="str">
        <v>Block Group 1, Census Tract 206.51, Shelby County, Tennessee</v>
      </c>
      <c r="CS65" t="str">
        <v>Block Group 2, Census Tract 427.02, Sullivan County, Tennessee</v>
      </c>
      <c r="CT65" t="str">
        <v>Block Group 2, Census Tract 210.06, Sumner County, Tennessee</v>
      </c>
      <c r="DA65" t="str">
        <v>Block Group 3, Census Tract 601, Washington County, Tennessee</v>
      </c>
      <c r="DE65" t="str">
        <v>Block Group 2, Census Tract 504.06, Williamson County, Tennessee</v>
      </c>
      <c r="DF65" t="str">
        <v>Block Group 3, Census Tract 306, Wilson County, Tennessee</v>
      </c>
      <c r="EA65" t="str">
        <v>Census Tract 154.04, Davidson County, Tennessee</v>
      </c>
      <c r="EO65" t="str">
        <v>Census Tract 124, Hamilton County, Tennessee</v>
      </c>
      <c r="FC65" t="str">
        <v>Census Tract 56.04, Knox County, Tennessee</v>
      </c>
      <c r="GE65" t="str">
        <v>Census Tract 423.02, Rutherford County, Tennessee</v>
      </c>
      <c r="GI65" t="str">
        <v>Census Tract 206.51, Shelby County, Tennessee</v>
      </c>
    </row>
    <row r="66" spans="1:191" x14ac:dyDescent="0.3">
      <c r="A66" s="163" t="s">
        <v>565</v>
      </c>
      <c r="B66" s="1" t="s">
        <v>71</v>
      </c>
      <c r="C66" s="1" t="s">
        <v>7669</v>
      </c>
      <c r="D66" s="164">
        <v>5515</v>
      </c>
      <c r="E66" s="164">
        <v>8525</v>
      </c>
      <c r="F66" s="164">
        <v>11855</v>
      </c>
      <c r="G66" s="164">
        <v>18715</v>
      </c>
      <c r="H66" s="165">
        <f t="shared" si="0"/>
        <v>0.45551696500133582</v>
      </c>
      <c r="I66" s="146">
        <f t="shared" si="1"/>
        <v>0.29468340903018969</v>
      </c>
      <c r="J66" t="str">
        <v>Block Group 1, Census Tract 1018.08, Montgomery County, Tennessee</v>
      </c>
      <c r="K66" t="str">
        <v>Census Tract 1018.08, Montgomery County, Tennessee</v>
      </c>
      <c r="L66" t="str">
        <v>Columbia</v>
      </c>
      <c r="M66" t="str">
        <v>Morgan County</v>
      </c>
      <c r="T66" t="str">
        <v>Block Group 3, Census Tract 109, Blount County, Tennessee</v>
      </c>
      <c r="AH66" t="str">
        <v>Block Group 1, Census Tract 154.05, Davidson County, Tennessee</v>
      </c>
      <c r="AV66" t="str">
        <v>Block Group 1, Census Tract 13, Hamilton County, Tennessee</v>
      </c>
      <c r="BJ66" t="str">
        <v>Block Group 1, Census Tract 57.01, Knox County, Tennessee</v>
      </c>
      <c r="BR66" t="str">
        <v>Block Group 4, Census Tract 19, Madison County, Tennessee</v>
      </c>
      <c r="BZ66" t="str">
        <v>Block Group 2, Census Tract 1015.02, Montgomery County, Tennessee</v>
      </c>
      <c r="CL66" t="str">
        <v>Block Group 2, Census Tract 401.01, Rutherford County, Tennessee</v>
      </c>
      <c r="CO66" t="str">
        <v>Block Group 3, Census Tract 810.01, Sevier County, Tennessee</v>
      </c>
      <c r="CP66" t="str">
        <v>Block Group 1, Census Tract 206.52, Shelby County, Tennessee</v>
      </c>
      <c r="CS66" t="str">
        <v>Block Group 2, Census Tract 427.03, Sullivan County, Tennessee</v>
      </c>
      <c r="CT66" t="str">
        <v>Block Group 2, Census Tract 210.07, Sumner County, Tennessee</v>
      </c>
      <c r="DA66" t="str">
        <v>Block Group 3, Census Tract 604.01, Washington County, Tennessee</v>
      </c>
      <c r="DE66" t="str">
        <v>Block Group 2, Census Tract 505.02, Williamson County, Tennessee</v>
      </c>
      <c r="DF66" t="str">
        <v>Block Group 3, Census Tract 308, Wilson County, Tennessee</v>
      </c>
      <c r="EA66" t="str">
        <v>Census Tract 154.05, Davidson County, Tennessee</v>
      </c>
      <c r="EO66" t="str">
        <v>Census Tract 13, Hamilton County, Tennessee</v>
      </c>
      <c r="FC66" t="str">
        <v>Census Tract 57.01, Knox County, Tennessee</v>
      </c>
      <c r="GI66" t="str">
        <v>Census Tract 206.52, Shelby County, Tennessee</v>
      </c>
    </row>
    <row r="67" spans="1:191" x14ac:dyDescent="0.3">
      <c r="A67" s="163" t="s">
        <v>565</v>
      </c>
      <c r="B67" s="1" t="s">
        <v>72</v>
      </c>
      <c r="C67" s="1" t="s">
        <v>337</v>
      </c>
      <c r="D67" s="164">
        <v>7945</v>
      </c>
      <c r="E67" s="164">
        <v>14005</v>
      </c>
      <c r="F67" s="164">
        <v>19185</v>
      </c>
      <c r="G67" s="164">
        <v>29865</v>
      </c>
      <c r="H67" s="165">
        <f t="shared" ref="H67:H130" si="2">E67/G67</f>
        <v>0.46894357944081699</v>
      </c>
      <c r="I67" s="146">
        <f t="shared" ref="I67:I130" si="3">D67/G67</f>
        <v>0.26603047045035993</v>
      </c>
      <c r="J67" t="str">
        <v>Block Group 1, Census Tract 1019.02, Montgomery County, Tennessee</v>
      </c>
      <c r="K67" t="str">
        <v>Census Tract 1019.02, Montgomery County, Tennessee</v>
      </c>
      <c r="L67" t="str">
        <v>Cookeville</v>
      </c>
      <c r="M67" t="str">
        <v>Obion County</v>
      </c>
      <c r="T67" t="str">
        <v>Block Group 3, Census Tract 110.01, Blount County, Tennessee</v>
      </c>
      <c r="AH67" t="str">
        <v>Block Group 1, Census Tract 155.01, Davidson County, Tennessee</v>
      </c>
      <c r="AV67" t="str">
        <v>Block Group 1, Census Tract 14, Hamilton County, Tennessee</v>
      </c>
      <c r="BJ67" t="str">
        <v>Block Group 1, Census Tract 57.04, Knox County, Tennessee</v>
      </c>
      <c r="BR67" t="str">
        <v>Block Group 4, Census Tract 3, Madison County, Tennessee</v>
      </c>
      <c r="BZ67" t="str">
        <v>Block Group 2, Census Tract 1016, Montgomery County, Tennessee</v>
      </c>
      <c r="CL67" t="str">
        <v>Block Group 2, Census Tract 401.02, Rutherford County, Tennessee</v>
      </c>
      <c r="CO67" t="str">
        <v>Block Group 3, Census Tract 810.02, Sevier County, Tennessee</v>
      </c>
      <c r="CP67" t="str">
        <v>Block Group 1, Census Tract 206.53, Shelby County, Tennessee</v>
      </c>
      <c r="CS67" t="str">
        <v>Block Group 2, Census Tract 427.04, Sullivan County, Tennessee</v>
      </c>
      <c r="CT67" t="str">
        <v>Block Group 2, Census Tract 210.08, Sumner County, Tennessee</v>
      </c>
      <c r="DA67" t="str">
        <v>Block Group 3, Census Tract 604.02, Washington County, Tennessee</v>
      </c>
      <c r="DE67" t="str">
        <v>Block Group 2, Census Tract 505.03, Williamson County, Tennessee</v>
      </c>
      <c r="DF67" t="str">
        <v>Block Group 3, Census Tract 309.05, Wilson County, Tennessee</v>
      </c>
      <c r="EA67" t="str">
        <v>Census Tract 155.01, Davidson County, Tennessee</v>
      </c>
      <c r="EO67" t="str">
        <v>Census Tract 14, Hamilton County, Tennessee</v>
      </c>
      <c r="FC67" t="str">
        <v>Census Tract 57.04, Knox County, Tennessee</v>
      </c>
      <c r="GI67" t="str">
        <v>Census Tract 206.53, Shelby County, Tennessee</v>
      </c>
    </row>
    <row r="68" spans="1:191" x14ac:dyDescent="0.3">
      <c r="A68" s="163" t="s">
        <v>565</v>
      </c>
      <c r="B68" s="1" t="s">
        <v>73</v>
      </c>
      <c r="C68" s="1" t="s">
        <v>7670</v>
      </c>
      <c r="D68" s="164">
        <v>5510</v>
      </c>
      <c r="E68" s="164">
        <v>10280</v>
      </c>
      <c r="F68" s="164">
        <v>14410</v>
      </c>
      <c r="G68" s="164">
        <v>21860</v>
      </c>
      <c r="H68" s="165">
        <f t="shared" si="2"/>
        <v>0.47026532479414457</v>
      </c>
      <c r="I68" s="146">
        <f t="shared" si="3"/>
        <v>0.25205855443732844</v>
      </c>
      <c r="J68" t="str">
        <v>Block Group 1, Census Tract 1019.04, Montgomery County, Tennessee</v>
      </c>
      <c r="K68" t="str">
        <v>Census Tract 1019.04, Montgomery County, Tennessee</v>
      </c>
      <c r="L68" t="str">
        <v>Coopertown</v>
      </c>
      <c r="M68" t="str">
        <v>Overton County</v>
      </c>
      <c r="T68" t="str">
        <v>Block Group 3, Census Tract 110.02, Blount County, Tennessee</v>
      </c>
      <c r="AH68" t="str">
        <v>Block Group 1, Census Tract 155.02, Davidson County, Tennessee</v>
      </c>
      <c r="AV68" t="str">
        <v>Block Group 1, Census Tract 16, Hamilton County, Tennessee</v>
      </c>
      <c r="BJ68" t="str">
        <v>Block Group 1, Census Tract 57.06, Knox County, Tennessee</v>
      </c>
      <c r="BZ68" t="str">
        <v>Block Group 2, Census Tract 1017.01, Montgomery County, Tennessee</v>
      </c>
      <c r="CL68" t="str">
        <v>Block Group 2, Census Tract 401.04, Rutherford County, Tennessee</v>
      </c>
      <c r="CO68" t="str">
        <v>Block Group 3, Census Tract 811.01, Sevier County, Tennessee</v>
      </c>
      <c r="CP68" t="str">
        <v>Block Group 1, Census Tract 206.54, Shelby County, Tennessee</v>
      </c>
      <c r="CS68" t="str">
        <v>Block Group 2, Census Tract 428.01, Sullivan County, Tennessee</v>
      </c>
      <c r="CT68" t="str">
        <v>Block Group 2, Census Tract 210.09, Sumner County, Tennessee</v>
      </c>
      <c r="DA68" t="str">
        <v>Block Group 3, Census Tract 605.01, Washington County, Tennessee</v>
      </c>
      <c r="DE68" t="str">
        <v>Block Group 2, Census Tract 505.04, Williamson County, Tennessee</v>
      </c>
      <c r="DF68" t="str">
        <v>Block Group 3, Census Tract 309.06, Wilson County, Tennessee</v>
      </c>
      <c r="EA68" t="str">
        <v>Census Tract 155.02, Davidson County, Tennessee</v>
      </c>
      <c r="EO68" t="str">
        <v>Census Tract 16, Hamilton County, Tennessee</v>
      </c>
      <c r="FC68" t="str">
        <v>Census Tract 57.06, Knox County, Tennessee</v>
      </c>
      <c r="GI68" t="str">
        <v>Census Tract 206.54, Shelby County, Tennessee</v>
      </c>
    </row>
    <row r="69" spans="1:191" x14ac:dyDescent="0.3">
      <c r="A69" s="163" t="s">
        <v>565</v>
      </c>
      <c r="B69" s="1" t="s">
        <v>74</v>
      </c>
      <c r="C69" s="1" t="s">
        <v>7671</v>
      </c>
      <c r="D69" s="164">
        <v>2095</v>
      </c>
      <c r="E69" s="164">
        <v>3105</v>
      </c>
      <c r="F69" s="164">
        <v>5055</v>
      </c>
      <c r="G69" s="164">
        <v>7860</v>
      </c>
      <c r="H69" s="165">
        <f t="shared" si="2"/>
        <v>0.39503816793893132</v>
      </c>
      <c r="I69" s="146">
        <f t="shared" si="3"/>
        <v>0.26653944020356235</v>
      </c>
      <c r="J69" t="str">
        <v>Block Group 1, Census Tract 1019.05, Montgomery County, Tennessee</v>
      </c>
      <c r="K69" t="str">
        <v>Census Tract 1019.05, Montgomery County, Tennessee</v>
      </c>
      <c r="L69" t="str">
        <v>Copperhill</v>
      </c>
      <c r="M69" t="str">
        <v>Perry County</v>
      </c>
      <c r="T69" t="str">
        <v>Block Group 3, Census Tract 111.01, Blount County, Tennessee</v>
      </c>
      <c r="AH69" t="str">
        <v>Block Group 1, Census Tract 156.09, Davidson County, Tennessee</v>
      </c>
      <c r="AV69" t="str">
        <v>Block Group 1, Census Tract 18, Hamilton County, Tennessee</v>
      </c>
      <c r="BJ69" t="str">
        <v>Block Group 1, Census Tract 57.07, Knox County, Tennessee</v>
      </c>
      <c r="BZ69" t="str">
        <v>Block Group 2, Census Tract 1017.02, Montgomery County, Tennessee</v>
      </c>
      <c r="CL69" t="str">
        <v>Block Group 2, Census Tract 401.05, Rutherford County, Tennessee</v>
      </c>
      <c r="CO69" t="str">
        <v>Block Group 4, Census Tract 805, Sevier County, Tennessee</v>
      </c>
      <c r="CP69" t="str">
        <v>Block Group 1, Census Tract 206.55, Shelby County, Tennessee</v>
      </c>
      <c r="CS69" t="str">
        <v>Block Group 2, Census Tract 428.02, Sullivan County, Tennessee</v>
      </c>
      <c r="CT69" t="str">
        <v>Block Group 2, Census Tract 211.03, Sumner County, Tennessee</v>
      </c>
      <c r="DA69" t="str">
        <v>Block Group 3, Census Tract 605.04, Washington County, Tennessee</v>
      </c>
      <c r="DE69" t="str">
        <v>Block Group 2, Census Tract 506.01, Williamson County, Tennessee</v>
      </c>
      <c r="DF69" t="str">
        <v>Block Group 3, Census Tract 309.07, Wilson County, Tennessee</v>
      </c>
      <c r="EA69" t="str">
        <v>Census Tract 156.09, Davidson County, Tennessee</v>
      </c>
      <c r="EO69" t="str">
        <v>Census Tract 18, Hamilton County, Tennessee</v>
      </c>
      <c r="FC69" t="str">
        <v>Census Tract 57.07, Knox County, Tennessee</v>
      </c>
      <c r="GI69" t="str">
        <v>Census Tract 206.55, Shelby County, Tennessee</v>
      </c>
    </row>
    <row r="70" spans="1:191" x14ac:dyDescent="0.3">
      <c r="A70" s="163" t="s">
        <v>565</v>
      </c>
      <c r="B70" s="1" t="s">
        <v>75</v>
      </c>
      <c r="C70" s="1" t="s">
        <v>7672</v>
      </c>
      <c r="D70" s="164">
        <v>1245</v>
      </c>
      <c r="E70" s="164">
        <v>2015</v>
      </c>
      <c r="F70" s="164">
        <v>3070</v>
      </c>
      <c r="G70" s="164">
        <v>4995</v>
      </c>
      <c r="H70" s="165">
        <f t="shared" si="2"/>
        <v>0.40340340340340342</v>
      </c>
      <c r="I70" s="146">
        <f t="shared" si="3"/>
        <v>0.24924924924924924</v>
      </c>
      <c r="J70" t="str">
        <v>Block Group 1, Census Tract 1019.06, Montgomery County, Tennessee</v>
      </c>
      <c r="K70" t="str">
        <v>Census Tract 1019.06, Montgomery County, Tennessee</v>
      </c>
      <c r="L70" t="str">
        <v>Cornersville</v>
      </c>
      <c r="M70" t="str">
        <v>Pickett County</v>
      </c>
      <c r="T70" t="str">
        <v>Block Group 3, Census Tract 111.02, Blount County, Tennessee</v>
      </c>
      <c r="AH70" t="str">
        <v>Block Group 1, Census Tract 156.13, Davidson County, Tennessee</v>
      </c>
      <c r="AV70" t="str">
        <v>Block Group 1, Census Tract 19, Hamilton County, Tennessee</v>
      </c>
      <c r="BJ70" t="str">
        <v>Block Group 1, Census Tract 57.08, Knox County, Tennessee</v>
      </c>
      <c r="BZ70" t="str">
        <v>Block Group 2, Census Tract 1018.03, Montgomery County, Tennessee</v>
      </c>
      <c r="CL70" t="str">
        <v>Block Group 2, Census Tract 401.06, Rutherford County, Tennessee</v>
      </c>
      <c r="CO70" t="str">
        <v>Block Group 4, Census Tract 806.04, Sevier County, Tennessee</v>
      </c>
      <c r="CP70" t="str">
        <v>Block Group 1, Census Tract 206.56, Shelby County, Tennessee</v>
      </c>
      <c r="CS70" t="str">
        <v>Block Group 2, Census Tract 429, Sullivan County, Tennessee</v>
      </c>
      <c r="CT70" t="str">
        <v>Block Group 2, Census Tract 211.04, Sumner County, Tennessee</v>
      </c>
      <c r="DA70" t="str">
        <v>Block Group 3, Census Tract 606.01, Washington County, Tennessee</v>
      </c>
      <c r="DE70" t="str">
        <v>Block Group 2, Census Tract 506.03, Williamson County, Tennessee</v>
      </c>
      <c r="DF70" t="str">
        <v>Block Group 3, Census Tract 309.08, Wilson County, Tennessee</v>
      </c>
      <c r="EA70" t="str">
        <v>Census Tract 156.13, Davidson County, Tennessee</v>
      </c>
      <c r="EO70" t="str">
        <v>Census Tract 19, Hamilton County, Tennessee</v>
      </c>
      <c r="FC70" t="str">
        <v>Census Tract 57.08, Knox County, Tennessee</v>
      </c>
      <c r="GI70" t="str">
        <v>Census Tract 206.56, Shelby County, Tennessee</v>
      </c>
    </row>
    <row r="71" spans="1:191" x14ac:dyDescent="0.3">
      <c r="A71" s="163" t="s">
        <v>565</v>
      </c>
      <c r="B71" s="1" t="s">
        <v>76</v>
      </c>
      <c r="C71" s="1" t="s">
        <v>7673</v>
      </c>
      <c r="D71" s="164">
        <v>3770</v>
      </c>
      <c r="E71" s="164">
        <v>7225</v>
      </c>
      <c r="F71" s="164">
        <v>10175</v>
      </c>
      <c r="G71" s="164">
        <v>16540</v>
      </c>
      <c r="H71" s="165">
        <f t="shared" si="2"/>
        <v>0.43681983071342201</v>
      </c>
      <c r="I71" s="146">
        <f t="shared" si="3"/>
        <v>0.22793228536880289</v>
      </c>
      <c r="J71" t="str">
        <v>Block Group 1, Census Tract 102, Blount County, Tennessee</v>
      </c>
      <c r="K71" t="str">
        <v>Census Tract 102, Blount County, Tennessee</v>
      </c>
      <c r="L71" t="str">
        <v>Cottage Grove</v>
      </c>
      <c r="M71" t="str">
        <v>Polk County</v>
      </c>
      <c r="T71" t="str">
        <v>Block Group 3, Census Tract 112.01, Blount County, Tennessee</v>
      </c>
      <c r="AH71" t="str">
        <v>Block Group 1, Census Tract 156.14, Davidson County, Tennessee</v>
      </c>
      <c r="AV71" t="str">
        <v>Block Group 1, Census Tract 20, Hamilton County, Tennessee</v>
      </c>
      <c r="BJ71" t="str">
        <v>Block Group 1, Census Tract 57.09, Knox County, Tennessee</v>
      </c>
      <c r="BZ71" t="str">
        <v>Block Group 2, Census Tract 1018.05, Montgomery County, Tennessee</v>
      </c>
      <c r="CL71" t="str">
        <v>Block Group 2, Census Tract 401.07, Rutherford County, Tennessee</v>
      </c>
      <c r="CP71" t="str">
        <v>Block Group 1, Census Tract 206.57, Shelby County, Tennessee</v>
      </c>
      <c r="CS71" t="str">
        <v>Block Group 2, Census Tract 430, Sullivan County, Tennessee</v>
      </c>
      <c r="CT71" t="str">
        <v>Block Group 2, Census Tract 211.05, Sumner County, Tennessee</v>
      </c>
      <c r="DA71" t="str">
        <v>Block Group 3, Census Tract 606.02, Washington County, Tennessee</v>
      </c>
      <c r="DE71" t="str">
        <v>Block Group 2, Census Tract 506.04, Williamson County, Tennessee</v>
      </c>
      <c r="DF71" t="str">
        <v>Block Group 3, Census Tract 310, Wilson County, Tennessee</v>
      </c>
      <c r="EA71" t="str">
        <v>Census Tract 156.14, Davidson County, Tennessee</v>
      </c>
      <c r="EO71" t="str">
        <v>Census Tract 20, Hamilton County, Tennessee</v>
      </c>
      <c r="FC71" t="str">
        <v>Census Tract 57.09, Knox County, Tennessee</v>
      </c>
      <c r="GI71" t="str">
        <v>Census Tract 206.57, Shelby County, Tennessee</v>
      </c>
    </row>
    <row r="72" spans="1:191" x14ac:dyDescent="0.3">
      <c r="A72" s="163" t="s">
        <v>565</v>
      </c>
      <c r="B72" s="1" t="s">
        <v>77</v>
      </c>
      <c r="C72" s="1" t="s">
        <v>7674</v>
      </c>
      <c r="D72" s="164">
        <v>22040</v>
      </c>
      <c r="E72" s="164">
        <v>34390</v>
      </c>
      <c r="F72" s="164">
        <v>49405</v>
      </c>
      <c r="G72" s="164">
        <v>75355</v>
      </c>
      <c r="H72" s="165">
        <f t="shared" si="2"/>
        <v>0.45637316700948843</v>
      </c>
      <c r="I72" s="146">
        <f t="shared" si="3"/>
        <v>0.29248225068011413</v>
      </c>
      <c r="J72" t="str">
        <v>Block Group 1, Census Tract 102.01, Bradley County, Tennessee</v>
      </c>
      <c r="K72" t="str">
        <v>Census Tract 102.01, Bradley County, Tennessee</v>
      </c>
      <c r="L72" t="str">
        <v>Covington</v>
      </c>
      <c r="M72" t="str">
        <v>Putnam County</v>
      </c>
      <c r="T72" t="str">
        <v>Block Group 3, Census Tract 113.01, Blount County, Tennessee</v>
      </c>
      <c r="AH72" t="str">
        <v>Block Group 1, Census Tract 156.15, Davidson County, Tennessee</v>
      </c>
      <c r="AV72" t="str">
        <v>Block Group 1, Census Tract 23, Hamilton County, Tennessee</v>
      </c>
      <c r="BJ72" t="str">
        <v>Block Group 1, Census Tract 57.10, Knox County, Tennessee</v>
      </c>
      <c r="BZ72" t="str">
        <v>Block Group 2, Census Tract 1018.06, Montgomery County, Tennessee</v>
      </c>
      <c r="CL72" t="str">
        <v>Block Group 2, Census Tract 403.07, Rutherford County, Tennessee</v>
      </c>
      <c r="CP72" t="str">
        <v>Block Group 1, Census Tract 206.58, Shelby County, Tennessee</v>
      </c>
      <c r="CS72" t="str">
        <v>Block Group 2, Census Tract 431, Sullivan County, Tennessee</v>
      </c>
      <c r="CT72" t="str">
        <v>Block Group 2, Census Tract 211.06, Sumner County, Tennessee</v>
      </c>
      <c r="DA72" t="str">
        <v>Block Group 3, Census Tract 608, Washington County, Tennessee</v>
      </c>
      <c r="DE72" t="str">
        <v>Block Group 2, Census Tract 507.01, Williamson County, Tennessee</v>
      </c>
      <c r="DF72" t="str">
        <v>Block Group 4, Census Tract 302.03, Wilson County, Tennessee</v>
      </c>
      <c r="EA72" t="str">
        <v>Census Tract 156.15, Davidson County, Tennessee</v>
      </c>
      <c r="EO72" t="str">
        <v>Census Tract 23, Hamilton County, Tennessee</v>
      </c>
      <c r="FC72" t="str">
        <v>Census Tract 57.10, Knox County, Tennessee</v>
      </c>
      <c r="GI72" t="str">
        <v>Census Tract 206.58, Shelby County, Tennessee</v>
      </c>
    </row>
    <row r="73" spans="1:191" x14ac:dyDescent="0.3">
      <c r="A73" s="163" t="s">
        <v>565</v>
      </c>
      <c r="B73" s="1" t="s">
        <v>78</v>
      </c>
      <c r="C73" s="1" t="s">
        <v>7675</v>
      </c>
      <c r="D73" s="164">
        <v>7800</v>
      </c>
      <c r="E73" s="164">
        <v>13960</v>
      </c>
      <c r="F73" s="164">
        <v>19795</v>
      </c>
      <c r="G73" s="164">
        <v>32060</v>
      </c>
      <c r="H73" s="165">
        <f t="shared" si="2"/>
        <v>0.43543356207111666</v>
      </c>
      <c r="I73" s="146">
        <f t="shared" si="3"/>
        <v>0.24329382407985028</v>
      </c>
      <c r="J73" t="str">
        <v>Block Group 1, Census Tract 102.01, Davidson County, Tennessee</v>
      </c>
      <c r="K73" t="str">
        <v>Census Tract 102.01, Davidson County, Tennessee</v>
      </c>
      <c r="L73" t="str">
        <v>Cowan</v>
      </c>
      <c r="M73" t="str">
        <v>Rhea County</v>
      </c>
      <c r="T73" t="str">
        <v>Block Group 3, Census Tract 113.02, Blount County, Tennessee</v>
      </c>
      <c r="AH73" t="str">
        <v>Block Group 1, Census Tract 156.17, Davidson County, Tennessee</v>
      </c>
      <c r="AV73" t="str">
        <v>Block Group 1, Census Tract 24, Hamilton County, Tennessee</v>
      </c>
      <c r="BJ73" t="str">
        <v>Block Group 1, Census Tract 57.11, Knox County, Tennessee</v>
      </c>
      <c r="BZ73" t="str">
        <v>Block Group 2, Census Tract 1018.07, Montgomery County, Tennessee</v>
      </c>
      <c r="CL73" t="str">
        <v>Block Group 2, Census Tract 403.08, Rutherford County, Tennessee</v>
      </c>
      <c r="CP73" t="str">
        <v>Block Group 1, Census Tract 207, Shelby County, Tennessee</v>
      </c>
      <c r="CS73" t="str">
        <v>Block Group 2, Census Tract 432.01, Sullivan County, Tennessee</v>
      </c>
      <c r="CT73" t="str">
        <v>Block Group 2, Census Tract 211.07, Sumner County, Tennessee</v>
      </c>
      <c r="DA73" t="str">
        <v>Block Group 3, Census Tract 609.02, Washington County, Tennessee</v>
      </c>
      <c r="DE73" t="str">
        <v>Block Group 2, Census Tract 507.02, Williamson County, Tennessee</v>
      </c>
      <c r="DF73" t="str">
        <v>Block Group 4, Census Tract 303.05, Wilson County, Tennessee</v>
      </c>
      <c r="EA73" t="str">
        <v>Census Tract 156.17, Davidson County, Tennessee</v>
      </c>
      <c r="EO73" t="str">
        <v>Census Tract 24, Hamilton County, Tennessee</v>
      </c>
      <c r="FC73" t="str">
        <v>Census Tract 57.11, Knox County, Tennessee</v>
      </c>
      <c r="GI73" t="str">
        <v>Census Tract 207, Shelby County, Tennessee</v>
      </c>
    </row>
    <row r="74" spans="1:191" x14ac:dyDescent="0.3">
      <c r="A74" s="163" t="s">
        <v>565</v>
      </c>
      <c r="B74" s="1" t="s">
        <v>79</v>
      </c>
      <c r="C74" s="1" t="s">
        <v>7676</v>
      </c>
      <c r="D74" s="164">
        <v>12060</v>
      </c>
      <c r="E74" s="164">
        <v>20390</v>
      </c>
      <c r="F74" s="164">
        <v>30295</v>
      </c>
      <c r="G74" s="164">
        <v>52515</v>
      </c>
      <c r="H74" s="165">
        <f t="shared" si="2"/>
        <v>0.3882700180900695</v>
      </c>
      <c r="I74" s="146">
        <f t="shared" si="3"/>
        <v>0.22964867180805484</v>
      </c>
      <c r="J74" t="str">
        <v>Block Group 1, Census Tract 102.01, Hamilton County, Tennessee</v>
      </c>
      <c r="K74" t="str">
        <v>Census Tract 102.01, Hamilton County, Tennessee</v>
      </c>
      <c r="L74" t="str">
        <v>Crab Orchard</v>
      </c>
      <c r="M74" t="str">
        <v>Roane County</v>
      </c>
      <c r="T74" t="str">
        <v>Block Group 3, Census Tract 115.02, Blount County, Tennessee</v>
      </c>
      <c r="AH74" t="str">
        <v>Block Group 1, Census Tract 156.18, Davidson County, Tennessee</v>
      </c>
      <c r="AV74" t="str">
        <v>Block Group 1, Census Tract 25, Hamilton County, Tennessee</v>
      </c>
      <c r="BJ74" t="str">
        <v>Block Group 1, Census Tract 57.13, Knox County, Tennessee</v>
      </c>
      <c r="BZ74" t="str">
        <v>Block Group 2, Census Tract 1018.08, Montgomery County, Tennessee</v>
      </c>
      <c r="CL74" t="str">
        <v>Block Group 2, Census Tract 403.09, Rutherford County, Tennessee</v>
      </c>
      <c r="CP74" t="str">
        <v>Block Group 1, Census Tract 208.33, Shelby County, Tennessee</v>
      </c>
      <c r="CS74" t="str">
        <v>Block Group 2, Census Tract 432.02, Sullivan County, Tennessee</v>
      </c>
      <c r="CT74" t="str">
        <v>Block Group 2, Census Tract 212.01, Sumner County, Tennessee</v>
      </c>
      <c r="DA74" t="str">
        <v>Block Group 3, Census Tract 610, Washington County, Tennessee</v>
      </c>
      <c r="DE74" t="str">
        <v>Block Group 2, Census Tract 508.01, Williamson County, Tennessee</v>
      </c>
      <c r="DF74" t="str">
        <v>Block Group 4, Census Tract 305, Wilson County, Tennessee</v>
      </c>
      <c r="EA74" t="str">
        <v>Census Tract 156.18, Davidson County, Tennessee</v>
      </c>
      <c r="EO74" t="str">
        <v>Census Tract 25, Hamilton County, Tennessee</v>
      </c>
      <c r="FC74" t="str">
        <v>Census Tract 57.13, Knox County, Tennessee</v>
      </c>
      <c r="GI74" t="str">
        <v>Census Tract 208.33, Shelby County, Tennessee</v>
      </c>
    </row>
    <row r="75" spans="1:191" x14ac:dyDescent="0.3">
      <c r="A75" s="163" t="s">
        <v>565</v>
      </c>
      <c r="B75" s="1" t="s">
        <v>80</v>
      </c>
      <c r="C75" s="1" t="s">
        <v>7677</v>
      </c>
      <c r="D75" s="164">
        <v>17475</v>
      </c>
      <c r="E75" s="164">
        <v>30175</v>
      </c>
      <c r="F75" s="164">
        <v>47965</v>
      </c>
      <c r="G75" s="164">
        <v>69955</v>
      </c>
      <c r="H75" s="165">
        <f t="shared" si="2"/>
        <v>0.43134872417982989</v>
      </c>
      <c r="I75" s="146">
        <f t="shared" si="3"/>
        <v>0.24980344507183189</v>
      </c>
      <c r="J75" t="str">
        <v>Block Group 1, Census Tract 102.01, Maury County, Tennessee</v>
      </c>
      <c r="K75" t="str">
        <v>Census Tract 102.01, Maury County, Tennessee</v>
      </c>
      <c r="L75" t="str">
        <v>Cross Plains</v>
      </c>
      <c r="M75" t="str">
        <v>Robertson County</v>
      </c>
      <c r="T75" t="str">
        <v>Block Group 3, Census Tract 115.03, Blount County, Tennessee</v>
      </c>
      <c r="AH75" t="str">
        <v>Block Group 1, Census Tract 156.19, Davidson County, Tennessee</v>
      </c>
      <c r="AV75" t="str">
        <v>Block Group 1, Census Tract 26, Hamilton County, Tennessee</v>
      </c>
      <c r="BJ75" t="str">
        <v>Block Group 1, Census Tract 57.14, Knox County, Tennessee</v>
      </c>
      <c r="BZ75" t="str">
        <v>Block Group 2, Census Tract 1019.04, Montgomery County, Tennessee</v>
      </c>
      <c r="CL75" t="str">
        <v>Block Group 2, Census Tract 403.10, Rutherford County, Tennessee</v>
      </c>
      <c r="CP75" t="str">
        <v>Block Group 1, Census Tract 208.34, Shelby County, Tennessee</v>
      </c>
      <c r="CS75" t="str">
        <v>Block Group 2, Census Tract 433.01, Sullivan County, Tennessee</v>
      </c>
      <c r="CT75" t="str">
        <v>Block Group 2, Census Tract 212.03, Sumner County, Tennessee</v>
      </c>
      <c r="DA75" t="str">
        <v>Block Group 3, Census Tract 611, Washington County, Tennessee</v>
      </c>
      <c r="DE75" t="str">
        <v>Block Group 2, Census Tract 508.02, Williamson County, Tennessee</v>
      </c>
      <c r="DF75" t="str">
        <v>Block Group 4, Census Tract 309.05, Wilson County, Tennessee</v>
      </c>
      <c r="EA75" t="str">
        <v>Census Tract 156.19, Davidson County, Tennessee</v>
      </c>
      <c r="EO75" t="str">
        <v>Census Tract 26, Hamilton County, Tennessee</v>
      </c>
      <c r="FC75" t="str">
        <v>Census Tract 57.14, Knox County, Tennessee</v>
      </c>
      <c r="GI75" t="str">
        <v>Census Tract 208.34, Shelby County, Tennessee</v>
      </c>
    </row>
    <row r="76" spans="1:191" x14ac:dyDescent="0.3">
      <c r="A76" s="163" t="s">
        <v>565</v>
      </c>
      <c r="B76" s="1" t="s">
        <v>81</v>
      </c>
      <c r="C76" s="1" t="s">
        <v>373</v>
      </c>
      <c r="D76" s="164">
        <v>75400</v>
      </c>
      <c r="E76" s="164">
        <v>139470</v>
      </c>
      <c r="F76" s="164">
        <v>211405</v>
      </c>
      <c r="G76" s="164">
        <v>319365</v>
      </c>
      <c r="H76" s="165">
        <f t="shared" si="2"/>
        <v>0.43671034709501666</v>
      </c>
      <c r="I76" s="146">
        <f t="shared" si="3"/>
        <v>0.23609349803516352</v>
      </c>
      <c r="J76" t="str">
        <v>Block Group 1, Census Tract 102.02, Bradley County, Tennessee</v>
      </c>
      <c r="K76" t="str">
        <v>Census Tract 102.02, Bradley County, Tennessee</v>
      </c>
      <c r="L76" t="str">
        <v>Crossville</v>
      </c>
      <c r="M76" t="str">
        <v>Rutherford County</v>
      </c>
      <c r="T76" t="str">
        <v>Block Group 3, Census Tract 116.03, Blount County, Tennessee</v>
      </c>
      <c r="AH76" t="str">
        <v>Block Group 1, Census Tract 156.20, Davidson County, Tennessee</v>
      </c>
      <c r="AV76" t="str">
        <v>Block Group 1, Census Tract 28, Hamilton County, Tennessee</v>
      </c>
      <c r="BJ76" t="str">
        <v>Block Group 1, Census Tract 58.03, Knox County, Tennessee</v>
      </c>
      <c r="BZ76" t="str">
        <v>Block Group 2, Census Tract 1019.05, Montgomery County, Tennessee</v>
      </c>
      <c r="CL76" t="str">
        <v>Block Group 2, Census Tract 403.11, Rutherford County, Tennessee</v>
      </c>
      <c r="CP76" t="str">
        <v>Block Group 1, Census Tract 208.35, Shelby County, Tennessee</v>
      </c>
      <c r="CS76" t="str">
        <v>Block Group 2, Census Tract 433.02, Sullivan County, Tennessee</v>
      </c>
      <c r="CT76" t="str">
        <v>Block Group 2, Census Tract 212.04, Sumner County, Tennessee</v>
      </c>
      <c r="DA76" t="str">
        <v>Block Group 3, Census Tract 612, Washington County, Tennessee</v>
      </c>
      <c r="DE76" t="str">
        <v>Block Group 2, Census Tract 509.04, Williamson County, Tennessee</v>
      </c>
      <c r="DF76" t="str">
        <v>Block Group 4, Census Tract 309.07, Wilson County, Tennessee</v>
      </c>
      <c r="EA76" t="str">
        <v>Census Tract 156.20, Davidson County, Tennessee</v>
      </c>
      <c r="EO76" t="str">
        <v>Census Tract 28, Hamilton County, Tennessee</v>
      </c>
      <c r="FC76" t="str">
        <v>Census Tract 58.03, Knox County, Tennessee</v>
      </c>
      <c r="GI76" t="str">
        <v>Census Tract 208.35, Shelby County, Tennessee</v>
      </c>
    </row>
    <row r="77" spans="1:191" x14ac:dyDescent="0.3">
      <c r="A77" s="163" t="s">
        <v>565</v>
      </c>
      <c r="B77" s="1" t="s">
        <v>82</v>
      </c>
      <c r="C77" s="1" t="s">
        <v>7678</v>
      </c>
      <c r="D77" s="164">
        <v>6395</v>
      </c>
      <c r="E77" s="164">
        <v>11465</v>
      </c>
      <c r="F77" s="164">
        <v>15535</v>
      </c>
      <c r="G77" s="164">
        <v>21665</v>
      </c>
      <c r="H77" s="165">
        <f t="shared" si="2"/>
        <v>0.52919455342718669</v>
      </c>
      <c r="I77" s="146">
        <f t="shared" si="3"/>
        <v>0.29517655204246479</v>
      </c>
      <c r="J77" t="str">
        <v>Block Group 1, Census Tract 102.02, Davidson County, Tennessee</v>
      </c>
      <c r="K77" t="str">
        <v>Census Tract 102.02, Davidson County, Tennessee</v>
      </c>
      <c r="L77" t="str">
        <v>Crump</v>
      </c>
      <c r="M77" t="str">
        <v>Scott County</v>
      </c>
      <c r="T77" t="str">
        <v>Block Group 3, Census Tract 116.06, Blount County, Tennessee</v>
      </c>
      <c r="AH77" t="str">
        <v>Block Group 1, Census Tract 156.22, Davidson County, Tennessee</v>
      </c>
      <c r="AV77" t="str">
        <v>Block Group 1, Census Tract 29, Hamilton County, Tennessee</v>
      </c>
      <c r="BJ77" t="str">
        <v>Block Group 1, Census Tract 58.07, Knox County, Tennessee</v>
      </c>
      <c r="BZ77" t="str">
        <v>Block Group 2, Census Tract 1019.06, Montgomery County, Tennessee</v>
      </c>
      <c r="CL77" t="str">
        <v>Block Group 2, Census Tract 403.12, Rutherford County, Tennessee</v>
      </c>
      <c r="CP77" t="str">
        <v>Block Group 1, Census Tract 208.36, Shelby County, Tennessee</v>
      </c>
      <c r="CS77" t="str">
        <v>Block Group 2, Census Tract 434.01, Sullivan County, Tennessee</v>
      </c>
      <c r="CT77" t="str">
        <v>Block Group 2, Census Tract 212.05, Sumner County, Tennessee</v>
      </c>
      <c r="DA77" t="str">
        <v>Block Group 3, Census Tract 613.01, Washington County, Tennessee</v>
      </c>
      <c r="DE77" t="str">
        <v>Block Group 2, Census Tract 509.05, Williamson County, Tennessee</v>
      </c>
      <c r="DF77" t="str">
        <v>Block Group 4, Census Tract 309.08, Wilson County, Tennessee</v>
      </c>
      <c r="EA77" t="str">
        <v>Census Tract 156.22, Davidson County, Tennessee</v>
      </c>
      <c r="EO77" t="str">
        <v>Census Tract 29, Hamilton County, Tennessee</v>
      </c>
      <c r="FC77" t="str">
        <v>Census Tract 58.07, Knox County, Tennessee</v>
      </c>
      <c r="GI77" t="str">
        <v>Census Tract 208.36, Shelby County, Tennessee</v>
      </c>
    </row>
    <row r="78" spans="1:191" x14ac:dyDescent="0.3">
      <c r="A78" s="163" t="s">
        <v>565</v>
      </c>
      <c r="B78" s="1" t="s">
        <v>83</v>
      </c>
      <c r="C78" s="1" t="s">
        <v>7679</v>
      </c>
      <c r="D78" s="164">
        <v>4775</v>
      </c>
      <c r="E78" s="164">
        <v>6930</v>
      </c>
      <c r="F78" s="164">
        <v>10430</v>
      </c>
      <c r="G78" s="164">
        <v>14705</v>
      </c>
      <c r="H78" s="165">
        <f t="shared" si="2"/>
        <v>0.4712682760965658</v>
      </c>
      <c r="I78" s="146">
        <f t="shared" si="3"/>
        <v>0.32471948316899013</v>
      </c>
      <c r="J78" t="str">
        <v>Block Group 1, Census Tract 102.02, Hamilton County, Tennessee</v>
      </c>
      <c r="K78" t="str">
        <v>Census Tract 102.02, Hamilton County, Tennessee</v>
      </c>
      <c r="L78" t="str">
        <v>Cumberland City</v>
      </c>
      <c r="M78" t="str">
        <v>Sequatchie County</v>
      </c>
      <c r="T78" t="str">
        <v>Block Group 4, Census Tract 102, Blount County, Tennessee</v>
      </c>
      <c r="AH78" t="str">
        <v>Block Group 1, Census Tract 156.23, Davidson County, Tennessee</v>
      </c>
      <c r="AV78" t="str">
        <v>Block Group 1, Census Tract 30, Hamilton County, Tennessee</v>
      </c>
      <c r="BJ78" t="str">
        <v>Block Group 1, Census Tract 58.08, Knox County, Tennessee</v>
      </c>
      <c r="BZ78" t="str">
        <v>Block Group 2, Census Tract 1020.01, Montgomery County, Tennessee</v>
      </c>
      <c r="CL78" t="str">
        <v>Block Group 2, Census Tract 404.04, Rutherford County, Tennessee</v>
      </c>
      <c r="CP78" t="str">
        <v>Block Group 1, Census Tract 208.37, Shelby County, Tennessee</v>
      </c>
      <c r="CS78" t="str">
        <v>Block Group 2, Census Tract 434.02, Sullivan County, Tennessee</v>
      </c>
      <c r="CT78" t="str">
        <v>Block Group 3, Census Tract 201.02, Sumner County, Tennessee</v>
      </c>
      <c r="DA78" t="str">
        <v>Block Group 3, Census Tract 613.02, Washington County, Tennessee</v>
      </c>
      <c r="DE78" t="str">
        <v>Block Group 2, Census Tract 509.06, Williamson County, Tennessee</v>
      </c>
      <c r="DF78" t="str">
        <v>Block Group 4, Census Tract 310, Wilson County, Tennessee</v>
      </c>
      <c r="EA78" t="str">
        <v>Census Tract 156.23, Davidson County, Tennessee</v>
      </c>
      <c r="EO78" t="str">
        <v>Census Tract 30, Hamilton County, Tennessee</v>
      </c>
      <c r="FC78" t="str">
        <v>Census Tract 58.08, Knox County, Tennessee</v>
      </c>
      <c r="GI78" t="str">
        <v>Census Tract 208.37, Shelby County, Tennessee</v>
      </c>
    </row>
    <row r="79" spans="1:191" x14ac:dyDescent="0.3">
      <c r="A79" s="163" t="s">
        <v>565</v>
      </c>
      <c r="B79" s="1" t="s">
        <v>84</v>
      </c>
      <c r="C79" s="1" t="s">
        <v>7680</v>
      </c>
      <c r="D79" s="164">
        <v>22115</v>
      </c>
      <c r="E79" s="164">
        <v>39975</v>
      </c>
      <c r="F79" s="164">
        <v>60655</v>
      </c>
      <c r="G79" s="164">
        <v>96775</v>
      </c>
      <c r="H79" s="165">
        <f t="shared" si="2"/>
        <v>0.41307155773701887</v>
      </c>
      <c r="I79" s="146">
        <f t="shared" si="3"/>
        <v>0.22851976233531388</v>
      </c>
      <c r="J79" t="str">
        <v>Block Group 1, Census Tract 102.03, Maury County, Tennessee</v>
      </c>
      <c r="K79" t="str">
        <v>Census Tract 102.03, Maury County, Tennessee</v>
      </c>
      <c r="L79" t="str">
        <v>Cumberland Gap</v>
      </c>
      <c r="M79" t="str">
        <v>Sevier County</v>
      </c>
      <c r="T79" t="str">
        <v>Block Group 4, Census Tract 107, Blount County, Tennessee</v>
      </c>
      <c r="AH79" t="str">
        <v>Block Group 1, Census Tract 156.24, Davidson County, Tennessee</v>
      </c>
      <c r="AV79" t="str">
        <v>Block Group 1, Census Tract 31, Hamilton County, Tennessee</v>
      </c>
      <c r="BJ79" t="str">
        <v>Block Group 1, Census Tract 58.09, Knox County, Tennessee</v>
      </c>
      <c r="BZ79" t="str">
        <v>Block Group 2, Census Tract 1020.03, Montgomery County, Tennessee</v>
      </c>
      <c r="CL79" t="str">
        <v>Block Group 2, Census Tract 404.05, Rutherford County, Tennessee</v>
      </c>
      <c r="CP79" t="str">
        <v>Block Group 1, Census Tract 209.01, Shelby County, Tennessee</v>
      </c>
      <c r="CS79" t="str">
        <v>Block Group 2, Census Tract 435, Sullivan County, Tennessee</v>
      </c>
      <c r="CT79" t="str">
        <v>Block Group 3, Census Tract 203, Sumner County, Tennessee</v>
      </c>
      <c r="DA79" t="str">
        <v>Block Group 3, Census Tract 614.01, Washington County, Tennessee</v>
      </c>
      <c r="DE79" t="str">
        <v>Block Group 2, Census Tract 509.07, Williamson County, Tennessee</v>
      </c>
      <c r="EA79" t="str">
        <v>Census Tract 156.24, Davidson County, Tennessee</v>
      </c>
      <c r="EO79" t="str">
        <v>Census Tract 31, Hamilton County, Tennessee</v>
      </c>
      <c r="FC79" t="str">
        <v>Census Tract 58.09, Knox County, Tennessee</v>
      </c>
      <c r="GI79" t="str">
        <v>Census Tract 209.01, Shelby County, Tennessee</v>
      </c>
    </row>
    <row r="80" spans="1:191" x14ac:dyDescent="0.3">
      <c r="A80" s="163" t="s">
        <v>565</v>
      </c>
      <c r="B80" s="1" t="s">
        <v>85</v>
      </c>
      <c r="C80" s="1" t="s">
        <v>7681</v>
      </c>
      <c r="D80" s="164">
        <v>263480</v>
      </c>
      <c r="E80" s="164">
        <v>414420</v>
      </c>
      <c r="F80" s="164">
        <v>568350</v>
      </c>
      <c r="G80" s="164">
        <v>919575</v>
      </c>
      <c r="H80" s="165">
        <f t="shared" si="2"/>
        <v>0.45066470924068186</v>
      </c>
      <c r="I80" s="146">
        <f t="shared" si="3"/>
        <v>0.28652366582388605</v>
      </c>
      <c r="J80" t="str">
        <v>Block Group 1, Census Tract 102.04, Maury County, Tennessee</v>
      </c>
      <c r="K80" t="str">
        <v>Census Tract 102.04, Maury County, Tennessee</v>
      </c>
      <c r="L80" t="str">
        <v>Dandridge</v>
      </c>
      <c r="M80" t="str">
        <v>Shelby County</v>
      </c>
      <c r="T80" t="str">
        <v>Block Group 4, Census Tract 110.01, Blount County, Tennessee</v>
      </c>
      <c r="AH80" t="str">
        <v>Block Group 1, Census Tract 156.25, Davidson County, Tennessee</v>
      </c>
      <c r="AV80" t="str">
        <v>Block Group 1, Census Tract 32, Hamilton County, Tennessee</v>
      </c>
      <c r="BJ80" t="str">
        <v>Block Group 1, Census Tract 58.10, Knox County, Tennessee</v>
      </c>
      <c r="BZ80" t="str">
        <v>Block Group 2, Census Tract 1020.04, Montgomery County, Tennessee</v>
      </c>
      <c r="CL80" t="str">
        <v>Block Group 2, Census Tract 405.01, Rutherford County, Tennessee</v>
      </c>
      <c r="CP80" t="str">
        <v>Block Group 1, Census Tract 209.02, Shelby County, Tennessee</v>
      </c>
      <c r="CS80" t="str">
        <v>Block Group 2, Census Tract 436, Sullivan County, Tennessee</v>
      </c>
      <c r="CT80" t="str">
        <v>Block Group 3, Census Tract 206.02, Sumner County, Tennessee</v>
      </c>
      <c r="DA80" t="str">
        <v>Block Group 3, Census Tract 614.03, Washington County, Tennessee</v>
      </c>
      <c r="DE80" t="str">
        <v>Block Group 2, Census Tract 509.08, Williamson County, Tennessee</v>
      </c>
      <c r="EA80" t="str">
        <v>Census Tract 156.25, Davidson County, Tennessee</v>
      </c>
      <c r="EO80" t="str">
        <v>Census Tract 32, Hamilton County, Tennessee</v>
      </c>
      <c r="FC80" t="str">
        <v>Census Tract 58.10, Knox County, Tennessee</v>
      </c>
      <c r="GI80" t="str">
        <v>Census Tract 209.02, Shelby County, Tennessee</v>
      </c>
    </row>
    <row r="81" spans="1:191" x14ac:dyDescent="0.3">
      <c r="A81" s="163" t="s">
        <v>565</v>
      </c>
      <c r="B81" s="1" t="s">
        <v>86</v>
      </c>
      <c r="C81" s="1" t="s">
        <v>7682</v>
      </c>
      <c r="D81" s="164">
        <v>3785</v>
      </c>
      <c r="E81" s="164">
        <v>7775</v>
      </c>
      <c r="F81" s="164">
        <v>11585</v>
      </c>
      <c r="G81" s="164">
        <v>19720</v>
      </c>
      <c r="H81" s="165">
        <f t="shared" si="2"/>
        <v>0.39426977687626774</v>
      </c>
      <c r="I81" s="146">
        <f t="shared" si="3"/>
        <v>0.1919371196754564</v>
      </c>
      <c r="J81" t="str">
        <v>Block Group 1, Census Tract 102.05, Maury County, Tennessee</v>
      </c>
      <c r="K81" t="str">
        <v>Census Tract 102.05, Maury County, Tennessee</v>
      </c>
      <c r="L81" t="str">
        <v>Dayton</v>
      </c>
      <c r="M81" t="str">
        <v>Smith County</v>
      </c>
      <c r="T81" t="str">
        <v>Block Group 4, Census Tract 111.01, Blount County, Tennessee</v>
      </c>
      <c r="AH81" t="str">
        <v>Block Group 1, Census Tract 156.26, Davidson County, Tennessee</v>
      </c>
      <c r="AV81" t="str">
        <v>Block Group 1, Census Tract 33, Hamilton County, Tennessee</v>
      </c>
      <c r="BJ81" t="str">
        <v>Block Group 1, Census Tract 58.11, Knox County, Tennessee</v>
      </c>
      <c r="BZ81" t="str">
        <v>Block Group 2, Census Tract 1020.05, Montgomery County, Tennessee</v>
      </c>
      <c r="CL81" t="str">
        <v>Block Group 2, Census Tract 405.02, Rutherford County, Tennessee</v>
      </c>
      <c r="CP81" t="str">
        <v>Block Group 1, Census Tract 21, Shelby County, Tennessee</v>
      </c>
      <c r="CS81" t="str">
        <v>Block Group 3, Census Tract 405, Sullivan County, Tennessee</v>
      </c>
      <c r="CT81" t="str">
        <v>Block Group 3, Census Tract 207, Sumner County, Tennessee</v>
      </c>
      <c r="DA81" t="str">
        <v>Block Group 3, Census Tract 615, Washington County, Tennessee</v>
      </c>
      <c r="DE81" t="str">
        <v>Block Group 2, Census Tract 509.09, Williamson County, Tennessee</v>
      </c>
      <c r="EA81" t="str">
        <v>Census Tract 156.26, Davidson County, Tennessee</v>
      </c>
      <c r="EO81" t="str">
        <v>Census Tract 33, Hamilton County, Tennessee</v>
      </c>
      <c r="FC81" t="str">
        <v>Census Tract 58.11, Knox County, Tennessee</v>
      </c>
      <c r="GI81" t="str">
        <v>Census Tract 21, Shelby County, Tennessee</v>
      </c>
    </row>
    <row r="82" spans="1:191" x14ac:dyDescent="0.3">
      <c r="A82" s="163" t="s">
        <v>565</v>
      </c>
      <c r="B82" s="1" t="s">
        <v>87</v>
      </c>
      <c r="C82" s="1" t="s">
        <v>7683</v>
      </c>
      <c r="D82" s="164">
        <v>2580</v>
      </c>
      <c r="E82" s="164">
        <v>4430</v>
      </c>
      <c r="F82" s="164">
        <v>7090</v>
      </c>
      <c r="G82" s="164">
        <v>13425</v>
      </c>
      <c r="H82" s="165">
        <f t="shared" si="2"/>
        <v>0.32998137802607075</v>
      </c>
      <c r="I82" s="146">
        <f t="shared" si="3"/>
        <v>0.19217877094972066</v>
      </c>
      <c r="J82" t="str">
        <v>Block Group 1, Census Tract 102.10, Shelby County, Tennessee</v>
      </c>
      <c r="K82" t="str">
        <v>Census Tract 102.10, Shelby County, Tennessee</v>
      </c>
      <c r="L82" t="str">
        <v>Decatur</v>
      </c>
      <c r="M82" t="str">
        <v>Stewart County</v>
      </c>
      <c r="T82" t="str">
        <v>Block Group 4, Census Tract 111.02, Blount County, Tennessee</v>
      </c>
      <c r="AH82" t="str">
        <v>Block Group 1, Census Tract 156.27, Davidson County, Tennessee</v>
      </c>
      <c r="AV82" t="str">
        <v>Block Group 1, Census Tract 34, Hamilton County, Tennessee</v>
      </c>
      <c r="BJ82" t="str">
        <v>Block Group 1, Census Tract 58.13, Knox County, Tennessee</v>
      </c>
      <c r="BZ82" t="str">
        <v>Block Group 2, Census Tract 1020.07, Montgomery County, Tennessee</v>
      </c>
      <c r="CL82" t="str">
        <v>Block Group 2, Census Tract 406, Rutherford County, Tennessee</v>
      </c>
      <c r="CP82" t="str">
        <v>Block Group 1, Census Tract 210.20, Shelby County, Tennessee</v>
      </c>
      <c r="CS82" t="str">
        <v>Block Group 3, Census Tract 406, Sullivan County, Tennessee</v>
      </c>
      <c r="CT82" t="str">
        <v>Block Group 3, Census Tract 208, Sumner County, Tennessee</v>
      </c>
      <c r="DA82" t="str">
        <v>Block Group 3, Census Tract 616.03, Washington County, Tennessee</v>
      </c>
      <c r="DE82" t="str">
        <v>Block Group 2, Census Tract 510.01, Williamson County, Tennessee</v>
      </c>
      <c r="EA82" t="str">
        <v>Census Tract 156.27, Davidson County, Tennessee</v>
      </c>
      <c r="EO82" t="str">
        <v>Census Tract 34, Hamilton County, Tennessee</v>
      </c>
      <c r="FC82" t="str">
        <v>Census Tract 58.13, Knox County, Tennessee</v>
      </c>
      <c r="GI82" t="str">
        <v>Census Tract 210.20, Shelby County, Tennessee</v>
      </c>
    </row>
    <row r="83" spans="1:191" x14ac:dyDescent="0.3">
      <c r="A83" s="163" t="s">
        <v>565</v>
      </c>
      <c r="B83" s="1" t="s">
        <v>88</v>
      </c>
      <c r="C83" s="1" t="s">
        <v>7684</v>
      </c>
      <c r="D83" s="164">
        <v>37145</v>
      </c>
      <c r="E83" s="164">
        <v>64375</v>
      </c>
      <c r="F83" s="164">
        <v>92350</v>
      </c>
      <c r="G83" s="164">
        <v>154985</v>
      </c>
      <c r="H83" s="165">
        <f t="shared" si="2"/>
        <v>0.41536277704293961</v>
      </c>
      <c r="I83" s="146">
        <f t="shared" si="3"/>
        <v>0.23966835500209699</v>
      </c>
      <c r="J83" t="str">
        <v>Block Group 1, Census Tract 102.20, Shelby County, Tennessee</v>
      </c>
      <c r="K83" t="str">
        <v>Census Tract 102.20, Shelby County, Tennessee</v>
      </c>
      <c r="L83" t="str">
        <v>Decaturville</v>
      </c>
      <c r="M83" t="str">
        <v>Sullivan County</v>
      </c>
      <c r="T83" t="str">
        <v>Block Group 4, Census Tract 113.01, Blount County, Tennessee</v>
      </c>
      <c r="AH83" t="str">
        <v>Block Group 1, Census Tract 156.28, Davidson County, Tennessee</v>
      </c>
      <c r="AV83" t="str">
        <v>Block Group 1, Census Tract 4, Hamilton County, Tennessee</v>
      </c>
      <c r="BJ83" t="str">
        <v>Block Group 1, Census Tract 58.14, Knox County, Tennessee</v>
      </c>
      <c r="BZ83" t="str">
        <v>Block Group 2, Census Tract 1020.08, Montgomery County, Tennessee</v>
      </c>
      <c r="CL83" t="str">
        <v>Block Group 2, Census Tract 407.02, Rutherford County, Tennessee</v>
      </c>
      <c r="CP83" t="str">
        <v>Block Group 1, Census Tract 210.21, Shelby County, Tennessee</v>
      </c>
      <c r="CS83" t="str">
        <v>Block Group 3, Census Tract 408, Sullivan County, Tennessee</v>
      </c>
      <c r="CT83" t="str">
        <v>Block Group 3, Census Tract 210.02, Sumner County, Tennessee</v>
      </c>
      <c r="DA83" t="str">
        <v>Block Group 3, Census Tract 616.04, Washington County, Tennessee</v>
      </c>
      <c r="DE83" t="str">
        <v>Block Group 2, Census Tract 510.02, Williamson County, Tennessee</v>
      </c>
      <c r="EA83" t="str">
        <v>Census Tract 156.28, Davidson County, Tennessee</v>
      </c>
      <c r="EO83" t="str">
        <v>Census Tract 4, Hamilton County, Tennessee</v>
      </c>
      <c r="FC83" t="str">
        <v>Census Tract 58.14, Knox County, Tennessee</v>
      </c>
      <c r="GI83" t="str">
        <v>Census Tract 210.21, Shelby County, Tennessee</v>
      </c>
    </row>
    <row r="84" spans="1:191" x14ac:dyDescent="0.3">
      <c r="A84" s="163" t="s">
        <v>565</v>
      </c>
      <c r="B84" s="1" t="s">
        <v>89</v>
      </c>
      <c r="C84" s="1" t="s">
        <v>7685</v>
      </c>
      <c r="D84" s="164">
        <v>40475</v>
      </c>
      <c r="E84" s="164">
        <v>72150</v>
      </c>
      <c r="F84" s="164">
        <v>116055</v>
      </c>
      <c r="G84" s="164">
        <v>186130</v>
      </c>
      <c r="H84" s="165">
        <f t="shared" si="2"/>
        <v>0.38763230000537258</v>
      </c>
      <c r="I84" s="146">
        <f t="shared" si="3"/>
        <v>0.21745554182560575</v>
      </c>
      <c r="J84" t="str">
        <v>Block Group 1, Census Tract 1020.01, Montgomery County, Tennessee</v>
      </c>
      <c r="K84" t="str">
        <v>Census Tract 1020.01, Montgomery County, Tennessee</v>
      </c>
      <c r="L84" t="str">
        <v>Decherd</v>
      </c>
      <c r="M84" t="str">
        <v>Sumner County</v>
      </c>
      <c r="T84" t="str">
        <v>Block Group 4, Census Tract 115.03, Blount County, Tennessee</v>
      </c>
      <c r="AH84" t="str">
        <v>Block Group 1, Census Tract 156.29, Davidson County, Tennessee</v>
      </c>
      <c r="AV84" t="str">
        <v>Block Group 1, Census Tract 6, Hamilton County, Tennessee</v>
      </c>
      <c r="BJ84" t="str">
        <v>Block Group 1, Census Tract 58.15, Knox County, Tennessee</v>
      </c>
      <c r="BZ84" t="str">
        <v>Block Group 2, Census Tract 1020.09, Montgomery County, Tennessee</v>
      </c>
      <c r="CL84" t="str">
        <v>Block Group 2, Census Tract 407.03, Rutherford County, Tennessee</v>
      </c>
      <c r="CP84" t="str">
        <v>Block Group 1, Census Tract 210.22, Shelby County, Tennessee</v>
      </c>
      <c r="CS84" t="str">
        <v>Block Group 3, Census Tract 412, Sullivan County, Tennessee</v>
      </c>
      <c r="CT84" t="str">
        <v>Block Group 3, Census Tract 210.05, Sumner County, Tennessee</v>
      </c>
      <c r="DA84" t="str">
        <v>Block Group 3, Census Tract 617.01, Washington County, Tennessee</v>
      </c>
      <c r="DE84" t="str">
        <v>Block Group 2, Census Tract 511, Williamson County, Tennessee</v>
      </c>
      <c r="EA84" t="str">
        <v>Census Tract 156.29, Davidson County, Tennessee</v>
      </c>
      <c r="EO84" t="str">
        <v>Census Tract 6, Hamilton County, Tennessee</v>
      </c>
      <c r="FC84" t="str">
        <v>Census Tract 58.15, Knox County, Tennessee</v>
      </c>
      <c r="GI84" t="str">
        <v>Census Tract 210.22, Shelby County, Tennessee</v>
      </c>
    </row>
    <row r="85" spans="1:191" x14ac:dyDescent="0.3">
      <c r="A85" s="163" t="s">
        <v>565</v>
      </c>
      <c r="B85" s="1" t="s">
        <v>90</v>
      </c>
      <c r="C85" s="1" t="s">
        <v>7686</v>
      </c>
      <c r="D85" s="164">
        <v>12415</v>
      </c>
      <c r="E85" s="164">
        <v>22315</v>
      </c>
      <c r="F85" s="164">
        <v>34425</v>
      </c>
      <c r="G85" s="164">
        <v>60765</v>
      </c>
      <c r="H85" s="165">
        <f t="shared" si="2"/>
        <v>0.36723442771332182</v>
      </c>
      <c r="I85" s="146">
        <f t="shared" si="3"/>
        <v>0.20431169258619272</v>
      </c>
      <c r="J85" t="str">
        <v>Block Group 1, Census Tract 1020.03, Montgomery County, Tennessee</v>
      </c>
      <c r="K85" t="str">
        <v>Census Tract 1020.03, Montgomery County, Tennessee</v>
      </c>
      <c r="L85" t="str">
        <v>Dickson</v>
      </c>
      <c r="M85" t="str">
        <v>Tipton County</v>
      </c>
      <c r="AH85" t="str">
        <v>Block Group 1, Census Tract 156.30, Davidson County, Tennessee</v>
      </c>
      <c r="AV85" t="str">
        <v>Block Group 1, Census Tract 7, Hamilton County, Tennessee</v>
      </c>
      <c r="BJ85" t="str">
        <v>Block Group 1, Census Tract 59.03, Knox County, Tennessee</v>
      </c>
      <c r="BZ85" t="str">
        <v>Block Group 2, Census Tract 1020.10, Montgomery County, Tennessee</v>
      </c>
      <c r="CL85" t="str">
        <v>Block Group 2, Census Tract 407.04, Rutherford County, Tennessee</v>
      </c>
      <c r="CP85" t="str">
        <v>Block Group 1, Census Tract 210.23, Shelby County, Tennessee</v>
      </c>
      <c r="CS85" t="str">
        <v>Block Group 3, Census Tract 414, Sullivan County, Tennessee</v>
      </c>
      <c r="CT85" t="str">
        <v>Block Group 3, Census Tract 211.03, Sumner County, Tennessee</v>
      </c>
      <c r="DA85" t="str">
        <v>Block Group 3, Census Tract 618, Washington County, Tennessee</v>
      </c>
      <c r="DE85" t="str">
        <v>Block Group 2, Census Tract 512.03, Williamson County, Tennessee</v>
      </c>
      <c r="EA85" t="str">
        <v>Census Tract 156.30, Davidson County, Tennessee</v>
      </c>
      <c r="EO85" t="str">
        <v>Census Tract 7, Hamilton County, Tennessee</v>
      </c>
      <c r="FC85" t="str">
        <v>Census Tract 59.03, Knox County, Tennessee</v>
      </c>
      <c r="GI85" t="str">
        <v>Census Tract 210.23, Shelby County, Tennessee</v>
      </c>
    </row>
    <row r="86" spans="1:191" x14ac:dyDescent="0.3">
      <c r="A86" s="163" t="s">
        <v>565</v>
      </c>
      <c r="B86" s="1" t="s">
        <v>91</v>
      </c>
      <c r="C86" s="1" t="s">
        <v>7687</v>
      </c>
      <c r="D86" s="164">
        <v>2290</v>
      </c>
      <c r="E86" s="164">
        <v>4405</v>
      </c>
      <c r="F86" s="164">
        <v>6805</v>
      </c>
      <c r="G86" s="164">
        <v>9415</v>
      </c>
      <c r="H86" s="165">
        <f t="shared" si="2"/>
        <v>0.46787041954328201</v>
      </c>
      <c r="I86" s="146">
        <f t="shared" si="3"/>
        <v>0.24322889006903878</v>
      </c>
      <c r="J86" t="str">
        <v>Block Group 1, Census Tract 1020.04, Montgomery County, Tennessee</v>
      </c>
      <c r="K86" t="str">
        <v>Census Tract 1020.04, Montgomery County, Tennessee</v>
      </c>
      <c r="L86" t="str">
        <v>Dover</v>
      </c>
      <c r="M86" t="str">
        <v>Trousdale County</v>
      </c>
      <c r="AH86" t="str">
        <v>Block Group 1, Census Tract 156.32, Davidson County, Tennessee</v>
      </c>
      <c r="AV86" t="str">
        <v>Block Group 1, Census Tract 8, Hamilton County, Tennessee</v>
      </c>
      <c r="BJ86" t="str">
        <v>Block Group 1, Census Tract 59.06, Knox County, Tennessee</v>
      </c>
      <c r="BZ86" t="str">
        <v>Block Group 2, Census Tract 1021, Montgomery County, Tennessee</v>
      </c>
      <c r="CL86" t="str">
        <v>Block Group 2, Census Tract 408.06, Rutherford County, Tennessee</v>
      </c>
      <c r="CP86" t="str">
        <v>Block Group 1, Census Tract 211.11, Shelby County, Tennessee</v>
      </c>
      <c r="CS86" t="str">
        <v>Block Group 3, Census Tract 418, Sullivan County, Tennessee</v>
      </c>
      <c r="CT86" t="str">
        <v>Block Group 3, Census Tract 211.05, Sumner County, Tennessee</v>
      </c>
      <c r="DA86" t="str">
        <v>Block Group 3, Census Tract 619.02, Washington County, Tennessee</v>
      </c>
      <c r="DE86" t="str">
        <v>Block Group 2, Census Tract 512.04, Williamson County, Tennessee</v>
      </c>
      <c r="EA86" t="str">
        <v>Census Tract 156.32, Davidson County, Tennessee</v>
      </c>
      <c r="EO86" t="str">
        <v>Census Tract 8, Hamilton County, Tennessee</v>
      </c>
      <c r="FC86" t="str">
        <v>Census Tract 59.06, Knox County, Tennessee</v>
      </c>
      <c r="GI86" t="str">
        <v>Census Tract 211.11, Shelby County, Tennessee</v>
      </c>
    </row>
    <row r="87" spans="1:191" x14ac:dyDescent="0.3">
      <c r="A87" s="163" t="s">
        <v>565</v>
      </c>
      <c r="B87" s="1" t="s">
        <v>92</v>
      </c>
      <c r="C87" s="1" t="s">
        <v>422</v>
      </c>
      <c r="D87" s="164">
        <v>5015</v>
      </c>
      <c r="E87" s="164">
        <v>7935</v>
      </c>
      <c r="F87" s="164">
        <v>11505</v>
      </c>
      <c r="G87" s="164">
        <v>17260</v>
      </c>
      <c r="H87" s="165">
        <f t="shared" si="2"/>
        <v>0.45973348783314022</v>
      </c>
      <c r="I87" s="146">
        <f t="shared" si="3"/>
        <v>0.29055619930475085</v>
      </c>
      <c r="J87" t="str">
        <v>Block Group 1, Census Tract 1020.05, Montgomery County, Tennessee</v>
      </c>
      <c r="K87" t="str">
        <v>Census Tract 1020.05, Montgomery County, Tennessee</v>
      </c>
      <c r="L87" t="str">
        <v>Dowelltown</v>
      </c>
      <c r="M87" t="str">
        <v>Unicoi County</v>
      </c>
      <c r="AH87" t="str">
        <v>Block Group 1, Census Tract 156.33, Davidson County, Tennessee</v>
      </c>
      <c r="AV87" t="str">
        <v>Block Group 1, Census Tract 9801, Hamilton County, Tennessee</v>
      </c>
      <c r="BJ87" t="str">
        <v>Block Group 1, Census Tract 59.07, Knox County, Tennessee</v>
      </c>
      <c r="BZ87" t="str">
        <v>Block Group 3, Census Tract 1003, Montgomery County, Tennessee</v>
      </c>
      <c r="CL87" t="str">
        <v>Block Group 2, Census Tract 408.07, Rutherford County, Tennessee</v>
      </c>
      <c r="CP87" t="str">
        <v>Block Group 1, Census Tract 211.12, Shelby County, Tennessee</v>
      </c>
      <c r="CS87" t="str">
        <v>Block Group 3, Census Tract 420, Sullivan County, Tennessee</v>
      </c>
      <c r="CT87" t="str">
        <v>Block Group 3, Census Tract 211.07, Sumner County, Tennessee</v>
      </c>
      <c r="DA87" t="str">
        <v>Block Group 3, Census Tract 620, Washington County, Tennessee</v>
      </c>
      <c r="DE87" t="str">
        <v>Block Group 2, Census Tract 512.05, Williamson County, Tennessee</v>
      </c>
      <c r="EA87" t="str">
        <v>Census Tract 156.33, Davidson County, Tennessee</v>
      </c>
      <c r="EO87" t="str">
        <v>Census Tract 9801, Hamilton County, Tennessee</v>
      </c>
      <c r="FC87" t="str">
        <v>Census Tract 59.07, Knox County, Tennessee</v>
      </c>
      <c r="GI87" t="str">
        <v>Census Tract 211.12, Shelby County, Tennessee</v>
      </c>
    </row>
    <row r="88" spans="1:191" x14ac:dyDescent="0.3">
      <c r="A88" s="163" t="s">
        <v>565</v>
      </c>
      <c r="B88" s="1" t="s">
        <v>93</v>
      </c>
      <c r="C88" s="1" t="s">
        <v>7688</v>
      </c>
      <c r="D88" s="164">
        <v>6315</v>
      </c>
      <c r="E88" s="164">
        <v>10930</v>
      </c>
      <c r="F88" s="164">
        <v>14945</v>
      </c>
      <c r="G88" s="164">
        <v>19480</v>
      </c>
      <c r="H88" s="165">
        <f t="shared" si="2"/>
        <v>0.56108829568788499</v>
      </c>
      <c r="I88" s="146">
        <f t="shared" si="3"/>
        <v>0.32417864476386038</v>
      </c>
      <c r="J88" t="str">
        <v>Block Group 1, Census Tract 1020.07, Montgomery County, Tennessee</v>
      </c>
      <c r="K88" t="str">
        <v>Census Tract 1020.07, Montgomery County, Tennessee</v>
      </c>
      <c r="L88" t="str">
        <v>Doyle</v>
      </c>
      <c r="M88" t="str">
        <v>Union County</v>
      </c>
      <c r="AH88" t="str">
        <v>Block Group 1, Census Tract 156.34, Davidson County, Tennessee</v>
      </c>
      <c r="AV88" t="str">
        <v>Block Group 1, Census Tract 9802, Hamilton County, Tennessee</v>
      </c>
      <c r="BJ88" t="str">
        <v>Block Group 1, Census Tract 59.08, Knox County, Tennessee</v>
      </c>
      <c r="BZ88" t="str">
        <v>Block Group 3, Census Tract 1005, Montgomery County, Tennessee</v>
      </c>
      <c r="CL88" t="str">
        <v>Block Group 2, Census Tract 408.08, Rutherford County, Tennessee</v>
      </c>
      <c r="CP88" t="str">
        <v>Block Group 1, Census Tract 211.13, Shelby County, Tennessee</v>
      </c>
      <c r="CS88" t="str">
        <v>Block Group 3, Census Tract 421, Sullivan County, Tennessee</v>
      </c>
      <c r="CT88" t="str">
        <v>Block Group 3, Census Tract 212.01, Sumner County, Tennessee</v>
      </c>
      <c r="DA88" t="str">
        <v>Block Group 4, Census Tract 605.01, Washington County, Tennessee</v>
      </c>
      <c r="DE88" t="str">
        <v>Block Group 2, Census Tract 512.06, Williamson County, Tennessee</v>
      </c>
      <c r="EA88" t="str">
        <v>Census Tract 156.34, Davidson County, Tennessee</v>
      </c>
      <c r="EO88" t="str">
        <v>Census Tract 9802, Hamilton County, Tennessee</v>
      </c>
      <c r="FC88" t="str">
        <v>Census Tract 59.08, Knox County, Tennessee</v>
      </c>
      <c r="GI88" t="str">
        <v>Census Tract 211.13, Shelby County, Tennessee</v>
      </c>
    </row>
    <row r="89" spans="1:191" x14ac:dyDescent="0.3">
      <c r="A89" s="163" t="s">
        <v>565</v>
      </c>
      <c r="B89" s="1" t="s">
        <v>94</v>
      </c>
      <c r="C89" s="1" t="s">
        <v>7689</v>
      </c>
      <c r="D89" s="164">
        <v>1195</v>
      </c>
      <c r="E89" s="164">
        <v>2210</v>
      </c>
      <c r="F89" s="164">
        <v>3365</v>
      </c>
      <c r="G89" s="164">
        <v>5700</v>
      </c>
      <c r="H89" s="165">
        <f t="shared" si="2"/>
        <v>0.38771929824561402</v>
      </c>
      <c r="I89" s="146">
        <f t="shared" si="3"/>
        <v>0.20964912280701756</v>
      </c>
      <c r="J89" t="str">
        <v>Block Group 1, Census Tract 1020.08, Montgomery County, Tennessee</v>
      </c>
      <c r="K89" t="str">
        <v>Census Tract 1020.08, Montgomery County, Tennessee</v>
      </c>
      <c r="L89" t="str">
        <v>Dresden</v>
      </c>
      <c r="M89" t="str">
        <v>Van Buren County</v>
      </c>
      <c r="AH89" t="str">
        <v>Block Group 1, Census Tract 156.35, Davidson County, Tennessee</v>
      </c>
      <c r="AV89" t="str">
        <v>Block Group 2, Census Tract 101.01, Hamilton County, Tennessee</v>
      </c>
      <c r="BJ89" t="str">
        <v>Block Group 1, Census Tract 59.09, Knox County, Tennessee</v>
      </c>
      <c r="BZ89" t="str">
        <v>Block Group 3, Census Tract 1008, Montgomery County, Tennessee</v>
      </c>
      <c r="CL89" t="str">
        <v>Block Group 2, Census Tract 408.09, Rutherford County, Tennessee</v>
      </c>
      <c r="CP89" t="str">
        <v>Block Group 1, Census Tract 211.21, Shelby County, Tennessee</v>
      </c>
      <c r="CS89" t="str">
        <v>Block Group 3, Census Tract 423, Sullivan County, Tennessee</v>
      </c>
      <c r="CT89" t="str">
        <v>Block Group 3, Census Tract 212.04, Sumner County, Tennessee</v>
      </c>
      <c r="DA89" t="str">
        <v>Block Group 4, Census Tract 611, Washington County, Tennessee</v>
      </c>
      <c r="DE89" t="str">
        <v>Block Group 2, Census Tract 512.07, Williamson County, Tennessee</v>
      </c>
      <c r="EA89" t="str">
        <v>Census Tract 156.35, Davidson County, Tennessee</v>
      </c>
      <c r="FC89" t="str">
        <v>Census Tract 59.09, Knox County, Tennessee</v>
      </c>
      <c r="GI89" t="str">
        <v>Census Tract 211.21, Shelby County, Tennessee</v>
      </c>
    </row>
    <row r="90" spans="1:191" x14ac:dyDescent="0.3">
      <c r="A90" s="163" t="s">
        <v>565</v>
      </c>
      <c r="B90" s="1" t="s">
        <v>95</v>
      </c>
      <c r="C90" s="1" t="s">
        <v>7690</v>
      </c>
      <c r="D90" s="164">
        <v>10195</v>
      </c>
      <c r="E90" s="164">
        <v>17220</v>
      </c>
      <c r="F90" s="164">
        <v>26215</v>
      </c>
      <c r="G90" s="164">
        <v>40290</v>
      </c>
      <c r="H90" s="165">
        <f t="shared" si="2"/>
        <v>0.42740134028294863</v>
      </c>
      <c r="I90" s="146">
        <f t="shared" si="3"/>
        <v>0.25304045668900471</v>
      </c>
      <c r="J90" t="str">
        <v>Block Group 1, Census Tract 1020.09, Montgomery County, Tennessee</v>
      </c>
      <c r="K90" t="str">
        <v>Census Tract 1020.09, Montgomery County, Tennessee</v>
      </c>
      <c r="L90" t="str">
        <v>Ducktown</v>
      </c>
      <c r="M90" t="str">
        <v>Warren County</v>
      </c>
      <c r="AH90" t="str">
        <v>Block Group 1, Census Tract 156.36, Davidson County, Tennessee</v>
      </c>
      <c r="AV90" t="str">
        <v>Block Group 2, Census Tract 101.03, Hamilton County, Tennessee</v>
      </c>
      <c r="BJ90" t="str">
        <v>Block Group 1, Census Tract 59.10, Knox County, Tennessee</v>
      </c>
      <c r="BZ90" t="str">
        <v>Block Group 3, Census Tract 1011.02, Montgomery County, Tennessee</v>
      </c>
      <c r="CL90" t="str">
        <v>Block Group 2, Census Tract 408.10, Rutherford County, Tennessee</v>
      </c>
      <c r="CP90" t="str">
        <v>Block Group 1, Census Tract 211.22, Shelby County, Tennessee</v>
      </c>
      <c r="CS90" t="str">
        <v>Block Group 3, Census Tract 424, Sullivan County, Tennessee</v>
      </c>
      <c r="CT90" t="str">
        <v>Block Group 4, Census Tract 201.02, Sumner County, Tennessee</v>
      </c>
      <c r="DA90" t="str">
        <v>Block Group 4, Census Tract 614.03, Washington County, Tennessee</v>
      </c>
      <c r="DE90" t="str">
        <v>Block Group 2, Census Tract 512.08, Williamson County, Tennessee</v>
      </c>
      <c r="EA90" t="str">
        <v>Census Tract 156.36, Davidson County, Tennessee</v>
      </c>
      <c r="FC90" t="str">
        <v>Census Tract 59.10, Knox County, Tennessee</v>
      </c>
      <c r="GI90" t="str">
        <v>Census Tract 211.22, Shelby County, Tennessee</v>
      </c>
    </row>
    <row r="91" spans="1:191" x14ac:dyDescent="0.3">
      <c r="A91" s="163" t="s">
        <v>565</v>
      </c>
      <c r="B91" s="1" t="s">
        <v>96</v>
      </c>
      <c r="C91" s="1" t="s">
        <v>7691</v>
      </c>
      <c r="D91" s="164">
        <v>32055</v>
      </c>
      <c r="E91" s="164">
        <v>51195</v>
      </c>
      <c r="F91" s="164">
        <v>73815</v>
      </c>
      <c r="G91" s="164">
        <v>123920</v>
      </c>
      <c r="H91" s="165">
        <f t="shared" si="2"/>
        <v>0.41312943834732085</v>
      </c>
      <c r="I91" s="146">
        <f t="shared" si="3"/>
        <v>0.25867495158166559</v>
      </c>
      <c r="J91" t="str">
        <v>Block Group 1, Census Tract 1020.10, Montgomery County, Tennessee</v>
      </c>
      <c r="K91" t="str">
        <v>Census Tract 1020.10, Montgomery County, Tennessee</v>
      </c>
      <c r="L91" t="str">
        <v>Dunlap</v>
      </c>
      <c r="M91" t="str">
        <v>Washington County</v>
      </c>
      <c r="AH91" t="str">
        <v>Block Group 1, Census Tract 156.37, Davidson County, Tennessee</v>
      </c>
      <c r="AV91" t="str">
        <v>Block Group 2, Census Tract 101.04, Hamilton County, Tennessee</v>
      </c>
      <c r="BJ91" t="str">
        <v>Block Group 1, Census Tract 59.11, Knox County, Tennessee</v>
      </c>
      <c r="BZ91" t="str">
        <v>Block Group 3, Census Tract 1013.04, Montgomery County, Tennessee</v>
      </c>
      <c r="CL91" t="str">
        <v>Block Group 2, Census Tract 408.11, Rutherford County, Tennessee</v>
      </c>
      <c r="CP91" t="str">
        <v>Block Group 1, Census Tract 211.24, Shelby County, Tennessee</v>
      </c>
      <c r="CS91" t="str">
        <v>Block Group 3, Census Tract 426, Sullivan County, Tennessee</v>
      </c>
      <c r="CT91" t="str">
        <v>Block Group 4, Census Tract 207, Sumner County, Tennessee</v>
      </c>
      <c r="DA91" t="str">
        <v>Block Group 4, Census Tract 615, Washington County, Tennessee</v>
      </c>
      <c r="DE91" t="str">
        <v>Block Group 3, Census Tract 501.03, Williamson County, Tennessee</v>
      </c>
      <c r="EA91" t="str">
        <v>Census Tract 156.37, Davidson County, Tennessee</v>
      </c>
      <c r="FC91" t="str">
        <v>Census Tract 59.11, Knox County, Tennessee</v>
      </c>
      <c r="GI91" t="str">
        <v>Census Tract 211.24, Shelby County, Tennessee</v>
      </c>
    </row>
    <row r="92" spans="1:191" x14ac:dyDescent="0.3">
      <c r="A92" s="163" t="s">
        <v>565</v>
      </c>
      <c r="B92" s="1" t="s">
        <v>97</v>
      </c>
      <c r="C92" s="1" t="s">
        <v>7692</v>
      </c>
      <c r="D92" s="164">
        <v>3160</v>
      </c>
      <c r="E92" s="164">
        <v>6320</v>
      </c>
      <c r="F92" s="164">
        <v>9245</v>
      </c>
      <c r="G92" s="164">
        <v>14590</v>
      </c>
      <c r="H92" s="165">
        <f t="shared" si="2"/>
        <v>0.43317340644276903</v>
      </c>
      <c r="I92" s="146">
        <f t="shared" si="3"/>
        <v>0.21658670322138451</v>
      </c>
      <c r="J92" t="str">
        <v>Block Group 1, Census Tract 1021, Montgomery County, Tennessee</v>
      </c>
      <c r="K92" t="str">
        <v>Census Tract 1021, Montgomery County, Tennessee</v>
      </c>
      <c r="L92" t="str">
        <v>Dyer</v>
      </c>
      <c r="M92" t="str">
        <v>Wayne County</v>
      </c>
      <c r="AH92" t="str">
        <v>Block Group 1, Census Tract 157, Davidson County, Tennessee</v>
      </c>
      <c r="AV92" t="str">
        <v>Block Group 2, Census Tract 102.01, Hamilton County, Tennessee</v>
      </c>
      <c r="BJ92" t="str">
        <v>Block Group 1, Census Tract 59.12, Knox County, Tennessee</v>
      </c>
      <c r="BZ92" t="str">
        <v>Block Group 3, Census Tract 1013.06, Montgomery County, Tennessee</v>
      </c>
      <c r="CL92" t="str">
        <v>Block Group 2, Census Tract 408.12, Rutherford County, Tennessee</v>
      </c>
      <c r="CP92" t="str">
        <v>Block Group 1, Census Tract 211.25, Shelby County, Tennessee</v>
      </c>
      <c r="CS92" t="str">
        <v>Block Group 3, Census Tract 427.03, Sullivan County, Tennessee</v>
      </c>
      <c r="CT92" t="str">
        <v>Block Group 4, Census Tract 210.02, Sumner County, Tennessee</v>
      </c>
      <c r="DA92" t="str">
        <v>Block Group 4, Census Tract 618, Washington County, Tennessee</v>
      </c>
      <c r="DE92" t="str">
        <v>Block Group 3, Census Tract 502.11, Williamson County, Tennessee</v>
      </c>
      <c r="EA92" t="str">
        <v>Census Tract 157, Davidson County, Tennessee</v>
      </c>
      <c r="FC92" t="str">
        <v>Census Tract 59.12, Knox County, Tennessee</v>
      </c>
      <c r="GI92" t="str">
        <v>Census Tract 211.25, Shelby County, Tennessee</v>
      </c>
    </row>
    <row r="93" spans="1:191" x14ac:dyDescent="0.3">
      <c r="A93" s="163" t="s">
        <v>565</v>
      </c>
      <c r="B93" s="1" t="s">
        <v>98</v>
      </c>
      <c r="C93" s="1" t="s">
        <v>7693</v>
      </c>
      <c r="D93" s="164">
        <v>8475</v>
      </c>
      <c r="E93" s="164">
        <v>14125</v>
      </c>
      <c r="F93" s="164">
        <v>19855</v>
      </c>
      <c r="G93" s="164">
        <v>30955</v>
      </c>
      <c r="H93" s="165">
        <f t="shared" si="2"/>
        <v>0.45630754320788242</v>
      </c>
      <c r="I93" s="146">
        <f t="shared" si="3"/>
        <v>0.27378452592472946</v>
      </c>
      <c r="J93" t="str">
        <v>Block Group 1, Census Tract 103, Bradley County, Tennessee</v>
      </c>
      <c r="K93" t="str">
        <v>Census Tract 103, Bradley County, Tennessee</v>
      </c>
      <c r="L93" t="str">
        <v>Dyersburg</v>
      </c>
      <c r="M93" t="str">
        <v>Weakley County</v>
      </c>
      <c r="AH93" t="str">
        <v>Block Group 1, Census Tract 158.04, Davidson County, Tennessee</v>
      </c>
      <c r="AV93" t="str">
        <v>Block Group 2, Census Tract 102.02, Hamilton County, Tennessee</v>
      </c>
      <c r="BJ93" t="str">
        <v>Block Group 1, Census Tract 60.01, Knox County, Tennessee</v>
      </c>
      <c r="BZ93" t="str">
        <v>Block Group 3, Census Tract 1013.09, Montgomery County, Tennessee</v>
      </c>
      <c r="CL93" t="str">
        <v>Block Group 2, Census Tract 409.01, Rutherford County, Tennessee</v>
      </c>
      <c r="CP93" t="str">
        <v>Block Group 1, Census Tract 211.26, Shelby County, Tennessee</v>
      </c>
      <c r="CS93" t="str">
        <v>Block Group 3, Census Tract 428.02, Sullivan County, Tennessee</v>
      </c>
      <c r="CT93" t="str">
        <v>Block Group 4, Census Tract 211.05, Sumner County, Tennessee</v>
      </c>
      <c r="DA93" t="str">
        <v>Block Group 4, Census Tract 620, Washington County, Tennessee</v>
      </c>
      <c r="DE93" t="str">
        <v>Block Group 3, Census Tract 504.04, Williamson County, Tennessee</v>
      </c>
      <c r="EA93" t="str">
        <v>Census Tract 158.04, Davidson County, Tennessee</v>
      </c>
      <c r="FC93" t="str">
        <v>Census Tract 60.01, Knox County, Tennessee</v>
      </c>
      <c r="GI93" t="str">
        <v>Census Tract 211.26, Shelby County, Tennessee</v>
      </c>
    </row>
    <row r="94" spans="1:191" x14ac:dyDescent="0.3">
      <c r="A94" s="163" t="s">
        <v>565</v>
      </c>
      <c r="B94" s="1" t="s">
        <v>99</v>
      </c>
      <c r="C94" s="1" t="s">
        <v>7694</v>
      </c>
      <c r="D94" s="164">
        <v>6370</v>
      </c>
      <c r="E94" s="164">
        <v>11490</v>
      </c>
      <c r="F94" s="164">
        <v>17535</v>
      </c>
      <c r="G94" s="164">
        <v>26690</v>
      </c>
      <c r="H94" s="165">
        <f t="shared" si="2"/>
        <v>0.43049831397527166</v>
      </c>
      <c r="I94" s="146">
        <f t="shared" si="3"/>
        <v>0.23866616710378419</v>
      </c>
      <c r="J94" t="str">
        <v>Block Group 1, Census Tract 103, Shelby County, Tennessee</v>
      </c>
      <c r="K94" t="str">
        <v>Census Tract 103, Shelby County, Tennessee</v>
      </c>
      <c r="L94" t="str">
        <v>Eagleville</v>
      </c>
      <c r="M94" t="str">
        <v>White County</v>
      </c>
      <c r="AH94" t="str">
        <v>Block Group 1, Census Tract 158.05, Davidson County, Tennessee</v>
      </c>
      <c r="AV94" t="str">
        <v>Block Group 2, Census Tract 103.03, Hamilton County, Tennessee</v>
      </c>
      <c r="BJ94" t="str">
        <v>Block Group 1, Census Tract 60.02, Knox County, Tennessee</v>
      </c>
      <c r="BZ94" t="str">
        <v>Block Group 3, Census Tract 1014, Montgomery County, Tennessee</v>
      </c>
      <c r="CL94" t="str">
        <v>Block Group 2, Census Tract 409.04, Rutherford County, Tennessee</v>
      </c>
      <c r="CP94" t="str">
        <v>Block Group 1, Census Tract 211.35, Shelby County, Tennessee</v>
      </c>
      <c r="CS94" t="str">
        <v>Block Group 3, Census Tract 429, Sullivan County, Tennessee</v>
      </c>
      <c r="CT94" t="str">
        <v>Block Group 4, Census Tract 212.01, Sumner County, Tennessee</v>
      </c>
      <c r="DA94" t="str">
        <v>Block Group 5, Census Tract 618, Washington County, Tennessee</v>
      </c>
      <c r="DE94" t="str">
        <v>Block Group 3, Census Tract 504.06, Williamson County, Tennessee</v>
      </c>
      <c r="EA94" t="str">
        <v>Census Tract 158.05, Davidson County, Tennessee</v>
      </c>
      <c r="FC94" t="str">
        <v>Census Tract 60.02, Knox County, Tennessee</v>
      </c>
      <c r="GI94" t="str">
        <v>Census Tract 211.35, Shelby County, Tennessee</v>
      </c>
    </row>
    <row r="95" spans="1:191" x14ac:dyDescent="0.3">
      <c r="A95" s="163" t="s">
        <v>565</v>
      </c>
      <c r="B95" s="1" t="s">
        <v>100</v>
      </c>
      <c r="C95" s="1" t="s">
        <v>7695</v>
      </c>
      <c r="D95" s="164">
        <v>24680</v>
      </c>
      <c r="E95" s="164">
        <v>49120</v>
      </c>
      <c r="F95" s="164">
        <v>87695</v>
      </c>
      <c r="G95" s="164">
        <v>231935</v>
      </c>
      <c r="H95" s="165">
        <f t="shared" si="2"/>
        <v>0.21178347381809559</v>
      </c>
      <c r="I95" s="146">
        <f t="shared" si="3"/>
        <v>0.10640912324573695</v>
      </c>
      <c r="J95" t="str">
        <v>Block Group 1, Census Tract 103.01, Blount County, Tennessee</v>
      </c>
      <c r="K95" t="str">
        <v>Census Tract 103.01, Blount County, Tennessee</v>
      </c>
      <c r="L95" t="str">
        <v>East Ridge</v>
      </c>
      <c r="M95" t="str">
        <v>Williamson County</v>
      </c>
      <c r="AH95" t="str">
        <v>Block Group 1, Census Tract 158.06, Davidson County, Tennessee</v>
      </c>
      <c r="AV95" t="str">
        <v>Block Group 2, Census Tract 103.04, Hamilton County, Tennessee</v>
      </c>
      <c r="BJ95" t="str">
        <v>Block Group 1, Census Tract 60.03, Knox County, Tennessee</v>
      </c>
      <c r="BZ95" t="str">
        <v>Block Group 3, Census Tract 1015.02, Montgomery County, Tennessee</v>
      </c>
      <c r="CL95" t="str">
        <v>Block Group 2, Census Tract 409.06, Rutherford County, Tennessee</v>
      </c>
      <c r="CP95" t="str">
        <v>Block Group 1, Census Tract 211.36, Shelby County, Tennessee</v>
      </c>
      <c r="CS95" t="str">
        <v>Block Group 3, Census Tract 430, Sullivan County, Tennessee</v>
      </c>
      <c r="CT95" t="str">
        <v>Block Group 5, Census Tract 210.02, Sumner County, Tennessee</v>
      </c>
      <c r="DE95" t="str">
        <v>Block Group 3, Census Tract 505.02, Williamson County, Tennessee</v>
      </c>
      <c r="EA95" t="str">
        <v>Census Tract 158.06, Davidson County, Tennessee</v>
      </c>
      <c r="FC95" t="str">
        <v>Census Tract 60.03, Knox County, Tennessee</v>
      </c>
      <c r="GI95" t="str">
        <v>Census Tract 211.36, Shelby County, Tennessee</v>
      </c>
    </row>
    <row r="96" spans="1:191" x14ac:dyDescent="0.3">
      <c r="A96" s="163" t="s">
        <v>565</v>
      </c>
      <c r="B96" s="1" t="s">
        <v>101</v>
      </c>
      <c r="C96" s="176" t="s">
        <v>7696</v>
      </c>
      <c r="D96" s="164">
        <v>24775</v>
      </c>
      <c r="E96" s="164">
        <v>49080</v>
      </c>
      <c r="F96" s="164">
        <v>79460</v>
      </c>
      <c r="G96" s="164">
        <v>138865</v>
      </c>
      <c r="H96" s="165">
        <f t="shared" si="2"/>
        <v>0.35343679112807402</v>
      </c>
      <c r="I96" s="146">
        <f t="shared" si="3"/>
        <v>0.17841068663810175</v>
      </c>
      <c r="J96" t="str">
        <v>Block Group 1, Census Tract 103.01, Davidson County, Tennessee</v>
      </c>
      <c r="K96" t="str">
        <v>Census Tract 103.01, Davidson County, Tennessee</v>
      </c>
      <c r="L96" t="str">
        <v>Eastview</v>
      </c>
      <c r="M96" t="str">
        <v>Wilson County</v>
      </c>
      <c r="AH96" t="str">
        <v>Block Group 1, Census Tract 159, Davidson County, Tennessee</v>
      </c>
      <c r="AV96" t="str">
        <v>Block Group 2, Census Tract 103.05, Hamilton County, Tennessee</v>
      </c>
      <c r="BJ96" t="str">
        <v>Block Group 1, Census Tract 61.02, Knox County, Tennessee</v>
      </c>
      <c r="BZ96" t="str">
        <v>Block Group 3, Census Tract 1016, Montgomery County, Tennessee</v>
      </c>
      <c r="CL96" t="str">
        <v>Block Group 2, Census Tract 409.07, Rutherford County, Tennessee</v>
      </c>
      <c r="CP96" t="str">
        <v>Block Group 1, Census Tract 211.38, Shelby County, Tennessee</v>
      </c>
      <c r="CS96" t="str">
        <v>Block Group 3, Census Tract 432.01, Sullivan County, Tennessee</v>
      </c>
      <c r="DE96" t="str">
        <v>Block Group 3, Census Tract 505.03, Williamson County, Tennessee</v>
      </c>
      <c r="EA96" t="str">
        <v>Census Tract 159, Davidson County, Tennessee</v>
      </c>
      <c r="FC96" t="str">
        <v>Census Tract 61.02, Knox County, Tennessee</v>
      </c>
      <c r="GI96" t="str">
        <v>Census Tract 211.38, Shelby County, Tennessee</v>
      </c>
    </row>
    <row r="97" spans="1:191" x14ac:dyDescent="0.3">
      <c r="A97" s="163" t="s">
        <v>7703</v>
      </c>
      <c r="B97" s="1" t="s">
        <v>102</v>
      </c>
      <c r="C97" s="1"/>
      <c r="D97" s="166">
        <v>170</v>
      </c>
      <c r="E97" s="166">
        <v>390</v>
      </c>
      <c r="F97" s="166">
        <v>480</v>
      </c>
      <c r="G97" s="166">
        <v>600</v>
      </c>
      <c r="H97" s="165">
        <f t="shared" si="2"/>
        <v>0.65</v>
      </c>
      <c r="I97" s="146">
        <f t="shared" si="3"/>
        <v>0.28333333333333333</v>
      </c>
      <c r="J97" t="str">
        <v>Block Group 1, Census Tract 103.01, Maury County, Tennessee</v>
      </c>
      <c r="K97" t="str">
        <v>Census Tract 103.01, Maury County, Tennessee</v>
      </c>
      <c r="L97" t="str">
        <v>Elizabethton</v>
      </c>
      <c r="AH97" t="str">
        <v>Block Group 1, Census Tract 160, Davidson County, Tennessee</v>
      </c>
      <c r="AV97" t="str">
        <v>Block Group 2, Census Tract 103.06, Hamilton County, Tennessee</v>
      </c>
      <c r="BJ97" t="str">
        <v>Block Group 1, Census Tract 61.03, Knox County, Tennessee</v>
      </c>
      <c r="BZ97" t="str">
        <v>Block Group 3, Census Tract 1017.02, Montgomery County, Tennessee</v>
      </c>
      <c r="CL97" t="str">
        <v>Block Group 2, Census Tract 409.08, Rutherford County, Tennessee</v>
      </c>
      <c r="CP97" t="str">
        <v>Block Group 1, Census Tract 211.39, Shelby County, Tennessee</v>
      </c>
      <c r="CS97" t="str">
        <v>Block Group 3, Census Tract 432.02, Sullivan County, Tennessee</v>
      </c>
      <c r="DE97" t="str">
        <v>Block Group 3, Census Tract 506.01, Williamson County, Tennessee</v>
      </c>
      <c r="EA97" t="str">
        <v>Census Tract 160, Davidson County, Tennessee</v>
      </c>
      <c r="FC97" t="str">
        <v>Census Tract 61.03, Knox County, Tennessee</v>
      </c>
      <c r="GI97" t="str">
        <v>Census Tract 211.39, Shelby County, Tennessee</v>
      </c>
    </row>
    <row r="98" spans="1:191" x14ac:dyDescent="0.3">
      <c r="A98" s="163" t="s">
        <v>7703</v>
      </c>
      <c r="B98" s="1" t="s">
        <v>103</v>
      </c>
      <c r="C98" s="1"/>
      <c r="D98" s="166">
        <v>510</v>
      </c>
      <c r="E98" s="166">
        <v>915</v>
      </c>
      <c r="F98" s="166">
        <v>1260</v>
      </c>
      <c r="G98" s="166">
        <v>2010</v>
      </c>
      <c r="H98" s="165">
        <f t="shared" si="2"/>
        <v>0.45522388059701491</v>
      </c>
      <c r="I98" s="146">
        <f t="shared" si="3"/>
        <v>0.2537313432835821</v>
      </c>
      <c r="J98" t="str">
        <v>Block Group 1, Census Tract 103.02, Blount County, Tennessee</v>
      </c>
      <c r="K98" t="str">
        <v>Census Tract 103.02, Blount County, Tennessee</v>
      </c>
      <c r="L98" t="str">
        <v>Elkton</v>
      </c>
      <c r="AH98" t="str">
        <v>Block Group 1, Census Tract 161, Davidson County, Tennessee</v>
      </c>
      <c r="AV98" t="str">
        <v>Block Group 2, Census Tract 103.08, Hamilton County, Tennessee</v>
      </c>
      <c r="BJ98" t="str">
        <v>Block Group 1, Census Tract 61.04, Knox County, Tennessee</v>
      </c>
      <c r="BZ98" t="str">
        <v>Block Group 3, Census Tract 1018.03, Montgomery County, Tennessee</v>
      </c>
      <c r="CL98" t="str">
        <v>Block Group 2, Census Tract 409.09, Rutherford County, Tennessee</v>
      </c>
      <c r="CP98" t="str">
        <v>Block Group 1, Census Tract 211.40, Shelby County, Tennessee</v>
      </c>
      <c r="CS98" t="str">
        <v>Block Group 3, Census Tract 433.01, Sullivan County, Tennessee</v>
      </c>
      <c r="DE98" t="str">
        <v>Block Group 3, Census Tract 506.04, Williamson County, Tennessee</v>
      </c>
      <c r="EA98" t="str">
        <v>Census Tract 161, Davidson County, Tennessee</v>
      </c>
      <c r="FC98" t="str">
        <v>Census Tract 61.04, Knox County, Tennessee</v>
      </c>
      <c r="GI98" t="str">
        <v>Census Tract 211.40, Shelby County, Tennessee</v>
      </c>
    </row>
    <row r="99" spans="1:191" x14ac:dyDescent="0.3">
      <c r="A99" s="163" t="s">
        <v>7703</v>
      </c>
      <c r="B99" s="1" t="s">
        <v>104</v>
      </c>
      <c r="C99" s="1"/>
      <c r="D99" s="166">
        <v>465</v>
      </c>
      <c r="E99" s="166">
        <v>915</v>
      </c>
      <c r="F99" s="166">
        <v>1290</v>
      </c>
      <c r="G99" s="166">
        <v>2105</v>
      </c>
      <c r="H99" s="165">
        <f t="shared" si="2"/>
        <v>0.43467933491686461</v>
      </c>
      <c r="I99" s="146">
        <f t="shared" si="3"/>
        <v>0.22090261282660331</v>
      </c>
      <c r="J99" t="str">
        <v>Block Group 1, Census Tract 103.02, Davidson County, Tennessee</v>
      </c>
      <c r="K99" t="str">
        <v>Census Tract 103.02, Davidson County, Tennessee</v>
      </c>
      <c r="L99" t="str">
        <v>Englewood</v>
      </c>
      <c r="AH99" t="str">
        <v>Block Group 1, Census Tract 162, Davidson County, Tennessee</v>
      </c>
      <c r="AV99" t="str">
        <v>Block Group 2, Census Tract 103.09, Hamilton County, Tennessee</v>
      </c>
      <c r="BJ99" t="str">
        <v>Block Group 1, Census Tract 62.02, Knox County, Tennessee</v>
      </c>
      <c r="BZ99" t="str">
        <v>Block Group 3, Census Tract 1018.06, Montgomery County, Tennessee</v>
      </c>
      <c r="CL99" t="str">
        <v>Block Group 2, Census Tract 409.10, Rutherford County, Tennessee</v>
      </c>
      <c r="CP99" t="str">
        <v>Block Group 1, Census Tract 211.41, Shelby County, Tennessee</v>
      </c>
      <c r="CS99" t="str">
        <v>Block Group 3, Census Tract 433.02, Sullivan County, Tennessee</v>
      </c>
      <c r="DE99" t="str">
        <v>Block Group 3, Census Tract 508.01, Williamson County, Tennessee</v>
      </c>
      <c r="EA99" t="str">
        <v>Census Tract 162, Davidson County, Tennessee</v>
      </c>
      <c r="FC99" t="str">
        <v>Census Tract 62.02, Knox County, Tennessee</v>
      </c>
      <c r="GI99" t="str">
        <v>Census Tract 211.41, Shelby County, Tennessee</v>
      </c>
    </row>
    <row r="100" spans="1:191" x14ac:dyDescent="0.3">
      <c r="A100" s="163" t="s">
        <v>7703</v>
      </c>
      <c r="B100" s="1" t="s">
        <v>105</v>
      </c>
      <c r="C100" s="1"/>
      <c r="D100" s="166">
        <v>2530</v>
      </c>
      <c r="E100" s="166">
        <v>4595</v>
      </c>
      <c r="F100" s="166">
        <v>7035</v>
      </c>
      <c r="G100" s="166">
        <v>9795</v>
      </c>
      <c r="H100" s="165">
        <f t="shared" si="2"/>
        <v>0.46911689637570186</v>
      </c>
      <c r="I100" s="146">
        <f t="shared" si="3"/>
        <v>0.25829504849412965</v>
      </c>
      <c r="J100" t="str">
        <v>Block Group 1, Census Tract 103.02, Maury County, Tennessee</v>
      </c>
      <c r="K100" t="str">
        <v>Census Tract 103.02, Maury County, Tennessee</v>
      </c>
      <c r="L100" t="str">
        <v>Enville</v>
      </c>
      <c r="AH100" t="str">
        <v>Block Group 1, Census Tract 163, Davidson County, Tennessee</v>
      </c>
      <c r="AV100" t="str">
        <v>Block Group 2, Census Tract 104.11, Hamilton County, Tennessee</v>
      </c>
      <c r="BJ100" t="str">
        <v>Block Group 1, Census Tract 62.03, Knox County, Tennessee</v>
      </c>
      <c r="BZ100" t="str">
        <v>Block Group 3, Census Tract 1018.07, Montgomery County, Tennessee</v>
      </c>
      <c r="CL100" t="str">
        <v>Block Group 2, Census Tract 409.11, Rutherford County, Tennessee</v>
      </c>
      <c r="CP100" t="str">
        <v>Block Group 1, Census Tract 211.42, Shelby County, Tennessee</v>
      </c>
      <c r="CS100" t="str">
        <v>Block Group 3, Census Tract 434.01, Sullivan County, Tennessee</v>
      </c>
      <c r="DE100" t="str">
        <v>Block Group 3, Census Tract 509.04, Williamson County, Tennessee</v>
      </c>
      <c r="EA100" t="str">
        <v>Census Tract 163, Davidson County, Tennessee</v>
      </c>
      <c r="FC100" t="str">
        <v>Census Tract 62.03, Knox County, Tennessee</v>
      </c>
      <c r="GI100" t="str">
        <v>Census Tract 211.42, Shelby County, Tennessee</v>
      </c>
    </row>
    <row r="101" spans="1:191" x14ac:dyDescent="0.3">
      <c r="A101" s="163" t="s">
        <v>7703</v>
      </c>
      <c r="B101" s="1" t="s">
        <v>106</v>
      </c>
      <c r="C101" s="1"/>
      <c r="D101" s="166">
        <v>200</v>
      </c>
      <c r="E101" s="166">
        <v>400</v>
      </c>
      <c r="F101" s="166">
        <v>570</v>
      </c>
      <c r="G101" s="166">
        <v>990</v>
      </c>
      <c r="H101" s="165">
        <f t="shared" si="2"/>
        <v>0.40404040404040403</v>
      </c>
      <c r="I101" s="146">
        <f t="shared" si="3"/>
        <v>0.20202020202020202</v>
      </c>
      <c r="J101" t="str">
        <v>Block Group 1, Census Tract 103.03, Davidson County, Tennessee</v>
      </c>
      <c r="K101" t="str">
        <v>Census Tract 103.03, Davidson County, Tennessee</v>
      </c>
      <c r="L101" t="str">
        <v>Erin</v>
      </c>
      <c r="AH101" t="str">
        <v>Block Group 1, Census Tract 164, Davidson County, Tennessee</v>
      </c>
      <c r="AV101" t="str">
        <v>Block Group 2, Census Tract 104.12, Hamilton County, Tennessee</v>
      </c>
      <c r="BJ101" t="str">
        <v>Block Group 1, Census Tract 62.05, Knox County, Tennessee</v>
      </c>
      <c r="BZ101" t="str">
        <v>Block Group 3, Census Tract 1019.05, Montgomery County, Tennessee</v>
      </c>
      <c r="CL101" t="str">
        <v>Block Group 2, Census Tract 410, Rutherford County, Tennessee</v>
      </c>
      <c r="CP101" t="str">
        <v>Block Group 1, Census Tract 211.43, Shelby County, Tennessee</v>
      </c>
      <c r="CS101" t="str">
        <v>Block Group 3, Census Tract 434.02, Sullivan County, Tennessee</v>
      </c>
      <c r="DE101" t="str">
        <v>Block Group 3, Census Tract 509.05, Williamson County, Tennessee</v>
      </c>
      <c r="EA101" t="str">
        <v>Census Tract 164, Davidson County, Tennessee</v>
      </c>
      <c r="FC101" t="str">
        <v>Census Tract 62.05, Knox County, Tennessee</v>
      </c>
      <c r="GI101" t="str">
        <v>Census Tract 211.43, Shelby County, Tennessee</v>
      </c>
    </row>
    <row r="102" spans="1:191" x14ac:dyDescent="0.3">
      <c r="A102" s="163" t="s">
        <v>7703</v>
      </c>
      <c r="B102" s="1" t="s">
        <v>107</v>
      </c>
      <c r="C102" s="1"/>
      <c r="D102" s="166">
        <v>1860</v>
      </c>
      <c r="E102" s="166">
        <v>2830</v>
      </c>
      <c r="F102" s="166">
        <v>3280</v>
      </c>
      <c r="G102" s="166">
        <v>4240</v>
      </c>
      <c r="H102" s="165">
        <f t="shared" si="2"/>
        <v>0.66745283018867929</v>
      </c>
      <c r="I102" s="146">
        <f t="shared" si="3"/>
        <v>0.43867924528301888</v>
      </c>
      <c r="J102" t="str">
        <v>Block Group 1, Census Tract 103.03, Hamilton County, Tennessee</v>
      </c>
      <c r="K102" t="str">
        <v>Census Tract 103.03, Hamilton County, Tennessee</v>
      </c>
      <c r="L102" t="str">
        <v>Erwin</v>
      </c>
      <c r="AH102" t="str">
        <v>Block Group 1, Census Tract 165, Davidson County, Tennessee</v>
      </c>
      <c r="AV102" t="str">
        <v>Block Group 2, Census Tract 104.13, Hamilton County, Tennessee</v>
      </c>
      <c r="BJ102" t="str">
        <v>Block Group 1, Census Tract 62.06, Knox County, Tennessee</v>
      </c>
      <c r="BZ102" t="str">
        <v>Block Group 3, Census Tract 1020.01, Montgomery County, Tennessee</v>
      </c>
      <c r="CL102" t="str">
        <v>Block Group 2, Census Tract 411.02, Rutherford County, Tennessee</v>
      </c>
      <c r="CP102" t="str">
        <v>Block Group 1, Census Tract 211.44, Shelby County, Tennessee</v>
      </c>
      <c r="CS102" t="str">
        <v>Block Group 3, Census Tract 436, Sullivan County, Tennessee</v>
      </c>
      <c r="DE102" t="str">
        <v>Block Group 3, Census Tract 509.06, Williamson County, Tennessee</v>
      </c>
      <c r="EA102" t="str">
        <v>Census Tract 165, Davidson County, Tennessee</v>
      </c>
      <c r="FC102" t="str">
        <v>Census Tract 62.06, Knox County, Tennessee</v>
      </c>
      <c r="GI102" t="str">
        <v>Census Tract 211.44, Shelby County, Tennessee</v>
      </c>
    </row>
    <row r="103" spans="1:191" x14ac:dyDescent="0.3">
      <c r="A103" s="163" t="s">
        <v>7703</v>
      </c>
      <c r="B103" s="1" t="s">
        <v>108</v>
      </c>
      <c r="C103" s="1"/>
      <c r="D103" s="166">
        <v>105</v>
      </c>
      <c r="E103" s="166">
        <v>230</v>
      </c>
      <c r="F103" s="166">
        <v>325</v>
      </c>
      <c r="G103" s="166">
        <v>990</v>
      </c>
      <c r="H103" s="165">
        <f t="shared" si="2"/>
        <v>0.23232323232323232</v>
      </c>
      <c r="I103" s="146">
        <f t="shared" si="3"/>
        <v>0.10606060606060606</v>
      </c>
      <c r="J103" t="str">
        <v>Block Group 1, Census Tract 103.04, Hamilton County, Tennessee</v>
      </c>
      <c r="K103" t="str">
        <v>Census Tract 103.04, Hamilton County, Tennessee</v>
      </c>
      <c r="L103" t="str">
        <v>Estill Springs</v>
      </c>
      <c r="AH103" t="str">
        <v>Block Group 1, Census Tract 166, Davidson County, Tennessee</v>
      </c>
      <c r="AV103" t="str">
        <v>Block Group 2, Census Tract 104.31, Hamilton County, Tennessee</v>
      </c>
      <c r="BJ103" t="str">
        <v>Block Group 1, Census Tract 62.07, Knox County, Tennessee</v>
      </c>
      <c r="BZ103" t="str">
        <v>Block Group 3, Census Tract 1020.03, Montgomery County, Tennessee</v>
      </c>
      <c r="CL103" t="str">
        <v>Block Group 2, Census Tract 411.03, Rutherford County, Tennessee</v>
      </c>
      <c r="CP103" t="str">
        <v>Block Group 1, Census Tract 212, Shelby County, Tennessee</v>
      </c>
      <c r="CS103" t="str">
        <v>Block Group 4, Census Tract 405, Sullivan County, Tennessee</v>
      </c>
      <c r="DE103" t="str">
        <v>Block Group 3, Census Tract 509.07, Williamson County, Tennessee</v>
      </c>
      <c r="EA103" t="str">
        <v>Census Tract 166, Davidson County, Tennessee</v>
      </c>
      <c r="FC103" t="str">
        <v>Census Tract 62.07, Knox County, Tennessee</v>
      </c>
      <c r="GI103" t="str">
        <v>Census Tract 212, Shelby County, Tennessee</v>
      </c>
    </row>
    <row r="104" spans="1:191" x14ac:dyDescent="0.3">
      <c r="A104" s="163" t="s">
        <v>7703</v>
      </c>
      <c r="B104" s="1" t="s">
        <v>109</v>
      </c>
      <c r="C104" s="1"/>
      <c r="D104" s="166">
        <v>235</v>
      </c>
      <c r="E104" s="166">
        <v>470</v>
      </c>
      <c r="F104" s="166">
        <v>625</v>
      </c>
      <c r="G104" s="166">
        <v>945</v>
      </c>
      <c r="H104" s="165">
        <f t="shared" si="2"/>
        <v>0.49735449735449733</v>
      </c>
      <c r="I104" s="146">
        <f t="shared" si="3"/>
        <v>0.24867724867724866</v>
      </c>
      <c r="J104" t="str">
        <v>Block Group 1, Census Tract 103.05, Hamilton County, Tennessee</v>
      </c>
      <c r="K104" t="str">
        <v>Census Tract 103.05, Hamilton County, Tennessee</v>
      </c>
      <c r="L104" t="str">
        <v>Ethridge</v>
      </c>
      <c r="AH104" t="str">
        <v>Block Group 1, Census Tract 167, Davidson County, Tennessee</v>
      </c>
      <c r="AV104" t="str">
        <v>Block Group 2, Census Tract 104.32, Hamilton County, Tennessee</v>
      </c>
      <c r="BJ104" t="str">
        <v>Block Group 1, Census Tract 62.08, Knox County, Tennessee</v>
      </c>
      <c r="BZ104" t="str">
        <v>Block Group 3, Census Tract 1020.04, Montgomery County, Tennessee</v>
      </c>
      <c r="CL104" t="str">
        <v>Block Group 2, Census Tract 411.04, Rutherford County, Tennessee</v>
      </c>
      <c r="CP104" t="str">
        <v>Block Group 1, Census Tract 213.11, Shelby County, Tennessee</v>
      </c>
      <c r="CS104" t="str">
        <v>Block Group 4, Census Tract 412, Sullivan County, Tennessee</v>
      </c>
      <c r="DE104" t="str">
        <v>Block Group 3, Census Tract 510.01, Williamson County, Tennessee</v>
      </c>
      <c r="EA104" t="str">
        <v>Census Tract 167, Davidson County, Tennessee</v>
      </c>
      <c r="FC104" t="str">
        <v>Census Tract 62.08, Knox County, Tennessee</v>
      </c>
      <c r="GI104" t="str">
        <v>Census Tract 213.11, Shelby County, Tennessee</v>
      </c>
    </row>
    <row r="105" spans="1:191" x14ac:dyDescent="0.3">
      <c r="A105" s="163" t="s">
        <v>7703</v>
      </c>
      <c r="B105" s="1" t="s">
        <v>110</v>
      </c>
      <c r="C105" s="1"/>
      <c r="D105" s="166">
        <v>420</v>
      </c>
      <c r="E105" s="166">
        <v>625</v>
      </c>
      <c r="F105" s="166">
        <v>780</v>
      </c>
      <c r="G105" s="166">
        <v>1195</v>
      </c>
      <c r="H105" s="165">
        <f t="shared" si="2"/>
        <v>0.52301255230125521</v>
      </c>
      <c r="I105" s="146">
        <f t="shared" si="3"/>
        <v>0.35146443514644349</v>
      </c>
      <c r="J105" t="str">
        <v>Block Group 1, Census Tract 103.06, Hamilton County, Tennessee</v>
      </c>
      <c r="K105" t="str">
        <v>Census Tract 103.06, Hamilton County, Tennessee</v>
      </c>
      <c r="L105" t="str">
        <v>Etowah</v>
      </c>
      <c r="AH105" t="str">
        <v>Block Group 1, Census Tract 168, Davidson County, Tennessee</v>
      </c>
      <c r="AV105" t="str">
        <v>Block Group 2, Census Tract 104.33, Hamilton County, Tennessee</v>
      </c>
      <c r="BJ105" t="str">
        <v>Block Group 1, Census Tract 63.01, Knox County, Tennessee</v>
      </c>
      <c r="BZ105" t="str">
        <v>Block Group 3, Census Tract 1020.05, Montgomery County, Tennessee</v>
      </c>
      <c r="CL105" t="str">
        <v>Block Group 2, Census Tract 412.01, Rutherford County, Tennessee</v>
      </c>
      <c r="CP105" t="str">
        <v>Block Group 1, Census Tract 213.12, Shelby County, Tennessee</v>
      </c>
      <c r="CS105" t="str">
        <v>Block Group 4, Census Tract 414, Sullivan County, Tennessee</v>
      </c>
      <c r="DE105" t="str">
        <v>Block Group 3, Census Tract 510.02, Williamson County, Tennessee</v>
      </c>
      <c r="EA105" t="str">
        <v>Census Tract 168, Davidson County, Tennessee</v>
      </c>
      <c r="FC105" t="str">
        <v>Census Tract 63.01, Knox County, Tennessee</v>
      </c>
      <c r="GI105" t="str">
        <v>Census Tract 213.12, Shelby County, Tennessee</v>
      </c>
    </row>
    <row r="106" spans="1:191" x14ac:dyDescent="0.3">
      <c r="A106" s="163" t="s">
        <v>7703</v>
      </c>
      <c r="B106" s="1" t="s">
        <v>111</v>
      </c>
      <c r="C106" s="1"/>
      <c r="D106" s="166">
        <v>820</v>
      </c>
      <c r="E106" s="166">
        <v>1635</v>
      </c>
      <c r="F106" s="166">
        <v>4275</v>
      </c>
      <c r="G106" s="166">
        <v>11700</v>
      </c>
      <c r="H106" s="165">
        <f t="shared" si="2"/>
        <v>0.13974358974358975</v>
      </c>
      <c r="I106" s="146">
        <f t="shared" si="3"/>
        <v>7.0085470085470086E-2</v>
      </c>
      <c r="J106" t="str">
        <v>Block Group 1, Census Tract 103.08, Hamilton County, Tennessee</v>
      </c>
      <c r="K106" t="str">
        <v>Census Tract 103.08, Hamilton County, Tennessee</v>
      </c>
      <c r="L106" t="str">
        <v>Fairview</v>
      </c>
      <c r="AH106" t="str">
        <v>Block Group 1, Census Tract 169, Davidson County, Tennessee</v>
      </c>
      <c r="AV106" t="str">
        <v>Block Group 2, Census Tract 104.35, Hamilton County, Tennessee</v>
      </c>
      <c r="BJ106" t="str">
        <v>Block Group 1, Census Tract 63.02, Knox County, Tennessee</v>
      </c>
      <c r="BZ106" t="str">
        <v>Block Group 3, Census Tract 1020.08, Montgomery County, Tennessee</v>
      </c>
      <c r="CL106" t="str">
        <v>Block Group 2, Census Tract 412.02, Rutherford County, Tennessee</v>
      </c>
      <c r="CP106" t="str">
        <v>Block Group 1, Census Tract 213.20, Shelby County, Tennessee</v>
      </c>
      <c r="CS106" t="str">
        <v>Block Group 4, Census Tract 421, Sullivan County, Tennessee</v>
      </c>
      <c r="DE106" t="str">
        <v>Block Group 3, Census Tract 511, Williamson County, Tennessee</v>
      </c>
      <c r="EA106" t="str">
        <v>Census Tract 169, Davidson County, Tennessee</v>
      </c>
      <c r="FC106" t="str">
        <v>Census Tract 63.02, Knox County, Tennessee</v>
      </c>
      <c r="GI106" t="str">
        <v>Census Tract 213.20, Shelby County, Tennessee</v>
      </c>
    </row>
    <row r="107" spans="1:191" x14ac:dyDescent="0.3">
      <c r="A107" s="163" t="s">
        <v>7703</v>
      </c>
      <c r="B107" s="1" t="s">
        <v>112</v>
      </c>
      <c r="C107" s="1"/>
      <c r="D107" s="166">
        <v>1455</v>
      </c>
      <c r="E107" s="166">
        <v>2295</v>
      </c>
      <c r="F107" s="166">
        <v>3290</v>
      </c>
      <c r="G107" s="166">
        <v>4445</v>
      </c>
      <c r="H107" s="165">
        <f t="shared" si="2"/>
        <v>0.51631046119235091</v>
      </c>
      <c r="I107" s="146">
        <f t="shared" si="3"/>
        <v>0.32733408323959506</v>
      </c>
      <c r="J107" t="str">
        <v>Block Group 1, Census Tract 103.09, Hamilton County, Tennessee</v>
      </c>
      <c r="K107" t="str">
        <v>Census Tract 103.09, Hamilton County, Tennessee</v>
      </c>
      <c r="L107" t="str">
        <v>Farragut</v>
      </c>
      <c r="AH107" t="str">
        <v>Block Group 1, Census Tract 170, Davidson County, Tennessee</v>
      </c>
      <c r="AV107" t="str">
        <v>Block Group 2, Census Tract 105.01, Hamilton County, Tennessee</v>
      </c>
      <c r="BJ107" t="str">
        <v>Block Group 1, Census Tract 64.01, Knox County, Tennessee</v>
      </c>
      <c r="BZ107" t="str">
        <v>Block Group 3, Census Tract 1021, Montgomery County, Tennessee</v>
      </c>
      <c r="CL107" t="str">
        <v>Block Group 2, Census Tract 413.01, Rutherford County, Tennessee</v>
      </c>
      <c r="CP107" t="str">
        <v>Block Group 1, Census Tract 213.31, Shelby County, Tennessee</v>
      </c>
      <c r="CS107" t="str">
        <v>Block Group 4, Census Tract 423, Sullivan County, Tennessee</v>
      </c>
      <c r="DE107" t="str">
        <v>Block Group 3, Census Tract 512.05, Williamson County, Tennessee</v>
      </c>
      <c r="EA107" t="str">
        <v>Census Tract 170, Davidson County, Tennessee</v>
      </c>
      <c r="FC107" t="str">
        <v>Census Tract 64.01, Knox County, Tennessee</v>
      </c>
      <c r="GI107" t="str">
        <v>Census Tract 213.31, Shelby County, Tennessee</v>
      </c>
    </row>
    <row r="108" spans="1:191" x14ac:dyDescent="0.3">
      <c r="A108" s="163" t="s">
        <v>7703</v>
      </c>
      <c r="B108" s="1" t="s">
        <v>113</v>
      </c>
      <c r="C108" s="1"/>
      <c r="D108" s="166">
        <v>3660</v>
      </c>
      <c r="E108" s="166">
        <v>6835</v>
      </c>
      <c r="F108" s="166">
        <v>8535</v>
      </c>
      <c r="G108" s="166">
        <v>12990</v>
      </c>
      <c r="H108" s="165">
        <f t="shared" si="2"/>
        <v>0.52617397998460358</v>
      </c>
      <c r="I108" s="146">
        <f t="shared" si="3"/>
        <v>0.28175519630484991</v>
      </c>
      <c r="J108" t="str">
        <v>Block Group 1, Census Tract 104, Blount County, Tennessee</v>
      </c>
      <c r="K108" t="str">
        <v>Census Tract 104, Blount County, Tennessee</v>
      </c>
      <c r="L108" t="str">
        <v>Fayetteville</v>
      </c>
      <c r="AH108" t="str">
        <v>Block Group 1, Census Tract 171, Davidson County, Tennessee</v>
      </c>
      <c r="AV108" t="str">
        <v>Block Group 2, Census Tract 105.02, Hamilton County, Tennessee</v>
      </c>
      <c r="BJ108" t="str">
        <v>Block Group 1, Census Tract 64.02, Knox County, Tennessee</v>
      </c>
      <c r="BZ108" t="str">
        <v>Block Group 4, Census Tract 1005, Montgomery County, Tennessee</v>
      </c>
      <c r="CL108" t="str">
        <v>Block Group 2, Census Tract 413.02, Rutherford County, Tennessee</v>
      </c>
      <c r="CP108" t="str">
        <v>Block Group 1, Census Tract 213.33, Shelby County, Tennessee</v>
      </c>
      <c r="CS108" t="str">
        <v>Block Group 4, Census Tract 428.02, Sullivan County, Tennessee</v>
      </c>
      <c r="DE108" t="str">
        <v>Block Group 3, Census Tract 512.06, Williamson County, Tennessee</v>
      </c>
      <c r="EA108" t="str">
        <v>Census Tract 171, Davidson County, Tennessee</v>
      </c>
      <c r="FC108" t="str">
        <v>Census Tract 64.02, Knox County, Tennessee</v>
      </c>
      <c r="GI108" t="str">
        <v>Census Tract 213.33, Shelby County, Tennessee</v>
      </c>
    </row>
    <row r="109" spans="1:191" x14ac:dyDescent="0.3">
      <c r="A109" s="163" t="s">
        <v>7703</v>
      </c>
      <c r="B109" s="1" t="s">
        <v>114</v>
      </c>
      <c r="C109" s="1"/>
      <c r="D109" s="166">
        <v>680</v>
      </c>
      <c r="E109" s="166">
        <v>1750</v>
      </c>
      <c r="F109" s="166">
        <v>3730</v>
      </c>
      <c r="G109" s="166">
        <v>9405</v>
      </c>
      <c r="H109" s="165">
        <f t="shared" si="2"/>
        <v>0.18607123870281764</v>
      </c>
      <c r="I109" s="146">
        <f t="shared" si="3"/>
        <v>7.2301967038809145E-2</v>
      </c>
      <c r="J109" t="str">
        <v>Block Group 1, Census Tract 104, Bradley County, Tennessee</v>
      </c>
      <c r="K109" t="str">
        <v>Census Tract 104, Bradley County, Tennessee</v>
      </c>
      <c r="L109" t="str">
        <v>Finger</v>
      </c>
      <c r="AH109" t="str">
        <v>Block Group 1, Census Tract 172, Davidson County, Tennessee</v>
      </c>
      <c r="AV109" t="str">
        <v>Block Group 2, Census Tract 106, Hamilton County, Tennessee</v>
      </c>
      <c r="BJ109" t="str">
        <v>Block Group 1, Census Tract 64.03, Knox County, Tennessee</v>
      </c>
      <c r="BZ109" t="str">
        <v>Block Group 4, Census Tract 1011.02, Montgomery County, Tennessee</v>
      </c>
      <c r="CL109" t="str">
        <v>Block Group 2, Census Tract 414.01, Rutherford County, Tennessee</v>
      </c>
      <c r="CP109" t="str">
        <v>Block Group 1, Census Tract 213.34, Shelby County, Tennessee</v>
      </c>
      <c r="CS109" t="str">
        <v>Block Group 4, Census Tract 432.02, Sullivan County, Tennessee</v>
      </c>
      <c r="DE109" t="str">
        <v>Block Group 3, Census Tract 512.08, Williamson County, Tennessee</v>
      </c>
      <c r="EA109" t="str">
        <v>Census Tract 172, Davidson County, Tennessee</v>
      </c>
      <c r="FC109" t="str">
        <v>Census Tract 64.03, Knox County, Tennessee</v>
      </c>
      <c r="GI109" t="str">
        <v>Census Tract 213.34, Shelby County, Tennessee</v>
      </c>
    </row>
    <row r="110" spans="1:191" x14ac:dyDescent="0.3">
      <c r="A110" s="163" t="s">
        <v>7703</v>
      </c>
      <c r="B110" s="1" t="s">
        <v>115</v>
      </c>
      <c r="C110" s="1"/>
      <c r="D110" s="166">
        <v>290</v>
      </c>
      <c r="E110" s="166">
        <v>485</v>
      </c>
      <c r="F110" s="166">
        <v>775</v>
      </c>
      <c r="G110" s="166">
        <v>1120</v>
      </c>
      <c r="H110" s="165">
        <f t="shared" si="2"/>
        <v>0.4330357142857143</v>
      </c>
      <c r="I110" s="146">
        <f t="shared" si="3"/>
        <v>0.25892857142857145</v>
      </c>
      <c r="J110" t="str">
        <v>Block Group 1, Census Tract 104.01, Davidson County, Tennessee</v>
      </c>
      <c r="K110" t="str">
        <v>Census Tract 104.01, Davidson County, Tennessee</v>
      </c>
      <c r="L110" t="str">
        <v>Forest Hills</v>
      </c>
      <c r="AH110" t="str">
        <v>Block Group 1, Census Tract 173, Davidson County, Tennessee</v>
      </c>
      <c r="AV110" t="str">
        <v>Block Group 2, Census Tract 107, Hamilton County, Tennessee</v>
      </c>
      <c r="BJ110" t="str">
        <v>Block Group 1, Census Tract 65.01, Knox County, Tennessee</v>
      </c>
      <c r="BZ110" t="str">
        <v>Block Group 4, Census Tract 1018.03, Montgomery County, Tennessee</v>
      </c>
      <c r="CL110" t="str">
        <v>Block Group 2, Census Tract 414.04, Rutherford County, Tennessee</v>
      </c>
      <c r="CP110" t="str">
        <v>Block Group 1, Census Tract 213.41, Shelby County, Tennessee</v>
      </c>
      <c r="CS110" t="str">
        <v>Block Group 4, Census Tract 433.02, Sullivan County, Tennessee</v>
      </c>
      <c r="DE110" t="str">
        <v>Block Group 4, Census Tract 508.01, Williamson County, Tennessee</v>
      </c>
      <c r="EA110" t="str">
        <v>Census Tract 173, Davidson County, Tennessee</v>
      </c>
      <c r="FC110" t="str">
        <v>Census Tract 65.01, Knox County, Tennessee</v>
      </c>
      <c r="GI110" t="str">
        <v>Census Tract 213.41, Shelby County, Tennessee</v>
      </c>
    </row>
    <row r="111" spans="1:191" x14ac:dyDescent="0.3">
      <c r="A111" s="163" t="s">
        <v>7703</v>
      </c>
      <c r="B111" s="1" t="s">
        <v>116</v>
      </c>
      <c r="C111" s="1"/>
      <c r="D111" s="166">
        <v>70</v>
      </c>
      <c r="E111" s="166">
        <v>190</v>
      </c>
      <c r="F111" s="166">
        <v>255</v>
      </c>
      <c r="G111" s="166">
        <v>335</v>
      </c>
      <c r="H111" s="165">
        <f t="shared" si="2"/>
        <v>0.56716417910447758</v>
      </c>
      <c r="I111" s="146">
        <f t="shared" si="3"/>
        <v>0.20895522388059701</v>
      </c>
      <c r="J111" t="str">
        <v>Block Group 1, Census Tract 104.01, Maury County, Tennessee</v>
      </c>
      <c r="K111" t="str">
        <v>Census Tract 104.01, Maury County, Tennessee</v>
      </c>
      <c r="L111" t="str">
        <v>Franklin</v>
      </c>
      <c r="AH111" t="str">
        <v>Block Group 1, Census Tract 174.01, Davidson County, Tennessee</v>
      </c>
      <c r="AV111" t="str">
        <v>Block Group 2, Census Tract 108, Hamilton County, Tennessee</v>
      </c>
      <c r="BJ111" t="str">
        <v>Block Group 1, Census Tract 65.02, Knox County, Tennessee</v>
      </c>
      <c r="BZ111" t="str">
        <v>Block Group 4, Census Tract 1018.06, Montgomery County, Tennessee</v>
      </c>
      <c r="CL111" t="str">
        <v>Block Group 2, Census Tract 414.05, Rutherford County, Tennessee</v>
      </c>
      <c r="CP111" t="str">
        <v>Block Group 1, Census Tract 213.51, Shelby County, Tennessee</v>
      </c>
      <c r="CS111" t="str">
        <v>Block Group 5, Census Tract 412, Sullivan County, Tennessee</v>
      </c>
      <c r="DE111" t="str">
        <v>Block Group 4, Census Tract 509.05, Williamson County, Tennessee</v>
      </c>
      <c r="EA111" t="str">
        <v>Census Tract 174.01, Davidson County, Tennessee</v>
      </c>
      <c r="FC111" t="str">
        <v>Census Tract 65.02, Knox County, Tennessee</v>
      </c>
      <c r="GI111" t="str">
        <v>Census Tract 213.51, Shelby County, Tennessee</v>
      </c>
    </row>
    <row r="112" spans="1:191" x14ac:dyDescent="0.3">
      <c r="A112" s="163" t="s">
        <v>7703</v>
      </c>
      <c r="B112" s="1" t="s">
        <v>117</v>
      </c>
      <c r="C112" s="1"/>
      <c r="D112" s="166">
        <v>160</v>
      </c>
      <c r="E112" s="166">
        <v>245</v>
      </c>
      <c r="F112" s="166">
        <v>355</v>
      </c>
      <c r="G112" s="166">
        <v>450</v>
      </c>
      <c r="H112" s="165">
        <f t="shared" si="2"/>
        <v>0.5444444444444444</v>
      </c>
      <c r="I112" s="146">
        <f t="shared" si="3"/>
        <v>0.35555555555555557</v>
      </c>
      <c r="J112" t="str">
        <v>Block Group 1, Census Tract 104.02, Maury County, Tennessee</v>
      </c>
      <c r="K112" t="str">
        <v>Census Tract 104.02, Maury County, Tennessee</v>
      </c>
      <c r="L112" t="str">
        <v>Friendship</v>
      </c>
      <c r="AH112" t="str">
        <v>Block Group 1, Census Tract 174.02, Davidson County, Tennessee</v>
      </c>
      <c r="AV112" t="str">
        <v>Block Group 2, Census Tract 109.01, Hamilton County, Tennessee</v>
      </c>
      <c r="BJ112" t="str">
        <v>Block Group 1, Census Tract 66, Knox County, Tennessee</v>
      </c>
      <c r="BZ112" t="str">
        <v>Block Group 4, Census Tract 1020.01, Montgomery County, Tennessee</v>
      </c>
      <c r="CL112" t="str">
        <v>Block Group 2, Census Tract 414.06, Rutherford County, Tennessee</v>
      </c>
      <c r="CP112" t="str">
        <v>Block Group 1, Census Tract 213.52, Shelby County, Tennessee</v>
      </c>
      <c r="CS112" t="str">
        <v>Block Group 5, Census Tract 423, Sullivan County, Tennessee</v>
      </c>
      <c r="DE112" t="str">
        <v>Block Group 4, Census Tract 510.02, Williamson County, Tennessee</v>
      </c>
      <c r="EA112" t="str">
        <v>Census Tract 174.02, Davidson County, Tennessee</v>
      </c>
      <c r="FC112" t="str">
        <v>Census Tract 66, Knox County, Tennessee</v>
      </c>
      <c r="GI112" t="str">
        <v>Census Tract 213.52, Shelby County, Tennessee</v>
      </c>
    </row>
    <row r="113" spans="1:191" x14ac:dyDescent="0.3">
      <c r="A113" s="163" t="s">
        <v>7703</v>
      </c>
      <c r="B113" s="1" t="s">
        <v>118</v>
      </c>
      <c r="C113" s="1"/>
      <c r="D113" s="166">
        <v>15</v>
      </c>
      <c r="E113" s="166">
        <v>60</v>
      </c>
      <c r="F113" s="166">
        <v>155</v>
      </c>
      <c r="G113" s="166">
        <v>570</v>
      </c>
      <c r="H113" s="165">
        <f t="shared" si="2"/>
        <v>0.10526315789473684</v>
      </c>
      <c r="I113" s="146">
        <f t="shared" si="3"/>
        <v>2.6315789473684209E-2</v>
      </c>
      <c r="J113" t="str">
        <v>Block Group 1, Census Tract 104.03, Davidson County, Tennessee</v>
      </c>
      <c r="K113" t="str">
        <v>Census Tract 104.03, Davidson County, Tennessee</v>
      </c>
      <c r="L113" t="str">
        <v>Friendsville</v>
      </c>
      <c r="AH113" t="str">
        <v>Block Group 1, Census Tract 175, Davidson County, Tennessee</v>
      </c>
      <c r="AV113" t="str">
        <v>Block Group 2, Census Tract 109.04, Hamilton County, Tennessee</v>
      </c>
      <c r="BJ113" t="str">
        <v>Block Group 1, Census Tract 67, Knox County, Tennessee</v>
      </c>
      <c r="BZ113" t="str">
        <v>Block Group 4, Census Tract 1020.03, Montgomery County, Tennessee</v>
      </c>
      <c r="CL113" t="str">
        <v>Block Group 2, Census Tract 416.01, Rutherford County, Tennessee</v>
      </c>
      <c r="CP113" t="str">
        <v>Block Group 1, Census Tract 213.54, Shelby County, Tennessee</v>
      </c>
      <c r="CS113" t="str">
        <v>Block Group 5, Census Tract 433.02, Sullivan County, Tennessee</v>
      </c>
      <c r="DE113" t="str">
        <v>Block Group 4, Census Tract 511, Williamson County, Tennessee</v>
      </c>
      <c r="EA113" t="str">
        <v>Census Tract 175, Davidson County, Tennessee</v>
      </c>
      <c r="FC113" t="str">
        <v>Census Tract 67, Knox County, Tennessee</v>
      </c>
      <c r="GI113" t="str">
        <v>Census Tract 213.54, Shelby County, Tennessee</v>
      </c>
    </row>
    <row r="114" spans="1:191" x14ac:dyDescent="0.3">
      <c r="A114" s="163" t="s">
        <v>7703</v>
      </c>
      <c r="B114" s="1" t="s">
        <v>119</v>
      </c>
      <c r="C114" s="1"/>
      <c r="D114" s="166">
        <v>5290</v>
      </c>
      <c r="E114" s="166">
        <v>12900</v>
      </c>
      <c r="F114" s="166">
        <v>25455</v>
      </c>
      <c r="G114" s="166">
        <v>58395</v>
      </c>
      <c r="H114" s="165">
        <f t="shared" si="2"/>
        <v>0.22090932442846134</v>
      </c>
      <c r="I114" s="146">
        <f t="shared" si="3"/>
        <v>9.0589947769500814E-2</v>
      </c>
      <c r="J114" t="str">
        <v>Block Group 1, Census Tract 104.04, Davidson County, Tennessee</v>
      </c>
      <c r="K114" t="str">
        <v>Census Tract 104.04, Davidson County, Tennessee</v>
      </c>
      <c r="L114" t="str">
        <v>Gadsden</v>
      </c>
      <c r="AH114" t="str">
        <v>Block Group 1, Census Tract 177.01, Davidson County, Tennessee</v>
      </c>
      <c r="AV114" t="str">
        <v>Block Group 2, Census Tract 109.05, Hamilton County, Tennessee</v>
      </c>
      <c r="BJ114" t="str">
        <v>Block Group 1, Census Tract 68, Knox County, Tennessee</v>
      </c>
      <c r="BZ114" t="str">
        <v>Block Group 4, Census Tract 1020.05, Montgomery County, Tennessee</v>
      </c>
      <c r="CL114" t="str">
        <v>Block Group 2, Census Tract 416.02, Rutherford County, Tennessee</v>
      </c>
      <c r="CP114" t="str">
        <v>Block Group 1, Census Tract 213.55, Shelby County, Tennessee</v>
      </c>
      <c r="EA114" t="str">
        <v>Census Tract 177.01, Davidson County, Tennessee</v>
      </c>
      <c r="FC114" t="str">
        <v>Census Tract 68, Knox County, Tennessee</v>
      </c>
      <c r="GI114" t="str">
        <v>Census Tract 213.55, Shelby County, Tennessee</v>
      </c>
    </row>
    <row r="115" spans="1:191" x14ac:dyDescent="0.3">
      <c r="A115" s="163" t="s">
        <v>7703</v>
      </c>
      <c r="B115" s="1" t="s">
        <v>120</v>
      </c>
      <c r="C115" s="1"/>
      <c r="D115" s="166">
        <v>565</v>
      </c>
      <c r="E115" s="166">
        <v>755</v>
      </c>
      <c r="F115" s="166">
        <v>1275</v>
      </c>
      <c r="G115" s="166">
        <v>1540</v>
      </c>
      <c r="H115" s="165">
        <f t="shared" si="2"/>
        <v>0.49025974025974028</v>
      </c>
      <c r="I115" s="146">
        <f t="shared" si="3"/>
        <v>0.36688311688311687</v>
      </c>
      <c r="J115" t="str">
        <v>Block Group 1, Census Tract 104.11, Hamilton County, Tennessee</v>
      </c>
      <c r="K115" t="str">
        <v>Census Tract 104.11, Hamilton County, Tennessee</v>
      </c>
      <c r="L115" t="str">
        <v>Gainesboro</v>
      </c>
      <c r="AH115" t="str">
        <v>Block Group 1, Census Tract 177.02, Davidson County, Tennessee</v>
      </c>
      <c r="AV115" t="str">
        <v>Block Group 2, Census Tract 11, Hamilton County, Tennessee</v>
      </c>
      <c r="BJ115" t="str">
        <v>Block Group 1, Census Tract 69.01, Knox County, Tennessee</v>
      </c>
      <c r="CL115" t="str">
        <v>Block Group 2, Census Tract 417, Rutherford County, Tennessee</v>
      </c>
      <c r="CP115" t="str">
        <v>Block Group 1, Census Tract 213.56, Shelby County, Tennessee</v>
      </c>
      <c r="EA115" t="str">
        <v>Census Tract 177.02, Davidson County, Tennessee</v>
      </c>
      <c r="FC115" t="str">
        <v>Census Tract 69.01, Knox County, Tennessee</v>
      </c>
      <c r="GI115" t="str">
        <v>Census Tract 213.56, Shelby County, Tennessee</v>
      </c>
    </row>
    <row r="116" spans="1:191" x14ac:dyDescent="0.3">
      <c r="A116" s="163" t="s">
        <v>7703</v>
      </c>
      <c r="B116" s="1" t="s">
        <v>121</v>
      </c>
      <c r="C116" s="1"/>
      <c r="D116" s="166">
        <v>590</v>
      </c>
      <c r="E116" s="166">
        <v>1060</v>
      </c>
      <c r="F116" s="166">
        <v>1870</v>
      </c>
      <c r="G116" s="166">
        <v>3090</v>
      </c>
      <c r="H116" s="165">
        <f t="shared" si="2"/>
        <v>0.34304207119741098</v>
      </c>
      <c r="I116" s="146">
        <f t="shared" si="3"/>
        <v>0.19093851132686085</v>
      </c>
      <c r="J116" t="str">
        <v>Block Group 1, Census Tract 104.12, Hamilton County, Tennessee</v>
      </c>
      <c r="K116" t="str">
        <v>Census Tract 104.12, Hamilton County, Tennessee</v>
      </c>
      <c r="L116" t="str">
        <v>Gallatin</v>
      </c>
      <c r="AH116" t="str">
        <v>Block Group 1, Census Tract 178, Davidson County, Tennessee</v>
      </c>
      <c r="AV116" t="str">
        <v>Block Group 2, Census Tract 110.03, Hamilton County, Tennessee</v>
      </c>
      <c r="BJ116" t="str">
        <v>Block Group 1, Census Tract 69.02, Knox County, Tennessee</v>
      </c>
      <c r="CL116" t="str">
        <v>Block Group 2, Census Tract 418, Rutherford County, Tennessee</v>
      </c>
      <c r="CP116" t="str">
        <v>Block Group 1, Census Tract 213.57, Shelby County, Tennessee</v>
      </c>
      <c r="EA116" t="str">
        <v>Census Tract 178, Davidson County, Tennessee</v>
      </c>
      <c r="FC116" t="str">
        <v>Census Tract 69.02, Knox County, Tennessee</v>
      </c>
      <c r="GI116" t="str">
        <v>Census Tract 213.57, Shelby County, Tennessee</v>
      </c>
    </row>
    <row r="117" spans="1:191" x14ac:dyDescent="0.3">
      <c r="A117" s="163" t="s">
        <v>7703</v>
      </c>
      <c r="B117" s="1" t="s">
        <v>122</v>
      </c>
      <c r="C117" s="1"/>
      <c r="D117" s="166">
        <v>140</v>
      </c>
      <c r="E117" s="166">
        <v>295</v>
      </c>
      <c r="F117" s="166">
        <v>445</v>
      </c>
      <c r="G117" s="166">
        <v>760</v>
      </c>
      <c r="H117" s="165">
        <f t="shared" si="2"/>
        <v>0.38815789473684209</v>
      </c>
      <c r="I117" s="146">
        <f t="shared" si="3"/>
        <v>0.18421052631578946</v>
      </c>
      <c r="J117" t="str">
        <v>Block Group 1, Census Tract 104.13, Hamilton County, Tennessee</v>
      </c>
      <c r="K117" t="str">
        <v>Census Tract 104.13, Hamilton County, Tennessee</v>
      </c>
      <c r="L117" t="str">
        <v>Gallaway</v>
      </c>
      <c r="AH117" t="str">
        <v>Block Group 1, Census Tract 179.01, Davidson County, Tennessee</v>
      </c>
      <c r="AV117" t="str">
        <v>Block Group 2, Census Tract 110.04, Hamilton County, Tennessee</v>
      </c>
      <c r="BJ117" t="str">
        <v>Block Group 1, Census Tract 69.03, Knox County, Tennessee</v>
      </c>
      <c r="CL117" t="str">
        <v>Block Group 2, Census Tract 419, Rutherford County, Tennessee</v>
      </c>
      <c r="CP117" t="str">
        <v>Block Group 1, Census Tract 214.10, Shelby County, Tennessee</v>
      </c>
      <c r="EA117" t="str">
        <v>Census Tract 179.01, Davidson County, Tennessee</v>
      </c>
      <c r="FC117" t="str">
        <v>Census Tract 69.03, Knox County, Tennessee</v>
      </c>
      <c r="GI117" t="str">
        <v>Census Tract 214.10, Shelby County, Tennessee</v>
      </c>
    </row>
    <row r="118" spans="1:191" x14ac:dyDescent="0.3">
      <c r="A118" s="163" t="s">
        <v>7703</v>
      </c>
      <c r="B118" s="1" t="s">
        <v>123</v>
      </c>
      <c r="C118" s="1"/>
      <c r="D118" s="166">
        <v>80</v>
      </c>
      <c r="E118" s="166">
        <v>165</v>
      </c>
      <c r="F118" s="166">
        <v>280</v>
      </c>
      <c r="G118" s="166">
        <v>560</v>
      </c>
      <c r="H118" s="165">
        <f t="shared" si="2"/>
        <v>0.29464285714285715</v>
      </c>
      <c r="I118" s="146">
        <f t="shared" si="3"/>
        <v>0.14285714285714285</v>
      </c>
      <c r="J118" t="str">
        <v>Block Group 1, Census Tract 104.31, Hamilton County, Tennessee</v>
      </c>
      <c r="K118" t="str">
        <v>Census Tract 104.31, Hamilton County, Tennessee</v>
      </c>
      <c r="L118" t="str">
        <v>Garland</v>
      </c>
      <c r="AH118" t="str">
        <v>Block Group 1, Census Tract 179.02, Davidson County, Tennessee</v>
      </c>
      <c r="AV118" t="str">
        <v>Block Group 2, Census Tract 111, Hamilton County, Tennessee</v>
      </c>
      <c r="BJ118" t="str">
        <v>Block Group 1, Census Tract 70, Knox County, Tennessee</v>
      </c>
      <c r="CL118" t="str">
        <v>Block Group 2, Census Tract 420, Rutherford County, Tennessee</v>
      </c>
      <c r="CP118" t="str">
        <v>Block Group 1, Census Tract 214.20, Shelby County, Tennessee</v>
      </c>
      <c r="EA118" t="str">
        <v>Census Tract 179.02, Davidson County, Tennessee</v>
      </c>
      <c r="FC118" t="str">
        <v>Census Tract 70, Knox County, Tennessee</v>
      </c>
      <c r="GI118" t="str">
        <v>Census Tract 214.20, Shelby County, Tennessee</v>
      </c>
    </row>
    <row r="119" spans="1:191" x14ac:dyDescent="0.3">
      <c r="A119" s="163" t="s">
        <v>7703</v>
      </c>
      <c r="B119" s="1" t="s">
        <v>124</v>
      </c>
      <c r="C119" s="1"/>
      <c r="D119" s="166">
        <v>55</v>
      </c>
      <c r="E119" s="166">
        <v>220</v>
      </c>
      <c r="F119" s="166">
        <v>320</v>
      </c>
      <c r="G119" s="166">
        <v>2175</v>
      </c>
      <c r="H119" s="165">
        <f t="shared" si="2"/>
        <v>0.10114942528735632</v>
      </c>
      <c r="I119" s="146">
        <f t="shared" si="3"/>
        <v>2.528735632183908E-2</v>
      </c>
      <c r="J119" t="str">
        <v>Block Group 1, Census Tract 104.32, Hamilton County, Tennessee</v>
      </c>
      <c r="K119" t="str">
        <v>Census Tract 104.32, Hamilton County, Tennessee</v>
      </c>
      <c r="L119" t="str">
        <v>Gates</v>
      </c>
      <c r="AH119" t="str">
        <v>Block Group 1, Census Tract 180, Davidson County, Tennessee</v>
      </c>
      <c r="AV119" t="str">
        <v>Block Group 2, Census Tract 112.03, Hamilton County, Tennessee</v>
      </c>
      <c r="BJ119" t="str">
        <v>Block Group 1, Census Tract 71, Knox County, Tennessee</v>
      </c>
      <c r="CL119" t="str">
        <v>Block Group 2, Census Tract 421.01, Rutherford County, Tennessee</v>
      </c>
      <c r="CP119" t="str">
        <v>Block Group 1, Census Tract 214.30, Shelby County, Tennessee</v>
      </c>
      <c r="EA119" t="str">
        <v>Census Tract 180, Davidson County, Tennessee</v>
      </c>
      <c r="FC119" t="str">
        <v>Census Tract 71, Knox County, Tennessee</v>
      </c>
      <c r="GI119" t="str">
        <v>Census Tract 214.30, Shelby County, Tennessee</v>
      </c>
    </row>
    <row r="120" spans="1:191" x14ac:dyDescent="0.3">
      <c r="A120" s="163" t="s">
        <v>7703</v>
      </c>
      <c r="B120" s="1" t="s">
        <v>125</v>
      </c>
      <c r="C120" s="1"/>
      <c r="D120" s="166">
        <v>770</v>
      </c>
      <c r="E120" s="166">
        <v>1250</v>
      </c>
      <c r="F120" s="166">
        <v>1805</v>
      </c>
      <c r="G120" s="166">
        <v>2575</v>
      </c>
      <c r="H120" s="165">
        <f t="shared" si="2"/>
        <v>0.4854368932038835</v>
      </c>
      <c r="I120" s="146">
        <f t="shared" si="3"/>
        <v>0.29902912621359223</v>
      </c>
      <c r="J120" t="str">
        <v>Block Group 1, Census Tract 104.33, Hamilton County, Tennessee</v>
      </c>
      <c r="K120" t="str">
        <v>Census Tract 104.33, Hamilton County, Tennessee</v>
      </c>
      <c r="L120" t="str">
        <v>Gatlinburg</v>
      </c>
      <c r="AH120" t="str">
        <v>Block Group 1, Census Tract 181.01, Davidson County, Tennessee</v>
      </c>
      <c r="AV120" t="str">
        <v>Block Group 2, Census Tract 112.04, Hamilton County, Tennessee</v>
      </c>
      <c r="BJ120" t="str">
        <v>Block Group 1, Census Tract 8, Knox County, Tennessee</v>
      </c>
      <c r="CL120" t="str">
        <v>Block Group 2, Census Tract 421.02, Rutherford County, Tennessee</v>
      </c>
      <c r="CP120" t="str">
        <v>Block Group 1, Census Tract 215.30, Shelby County, Tennessee</v>
      </c>
      <c r="EA120" t="str">
        <v>Census Tract 181.01, Davidson County, Tennessee</v>
      </c>
      <c r="FC120" t="str">
        <v>Census Tract 8, Knox County, Tennessee</v>
      </c>
      <c r="GI120" t="str">
        <v>Census Tract 215.30, Shelby County, Tennessee</v>
      </c>
    </row>
    <row r="121" spans="1:191" x14ac:dyDescent="0.3">
      <c r="A121" s="163" t="s">
        <v>7703</v>
      </c>
      <c r="B121" s="1" t="s">
        <v>126</v>
      </c>
      <c r="C121" s="1"/>
      <c r="D121" s="166">
        <v>370</v>
      </c>
      <c r="E121" s="166">
        <v>605</v>
      </c>
      <c r="F121" s="166">
        <v>785</v>
      </c>
      <c r="G121" s="166">
        <v>1100</v>
      </c>
      <c r="H121" s="165">
        <f t="shared" si="2"/>
        <v>0.55000000000000004</v>
      </c>
      <c r="I121" s="146">
        <f t="shared" si="3"/>
        <v>0.33636363636363636</v>
      </c>
      <c r="J121" t="str">
        <v>Block Group 1, Census Tract 104.34, Hamilton County, Tennessee</v>
      </c>
      <c r="K121" t="str">
        <v>Census Tract 104.34, Hamilton County, Tennessee</v>
      </c>
      <c r="L121" t="str">
        <v>Germantown</v>
      </c>
      <c r="AH121" t="str">
        <v>Block Group 1, Census Tract 181.02, Davidson County, Tennessee</v>
      </c>
      <c r="AV121" t="str">
        <v>Block Group 2, Census Tract 112.05, Hamilton County, Tennessee</v>
      </c>
      <c r="BJ121" t="str">
        <v>Block Group 1, Census Tract 9.01, Knox County, Tennessee</v>
      </c>
      <c r="CL121" t="str">
        <v>Block Group 2, Census Tract 422, Rutherford County, Tennessee</v>
      </c>
      <c r="CP121" t="str">
        <v>Block Group 1, Census Tract 215.41, Shelby County, Tennessee</v>
      </c>
      <c r="EA121" t="str">
        <v>Census Tract 181.02, Davidson County, Tennessee</v>
      </c>
      <c r="FC121" t="str">
        <v>Census Tract 9.01, Knox County, Tennessee</v>
      </c>
      <c r="GI121" t="str">
        <v>Census Tract 215.41, Shelby County, Tennessee</v>
      </c>
    </row>
    <row r="122" spans="1:191" x14ac:dyDescent="0.3">
      <c r="A122" s="163" t="s">
        <v>7703</v>
      </c>
      <c r="B122" s="1" t="s">
        <v>127</v>
      </c>
      <c r="C122" s="1"/>
      <c r="D122" s="166">
        <v>365</v>
      </c>
      <c r="E122" s="166">
        <v>680</v>
      </c>
      <c r="F122" s="166">
        <v>940</v>
      </c>
      <c r="G122" s="166">
        <v>1210</v>
      </c>
      <c r="H122" s="165">
        <f t="shared" si="2"/>
        <v>0.56198347107438018</v>
      </c>
      <c r="I122" s="146">
        <f t="shared" si="3"/>
        <v>0.30165289256198347</v>
      </c>
      <c r="J122" t="str">
        <v>Block Group 1, Census Tract 104.35, Hamilton County, Tennessee</v>
      </c>
      <c r="K122" t="str">
        <v>Census Tract 104.35, Hamilton County, Tennessee</v>
      </c>
      <c r="L122" t="str">
        <v>Gibson</v>
      </c>
      <c r="AH122" t="str">
        <v>Block Group 1, Census Tract 182.01, Davidson County, Tennessee</v>
      </c>
      <c r="AV122" t="str">
        <v>Block Group 2, Census Tract 112.06, Hamilton County, Tennessee</v>
      </c>
      <c r="BJ122" t="str">
        <v>Block Group 1, Census Tract 9.02, Knox County, Tennessee</v>
      </c>
      <c r="CL122" t="str">
        <v>Block Group 2, Census Tract 423.01, Rutherford County, Tennessee</v>
      </c>
      <c r="CP122" t="str">
        <v>Block Group 1, Census Tract 215.42, Shelby County, Tennessee</v>
      </c>
      <c r="EA122" t="str">
        <v>Census Tract 182.01, Davidson County, Tennessee</v>
      </c>
      <c r="FC122" t="str">
        <v>Census Tract 9.02, Knox County, Tennessee</v>
      </c>
      <c r="GI122" t="str">
        <v>Census Tract 215.42, Shelby County, Tennessee</v>
      </c>
    </row>
    <row r="123" spans="1:191" x14ac:dyDescent="0.3">
      <c r="A123" s="163" t="s">
        <v>7703</v>
      </c>
      <c r="B123" s="1" t="s">
        <v>128</v>
      </c>
      <c r="C123" s="1"/>
      <c r="D123" s="166">
        <v>375</v>
      </c>
      <c r="E123" s="166">
        <v>525</v>
      </c>
      <c r="F123" s="166">
        <v>790</v>
      </c>
      <c r="G123" s="166">
        <v>1000</v>
      </c>
      <c r="H123" s="165">
        <f t="shared" si="2"/>
        <v>0.52500000000000002</v>
      </c>
      <c r="I123" s="146">
        <f t="shared" si="3"/>
        <v>0.375</v>
      </c>
      <c r="J123" t="str">
        <v>Block Group 1, Census Tract 105, Blount County, Tennessee</v>
      </c>
      <c r="K123" t="str">
        <v>Census Tract 105, Blount County, Tennessee</v>
      </c>
      <c r="L123" t="str">
        <v>Gilt Edge</v>
      </c>
      <c r="AH123" t="str">
        <v>Block Group 1, Census Tract 182.03, Davidson County, Tennessee</v>
      </c>
      <c r="AV123" t="str">
        <v>Block Group 2, Census Tract 113.11, Hamilton County, Tennessee</v>
      </c>
      <c r="BJ123" t="str">
        <v>Block Group 2, Census Tract 1, Knox County, Tennessee</v>
      </c>
      <c r="CL123" t="str">
        <v>Block Group 3, Census Tract 401.04, Rutherford County, Tennessee</v>
      </c>
      <c r="CP123" t="str">
        <v>Block Group 1, Census Tract 215.43, Shelby County, Tennessee</v>
      </c>
      <c r="EA123" t="str">
        <v>Census Tract 182.03, Davidson County, Tennessee</v>
      </c>
      <c r="GI123" t="str">
        <v>Census Tract 215.43, Shelby County, Tennessee</v>
      </c>
    </row>
    <row r="124" spans="1:191" x14ac:dyDescent="0.3">
      <c r="A124" s="163" t="s">
        <v>7703</v>
      </c>
      <c r="B124" s="1" t="s">
        <v>129</v>
      </c>
      <c r="C124" s="1"/>
      <c r="D124" s="166">
        <v>180</v>
      </c>
      <c r="E124" s="166">
        <v>445</v>
      </c>
      <c r="F124" s="166">
        <v>500</v>
      </c>
      <c r="G124" s="166">
        <v>630</v>
      </c>
      <c r="H124" s="165">
        <f t="shared" si="2"/>
        <v>0.70634920634920639</v>
      </c>
      <c r="I124" s="146">
        <f t="shared" si="3"/>
        <v>0.2857142857142857</v>
      </c>
      <c r="J124" t="str">
        <v>Block Group 1, Census Tract 105, Bradley County, Tennessee</v>
      </c>
      <c r="K124" t="str">
        <v>Census Tract 105, Bradley County, Tennessee</v>
      </c>
      <c r="L124" t="str">
        <v>Gleason</v>
      </c>
      <c r="AH124" t="str">
        <v>Block Group 1, Census Tract 182.04, Davidson County, Tennessee</v>
      </c>
      <c r="AV124" t="str">
        <v>Block Group 2, Census Tract 113.14, Hamilton County, Tennessee</v>
      </c>
      <c r="BJ124" t="str">
        <v>Block Group 2, Census Tract 14, Knox County, Tennessee</v>
      </c>
      <c r="CL124" t="str">
        <v>Block Group 3, Census Tract 401.05, Rutherford County, Tennessee</v>
      </c>
      <c r="CP124" t="str">
        <v>Block Group 1, Census Tract 215.44, Shelby County, Tennessee</v>
      </c>
      <c r="EA124" t="str">
        <v>Census Tract 182.04, Davidson County, Tennessee</v>
      </c>
      <c r="GI124" t="str">
        <v>Census Tract 215.44, Shelby County, Tennessee</v>
      </c>
    </row>
    <row r="125" spans="1:191" x14ac:dyDescent="0.3">
      <c r="A125" s="163" t="s">
        <v>7703</v>
      </c>
      <c r="B125" s="1" t="s">
        <v>130</v>
      </c>
      <c r="C125" s="1"/>
      <c r="D125" s="166">
        <v>405</v>
      </c>
      <c r="E125" s="166">
        <v>805</v>
      </c>
      <c r="F125" s="166">
        <v>995</v>
      </c>
      <c r="G125" s="166">
        <v>1985</v>
      </c>
      <c r="H125" s="165">
        <f t="shared" si="2"/>
        <v>0.40554156171284633</v>
      </c>
      <c r="I125" s="146">
        <f t="shared" si="3"/>
        <v>0.20403022670025189</v>
      </c>
      <c r="J125" t="str">
        <v>Block Group 1, Census Tract 105, Maury County, Tennessee</v>
      </c>
      <c r="K125" t="str">
        <v>Census Tract 105, Maury County, Tennessee</v>
      </c>
      <c r="L125" t="str">
        <v>Goodlettsville</v>
      </c>
      <c r="AH125" t="str">
        <v>Block Group 1, Census Tract 182.05, Davidson County, Tennessee</v>
      </c>
      <c r="AV125" t="str">
        <v>Block Group 2, Census Tract 113.21, Hamilton County, Tennessee</v>
      </c>
      <c r="BJ125" t="str">
        <v>Block Group 2, Census Tract 15, Knox County, Tennessee</v>
      </c>
      <c r="CL125" t="str">
        <v>Block Group 3, Census Tract 403.08, Rutherford County, Tennessee</v>
      </c>
      <c r="CP125" t="str">
        <v>Block Group 1, Census Tract 215.45, Shelby County, Tennessee</v>
      </c>
      <c r="EA125" t="str">
        <v>Census Tract 182.05, Davidson County, Tennessee</v>
      </c>
      <c r="GI125" t="str">
        <v>Census Tract 215.45, Shelby County, Tennessee</v>
      </c>
    </row>
    <row r="126" spans="1:191" x14ac:dyDescent="0.3">
      <c r="A126" s="163" t="s">
        <v>7703</v>
      </c>
      <c r="B126" s="1" t="s">
        <v>131</v>
      </c>
      <c r="C126" s="1"/>
      <c r="D126" s="166">
        <v>680</v>
      </c>
      <c r="E126" s="166">
        <v>1180</v>
      </c>
      <c r="F126" s="166">
        <v>1500</v>
      </c>
      <c r="G126" s="166">
        <v>2095</v>
      </c>
      <c r="H126" s="165">
        <f t="shared" si="2"/>
        <v>0.56324582338902152</v>
      </c>
      <c r="I126" s="146">
        <f t="shared" si="3"/>
        <v>0.32458233890214799</v>
      </c>
      <c r="J126" t="str">
        <v>Block Group 1, Census Tract 105, Shelby County, Tennessee</v>
      </c>
      <c r="K126" t="str">
        <v>Census Tract 105, Shelby County, Tennessee</v>
      </c>
      <c r="L126" t="str">
        <v>Gordonsville</v>
      </c>
      <c r="AH126" t="str">
        <v>Block Group 1, Census Tract 183.02, Davidson County, Tennessee</v>
      </c>
      <c r="AV126" t="str">
        <v>Block Group 2, Census Tract 113.23, Hamilton County, Tennessee</v>
      </c>
      <c r="BJ126" t="str">
        <v>Block Group 2, Census Tract 16, Knox County, Tennessee</v>
      </c>
      <c r="CL126" t="str">
        <v>Block Group 3, Census Tract 403.09, Rutherford County, Tennessee</v>
      </c>
      <c r="CP126" t="str">
        <v>Block Group 1, Census Tract 215.46, Shelby County, Tennessee</v>
      </c>
      <c r="EA126" t="str">
        <v>Census Tract 183.02, Davidson County, Tennessee</v>
      </c>
      <c r="GI126" t="str">
        <v>Census Tract 215.46, Shelby County, Tennessee</v>
      </c>
    </row>
    <row r="127" spans="1:191" x14ac:dyDescent="0.3">
      <c r="A127" s="163" t="s">
        <v>7703</v>
      </c>
      <c r="B127" s="1" t="s">
        <v>132</v>
      </c>
      <c r="C127" s="1"/>
      <c r="D127" s="166">
        <v>1560</v>
      </c>
      <c r="E127" s="166">
        <v>2840</v>
      </c>
      <c r="F127" s="166">
        <v>3380</v>
      </c>
      <c r="G127" s="166">
        <v>4750</v>
      </c>
      <c r="H127" s="165">
        <f t="shared" si="2"/>
        <v>0.59789473684210526</v>
      </c>
      <c r="I127" s="146">
        <f t="shared" si="3"/>
        <v>0.32842105263157895</v>
      </c>
      <c r="J127" t="str">
        <v>Block Group 1, Census Tract 105.01, Davidson County, Tennessee</v>
      </c>
      <c r="K127" t="str">
        <v>Census Tract 105.01, Davidson County, Tennessee</v>
      </c>
      <c r="L127" t="str">
        <v>Grand Junction</v>
      </c>
      <c r="AH127" t="str">
        <v>Block Group 1, Census Tract 183.03, Davidson County, Tennessee</v>
      </c>
      <c r="AV127" t="str">
        <v>Block Group 2, Census Tract 113.24, Hamilton County, Tennessee</v>
      </c>
      <c r="BJ127" t="str">
        <v>Block Group 2, Census Tract 17, Knox County, Tennessee</v>
      </c>
      <c r="CL127" t="str">
        <v>Block Group 3, Census Tract 403.10, Rutherford County, Tennessee</v>
      </c>
      <c r="CP127" t="str">
        <v>Block Group 1, Census Tract 215.47, Shelby County, Tennessee</v>
      </c>
      <c r="EA127" t="str">
        <v>Census Tract 183.03, Davidson County, Tennessee</v>
      </c>
      <c r="GI127" t="str">
        <v>Census Tract 215.47, Shelby County, Tennessee</v>
      </c>
    </row>
    <row r="128" spans="1:191" x14ac:dyDescent="0.3">
      <c r="A128" s="163" t="s">
        <v>7703</v>
      </c>
      <c r="B128" s="1" t="s">
        <v>133</v>
      </c>
      <c r="C128" s="1"/>
      <c r="D128" s="166">
        <v>40</v>
      </c>
      <c r="E128" s="166">
        <v>90</v>
      </c>
      <c r="F128" s="166">
        <v>215</v>
      </c>
      <c r="G128" s="166">
        <v>355</v>
      </c>
      <c r="H128" s="165">
        <f t="shared" si="2"/>
        <v>0.25352112676056338</v>
      </c>
      <c r="I128" s="146">
        <f t="shared" si="3"/>
        <v>0.11267605633802817</v>
      </c>
      <c r="J128" t="str">
        <v>Block Group 1, Census Tract 105.01, Hamilton County, Tennessee</v>
      </c>
      <c r="K128" t="str">
        <v>Census Tract 105.01, Hamilton County, Tennessee</v>
      </c>
      <c r="L128" t="str">
        <v>Graysville</v>
      </c>
      <c r="AH128" t="str">
        <v>Block Group 1, Census Tract 183.04, Davidson County, Tennessee</v>
      </c>
      <c r="AV128" t="str">
        <v>Block Group 2, Census Tract 113.25, Hamilton County, Tennessee</v>
      </c>
      <c r="BJ128" t="str">
        <v>Block Group 2, Census Tract 18, Knox County, Tennessee</v>
      </c>
      <c r="CL128" t="str">
        <v>Block Group 3, Census Tract 404.04, Rutherford County, Tennessee</v>
      </c>
      <c r="CP128" t="str">
        <v>Block Group 1, Census Tract 215.48, Shelby County, Tennessee</v>
      </c>
      <c r="EA128" t="str">
        <v>Census Tract 183.04, Davidson County, Tennessee</v>
      </c>
      <c r="GI128" t="str">
        <v>Census Tract 215.48, Shelby County, Tennessee</v>
      </c>
    </row>
    <row r="129" spans="1:191" x14ac:dyDescent="0.3">
      <c r="A129" s="163" t="s">
        <v>7703</v>
      </c>
      <c r="B129" s="1" t="s">
        <v>134</v>
      </c>
      <c r="C129" s="1"/>
      <c r="D129" s="166">
        <v>350</v>
      </c>
      <c r="E129" s="166">
        <v>635</v>
      </c>
      <c r="F129" s="166">
        <v>865</v>
      </c>
      <c r="G129" s="166">
        <v>1200</v>
      </c>
      <c r="H129" s="165">
        <f t="shared" si="2"/>
        <v>0.52916666666666667</v>
      </c>
      <c r="I129" s="146">
        <f t="shared" si="3"/>
        <v>0.29166666666666669</v>
      </c>
      <c r="J129" t="str">
        <v>Block Group 1, Census Tract 105.02, Davidson County, Tennessee</v>
      </c>
      <c r="K129" t="str">
        <v>Census Tract 105.02, Davidson County, Tennessee</v>
      </c>
      <c r="L129" t="str">
        <v>Greenback</v>
      </c>
      <c r="AH129" t="str">
        <v>Block Group 1, Census Tract 184.04, Davidson County, Tennessee</v>
      </c>
      <c r="AV129" t="str">
        <v>Block Group 2, Census Tract 113.26, Hamilton County, Tennessee</v>
      </c>
      <c r="BJ129" t="str">
        <v>Block Group 2, Census Tract 20, Knox County, Tennessee</v>
      </c>
      <c r="CL129" t="str">
        <v>Block Group 3, Census Tract 405.01, Rutherford County, Tennessee</v>
      </c>
      <c r="CP129" t="str">
        <v>Block Group 1, Census Tract 216.11, Shelby County, Tennessee</v>
      </c>
      <c r="EA129" t="str">
        <v>Census Tract 184.04, Davidson County, Tennessee</v>
      </c>
      <c r="GI129" t="str">
        <v>Census Tract 216.11, Shelby County, Tennessee</v>
      </c>
    </row>
    <row r="130" spans="1:191" x14ac:dyDescent="0.3">
      <c r="A130" s="163" t="s">
        <v>7703</v>
      </c>
      <c r="B130" s="1" t="s">
        <v>135</v>
      </c>
      <c r="C130" s="1"/>
      <c r="D130" s="166">
        <v>1945</v>
      </c>
      <c r="E130" s="166">
        <v>3950</v>
      </c>
      <c r="F130" s="166">
        <v>9000</v>
      </c>
      <c r="G130" s="166">
        <v>42615</v>
      </c>
      <c r="H130" s="165">
        <f t="shared" si="2"/>
        <v>9.2690367241581598E-2</v>
      </c>
      <c r="I130" s="146">
        <f t="shared" si="3"/>
        <v>4.5641206148069928E-2</v>
      </c>
      <c r="J130" t="str">
        <v>Block Group 1, Census Tract 105.02, Hamilton County, Tennessee</v>
      </c>
      <c r="K130" t="str">
        <v>Census Tract 105.02, Hamilton County, Tennessee</v>
      </c>
      <c r="L130" t="str">
        <v>Greenbrier</v>
      </c>
      <c r="AH130" t="str">
        <v>Block Group 1, Census Tract 184.05, Davidson County, Tennessee</v>
      </c>
      <c r="AV130" t="str">
        <v>Block Group 2, Census Tract 114.02, Hamilton County, Tennessee</v>
      </c>
      <c r="BJ130" t="str">
        <v>Block Group 2, Census Tract 21, Knox County, Tennessee</v>
      </c>
      <c r="CL130" t="str">
        <v>Block Group 3, Census Tract 405.02, Rutherford County, Tennessee</v>
      </c>
      <c r="CP130" t="str">
        <v>Block Group 1, Census Tract 216.12, Shelby County, Tennessee</v>
      </c>
      <c r="EA130" t="str">
        <v>Census Tract 184.05, Davidson County, Tennessee</v>
      </c>
      <c r="GI130" t="str">
        <v>Census Tract 216.12, Shelby County, Tennessee</v>
      </c>
    </row>
    <row r="131" spans="1:191" x14ac:dyDescent="0.3">
      <c r="A131" s="163" t="s">
        <v>7703</v>
      </c>
      <c r="B131" s="1" t="s">
        <v>136</v>
      </c>
      <c r="C131" s="1"/>
      <c r="D131" s="166">
        <v>650</v>
      </c>
      <c r="E131" s="166">
        <v>1050</v>
      </c>
      <c r="F131" s="166">
        <v>1575</v>
      </c>
      <c r="G131" s="166">
        <v>2930</v>
      </c>
      <c r="H131" s="165">
        <f t="shared" ref="H131:H194" si="4">E131/G131</f>
        <v>0.35836177474402731</v>
      </c>
      <c r="I131" s="146">
        <f t="shared" ref="I131:I194" si="5">D131/G131</f>
        <v>0.22184300341296928</v>
      </c>
      <c r="J131" t="str">
        <v>Block Group 1, Census Tract 106, Blount County, Tennessee</v>
      </c>
      <c r="K131" t="str">
        <v>Census Tract 106, Blount County, Tennessee</v>
      </c>
      <c r="L131" t="str">
        <v>Greeneville</v>
      </c>
      <c r="AH131" t="str">
        <v>Block Group 1, Census Tract 184.07, Davidson County, Tennessee</v>
      </c>
      <c r="AV131" t="str">
        <v>Block Group 2, Census Tract 114.11, Hamilton County, Tennessee</v>
      </c>
      <c r="BJ131" t="str">
        <v>Block Group 2, Census Tract 22, Knox County, Tennessee</v>
      </c>
      <c r="CL131" t="str">
        <v>Block Group 3, Census Tract 406, Rutherford County, Tennessee</v>
      </c>
      <c r="CP131" t="str">
        <v>Block Group 1, Census Tract 216.13, Shelby County, Tennessee</v>
      </c>
      <c r="EA131" t="str">
        <v>Census Tract 184.07, Davidson County, Tennessee</v>
      </c>
      <c r="GI131" t="str">
        <v>Census Tract 216.13, Shelby County, Tennessee</v>
      </c>
    </row>
    <row r="132" spans="1:191" x14ac:dyDescent="0.3">
      <c r="A132" s="163" t="s">
        <v>7703</v>
      </c>
      <c r="B132" s="1" t="s">
        <v>137</v>
      </c>
      <c r="C132" s="1"/>
      <c r="D132" s="166">
        <v>7660</v>
      </c>
      <c r="E132" s="166">
        <v>12420</v>
      </c>
      <c r="F132" s="166">
        <v>16760</v>
      </c>
      <c r="G132" s="166">
        <v>26355</v>
      </c>
      <c r="H132" s="165">
        <f t="shared" si="4"/>
        <v>0.47125782583949916</v>
      </c>
      <c r="I132" s="146">
        <f t="shared" si="5"/>
        <v>0.29064693606526276</v>
      </c>
      <c r="J132" t="str">
        <v>Block Group 1, Census Tract 106, Bradley County, Tennessee</v>
      </c>
      <c r="K132" t="str">
        <v>Census Tract 106, Bradley County, Tennessee</v>
      </c>
      <c r="L132" t="str">
        <v>Greenfield</v>
      </c>
      <c r="AH132" t="str">
        <v>Block Group 1, Census Tract 184.08, Davidson County, Tennessee</v>
      </c>
      <c r="AV132" t="str">
        <v>Block Group 2, Census Tract 114.13, Hamilton County, Tennessee</v>
      </c>
      <c r="BJ132" t="str">
        <v>Block Group 2, Census Tract 23, Knox County, Tennessee</v>
      </c>
      <c r="CL132" t="str">
        <v>Block Group 3, Census Tract 407.02, Rutherford County, Tennessee</v>
      </c>
      <c r="CP132" t="str">
        <v>Block Group 1, Census Tract 216.20, Shelby County, Tennessee</v>
      </c>
      <c r="EA132" t="str">
        <v>Census Tract 184.08, Davidson County, Tennessee</v>
      </c>
      <c r="GI132" t="str">
        <v>Census Tract 216.20, Shelby County, Tennessee</v>
      </c>
    </row>
    <row r="133" spans="1:191" x14ac:dyDescent="0.3">
      <c r="A133" s="163" t="s">
        <v>7703</v>
      </c>
      <c r="B133" s="1" t="s">
        <v>138</v>
      </c>
      <c r="C133" s="1"/>
      <c r="D133" s="166">
        <v>3205</v>
      </c>
      <c r="E133" s="166">
        <v>4910</v>
      </c>
      <c r="F133" s="166">
        <v>6585</v>
      </c>
      <c r="G133" s="166">
        <v>9400</v>
      </c>
      <c r="H133" s="165">
        <f t="shared" si="4"/>
        <v>0.52234042553191484</v>
      </c>
      <c r="I133" s="146">
        <f t="shared" si="5"/>
        <v>0.34095744680851064</v>
      </c>
      <c r="J133" t="str">
        <v>Block Group 1, Census Tract 106, Hamilton County, Tennessee</v>
      </c>
      <c r="K133" t="str">
        <v>Census Tract 106, Hamilton County, Tennessee</v>
      </c>
      <c r="L133" t="str">
        <v>Gruetli-Laager</v>
      </c>
      <c r="AH133" t="str">
        <v>Block Group 1, Census Tract 184.09, Davidson County, Tennessee</v>
      </c>
      <c r="AV133" t="str">
        <v>Block Group 2, Census Tract 114.42, Hamilton County, Tennessee</v>
      </c>
      <c r="BJ133" t="str">
        <v>Block Group 2, Census Tract 24, Knox County, Tennessee</v>
      </c>
      <c r="CL133" t="str">
        <v>Block Group 3, Census Tract 407.03, Rutherford County, Tennessee</v>
      </c>
      <c r="CP133" t="str">
        <v>Block Group 1, Census Tract 217.10, Shelby County, Tennessee</v>
      </c>
      <c r="EA133" t="str">
        <v>Census Tract 184.09, Davidson County, Tennessee</v>
      </c>
      <c r="GI133" t="str">
        <v>Census Tract 217.10, Shelby County, Tennessee</v>
      </c>
    </row>
    <row r="134" spans="1:191" x14ac:dyDescent="0.3">
      <c r="A134" s="163" t="s">
        <v>7703</v>
      </c>
      <c r="B134" s="1" t="s">
        <v>139</v>
      </c>
      <c r="C134" s="1"/>
      <c r="D134" s="166">
        <v>220</v>
      </c>
      <c r="E134" s="166">
        <v>370</v>
      </c>
      <c r="F134" s="166">
        <v>655</v>
      </c>
      <c r="G134" s="166">
        <v>1065</v>
      </c>
      <c r="H134" s="165">
        <f t="shared" si="4"/>
        <v>0.34741784037558687</v>
      </c>
      <c r="I134" s="146">
        <f t="shared" si="5"/>
        <v>0.20657276995305165</v>
      </c>
      <c r="J134" t="str">
        <v>Block Group 1, Census Tract 106, Maury County, Tennessee</v>
      </c>
      <c r="K134" t="str">
        <v>Census Tract 106, Maury County, Tennessee</v>
      </c>
      <c r="L134" t="str">
        <v>Guys</v>
      </c>
      <c r="AH134" t="str">
        <v>Block Group 1, Census Tract 184.10, Davidson County, Tennessee</v>
      </c>
      <c r="AV134" t="str">
        <v>Block Group 2, Census Tract 114.44, Hamilton County, Tennessee</v>
      </c>
      <c r="BJ134" t="str">
        <v>Block Group 2, Census Tract 26, Knox County, Tennessee</v>
      </c>
      <c r="CL134" t="str">
        <v>Block Group 3, Census Tract 408.06, Rutherford County, Tennessee</v>
      </c>
      <c r="CP134" t="str">
        <v>Block Group 1, Census Tract 217.21, Shelby County, Tennessee</v>
      </c>
      <c r="EA134" t="str">
        <v>Census Tract 184.10, Davidson County, Tennessee</v>
      </c>
      <c r="GI134" t="str">
        <v>Census Tract 217.21, Shelby County, Tennessee</v>
      </c>
    </row>
    <row r="135" spans="1:191" x14ac:dyDescent="0.3">
      <c r="A135" s="163" t="s">
        <v>7703</v>
      </c>
      <c r="B135" s="1" t="s">
        <v>140</v>
      </c>
      <c r="C135" s="1"/>
      <c r="D135" s="166">
        <v>260</v>
      </c>
      <c r="E135" s="166">
        <v>380</v>
      </c>
      <c r="F135" s="166">
        <v>510</v>
      </c>
      <c r="G135" s="166">
        <v>890</v>
      </c>
      <c r="H135" s="165">
        <f t="shared" si="4"/>
        <v>0.42696629213483145</v>
      </c>
      <c r="I135" s="146">
        <f t="shared" si="5"/>
        <v>0.29213483146067415</v>
      </c>
      <c r="J135" t="str">
        <v>Block Group 1, Census Tract 106.01, Davidson County, Tennessee</v>
      </c>
      <c r="K135" t="str">
        <v>Census Tract 106.01, Davidson County, Tennessee</v>
      </c>
      <c r="L135" t="str">
        <v>Halls</v>
      </c>
      <c r="AH135" t="str">
        <v>Block Group 1, Census Tract 184.11, Davidson County, Tennessee</v>
      </c>
      <c r="AV135" t="str">
        <v>Block Group 2, Census Tract 114.45, Hamilton County, Tennessee</v>
      </c>
      <c r="BJ135" t="str">
        <v>Block Group 2, Census Tract 27, Knox County, Tennessee</v>
      </c>
      <c r="CL135" t="str">
        <v>Block Group 3, Census Tract 408.07, Rutherford County, Tennessee</v>
      </c>
      <c r="CP135" t="str">
        <v>Block Group 1, Census Tract 217.24, Shelby County, Tennessee</v>
      </c>
      <c r="EA135" t="str">
        <v>Census Tract 184.11, Davidson County, Tennessee</v>
      </c>
      <c r="GI135" t="str">
        <v>Census Tract 217.24, Shelby County, Tennessee</v>
      </c>
    </row>
    <row r="136" spans="1:191" x14ac:dyDescent="0.3">
      <c r="A136" s="163" t="s">
        <v>7703</v>
      </c>
      <c r="B136" s="1" t="s">
        <v>141</v>
      </c>
      <c r="C136" s="1"/>
      <c r="D136" s="166">
        <v>125</v>
      </c>
      <c r="E136" s="166">
        <v>165</v>
      </c>
      <c r="F136" s="166">
        <v>225</v>
      </c>
      <c r="G136" s="166">
        <v>330</v>
      </c>
      <c r="H136" s="165">
        <f t="shared" si="4"/>
        <v>0.5</v>
      </c>
      <c r="I136" s="146">
        <f t="shared" si="5"/>
        <v>0.37878787878787878</v>
      </c>
      <c r="J136" t="str">
        <v>Block Group 1, Census Tract 106.02, Davidson County, Tennessee</v>
      </c>
      <c r="K136" t="str">
        <v>Census Tract 106.02, Davidson County, Tennessee</v>
      </c>
      <c r="L136" t="str">
        <v>Harriman</v>
      </c>
      <c r="AH136" t="str">
        <v>Block Group 1, Census Tract 184.12, Davidson County, Tennessee</v>
      </c>
      <c r="AV136" t="str">
        <v>Block Group 2, Census Tract 114.46, Hamilton County, Tennessee</v>
      </c>
      <c r="BJ136" t="str">
        <v>Block Group 2, Census Tract 28, Knox County, Tennessee</v>
      </c>
      <c r="CL136" t="str">
        <v>Block Group 3, Census Tract 408.09, Rutherford County, Tennessee</v>
      </c>
      <c r="CP136" t="str">
        <v>Block Group 1, Census Tract 217.25, Shelby County, Tennessee</v>
      </c>
      <c r="EA136" t="str">
        <v>Census Tract 184.12, Davidson County, Tennessee</v>
      </c>
      <c r="GI136" t="str">
        <v>Census Tract 217.25, Shelby County, Tennessee</v>
      </c>
    </row>
    <row r="137" spans="1:191" x14ac:dyDescent="0.3">
      <c r="A137" s="163" t="s">
        <v>7703</v>
      </c>
      <c r="B137" s="1" t="s">
        <v>142</v>
      </c>
      <c r="C137" s="1"/>
      <c r="D137" s="166">
        <v>310</v>
      </c>
      <c r="E137" s="166">
        <v>780</v>
      </c>
      <c r="F137" s="166">
        <v>1220</v>
      </c>
      <c r="G137" s="166">
        <v>1710</v>
      </c>
      <c r="H137" s="165">
        <f t="shared" si="4"/>
        <v>0.45614035087719296</v>
      </c>
      <c r="I137" s="146">
        <f t="shared" si="5"/>
        <v>0.18128654970760233</v>
      </c>
      <c r="J137" t="str">
        <v>Block Group 1, Census Tract 106.10, Shelby County, Tennessee</v>
      </c>
      <c r="K137" t="str">
        <v>Census Tract 106.10, Shelby County, Tennessee</v>
      </c>
      <c r="L137" t="str">
        <v>Harrogate</v>
      </c>
      <c r="AH137" t="str">
        <v>Block Group 1, Census Tract 185, Davidson County, Tennessee</v>
      </c>
      <c r="AV137" t="str">
        <v>Block Group 2, Census Tract 114.47, Hamilton County, Tennessee</v>
      </c>
      <c r="BJ137" t="str">
        <v>Block Group 2, Census Tract 29, Knox County, Tennessee</v>
      </c>
      <c r="CL137" t="str">
        <v>Block Group 3, Census Tract 409.04, Rutherford County, Tennessee</v>
      </c>
      <c r="CP137" t="str">
        <v>Block Group 1, Census Tract 217.31, Shelby County, Tennessee</v>
      </c>
      <c r="EA137" t="str">
        <v>Census Tract 185, Davidson County, Tennessee</v>
      </c>
      <c r="GI137" t="str">
        <v>Census Tract 217.31, Shelby County, Tennessee</v>
      </c>
    </row>
    <row r="138" spans="1:191" x14ac:dyDescent="0.3">
      <c r="A138" s="163" t="s">
        <v>7703</v>
      </c>
      <c r="B138" s="1" t="s">
        <v>143</v>
      </c>
      <c r="C138" s="1"/>
      <c r="D138" s="166">
        <v>315</v>
      </c>
      <c r="E138" s="166">
        <v>665</v>
      </c>
      <c r="F138" s="166">
        <v>850</v>
      </c>
      <c r="G138" s="166">
        <v>1050</v>
      </c>
      <c r="H138" s="165">
        <f t="shared" si="4"/>
        <v>0.6333333333333333</v>
      </c>
      <c r="I138" s="146">
        <f t="shared" si="5"/>
        <v>0.3</v>
      </c>
      <c r="J138" t="str">
        <v>Block Group 1, Census Tract 106.20, Shelby County, Tennessee</v>
      </c>
      <c r="K138" t="str">
        <v>Census Tract 106.20, Shelby County, Tennessee</v>
      </c>
      <c r="L138" t="str">
        <v>Hartsville/Trousdale County Metro</v>
      </c>
      <c r="AH138" t="str">
        <v>Block Group 1, Census Tract 186.01, Davidson County, Tennessee</v>
      </c>
      <c r="AV138" t="str">
        <v>Block Group 2, Census Tract 114.48, Hamilton County, Tennessee</v>
      </c>
      <c r="BJ138" t="str">
        <v>Block Group 2, Census Tract 30, Knox County, Tennessee</v>
      </c>
      <c r="CL138" t="str">
        <v>Block Group 3, Census Tract 409.07, Rutherford County, Tennessee</v>
      </c>
      <c r="CP138" t="str">
        <v>Block Group 1, Census Tract 217.44, Shelby County, Tennessee</v>
      </c>
      <c r="EA138" t="str">
        <v>Census Tract 186.01, Davidson County, Tennessee</v>
      </c>
      <c r="GI138" t="str">
        <v>Census Tract 217.44, Shelby County, Tennessee</v>
      </c>
    </row>
    <row r="139" spans="1:191" x14ac:dyDescent="0.3">
      <c r="A139" s="163" t="s">
        <v>7703</v>
      </c>
      <c r="B139" s="1" t="s">
        <v>144</v>
      </c>
      <c r="C139" s="1"/>
      <c r="D139" s="166">
        <v>200</v>
      </c>
      <c r="E139" s="166">
        <v>310</v>
      </c>
      <c r="F139" s="166">
        <v>440</v>
      </c>
      <c r="G139" s="166">
        <v>675</v>
      </c>
      <c r="H139" s="165">
        <f t="shared" si="4"/>
        <v>0.45925925925925926</v>
      </c>
      <c r="I139" s="146">
        <f t="shared" si="5"/>
        <v>0.29629629629629628</v>
      </c>
      <c r="J139" t="str">
        <v>Block Group 1, Census Tract 106.30, Shelby County, Tennessee</v>
      </c>
      <c r="K139" t="str">
        <v>Census Tract 106.30, Shelby County, Tennessee</v>
      </c>
      <c r="L139" t="str">
        <v>Henderson</v>
      </c>
      <c r="AH139" t="str">
        <v>Block Group 1, Census Tract 186.02, Davidson County, Tennessee</v>
      </c>
      <c r="AV139" t="str">
        <v>Block Group 2, Census Tract 114.49, Hamilton County, Tennessee</v>
      </c>
      <c r="BJ139" t="str">
        <v>Block Group 2, Census Tract 31, Knox County, Tennessee</v>
      </c>
      <c r="CL139" t="str">
        <v>Block Group 3, Census Tract 409.10, Rutherford County, Tennessee</v>
      </c>
      <c r="CP139" t="str">
        <v>Block Group 1, Census Tract 217.45, Shelby County, Tennessee</v>
      </c>
      <c r="EA139" t="str">
        <v>Census Tract 186.02, Davidson County, Tennessee</v>
      </c>
      <c r="GI139" t="str">
        <v>Census Tract 217.45, Shelby County, Tennessee</v>
      </c>
    </row>
    <row r="140" spans="1:191" x14ac:dyDescent="0.3">
      <c r="A140" s="163" t="s">
        <v>7703</v>
      </c>
      <c r="B140" s="1" t="s">
        <v>145</v>
      </c>
      <c r="C140" s="1"/>
      <c r="D140" s="166">
        <v>760</v>
      </c>
      <c r="E140" s="166">
        <v>1295</v>
      </c>
      <c r="F140" s="166">
        <v>1865</v>
      </c>
      <c r="G140" s="166">
        <v>3425</v>
      </c>
      <c r="H140" s="165">
        <f t="shared" si="4"/>
        <v>0.37810218978102189</v>
      </c>
      <c r="I140" s="146">
        <f t="shared" si="5"/>
        <v>0.22189781021897811</v>
      </c>
      <c r="J140" t="str">
        <v>Block Group 1, Census Tract 107, Blount County, Tennessee</v>
      </c>
      <c r="K140" t="str">
        <v>Census Tract 107, Blount County, Tennessee</v>
      </c>
      <c r="L140" t="str">
        <v>Hendersonville</v>
      </c>
      <c r="AH140" t="str">
        <v>Block Group 1, Census Tract 187, Davidson County, Tennessee</v>
      </c>
      <c r="AV140" t="str">
        <v>Block Group 2, Census Tract 116, Hamilton County, Tennessee</v>
      </c>
      <c r="BJ140" t="str">
        <v>Block Group 2, Census Tract 32, Knox County, Tennessee</v>
      </c>
      <c r="CL140" t="str">
        <v>Block Group 3, Census Tract 410, Rutherford County, Tennessee</v>
      </c>
      <c r="CP140" t="str">
        <v>Block Group 1, Census Tract 217.46, Shelby County, Tennessee</v>
      </c>
      <c r="EA140" t="str">
        <v>Census Tract 187, Davidson County, Tennessee</v>
      </c>
      <c r="GI140" t="str">
        <v>Census Tract 217.46, Shelby County, Tennessee</v>
      </c>
    </row>
    <row r="141" spans="1:191" x14ac:dyDescent="0.3">
      <c r="A141" s="163" t="s">
        <v>7703</v>
      </c>
      <c r="B141" s="1" t="s">
        <v>146</v>
      </c>
      <c r="C141" s="1"/>
      <c r="D141" s="166">
        <v>490</v>
      </c>
      <c r="E141" s="166">
        <v>1225</v>
      </c>
      <c r="F141" s="166">
        <v>1520</v>
      </c>
      <c r="G141" s="166">
        <v>2335</v>
      </c>
      <c r="H141" s="165">
        <f t="shared" si="4"/>
        <v>0.52462526766595285</v>
      </c>
      <c r="I141" s="146">
        <f t="shared" si="5"/>
        <v>0.20985010706638116</v>
      </c>
      <c r="J141" t="str">
        <v>Block Group 1, Census Tract 107, Bradley County, Tennessee</v>
      </c>
      <c r="K141" t="str">
        <v>Census Tract 107, Bradley County, Tennessee</v>
      </c>
      <c r="L141" t="str">
        <v>Henning</v>
      </c>
      <c r="AH141" t="str">
        <v>Block Group 1, Census Tract 188.01, Davidson County, Tennessee</v>
      </c>
      <c r="AV141" t="str">
        <v>Block Group 2, Census Tract 117, Hamilton County, Tennessee</v>
      </c>
      <c r="BJ141" t="str">
        <v>Block Group 2, Census Tract 34, Knox County, Tennessee</v>
      </c>
      <c r="CL141" t="str">
        <v>Block Group 3, Census Tract 413.01, Rutherford County, Tennessee</v>
      </c>
      <c r="CP141" t="str">
        <v>Block Group 1, Census Tract 217.47, Shelby County, Tennessee</v>
      </c>
      <c r="EA141" t="str">
        <v>Census Tract 188.01, Davidson County, Tennessee</v>
      </c>
      <c r="GI141" t="str">
        <v>Census Tract 217.47, Shelby County, Tennessee</v>
      </c>
    </row>
    <row r="142" spans="1:191" x14ac:dyDescent="0.3">
      <c r="A142" s="163" t="s">
        <v>7703</v>
      </c>
      <c r="B142" s="1" t="s">
        <v>147</v>
      </c>
      <c r="C142" s="1"/>
      <c r="D142" s="166">
        <v>765</v>
      </c>
      <c r="E142" s="166">
        <v>1030</v>
      </c>
      <c r="F142" s="166">
        <v>1425</v>
      </c>
      <c r="G142" s="166">
        <v>2385</v>
      </c>
      <c r="H142" s="165">
        <f t="shared" si="4"/>
        <v>0.43186582809224316</v>
      </c>
      <c r="I142" s="146">
        <f t="shared" si="5"/>
        <v>0.32075471698113206</v>
      </c>
      <c r="J142" t="str">
        <v>Block Group 1, Census Tract 107, Hamilton County, Tennessee</v>
      </c>
      <c r="K142" t="str">
        <v>Census Tract 107, Hamilton County, Tennessee</v>
      </c>
      <c r="L142" t="str">
        <v>Henry</v>
      </c>
      <c r="AH142" t="str">
        <v>Block Group 1, Census Tract 188.03, Davidson County, Tennessee</v>
      </c>
      <c r="AV142" t="str">
        <v>Block Group 2, Census Tract 118, Hamilton County, Tennessee</v>
      </c>
      <c r="BJ142" t="str">
        <v>Block Group 2, Census Tract 35.01, Knox County, Tennessee</v>
      </c>
      <c r="CL142" t="str">
        <v>Block Group 3, Census Tract 413.02, Rutherford County, Tennessee</v>
      </c>
      <c r="CP142" t="str">
        <v>Block Group 1, Census Tract 217.51, Shelby County, Tennessee</v>
      </c>
      <c r="EA142" t="str">
        <v>Census Tract 188.03, Davidson County, Tennessee</v>
      </c>
      <c r="GI142" t="str">
        <v>Census Tract 217.51, Shelby County, Tennessee</v>
      </c>
    </row>
    <row r="143" spans="1:191" x14ac:dyDescent="0.3">
      <c r="A143" s="163" t="s">
        <v>7703</v>
      </c>
      <c r="B143" s="1" t="s">
        <v>148</v>
      </c>
      <c r="C143" s="1"/>
      <c r="D143" s="166">
        <v>195</v>
      </c>
      <c r="E143" s="166">
        <v>235</v>
      </c>
      <c r="F143" s="166">
        <v>255</v>
      </c>
      <c r="G143" s="166">
        <v>270</v>
      </c>
      <c r="H143" s="165">
        <f t="shared" si="4"/>
        <v>0.87037037037037035</v>
      </c>
      <c r="I143" s="146">
        <f t="shared" si="5"/>
        <v>0.72222222222222221</v>
      </c>
      <c r="J143" t="str">
        <v>Block Group 1, Census Tract 107, Maury County, Tennessee</v>
      </c>
      <c r="K143" t="str">
        <v>Census Tract 107, Maury County, Tennessee</v>
      </c>
      <c r="L143" t="str">
        <v>Hickory Valley</v>
      </c>
      <c r="AH143" t="str">
        <v>Block Group 1, Census Tract 188.04, Davidson County, Tennessee</v>
      </c>
      <c r="AV143" t="str">
        <v>Block Group 2, Census Tract 119, Hamilton County, Tennessee</v>
      </c>
      <c r="BJ143" t="str">
        <v>Block Group 2, Census Tract 35.02, Knox County, Tennessee</v>
      </c>
      <c r="CL143" t="str">
        <v>Block Group 3, Census Tract 414.04, Rutherford County, Tennessee</v>
      </c>
      <c r="CP143" t="str">
        <v>Block Group 1, Census Tract 217.52, Shelby County, Tennessee</v>
      </c>
      <c r="EA143" t="str">
        <v>Census Tract 188.04, Davidson County, Tennessee</v>
      </c>
      <c r="GI143" t="str">
        <v>Census Tract 217.52, Shelby County, Tennessee</v>
      </c>
    </row>
    <row r="144" spans="1:191" x14ac:dyDescent="0.3">
      <c r="A144" s="163" t="s">
        <v>7703</v>
      </c>
      <c r="B144" s="1" t="s">
        <v>149</v>
      </c>
      <c r="C144" s="1"/>
      <c r="D144" s="166">
        <v>865</v>
      </c>
      <c r="E144" s="166">
        <v>1255</v>
      </c>
      <c r="F144" s="166">
        <v>1515</v>
      </c>
      <c r="G144" s="166">
        <v>1900</v>
      </c>
      <c r="H144" s="165">
        <f t="shared" si="4"/>
        <v>0.66052631578947374</v>
      </c>
      <c r="I144" s="146">
        <f t="shared" si="5"/>
        <v>0.45526315789473687</v>
      </c>
      <c r="J144" t="str">
        <v>Block Group 1, Census Tract 107.01, Davidson County, Tennessee</v>
      </c>
      <c r="K144" t="str">
        <v>Census Tract 107.01, Davidson County, Tennessee</v>
      </c>
      <c r="L144" t="str">
        <v>Hohenwald</v>
      </c>
      <c r="AH144" t="str">
        <v>Block Group 1, Census Tract 189.01, Davidson County, Tennessee</v>
      </c>
      <c r="AV144" t="str">
        <v>Block Group 2, Census Tract 12, Hamilton County, Tennessee</v>
      </c>
      <c r="BJ144" t="str">
        <v>Block Group 2, Census Tract 37, Knox County, Tennessee</v>
      </c>
      <c r="CL144" t="str">
        <v>Block Group 3, Census Tract 414.06, Rutherford County, Tennessee</v>
      </c>
      <c r="CP144" t="str">
        <v>Block Group 1, Census Tract 217.53, Shelby County, Tennessee</v>
      </c>
      <c r="EA144" t="str">
        <v>Census Tract 189.01, Davidson County, Tennessee</v>
      </c>
      <c r="GI144" t="str">
        <v>Census Tract 217.53, Shelby County, Tennessee</v>
      </c>
    </row>
    <row r="145" spans="1:191" x14ac:dyDescent="0.3">
      <c r="A145" s="163" t="s">
        <v>7703</v>
      </c>
      <c r="B145" s="1" t="s">
        <v>150</v>
      </c>
      <c r="C145" s="1"/>
      <c r="D145" s="166">
        <v>75</v>
      </c>
      <c r="E145" s="166">
        <v>125</v>
      </c>
      <c r="F145" s="166">
        <v>240</v>
      </c>
      <c r="G145" s="166">
        <v>325</v>
      </c>
      <c r="H145" s="165">
        <f t="shared" si="4"/>
        <v>0.38461538461538464</v>
      </c>
      <c r="I145" s="146">
        <f t="shared" si="5"/>
        <v>0.23076923076923078</v>
      </c>
      <c r="J145" t="str">
        <v>Block Group 1, Census Tract 107.02, Davidson County, Tennessee</v>
      </c>
      <c r="K145" t="str">
        <v>Census Tract 107.02, Davidson County, Tennessee</v>
      </c>
      <c r="L145" t="str">
        <v>Hollow Rock</v>
      </c>
      <c r="AH145" t="str">
        <v>Block Group 1, Census Tract 189.02, Davidson County, Tennessee</v>
      </c>
      <c r="AV145" t="str">
        <v>Block Group 2, Census Tract 120, Hamilton County, Tennessee</v>
      </c>
      <c r="BJ145" t="str">
        <v>Block Group 2, Census Tract 38.01, Knox County, Tennessee</v>
      </c>
      <c r="CL145" t="str">
        <v>Block Group 3, Census Tract 416.01, Rutherford County, Tennessee</v>
      </c>
      <c r="CP145" t="str">
        <v>Block Group 1, Census Tract 217.54, Shelby County, Tennessee</v>
      </c>
      <c r="EA145" t="str">
        <v>Census Tract 189.02, Davidson County, Tennessee</v>
      </c>
      <c r="GI145" t="str">
        <v>Census Tract 217.54, Shelby County, Tennessee</v>
      </c>
    </row>
    <row r="146" spans="1:191" x14ac:dyDescent="0.3">
      <c r="A146" s="163" t="s">
        <v>7703</v>
      </c>
      <c r="B146" s="1" t="s">
        <v>151</v>
      </c>
      <c r="C146" s="1"/>
      <c r="D146" s="166">
        <v>615</v>
      </c>
      <c r="E146" s="166">
        <v>1335</v>
      </c>
      <c r="F146" s="166">
        <v>2050</v>
      </c>
      <c r="G146" s="166">
        <v>3265</v>
      </c>
      <c r="H146" s="165">
        <f t="shared" si="4"/>
        <v>0.40888208269525267</v>
      </c>
      <c r="I146" s="146">
        <f t="shared" si="5"/>
        <v>0.18836140888208269</v>
      </c>
      <c r="J146" t="str">
        <v>Block Group 1, Census Tract 107.10, Shelby County, Tennessee</v>
      </c>
      <c r="K146" t="str">
        <v>Census Tract 107.10, Shelby County, Tennessee</v>
      </c>
      <c r="L146" t="str">
        <v>Hornbeak</v>
      </c>
      <c r="AH146" t="str">
        <v>Block Group 1, Census Tract 189.04, Davidson County, Tennessee</v>
      </c>
      <c r="AV146" t="str">
        <v>Block Group 2, Census Tract 121, Hamilton County, Tennessee</v>
      </c>
      <c r="BJ146" t="str">
        <v>Block Group 2, Census Tract 38.02, Knox County, Tennessee</v>
      </c>
      <c r="CL146" t="str">
        <v>Block Group 3, Census Tract 416.02, Rutherford County, Tennessee</v>
      </c>
      <c r="CP146" t="str">
        <v>Block Group 1, Census Tract 217.55, Shelby County, Tennessee</v>
      </c>
      <c r="EA146" t="str">
        <v>Census Tract 189.04, Davidson County, Tennessee</v>
      </c>
      <c r="GI146" t="str">
        <v>Census Tract 217.55, Shelby County, Tennessee</v>
      </c>
    </row>
    <row r="147" spans="1:191" x14ac:dyDescent="0.3">
      <c r="A147" s="163" t="s">
        <v>7703</v>
      </c>
      <c r="B147" s="1" t="s">
        <v>152</v>
      </c>
      <c r="C147" s="1"/>
      <c r="D147" s="166">
        <v>205</v>
      </c>
      <c r="E147" s="166">
        <v>460</v>
      </c>
      <c r="F147" s="166">
        <v>695</v>
      </c>
      <c r="G147" s="166">
        <v>1500</v>
      </c>
      <c r="H147" s="165">
        <f t="shared" si="4"/>
        <v>0.30666666666666664</v>
      </c>
      <c r="I147" s="146">
        <f t="shared" si="5"/>
        <v>0.13666666666666666</v>
      </c>
      <c r="J147" t="str">
        <v>Block Group 1, Census Tract 107.20, Shelby County, Tennessee</v>
      </c>
      <c r="K147" t="str">
        <v>Census Tract 107.20, Shelby County, Tennessee</v>
      </c>
      <c r="L147" t="str">
        <v>Hornsby</v>
      </c>
      <c r="AH147" t="str">
        <v>Block Group 1, Census Tract 189.05, Davidson County, Tennessee</v>
      </c>
      <c r="AV147" t="str">
        <v>Block Group 2, Census Tract 122, Hamilton County, Tennessee</v>
      </c>
      <c r="BJ147" t="str">
        <v>Block Group 2, Census Tract 39.01, Knox County, Tennessee</v>
      </c>
      <c r="CL147" t="str">
        <v>Block Group 3, Census Tract 417, Rutherford County, Tennessee</v>
      </c>
      <c r="CP147" t="str">
        <v>Block Group 1, Census Tract 217.56, Shelby County, Tennessee</v>
      </c>
      <c r="EA147" t="str">
        <v>Census Tract 189.05, Davidson County, Tennessee</v>
      </c>
      <c r="GI147" t="str">
        <v>Census Tract 217.56, Shelby County, Tennessee</v>
      </c>
    </row>
    <row r="148" spans="1:191" x14ac:dyDescent="0.3">
      <c r="A148" s="163" t="s">
        <v>7703</v>
      </c>
      <c r="B148" s="1" t="s">
        <v>153</v>
      </c>
      <c r="C148" s="1"/>
      <c r="D148" s="166">
        <v>125</v>
      </c>
      <c r="E148" s="166">
        <v>295</v>
      </c>
      <c r="F148" s="166">
        <v>445</v>
      </c>
      <c r="G148" s="166">
        <v>670</v>
      </c>
      <c r="H148" s="165">
        <f t="shared" si="4"/>
        <v>0.44029850746268656</v>
      </c>
      <c r="I148" s="146">
        <f t="shared" si="5"/>
        <v>0.18656716417910449</v>
      </c>
      <c r="J148" t="str">
        <v>Block Group 1, Census Tract 108, Blount County, Tennessee</v>
      </c>
      <c r="K148" t="str">
        <v>Census Tract 108, Blount County, Tennessee</v>
      </c>
      <c r="L148" t="str">
        <v>Humboldt</v>
      </c>
      <c r="AH148" t="str">
        <v>Block Group 1, Census Tract 190.03, Davidson County, Tennessee</v>
      </c>
      <c r="AV148" t="str">
        <v>Block Group 2, Census Tract 123, Hamilton County, Tennessee</v>
      </c>
      <c r="BJ148" t="str">
        <v>Block Group 2, Census Tract 39.02, Knox County, Tennessee</v>
      </c>
      <c r="CL148" t="str">
        <v>Block Group 3, Census Tract 418, Rutherford County, Tennessee</v>
      </c>
      <c r="CP148" t="str">
        <v>Block Group 1, Census Tract 217.57, Shelby County, Tennessee</v>
      </c>
      <c r="EA148" t="str">
        <v>Census Tract 190.03, Davidson County, Tennessee</v>
      </c>
      <c r="GI148" t="str">
        <v>Census Tract 217.57, Shelby County, Tennessee</v>
      </c>
    </row>
    <row r="149" spans="1:191" x14ac:dyDescent="0.3">
      <c r="A149" s="163" t="s">
        <v>7703</v>
      </c>
      <c r="B149" s="1" t="s">
        <v>154</v>
      </c>
      <c r="C149" s="1"/>
      <c r="D149" s="166">
        <v>525</v>
      </c>
      <c r="E149" s="166">
        <v>1005</v>
      </c>
      <c r="F149" s="166">
        <v>1575</v>
      </c>
      <c r="G149" s="166">
        <v>1840</v>
      </c>
      <c r="H149" s="165">
        <f t="shared" si="4"/>
        <v>0.54619565217391308</v>
      </c>
      <c r="I149" s="146">
        <f t="shared" si="5"/>
        <v>0.28532608695652173</v>
      </c>
      <c r="J149" t="str">
        <v>Block Group 1, Census Tract 108, Bradley County, Tennessee</v>
      </c>
      <c r="K149" t="str">
        <v>Census Tract 108, Bradley County, Tennessee</v>
      </c>
      <c r="L149" t="str">
        <v>Huntingdon</v>
      </c>
      <c r="AH149" t="str">
        <v>Block Group 1, Census Tract 190.04, Davidson County, Tennessee</v>
      </c>
      <c r="AV149" t="str">
        <v>Block Group 2, Census Tract 124, Hamilton County, Tennessee</v>
      </c>
      <c r="BJ149" t="str">
        <v>Block Group 2, Census Tract 40, Knox County, Tennessee</v>
      </c>
      <c r="CL149" t="str">
        <v>Block Group 3, Census Tract 419, Rutherford County, Tennessee</v>
      </c>
      <c r="CP149" t="str">
        <v>Block Group 1, Census Tract 217.58, Shelby County, Tennessee</v>
      </c>
      <c r="EA149" t="str">
        <v>Census Tract 190.04, Davidson County, Tennessee</v>
      </c>
      <c r="GI149" t="str">
        <v>Census Tract 217.58, Shelby County, Tennessee</v>
      </c>
    </row>
    <row r="150" spans="1:191" x14ac:dyDescent="0.3">
      <c r="A150" s="163" t="s">
        <v>7703</v>
      </c>
      <c r="B150" s="1" t="s">
        <v>155</v>
      </c>
      <c r="C150" s="1"/>
      <c r="D150" s="166">
        <v>48865</v>
      </c>
      <c r="E150" s="166">
        <v>79300</v>
      </c>
      <c r="F150" s="166">
        <v>109695</v>
      </c>
      <c r="G150" s="166">
        <v>172525</v>
      </c>
      <c r="H150" s="165">
        <f t="shared" si="4"/>
        <v>0.45964352992319951</v>
      </c>
      <c r="I150" s="146">
        <f t="shared" si="5"/>
        <v>0.28323431386755543</v>
      </c>
      <c r="J150" t="str">
        <v>Block Group 1, Census Tract 108, Hamilton County, Tennessee</v>
      </c>
      <c r="K150" t="str">
        <v>Census Tract 108, Hamilton County, Tennessee</v>
      </c>
      <c r="L150" t="str">
        <v>Huntland</v>
      </c>
      <c r="AH150" t="str">
        <v>Block Group 1, Census Tract 190.07, Davidson County, Tennessee</v>
      </c>
      <c r="AV150" t="str">
        <v>Block Group 2, Census Tract 13, Hamilton County, Tennessee</v>
      </c>
      <c r="BJ150" t="str">
        <v>Block Group 2, Census Tract 41, Knox County, Tennessee</v>
      </c>
      <c r="CL150" t="str">
        <v>Block Group 3, Census Tract 421.01, Rutherford County, Tennessee</v>
      </c>
      <c r="CP150" t="str">
        <v>Block Group 1, Census Tract 217.59, Shelby County, Tennessee</v>
      </c>
      <c r="EA150" t="str">
        <v>Census Tract 190.07, Davidson County, Tennessee</v>
      </c>
      <c r="GI150" t="str">
        <v>Census Tract 217.59, Shelby County, Tennessee</v>
      </c>
    </row>
    <row r="151" spans="1:191" x14ac:dyDescent="0.3">
      <c r="A151" s="163" t="s">
        <v>7703</v>
      </c>
      <c r="B151" s="1" t="s">
        <v>156</v>
      </c>
      <c r="C151" s="1"/>
      <c r="D151" s="166">
        <v>1215</v>
      </c>
      <c r="E151" s="166">
        <v>1925</v>
      </c>
      <c r="F151" s="166">
        <v>3865</v>
      </c>
      <c r="G151" s="166">
        <v>6545</v>
      </c>
      <c r="H151" s="165">
        <f t="shared" si="4"/>
        <v>0.29411764705882354</v>
      </c>
      <c r="I151" s="146">
        <f t="shared" si="5"/>
        <v>0.18563789152024446</v>
      </c>
      <c r="J151" t="str">
        <v>Block Group 1, Census Tract 108.01, Davidson County, Tennessee</v>
      </c>
      <c r="K151" t="str">
        <v>Census Tract 108.01, Davidson County, Tennessee</v>
      </c>
      <c r="L151" t="str">
        <v>Huntsville</v>
      </c>
      <c r="AH151" t="str">
        <v>Block Group 1, Census Tract 190.08, Davidson County, Tennessee</v>
      </c>
      <c r="AV151" t="str">
        <v>Block Group 2, Census Tract 14, Hamilton County, Tennessee</v>
      </c>
      <c r="BJ151" t="str">
        <v>Block Group 2, Census Tract 42, Knox County, Tennessee</v>
      </c>
      <c r="CL151" t="str">
        <v>Block Group 3, Census Tract 421.02, Rutherford County, Tennessee</v>
      </c>
      <c r="CP151" t="str">
        <v>Block Group 1, Census Tract 217.60, Shelby County, Tennessee</v>
      </c>
      <c r="EA151" t="str">
        <v>Census Tract 190.08, Davidson County, Tennessee</v>
      </c>
      <c r="GI151" t="str">
        <v>Census Tract 217.60, Shelby County, Tennessee</v>
      </c>
    </row>
    <row r="152" spans="1:191" x14ac:dyDescent="0.3">
      <c r="A152" s="163" t="s">
        <v>7703</v>
      </c>
      <c r="B152" s="1" t="s">
        <v>157</v>
      </c>
      <c r="C152" s="1"/>
      <c r="D152" s="166">
        <v>75</v>
      </c>
      <c r="E152" s="166">
        <v>165</v>
      </c>
      <c r="F152" s="166">
        <v>480</v>
      </c>
      <c r="G152" s="166">
        <v>920</v>
      </c>
      <c r="H152" s="165">
        <f t="shared" si="4"/>
        <v>0.17934782608695651</v>
      </c>
      <c r="I152" s="146">
        <f t="shared" si="5"/>
        <v>8.1521739130434784E-2</v>
      </c>
      <c r="J152" t="str">
        <v>Block Group 1, Census Tract 108.01, Maury County, Tennessee</v>
      </c>
      <c r="K152" t="str">
        <v>Census Tract 108.01, Maury County, Tennessee</v>
      </c>
      <c r="L152" t="str">
        <v>Jacksboro</v>
      </c>
      <c r="AH152" t="str">
        <v>Block Group 1, Census Tract 191.05, Davidson County, Tennessee</v>
      </c>
      <c r="AV152" t="str">
        <v>Block Group 2, Census Tract 16, Hamilton County, Tennessee</v>
      </c>
      <c r="BJ152" t="str">
        <v>Block Group 2, Census Tract 43, Knox County, Tennessee</v>
      </c>
      <c r="CL152" t="str">
        <v>Block Group 3, Census Tract 422, Rutherford County, Tennessee</v>
      </c>
      <c r="CP152" t="str">
        <v>Block Group 1, Census Tract 219, Shelby County, Tennessee</v>
      </c>
      <c r="EA152" t="str">
        <v>Census Tract 191.05, Davidson County, Tennessee</v>
      </c>
      <c r="GI152" t="str">
        <v>Census Tract 219, Shelby County, Tennessee</v>
      </c>
    </row>
    <row r="153" spans="1:191" x14ac:dyDescent="0.3">
      <c r="A153" s="163" t="s">
        <v>7703</v>
      </c>
      <c r="B153" s="1" t="s">
        <v>158</v>
      </c>
      <c r="C153" s="1"/>
      <c r="D153" s="166">
        <v>30390</v>
      </c>
      <c r="E153" s="166">
        <v>57910</v>
      </c>
      <c r="F153" s="166">
        <v>91345</v>
      </c>
      <c r="G153" s="166">
        <v>152640</v>
      </c>
      <c r="H153" s="165">
        <f t="shared" si="4"/>
        <v>0.37938941299790357</v>
      </c>
      <c r="I153" s="146">
        <f t="shared" si="5"/>
        <v>0.19909591194968554</v>
      </c>
      <c r="J153" t="str">
        <v>Block Group 1, Census Tract 108.02, Davidson County, Tennessee</v>
      </c>
      <c r="K153" t="str">
        <v>Census Tract 108.02, Davidson County, Tennessee</v>
      </c>
      <c r="L153" t="str">
        <v>Jackson</v>
      </c>
      <c r="AH153" t="str">
        <v>Block Group 1, Census Tract 191.06, Davidson County, Tennessee</v>
      </c>
      <c r="AV153" t="str">
        <v>Block Group 2, Census Tract 18, Hamilton County, Tennessee</v>
      </c>
      <c r="BJ153" t="str">
        <v>Block Group 2, Census Tract 44.01, Knox County, Tennessee</v>
      </c>
      <c r="CL153" t="str">
        <v>Block Group 3, Census Tract 423.01, Rutherford County, Tennessee</v>
      </c>
      <c r="CP153" t="str">
        <v>Block Group 1, Census Tract 220.23, Shelby County, Tennessee</v>
      </c>
      <c r="EA153" t="str">
        <v>Census Tract 191.06, Davidson County, Tennessee</v>
      </c>
      <c r="GI153" t="str">
        <v>Census Tract 220.23, Shelby County, Tennessee</v>
      </c>
    </row>
    <row r="154" spans="1:191" x14ac:dyDescent="0.3">
      <c r="A154" s="163" t="s">
        <v>7703</v>
      </c>
      <c r="B154" s="1" t="s">
        <v>159</v>
      </c>
      <c r="C154" s="1"/>
      <c r="D154" s="166">
        <v>12290</v>
      </c>
      <c r="E154" s="166">
        <v>19820</v>
      </c>
      <c r="F154" s="166">
        <v>26285</v>
      </c>
      <c r="G154" s="166">
        <v>41895</v>
      </c>
      <c r="H154" s="165">
        <f t="shared" si="4"/>
        <v>0.47308748060627759</v>
      </c>
      <c r="I154" s="146">
        <f t="shared" si="5"/>
        <v>0.29335242869077455</v>
      </c>
      <c r="J154" t="str">
        <v>Block Group 1, Census Tract 108.02, Maury County, Tennessee</v>
      </c>
      <c r="K154" t="str">
        <v>Census Tract 108.02, Maury County, Tennessee</v>
      </c>
      <c r="L154" t="str">
        <v>Jamestown</v>
      </c>
      <c r="AH154" t="str">
        <v>Block Group 1, Census Tract 191.08, Davidson County, Tennessee</v>
      </c>
      <c r="AV154" t="str">
        <v>Block Group 2, Census Tract 19, Hamilton County, Tennessee</v>
      </c>
      <c r="BJ154" t="str">
        <v>Block Group 2, Census Tract 44.03, Knox County, Tennessee</v>
      </c>
      <c r="CL154" t="str">
        <v>Block Group 4, Census Tract 403.08, Rutherford County, Tennessee</v>
      </c>
      <c r="CP154" t="str">
        <v>Block Group 1, Census Tract 220.24, Shelby County, Tennessee</v>
      </c>
      <c r="EA154" t="str">
        <v>Census Tract 191.08, Davidson County, Tennessee</v>
      </c>
      <c r="GI154" t="str">
        <v>Census Tract 220.24, Shelby County, Tennessee</v>
      </c>
    </row>
    <row r="155" spans="1:191" x14ac:dyDescent="0.3">
      <c r="A155" s="163" t="s">
        <v>7703</v>
      </c>
      <c r="B155" s="1" t="s">
        <v>160</v>
      </c>
      <c r="C155" s="1"/>
      <c r="D155" s="166">
        <v>320</v>
      </c>
      <c r="E155" s="166">
        <v>620</v>
      </c>
      <c r="F155" s="166">
        <v>705</v>
      </c>
      <c r="G155" s="166">
        <v>960</v>
      </c>
      <c r="H155" s="165">
        <f t="shared" si="4"/>
        <v>0.64583333333333337</v>
      </c>
      <c r="I155" s="146">
        <f t="shared" si="5"/>
        <v>0.33333333333333331</v>
      </c>
      <c r="J155" t="str">
        <v>Block Group 1, Census Tract 108.10, Shelby County, Tennessee</v>
      </c>
      <c r="K155" t="str">
        <v>Census Tract 108.10, Shelby County, Tennessee</v>
      </c>
      <c r="L155" t="str">
        <v>Jasper</v>
      </c>
      <c r="AH155" t="str">
        <v>Block Group 1, Census Tract 191.09, Davidson County, Tennessee</v>
      </c>
      <c r="AV155" t="str">
        <v>Block Group 2, Census Tract 20, Hamilton County, Tennessee</v>
      </c>
      <c r="BJ155" t="str">
        <v>Block Group 2, Census Tract 44.04, Knox County, Tennessee</v>
      </c>
      <c r="CL155" t="str">
        <v>Block Group 4, Census Tract 405.01, Rutherford County, Tennessee</v>
      </c>
      <c r="CP155" t="str">
        <v>Block Group 1, Census Tract 220.25, Shelby County, Tennessee</v>
      </c>
      <c r="EA155" t="str">
        <v>Census Tract 191.09, Davidson County, Tennessee</v>
      </c>
      <c r="GI155" t="str">
        <v>Census Tract 220.25, Shelby County, Tennessee</v>
      </c>
    </row>
    <row r="156" spans="1:191" x14ac:dyDescent="0.3">
      <c r="A156" s="163" t="s">
        <v>7703</v>
      </c>
      <c r="B156" s="1" t="s">
        <v>161</v>
      </c>
      <c r="C156" s="1"/>
      <c r="D156" s="166">
        <v>2390</v>
      </c>
      <c r="E156" s="166">
        <v>4245</v>
      </c>
      <c r="F156" s="166">
        <v>6515</v>
      </c>
      <c r="G156" s="166">
        <v>9875</v>
      </c>
      <c r="H156" s="165">
        <f t="shared" si="4"/>
        <v>0.42987341772151899</v>
      </c>
      <c r="I156" s="146">
        <f t="shared" si="5"/>
        <v>0.24202531645569619</v>
      </c>
      <c r="J156" t="str">
        <v>Block Group 1, Census Tract 108.20, Shelby County, Tennessee</v>
      </c>
      <c r="K156" t="str">
        <v>Census Tract 108.20, Shelby County, Tennessee</v>
      </c>
      <c r="L156" t="str">
        <v>Jefferson City</v>
      </c>
      <c r="AH156" t="str">
        <v>Block Group 1, Census Tract 191.10, Davidson County, Tennessee</v>
      </c>
      <c r="AV156" t="str">
        <v>Block Group 2, Census Tract 24, Hamilton County, Tennessee</v>
      </c>
      <c r="BJ156" t="str">
        <v>Block Group 2, Census Tract 45.01, Knox County, Tennessee</v>
      </c>
      <c r="CL156" t="str">
        <v>Block Group 4, Census Tract 405.02, Rutherford County, Tennessee</v>
      </c>
      <c r="CP156" t="str">
        <v>Block Group 1, Census Tract 220.26, Shelby County, Tennessee</v>
      </c>
      <c r="EA156" t="str">
        <v>Census Tract 191.10, Davidson County, Tennessee</v>
      </c>
      <c r="GI156" t="str">
        <v>Census Tract 220.26, Shelby County, Tennessee</v>
      </c>
    </row>
    <row r="157" spans="1:191" x14ac:dyDescent="0.3">
      <c r="A157" s="163" t="s">
        <v>7703</v>
      </c>
      <c r="B157" s="1" t="s">
        <v>162</v>
      </c>
      <c r="C157" s="1"/>
      <c r="D157" s="166">
        <v>310</v>
      </c>
      <c r="E157" s="166">
        <v>430</v>
      </c>
      <c r="F157" s="166">
        <v>545</v>
      </c>
      <c r="G157" s="166">
        <v>850</v>
      </c>
      <c r="H157" s="165">
        <f t="shared" si="4"/>
        <v>0.50588235294117645</v>
      </c>
      <c r="I157" s="146">
        <f t="shared" si="5"/>
        <v>0.36470588235294116</v>
      </c>
      <c r="J157" t="str">
        <v>Block Group 1, Census Tract 109, Blount County, Tennessee</v>
      </c>
      <c r="K157" t="str">
        <v>Census Tract 109, Blount County, Tennessee</v>
      </c>
      <c r="L157" t="str">
        <v>Jellico</v>
      </c>
      <c r="AH157" t="str">
        <v>Block Group 1, Census Tract 191.11, Davidson County, Tennessee</v>
      </c>
      <c r="AV157" t="str">
        <v>Block Group 2, Census Tract 25, Hamilton County, Tennessee</v>
      </c>
      <c r="BJ157" t="str">
        <v>Block Group 2, Census Tract 45.02, Knox County, Tennessee</v>
      </c>
      <c r="CL157" t="str">
        <v>Block Group 4, Census Tract 406, Rutherford County, Tennessee</v>
      </c>
      <c r="CP157" t="str">
        <v>Block Group 1, Census Tract 221.11, Shelby County, Tennessee</v>
      </c>
      <c r="EA157" t="str">
        <v>Census Tract 191.11, Davidson County, Tennessee</v>
      </c>
      <c r="GI157" t="str">
        <v>Census Tract 221.11, Shelby County, Tennessee</v>
      </c>
    </row>
    <row r="158" spans="1:191" x14ac:dyDescent="0.3">
      <c r="A158" s="163" t="s">
        <v>7703</v>
      </c>
      <c r="B158" s="1" t="s">
        <v>163</v>
      </c>
      <c r="C158" s="1"/>
      <c r="D158" s="166">
        <v>2080</v>
      </c>
      <c r="E158" s="166">
        <v>3060</v>
      </c>
      <c r="F158" s="166">
        <v>5045</v>
      </c>
      <c r="G158" s="166">
        <v>9525</v>
      </c>
      <c r="H158" s="165">
        <f t="shared" si="4"/>
        <v>0.32125984251968503</v>
      </c>
      <c r="I158" s="146">
        <f t="shared" si="5"/>
        <v>0.21837270341207349</v>
      </c>
      <c r="J158" t="str">
        <v>Block Group 1, Census Tract 109, Bradley County, Tennessee</v>
      </c>
      <c r="K158" t="str">
        <v>Census Tract 109, Bradley County, Tennessee</v>
      </c>
      <c r="L158" t="str">
        <v>Johnson City</v>
      </c>
      <c r="AH158" t="str">
        <v>Block Group 1, Census Tract 191.12, Davidson County, Tennessee</v>
      </c>
      <c r="AV158" t="str">
        <v>Block Group 2, Census Tract 26, Hamilton County, Tennessee</v>
      </c>
      <c r="BJ158" t="str">
        <v>Block Group 2, Census Tract 46.06, Knox County, Tennessee</v>
      </c>
      <c r="CL158" t="str">
        <v>Block Group 4, Census Tract 408.06, Rutherford County, Tennessee</v>
      </c>
      <c r="CP158" t="str">
        <v>Block Group 1, Census Tract 221.21, Shelby County, Tennessee</v>
      </c>
      <c r="EA158" t="str">
        <v>Census Tract 191.12, Davidson County, Tennessee</v>
      </c>
      <c r="GI158" t="str">
        <v>Census Tract 221.21, Shelby County, Tennessee</v>
      </c>
    </row>
    <row r="159" spans="1:191" x14ac:dyDescent="0.3">
      <c r="A159" s="163" t="s">
        <v>7703</v>
      </c>
      <c r="B159" s="1" t="s">
        <v>164</v>
      </c>
      <c r="C159" s="1"/>
      <c r="D159" s="166">
        <v>2365</v>
      </c>
      <c r="E159" s="166">
        <v>6245</v>
      </c>
      <c r="F159" s="166">
        <v>12335</v>
      </c>
      <c r="G159" s="166">
        <v>50490</v>
      </c>
      <c r="H159" s="165">
        <f t="shared" si="4"/>
        <v>0.12368785898197662</v>
      </c>
      <c r="I159" s="146">
        <f t="shared" si="5"/>
        <v>4.6840958605664486E-2</v>
      </c>
      <c r="J159" t="str">
        <v>Block Group 1, Census Tract 109, Maury County, Tennessee</v>
      </c>
      <c r="K159" t="str">
        <v>Census Tract 109, Maury County, Tennessee</v>
      </c>
      <c r="L159" t="str">
        <v>Jonesborough</v>
      </c>
      <c r="AH159" t="str">
        <v>Block Group 1, Census Tract 191.15, Davidson County, Tennessee</v>
      </c>
      <c r="AV159" t="str">
        <v>Block Group 2, Census Tract 28, Hamilton County, Tennessee</v>
      </c>
      <c r="BJ159" t="str">
        <v>Block Group 2, Census Tract 46.07, Knox County, Tennessee</v>
      </c>
      <c r="CL159" t="str">
        <v>Block Group 4, Census Tract 410, Rutherford County, Tennessee</v>
      </c>
      <c r="CP159" t="str">
        <v>Block Group 1, Census Tract 221.22, Shelby County, Tennessee</v>
      </c>
      <c r="EA159" t="str">
        <v>Census Tract 191.15, Davidson County, Tennessee</v>
      </c>
      <c r="GI159" t="str">
        <v>Census Tract 221.22, Shelby County, Tennessee</v>
      </c>
    </row>
    <row r="160" spans="1:191" x14ac:dyDescent="0.3">
      <c r="A160" s="163" t="s">
        <v>7703</v>
      </c>
      <c r="B160" s="1" t="s">
        <v>165</v>
      </c>
      <c r="C160" s="1"/>
      <c r="D160" s="166">
        <v>240</v>
      </c>
      <c r="E160" s="166">
        <v>395</v>
      </c>
      <c r="F160" s="166">
        <v>690</v>
      </c>
      <c r="G160" s="166">
        <v>1170</v>
      </c>
      <c r="H160" s="165">
        <f t="shared" si="4"/>
        <v>0.33760683760683763</v>
      </c>
      <c r="I160" s="146">
        <f t="shared" si="5"/>
        <v>0.20512820512820512</v>
      </c>
      <c r="J160" t="str">
        <v>Block Group 1, Census Tract 109.01, Davidson County, Tennessee</v>
      </c>
      <c r="K160" t="str">
        <v>Census Tract 109.01, Davidson County, Tennessee</v>
      </c>
      <c r="L160" t="str">
        <v>Kenton</v>
      </c>
      <c r="AH160" t="str">
        <v>Block Group 1, Census Tract 191.16, Davidson County, Tennessee</v>
      </c>
      <c r="AV160" t="str">
        <v>Block Group 2, Census Tract 29, Hamilton County, Tennessee</v>
      </c>
      <c r="BJ160" t="str">
        <v>Block Group 2, Census Tract 46.08, Knox County, Tennessee</v>
      </c>
      <c r="CL160" t="str">
        <v>Block Group 4, Census Tract 417, Rutherford County, Tennessee</v>
      </c>
      <c r="CP160" t="str">
        <v>Block Group 1, Census Tract 221.30, Shelby County, Tennessee</v>
      </c>
      <c r="EA160" t="str">
        <v>Census Tract 191.16, Davidson County, Tennessee</v>
      </c>
      <c r="GI160" t="str">
        <v>Census Tract 221.30, Shelby County, Tennessee</v>
      </c>
    </row>
    <row r="161" spans="1:191" x14ac:dyDescent="0.3">
      <c r="A161" s="163" t="s">
        <v>7703</v>
      </c>
      <c r="B161" s="1" t="s">
        <v>166</v>
      </c>
      <c r="C161" s="1"/>
      <c r="D161" s="166">
        <v>9910</v>
      </c>
      <c r="E161" s="166">
        <v>17805</v>
      </c>
      <c r="F161" s="166">
        <v>26885</v>
      </c>
      <c r="G161" s="166">
        <v>38460</v>
      </c>
      <c r="H161" s="165">
        <f t="shared" si="4"/>
        <v>0.46294851794071762</v>
      </c>
      <c r="I161" s="146">
        <f t="shared" si="5"/>
        <v>0.25767030681227249</v>
      </c>
      <c r="J161" t="str">
        <v>Block Group 1, Census Tract 109.01, Hamilton County, Tennessee</v>
      </c>
      <c r="K161" t="str">
        <v>Census Tract 109.01, Hamilton County, Tennessee</v>
      </c>
      <c r="L161" t="str">
        <v>Kimball</v>
      </c>
      <c r="AH161" t="str">
        <v>Block Group 1, Census Tract 191.17, Davidson County, Tennessee</v>
      </c>
      <c r="AV161" t="str">
        <v>Block Group 2, Census Tract 30, Hamilton County, Tennessee</v>
      </c>
      <c r="BJ161" t="str">
        <v>Block Group 2, Census Tract 46.09, Knox County, Tennessee</v>
      </c>
      <c r="CL161" t="str">
        <v>Block Group 4, Census Tract 419, Rutherford County, Tennessee</v>
      </c>
      <c r="CP161" t="str">
        <v>Block Group 1, Census Tract 221.31, Shelby County, Tennessee</v>
      </c>
      <c r="EA161" t="str">
        <v>Census Tract 191.17, Davidson County, Tennessee</v>
      </c>
      <c r="GI161" t="str">
        <v>Census Tract 221.31, Shelby County, Tennessee</v>
      </c>
    </row>
    <row r="162" spans="1:191" x14ac:dyDescent="0.3">
      <c r="A162" s="163" t="s">
        <v>7703</v>
      </c>
      <c r="B162" s="1" t="s">
        <v>167</v>
      </c>
      <c r="C162" s="1"/>
      <c r="D162" s="166">
        <v>10595</v>
      </c>
      <c r="E162" s="166">
        <v>15030</v>
      </c>
      <c r="F162" s="166">
        <v>20625</v>
      </c>
      <c r="G162" s="166">
        <v>31085</v>
      </c>
      <c r="H162" s="165">
        <f t="shared" si="4"/>
        <v>0.48351294836737979</v>
      </c>
      <c r="I162" s="146">
        <f t="shared" si="5"/>
        <v>0.34083963326363198</v>
      </c>
      <c r="J162" t="str">
        <v>Block Group 1, Census Tract 109.02, Hamilton County, Tennessee</v>
      </c>
      <c r="K162" t="str">
        <v>Census Tract 109.02, Hamilton County, Tennessee</v>
      </c>
      <c r="L162" t="str">
        <v>Kingsport</v>
      </c>
      <c r="AH162" t="str">
        <v>Block Group 1, Census Tract 191.18, Davidson County, Tennessee</v>
      </c>
      <c r="AV162" t="str">
        <v>Block Group 2, Census Tract 31, Hamilton County, Tennessee</v>
      </c>
      <c r="BJ162" t="str">
        <v>Block Group 2, Census Tract 46.10, Knox County, Tennessee</v>
      </c>
      <c r="CL162" t="str">
        <v>Block Group 4, Census Tract 421.01, Rutherford County, Tennessee</v>
      </c>
      <c r="CP162" t="str">
        <v>Block Group 1, Census Tract 221.32, Shelby County, Tennessee</v>
      </c>
      <c r="EA162" t="str">
        <v>Census Tract 191.18, Davidson County, Tennessee</v>
      </c>
      <c r="GI162" t="str">
        <v>Census Tract 221.32, Shelby County, Tennessee</v>
      </c>
    </row>
    <row r="163" spans="1:191" x14ac:dyDescent="0.3">
      <c r="A163" s="163" t="s">
        <v>7703</v>
      </c>
      <c r="B163" s="1" t="s">
        <v>168</v>
      </c>
      <c r="C163" s="1"/>
      <c r="D163" s="166">
        <v>880</v>
      </c>
      <c r="E163" s="166">
        <v>1935</v>
      </c>
      <c r="F163" s="166">
        <v>2850</v>
      </c>
      <c r="G163" s="166">
        <v>4530</v>
      </c>
      <c r="H163" s="165">
        <f t="shared" si="4"/>
        <v>0.42715231788079472</v>
      </c>
      <c r="I163" s="146">
        <f t="shared" si="5"/>
        <v>0.19426048565121412</v>
      </c>
      <c r="J163" t="str">
        <v>Block Group 1, Census Tract 109.03, Davidson County, Tennessee</v>
      </c>
      <c r="K163" t="str">
        <v>Census Tract 109.03, Davidson County, Tennessee</v>
      </c>
      <c r="L163" t="str">
        <v>Kingston</v>
      </c>
      <c r="AH163" t="str">
        <v>Block Group 1, Census Tract 191.19, Davidson County, Tennessee</v>
      </c>
      <c r="AV163" t="str">
        <v>Block Group 2, Census Tract 32, Hamilton County, Tennessee</v>
      </c>
      <c r="BJ163" t="str">
        <v>Block Group 2, Census Tract 46.11, Knox County, Tennessee</v>
      </c>
      <c r="CP163" t="str">
        <v>Block Group 1, Census Tract 222.10, Shelby County, Tennessee</v>
      </c>
      <c r="EA163" t="str">
        <v>Census Tract 191.19, Davidson County, Tennessee</v>
      </c>
      <c r="GI163" t="str">
        <v>Census Tract 222.10, Shelby County, Tennessee</v>
      </c>
    </row>
    <row r="164" spans="1:191" x14ac:dyDescent="0.3">
      <c r="A164" s="163" t="s">
        <v>7703</v>
      </c>
      <c r="B164" s="1" t="s">
        <v>169</v>
      </c>
      <c r="C164" s="1"/>
      <c r="D164" s="166">
        <v>160</v>
      </c>
      <c r="E164" s="166">
        <v>270</v>
      </c>
      <c r="F164" s="166">
        <v>430</v>
      </c>
      <c r="G164" s="166">
        <v>475</v>
      </c>
      <c r="H164" s="165">
        <f t="shared" si="4"/>
        <v>0.56842105263157894</v>
      </c>
      <c r="I164" s="146">
        <f t="shared" si="5"/>
        <v>0.33684210526315789</v>
      </c>
      <c r="J164" t="str">
        <v>Block Group 1, Census Tract 109.04, Davidson County, Tennessee</v>
      </c>
      <c r="K164" t="str">
        <v>Census Tract 109.04, Davidson County, Tennessee</v>
      </c>
      <c r="L164" t="str">
        <v>Kingston Springs</v>
      </c>
      <c r="AH164" t="str">
        <v>Block Group 1, Census Tract 191.20, Davidson County, Tennessee</v>
      </c>
      <c r="AV164" t="str">
        <v>Block Group 2, Census Tract 33, Hamilton County, Tennessee</v>
      </c>
      <c r="BJ164" t="str">
        <v>Block Group 2, Census Tract 46.13, Knox County, Tennessee</v>
      </c>
      <c r="CP164" t="str">
        <v>Block Group 1, Census Tract 222.20, Shelby County, Tennessee</v>
      </c>
      <c r="EA164" t="str">
        <v>Census Tract 191.20, Davidson County, Tennessee</v>
      </c>
      <c r="GI164" t="str">
        <v>Census Tract 222.20, Shelby County, Tennessee</v>
      </c>
    </row>
    <row r="165" spans="1:191" x14ac:dyDescent="0.3">
      <c r="A165" s="163" t="s">
        <v>7703</v>
      </c>
      <c r="B165" s="1" t="s">
        <v>170</v>
      </c>
      <c r="C165" s="1"/>
      <c r="D165" s="166">
        <v>485</v>
      </c>
      <c r="E165" s="166">
        <v>735</v>
      </c>
      <c r="F165" s="166">
        <v>920</v>
      </c>
      <c r="G165" s="166">
        <v>1575</v>
      </c>
      <c r="H165" s="165">
        <f t="shared" si="4"/>
        <v>0.46666666666666667</v>
      </c>
      <c r="I165" s="146">
        <f t="shared" si="5"/>
        <v>0.30793650793650795</v>
      </c>
      <c r="J165" t="str">
        <v>Block Group 1, Census Tract 109.04, Hamilton County, Tennessee</v>
      </c>
      <c r="K165" t="str">
        <v>Census Tract 109.04, Hamilton County, Tennessee</v>
      </c>
      <c r="L165" t="str">
        <v>Knoxville</v>
      </c>
      <c r="AH165" t="str">
        <v>Block Group 1, Census Tract 191.21, Davidson County, Tennessee</v>
      </c>
      <c r="AV165" t="str">
        <v>Block Group 2, Census Tract 34, Hamilton County, Tennessee</v>
      </c>
      <c r="BJ165" t="str">
        <v>Block Group 2, Census Tract 46.14, Knox County, Tennessee</v>
      </c>
      <c r="CP165" t="str">
        <v>Block Group 1, Census Tract 223.10, Shelby County, Tennessee</v>
      </c>
      <c r="EA165" t="str">
        <v>Census Tract 191.21, Davidson County, Tennessee</v>
      </c>
      <c r="GI165" t="str">
        <v>Census Tract 223.10, Shelby County, Tennessee</v>
      </c>
    </row>
    <row r="166" spans="1:191" x14ac:dyDescent="0.3">
      <c r="A166" s="163" t="s">
        <v>7703</v>
      </c>
      <c r="B166" s="1" t="s">
        <v>171</v>
      </c>
      <c r="C166" s="1"/>
      <c r="D166" s="166">
        <v>25</v>
      </c>
      <c r="E166" s="166">
        <v>30</v>
      </c>
      <c r="F166" s="166">
        <v>40</v>
      </c>
      <c r="G166" s="166">
        <v>60</v>
      </c>
      <c r="H166" s="165">
        <f t="shared" si="4"/>
        <v>0.5</v>
      </c>
      <c r="I166" s="146">
        <f t="shared" si="5"/>
        <v>0.41666666666666669</v>
      </c>
      <c r="J166" t="str">
        <v>Block Group 1, Census Tract 109.05, Hamilton County, Tennessee</v>
      </c>
      <c r="K166" t="str">
        <v>Census Tract 109.05, Hamilton County, Tennessee</v>
      </c>
      <c r="L166" t="str">
        <v>La Follette</v>
      </c>
      <c r="AH166" t="str">
        <v>Block Group 1, Census Tract 192, Davidson County, Tennessee</v>
      </c>
      <c r="AV166" t="str">
        <v>Block Group 2, Census Tract 4, Hamilton County, Tennessee</v>
      </c>
      <c r="BJ166" t="str">
        <v>Block Group 2, Census Tract 46.15, Knox County, Tennessee</v>
      </c>
      <c r="CP166" t="str">
        <v>Block Group 1, Census Tract 223.21, Shelby County, Tennessee</v>
      </c>
      <c r="EA166" t="str">
        <v>Census Tract 192, Davidson County, Tennessee</v>
      </c>
      <c r="GI166" t="str">
        <v>Census Tract 223.21, Shelby County, Tennessee</v>
      </c>
    </row>
    <row r="167" spans="1:191" x14ac:dyDescent="0.3">
      <c r="A167" s="163" t="s">
        <v>7703</v>
      </c>
      <c r="B167" s="1" t="s">
        <v>172</v>
      </c>
      <c r="C167" s="1"/>
      <c r="D167" s="166">
        <v>3505</v>
      </c>
      <c r="E167" s="166">
        <v>4430</v>
      </c>
      <c r="F167" s="166">
        <v>5860</v>
      </c>
      <c r="G167" s="166">
        <v>8430</v>
      </c>
      <c r="H167" s="165">
        <f t="shared" si="4"/>
        <v>0.52550415183867139</v>
      </c>
      <c r="I167" s="146">
        <f t="shared" si="5"/>
        <v>0.41577698695136417</v>
      </c>
      <c r="J167" t="str">
        <v>Block Group 1, Census Tract 11, Hamilton County, Tennessee</v>
      </c>
      <c r="K167" t="str">
        <v>Census Tract 11, Hamilton County, Tennessee</v>
      </c>
      <c r="L167" t="str">
        <v>La Grange</v>
      </c>
      <c r="AH167" t="str">
        <v>Block Group 1, Census Tract 193, Davidson County, Tennessee</v>
      </c>
      <c r="AV167" t="str">
        <v>Block Group 2, Census Tract 6, Hamilton County, Tennessee</v>
      </c>
      <c r="BJ167" t="str">
        <v>Block Group 2, Census Tract 47, Knox County, Tennessee</v>
      </c>
      <c r="CP167" t="str">
        <v>Block Group 1, Census Tract 223.22, Shelby County, Tennessee</v>
      </c>
      <c r="EA167" t="str">
        <v>Census Tract 193, Davidson County, Tennessee</v>
      </c>
      <c r="GI167" t="str">
        <v>Census Tract 223.22, Shelby County, Tennessee</v>
      </c>
    </row>
    <row r="168" spans="1:191" x14ac:dyDescent="0.3">
      <c r="A168" s="163" t="s">
        <v>7703</v>
      </c>
      <c r="B168" s="1" t="s">
        <v>173</v>
      </c>
      <c r="C168" s="1"/>
      <c r="D168" s="166">
        <v>615</v>
      </c>
      <c r="E168" s="166">
        <v>870</v>
      </c>
      <c r="F168" s="166">
        <v>1200</v>
      </c>
      <c r="G168" s="166">
        <v>1465</v>
      </c>
      <c r="H168" s="165">
        <f t="shared" si="4"/>
        <v>0.59385665529010234</v>
      </c>
      <c r="I168" s="146">
        <f t="shared" si="5"/>
        <v>0.41979522184300339</v>
      </c>
      <c r="J168" t="str">
        <v>Block Group 1, Census Tract 11, Madison County, Tennessee</v>
      </c>
      <c r="K168" t="str">
        <v>Census Tract 11, Madison County, Tennessee</v>
      </c>
      <c r="L168" t="str">
        <v>La Vergne</v>
      </c>
      <c r="AH168" t="str">
        <v>Block Group 1, Census Tract 194.01, Davidson County, Tennessee</v>
      </c>
      <c r="AV168" t="str">
        <v>Block Group 2, Census Tract 7, Hamilton County, Tennessee</v>
      </c>
      <c r="BJ168" t="str">
        <v>Block Group 2, Census Tract 48, Knox County, Tennessee</v>
      </c>
      <c r="CP168" t="str">
        <v>Block Group 1, Census Tract 223.30, Shelby County, Tennessee</v>
      </c>
      <c r="EA168" t="str">
        <v>Census Tract 194.01, Davidson County, Tennessee</v>
      </c>
      <c r="GI168" t="str">
        <v>Census Tract 223.30, Shelby County, Tennessee</v>
      </c>
    </row>
    <row r="169" spans="1:191" x14ac:dyDescent="0.3">
      <c r="A169" s="163" t="s">
        <v>7703</v>
      </c>
      <c r="B169" s="1" t="s">
        <v>174</v>
      </c>
      <c r="C169" s="1"/>
      <c r="D169" s="166">
        <v>235</v>
      </c>
      <c r="E169" s="166">
        <v>445</v>
      </c>
      <c r="F169" s="166">
        <v>685</v>
      </c>
      <c r="G169" s="166">
        <v>945</v>
      </c>
      <c r="H169" s="165">
        <f t="shared" si="4"/>
        <v>0.47089947089947087</v>
      </c>
      <c r="I169" s="146">
        <f t="shared" si="5"/>
        <v>0.24867724867724866</v>
      </c>
      <c r="J169" t="str">
        <v>Block Group 1, Census Tract 11, Putnam County, Tennessee</v>
      </c>
      <c r="K169" t="str">
        <v>Census Tract 11, Putnam County, Tennessee</v>
      </c>
      <c r="L169" t="str">
        <v>Lafayette</v>
      </c>
      <c r="AH169" t="str">
        <v>Block Group 1, Census Tract 194.02, Davidson County, Tennessee</v>
      </c>
      <c r="AV169" t="str">
        <v>Block Group 2, Census Tract 9802, Hamilton County, Tennessee</v>
      </c>
      <c r="BJ169" t="str">
        <v>Block Group 2, Census Tract 49, Knox County, Tennessee</v>
      </c>
      <c r="CP169" t="str">
        <v>Block Group 1, Census Tract 224.10, Shelby County, Tennessee</v>
      </c>
      <c r="EA169" t="str">
        <v>Census Tract 194.02, Davidson County, Tennessee</v>
      </c>
      <c r="GI169" t="str">
        <v>Census Tract 224.10, Shelby County, Tennessee</v>
      </c>
    </row>
    <row r="170" spans="1:191" x14ac:dyDescent="0.3">
      <c r="A170" s="163" t="s">
        <v>7703</v>
      </c>
      <c r="B170" s="1" t="s">
        <v>175</v>
      </c>
      <c r="C170" s="1"/>
      <c r="D170" s="166">
        <v>480</v>
      </c>
      <c r="E170" s="166">
        <v>980</v>
      </c>
      <c r="F170" s="166">
        <v>1395</v>
      </c>
      <c r="G170" s="166">
        <v>1900</v>
      </c>
      <c r="H170" s="165">
        <f t="shared" si="4"/>
        <v>0.51578947368421058</v>
      </c>
      <c r="I170" s="146">
        <f t="shared" si="5"/>
        <v>0.25263157894736843</v>
      </c>
      <c r="J170" t="str">
        <v>Block Group 1, Census Tract 11, Shelby County, Tennessee</v>
      </c>
      <c r="K170" t="str">
        <v>Census Tract 11, Shelby County, Tennessee</v>
      </c>
      <c r="L170" t="str">
        <v>Lakeland</v>
      </c>
      <c r="AH170" t="str">
        <v>Block Group 1, Census Tract 195.01, Davidson County, Tennessee</v>
      </c>
      <c r="AV170" t="str">
        <v>Block Group 3, Census Tract 101.01, Hamilton County, Tennessee</v>
      </c>
      <c r="BJ170" t="str">
        <v>Block Group 2, Census Tract 50, Knox County, Tennessee</v>
      </c>
      <c r="CP170" t="str">
        <v>Block Group 1, Census Tract 225, Shelby County, Tennessee</v>
      </c>
      <c r="EA170" t="str">
        <v>Census Tract 195.01, Davidson County, Tennessee</v>
      </c>
      <c r="GI170" t="str">
        <v>Census Tract 225, Shelby County, Tennessee</v>
      </c>
    </row>
    <row r="171" spans="1:191" x14ac:dyDescent="0.3">
      <c r="A171" s="163" t="s">
        <v>7703</v>
      </c>
      <c r="B171" s="1" t="s">
        <v>176</v>
      </c>
      <c r="C171" s="1"/>
      <c r="D171" s="166">
        <v>3570</v>
      </c>
      <c r="E171" s="166">
        <v>5760</v>
      </c>
      <c r="F171" s="166">
        <v>7300</v>
      </c>
      <c r="G171" s="166">
        <v>11110</v>
      </c>
      <c r="H171" s="165">
        <f t="shared" si="4"/>
        <v>0.51845184518451848</v>
      </c>
      <c r="I171" s="146">
        <f t="shared" si="5"/>
        <v>0.32133213321332132</v>
      </c>
      <c r="J171" t="str">
        <v>Block Group 1, Census Tract 110, Bradley County, Tennessee</v>
      </c>
      <c r="K171" t="str">
        <v>Census Tract 110, Bradley County, Tennessee</v>
      </c>
      <c r="L171" t="str">
        <v>Lakesite</v>
      </c>
      <c r="AH171" t="str">
        <v>Block Group 1, Census Tract 195.02, Davidson County, Tennessee</v>
      </c>
      <c r="AV171" t="str">
        <v>Block Group 3, Census Tract 101.03, Hamilton County, Tennessee</v>
      </c>
      <c r="BJ171" t="str">
        <v>Block Group 2, Census Tract 51, Knox County, Tennessee</v>
      </c>
      <c r="CP171" t="str">
        <v>Block Group 1, Census Tract 226, Shelby County, Tennessee</v>
      </c>
      <c r="EA171" t="str">
        <v>Census Tract 195.02, Davidson County, Tennessee</v>
      </c>
      <c r="GI171" t="str">
        <v>Census Tract 226, Shelby County, Tennessee</v>
      </c>
    </row>
    <row r="172" spans="1:191" x14ac:dyDescent="0.3">
      <c r="A172" s="163" t="s">
        <v>7703</v>
      </c>
      <c r="B172" s="1" t="s">
        <v>177</v>
      </c>
      <c r="C172" s="1"/>
      <c r="D172" s="166">
        <v>420</v>
      </c>
      <c r="E172" s="166">
        <v>795</v>
      </c>
      <c r="F172" s="166">
        <v>1135</v>
      </c>
      <c r="G172" s="166">
        <v>1635</v>
      </c>
      <c r="H172" s="165">
        <f t="shared" si="4"/>
        <v>0.48623853211009177</v>
      </c>
      <c r="I172" s="146">
        <f t="shared" si="5"/>
        <v>0.25688073394495414</v>
      </c>
      <c r="J172" t="str">
        <v>Block Group 1, Census Tract 110.01, Blount County, Tennessee</v>
      </c>
      <c r="K172" t="str">
        <v>Census Tract 110.01, Blount County, Tennessee</v>
      </c>
      <c r="L172" t="str">
        <v>Lawrenceburg</v>
      </c>
      <c r="AH172" t="str">
        <v>Block Group 1, Census Tract 195.03, Davidson County, Tennessee</v>
      </c>
      <c r="AV172" t="str">
        <v>Block Group 3, Census Tract 101.04, Hamilton County, Tennessee</v>
      </c>
      <c r="BJ172" t="str">
        <v>Block Group 2, Census Tract 52.02, Knox County, Tennessee</v>
      </c>
      <c r="CP172" t="str">
        <v>Block Group 1, Census Tract 227, Shelby County, Tennessee</v>
      </c>
      <c r="EA172" t="str">
        <v>Census Tract 195.03, Davidson County, Tennessee</v>
      </c>
      <c r="GI172" t="str">
        <v>Census Tract 227, Shelby County, Tennessee</v>
      </c>
    </row>
    <row r="173" spans="1:191" x14ac:dyDescent="0.3">
      <c r="A173" s="163" t="s">
        <v>7703</v>
      </c>
      <c r="B173" s="1" t="s">
        <v>178</v>
      </c>
      <c r="C173" s="1"/>
      <c r="D173" s="166">
        <v>125</v>
      </c>
      <c r="E173" s="166">
        <v>225</v>
      </c>
      <c r="F173" s="166">
        <v>245</v>
      </c>
      <c r="G173" s="166">
        <v>335</v>
      </c>
      <c r="H173" s="165">
        <f t="shared" si="4"/>
        <v>0.67164179104477617</v>
      </c>
      <c r="I173" s="146">
        <f t="shared" si="5"/>
        <v>0.37313432835820898</v>
      </c>
      <c r="J173" t="str">
        <v>Block Group 1, Census Tract 110.01, Davidson County, Tennessee</v>
      </c>
      <c r="K173" t="str">
        <v>Census Tract 110.01, Davidson County, Tennessee</v>
      </c>
      <c r="L173" t="str">
        <v>Lebanon</v>
      </c>
      <c r="AH173" t="str">
        <v>Block Group 1, Census Tract 196, Davidson County, Tennessee</v>
      </c>
      <c r="AV173" t="str">
        <v>Block Group 3, Census Tract 102.01, Hamilton County, Tennessee</v>
      </c>
      <c r="BJ173" t="str">
        <v>Block Group 2, Census Tract 52.03, Knox County, Tennessee</v>
      </c>
      <c r="CP173" t="str">
        <v>Block Group 1, Census Tract 24, Shelby County, Tennessee</v>
      </c>
      <c r="EA173" t="str">
        <v>Census Tract 196, Davidson County, Tennessee</v>
      </c>
      <c r="GI173" t="str">
        <v>Census Tract 24, Shelby County, Tennessee</v>
      </c>
    </row>
    <row r="174" spans="1:191" x14ac:dyDescent="0.3">
      <c r="A174" s="163" t="s">
        <v>7703</v>
      </c>
      <c r="B174" s="1" t="s">
        <v>179</v>
      </c>
      <c r="C174" s="1"/>
      <c r="D174" s="166">
        <v>65</v>
      </c>
      <c r="E174" s="166">
        <v>105</v>
      </c>
      <c r="F174" s="166">
        <v>150</v>
      </c>
      <c r="G174" s="166">
        <v>225</v>
      </c>
      <c r="H174" s="165">
        <f t="shared" si="4"/>
        <v>0.46666666666666667</v>
      </c>
      <c r="I174" s="146">
        <f t="shared" si="5"/>
        <v>0.28888888888888886</v>
      </c>
      <c r="J174" t="str">
        <v>Block Group 1, Census Tract 110.01, Hamilton County, Tennessee</v>
      </c>
      <c r="K174" t="str">
        <v>Census Tract 110.01, Hamilton County, Tennessee</v>
      </c>
      <c r="L174" t="str">
        <v>Lenoir City</v>
      </c>
      <c r="AH174" t="str">
        <v>Block Group 1, Census Tract 9801, Davidson County, Tennessee</v>
      </c>
      <c r="AV174" t="str">
        <v>Block Group 3, Census Tract 102.02, Hamilton County, Tennessee</v>
      </c>
      <c r="BJ174" t="str">
        <v>Block Group 2, Census Tract 53.01, Knox County, Tennessee</v>
      </c>
      <c r="CP174" t="str">
        <v>Block Group 1, Census Tract 25, Shelby County, Tennessee</v>
      </c>
      <c r="EA174" t="str">
        <v>Census Tract 9801, Davidson County, Tennessee</v>
      </c>
      <c r="GI174" t="str">
        <v>Census Tract 25, Shelby County, Tennessee</v>
      </c>
    </row>
    <row r="175" spans="1:191" x14ac:dyDescent="0.3">
      <c r="A175" s="163" t="s">
        <v>7703</v>
      </c>
      <c r="B175" s="1" t="s">
        <v>180</v>
      </c>
      <c r="C175" s="1"/>
      <c r="D175" s="166">
        <v>450</v>
      </c>
      <c r="E175" s="166">
        <v>795</v>
      </c>
      <c r="F175" s="166">
        <v>1415</v>
      </c>
      <c r="G175" s="166">
        <v>2545</v>
      </c>
      <c r="H175" s="165">
        <f t="shared" si="4"/>
        <v>0.31237721021611004</v>
      </c>
      <c r="I175" s="146">
        <f t="shared" si="5"/>
        <v>0.17681728880157171</v>
      </c>
      <c r="J175" t="str">
        <v>Block Group 1, Census Tract 110.01, Maury County, Tennessee</v>
      </c>
      <c r="K175" t="str">
        <v>Census Tract 110.01, Maury County, Tennessee</v>
      </c>
      <c r="L175" t="str">
        <v>Lewisburg</v>
      </c>
      <c r="AH175" t="str">
        <v>Block Group 1, Census Tract 9802, Davidson County, Tennessee</v>
      </c>
      <c r="AV175" t="str">
        <v>Block Group 3, Census Tract 103.04, Hamilton County, Tennessee</v>
      </c>
      <c r="BJ175" t="str">
        <v>Block Group 2, Census Tract 53.02, Knox County, Tennessee</v>
      </c>
      <c r="CP175" t="str">
        <v>Block Group 1, Census Tract 26, Shelby County, Tennessee</v>
      </c>
      <c r="EA175" t="str">
        <v>Census Tract 9802, Davidson County, Tennessee</v>
      </c>
      <c r="GI175" t="str">
        <v>Census Tract 26, Shelby County, Tennessee</v>
      </c>
    </row>
    <row r="176" spans="1:191" x14ac:dyDescent="0.3">
      <c r="A176" s="163" t="s">
        <v>7703</v>
      </c>
      <c r="B176" s="1" t="s">
        <v>181</v>
      </c>
      <c r="C176" s="1"/>
      <c r="D176" s="166">
        <v>2270</v>
      </c>
      <c r="E176" s="166">
        <v>3790</v>
      </c>
      <c r="F176" s="166">
        <v>5010</v>
      </c>
      <c r="G176" s="166">
        <v>6660</v>
      </c>
      <c r="H176" s="165">
        <f t="shared" si="4"/>
        <v>0.56906906906906907</v>
      </c>
      <c r="I176" s="146">
        <f t="shared" si="5"/>
        <v>0.34084084084084082</v>
      </c>
      <c r="J176" t="str">
        <v>Block Group 1, Census Tract 110.02, Blount County, Tennessee</v>
      </c>
      <c r="K176" t="str">
        <v>Census Tract 110.02, Blount County, Tennessee</v>
      </c>
      <c r="L176" t="str">
        <v>Lexington</v>
      </c>
      <c r="AH176" t="str">
        <v>Block Group 2, Census Tract 101.03, Davidson County, Tennessee</v>
      </c>
      <c r="AV176" t="str">
        <v>Block Group 3, Census Tract 103.06, Hamilton County, Tennessee</v>
      </c>
      <c r="BJ176" t="str">
        <v>Block Group 2, Census Tract 54.01, Knox County, Tennessee</v>
      </c>
      <c r="CP176" t="str">
        <v>Block Group 1, Census Tract 27, Shelby County, Tennessee</v>
      </c>
      <c r="GI176" t="str">
        <v>Census Tract 27, Shelby County, Tennessee</v>
      </c>
    </row>
    <row r="177" spans="1:191" x14ac:dyDescent="0.3">
      <c r="A177" s="163" t="s">
        <v>7703</v>
      </c>
      <c r="B177" s="1" t="s">
        <v>182</v>
      </c>
      <c r="C177" s="1"/>
      <c r="D177" s="166">
        <v>715</v>
      </c>
      <c r="E177" s="166">
        <v>815</v>
      </c>
      <c r="F177" s="166">
        <v>1060</v>
      </c>
      <c r="G177" s="166">
        <v>1505</v>
      </c>
      <c r="H177" s="165">
        <f t="shared" si="4"/>
        <v>0.5415282392026578</v>
      </c>
      <c r="I177" s="146">
        <f t="shared" si="5"/>
        <v>0.47508305647840532</v>
      </c>
      <c r="J177" t="str">
        <v>Block Group 1, Census Tract 110.02, Davidson County, Tennessee</v>
      </c>
      <c r="K177" t="str">
        <v>Census Tract 110.02, Davidson County, Tennessee</v>
      </c>
      <c r="L177" t="str">
        <v>Liberty</v>
      </c>
      <c r="AH177" t="str">
        <v>Block Group 2, Census Tract 101.04, Davidson County, Tennessee</v>
      </c>
      <c r="AV177" t="str">
        <v>Block Group 3, Census Tract 104.11, Hamilton County, Tennessee</v>
      </c>
      <c r="BJ177" t="str">
        <v>Block Group 2, Census Tract 54.02, Knox County, Tennessee</v>
      </c>
      <c r="CP177" t="str">
        <v>Block Group 1, Census Tract 28, Shelby County, Tennessee</v>
      </c>
      <c r="GI177" t="str">
        <v>Census Tract 28, Shelby County, Tennessee</v>
      </c>
    </row>
    <row r="178" spans="1:191" x14ac:dyDescent="0.3">
      <c r="A178" s="163" t="s">
        <v>7703</v>
      </c>
      <c r="B178" s="1" t="s">
        <v>183</v>
      </c>
      <c r="C178" s="1"/>
      <c r="D178" s="166">
        <v>265</v>
      </c>
      <c r="E178" s="166">
        <v>520</v>
      </c>
      <c r="F178" s="166">
        <v>720</v>
      </c>
      <c r="G178" s="166">
        <v>835</v>
      </c>
      <c r="H178" s="165">
        <f t="shared" si="4"/>
        <v>0.6227544910179641</v>
      </c>
      <c r="I178" s="146">
        <f t="shared" si="5"/>
        <v>0.31736526946107785</v>
      </c>
      <c r="J178" t="str">
        <v>Block Group 1, Census Tract 110.03, Hamilton County, Tennessee</v>
      </c>
      <c r="K178" t="str">
        <v>Census Tract 110.03, Hamilton County, Tennessee</v>
      </c>
      <c r="L178" t="str">
        <v>Linden</v>
      </c>
      <c r="AH178" t="str">
        <v>Block Group 2, Census Tract 101.05, Davidson County, Tennessee</v>
      </c>
      <c r="AV178" t="str">
        <v>Block Group 3, Census Tract 104.12, Hamilton County, Tennessee</v>
      </c>
      <c r="BJ178" t="str">
        <v>Block Group 2, Census Tract 55.01, Knox County, Tennessee</v>
      </c>
      <c r="CP178" t="str">
        <v>Block Group 1, Census Tract 29, Shelby County, Tennessee</v>
      </c>
      <c r="GI178" t="str">
        <v>Census Tract 29, Shelby County, Tennessee</v>
      </c>
    </row>
    <row r="179" spans="1:191" x14ac:dyDescent="0.3">
      <c r="A179" s="163" t="s">
        <v>7703</v>
      </c>
      <c r="B179" s="1" t="s">
        <v>184</v>
      </c>
      <c r="C179" s="1"/>
      <c r="D179" s="166">
        <v>985</v>
      </c>
      <c r="E179" s="166">
        <v>1750</v>
      </c>
      <c r="F179" s="166">
        <v>2310</v>
      </c>
      <c r="G179" s="166">
        <v>2860</v>
      </c>
      <c r="H179" s="165">
        <f t="shared" si="4"/>
        <v>0.61188811188811187</v>
      </c>
      <c r="I179" s="146">
        <f t="shared" si="5"/>
        <v>0.34440559440559443</v>
      </c>
      <c r="J179" t="str">
        <v>Block Group 1, Census Tract 110.03, Maury County, Tennessee</v>
      </c>
      <c r="K179" t="str">
        <v>Census Tract 110.03, Maury County, Tennessee</v>
      </c>
      <c r="L179" t="str">
        <v>Livingston</v>
      </c>
      <c r="AH179" t="str">
        <v>Block Group 2, Census Tract 101.06, Davidson County, Tennessee</v>
      </c>
      <c r="AV179" t="str">
        <v>Block Group 3, Census Tract 104.31, Hamilton County, Tennessee</v>
      </c>
      <c r="BJ179" t="str">
        <v>Block Group 2, Census Tract 55.02, Knox County, Tennessee</v>
      </c>
      <c r="CP179" t="str">
        <v>Block Group 1, Census Tract 3, Shelby County, Tennessee</v>
      </c>
      <c r="GI179" t="str">
        <v>Census Tract 3, Shelby County, Tennessee</v>
      </c>
    </row>
    <row r="180" spans="1:191" x14ac:dyDescent="0.3">
      <c r="A180" s="163" t="s">
        <v>7703</v>
      </c>
      <c r="B180" s="1" t="s">
        <v>185</v>
      </c>
      <c r="C180" s="1"/>
      <c r="D180" s="166">
        <v>4710</v>
      </c>
      <c r="E180" s="166">
        <v>8425</v>
      </c>
      <c r="F180" s="166">
        <v>12040</v>
      </c>
      <c r="G180" s="166">
        <v>15130</v>
      </c>
      <c r="H180" s="165">
        <f t="shared" si="4"/>
        <v>0.55684071381361533</v>
      </c>
      <c r="I180" s="146">
        <f t="shared" si="5"/>
        <v>0.3113020489094514</v>
      </c>
      <c r="J180" t="str">
        <v>Block Group 1, Census Tract 110.04, Hamilton County, Tennessee</v>
      </c>
      <c r="K180" t="str">
        <v>Census Tract 110.04, Hamilton County, Tennessee</v>
      </c>
      <c r="L180" t="str">
        <v>Lobelville</v>
      </c>
      <c r="AH180" t="str">
        <v>Block Group 2, Census Tract 102.01, Davidson County, Tennessee</v>
      </c>
      <c r="AV180" t="str">
        <v>Block Group 3, Census Tract 104.32, Hamilton County, Tennessee</v>
      </c>
      <c r="BJ180" t="str">
        <v>Block Group 2, Census Tract 56.02, Knox County, Tennessee</v>
      </c>
      <c r="CP180" t="str">
        <v>Block Group 1, Census Tract 30, Shelby County, Tennessee</v>
      </c>
      <c r="GI180" t="str">
        <v>Census Tract 30, Shelby County, Tennessee</v>
      </c>
    </row>
    <row r="181" spans="1:191" x14ac:dyDescent="0.3">
      <c r="A181" s="163" t="s">
        <v>7703</v>
      </c>
      <c r="B181" s="1" t="s">
        <v>186</v>
      </c>
      <c r="C181" s="1"/>
      <c r="D181" s="166">
        <v>330</v>
      </c>
      <c r="E181" s="166">
        <v>440</v>
      </c>
      <c r="F181" s="166">
        <v>590</v>
      </c>
      <c r="G181" s="166">
        <v>1540</v>
      </c>
      <c r="H181" s="165">
        <f t="shared" si="4"/>
        <v>0.2857142857142857</v>
      </c>
      <c r="I181" s="146">
        <f t="shared" si="5"/>
        <v>0.21428571428571427</v>
      </c>
      <c r="J181" t="str">
        <v>Block Group 1, Census Tract 110.04, Maury County, Tennessee</v>
      </c>
      <c r="K181" t="str">
        <v>Census Tract 110.04, Maury County, Tennessee</v>
      </c>
      <c r="L181" t="str">
        <v>Lookout Mountain</v>
      </c>
      <c r="AH181" t="str">
        <v>Block Group 2, Census Tract 102.02, Davidson County, Tennessee</v>
      </c>
      <c r="AV181" t="str">
        <v>Block Group 3, Census Tract 104.33, Hamilton County, Tennessee</v>
      </c>
      <c r="BJ181" t="str">
        <v>Block Group 2, Census Tract 56.03, Knox County, Tennessee</v>
      </c>
      <c r="CP181" t="str">
        <v>Block Group 1, Census Tract 31, Shelby County, Tennessee</v>
      </c>
      <c r="GI181" t="str">
        <v>Census Tract 31, Shelby County, Tennessee</v>
      </c>
    </row>
    <row r="182" spans="1:191" x14ac:dyDescent="0.3">
      <c r="A182" s="163" t="s">
        <v>7703</v>
      </c>
      <c r="B182" s="1" t="s">
        <v>187</v>
      </c>
      <c r="C182" s="1"/>
      <c r="D182" s="166">
        <v>140</v>
      </c>
      <c r="E182" s="166">
        <v>230</v>
      </c>
      <c r="F182" s="166">
        <v>265</v>
      </c>
      <c r="G182" s="166">
        <v>350</v>
      </c>
      <c r="H182" s="165">
        <f t="shared" si="4"/>
        <v>0.65714285714285714</v>
      </c>
      <c r="I182" s="146">
        <f t="shared" si="5"/>
        <v>0.4</v>
      </c>
      <c r="J182" t="str">
        <v>Block Group 1, Census Tract 110.10, Shelby County, Tennessee</v>
      </c>
      <c r="K182" t="str">
        <v>Census Tract 110.10, Shelby County, Tennessee</v>
      </c>
      <c r="L182" t="str">
        <v>Loretto</v>
      </c>
      <c r="AH182" t="str">
        <v>Block Group 2, Census Tract 103.01, Davidson County, Tennessee</v>
      </c>
      <c r="AV182" t="str">
        <v>Block Group 3, Census Tract 104.35, Hamilton County, Tennessee</v>
      </c>
      <c r="BJ182" t="str">
        <v>Block Group 2, Census Tract 56.04, Knox County, Tennessee</v>
      </c>
      <c r="CP182" t="str">
        <v>Block Group 1, Census Tract 32, Shelby County, Tennessee</v>
      </c>
      <c r="GI182" t="str">
        <v>Census Tract 32, Shelby County, Tennessee</v>
      </c>
    </row>
    <row r="183" spans="1:191" x14ac:dyDescent="0.3">
      <c r="A183" s="163" t="s">
        <v>7703</v>
      </c>
      <c r="B183" s="1" t="s">
        <v>188</v>
      </c>
      <c r="C183" s="1"/>
      <c r="D183" s="166">
        <v>225</v>
      </c>
      <c r="E183" s="166">
        <v>380</v>
      </c>
      <c r="F183" s="166">
        <v>455</v>
      </c>
      <c r="G183" s="166">
        <v>590</v>
      </c>
      <c r="H183" s="165">
        <f t="shared" si="4"/>
        <v>0.64406779661016944</v>
      </c>
      <c r="I183" s="146">
        <f t="shared" si="5"/>
        <v>0.38135593220338981</v>
      </c>
      <c r="J183" t="str">
        <v>Block Group 1, Census Tract 110.20, Shelby County, Tennessee</v>
      </c>
      <c r="K183" t="str">
        <v>Census Tract 110.20, Shelby County, Tennessee</v>
      </c>
      <c r="L183" t="str">
        <v>Loudon</v>
      </c>
      <c r="AH183" t="str">
        <v>Block Group 2, Census Tract 103.02, Davidson County, Tennessee</v>
      </c>
      <c r="AV183" t="str">
        <v>Block Group 3, Census Tract 105.01, Hamilton County, Tennessee</v>
      </c>
      <c r="BJ183" t="str">
        <v>Block Group 2, Census Tract 57.01, Knox County, Tennessee</v>
      </c>
      <c r="CP183" t="str">
        <v>Block Group 1, Census Tract 33, Shelby County, Tennessee</v>
      </c>
      <c r="GI183" t="str">
        <v>Census Tract 33, Shelby County, Tennessee</v>
      </c>
    </row>
    <row r="184" spans="1:191" x14ac:dyDescent="0.3">
      <c r="A184" s="163" t="s">
        <v>7703</v>
      </c>
      <c r="B184" s="1" t="s">
        <v>189</v>
      </c>
      <c r="C184" s="1"/>
      <c r="D184" s="166">
        <v>640</v>
      </c>
      <c r="E184" s="166">
        <v>1060</v>
      </c>
      <c r="F184" s="166">
        <v>2005</v>
      </c>
      <c r="G184" s="166">
        <v>2780</v>
      </c>
      <c r="H184" s="165">
        <f t="shared" si="4"/>
        <v>0.38129496402877699</v>
      </c>
      <c r="I184" s="146">
        <f t="shared" si="5"/>
        <v>0.23021582733812951</v>
      </c>
      <c r="J184" t="str">
        <v>Block Group 1, Census Tract 1101, Morgan County, Tennessee</v>
      </c>
      <c r="K184" t="str">
        <v>Census Tract 1101, Morgan County, Tennessee</v>
      </c>
      <c r="L184" t="str">
        <v>Louisville</v>
      </c>
      <c r="AH184" t="str">
        <v>Block Group 2, Census Tract 103.03, Davidson County, Tennessee</v>
      </c>
      <c r="AV184" t="str">
        <v>Block Group 3, Census Tract 105.02, Hamilton County, Tennessee</v>
      </c>
      <c r="BJ184" t="str">
        <v>Block Group 2, Census Tract 57.04, Knox County, Tennessee</v>
      </c>
      <c r="CP184" t="str">
        <v>Block Group 1, Census Tract 34, Shelby County, Tennessee</v>
      </c>
      <c r="GI184" t="str">
        <v>Census Tract 34, Shelby County, Tennessee</v>
      </c>
    </row>
    <row r="185" spans="1:191" x14ac:dyDescent="0.3">
      <c r="A185" s="163" t="s">
        <v>7703</v>
      </c>
      <c r="B185" s="1" t="s">
        <v>190</v>
      </c>
      <c r="C185" s="1"/>
      <c r="D185" s="166">
        <v>235</v>
      </c>
      <c r="E185" s="166">
        <v>280</v>
      </c>
      <c r="F185" s="166">
        <v>320</v>
      </c>
      <c r="G185" s="166">
        <v>465</v>
      </c>
      <c r="H185" s="165">
        <f t="shared" si="4"/>
        <v>0.60215053763440862</v>
      </c>
      <c r="I185" s="146">
        <f t="shared" si="5"/>
        <v>0.5053763440860215</v>
      </c>
      <c r="J185" t="str">
        <v>Block Group 1, Census Tract 1102, Morgan County, Tennessee</v>
      </c>
      <c r="K185" t="str">
        <v>Census Tract 1102, Morgan County, Tennessee</v>
      </c>
      <c r="L185" t="str">
        <v>Luttrell</v>
      </c>
      <c r="AH185" t="str">
        <v>Block Group 2, Census Tract 104.01, Davidson County, Tennessee</v>
      </c>
      <c r="AV185" t="str">
        <v>Block Group 3, Census Tract 106, Hamilton County, Tennessee</v>
      </c>
      <c r="BJ185" t="str">
        <v>Block Group 2, Census Tract 57.06, Knox County, Tennessee</v>
      </c>
      <c r="CP185" t="str">
        <v>Block Group 1, Census Tract 35, Shelby County, Tennessee</v>
      </c>
      <c r="GI185" t="str">
        <v>Census Tract 35, Shelby County, Tennessee</v>
      </c>
    </row>
    <row r="186" spans="1:191" x14ac:dyDescent="0.3">
      <c r="A186" s="163" t="s">
        <v>7703</v>
      </c>
      <c r="B186" s="1" t="s">
        <v>191</v>
      </c>
      <c r="C186" s="1"/>
      <c r="D186" s="166">
        <v>2105</v>
      </c>
      <c r="E186" s="166">
        <v>2755</v>
      </c>
      <c r="F186" s="166">
        <v>4270</v>
      </c>
      <c r="G186" s="166">
        <v>4925</v>
      </c>
      <c r="H186" s="165">
        <f t="shared" si="4"/>
        <v>0.5593908629441624</v>
      </c>
      <c r="I186" s="146">
        <f t="shared" si="5"/>
        <v>0.42741116751269037</v>
      </c>
      <c r="J186" t="str">
        <v>Block Group 1, Census Tract 1102.01, Stewart County, Tennessee</v>
      </c>
      <c r="K186" t="str">
        <v>Census Tract 1102.01, Stewart County, Tennessee</v>
      </c>
      <c r="L186" t="str">
        <v>Lynchburg</v>
      </c>
      <c r="AH186" t="str">
        <v>Block Group 2, Census Tract 104.03, Davidson County, Tennessee</v>
      </c>
      <c r="AV186" t="str">
        <v>Block Group 3, Census Tract 107, Hamilton County, Tennessee</v>
      </c>
      <c r="BJ186" t="str">
        <v>Block Group 2, Census Tract 57.07, Knox County, Tennessee</v>
      </c>
      <c r="CP186" t="str">
        <v>Block Group 1, Census Tract 36, Shelby County, Tennessee</v>
      </c>
      <c r="GI186" t="str">
        <v>Census Tract 36, Shelby County, Tennessee</v>
      </c>
    </row>
    <row r="187" spans="1:191" x14ac:dyDescent="0.3">
      <c r="A187" s="163" t="s">
        <v>7703</v>
      </c>
      <c r="B187" s="1" t="s">
        <v>192</v>
      </c>
      <c r="C187" s="1"/>
      <c r="D187" s="166">
        <v>685</v>
      </c>
      <c r="E187" s="166">
        <v>1175</v>
      </c>
      <c r="F187" s="166">
        <v>1720</v>
      </c>
      <c r="G187" s="166">
        <v>2550</v>
      </c>
      <c r="H187" s="165">
        <f t="shared" si="4"/>
        <v>0.46078431372549017</v>
      </c>
      <c r="I187" s="146">
        <f t="shared" si="5"/>
        <v>0.26862745098039215</v>
      </c>
      <c r="J187" t="str">
        <v>Block Group 1, Census Tract 1102.02, Stewart County, Tennessee</v>
      </c>
      <c r="K187" t="str">
        <v>Census Tract 1102.02, Stewart County, Tennessee</v>
      </c>
      <c r="L187" t="str">
        <v>Lynnville</v>
      </c>
      <c r="AH187" t="str">
        <v>Block Group 2, Census Tract 104.04, Davidson County, Tennessee</v>
      </c>
      <c r="AV187" t="str">
        <v>Block Group 3, Census Tract 108, Hamilton County, Tennessee</v>
      </c>
      <c r="BJ187" t="str">
        <v>Block Group 2, Census Tract 57.08, Knox County, Tennessee</v>
      </c>
      <c r="CP187" t="str">
        <v>Block Group 1, Census Tract 37, Shelby County, Tennessee</v>
      </c>
      <c r="GI187" t="str">
        <v>Census Tract 37, Shelby County, Tennessee</v>
      </c>
    </row>
    <row r="188" spans="1:191" x14ac:dyDescent="0.3">
      <c r="A188" s="163" t="s">
        <v>7703</v>
      </c>
      <c r="B188" s="1" t="s">
        <v>193</v>
      </c>
      <c r="C188" s="1"/>
      <c r="D188" s="166">
        <v>4390</v>
      </c>
      <c r="E188" s="166">
        <v>6875</v>
      </c>
      <c r="F188" s="166">
        <v>9350</v>
      </c>
      <c r="G188" s="166">
        <v>15815</v>
      </c>
      <c r="H188" s="165">
        <f t="shared" si="4"/>
        <v>0.43471387922858046</v>
      </c>
      <c r="I188" s="146">
        <f t="shared" si="5"/>
        <v>0.27758457160923172</v>
      </c>
      <c r="J188" t="str">
        <v>Block Group 1, Census Tract 1103, Morgan County, Tennessee</v>
      </c>
      <c r="K188" t="str">
        <v>Census Tract 1103, Morgan County, Tennessee</v>
      </c>
      <c r="L188" t="str">
        <v>Madisonville</v>
      </c>
      <c r="AH188" t="str">
        <v>Block Group 2, Census Tract 105.01, Davidson County, Tennessee</v>
      </c>
      <c r="AV188" t="str">
        <v>Block Group 3, Census Tract 109.05, Hamilton County, Tennessee</v>
      </c>
      <c r="BJ188" t="str">
        <v>Block Group 2, Census Tract 57.10, Knox County, Tennessee</v>
      </c>
      <c r="CP188" t="str">
        <v>Block Group 1, Census Tract 38, Shelby County, Tennessee</v>
      </c>
      <c r="GI188" t="str">
        <v>Census Tract 38, Shelby County, Tennessee</v>
      </c>
    </row>
    <row r="189" spans="1:191" x14ac:dyDescent="0.3">
      <c r="A189" s="163" t="s">
        <v>7703</v>
      </c>
      <c r="B189" s="1" t="s">
        <v>194</v>
      </c>
      <c r="C189" s="1"/>
      <c r="D189" s="166">
        <v>210</v>
      </c>
      <c r="E189" s="166">
        <v>425</v>
      </c>
      <c r="F189" s="166">
        <v>645</v>
      </c>
      <c r="G189" s="166">
        <v>945</v>
      </c>
      <c r="H189" s="165">
        <f t="shared" si="4"/>
        <v>0.44973544973544971</v>
      </c>
      <c r="I189" s="146">
        <f t="shared" si="5"/>
        <v>0.22222222222222221</v>
      </c>
      <c r="J189" t="str">
        <v>Block Group 1, Census Tract 1104, Morgan County, Tennessee</v>
      </c>
      <c r="K189" t="str">
        <v>Census Tract 1104, Morgan County, Tennessee</v>
      </c>
      <c r="L189" t="str">
        <v>Manchester</v>
      </c>
      <c r="AH189" t="str">
        <v>Block Group 2, Census Tract 105.02, Davidson County, Tennessee</v>
      </c>
      <c r="AV189" t="str">
        <v>Block Group 3, Census Tract 110.04, Hamilton County, Tennessee</v>
      </c>
      <c r="BJ189" t="str">
        <v>Block Group 2, Census Tract 57.11, Knox County, Tennessee</v>
      </c>
      <c r="CP189" t="str">
        <v>Block Group 1, Census Tract 39, Shelby County, Tennessee</v>
      </c>
      <c r="GI189" t="str">
        <v>Census Tract 39, Shelby County, Tennessee</v>
      </c>
    </row>
    <row r="190" spans="1:191" x14ac:dyDescent="0.3">
      <c r="A190" s="163" t="s">
        <v>7703</v>
      </c>
      <c r="B190" s="1" t="s">
        <v>195</v>
      </c>
      <c r="C190" s="1"/>
      <c r="D190" s="166">
        <v>5370</v>
      </c>
      <c r="E190" s="166">
        <v>9855</v>
      </c>
      <c r="F190" s="166">
        <v>14860</v>
      </c>
      <c r="G190" s="166">
        <v>21005</v>
      </c>
      <c r="H190" s="165">
        <f t="shared" si="4"/>
        <v>0.46917400618900262</v>
      </c>
      <c r="I190" s="146">
        <f t="shared" si="5"/>
        <v>0.25565341585336826</v>
      </c>
      <c r="J190" t="str">
        <v>Block Group 1, Census Tract 1105, Morgan County, Tennessee</v>
      </c>
      <c r="K190" t="str">
        <v>Census Tract 1105, Morgan County, Tennessee</v>
      </c>
      <c r="L190" t="str">
        <v>Martin</v>
      </c>
      <c r="AH190" t="str">
        <v>Block Group 2, Census Tract 106.01, Davidson County, Tennessee</v>
      </c>
      <c r="AV190" t="str">
        <v>Block Group 3, Census Tract 111, Hamilton County, Tennessee</v>
      </c>
      <c r="BJ190" t="str">
        <v>Block Group 2, Census Tract 57.13, Knox County, Tennessee</v>
      </c>
      <c r="CP190" t="str">
        <v>Block Group 1, Census Tract 4, Shelby County, Tennessee</v>
      </c>
      <c r="GI190" t="str">
        <v>Census Tract 4, Shelby County, Tennessee</v>
      </c>
    </row>
    <row r="191" spans="1:191" x14ac:dyDescent="0.3">
      <c r="A191" s="163" t="s">
        <v>7703</v>
      </c>
      <c r="B191" s="1" t="s">
        <v>196</v>
      </c>
      <c r="C191" s="1"/>
      <c r="D191" s="166">
        <v>150</v>
      </c>
      <c r="E191" s="166">
        <v>350</v>
      </c>
      <c r="F191" s="166">
        <v>600</v>
      </c>
      <c r="G191" s="166">
        <v>815</v>
      </c>
      <c r="H191" s="165">
        <f t="shared" si="4"/>
        <v>0.42944785276073622</v>
      </c>
      <c r="I191" s="146">
        <f t="shared" si="5"/>
        <v>0.18404907975460122</v>
      </c>
      <c r="J191" t="str">
        <v>Block Group 1, Census Tract 1106, Stewart County, Tennessee</v>
      </c>
      <c r="K191" t="str">
        <v>Census Tract 1106, Stewart County, Tennessee</v>
      </c>
      <c r="L191" t="str">
        <v>Maryville</v>
      </c>
      <c r="AH191" t="str">
        <v>Block Group 2, Census Tract 106.02, Davidson County, Tennessee</v>
      </c>
      <c r="AV191" t="str">
        <v>Block Group 3, Census Tract 112.03, Hamilton County, Tennessee</v>
      </c>
      <c r="BJ191" t="str">
        <v>Block Group 2, Census Tract 57.14, Knox County, Tennessee</v>
      </c>
      <c r="CP191" t="str">
        <v>Block Group 1, Census Tract 42, Shelby County, Tennessee</v>
      </c>
      <c r="GI191" t="str">
        <v>Census Tract 42, Shelby County, Tennessee</v>
      </c>
    </row>
    <row r="192" spans="1:191" x14ac:dyDescent="0.3">
      <c r="A192" s="163" t="s">
        <v>7703</v>
      </c>
      <c r="B192" s="1" t="s">
        <v>197</v>
      </c>
      <c r="C192" s="1"/>
      <c r="D192" s="166">
        <v>3735</v>
      </c>
      <c r="E192" s="166">
        <v>6705</v>
      </c>
      <c r="F192" s="166">
        <v>9150</v>
      </c>
      <c r="G192" s="166">
        <v>12145</v>
      </c>
      <c r="H192" s="165">
        <f t="shared" si="4"/>
        <v>0.55207904487443393</v>
      </c>
      <c r="I192" s="146">
        <f t="shared" si="5"/>
        <v>0.30753396459448334</v>
      </c>
      <c r="J192" t="str">
        <v>Block Group 1, Census Tract 1107, Stewart County, Tennessee</v>
      </c>
      <c r="K192" t="str">
        <v>Census Tract 1107, Stewart County, Tennessee</v>
      </c>
      <c r="L192" t="str">
        <v>Mason</v>
      </c>
      <c r="AH192" t="str">
        <v>Block Group 2, Census Tract 107.01, Davidson County, Tennessee</v>
      </c>
      <c r="AV192" t="str">
        <v>Block Group 3, Census Tract 112.04, Hamilton County, Tennessee</v>
      </c>
      <c r="BJ192" t="str">
        <v>Block Group 2, Census Tract 58.03, Knox County, Tennessee</v>
      </c>
      <c r="CP192" t="str">
        <v>Block Group 1, Census Tract 43, Shelby County, Tennessee</v>
      </c>
      <c r="GI192" t="str">
        <v>Census Tract 43, Shelby County, Tennessee</v>
      </c>
    </row>
    <row r="193" spans="1:191" x14ac:dyDescent="0.3">
      <c r="A193" s="163" t="s">
        <v>7703</v>
      </c>
      <c r="B193" s="1" t="s">
        <v>198</v>
      </c>
      <c r="C193" s="1"/>
      <c r="D193" s="166">
        <v>70</v>
      </c>
      <c r="E193" s="166">
        <v>180</v>
      </c>
      <c r="F193" s="166">
        <v>225</v>
      </c>
      <c r="G193" s="166">
        <v>515</v>
      </c>
      <c r="H193" s="165">
        <f t="shared" si="4"/>
        <v>0.34951456310679613</v>
      </c>
      <c r="I193" s="146">
        <f t="shared" si="5"/>
        <v>0.13592233009708737</v>
      </c>
      <c r="J193" t="str">
        <v>Block Group 1, Census Tract 111, Davidson County, Tennessee</v>
      </c>
      <c r="K193" t="str">
        <v>Census Tract 111, Davidson County, Tennessee</v>
      </c>
      <c r="L193" t="str">
        <v>Maury City</v>
      </c>
      <c r="AH193" t="str">
        <v>Block Group 2, Census Tract 107.02, Davidson County, Tennessee</v>
      </c>
      <c r="AV193" t="str">
        <v>Block Group 3, Census Tract 112.05, Hamilton County, Tennessee</v>
      </c>
      <c r="BJ193" t="str">
        <v>Block Group 2, Census Tract 58.08, Knox County, Tennessee</v>
      </c>
      <c r="CP193" t="str">
        <v>Block Group 1, Census Tract 45, Shelby County, Tennessee</v>
      </c>
      <c r="GI193" t="str">
        <v>Census Tract 45, Shelby County, Tennessee</v>
      </c>
    </row>
    <row r="194" spans="1:191" x14ac:dyDescent="0.3">
      <c r="A194" s="163" t="s">
        <v>7703</v>
      </c>
      <c r="B194" s="1" t="s">
        <v>199</v>
      </c>
      <c r="C194" s="1"/>
      <c r="D194" s="166">
        <v>325</v>
      </c>
      <c r="E194" s="166">
        <v>650</v>
      </c>
      <c r="F194" s="166">
        <v>975</v>
      </c>
      <c r="G194" s="166">
        <v>1515</v>
      </c>
      <c r="H194" s="165">
        <f t="shared" si="4"/>
        <v>0.42904290429042902</v>
      </c>
      <c r="I194" s="146">
        <f t="shared" si="5"/>
        <v>0.21452145214521451</v>
      </c>
      <c r="J194" t="str">
        <v>Block Group 1, Census Tract 111, Hamilton County, Tennessee</v>
      </c>
      <c r="K194" t="str">
        <v>Census Tract 111, Hamilton County, Tennessee</v>
      </c>
      <c r="L194" t="str">
        <v>Maynardville</v>
      </c>
      <c r="AH194" t="str">
        <v>Block Group 2, Census Tract 108.01, Davidson County, Tennessee</v>
      </c>
      <c r="AV194" t="str">
        <v>Block Group 3, Census Tract 112.06, Hamilton County, Tennessee</v>
      </c>
      <c r="BJ194" t="str">
        <v>Block Group 2, Census Tract 58.09, Knox County, Tennessee</v>
      </c>
      <c r="CP194" t="str">
        <v>Block Group 1, Census Tract 46, Shelby County, Tennessee</v>
      </c>
      <c r="GI194" t="str">
        <v>Census Tract 46, Shelby County, Tennessee</v>
      </c>
    </row>
    <row r="195" spans="1:191" x14ac:dyDescent="0.3">
      <c r="A195" s="163" t="s">
        <v>7703</v>
      </c>
      <c r="B195" s="1" t="s">
        <v>200</v>
      </c>
      <c r="C195" s="1"/>
      <c r="D195" s="166">
        <v>65</v>
      </c>
      <c r="E195" s="166">
        <v>85</v>
      </c>
      <c r="F195" s="166">
        <v>105</v>
      </c>
      <c r="G195" s="166">
        <v>135</v>
      </c>
      <c r="H195" s="165">
        <f t="shared" ref="H195:H258" si="6">E195/G195</f>
        <v>0.62962962962962965</v>
      </c>
      <c r="I195" s="146">
        <f t="shared" ref="I195:I258" si="7">D195/G195</f>
        <v>0.48148148148148145</v>
      </c>
      <c r="J195" t="str">
        <v>Block Group 1, Census Tract 111, Shelby County, Tennessee</v>
      </c>
      <c r="K195" t="str">
        <v>Census Tract 111, Shelby County, Tennessee</v>
      </c>
      <c r="L195" t="str">
        <v>McEwen</v>
      </c>
      <c r="AH195" t="str">
        <v>Block Group 2, Census Tract 108.02, Davidson County, Tennessee</v>
      </c>
      <c r="AV195" t="str">
        <v>Block Group 3, Census Tract 113.11, Hamilton County, Tennessee</v>
      </c>
      <c r="BJ195" t="str">
        <v>Block Group 2, Census Tract 58.10, Knox County, Tennessee</v>
      </c>
      <c r="CP195" t="str">
        <v>Block Group 1, Census Tract 50, Shelby County, Tennessee</v>
      </c>
      <c r="GI195" t="str">
        <v>Census Tract 50, Shelby County, Tennessee</v>
      </c>
    </row>
    <row r="196" spans="1:191" x14ac:dyDescent="0.3">
      <c r="A196" s="163" t="s">
        <v>7703</v>
      </c>
      <c r="B196" s="1" t="s">
        <v>201</v>
      </c>
      <c r="C196" s="1"/>
      <c r="D196" s="166">
        <v>425</v>
      </c>
      <c r="E196" s="166">
        <v>675</v>
      </c>
      <c r="F196" s="166">
        <v>1055</v>
      </c>
      <c r="G196" s="166">
        <v>1540</v>
      </c>
      <c r="H196" s="165">
        <f t="shared" si="6"/>
        <v>0.43831168831168832</v>
      </c>
      <c r="I196" s="146">
        <f t="shared" si="7"/>
        <v>0.27597402597402598</v>
      </c>
      <c r="J196" t="str">
        <v>Block Group 1, Census Tract 111.01, Blount County, Tennessee</v>
      </c>
      <c r="K196" t="str">
        <v>Census Tract 111.01, Blount County, Tennessee</v>
      </c>
      <c r="L196" t="str">
        <v>McKenzie</v>
      </c>
      <c r="AH196" t="str">
        <v>Block Group 2, Census Tract 109.01, Davidson County, Tennessee</v>
      </c>
      <c r="AV196" t="str">
        <v>Block Group 3, Census Tract 113.14, Hamilton County, Tennessee</v>
      </c>
      <c r="BJ196" t="str">
        <v>Block Group 2, Census Tract 58.11, Knox County, Tennessee</v>
      </c>
      <c r="CP196" t="str">
        <v>Block Group 1, Census Tract 53, Shelby County, Tennessee</v>
      </c>
      <c r="GI196" t="str">
        <v>Census Tract 53, Shelby County, Tennessee</v>
      </c>
    </row>
    <row r="197" spans="1:191" x14ac:dyDescent="0.3">
      <c r="A197" s="163" t="s">
        <v>7703</v>
      </c>
      <c r="B197" s="1" t="s">
        <v>202</v>
      </c>
      <c r="C197" s="1"/>
      <c r="D197" s="166">
        <v>1870</v>
      </c>
      <c r="E197" s="166">
        <v>2835</v>
      </c>
      <c r="F197" s="166">
        <v>3780</v>
      </c>
      <c r="G197" s="166">
        <v>5655</v>
      </c>
      <c r="H197" s="165">
        <f t="shared" si="6"/>
        <v>0.50132625994694957</v>
      </c>
      <c r="I197" s="146">
        <f t="shared" si="7"/>
        <v>0.33068081343943412</v>
      </c>
      <c r="J197" t="str">
        <v>Block Group 1, Census Tract 111.01, Bradley County, Tennessee</v>
      </c>
      <c r="K197" t="str">
        <v>Census Tract 111.01, Bradley County, Tennessee</v>
      </c>
      <c r="L197" t="str">
        <v>McLemoresville</v>
      </c>
      <c r="AH197" t="str">
        <v>Block Group 2, Census Tract 109.03, Davidson County, Tennessee</v>
      </c>
      <c r="AV197" t="str">
        <v>Block Group 3, Census Tract 113.21, Hamilton County, Tennessee</v>
      </c>
      <c r="BJ197" t="str">
        <v>Block Group 2, Census Tract 58.13, Knox County, Tennessee</v>
      </c>
      <c r="CP197" t="str">
        <v>Block Group 1, Census Tract 55, Shelby County, Tennessee</v>
      </c>
      <c r="GI197" t="str">
        <v>Census Tract 55, Shelby County, Tennessee</v>
      </c>
    </row>
    <row r="198" spans="1:191" x14ac:dyDescent="0.3">
      <c r="A198" s="163" t="s">
        <v>7703</v>
      </c>
      <c r="B198" s="1" t="s">
        <v>203</v>
      </c>
      <c r="C198" s="1"/>
      <c r="D198" s="166">
        <v>480</v>
      </c>
      <c r="E198" s="166">
        <v>880</v>
      </c>
      <c r="F198" s="166">
        <v>1405</v>
      </c>
      <c r="G198" s="166">
        <v>2065</v>
      </c>
      <c r="H198" s="165">
        <f t="shared" si="6"/>
        <v>0.42615012106537531</v>
      </c>
      <c r="I198" s="146">
        <f t="shared" si="7"/>
        <v>0.23244552058111381</v>
      </c>
      <c r="J198" t="str">
        <v>Block Group 1, Census Tract 111.01, Maury County, Tennessee</v>
      </c>
      <c r="K198" t="str">
        <v>Census Tract 111.01, Maury County, Tennessee</v>
      </c>
      <c r="L198" t="str">
        <v>McMinnville</v>
      </c>
      <c r="AH198" t="str">
        <v>Block Group 2, Census Tract 109.04, Davidson County, Tennessee</v>
      </c>
      <c r="AV198" t="str">
        <v>Block Group 3, Census Tract 113.23, Hamilton County, Tennessee</v>
      </c>
      <c r="BJ198" t="str">
        <v>Block Group 2, Census Tract 58.14, Knox County, Tennessee</v>
      </c>
      <c r="CP198" t="str">
        <v>Block Group 1, Census Tract 56, Shelby County, Tennessee</v>
      </c>
      <c r="GI198" t="str">
        <v>Census Tract 56, Shelby County, Tennessee</v>
      </c>
    </row>
    <row r="199" spans="1:191" x14ac:dyDescent="0.3">
      <c r="A199" s="163" t="s">
        <v>7703</v>
      </c>
      <c r="B199" s="1" t="s">
        <v>204</v>
      </c>
      <c r="C199" s="1"/>
      <c r="D199" s="166">
        <v>125</v>
      </c>
      <c r="E199" s="166">
        <v>540</v>
      </c>
      <c r="F199" s="166">
        <v>585</v>
      </c>
      <c r="G199" s="166">
        <v>720</v>
      </c>
      <c r="H199" s="165">
        <f t="shared" si="6"/>
        <v>0.75</v>
      </c>
      <c r="I199" s="146">
        <f t="shared" si="7"/>
        <v>0.1736111111111111</v>
      </c>
      <c r="J199" t="str">
        <v>Block Group 1, Census Tract 111.02, Blount County, Tennessee</v>
      </c>
      <c r="K199" t="str">
        <v>Census Tract 111.02, Blount County, Tennessee</v>
      </c>
      <c r="L199" t="str">
        <v>Medina</v>
      </c>
      <c r="AH199" t="str">
        <v>Block Group 2, Census Tract 110.01, Davidson County, Tennessee</v>
      </c>
      <c r="AV199" t="str">
        <v>Block Group 3, Census Tract 113.25, Hamilton County, Tennessee</v>
      </c>
      <c r="BJ199" t="str">
        <v>Block Group 2, Census Tract 58.15, Knox County, Tennessee</v>
      </c>
      <c r="CP199" t="str">
        <v>Block Group 1, Census Tract 57, Shelby County, Tennessee</v>
      </c>
      <c r="GI199" t="str">
        <v>Census Tract 57, Shelby County, Tennessee</v>
      </c>
    </row>
    <row r="200" spans="1:191" x14ac:dyDescent="0.3">
      <c r="A200" s="163" t="s">
        <v>7703</v>
      </c>
      <c r="B200" s="1" t="s">
        <v>205</v>
      </c>
      <c r="C200" s="1"/>
      <c r="D200" s="166">
        <v>960</v>
      </c>
      <c r="E200" s="166">
        <v>1675</v>
      </c>
      <c r="F200" s="166">
        <v>2080</v>
      </c>
      <c r="G200" s="166">
        <v>3290</v>
      </c>
      <c r="H200" s="165">
        <f t="shared" si="6"/>
        <v>0.50911854103343468</v>
      </c>
      <c r="I200" s="146">
        <f t="shared" si="7"/>
        <v>0.2917933130699088</v>
      </c>
      <c r="J200" t="str">
        <v>Block Group 1, Census Tract 111.02, Bradley County, Tennessee</v>
      </c>
      <c r="K200" t="str">
        <v>Census Tract 111.02, Bradley County, Tennessee</v>
      </c>
      <c r="L200" t="str">
        <v>Medon</v>
      </c>
      <c r="AH200" t="str">
        <v>Block Group 2, Census Tract 110.02, Davidson County, Tennessee</v>
      </c>
      <c r="AV200" t="str">
        <v>Block Group 3, Census Tract 113.26, Hamilton County, Tennessee</v>
      </c>
      <c r="BJ200" t="str">
        <v>Block Group 2, Census Tract 59.03, Knox County, Tennessee</v>
      </c>
      <c r="CP200" t="str">
        <v>Block Group 1, Census Tract 58, Shelby County, Tennessee</v>
      </c>
      <c r="GI200" t="str">
        <v>Census Tract 58, Shelby County, Tennessee</v>
      </c>
    </row>
    <row r="201" spans="1:191" x14ac:dyDescent="0.3">
      <c r="A201" s="163" t="s">
        <v>7703</v>
      </c>
      <c r="B201" s="1" t="s">
        <v>206</v>
      </c>
      <c r="C201" s="1"/>
      <c r="D201" s="166">
        <v>1765</v>
      </c>
      <c r="E201" s="166">
        <v>3795</v>
      </c>
      <c r="F201" s="166">
        <v>6390</v>
      </c>
      <c r="G201" s="166">
        <v>8990</v>
      </c>
      <c r="H201" s="165">
        <f t="shared" si="6"/>
        <v>0.42213570634037823</v>
      </c>
      <c r="I201" s="146">
        <f t="shared" si="7"/>
        <v>0.19632925472747498</v>
      </c>
      <c r="J201" t="str">
        <v>Block Group 1, Census Tract 111.02, Maury County, Tennessee</v>
      </c>
      <c r="K201" t="str">
        <v>Census Tract 111.02, Maury County, Tennessee</v>
      </c>
      <c r="L201" t="str">
        <v>Memphis</v>
      </c>
      <c r="AH201" t="str">
        <v>Block Group 2, Census Tract 111, Davidson County, Tennessee</v>
      </c>
      <c r="AV201" t="str">
        <v>Block Group 3, Census Tract 114.02, Hamilton County, Tennessee</v>
      </c>
      <c r="BJ201" t="str">
        <v>Block Group 2, Census Tract 59.07, Knox County, Tennessee</v>
      </c>
      <c r="CP201" t="str">
        <v>Block Group 1, Census Tract 59, Shelby County, Tennessee</v>
      </c>
      <c r="GI201" t="str">
        <v>Census Tract 59, Shelby County, Tennessee</v>
      </c>
    </row>
    <row r="202" spans="1:191" x14ac:dyDescent="0.3">
      <c r="A202" s="163" t="s">
        <v>7703</v>
      </c>
      <c r="B202" s="1" t="s">
        <v>207</v>
      </c>
      <c r="C202" s="1"/>
      <c r="D202" s="166">
        <v>1595</v>
      </c>
      <c r="E202" s="166">
        <v>3205</v>
      </c>
      <c r="F202" s="166">
        <v>5840</v>
      </c>
      <c r="G202" s="166">
        <v>22885</v>
      </c>
      <c r="H202" s="165">
        <f t="shared" si="6"/>
        <v>0.14004806641905179</v>
      </c>
      <c r="I202" s="146">
        <f t="shared" si="7"/>
        <v>6.969630762508193E-2</v>
      </c>
      <c r="J202" t="str">
        <v>Block Group 1, Census Tract 112, Davidson County, Tennessee</v>
      </c>
      <c r="K202" t="str">
        <v>Census Tract 112, Davidson County, Tennessee</v>
      </c>
      <c r="L202" t="str">
        <v>Michie</v>
      </c>
      <c r="AH202" t="str">
        <v>Block Group 2, Census Tract 112, Davidson County, Tennessee</v>
      </c>
      <c r="AV202" t="str">
        <v>Block Group 3, Census Tract 114.11, Hamilton County, Tennessee</v>
      </c>
      <c r="BJ202" t="str">
        <v>Block Group 2, Census Tract 59.08, Knox County, Tennessee</v>
      </c>
      <c r="CP202" t="str">
        <v>Block Group 1, Census Tract 6, Shelby County, Tennessee</v>
      </c>
      <c r="GI202" t="str">
        <v>Census Tract 6, Shelby County, Tennessee</v>
      </c>
    </row>
    <row r="203" spans="1:191" x14ac:dyDescent="0.3">
      <c r="A203" s="163" t="s">
        <v>7703</v>
      </c>
      <c r="B203" s="1" t="s">
        <v>208</v>
      </c>
      <c r="C203" s="1"/>
      <c r="D203" s="166">
        <v>2050</v>
      </c>
      <c r="E203" s="166">
        <v>3135</v>
      </c>
      <c r="F203" s="166">
        <v>4760</v>
      </c>
      <c r="G203" s="166">
        <v>6675</v>
      </c>
      <c r="H203" s="165">
        <f t="shared" si="6"/>
        <v>0.46966292134831461</v>
      </c>
      <c r="I203" s="146">
        <f t="shared" si="7"/>
        <v>0.30711610486891383</v>
      </c>
      <c r="J203" t="str">
        <v>Block Group 1, Census Tract 112, Maury County, Tennessee</v>
      </c>
      <c r="K203" t="str">
        <v>Census Tract 112, Maury County, Tennessee</v>
      </c>
      <c r="L203" t="str">
        <v>Middleton</v>
      </c>
      <c r="AH203" t="str">
        <v>Block Group 2, Census Tract 113, Davidson County, Tennessee</v>
      </c>
      <c r="AV203" t="str">
        <v>Block Group 3, Census Tract 114.13, Hamilton County, Tennessee</v>
      </c>
      <c r="BJ203" t="str">
        <v>Block Group 2, Census Tract 59.09, Knox County, Tennessee</v>
      </c>
      <c r="CP203" t="str">
        <v>Block Group 1, Census Tract 60, Shelby County, Tennessee</v>
      </c>
      <c r="GI203" t="str">
        <v>Census Tract 60, Shelby County, Tennessee</v>
      </c>
    </row>
    <row r="204" spans="1:191" x14ac:dyDescent="0.3">
      <c r="A204" s="163" t="s">
        <v>7703</v>
      </c>
      <c r="B204" s="1" t="s">
        <v>209</v>
      </c>
      <c r="C204" s="1"/>
      <c r="D204" s="166">
        <v>115</v>
      </c>
      <c r="E204" s="166">
        <v>190</v>
      </c>
      <c r="F204" s="166">
        <v>275</v>
      </c>
      <c r="G204" s="166">
        <v>380</v>
      </c>
      <c r="H204" s="165">
        <f t="shared" si="6"/>
        <v>0.5</v>
      </c>
      <c r="I204" s="146">
        <f t="shared" si="7"/>
        <v>0.30263157894736842</v>
      </c>
      <c r="J204" t="str">
        <v>Block Group 1, Census Tract 112, Shelby County, Tennessee</v>
      </c>
      <c r="K204" t="str">
        <v>Census Tract 112, Shelby County, Tennessee</v>
      </c>
      <c r="L204" t="str">
        <v>Milan</v>
      </c>
      <c r="AH204" t="str">
        <v>Block Group 2, Census Tract 114, Davidson County, Tennessee</v>
      </c>
      <c r="AV204" t="str">
        <v>Block Group 3, Census Tract 114.45, Hamilton County, Tennessee</v>
      </c>
      <c r="BJ204" t="str">
        <v>Block Group 2, Census Tract 59.11, Knox County, Tennessee</v>
      </c>
      <c r="CP204" t="str">
        <v>Block Group 1, Census Tract 62, Shelby County, Tennessee</v>
      </c>
      <c r="GI204" t="str">
        <v>Census Tract 62, Shelby County, Tennessee</v>
      </c>
    </row>
    <row r="205" spans="1:191" x14ac:dyDescent="0.3">
      <c r="A205" s="163" t="s">
        <v>7703</v>
      </c>
      <c r="B205" s="1" t="s">
        <v>210</v>
      </c>
      <c r="C205" s="1"/>
      <c r="D205" s="166">
        <v>490</v>
      </c>
      <c r="E205" s="166">
        <v>650</v>
      </c>
      <c r="F205" s="166">
        <v>1110</v>
      </c>
      <c r="G205" s="166">
        <v>4870</v>
      </c>
      <c r="H205" s="165">
        <f t="shared" si="6"/>
        <v>0.13347022587268995</v>
      </c>
      <c r="I205" s="146">
        <f t="shared" si="7"/>
        <v>0.10061601642710473</v>
      </c>
      <c r="J205" t="str">
        <v>Block Group 1, Census Tract 112.01, Blount County, Tennessee</v>
      </c>
      <c r="K205" t="str">
        <v>Census Tract 112.01, Blount County, Tennessee</v>
      </c>
      <c r="L205" t="str">
        <v>Milledgeville</v>
      </c>
      <c r="AH205" t="str">
        <v>Block Group 2, Census Tract 115, Davidson County, Tennessee</v>
      </c>
      <c r="AV205" t="str">
        <v>Block Group 3, Census Tract 114.46, Hamilton County, Tennessee</v>
      </c>
      <c r="BJ205" t="str">
        <v>Block Group 2, Census Tract 59.12, Knox County, Tennessee</v>
      </c>
      <c r="CP205" t="str">
        <v>Block Group 1, Census Tract 63, Shelby County, Tennessee</v>
      </c>
      <c r="GI205" t="str">
        <v>Census Tract 63, Shelby County, Tennessee</v>
      </c>
    </row>
    <row r="206" spans="1:191" x14ac:dyDescent="0.3">
      <c r="A206" s="163" t="s">
        <v>7703</v>
      </c>
      <c r="B206" s="1" t="s">
        <v>211</v>
      </c>
      <c r="C206" s="1"/>
      <c r="D206" s="166">
        <v>11470</v>
      </c>
      <c r="E206" s="166">
        <v>21600</v>
      </c>
      <c r="F206" s="166">
        <v>34325</v>
      </c>
      <c r="G206" s="166">
        <v>80325</v>
      </c>
      <c r="H206" s="165">
        <f t="shared" si="6"/>
        <v>0.26890756302521007</v>
      </c>
      <c r="I206" s="146">
        <f t="shared" si="7"/>
        <v>0.14279489573607221</v>
      </c>
      <c r="J206" t="str">
        <v>Block Group 1, Census Tract 112.01, Bradley County, Tennessee</v>
      </c>
      <c r="K206" t="str">
        <v>Census Tract 112.01, Bradley County, Tennessee</v>
      </c>
      <c r="L206" t="str">
        <v>Millersville</v>
      </c>
      <c r="AH206" t="str">
        <v>Block Group 2, Census Tract 116, Davidson County, Tennessee</v>
      </c>
      <c r="AV206" t="str">
        <v>Block Group 3, Census Tract 114.47, Hamilton County, Tennessee</v>
      </c>
      <c r="BJ206" t="str">
        <v>Block Group 2, Census Tract 60.01, Knox County, Tennessee</v>
      </c>
      <c r="CP206" t="str">
        <v>Block Group 1, Census Tract 64, Shelby County, Tennessee</v>
      </c>
      <c r="GI206" t="str">
        <v>Census Tract 64, Shelby County, Tennessee</v>
      </c>
    </row>
    <row r="207" spans="1:191" x14ac:dyDescent="0.3">
      <c r="A207" s="163" t="s">
        <v>7703</v>
      </c>
      <c r="B207" s="1" t="s">
        <v>212</v>
      </c>
      <c r="C207" s="1"/>
      <c r="D207" s="166">
        <v>305</v>
      </c>
      <c r="E207" s="166">
        <v>405</v>
      </c>
      <c r="F207" s="166">
        <v>550</v>
      </c>
      <c r="G207" s="166">
        <v>700</v>
      </c>
      <c r="H207" s="165">
        <f t="shared" si="6"/>
        <v>0.57857142857142863</v>
      </c>
      <c r="I207" s="146">
        <f t="shared" si="7"/>
        <v>0.43571428571428572</v>
      </c>
      <c r="J207" t="str">
        <v>Block Group 1, Census Tract 112.02, Blount County, Tennessee</v>
      </c>
      <c r="K207" t="str">
        <v>Census Tract 112.02, Blount County, Tennessee</v>
      </c>
      <c r="L207" t="str">
        <v>Millington</v>
      </c>
      <c r="AH207" t="str">
        <v>Block Group 2, Census Tract 117, Davidson County, Tennessee</v>
      </c>
      <c r="AV207" t="str">
        <v>Block Group 3, Census Tract 114.48, Hamilton County, Tennessee</v>
      </c>
      <c r="BJ207" t="str">
        <v>Block Group 2, Census Tract 60.02, Knox County, Tennessee</v>
      </c>
      <c r="CP207" t="str">
        <v>Block Group 1, Census Tract 65, Shelby County, Tennessee</v>
      </c>
      <c r="GI207" t="str">
        <v>Census Tract 65, Shelby County, Tennessee</v>
      </c>
    </row>
    <row r="208" spans="1:191" x14ac:dyDescent="0.3">
      <c r="A208" s="163" t="s">
        <v>7703</v>
      </c>
      <c r="B208" s="1" t="s">
        <v>213</v>
      </c>
      <c r="C208" s="1"/>
      <c r="D208" s="166">
        <v>335</v>
      </c>
      <c r="E208" s="166">
        <v>515</v>
      </c>
      <c r="F208" s="166">
        <v>815</v>
      </c>
      <c r="G208" s="166">
        <v>1050</v>
      </c>
      <c r="H208" s="165">
        <f t="shared" si="6"/>
        <v>0.49047619047619045</v>
      </c>
      <c r="I208" s="146">
        <f t="shared" si="7"/>
        <v>0.31904761904761902</v>
      </c>
      <c r="J208" t="str">
        <v>Block Group 1, Census Tract 112.03, Bradley County, Tennessee</v>
      </c>
      <c r="K208" t="str">
        <v>Census Tract 112.03, Bradley County, Tennessee</v>
      </c>
      <c r="L208" t="str">
        <v>Minor Hill</v>
      </c>
      <c r="AH208" t="str">
        <v>Block Group 2, Census Tract 118, Davidson County, Tennessee</v>
      </c>
      <c r="AV208" t="str">
        <v>Block Group 3, Census Tract 116, Hamilton County, Tennessee</v>
      </c>
      <c r="BJ208" t="str">
        <v>Block Group 2, Census Tract 60.03, Knox County, Tennessee</v>
      </c>
      <c r="CP208" t="str">
        <v>Block Group 1, Census Tract 66, Shelby County, Tennessee</v>
      </c>
      <c r="GI208" t="str">
        <v>Census Tract 66, Shelby County, Tennessee</v>
      </c>
    </row>
    <row r="209" spans="1:191" x14ac:dyDescent="0.3">
      <c r="A209" s="163" t="s">
        <v>7703</v>
      </c>
      <c r="B209" s="1" t="s">
        <v>214</v>
      </c>
      <c r="C209" s="1"/>
      <c r="D209" s="166">
        <v>150</v>
      </c>
      <c r="E209" s="166">
        <v>245</v>
      </c>
      <c r="F209" s="166">
        <v>335</v>
      </c>
      <c r="G209" s="166">
        <v>490</v>
      </c>
      <c r="H209" s="165">
        <f t="shared" si="6"/>
        <v>0.5</v>
      </c>
      <c r="I209" s="146">
        <f t="shared" si="7"/>
        <v>0.30612244897959184</v>
      </c>
      <c r="J209" t="str">
        <v>Block Group 1, Census Tract 112.03, Hamilton County, Tennessee</v>
      </c>
      <c r="K209" t="str">
        <v>Census Tract 112.03, Hamilton County, Tennessee</v>
      </c>
      <c r="L209" t="str">
        <v>Mitchellville</v>
      </c>
      <c r="AH209" t="str">
        <v>Block Group 2, Census Tract 119, Davidson County, Tennessee</v>
      </c>
      <c r="AV209" t="str">
        <v>Block Group 3, Census Tract 117, Hamilton County, Tennessee</v>
      </c>
      <c r="BJ209" t="str">
        <v>Block Group 2, Census Tract 61.02, Knox County, Tennessee</v>
      </c>
      <c r="CP209" t="str">
        <v>Block Group 1, Census Tract 67, Shelby County, Tennessee</v>
      </c>
      <c r="GI209" t="str">
        <v>Census Tract 67, Shelby County, Tennessee</v>
      </c>
    </row>
    <row r="210" spans="1:191" x14ac:dyDescent="0.3">
      <c r="A210" s="163" t="s">
        <v>7703</v>
      </c>
      <c r="B210" s="1" t="s">
        <v>215</v>
      </c>
      <c r="C210" s="1"/>
      <c r="D210" s="166">
        <v>275</v>
      </c>
      <c r="E210" s="166">
        <v>505</v>
      </c>
      <c r="F210" s="166">
        <v>560</v>
      </c>
      <c r="G210" s="166">
        <v>765</v>
      </c>
      <c r="H210" s="165">
        <f t="shared" si="6"/>
        <v>0.66013071895424835</v>
      </c>
      <c r="I210" s="146">
        <f t="shared" si="7"/>
        <v>0.35947712418300654</v>
      </c>
      <c r="J210" t="str">
        <v>Block Group 1, Census Tract 112.04, Bradley County, Tennessee</v>
      </c>
      <c r="K210" t="str">
        <v>Census Tract 112.04, Bradley County, Tennessee</v>
      </c>
      <c r="L210" t="str">
        <v>Monteagle</v>
      </c>
      <c r="AH210" t="str">
        <v>Block Group 2, Census Tract 121, Davidson County, Tennessee</v>
      </c>
      <c r="AV210" t="str">
        <v>Block Group 3, Census Tract 118, Hamilton County, Tennessee</v>
      </c>
      <c r="BJ210" t="str">
        <v>Block Group 2, Census Tract 61.03, Knox County, Tennessee</v>
      </c>
      <c r="CP210" t="str">
        <v>Block Group 1, Census Tract 68, Shelby County, Tennessee</v>
      </c>
      <c r="GI210" t="str">
        <v>Census Tract 68, Shelby County, Tennessee</v>
      </c>
    </row>
    <row r="211" spans="1:191" x14ac:dyDescent="0.3">
      <c r="A211" s="163" t="s">
        <v>7703</v>
      </c>
      <c r="B211" s="1" t="s">
        <v>216</v>
      </c>
      <c r="C211" s="1"/>
      <c r="D211" s="166">
        <v>11280</v>
      </c>
      <c r="E211" s="166">
        <v>18545</v>
      </c>
      <c r="F211" s="166">
        <v>26155</v>
      </c>
      <c r="G211" s="166">
        <v>39170</v>
      </c>
      <c r="H211" s="165">
        <f t="shared" si="6"/>
        <v>0.47344906816441151</v>
      </c>
      <c r="I211" s="146">
        <f t="shared" si="7"/>
        <v>0.28797549144753637</v>
      </c>
      <c r="J211" t="str">
        <v>Block Group 1, Census Tract 112.04, Hamilton County, Tennessee</v>
      </c>
      <c r="K211" t="str">
        <v>Census Tract 112.04, Hamilton County, Tennessee</v>
      </c>
      <c r="L211" t="str">
        <v>Monterey</v>
      </c>
      <c r="AH211" t="str">
        <v>Block Group 2, Census Tract 122, Davidson County, Tennessee</v>
      </c>
      <c r="AV211" t="str">
        <v>Block Group 3, Census Tract 12, Hamilton County, Tennessee</v>
      </c>
      <c r="BJ211" t="str">
        <v>Block Group 2, Census Tract 61.04, Knox County, Tennessee</v>
      </c>
      <c r="CP211" t="str">
        <v>Block Group 1, Census Tract 69, Shelby County, Tennessee</v>
      </c>
      <c r="GI211" t="str">
        <v>Census Tract 69, Shelby County, Tennessee</v>
      </c>
    </row>
    <row r="212" spans="1:191" x14ac:dyDescent="0.3">
      <c r="A212" s="163" t="s">
        <v>7703</v>
      </c>
      <c r="B212" s="1" t="s">
        <v>217</v>
      </c>
      <c r="C212" s="1"/>
      <c r="D212" s="166">
        <v>440</v>
      </c>
      <c r="E212" s="166">
        <v>565</v>
      </c>
      <c r="F212" s="166">
        <v>585</v>
      </c>
      <c r="G212" s="166">
        <v>600</v>
      </c>
      <c r="H212" s="165">
        <f t="shared" si="6"/>
        <v>0.94166666666666665</v>
      </c>
      <c r="I212" s="146">
        <f t="shared" si="7"/>
        <v>0.73333333333333328</v>
      </c>
      <c r="J212" t="str">
        <v>Block Group 1, Census Tract 112.05, Hamilton County, Tennessee</v>
      </c>
      <c r="K212" t="str">
        <v>Census Tract 112.05, Hamilton County, Tennessee</v>
      </c>
      <c r="L212" t="str">
        <v>Morrison</v>
      </c>
      <c r="AH212" t="str">
        <v>Block Group 2, Census Tract 127.01, Davidson County, Tennessee</v>
      </c>
      <c r="AV212" t="str">
        <v>Block Group 3, Census Tract 121, Hamilton County, Tennessee</v>
      </c>
      <c r="BJ212" t="str">
        <v>Block Group 2, Census Tract 62.02, Knox County, Tennessee</v>
      </c>
      <c r="CP212" t="str">
        <v>Block Group 1, Census Tract 7, Shelby County, Tennessee</v>
      </c>
      <c r="GI212" t="str">
        <v>Census Tract 7, Shelby County, Tennessee</v>
      </c>
    </row>
    <row r="213" spans="1:191" x14ac:dyDescent="0.3">
      <c r="A213" s="163" t="s">
        <v>7703</v>
      </c>
      <c r="B213" s="1" t="s">
        <v>218</v>
      </c>
      <c r="C213" s="1"/>
      <c r="D213" s="166">
        <v>40</v>
      </c>
      <c r="E213" s="166">
        <v>110</v>
      </c>
      <c r="F213" s="166">
        <v>170</v>
      </c>
      <c r="G213" s="166">
        <v>330</v>
      </c>
      <c r="H213" s="165">
        <f t="shared" si="6"/>
        <v>0.33333333333333331</v>
      </c>
      <c r="I213" s="146">
        <f t="shared" si="7"/>
        <v>0.12121212121212122</v>
      </c>
      <c r="J213" t="str">
        <v>Block Group 1, Census Tract 112.06, Hamilton County, Tennessee</v>
      </c>
      <c r="K213" t="str">
        <v>Census Tract 112.06, Hamilton County, Tennessee</v>
      </c>
      <c r="L213" t="str">
        <v>Morristown</v>
      </c>
      <c r="AH213" t="str">
        <v>Block Group 2, Census Tract 127.02, Davidson County, Tennessee</v>
      </c>
      <c r="AV213" t="str">
        <v>Block Group 3, Census Tract 122, Hamilton County, Tennessee</v>
      </c>
      <c r="BJ213" t="str">
        <v>Block Group 2, Census Tract 62.03, Knox County, Tennessee</v>
      </c>
      <c r="CP213" t="str">
        <v>Block Group 1, Census Tract 70, Shelby County, Tennessee</v>
      </c>
      <c r="GI213" t="str">
        <v>Census Tract 70, Shelby County, Tennessee</v>
      </c>
    </row>
    <row r="214" spans="1:191" x14ac:dyDescent="0.3">
      <c r="A214" s="163" t="s">
        <v>7703</v>
      </c>
      <c r="B214" s="1" t="s">
        <v>219</v>
      </c>
      <c r="C214" s="1"/>
      <c r="D214" s="166">
        <v>190</v>
      </c>
      <c r="E214" s="166">
        <v>305</v>
      </c>
      <c r="F214" s="166">
        <v>415</v>
      </c>
      <c r="G214" s="166">
        <v>490</v>
      </c>
      <c r="H214" s="165">
        <f t="shared" si="6"/>
        <v>0.62244897959183676</v>
      </c>
      <c r="I214" s="146">
        <f t="shared" si="7"/>
        <v>0.38775510204081631</v>
      </c>
      <c r="J214" t="str">
        <v>Block Group 1, Census Tract 113, Davidson County, Tennessee</v>
      </c>
      <c r="K214" t="str">
        <v>Census Tract 113, Davidson County, Tennessee</v>
      </c>
      <c r="L214" t="str">
        <v>Moscow</v>
      </c>
      <c r="AH214" t="str">
        <v>Block Group 2, Census Tract 128.01, Davidson County, Tennessee</v>
      </c>
      <c r="AV214" t="str">
        <v>Block Group 3, Census Tract 123, Hamilton County, Tennessee</v>
      </c>
      <c r="BJ214" t="str">
        <v>Block Group 2, Census Tract 62.05, Knox County, Tennessee</v>
      </c>
      <c r="CP214" t="str">
        <v>Block Group 1, Census Tract 71, Shelby County, Tennessee</v>
      </c>
      <c r="GI214" t="str">
        <v>Census Tract 71, Shelby County, Tennessee</v>
      </c>
    </row>
    <row r="215" spans="1:191" x14ac:dyDescent="0.3">
      <c r="A215" s="163" t="s">
        <v>7703</v>
      </c>
      <c r="B215" s="1" t="s">
        <v>220</v>
      </c>
      <c r="C215" s="1"/>
      <c r="D215" s="166">
        <v>815</v>
      </c>
      <c r="E215" s="166">
        <v>1795</v>
      </c>
      <c r="F215" s="166">
        <v>2485</v>
      </c>
      <c r="G215" s="166">
        <v>3740</v>
      </c>
      <c r="H215" s="165">
        <f t="shared" si="6"/>
        <v>0.4799465240641711</v>
      </c>
      <c r="I215" s="146">
        <f t="shared" si="7"/>
        <v>0.21791443850267381</v>
      </c>
      <c r="J215" t="str">
        <v>Block Group 1, Census Tract 113, Shelby County, Tennessee</v>
      </c>
      <c r="K215" t="str">
        <v>Census Tract 113, Shelby County, Tennessee</v>
      </c>
      <c r="L215" t="str">
        <v>Mosheim</v>
      </c>
      <c r="AH215" t="str">
        <v>Block Group 2, Census Tract 128.02, Davidson County, Tennessee</v>
      </c>
      <c r="AV215" t="str">
        <v>Block Group 3, Census Tract 124, Hamilton County, Tennessee</v>
      </c>
      <c r="BJ215" t="str">
        <v>Block Group 2, Census Tract 62.06, Knox County, Tennessee</v>
      </c>
      <c r="CP215" t="str">
        <v>Block Group 1, Census Tract 72, Shelby County, Tennessee</v>
      </c>
      <c r="GI215" t="str">
        <v>Census Tract 72, Shelby County, Tennessee</v>
      </c>
    </row>
    <row r="216" spans="1:191" x14ac:dyDescent="0.3">
      <c r="A216" s="163" t="s">
        <v>7703</v>
      </c>
      <c r="B216" s="1" t="s">
        <v>221</v>
      </c>
      <c r="C216" s="1"/>
      <c r="D216" s="166">
        <v>1865</v>
      </c>
      <c r="E216" s="166">
        <v>4035</v>
      </c>
      <c r="F216" s="166">
        <v>8320</v>
      </c>
      <c r="G216" s="166">
        <v>39095</v>
      </c>
      <c r="H216" s="165">
        <f t="shared" si="6"/>
        <v>0.10321012917252846</v>
      </c>
      <c r="I216" s="146">
        <f t="shared" si="7"/>
        <v>4.7704310014068295E-2</v>
      </c>
      <c r="J216" t="str">
        <v>Block Group 1, Census Tract 113.01, Blount County, Tennessee</v>
      </c>
      <c r="K216" t="str">
        <v>Census Tract 113.01, Blount County, Tennessee</v>
      </c>
      <c r="L216" t="str">
        <v>Mount Carmel</v>
      </c>
      <c r="AH216" t="str">
        <v>Block Group 2, Census Tract 131, Davidson County, Tennessee</v>
      </c>
      <c r="AV216" t="str">
        <v>Block Group 3, Census Tract 16, Hamilton County, Tennessee</v>
      </c>
      <c r="BJ216" t="str">
        <v>Block Group 2, Census Tract 62.07, Knox County, Tennessee</v>
      </c>
      <c r="CP216" t="str">
        <v>Block Group 1, Census Tract 73, Shelby County, Tennessee</v>
      </c>
      <c r="GI216" t="str">
        <v>Census Tract 73, Shelby County, Tennessee</v>
      </c>
    </row>
    <row r="217" spans="1:191" x14ac:dyDescent="0.3">
      <c r="A217" s="163" t="s">
        <v>7703</v>
      </c>
      <c r="B217" s="1" t="s">
        <v>222</v>
      </c>
      <c r="C217" s="1"/>
      <c r="D217" s="166">
        <v>110</v>
      </c>
      <c r="E217" s="166">
        <v>270</v>
      </c>
      <c r="F217" s="166">
        <v>425</v>
      </c>
      <c r="G217" s="166">
        <v>545</v>
      </c>
      <c r="H217" s="165">
        <f t="shared" si="6"/>
        <v>0.49541284403669728</v>
      </c>
      <c r="I217" s="146">
        <f t="shared" si="7"/>
        <v>0.20183486238532111</v>
      </c>
      <c r="J217" t="str">
        <v>Block Group 1, Census Tract 113.01, Bradley County, Tennessee</v>
      </c>
      <c r="K217" t="str">
        <v>Census Tract 113.01, Bradley County, Tennessee</v>
      </c>
      <c r="L217" t="str">
        <v>Mount Juliet</v>
      </c>
      <c r="AH217" t="str">
        <v>Block Group 2, Census Tract 132.01, Davidson County, Tennessee</v>
      </c>
      <c r="AV217" t="str">
        <v>Block Group 3, Census Tract 19, Hamilton County, Tennessee</v>
      </c>
      <c r="BJ217" t="str">
        <v>Block Group 2, Census Tract 62.08, Knox County, Tennessee</v>
      </c>
      <c r="CP217" t="str">
        <v>Block Group 1, Census Tract 74, Shelby County, Tennessee</v>
      </c>
      <c r="GI217" t="str">
        <v>Census Tract 74, Shelby County, Tennessee</v>
      </c>
    </row>
    <row r="218" spans="1:191" x14ac:dyDescent="0.3">
      <c r="A218" s="163" t="s">
        <v>7703</v>
      </c>
      <c r="B218" s="1" t="s">
        <v>223</v>
      </c>
      <c r="C218" s="1"/>
      <c r="D218" s="166">
        <v>95</v>
      </c>
      <c r="E218" s="166">
        <v>210</v>
      </c>
      <c r="F218" s="166">
        <v>280</v>
      </c>
      <c r="G218" s="166">
        <v>450</v>
      </c>
      <c r="H218" s="165">
        <f t="shared" si="6"/>
        <v>0.46666666666666667</v>
      </c>
      <c r="I218" s="146">
        <f t="shared" si="7"/>
        <v>0.21111111111111111</v>
      </c>
      <c r="J218" t="str">
        <v>Block Group 1, Census Tract 113.02, Blount County, Tennessee</v>
      </c>
      <c r="K218" t="str">
        <v>Census Tract 113.02, Blount County, Tennessee</v>
      </c>
      <c r="L218" t="str">
        <v>Mount Pleasant</v>
      </c>
      <c r="AH218" t="str">
        <v>Block Group 2, Census Tract 132.02, Davidson County, Tennessee</v>
      </c>
      <c r="AV218" t="str">
        <v>Block Group 3, Census Tract 24, Hamilton County, Tennessee</v>
      </c>
      <c r="BJ218" t="str">
        <v>Block Group 2, Census Tract 63.01, Knox County, Tennessee</v>
      </c>
      <c r="CP218" t="str">
        <v>Block Group 1, Census Tract 75, Shelby County, Tennessee</v>
      </c>
      <c r="GI218" t="str">
        <v>Census Tract 75, Shelby County, Tennessee</v>
      </c>
    </row>
    <row r="219" spans="1:191" x14ac:dyDescent="0.3">
      <c r="A219" s="163" t="s">
        <v>7703</v>
      </c>
      <c r="B219" s="1" t="s">
        <v>224</v>
      </c>
      <c r="C219" s="1"/>
      <c r="D219" s="166">
        <v>350</v>
      </c>
      <c r="E219" s="166">
        <v>700</v>
      </c>
      <c r="F219" s="166">
        <v>1035</v>
      </c>
      <c r="G219" s="166">
        <v>1530</v>
      </c>
      <c r="H219" s="165">
        <f t="shared" si="6"/>
        <v>0.45751633986928103</v>
      </c>
      <c r="I219" s="146">
        <f t="shared" si="7"/>
        <v>0.22875816993464052</v>
      </c>
      <c r="J219" t="str">
        <v>Block Group 1, Census Tract 113.02, Bradley County, Tennessee</v>
      </c>
      <c r="K219" t="str">
        <v>Census Tract 113.02, Bradley County, Tennessee</v>
      </c>
      <c r="L219" t="str">
        <v>Mountain City</v>
      </c>
      <c r="AH219" t="str">
        <v>Block Group 2, Census Tract 133, Davidson County, Tennessee</v>
      </c>
      <c r="AV219" t="str">
        <v>Block Group 3, Census Tract 25, Hamilton County, Tennessee</v>
      </c>
      <c r="BJ219" t="str">
        <v>Block Group 2, Census Tract 63.02, Knox County, Tennessee</v>
      </c>
      <c r="CP219" t="str">
        <v>Block Group 1, Census Tract 78.10, Shelby County, Tennessee</v>
      </c>
      <c r="GI219" t="str">
        <v>Census Tract 78.10, Shelby County, Tennessee</v>
      </c>
    </row>
    <row r="220" spans="1:191" x14ac:dyDescent="0.3">
      <c r="A220" s="163" t="s">
        <v>7703</v>
      </c>
      <c r="B220" s="1" t="s">
        <v>225</v>
      </c>
      <c r="C220" s="1"/>
      <c r="D220" s="166">
        <v>4705</v>
      </c>
      <c r="E220" s="166">
        <v>7140</v>
      </c>
      <c r="F220" s="166">
        <v>10945</v>
      </c>
      <c r="G220" s="166">
        <v>16715</v>
      </c>
      <c r="H220" s="165">
        <f t="shared" si="6"/>
        <v>0.42716123242596471</v>
      </c>
      <c r="I220" s="146">
        <f t="shared" si="7"/>
        <v>0.28148369727789413</v>
      </c>
      <c r="J220" t="str">
        <v>Block Group 1, Census Tract 113.11, Hamilton County, Tennessee</v>
      </c>
      <c r="K220" t="str">
        <v>Census Tract 113.11, Hamilton County, Tennessee</v>
      </c>
      <c r="L220" t="str">
        <v>Munford</v>
      </c>
      <c r="AH220" t="str">
        <v>Block Group 2, Census Tract 134, Davidson County, Tennessee</v>
      </c>
      <c r="AV220" t="str">
        <v>Block Group 3, Census Tract 26, Hamilton County, Tennessee</v>
      </c>
      <c r="BJ220" t="str">
        <v>Block Group 2, Census Tract 64.01, Knox County, Tennessee</v>
      </c>
      <c r="CP220" t="str">
        <v>Block Group 1, Census Tract 78.21, Shelby County, Tennessee</v>
      </c>
      <c r="GI220" t="str">
        <v>Census Tract 78.21, Shelby County, Tennessee</v>
      </c>
    </row>
    <row r="221" spans="1:191" x14ac:dyDescent="0.3">
      <c r="A221" s="163" t="s">
        <v>7703</v>
      </c>
      <c r="B221" s="1" t="s">
        <v>226</v>
      </c>
      <c r="C221" s="1"/>
      <c r="D221" s="166">
        <v>190</v>
      </c>
      <c r="E221" s="166">
        <v>610</v>
      </c>
      <c r="F221" s="166">
        <v>965</v>
      </c>
      <c r="G221" s="166">
        <v>1550</v>
      </c>
      <c r="H221" s="165">
        <f t="shared" si="6"/>
        <v>0.3935483870967742</v>
      </c>
      <c r="I221" s="146">
        <f t="shared" si="7"/>
        <v>0.12258064516129032</v>
      </c>
      <c r="J221" t="str">
        <v>Block Group 1, Census Tract 113.14, Hamilton County, Tennessee</v>
      </c>
      <c r="K221" t="str">
        <v>Census Tract 113.14, Hamilton County, Tennessee</v>
      </c>
      <c r="L221" t="str">
        <v>Murfreesboro</v>
      </c>
      <c r="AH221" t="str">
        <v>Block Group 2, Census Tract 135, Davidson County, Tennessee</v>
      </c>
      <c r="AV221" t="str">
        <v>Block Group 3, Census Tract 28, Hamilton County, Tennessee</v>
      </c>
      <c r="BJ221" t="str">
        <v>Block Group 2, Census Tract 64.02, Knox County, Tennessee</v>
      </c>
      <c r="CP221" t="str">
        <v>Block Group 1, Census Tract 78.22, Shelby County, Tennessee</v>
      </c>
      <c r="GI221" t="str">
        <v>Census Tract 78.22, Shelby County, Tennessee</v>
      </c>
    </row>
    <row r="222" spans="1:191" x14ac:dyDescent="0.3">
      <c r="A222" s="163" t="s">
        <v>7703</v>
      </c>
      <c r="B222" s="1" t="s">
        <v>227</v>
      </c>
      <c r="C222" s="1"/>
      <c r="D222" s="166">
        <v>60</v>
      </c>
      <c r="E222" s="166">
        <v>115</v>
      </c>
      <c r="F222" s="166">
        <v>270</v>
      </c>
      <c r="G222" s="166">
        <v>390</v>
      </c>
      <c r="H222" s="165">
        <f t="shared" si="6"/>
        <v>0.29487179487179488</v>
      </c>
      <c r="I222" s="146">
        <f t="shared" si="7"/>
        <v>0.15384615384615385</v>
      </c>
      <c r="J222" t="str">
        <v>Block Group 1, Census Tract 113.21, Hamilton County, Tennessee</v>
      </c>
      <c r="K222" t="str">
        <v>Census Tract 113.21, Hamilton County, Tennessee</v>
      </c>
      <c r="L222" t="str">
        <v>Nashville-Davidson Metro</v>
      </c>
      <c r="AH222" t="str">
        <v>Block Group 2, Census Tract 136, Davidson County, Tennessee</v>
      </c>
      <c r="AV222" t="str">
        <v>Block Group 3, Census Tract 30, Hamilton County, Tennessee</v>
      </c>
      <c r="BJ222" t="str">
        <v>Block Group 2, Census Tract 64.03, Knox County, Tennessee</v>
      </c>
      <c r="CP222" t="str">
        <v>Block Group 1, Census Tract 79, Shelby County, Tennessee</v>
      </c>
      <c r="GI222" t="str">
        <v>Census Tract 79, Shelby County, Tennessee</v>
      </c>
    </row>
    <row r="223" spans="1:191" x14ac:dyDescent="0.3">
      <c r="A223" s="163" t="s">
        <v>7703</v>
      </c>
      <c r="B223" s="1" t="s">
        <v>228</v>
      </c>
      <c r="C223" s="1"/>
      <c r="D223" s="166">
        <v>665</v>
      </c>
      <c r="E223" s="166">
        <v>1045</v>
      </c>
      <c r="F223" s="166">
        <v>1325</v>
      </c>
      <c r="G223" s="166">
        <v>1645</v>
      </c>
      <c r="H223" s="165">
        <f t="shared" si="6"/>
        <v>0.63525835866261393</v>
      </c>
      <c r="I223" s="146">
        <f t="shared" si="7"/>
        <v>0.40425531914893614</v>
      </c>
      <c r="J223" t="str">
        <v>Block Group 1, Census Tract 113.23, Hamilton County, Tennessee</v>
      </c>
      <c r="K223" t="str">
        <v>Census Tract 113.23, Hamilton County, Tennessee</v>
      </c>
      <c r="L223" t="str">
        <v>New Hope</v>
      </c>
      <c r="AH223" t="str">
        <v>Block Group 2, Census Tract 137.01, Davidson County, Tennessee</v>
      </c>
      <c r="AV223" t="str">
        <v>Block Group 3, Census Tract 32, Hamilton County, Tennessee</v>
      </c>
      <c r="BJ223" t="str">
        <v>Block Group 2, Census Tract 65.01, Knox County, Tennessee</v>
      </c>
      <c r="CP223" t="str">
        <v>Block Group 1, Census Tract 8, Shelby County, Tennessee</v>
      </c>
      <c r="GI223" t="str">
        <v>Census Tract 8, Shelby County, Tennessee</v>
      </c>
    </row>
    <row r="224" spans="1:191" x14ac:dyDescent="0.3">
      <c r="A224" s="163" t="s">
        <v>7703</v>
      </c>
      <c r="B224" s="1" t="s">
        <v>229</v>
      </c>
      <c r="C224" s="1"/>
      <c r="D224" s="166">
        <v>195</v>
      </c>
      <c r="E224" s="166">
        <v>490</v>
      </c>
      <c r="F224" s="166">
        <v>650</v>
      </c>
      <c r="G224" s="166">
        <v>1235</v>
      </c>
      <c r="H224" s="165">
        <f t="shared" si="6"/>
        <v>0.39676113360323889</v>
      </c>
      <c r="I224" s="146">
        <f t="shared" si="7"/>
        <v>0.15789473684210525</v>
      </c>
      <c r="J224" t="str">
        <v>Block Group 1, Census Tract 113.24, Hamilton County, Tennessee</v>
      </c>
      <c r="K224" t="str">
        <v>Census Tract 113.24, Hamilton County, Tennessee</v>
      </c>
      <c r="L224" t="str">
        <v>New Johnsonville</v>
      </c>
      <c r="AH224" t="str">
        <v>Block Group 2, Census Tract 137.02, Davidson County, Tennessee</v>
      </c>
      <c r="AV224" t="str">
        <v>Block Group 3, Census Tract 33, Hamilton County, Tennessee</v>
      </c>
      <c r="BJ224" t="str">
        <v>Block Group 2, Census Tract 65.02, Knox County, Tennessee</v>
      </c>
      <c r="CP224" t="str">
        <v>Block Group 1, Census Tract 80, Shelby County, Tennessee</v>
      </c>
      <c r="GI224" t="str">
        <v>Census Tract 80, Shelby County, Tennessee</v>
      </c>
    </row>
    <row r="225" spans="1:191" x14ac:dyDescent="0.3">
      <c r="A225" s="163" t="s">
        <v>7703</v>
      </c>
      <c r="B225" s="1" t="s">
        <v>230</v>
      </c>
      <c r="C225" s="1"/>
      <c r="D225" s="166">
        <v>1400</v>
      </c>
      <c r="E225" s="166">
        <v>2860</v>
      </c>
      <c r="F225" s="166">
        <v>4525</v>
      </c>
      <c r="G225" s="166">
        <v>6860</v>
      </c>
      <c r="H225" s="165">
        <f t="shared" si="6"/>
        <v>0.41690962099125367</v>
      </c>
      <c r="I225" s="146">
        <f t="shared" si="7"/>
        <v>0.20408163265306123</v>
      </c>
      <c r="J225" t="str">
        <v>Block Group 1, Census Tract 113.25, Hamilton County, Tennessee</v>
      </c>
      <c r="K225" t="str">
        <v>Census Tract 113.25, Hamilton County, Tennessee</v>
      </c>
      <c r="L225" t="str">
        <v>New Market</v>
      </c>
      <c r="AH225" t="str">
        <v>Block Group 2, Census Tract 138, Davidson County, Tennessee</v>
      </c>
      <c r="AV225" t="str">
        <v>Block Group 3, Census Tract 34, Hamilton County, Tennessee</v>
      </c>
      <c r="BJ225" t="str">
        <v>Block Group 2, Census Tract 66, Knox County, Tennessee</v>
      </c>
      <c r="CP225" t="str">
        <v>Block Group 1, Census Tract 81.10, Shelby County, Tennessee</v>
      </c>
      <c r="GI225" t="str">
        <v>Census Tract 81.10, Shelby County, Tennessee</v>
      </c>
    </row>
    <row r="226" spans="1:191" x14ac:dyDescent="0.3">
      <c r="A226" s="163" t="s">
        <v>7703</v>
      </c>
      <c r="B226" s="1" t="s">
        <v>231</v>
      </c>
      <c r="C226" s="1"/>
      <c r="D226" s="166">
        <v>3575</v>
      </c>
      <c r="E226" s="166">
        <v>6470</v>
      </c>
      <c r="F226" s="166">
        <v>8835</v>
      </c>
      <c r="G226" s="166">
        <v>14040</v>
      </c>
      <c r="H226" s="165">
        <f t="shared" si="6"/>
        <v>0.46082621082621084</v>
      </c>
      <c r="I226" s="146">
        <f t="shared" si="7"/>
        <v>0.25462962962962965</v>
      </c>
      <c r="J226" t="str">
        <v>Block Group 1, Census Tract 113.26, Hamilton County, Tennessee</v>
      </c>
      <c r="K226" t="str">
        <v>Census Tract 113.26, Hamilton County, Tennessee</v>
      </c>
      <c r="L226" t="str">
        <v>New Tazewell</v>
      </c>
      <c r="AH226" t="str">
        <v>Block Group 2, Census Tract 142, Davidson County, Tennessee</v>
      </c>
      <c r="AV226" t="str">
        <v>Block Group 3, Census Tract 4, Hamilton County, Tennessee</v>
      </c>
      <c r="BJ226" t="str">
        <v>Block Group 2, Census Tract 67, Knox County, Tennessee</v>
      </c>
      <c r="CP226" t="str">
        <v>Block Group 1, Census Tract 81.20, Shelby County, Tennessee</v>
      </c>
      <c r="GI226" t="str">
        <v>Census Tract 81.20, Shelby County, Tennessee</v>
      </c>
    </row>
    <row r="227" spans="1:191" x14ac:dyDescent="0.3">
      <c r="A227" s="163" t="s">
        <v>7703</v>
      </c>
      <c r="B227" s="1" t="s">
        <v>232</v>
      </c>
      <c r="C227" s="1"/>
      <c r="D227" s="166">
        <v>655</v>
      </c>
      <c r="E227" s="166">
        <v>1520</v>
      </c>
      <c r="F227" s="166">
        <v>1880</v>
      </c>
      <c r="G227" s="166">
        <v>2350</v>
      </c>
      <c r="H227" s="165">
        <f t="shared" si="6"/>
        <v>0.64680851063829792</v>
      </c>
      <c r="I227" s="146">
        <f t="shared" si="7"/>
        <v>0.27872340425531916</v>
      </c>
      <c r="J227" t="str">
        <v>Block Group 1, Census Tract 114, Davidson County, Tennessee</v>
      </c>
      <c r="K227" t="str">
        <v>Census Tract 114, Davidson County, Tennessee</v>
      </c>
      <c r="L227" t="str">
        <v>Newbern</v>
      </c>
      <c r="AH227" t="str">
        <v>Block Group 2, Census Tract 143, Davidson County, Tennessee</v>
      </c>
      <c r="AV227" t="str">
        <v>Block Group 3, Census Tract 6, Hamilton County, Tennessee</v>
      </c>
      <c r="BJ227" t="str">
        <v>Block Group 2, Census Tract 68, Knox County, Tennessee</v>
      </c>
      <c r="CP227" t="str">
        <v>Block Group 1, Census Tract 82, Shelby County, Tennessee</v>
      </c>
      <c r="GI227" t="str">
        <v>Census Tract 82, Shelby County, Tennessee</v>
      </c>
    </row>
    <row r="228" spans="1:191" x14ac:dyDescent="0.3">
      <c r="A228" s="163" t="s">
        <v>7703</v>
      </c>
      <c r="B228" s="1" t="s">
        <v>233</v>
      </c>
      <c r="C228" s="1"/>
      <c r="D228" s="166">
        <v>415</v>
      </c>
      <c r="E228" s="166">
        <v>730</v>
      </c>
      <c r="F228" s="166">
        <v>1395</v>
      </c>
      <c r="G228" s="166">
        <v>1930</v>
      </c>
      <c r="H228" s="165">
        <f t="shared" si="6"/>
        <v>0.37823834196891193</v>
      </c>
      <c r="I228" s="146">
        <f t="shared" si="7"/>
        <v>0.21502590673575128</v>
      </c>
      <c r="J228" t="str">
        <v>Block Group 1, Census Tract 114.01, Blount County, Tennessee</v>
      </c>
      <c r="K228" t="str">
        <v>Census Tract 114.01, Blount County, Tennessee</v>
      </c>
      <c r="L228" t="str">
        <v>Newport</v>
      </c>
      <c r="AH228" t="str">
        <v>Block Group 2, Census Tract 151, Davidson County, Tennessee</v>
      </c>
      <c r="AV228" t="str">
        <v>Block Group 3, Census Tract 7, Hamilton County, Tennessee</v>
      </c>
      <c r="BJ228" t="str">
        <v>Block Group 2, Census Tract 69.01, Knox County, Tennessee</v>
      </c>
      <c r="CP228" t="str">
        <v>Block Group 1, Census Tract 85, Shelby County, Tennessee</v>
      </c>
      <c r="GI228" t="str">
        <v>Census Tract 85, Shelby County, Tennessee</v>
      </c>
    </row>
    <row r="229" spans="1:191" x14ac:dyDescent="0.3">
      <c r="A229" s="163" t="s">
        <v>7703</v>
      </c>
      <c r="B229" s="1" t="s">
        <v>234</v>
      </c>
      <c r="C229" s="1"/>
      <c r="D229" s="166">
        <v>85</v>
      </c>
      <c r="E229" s="166">
        <v>185</v>
      </c>
      <c r="F229" s="166">
        <v>330</v>
      </c>
      <c r="G229" s="166">
        <v>430</v>
      </c>
      <c r="H229" s="165">
        <f t="shared" si="6"/>
        <v>0.43023255813953487</v>
      </c>
      <c r="I229" s="146">
        <f t="shared" si="7"/>
        <v>0.19767441860465115</v>
      </c>
      <c r="J229" t="str">
        <v>Block Group 1, Census Tract 114.01, Shelby County, Tennessee</v>
      </c>
      <c r="K229" t="str">
        <v>Census Tract 114.01, Shelby County, Tennessee</v>
      </c>
      <c r="L229" t="str">
        <v>Niota</v>
      </c>
      <c r="AH229" t="str">
        <v>Block Group 2, Census Tract 152, Davidson County, Tennessee</v>
      </c>
      <c r="AV229" t="str">
        <v>Block Group 3, Census Tract 9802, Hamilton County, Tennessee</v>
      </c>
      <c r="BJ229" t="str">
        <v>Block Group 2, Census Tract 69.02, Knox County, Tennessee</v>
      </c>
      <c r="CP229" t="str">
        <v>Block Group 1, Census Tract 86, Shelby County, Tennessee</v>
      </c>
      <c r="GI229" t="str">
        <v>Census Tract 86, Shelby County, Tennessee</v>
      </c>
    </row>
    <row r="230" spans="1:191" x14ac:dyDescent="0.3">
      <c r="A230" s="163" t="s">
        <v>7703</v>
      </c>
      <c r="B230" s="1" t="s">
        <v>235</v>
      </c>
      <c r="C230" s="1"/>
      <c r="D230" s="166">
        <v>675</v>
      </c>
      <c r="E230" s="166">
        <v>1205</v>
      </c>
      <c r="F230" s="166">
        <v>1675</v>
      </c>
      <c r="G230" s="166">
        <v>2110</v>
      </c>
      <c r="H230" s="165">
        <f t="shared" si="6"/>
        <v>0.57109004739336489</v>
      </c>
      <c r="I230" s="146">
        <f t="shared" si="7"/>
        <v>0.31990521327014215</v>
      </c>
      <c r="J230" t="str">
        <v>Block Group 1, Census Tract 114.02, Bradley County, Tennessee</v>
      </c>
      <c r="K230" t="str">
        <v>Census Tract 114.02, Bradley County, Tennessee</v>
      </c>
      <c r="L230" t="str">
        <v>Nolensville</v>
      </c>
      <c r="AH230" t="str">
        <v>Block Group 2, Census Tract 153, Davidson County, Tennessee</v>
      </c>
      <c r="AV230" t="str">
        <v>Block Group 4, Census Tract 101.04, Hamilton County, Tennessee</v>
      </c>
      <c r="BJ230" t="str">
        <v>Block Group 2, Census Tract 69.03, Knox County, Tennessee</v>
      </c>
      <c r="CP230" t="str">
        <v>Block Group 1, Census Tract 87, Shelby County, Tennessee</v>
      </c>
      <c r="GI230" t="str">
        <v>Census Tract 87, Shelby County, Tennessee</v>
      </c>
    </row>
    <row r="231" spans="1:191" x14ac:dyDescent="0.3">
      <c r="A231" s="163" t="s">
        <v>7703</v>
      </c>
      <c r="B231" s="1" t="s">
        <v>236</v>
      </c>
      <c r="C231" s="1"/>
      <c r="D231" s="166">
        <v>1805</v>
      </c>
      <c r="E231" s="166">
        <v>3000</v>
      </c>
      <c r="F231" s="166">
        <v>4135</v>
      </c>
      <c r="G231" s="166">
        <v>6035</v>
      </c>
      <c r="H231" s="165">
        <f t="shared" si="6"/>
        <v>0.4971002485501243</v>
      </c>
      <c r="I231" s="146">
        <f t="shared" si="7"/>
        <v>0.29908864954432479</v>
      </c>
      <c r="J231" t="str">
        <v>Block Group 1, Census Tract 114.02, Hamilton County, Tennessee</v>
      </c>
      <c r="K231" t="str">
        <v>Census Tract 114.02, Hamilton County, Tennessee</v>
      </c>
      <c r="L231" t="str">
        <v>Normandy</v>
      </c>
      <c r="AH231" t="str">
        <v>Block Group 2, Census Tract 154.01, Davidson County, Tennessee</v>
      </c>
      <c r="AV231" t="str">
        <v>Block Group 4, Census Tract 102.02, Hamilton County, Tennessee</v>
      </c>
      <c r="BJ231" t="str">
        <v>Block Group 2, Census Tract 70, Knox County, Tennessee</v>
      </c>
      <c r="CP231" t="str">
        <v>Block Group 1, Census Tract 88, Shelby County, Tennessee</v>
      </c>
      <c r="GI231" t="str">
        <v>Census Tract 88, Shelby County, Tennessee</v>
      </c>
    </row>
    <row r="232" spans="1:191" x14ac:dyDescent="0.3">
      <c r="A232" s="163" t="s">
        <v>7703</v>
      </c>
      <c r="B232" s="1" t="s">
        <v>237</v>
      </c>
      <c r="C232" s="1"/>
      <c r="D232" s="166">
        <v>510</v>
      </c>
      <c r="E232" s="166">
        <v>970</v>
      </c>
      <c r="F232" s="166">
        <v>2020</v>
      </c>
      <c r="G232" s="166">
        <v>3660</v>
      </c>
      <c r="H232" s="165">
        <f t="shared" si="6"/>
        <v>0.2650273224043716</v>
      </c>
      <c r="I232" s="146">
        <f t="shared" si="7"/>
        <v>0.13934426229508196</v>
      </c>
      <c r="J232" t="str">
        <v>Block Group 1, Census Tract 114.02, Shelby County, Tennessee</v>
      </c>
      <c r="K232" t="str">
        <v>Census Tract 114.02, Shelby County, Tennessee</v>
      </c>
      <c r="L232" t="str">
        <v>Norris</v>
      </c>
      <c r="AH232" t="str">
        <v>Block Group 2, Census Tract 154.02, Davidson County, Tennessee</v>
      </c>
      <c r="AV232" t="str">
        <v>Block Group 4, Census Tract 103.04, Hamilton County, Tennessee</v>
      </c>
      <c r="BJ232" t="str">
        <v>Block Group 2, Census Tract 71, Knox County, Tennessee</v>
      </c>
      <c r="CP232" t="str">
        <v>Block Group 1, Census Tract 89, Shelby County, Tennessee</v>
      </c>
      <c r="GI232" t="str">
        <v>Census Tract 89, Shelby County, Tennessee</v>
      </c>
    </row>
    <row r="233" spans="1:191" x14ac:dyDescent="0.3">
      <c r="A233" s="163" t="s">
        <v>7703</v>
      </c>
      <c r="B233" s="1" t="s">
        <v>1312</v>
      </c>
      <c r="C233" s="1"/>
      <c r="D233" s="166">
        <v>2290</v>
      </c>
      <c r="E233" s="166">
        <v>4405</v>
      </c>
      <c r="F233" s="166">
        <v>6805</v>
      </c>
      <c r="G233" s="166">
        <v>9415</v>
      </c>
      <c r="H233" s="165">
        <f t="shared" si="6"/>
        <v>0.46787041954328201</v>
      </c>
      <c r="I233" s="146">
        <f t="shared" si="7"/>
        <v>0.24322889006903878</v>
      </c>
      <c r="J233" t="str">
        <v>Block Group 1, Census Tract 114.03, Blount County, Tennessee</v>
      </c>
      <c r="K233" t="str">
        <v>Census Tract 114.03, Blount County, Tennessee</v>
      </c>
      <c r="L233" t="str">
        <v>Oak Hill</v>
      </c>
      <c r="AH233" t="str">
        <v>Block Group 2, Census Tract 154.04, Davidson County, Tennessee</v>
      </c>
      <c r="AV233" t="str">
        <v>Block Group 4, Census Tract 104.11, Hamilton County, Tennessee</v>
      </c>
      <c r="BJ233" t="str">
        <v>Block Group 2, Census Tract 8, Knox County, Tennessee</v>
      </c>
      <c r="CP233" t="str">
        <v>Block Group 1, Census Tract 9, Shelby County, Tennessee</v>
      </c>
      <c r="GI233" t="str">
        <v>Census Tract 9, Shelby County, Tennessee</v>
      </c>
    </row>
    <row r="234" spans="1:191" x14ac:dyDescent="0.3">
      <c r="A234" s="163" t="s">
        <v>7703</v>
      </c>
      <c r="B234" s="1" t="s">
        <v>239</v>
      </c>
      <c r="C234" s="1"/>
      <c r="D234" s="166">
        <v>1390</v>
      </c>
      <c r="E234" s="166">
        <v>2475</v>
      </c>
      <c r="F234" s="166">
        <v>3330</v>
      </c>
      <c r="G234" s="166">
        <v>5040</v>
      </c>
      <c r="H234" s="165">
        <f t="shared" si="6"/>
        <v>0.49107142857142855</v>
      </c>
      <c r="I234" s="146">
        <f t="shared" si="7"/>
        <v>0.27579365079365081</v>
      </c>
      <c r="J234" t="str">
        <v>Block Group 1, Census Tract 114.03, Bradley County, Tennessee</v>
      </c>
      <c r="K234" t="str">
        <v>Census Tract 114.03, Bradley County, Tennessee</v>
      </c>
      <c r="L234" t="str">
        <v>Oak Ridge</v>
      </c>
      <c r="AH234" t="str">
        <v>Block Group 2, Census Tract 154.05, Davidson County, Tennessee</v>
      </c>
      <c r="AV234" t="str">
        <v>Block Group 4, Census Tract 104.12, Hamilton County, Tennessee</v>
      </c>
      <c r="BJ234" t="str">
        <v>Block Group 3, Census Tract 14, Knox County, Tennessee</v>
      </c>
      <c r="CP234" t="str">
        <v>Block Group 1, Census Tract 91, Shelby County, Tennessee</v>
      </c>
      <c r="GI234" t="str">
        <v>Census Tract 91, Shelby County, Tennessee</v>
      </c>
    </row>
    <row r="235" spans="1:191" x14ac:dyDescent="0.3">
      <c r="A235" s="163" t="s">
        <v>7703</v>
      </c>
      <c r="B235" s="1" t="s">
        <v>240</v>
      </c>
      <c r="C235" s="1"/>
      <c r="D235" s="166">
        <v>8960</v>
      </c>
      <c r="E235" s="166">
        <v>18120</v>
      </c>
      <c r="F235" s="166">
        <v>33290</v>
      </c>
      <c r="G235" s="166">
        <v>57700</v>
      </c>
      <c r="H235" s="165">
        <f t="shared" si="6"/>
        <v>0.31403812824956673</v>
      </c>
      <c r="I235" s="146">
        <f t="shared" si="7"/>
        <v>0.15528596187175042</v>
      </c>
      <c r="J235" t="str">
        <v>Block Group 1, Census Tract 114.04, Blount County, Tennessee</v>
      </c>
      <c r="K235" t="str">
        <v>Census Tract 114.04, Blount County, Tennessee</v>
      </c>
      <c r="L235" t="str">
        <v>Oakdale</v>
      </c>
      <c r="AH235" t="str">
        <v>Block Group 2, Census Tract 155.01, Davidson County, Tennessee</v>
      </c>
      <c r="AV235" t="str">
        <v>Block Group 4, Census Tract 104.31, Hamilton County, Tennessee</v>
      </c>
      <c r="BJ235" t="str">
        <v>Block Group 3, Census Tract 15, Knox County, Tennessee</v>
      </c>
      <c r="CP235" t="str">
        <v>Block Group 1, Census Tract 92.01, Shelby County, Tennessee</v>
      </c>
      <c r="GI235" t="str">
        <v>Census Tract 92.01, Shelby County, Tennessee</v>
      </c>
    </row>
    <row r="236" spans="1:191" x14ac:dyDescent="0.3">
      <c r="A236" s="163" t="s">
        <v>7703</v>
      </c>
      <c r="B236" s="1" t="s">
        <v>241</v>
      </c>
      <c r="C236" s="1"/>
      <c r="D236" s="166">
        <v>540</v>
      </c>
      <c r="E236" s="166">
        <v>865</v>
      </c>
      <c r="F236" s="166">
        <v>1030</v>
      </c>
      <c r="G236" s="166">
        <v>1175</v>
      </c>
      <c r="H236" s="165">
        <f t="shared" si="6"/>
        <v>0.7361702127659574</v>
      </c>
      <c r="I236" s="146">
        <f t="shared" si="7"/>
        <v>0.45957446808510638</v>
      </c>
      <c r="J236" t="str">
        <v>Block Group 1, Census Tract 114.04, Bradley County, Tennessee</v>
      </c>
      <c r="K236" t="str">
        <v>Census Tract 114.04, Bradley County, Tennessee</v>
      </c>
      <c r="L236" t="str">
        <v>Oakland</v>
      </c>
      <c r="AH236" t="str">
        <v>Block Group 2, Census Tract 155.02, Davidson County, Tennessee</v>
      </c>
      <c r="AV236" t="str">
        <v>Block Group 4, Census Tract 104.32, Hamilton County, Tennessee</v>
      </c>
      <c r="BJ236" t="str">
        <v>Block Group 3, Census Tract 20, Knox County, Tennessee</v>
      </c>
      <c r="CP236" t="str">
        <v>Block Group 1, Census Tract 92.02, Shelby County, Tennessee</v>
      </c>
      <c r="GI236" t="str">
        <v>Census Tract 92.02, Shelby County, Tennessee</v>
      </c>
    </row>
    <row r="237" spans="1:191" x14ac:dyDescent="0.3">
      <c r="A237" s="163" t="s">
        <v>7703</v>
      </c>
      <c r="B237" s="1" t="s">
        <v>242</v>
      </c>
      <c r="C237" s="1"/>
      <c r="D237" s="166">
        <v>125</v>
      </c>
      <c r="E237" s="166">
        <v>195</v>
      </c>
      <c r="F237" s="166">
        <v>295</v>
      </c>
      <c r="G237" s="166">
        <v>505</v>
      </c>
      <c r="H237" s="165">
        <f t="shared" si="6"/>
        <v>0.38613861386138615</v>
      </c>
      <c r="I237" s="146">
        <f t="shared" si="7"/>
        <v>0.24752475247524752</v>
      </c>
      <c r="J237" t="str">
        <v>Block Group 1, Census Tract 114.11, Hamilton County, Tennessee</v>
      </c>
      <c r="K237" t="str">
        <v>Census Tract 114.11, Hamilton County, Tennessee</v>
      </c>
      <c r="L237" t="str">
        <v>Obion</v>
      </c>
      <c r="AH237" t="str">
        <v>Block Group 2, Census Tract 156.09, Davidson County, Tennessee</v>
      </c>
      <c r="AV237" t="str">
        <v>Block Group 4, Census Tract 104.33, Hamilton County, Tennessee</v>
      </c>
      <c r="BJ237" t="str">
        <v>Block Group 3, Census Tract 22, Knox County, Tennessee</v>
      </c>
      <c r="CP237" t="str">
        <v>Block Group 1, Census Tract 93, Shelby County, Tennessee</v>
      </c>
      <c r="GI237" t="str">
        <v>Census Tract 93, Shelby County, Tennessee</v>
      </c>
    </row>
    <row r="238" spans="1:191" x14ac:dyDescent="0.3">
      <c r="A238" s="163" t="s">
        <v>7703</v>
      </c>
      <c r="B238" s="1" t="s">
        <v>243</v>
      </c>
      <c r="C238" s="1"/>
      <c r="D238" s="166">
        <v>30</v>
      </c>
      <c r="E238" s="166">
        <v>50</v>
      </c>
      <c r="F238" s="166">
        <v>60</v>
      </c>
      <c r="G238" s="166">
        <v>85</v>
      </c>
      <c r="H238" s="165">
        <f t="shared" si="6"/>
        <v>0.58823529411764708</v>
      </c>
      <c r="I238" s="146">
        <f t="shared" si="7"/>
        <v>0.35294117647058826</v>
      </c>
      <c r="J238" t="str">
        <v>Block Group 1, Census Tract 114.13, Hamilton County, Tennessee</v>
      </c>
      <c r="K238" t="str">
        <v>Census Tract 114.13, Hamilton County, Tennessee</v>
      </c>
      <c r="L238" t="str">
        <v>Oliver Springs</v>
      </c>
      <c r="AH238" t="str">
        <v>Block Group 2, Census Tract 156.13, Davidson County, Tennessee</v>
      </c>
      <c r="AV238" t="str">
        <v>Block Group 4, Census Tract 104.35, Hamilton County, Tennessee</v>
      </c>
      <c r="BJ238" t="str">
        <v>Block Group 3, Census Tract 24, Knox County, Tennessee</v>
      </c>
      <c r="CP238" t="str">
        <v>Block Group 1, Census Tract 94, Shelby County, Tennessee</v>
      </c>
      <c r="GI238" t="str">
        <v>Census Tract 94, Shelby County, Tennessee</v>
      </c>
    </row>
    <row r="239" spans="1:191" x14ac:dyDescent="0.3">
      <c r="A239" s="163" t="s">
        <v>7703</v>
      </c>
      <c r="B239" s="1" t="s">
        <v>244</v>
      </c>
      <c r="C239" s="1"/>
      <c r="D239" s="166">
        <v>1040</v>
      </c>
      <c r="E239" s="166">
        <v>1805</v>
      </c>
      <c r="F239" s="166">
        <v>2800</v>
      </c>
      <c r="G239" s="166">
        <v>3480</v>
      </c>
      <c r="H239" s="165">
        <f t="shared" si="6"/>
        <v>0.51867816091954022</v>
      </c>
      <c r="I239" s="146">
        <f t="shared" si="7"/>
        <v>0.2988505747126437</v>
      </c>
      <c r="J239" t="str">
        <v>Block Group 1, Census Tract 114.42, Hamilton County, Tennessee</v>
      </c>
      <c r="K239" t="str">
        <v>Census Tract 114.42, Hamilton County, Tennessee</v>
      </c>
      <c r="L239" t="str">
        <v>Oneida</v>
      </c>
      <c r="AH239" t="str">
        <v>Block Group 2, Census Tract 156.14, Davidson County, Tennessee</v>
      </c>
      <c r="AV239" t="str">
        <v>Block Group 4, Census Tract 105.01, Hamilton County, Tennessee</v>
      </c>
      <c r="BJ239" t="str">
        <v>Block Group 3, Census Tract 28, Knox County, Tennessee</v>
      </c>
      <c r="CP239" t="str">
        <v>Block Group 1, Census Tract 95.01, Shelby County, Tennessee</v>
      </c>
      <c r="GI239" t="str">
        <v>Census Tract 95.01, Shelby County, Tennessee</v>
      </c>
    </row>
    <row r="240" spans="1:191" x14ac:dyDescent="0.3">
      <c r="A240" s="163" t="s">
        <v>7703</v>
      </c>
      <c r="B240" s="1" t="s">
        <v>245</v>
      </c>
      <c r="C240" s="1"/>
      <c r="D240" s="166">
        <v>225</v>
      </c>
      <c r="E240" s="166">
        <v>400</v>
      </c>
      <c r="F240" s="166">
        <v>580</v>
      </c>
      <c r="G240" s="166">
        <v>810</v>
      </c>
      <c r="H240" s="165">
        <f t="shared" si="6"/>
        <v>0.49382716049382713</v>
      </c>
      <c r="I240" s="146">
        <f t="shared" si="7"/>
        <v>0.27777777777777779</v>
      </c>
      <c r="J240" t="str">
        <v>Block Group 1, Census Tract 114.44, Hamilton County, Tennessee</v>
      </c>
      <c r="K240" t="str">
        <v>Census Tract 114.44, Hamilton County, Tennessee</v>
      </c>
      <c r="L240" t="str">
        <v>Orlinda</v>
      </c>
      <c r="AH240" t="str">
        <v>Block Group 2, Census Tract 156.15, Davidson County, Tennessee</v>
      </c>
      <c r="AV240" t="str">
        <v>Block Group 4, Census Tract 108, Hamilton County, Tennessee</v>
      </c>
      <c r="BJ240" t="str">
        <v>Block Group 3, Census Tract 30, Knox County, Tennessee</v>
      </c>
      <c r="CP240" t="str">
        <v>Block Group 1, Census Tract 95.02, Shelby County, Tennessee</v>
      </c>
      <c r="GI240" t="str">
        <v>Census Tract 95.02, Shelby County, Tennessee</v>
      </c>
    </row>
    <row r="241" spans="1:191" x14ac:dyDescent="0.3">
      <c r="A241" s="163" t="s">
        <v>7703</v>
      </c>
      <c r="B241" s="1" t="s">
        <v>246</v>
      </c>
      <c r="C241" s="1"/>
      <c r="D241" s="166">
        <v>125</v>
      </c>
      <c r="E241" s="166">
        <v>190</v>
      </c>
      <c r="F241" s="166">
        <v>385</v>
      </c>
      <c r="G241" s="166">
        <v>520</v>
      </c>
      <c r="H241" s="165">
        <f t="shared" si="6"/>
        <v>0.36538461538461536</v>
      </c>
      <c r="I241" s="146">
        <f t="shared" si="7"/>
        <v>0.24038461538461539</v>
      </c>
      <c r="J241" t="str">
        <v>Block Group 1, Census Tract 114.45, Hamilton County, Tennessee</v>
      </c>
      <c r="K241" t="str">
        <v>Census Tract 114.45, Hamilton County, Tennessee</v>
      </c>
      <c r="L241" t="str">
        <v>Orme</v>
      </c>
      <c r="AH241" t="str">
        <v>Block Group 2, Census Tract 156.17, Davidson County, Tennessee</v>
      </c>
      <c r="AV241" t="str">
        <v>Block Group 4, Census Tract 112.04, Hamilton County, Tennessee</v>
      </c>
      <c r="BJ241" t="str">
        <v>Block Group 3, Census Tract 34, Knox County, Tennessee</v>
      </c>
      <c r="CP241" t="str">
        <v>Block Group 1, Census Tract 96, Shelby County, Tennessee</v>
      </c>
      <c r="GI241" t="str">
        <v>Census Tract 96, Shelby County, Tennessee</v>
      </c>
    </row>
    <row r="242" spans="1:191" x14ac:dyDescent="0.3">
      <c r="A242" s="163" t="s">
        <v>7703</v>
      </c>
      <c r="B242" s="1" t="s">
        <v>247</v>
      </c>
      <c r="C242" s="1"/>
      <c r="D242" s="166">
        <v>110</v>
      </c>
      <c r="E242" s="166">
        <v>205</v>
      </c>
      <c r="F242" s="166">
        <v>245</v>
      </c>
      <c r="G242" s="166">
        <v>420</v>
      </c>
      <c r="H242" s="165">
        <f t="shared" si="6"/>
        <v>0.48809523809523808</v>
      </c>
      <c r="I242" s="146">
        <f t="shared" si="7"/>
        <v>0.26190476190476192</v>
      </c>
      <c r="J242" t="str">
        <v>Block Group 1, Census Tract 114.46, Hamilton County, Tennessee</v>
      </c>
      <c r="K242" t="str">
        <v>Census Tract 114.46, Hamilton County, Tennessee</v>
      </c>
      <c r="L242" t="str">
        <v>Palmer</v>
      </c>
      <c r="AH242" t="str">
        <v>Block Group 2, Census Tract 156.18, Davidson County, Tennessee</v>
      </c>
      <c r="AV242" t="str">
        <v>Block Group 4, Census Tract 112.05, Hamilton County, Tennessee</v>
      </c>
      <c r="BJ242" t="str">
        <v>Block Group 3, Census Tract 35.01, Knox County, Tennessee</v>
      </c>
      <c r="CP242" t="str">
        <v>Block Group 1, Census Tract 97, Shelby County, Tennessee</v>
      </c>
      <c r="GI242" t="str">
        <v>Census Tract 97, Shelby County, Tennessee</v>
      </c>
    </row>
    <row r="243" spans="1:191" x14ac:dyDescent="0.3">
      <c r="A243" s="163" t="s">
        <v>7703</v>
      </c>
      <c r="B243" s="1" t="s">
        <v>248</v>
      </c>
      <c r="C243" s="1"/>
      <c r="D243" s="166">
        <v>2580</v>
      </c>
      <c r="E243" s="166">
        <v>4295</v>
      </c>
      <c r="F243" s="166">
        <v>5290</v>
      </c>
      <c r="G243" s="166">
        <v>7810</v>
      </c>
      <c r="H243" s="165">
        <f t="shared" si="6"/>
        <v>0.54993597951344431</v>
      </c>
      <c r="I243" s="146">
        <f t="shared" si="7"/>
        <v>0.33034571062740076</v>
      </c>
      <c r="J243" t="str">
        <v>Block Group 1, Census Tract 114.47, Hamilton County, Tennessee</v>
      </c>
      <c r="K243" t="str">
        <v>Census Tract 114.47, Hamilton County, Tennessee</v>
      </c>
      <c r="L243" t="str">
        <v>Paris</v>
      </c>
      <c r="AH243" t="str">
        <v>Block Group 2, Census Tract 156.19, Davidson County, Tennessee</v>
      </c>
      <c r="AV243" t="str">
        <v>Block Group 4, Census Tract 113.11, Hamilton County, Tennessee</v>
      </c>
      <c r="BJ243" t="str">
        <v>Block Group 3, Census Tract 37, Knox County, Tennessee</v>
      </c>
      <c r="CP243" t="str">
        <v>Block Group 1, Census Tract 98, Shelby County, Tennessee</v>
      </c>
      <c r="GI243" t="str">
        <v>Census Tract 98, Shelby County, Tennessee</v>
      </c>
    </row>
    <row r="244" spans="1:191" x14ac:dyDescent="0.3">
      <c r="A244" s="163" t="s">
        <v>7703</v>
      </c>
      <c r="B244" s="1" t="s">
        <v>249</v>
      </c>
      <c r="C244" s="1"/>
      <c r="D244" s="166">
        <v>1550</v>
      </c>
      <c r="E244" s="166">
        <v>2045</v>
      </c>
      <c r="F244" s="166">
        <v>2255</v>
      </c>
      <c r="G244" s="166">
        <v>3585</v>
      </c>
      <c r="H244" s="165">
        <f t="shared" si="6"/>
        <v>0.57043235704323569</v>
      </c>
      <c r="I244" s="146">
        <f t="shared" si="7"/>
        <v>0.43235704323570434</v>
      </c>
      <c r="J244" t="str">
        <v>Block Group 1, Census Tract 114.48, Hamilton County, Tennessee</v>
      </c>
      <c r="K244" t="str">
        <v>Census Tract 114.48, Hamilton County, Tennessee</v>
      </c>
      <c r="L244" t="str">
        <v>Parker's Crossroads</v>
      </c>
      <c r="AH244" t="str">
        <v>Block Group 2, Census Tract 156.20, Davidson County, Tennessee</v>
      </c>
      <c r="AV244" t="str">
        <v>Block Group 4, Census Tract 113.21, Hamilton County, Tennessee</v>
      </c>
      <c r="BJ244" t="str">
        <v>Block Group 3, Census Tract 38.01, Knox County, Tennessee</v>
      </c>
      <c r="CP244" t="str">
        <v>Block Group 1, Census Tract 9801, Shelby County, Tennessee</v>
      </c>
      <c r="GI244" t="str">
        <v>Census Tract 9801, Shelby County, Tennessee</v>
      </c>
    </row>
    <row r="245" spans="1:191" x14ac:dyDescent="0.3">
      <c r="A245" s="163" t="s">
        <v>7703</v>
      </c>
      <c r="B245" s="1" t="s">
        <v>250</v>
      </c>
      <c r="C245" s="1"/>
      <c r="D245" s="166">
        <v>170</v>
      </c>
      <c r="E245" s="166">
        <v>370</v>
      </c>
      <c r="F245" s="166">
        <v>570</v>
      </c>
      <c r="G245" s="166">
        <v>1060</v>
      </c>
      <c r="H245" s="165">
        <f t="shared" si="6"/>
        <v>0.34905660377358488</v>
      </c>
      <c r="I245" s="146">
        <f t="shared" si="7"/>
        <v>0.16037735849056603</v>
      </c>
      <c r="J245" t="str">
        <v>Block Group 1, Census Tract 114.49, Hamilton County, Tennessee</v>
      </c>
      <c r="K245" t="str">
        <v>Census Tract 114.49, Hamilton County, Tennessee</v>
      </c>
      <c r="L245" t="str">
        <v>Parrottsville</v>
      </c>
      <c r="AH245" t="str">
        <v>Block Group 2, Census Tract 156.22, Davidson County, Tennessee</v>
      </c>
      <c r="AV245" t="str">
        <v>Block Group 4, Census Tract 113.23, Hamilton County, Tennessee</v>
      </c>
      <c r="BJ245" t="str">
        <v>Block Group 3, Census Tract 40, Knox County, Tennessee</v>
      </c>
      <c r="CP245" t="str">
        <v>Block Group 1, Census Tract 9802, Shelby County, Tennessee</v>
      </c>
      <c r="GI245" t="str">
        <v>Census Tract 9802, Shelby County, Tennessee</v>
      </c>
    </row>
    <row r="246" spans="1:191" x14ac:dyDescent="0.3">
      <c r="A246" s="163" t="s">
        <v>7703</v>
      </c>
      <c r="B246" s="1" t="s">
        <v>251</v>
      </c>
      <c r="C246" s="1"/>
      <c r="D246" s="166">
        <v>660</v>
      </c>
      <c r="E246" s="166">
        <v>940</v>
      </c>
      <c r="F246" s="166">
        <v>1030</v>
      </c>
      <c r="G246" s="166">
        <v>1205</v>
      </c>
      <c r="H246" s="165">
        <f t="shared" si="6"/>
        <v>0.78008298755186722</v>
      </c>
      <c r="I246" s="146">
        <f t="shared" si="7"/>
        <v>0.5477178423236515</v>
      </c>
      <c r="J246" t="str">
        <v>Block Group 1, Census Tract 115, Davidson County, Tennessee</v>
      </c>
      <c r="K246" t="str">
        <v>Census Tract 115, Davidson County, Tennessee</v>
      </c>
      <c r="L246" t="str">
        <v>Parsons</v>
      </c>
      <c r="AH246" t="str">
        <v>Block Group 2, Census Tract 156.23, Davidson County, Tennessee</v>
      </c>
      <c r="AV246" t="str">
        <v>Block Group 4, Census Tract 113.25, Hamilton County, Tennessee</v>
      </c>
      <c r="BJ246" t="str">
        <v>Block Group 3, Census Tract 41, Knox County, Tennessee</v>
      </c>
      <c r="CP246" t="str">
        <v>Block Group 1, Census Tract 9803, Shelby County, Tennessee</v>
      </c>
      <c r="GI246" t="str">
        <v>Census Tract 9803, Shelby County, Tennessee</v>
      </c>
    </row>
    <row r="247" spans="1:191" x14ac:dyDescent="0.3">
      <c r="A247" s="163" t="s">
        <v>7703</v>
      </c>
      <c r="B247" s="1" t="s">
        <v>252</v>
      </c>
      <c r="C247" s="1"/>
      <c r="D247" s="166">
        <v>410</v>
      </c>
      <c r="E247" s="166">
        <v>745</v>
      </c>
      <c r="F247" s="166">
        <v>1085</v>
      </c>
      <c r="G247" s="166">
        <v>2255</v>
      </c>
      <c r="H247" s="165">
        <f t="shared" si="6"/>
        <v>0.3303769401330377</v>
      </c>
      <c r="I247" s="146">
        <f t="shared" si="7"/>
        <v>0.18181818181818182</v>
      </c>
      <c r="J247" t="str">
        <v>Block Group 1, Census Tract 115, Shelby County, Tennessee</v>
      </c>
      <c r="K247" t="str">
        <v>Census Tract 115, Shelby County, Tennessee</v>
      </c>
      <c r="L247" t="str">
        <v>Pegram</v>
      </c>
      <c r="AH247" t="str">
        <v>Block Group 2, Census Tract 156.24, Davidson County, Tennessee</v>
      </c>
      <c r="AV247" t="str">
        <v>Block Group 4, Census Tract 114.02, Hamilton County, Tennessee</v>
      </c>
      <c r="BJ247" t="str">
        <v>Block Group 3, Census Tract 43, Knox County, Tennessee</v>
      </c>
      <c r="CP247" t="str">
        <v>Block Group 1, Census Tract 9804.01, Shelby County, Tennessee</v>
      </c>
      <c r="GI247" t="str">
        <v>Census Tract 9804.01, Shelby County, Tennessee</v>
      </c>
    </row>
    <row r="248" spans="1:191" x14ac:dyDescent="0.3">
      <c r="A248" s="163" t="s">
        <v>7703</v>
      </c>
      <c r="B248" s="1" t="s">
        <v>253</v>
      </c>
      <c r="C248" s="1"/>
      <c r="D248" s="166">
        <v>18480</v>
      </c>
      <c r="E248" s="166">
        <v>28685</v>
      </c>
      <c r="F248" s="166">
        <v>38940</v>
      </c>
      <c r="G248" s="166">
        <v>63260</v>
      </c>
      <c r="H248" s="165">
        <f t="shared" si="6"/>
        <v>0.45344609547897563</v>
      </c>
      <c r="I248" s="146">
        <f t="shared" si="7"/>
        <v>0.29212772684160609</v>
      </c>
      <c r="J248" t="str">
        <v>Block Group 1, Census Tract 115.01, Blount County, Tennessee</v>
      </c>
      <c r="K248" t="str">
        <v>Census Tract 115.01, Blount County, Tennessee</v>
      </c>
      <c r="L248" t="str">
        <v>Petersburg</v>
      </c>
      <c r="AH248" t="str">
        <v>Block Group 2, Census Tract 156.25, Davidson County, Tennessee</v>
      </c>
      <c r="AV248" t="str">
        <v>Block Group 4, Census Tract 114.13, Hamilton County, Tennessee</v>
      </c>
      <c r="BJ248" t="str">
        <v>Block Group 3, Census Tract 44.03, Knox County, Tennessee</v>
      </c>
      <c r="CP248" t="str">
        <v>Block Group 1, Census Tract 9804.02, Shelby County, Tennessee</v>
      </c>
      <c r="GI248" t="str">
        <v>Census Tract 9804.02, Shelby County, Tennessee</v>
      </c>
    </row>
    <row r="249" spans="1:191" x14ac:dyDescent="0.3">
      <c r="A249" s="163" t="s">
        <v>7703</v>
      </c>
      <c r="B249" s="1" t="s">
        <v>254</v>
      </c>
      <c r="C249" s="1"/>
      <c r="D249" s="166">
        <v>1095</v>
      </c>
      <c r="E249" s="166">
        <v>1600</v>
      </c>
      <c r="F249" s="166">
        <v>1755</v>
      </c>
      <c r="G249" s="166">
        <v>1970</v>
      </c>
      <c r="H249" s="165">
        <f t="shared" si="6"/>
        <v>0.81218274111675126</v>
      </c>
      <c r="I249" s="146">
        <f t="shared" si="7"/>
        <v>0.5558375634517766</v>
      </c>
      <c r="J249" t="str">
        <v>Block Group 1, Census Tract 115.01, Bradley County, Tennessee</v>
      </c>
      <c r="K249" t="str">
        <v>Census Tract 115.01, Bradley County, Tennessee</v>
      </c>
      <c r="L249" t="str">
        <v>Philadelphia</v>
      </c>
      <c r="AH249" t="str">
        <v>Block Group 2, Census Tract 156.26, Davidson County, Tennessee</v>
      </c>
      <c r="AV249" t="str">
        <v>Block Group 4, Census Tract 114.45, Hamilton County, Tennessee</v>
      </c>
      <c r="BJ249" t="str">
        <v>Block Group 3, Census Tract 44.04, Knox County, Tennessee</v>
      </c>
      <c r="CP249" t="str">
        <v>Block Group 1, Census Tract 99.01, Shelby County, Tennessee</v>
      </c>
      <c r="GI249" t="str">
        <v>Census Tract 99.01, Shelby County, Tennessee</v>
      </c>
    </row>
    <row r="250" spans="1:191" x14ac:dyDescent="0.3">
      <c r="A250" s="163" t="s">
        <v>7703</v>
      </c>
      <c r="B250" s="1" t="s">
        <v>255</v>
      </c>
      <c r="C250" s="1"/>
      <c r="D250" s="166">
        <v>870</v>
      </c>
      <c r="E250" s="166">
        <v>1240</v>
      </c>
      <c r="F250" s="166">
        <v>1990</v>
      </c>
      <c r="G250" s="166">
        <v>3260</v>
      </c>
      <c r="H250" s="165">
        <f t="shared" si="6"/>
        <v>0.38036809815950923</v>
      </c>
      <c r="I250" s="146">
        <f t="shared" si="7"/>
        <v>0.26687116564417179</v>
      </c>
      <c r="J250" t="str">
        <v>Block Group 1, Census Tract 115.02, Blount County, Tennessee</v>
      </c>
      <c r="K250" t="str">
        <v>Census Tract 115.02, Blount County, Tennessee</v>
      </c>
      <c r="L250" t="str">
        <v>Pigeon Forge</v>
      </c>
      <c r="AH250" t="str">
        <v>Block Group 2, Census Tract 156.27, Davidson County, Tennessee</v>
      </c>
      <c r="AV250" t="str">
        <v>Block Group 4, Census Tract 114.47, Hamilton County, Tennessee</v>
      </c>
      <c r="BJ250" t="str">
        <v>Block Group 3, Census Tract 46.06, Knox County, Tennessee</v>
      </c>
      <c r="CP250" t="str">
        <v>Block Group 1, Census Tract 99.02, Shelby County, Tennessee</v>
      </c>
      <c r="GI250" t="str">
        <v>Census Tract 99.02, Shelby County, Tennessee</v>
      </c>
    </row>
    <row r="251" spans="1:191" x14ac:dyDescent="0.3">
      <c r="A251" s="163" t="s">
        <v>7703</v>
      </c>
      <c r="B251" s="1" t="s">
        <v>256</v>
      </c>
      <c r="C251" s="1"/>
      <c r="D251" s="166">
        <v>2020</v>
      </c>
      <c r="E251" s="166">
        <v>3095</v>
      </c>
      <c r="F251" s="166">
        <v>4670</v>
      </c>
      <c r="G251" s="166">
        <v>7005</v>
      </c>
      <c r="H251" s="165">
        <f t="shared" si="6"/>
        <v>0.44182726623840113</v>
      </c>
      <c r="I251" s="146">
        <f t="shared" si="7"/>
        <v>0.2883654532476802</v>
      </c>
      <c r="J251" t="str">
        <v>Block Group 1, Census Tract 115.02, Bradley County, Tennessee</v>
      </c>
      <c r="K251" t="str">
        <v>Census Tract 115.02, Bradley County, Tennessee</v>
      </c>
      <c r="L251" t="str">
        <v>Pikeville</v>
      </c>
      <c r="AH251" t="str">
        <v>Block Group 2, Census Tract 156.28, Davidson County, Tennessee</v>
      </c>
      <c r="AV251" t="str">
        <v>Block Group 4, Census Tract 116, Hamilton County, Tennessee</v>
      </c>
      <c r="BJ251" t="str">
        <v>Block Group 3, Census Tract 46.07, Knox County, Tennessee</v>
      </c>
      <c r="CP251" t="str">
        <v>Block Group 2, Census Tract 1, Shelby County, Tennessee</v>
      </c>
    </row>
    <row r="252" spans="1:191" x14ac:dyDescent="0.3">
      <c r="A252" s="163" t="s">
        <v>7703</v>
      </c>
      <c r="B252" s="1" t="s">
        <v>257</v>
      </c>
      <c r="C252" s="1"/>
      <c r="D252" s="166">
        <v>925</v>
      </c>
      <c r="E252" s="166">
        <v>1250</v>
      </c>
      <c r="F252" s="166">
        <v>1540</v>
      </c>
      <c r="G252" s="166">
        <v>1970</v>
      </c>
      <c r="H252" s="165">
        <f t="shared" si="6"/>
        <v>0.63451776649746194</v>
      </c>
      <c r="I252" s="146">
        <f t="shared" si="7"/>
        <v>0.46954314720812185</v>
      </c>
      <c r="J252" t="str">
        <v>Block Group 1, Census Tract 115.03, Blount County, Tennessee</v>
      </c>
      <c r="K252" t="str">
        <v>Census Tract 115.03, Blount County, Tennessee</v>
      </c>
      <c r="L252" t="str">
        <v>Piperton</v>
      </c>
      <c r="AH252" t="str">
        <v>Block Group 2, Census Tract 156.29, Davidson County, Tennessee</v>
      </c>
      <c r="AV252" t="str">
        <v>Block Group 4, Census Tract 117, Hamilton County, Tennessee</v>
      </c>
      <c r="BJ252" t="str">
        <v>Block Group 3, Census Tract 46.09, Knox County, Tennessee</v>
      </c>
      <c r="CP252" t="str">
        <v>Block Group 2, Census Tract 100.01, Shelby County, Tennessee</v>
      </c>
    </row>
    <row r="253" spans="1:191" x14ac:dyDescent="0.3">
      <c r="A253" s="163" t="s">
        <v>7703</v>
      </c>
      <c r="B253" s="1" t="s">
        <v>258</v>
      </c>
      <c r="C253" s="1"/>
      <c r="D253" s="166">
        <v>21180</v>
      </c>
      <c r="E253" s="166">
        <v>29500</v>
      </c>
      <c r="F253" s="166">
        <v>38915</v>
      </c>
      <c r="G253" s="166">
        <v>62975</v>
      </c>
      <c r="H253" s="165">
        <f t="shared" si="6"/>
        <v>0.46843985708614527</v>
      </c>
      <c r="I253" s="146">
        <f t="shared" si="7"/>
        <v>0.33632393807066296</v>
      </c>
      <c r="J253" t="str">
        <v>Block Group 1, Census Tract 116, Davidson County, Tennessee</v>
      </c>
      <c r="K253" t="str">
        <v>Census Tract 116, Davidson County, Tennessee</v>
      </c>
      <c r="L253" t="str">
        <v>Pittman Center</v>
      </c>
      <c r="AH253" t="str">
        <v>Block Group 2, Census Tract 156.30, Davidson County, Tennessee</v>
      </c>
      <c r="AV253" t="str">
        <v>Block Group 4, Census Tract 118, Hamilton County, Tennessee</v>
      </c>
      <c r="BJ253" t="str">
        <v>Block Group 3, Census Tract 46.10, Knox County, Tennessee</v>
      </c>
      <c r="CP253" t="str">
        <v>Block Group 2, Census Tract 100.02, Shelby County, Tennessee</v>
      </c>
    </row>
    <row r="254" spans="1:191" x14ac:dyDescent="0.3">
      <c r="A254" s="163" t="s">
        <v>7703</v>
      </c>
      <c r="B254" s="1" t="s">
        <v>259</v>
      </c>
      <c r="C254" s="1"/>
      <c r="D254" s="166">
        <v>880</v>
      </c>
      <c r="E254" s="166">
        <v>1665</v>
      </c>
      <c r="F254" s="166">
        <v>2465</v>
      </c>
      <c r="G254" s="166">
        <v>4810</v>
      </c>
      <c r="H254" s="165">
        <f t="shared" si="6"/>
        <v>0.34615384615384615</v>
      </c>
      <c r="I254" s="146">
        <f t="shared" si="7"/>
        <v>0.18295218295218296</v>
      </c>
      <c r="J254" t="str">
        <v>Block Group 1, Census Tract 116, Hamilton County, Tennessee</v>
      </c>
      <c r="K254" t="str">
        <v>Census Tract 116, Hamilton County, Tennessee</v>
      </c>
      <c r="L254" t="str">
        <v>Plainview</v>
      </c>
      <c r="AH254" t="str">
        <v>Block Group 2, Census Tract 156.32, Davidson County, Tennessee</v>
      </c>
      <c r="AV254" t="str">
        <v>Block Group 4, Census Tract 12, Hamilton County, Tennessee</v>
      </c>
      <c r="BJ254" t="str">
        <v>Block Group 3, Census Tract 46.13, Knox County, Tennessee</v>
      </c>
      <c r="CP254" t="str">
        <v>Block Group 2, Census Tract 101.20, Shelby County, Tennessee</v>
      </c>
    </row>
    <row r="255" spans="1:191" x14ac:dyDescent="0.3">
      <c r="A255" s="163" t="s">
        <v>7703</v>
      </c>
      <c r="B255" s="1" t="s">
        <v>260</v>
      </c>
      <c r="C255" s="1"/>
      <c r="D255" s="166">
        <v>445</v>
      </c>
      <c r="E255" s="166">
        <v>725</v>
      </c>
      <c r="F255" s="166">
        <v>1145</v>
      </c>
      <c r="G255" s="166">
        <v>1440</v>
      </c>
      <c r="H255" s="165">
        <f t="shared" si="6"/>
        <v>0.50347222222222221</v>
      </c>
      <c r="I255" s="146">
        <f t="shared" si="7"/>
        <v>0.30902777777777779</v>
      </c>
      <c r="J255" t="str">
        <v>Block Group 1, Census Tract 116, Shelby County, Tennessee</v>
      </c>
      <c r="K255" t="str">
        <v>Census Tract 116, Shelby County, Tennessee</v>
      </c>
      <c r="L255" t="str">
        <v>Pleasant Hill</v>
      </c>
      <c r="AH255" t="str">
        <v>Block Group 2, Census Tract 156.33, Davidson County, Tennessee</v>
      </c>
      <c r="AV255" t="str">
        <v>Block Group 4, Census Tract 121, Hamilton County, Tennessee</v>
      </c>
      <c r="BJ255" t="str">
        <v>Block Group 3, Census Tract 48, Knox County, Tennessee</v>
      </c>
      <c r="CP255" t="str">
        <v>Block Group 2, Census Tract 101.21, Shelby County, Tennessee</v>
      </c>
    </row>
    <row r="256" spans="1:191" x14ac:dyDescent="0.3">
      <c r="A256" s="163" t="s">
        <v>7703</v>
      </c>
      <c r="B256" s="1" t="s">
        <v>261</v>
      </c>
      <c r="C256" s="1"/>
      <c r="D256" s="166">
        <v>150</v>
      </c>
      <c r="E256" s="166">
        <v>570</v>
      </c>
      <c r="F256" s="166">
        <v>1045</v>
      </c>
      <c r="G256" s="166">
        <v>1585</v>
      </c>
      <c r="H256" s="165">
        <f t="shared" si="6"/>
        <v>0.35962145110410093</v>
      </c>
      <c r="I256" s="146">
        <f t="shared" si="7"/>
        <v>9.4637223974763401E-2</v>
      </c>
      <c r="J256" t="str">
        <v>Block Group 1, Census Tract 116.01, Bradley County, Tennessee</v>
      </c>
      <c r="K256" t="str">
        <v>Census Tract 116.01, Bradley County, Tennessee</v>
      </c>
      <c r="L256" t="str">
        <v>Pleasant View</v>
      </c>
      <c r="AH256" t="str">
        <v>Block Group 2, Census Tract 156.34, Davidson County, Tennessee</v>
      </c>
      <c r="AV256" t="str">
        <v>Block Group 4, Census Tract 124, Hamilton County, Tennessee</v>
      </c>
      <c r="BJ256" t="str">
        <v>Block Group 3, Census Tract 49, Knox County, Tennessee</v>
      </c>
      <c r="CP256" t="str">
        <v>Block Group 2, Census Tract 101.22, Shelby County, Tennessee</v>
      </c>
    </row>
    <row r="257" spans="1:94" x14ac:dyDescent="0.3">
      <c r="A257" s="163" t="s">
        <v>7703</v>
      </c>
      <c r="B257" s="1" t="s">
        <v>262</v>
      </c>
      <c r="C257" s="1"/>
      <c r="D257" s="166">
        <v>15095</v>
      </c>
      <c r="E257" s="166">
        <v>24680</v>
      </c>
      <c r="F257" s="166">
        <v>33065</v>
      </c>
      <c r="G257" s="166">
        <v>52755</v>
      </c>
      <c r="H257" s="165">
        <f t="shared" si="6"/>
        <v>0.46782295517012606</v>
      </c>
      <c r="I257" s="146">
        <f t="shared" si="7"/>
        <v>0.28613401573310587</v>
      </c>
      <c r="J257" t="str">
        <v>Block Group 1, Census Tract 116.02, Bradley County, Tennessee</v>
      </c>
      <c r="K257" t="str">
        <v>Census Tract 116.02, Bradley County, Tennessee</v>
      </c>
      <c r="L257" t="str">
        <v>Portland</v>
      </c>
      <c r="AH257" t="str">
        <v>Block Group 2, Census Tract 156.36, Davidson County, Tennessee</v>
      </c>
      <c r="AV257" t="str">
        <v>Block Group 4, Census Tract 24, Hamilton County, Tennessee</v>
      </c>
      <c r="BJ257" t="str">
        <v>Block Group 3, Census Tract 50, Knox County, Tennessee</v>
      </c>
      <c r="CP257" t="str">
        <v>Block Group 2, Census Tract 102.10, Shelby County, Tennessee</v>
      </c>
    </row>
    <row r="258" spans="1:94" x14ac:dyDescent="0.3">
      <c r="A258" s="163" t="s">
        <v>7703</v>
      </c>
      <c r="B258" s="1" t="s">
        <v>263</v>
      </c>
      <c r="C258" s="1"/>
      <c r="D258" s="166">
        <v>745</v>
      </c>
      <c r="E258" s="166">
        <v>1945</v>
      </c>
      <c r="F258" s="166">
        <v>3915</v>
      </c>
      <c r="G258" s="166">
        <v>5670</v>
      </c>
      <c r="H258" s="165">
        <f t="shared" si="6"/>
        <v>0.34303350970017638</v>
      </c>
      <c r="I258" s="146">
        <f t="shared" si="7"/>
        <v>0.13139329805996472</v>
      </c>
      <c r="J258" t="str">
        <v>Block Group 1, Census Tract 116.03, Blount County, Tennessee</v>
      </c>
      <c r="K258" t="str">
        <v>Census Tract 116.03, Blount County, Tennessee</v>
      </c>
      <c r="L258" t="str">
        <v>Powells Crossroads</v>
      </c>
      <c r="AH258" t="str">
        <v>Block Group 2, Census Tract 156.37, Davidson County, Tennessee</v>
      </c>
      <c r="AV258" t="str">
        <v>Block Group 4, Census Tract 25, Hamilton County, Tennessee</v>
      </c>
      <c r="BJ258" t="str">
        <v>Block Group 3, Census Tract 52.03, Knox County, Tennessee</v>
      </c>
      <c r="CP258" t="str">
        <v>Block Group 2, Census Tract 102.20, Shelby County, Tennessee</v>
      </c>
    </row>
    <row r="259" spans="1:94" x14ac:dyDescent="0.3">
      <c r="A259" s="163" t="s">
        <v>7703</v>
      </c>
      <c r="B259" s="1" t="s">
        <v>264</v>
      </c>
      <c r="C259" s="1"/>
      <c r="D259" s="166">
        <v>460</v>
      </c>
      <c r="E259" s="166">
        <v>935</v>
      </c>
      <c r="F259" s="166">
        <v>1590</v>
      </c>
      <c r="G259" s="166">
        <v>2745</v>
      </c>
      <c r="H259" s="165">
        <f t="shared" ref="H259:H321" si="8">E259/G259</f>
        <v>0.34061930783242261</v>
      </c>
      <c r="I259" s="146">
        <f t="shared" ref="I259:I264" si="9">D259/G259</f>
        <v>0.16757741347905283</v>
      </c>
      <c r="J259" t="str">
        <v>Block Group 1, Census Tract 116.04, Blount County, Tennessee</v>
      </c>
      <c r="K259" t="str">
        <v>Census Tract 116.04, Blount County, Tennessee</v>
      </c>
      <c r="L259" t="str">
        <v>Pulaski</v>
      </c>
      <c r="AH259" t="str">
        <v>Block Group 2, Census Tract 158.04, Davidson County, Tennessee</v>
      </c>
      <c r="AV259" t="str">
        <v>Block Group 4, Census Tract 33, Hamilton County, Tennessee</v>
      </c>
      <c r="BJ259" t="str">
        <v>Block Group 3, Census Tract 53.01, Knox County, Tennessee</v>
      </c>
      <c r="CP259" t="str">
        <v>Block Group 2, Census Tract 105, Shelby County, Tennessee</v>
      </c>
    </row>
    <row r="260" spans="1:94" x14ac:dyDescent="0.3">
      <c r="A260" s="163" t="s">
        <v>7703</v>
      </c>
      <c r="B260" s="1" t="s">
        <v>265</v>
      </c>
      <c r="C260" s="1"/>
      <c r="D260" s="166">
        <v>71370</v>
      </c>
      <c r="E260" s="166">
        <v>105515</v>
      </c>
      <c r="F260" s="166">
        <v>136865</v>
      </c>
      <c r="G260" s="166">
        <v>178970</v>
      </c>
      <c r="H260" s="165">
        <f t="shared" si="8"/>
        <v>0.58956808403643068</v>
      </c>
      <c r="I260" s="146">
        <f t="shared" si="9"/>
        <v>0.39878191875733365</v>
      </c>
      <c r="J260" t="str">
        <v>Block Group 1, Census Tract 116.05, Blount County, Tennessee</v>
      </c>
      <c r="K260" t="str">
        <v>Census Tract 116.05, Blount County, Tennessee</v>
      </c>
      <c r="L260" t="str">
        <v>Puryear</v>
      </c>
      <c r="AH260" t="str">
        <v>Block Group 2, Census Tract 158.05, Davidson County, Tennessee</v>
      </c>
      <c r="AV260" t="str">
        <v>Block Group 4, Census Tract 7, Hamilton County, Tennessee</v>
      </c>
      <c r="BJ260" t="str">
        <v>Block Group 3, Census Tract 53.02, Knox County, Tennessee</v>
      </c>
      <c r="CP260" t="str">
        <v>Block Group 2, Census Tract 106.10, Shelby County, Tennessee</v>
      </c>
    </row>
    <row r="261" spans="1:94" x14ac:dyDescent="0.3">
      <c r="A261" s="163" t="s">
        <v>7703</v>
      </c>
      <c r="B261" s="1" t="s">
        <v>267</v>
      </c>
      <c r="C261" s="1"/>
      <c r="D261" s="166">
        <v>2750</v>
      </c>
      <c r="E261" s="166">
        <v>3750</v>
      </c>
      <c r="F261" s="166">
        <v>4840</v>
      </c>
      <c r="G261" s="166">
        <v>6395</v>
      </c>
      <c r="H261" s="165">
        <f t="shared" si="8"/>
        <v>0.58639562157935887</v>
      </c>
      <c r="I261" s="146">
        <f t="shared" si="9"/>
        <v>0.43002345582486318</v>
      </c>
      <c r="J261" t="str">
        <v>Block Group 1, Census Tract 116.06, Blount County, Tennessee</v>
      </c>
      <c r="K261" t="str">
        <v>Census Tract 116.06, Blount County, Tennessee</v>
      </c>
      <c r="L261" t="str">
        <v>Ramer</v>
      </c>
      <c r="AH261" t="str">
        <v>Block Group 2, Census Tract 158.06, Davidson County, Tennessee</v>
      </c>
      <c r="AV261" t="str">
        <v>Block Group 5, Census Tract 103.04, Hamilton County, Tennessee</v>
      </c>
      <c r="BJ261" t="str">
        <v>Block Group 3, Census Tract 54.01, Knox County, Tennessee</v>
      </c>
      <c r="CP261" t="str">
        <v>Block Group 2, Census Tract 106.20, Shelby County, Tennessee</v>
      </c>
    </row>
    <row r="262" spans="1:94" x14ac:dyDescent="0.3">
      <c r="A262" s="163" t="s">
        <v>7703</v>
      </c>
      <c r="B262" s="1" t="s">
        <v>268</v>
      </c>
      <c r="C262" s="1"/>
      <c r="D262" s="166">
        <v>15</v>
      </c>
      <c r="E262" s="166">
        <v>35</v>
      </c>
      <c r="F262" s="166">
        <v>55</v>
      </c>
      <c r="G262" s="166">
        <v>100</v>
      </c>
      <c r="H262" s="165">
        <f t="shared" si="8"/>
        <v>0.35</v>
      </c>
      <c r="I262" s="146">
        <f t="shared" si="9"/>
        <v>0.15</v>
      </c>
      <c r="J262" t="str">
        <v>Block Group 1, Census Tract 116.07, Blount County, Tennessee</v>
      </c>
      <c r="K262" t="str">
        <v>Census Tract 116.07, Blount County, Tennessee</v>
      </c>
      <c r="L262" t="str">
        <v>Red Bank</v>
      </c>
      <c r="AH262" t="str">
        <v>Block Group 2, Census Tract 159, Davidson County, Tennessee</v>
      </c>
      <c r="AV262" t="str">
        <v>Block Group 5, Census Tract 104.11, Hamilton County, Tennessee</v>
      </c>
      <c r="BJ262" t="str">
        <v>Block Group 3, Census Tract 54.02, Knox County, Tennessee</v>
      </c>
      <c r="CP262" t="str">
        <v>Block Group 2, Census Tract 106.30, Shelby County, Tennessee</v>
      </c>
    </row>
    <row r="263" spans="1:94" x14ac:dyDescent="0.3">
      <c r="A263" s="163" t="s">
        <v>7703</v>
      </c>
      <c r="B263" s="1" t="s">
        <v>271</v>
      </c>
      <c r="C263" s="1"/>
      <c r="D263" s="166">
        <v>8720</v>
      </c>
      <c r="E263" s="166">
        <v>17225</v>
      </c>
      <c r="F263" s="166">
        <v>26900</v>
      </c>
      <c r="G263" s="166">
        <v>35545</v>
      </c>
      <c r="H263" s="165">
        <f t="shared" si="8"/>
        <v>0.48459698973132648</v>
      </c>
      <c r="I263" s="146">
        <f t="shared" si="9"/>
        <v>0.24532283021522014</v>
      </c>
      <c r="J263" t="str">
        <v>Block Group 1, Census Tract 117, Davidson County, Tennessee</v>
      </c>
      <c r="K263" t="str">
        <v>Census Tract 117, Davidson County, Tennessee</v>
      </c>
      <c r="L263" t="str">
        <v>Red Boiling Springs</v>
      </c>
      <c r="AH263" t="str">
        <v>Block Group 2, Census Tract 161, Davidson County, Tennessee</v>
      </c>
      <c r="AV263" t="str">
        <v>Block Group 5, Census Tract 104.31, Hamilton County, Tennessee</v>
      </c>
      <c r="BJ263" t="str">
        <v>Block Group 3, Census Tract 55.02, Knox County, Tennessee</v>
      </c>
      <c r="CP263" t="str">
        <v>Block Group 2, Census Tract 107.10, Shelby County, Tennessee</v>
      </c>
    </row>
    <row r="264" spans="1:94" x14ac:dyDescent="0.3">
      <c r="A264" s="163" t="s">
        <v>7703</v>
      </c>
      <c r="B264" s="1" t="s">
        <v>266</v>
      </c>
      <c r="C264" s="1"/>
      <c r="D264" s="166">
        <v>1505</v>
      </c>
      <c r="E264" s="166">
        <v>3205</v>
      </c>
      <c r="F264" s="166">
        <v>3980</v>
      </c>
      <c r="G264" s="166">
        <v>4955</v>
      </c>
      <c r="H264" s="165">
        <f t="shared" si="8"/>
        <v>0.64682139253279514</v>
      </c>
      <c r="I264" s="146">
        <f t="shared" si="9"/>
        <v>0.30373360242179614</v>
      </c>
      <c r="J264" t="str">
        <v>Block Group 1, Census Tract 117, Hamilton County, Tennessee</v>
      </c>
      <c r="K264" t="str">
        <v>Census Tract 117, Hamilton County, Tennessee</v>
      </c>
      <c r="L264" t="str">
        <v>Ridgely</v>
      </c>
      <c r="AH264" t="str">
        <v>Block Group 2, Census Tract 162, Davidson County, Tennessee</v>
      </c>
      <c r="AV264" t="str">
        <v>Block Group 5, Census Tract 104.32, Hamilton County, Tennessee</v>
      </c>
      <c r="BJ264" t="str">
        <v>Block Group 3, Census Tract 56.02, Knox County, Tennessee</v>
      </c>
      <c r="CP264" t="str">
        <v>Block Group 2, Census Tract 107.20, Shelby County, Tennessee</v>
      </c>
    </row>
    <row r="265" spans="1:94" x14ac:dyDescent="0.3">
      <c r="A265" s="163" t="s">
        <v>7703</v>
      </c>
      <c r="B265" s="1" t="s">
        <v>269</v>
      </c>
      <c r="C265" s="1"/>
      <c r="D265" s="166">
        <v>1325</v>
      </c>
      <c r="E265" s="166">
        <v>1875</v>
      </c>
      <c r="F265" s="166">
        <v>3985</v>
      </c>
      <c r="G265" s="166">
        <v>12645</v>
      </c>
      <c r="H265" s="165">
        <f t="shared" si="8"/>
        <v>0.14827995255041518</v>
      </c>
      <c r="I265" s="146">
        <f>D366/G366</f>
        <v>0.48275862068965519</v>
      </c>
      <c r="J265" t="str">
        <v>Block Group 1, Census Tract 117, Shelby County, Tennessee</v>
      </c>
      <c r="K265" t="str">
        <v>Census Tract 117, Shelby County, Tennessee</v>
      </c>
      <c r="L265" t="str">
        <v>Ridgeside</v>
      </c>
      <c r="AH265" t="str">
        <v>Block Group 2, Census Tract 163, Davidson County, Tennessee</v>
      </c>
      <c r="AV265" t="str">
        <v>Block Group 5, Census Tract 105.01, Hamilton County, Tennessee</v>
      </c>
      <c r="BJ265" t="str">
        <v>Block Group 3, Census Tract 57.01, Knox County, Tennessee</v>
      </c>
      <c r="CP265" t="str">
        <v>Block Group 2, Census Tract 108.10, Shelby County, Tennessee</v>
      </c>
    </row>
    <row r="266" spans="1:94" x14ac:dyDescent="0.3">
      <c r="A266" s="163" t="s">
        <v>7703</v>
      </c>
      <c r="B266" s="1" t="s">
        <v>270</v>
      </c>
      <c r="C266" s="1"/>
      <c r="D266" s="166">
        <v>180</v>
      </c>
      <c r="E266" s="166">
        <v>445</v>
      </c>
      <c r="F266" s="166">
        <v>785</v>
      </c>
      <c r="G266" s="166">
        <v>1845</v>
      </c>
      <c r="H266" s="165">
        <f t="shared" si="8"/>
        <v>0.24119241192411925</v>
      </c>
      <c r="I266" s="146">
        <f t="shared" ref="I266:I297" si="10">D265/G265</f>
        <v>0.1047844998022934</v>
      </c>
      <c r="J266" t="str">
        <v>Block Group 1, Census Tract 118, Davidson County, Tennessee</v>
      </c>
      <c r="K266" t="str">
        <v>Census Tract 118, Davidson County, Tennessee</v>
      </c>
      <c r="L266" t="str">
        <v>Ridgetop</v>
      </c>
      <c r="AH266" t="str">
        <v>Block Group 2, Census Tract 164, Davidson County, Tennessee</v>
      </c>
      <c r="AV266" t="str">
        <v>Block Group 5, Census Tract 113.11, Hamilton County, Tennessee</v>
      </c>
      <c r="BJ266" t="str">
        <v>Block Group 3, Census Tract 57.04, Knox County, Tennessee</v>
      </c>
      <c r="CP266" t="str">
        <v>Block Group 2, Census Tract 108.20, Shelby County, Tennessee</v>
      </c>
    </row>
    <row r="267" spans="1:94" x14ac:dyDescent="0.3">
      <c r="A267" s="163" t="s">
        <v>7703</v>
      </c>
      <c r="B267" s="1" t="s">
        <v>272</v>
      </c>
      <c r="C267" s="1"/>
      <c r="D267" s="166">
        <v>4105</v>
      </c>
      <c r="E267" s="166">
        <v>5595</v>
      </c>
      <c r="F267" s="166">
        <v>7690</v>
      </c>
      <c r="G267" s="166">
        <v>10475</v>
      </c>
      <c r="H267" s="165">
        <f t="shared" si="8"/>
        <v>0.53412887828162292</v>
      </c>
      <c r="I267" s="146">
        <f t="shared" si="10"/>
        <v>9.7560975609756101E-2</v>
      </c>
      <c r="J267" t="str">
        <v>Block Group 1, Census Tract 118, Hamilton County, Tennessee</v>
      </c>
      <c r="K267" t="str">
        <v>Census Tract 118, Hamilton County, Tennessee</v>
      </c>
      <c r="L267" t="str">
        <v>Ripley</v>
      </c>
      <c r="AH267" t="str">
        <v>Block Group 2, Census Tract 165, Davidson County, Tennessee</v>
      </c>
      <c r="AV267" t="str">
        <v>Block Group 5, Census Tract 114.13, Hamilton County, Tennessee</v>
      </c>
      <c r="BJ267" t="str">
        <v>Block Group 3, Census Tract 58.08, Knox County, Tennessee</v>
      </c>
      <c r="CP267" t="str">
        <v>Block Group 2, Census Tract 11, Shelby County, Tennessee</v>
      </c>
    </row>
    <row r="268" spans="1:94" x14ac:dyDescent="0.3">
      <c r="A268" s="163" t="s">
        <v>7703</v>
      </c>
      <c r="B268" s="1" t="s">
        <v>273</v>
      </c>
      <c r="C268" s="1"/>
      <c r="D268" s="166">
        <v>9905</v>
      </c>
      <c r="E268" s="166">
        <v>16750</v>
      </c>
      <c r="F268" s="166">
        <v>24805</v>
      </c>
      <c r="G268" s="166">
        <v>33155</v>
      </c>
      <c r="H268" s="165">
        <f t="shared" si="8"/>
        <v>0.50520283516814957</v>
      </c>
      <c r="I268" s="146">
        <f t="shared" si="10"/>
        <v>0.39188544152744631</v>
      </c>
      <c r="J268" t="str">
        <v>Block Group 1, Census Tract 118, Shelby County, Tennessee</v>
      </c>
      <c r="K268" t="str">
        <v>Census Tract 118, Shelby County, Tennessee</v>
      </c>
      <c r="L268" t="str">
        <v>Rives</v>
      </c>
      <c r="AH268" t="str">
        <v>Block Group 2, Census Tract 166, Davidson County, Tennessee</v>
      </c>
      <c r="AV268" t="str">
        <v>Block Group 5, Census Tract 114.47, Hamilton County, Tennessee</v>
      </c>
      <c r="BJ268" t="str">
        <v>Block Group 3, Census Tract 58.09, Knox County, Tennessee</v>
      </c>
      <c r="CP268" t="str">
        <v>Block Group 2, Census Tract 110.10, Shelby County, Tennessee</v>
      </c>
    </row>
    <row r="269" spans="1:94" x14ac:dyDescent="0.3">
      <c r="A269" s="163" t="s">
        <v>7703</v>
      </c>
      <c r="B269" s="1" t="s">
        <v>274</v>
      </c>
      <c r="C269" s="1"/>
      <c r="D269" s="166">
        <v>2630</v>
      </c>
      <c r="E269" s="166">
        <v>4305</v>
      </c>
      <c r="F269" s="166">
        <v>6540</v>
      </c>
      <c r="G269" s="166">
        <v>9185</v>
      </c>
      <c r="H269" s="165">
        <f t="shared" si="8"/>
        <v>0.46869896570495373</v>
      </c>
      <c r="I269" s="146">
        <f t="shared" si="10"/>
        <v>0.29874830342331471</v>
      </c>
      <c r="J269" t="str">
        <v>Block Group 1, Census Tract 119, Davidson County, Tennessee</v>
      </c>
      <c r="K269" t="str">
        <v>Census Tract 119, Davidson County, Tennessee</v>
      </c>
      <c r="L269" t="str">
        <v>Rockford</v>
      </c>
      <c r="AH269" t="str">
        <v>Block Group 2, Census Tract 167, Davidson County, Tennessee</v>
      </c>
      <c r="AV269" t="str">
        <v>Block Group 5, Census Tract 116, Hamilton County, Tennessee</v>
      </c>
      <c r="BJ269" t="str">
        <v>Block Group 3, Census Tract 58.10, Knox County, Tennessee</v>
      </c>
      <c r="CP269" t="str">
        <v>Block Group 2, Census Tract 110.20, Shelby County, Tennessee</v>
      </c>
    </row>
    <row r="270" spans="1:94" x14ac:dyDescent="0.3">
      <c r="A270" s="163" t="s">
        <v>7703</v>
      </c>
      <c r="B270" s="1" t="s">
        <v>275</v>
      </c>
      <c r="C270" s="1"/>
      <c r="D270" s="166">
        <v>3185</v>
      </c>
      <c r="E270" s="166">
        <v>5465</v>
      </c>
      <c r="F270" s="166">
        <v>7935</v>
      </c>
      <c r="G270" s="166">
        <v>11720</v>
      </c>
      <c r="H270" s="165">
        <f t="shared" si="8"/>
        <v>0.46629692832764508</v>
      </c>
      <c r="I270" s="146">
        <f t="shared" si="10"/>
        <v>0.28633641807294502</v>
      </c>
      <c r="J270" t="str">
        <v>Block Group 1, Census Tract 119, Hamilton County, Tennessee</v>
      </c>
      <c r="K270" t="str">
        <v>Census Tract 119, Hamilton County, Tennessee</v>
      </c>
      <c r="L270" t="str">
        <v>Rockwood</v>
      </c>
      <c r="AH270" t="str">
        <v>Block Group 2, Census Tract 168, Davidson County, Tennessee</v>
      </c>
      <c r="AV270" t="str">
        <v>Block Group 5, Census Tract 118, Hamilton County, Tennessee</v>
      </c>
      <c r="BJ270" t="str">
        <v>Block Group 3, Census Tract 58.13, Knox County, Tennessee</v>
      </c>
      <c r="CP270" t="str">
        <v>Block Group 2, Census Tract 111, Shelby County, Tennessee</v>
      </c>
    </row>
    <row r="271" spans="1:94" x14ac:dyDescent="0.3">
      <c r="A271" s="163" t="s">
        <v>7703</v>
      </c>
      <c r="B271" s="1" t="s">
        <v>276</v>
      </c>
      <c r="C271" s="1"/>
      <c r="D271" s="166">
        <v>2705</v>
      </c>
      <c r="E271" s="166">
        <v>3680</v>
      </c>
      <c r="F271" s="166">
        <v>4895</v>
      </c>
      <c r="G271" s="166">
        <v>7440</v>
      </c>
      <c r="H271" s="165">
        <f t="shared" si="8"/>
        <v>0.4946236559139785</v>
      </c>
      <c r="I271" s="146">
        <f t="shared" si="10"/>
        <v>0.27175767918088739</v>
      </c>
      <c r="J271" t="str">
        <v>Block Group 1, Census Tract 12, Hamilton County, Tennessee</v>
      </c>
      <c r="K271" t="str">
        <v>Census Tract 12, Hamilton County, Tennessee</v>
      </c>
      <c r="L271" t="str">
        <v>Rocky Top</v>
      </c>
      <c r="AH271" t="str">
        <v>Block Group 2, Census Tract 169, Davidson County, Tennessee</v>
      </c>
      <c r="AV271" t="str">
        <v>Block Group 5, Census Tract 121, Hamilton County, Tennessee</v>
      </c>
      <c r="BJ271" t="str">
        <v>Block Group 3, Census Tract 59.03, Knox County, Tennessee</v>
      </c>
      <c r="CP271" t="str">
        <v>Block Group 2, Census Tract 112, Shelby County, Tennessee</v>
      </c>
    </row>
    <row r="272" spans="1:94" x14ac:dyDescent="0.3">
      <c r="A272" s="163" t="s">
        <v>7703</v>
      </c>
      <c r="B272" s="1" t="s">
        <v>277</v>
      </c>
      <c r="C272" s="1"/>
      <c r="D272" s="166">
        <v>70</v>
      </c>
      <c r="E272" s="166">
        <v>140</v>
      </c>
      <c r="F272" s="166">
        <v>225</v>
      </c>
      <c r="G272" s="166">
        <v>350</v>
      </c>
      <c r="H272" s="165">
        <f t="shared" si="8"/>
        <v>0.4</v>
      </c>
      <c r="I272" s="146">
        <f t="shared" si="10"/>
        <v>0.36357526881720431</v>
      </c>
      <c r="J272" t="str">
        <v>Block Group 1, Census Tract 12, Shelby County, Tennessee</v>
      </c>
      <c r="K272" t="str">
        <v>Census Tract 12, Shelby County, Tennessee</v>
      </c>
      <c r="L272" t="str">
        <v>Rogersville</v>
      </c>
      <c r="AH272" t="str">
        <v>Block Group 2, Census Tract 170, Davidson County, Tennessee</v>
      </c>
      <c r="AV272" t="str">
        <v>Block Group 5, Census Tract 33, Hamilton County, Tennessee</v>
      </c>
      <c r="BJ272" t="str">
        <v>Block Group 3, Census Tract 59.08, Knox County, Tennessee</v>
      </c>
      <c r="CP272" t="str">
        <v>Block Group 2, Census Tract 113, Shelby County, Tennessee</v>
      </c>
    </row>
    <row r="273" spans="1:94" x14ac:dyDescent="0.3">
      <c r="A273" s="163" t="s">
        <v>7703</v>
      </c>
      <c r="B273" s="1" t="s">
        <v>278</v>
      </c>
      <c r="C273" s="1"/>
      <c r="D273" s="166">
        <v>335</v>
      </c>
      <c r="E273" s="166">
        <v>460</v>
      </c>
      <c r="F273" s="166">
        <v>845</v>
      </c>
      <c r="G273" s="166">
        <v>1050</v>
      </c>
      <c r="H273" s="165">
        <f t="shared" si="8"/>
        <v>0.43809523809523809</v>
      </c>
      <c r="I273" s="146">
        <f t="shared" si="10"/>
        <v>0.2</v>
      </c>
      <c r="J273" t="str">
        <v>Block Group 1, Census Tract 12.01, Putnam County, Tennessee</v>
      </c>
      <c r="K273" t="str">
        <v>Census Tract 12.01, Putnam County, Tennessee</v>
      </c>
      <c r="L273" t="str">
        <v>Rossville</v>
      </c>
      <c r="AH273" t="str">
        <v>Block Group 2, Census Tract 171, Davidson County, Tennessee</v>
      </c>
      <c r="AV273" t="str">
        <v>Block Group 6, Census Tract 104.32, Hamilton County, Tennessee</v>
      </c>
      <c r="BJ273" t="str">
        <v>Block Group 3, Census Tract 60.02, Knox County, Tennessee</v>
      </c>
      <c r="CP273" t="str">
        <v>Block Group 2, Census Tract 114.01, Shelby County, Tennessee</v>
      </c>
    </row>
    <row r="274" spans="1:94" x14ac:dyDescent="0.3">
      <c r="A274" s="163" t="s">
        <v>7703</v>
      </c>
      <c r="B274" s="1" t="s">
        <v>279</v>
      </c>
      <c r="C274" s="1"/>
      <c r="D274" s="166">
        <v>1295</v>
      </c>
      <c r="E274" s="166">
        <v>2125</v>
      </c>
      <c r="F274" s="166">
        <v>2875</v>
      </c>
      <c r="G274" s="166">
        <v>3750</v>
      </c>
      <c r="H274" s="165">
        <f t="shared" si="8"/>
        <v>0.56666666666666665</v>
      </c>
      <c r="I274" s="146">
        <f t="shared" si="10"/>
        <v>0.31904761904761902</v>
      </c>
      <c r="J274" t="str">
        <v>Block Group 1, Census Tract 12.02, Putnam County, Tennessee</v>
      </c>
      <c r="K274" t="str">
        <v>Census Tract 12.02, Putnam County, Tennessee</v>
      </c>
      <c r="L274" t="str">
        <v>Rutherford</v>
      </c>
      <c r="AH274" t="str">
        <v>Block Group 2, Census Tract 172, Davidson County, Tennessee</v>
      </c>
      <c r="AV274" t="str">
        <v>Block Group 6, Census Tract 105.01, Hamilton County, Tennessee</v>
      </c>
      <c r="BJ274" t="str">
        <v>Block Group 3, Census Tract 61.02, Knox County, Tennessee</v>
      </c>
      <c r="CP274" t="str">
        <v>Block Group 2, Census Tract 114.02, Shelby County, Tennessee</v>
      </c>
    </row>
    <row r="275" spans="1:94" x14ac:dyDescent="0.3">
      <c r="A275" s="163" t="s">
        <v>7703</v>
      </c>
      <c r="B275" s="1" t="s">
        <v>280</v>
      </c>
      <c r="C275" s="1"/>
      <c r="D275" s="166">
        <v>190</v>
      </c>
      <c r="E275" s="166">
        <v>365</v>
      </c>
      <c r="F275" s="166">
        <v>705</v>
      </c>
      <c r="G275" s="166">
        <v>920</v>
      </c>
      <c r="H275" s="165">
        <f t="shared" si="8"/>
        <v>0.39673913043478259</v>
      </c>
      <c r="I275" s="146">
        <f t="shared" si="10"/>
        <v>0.34533333333333333</v>
      </c>
      <c r="J275" t="str">
        <v>Block Group 1, Census Tract 120, Hamilton County, Tennessee</v>
      </c>
      <c r="K275" t="str">
        <v>Census Tract 120, Hamilton County, Tennessee</v>
      </c>
      <c r="L275" t="str">
        <v>Rutledge</v>
      </c>
      <c r="AH275" t="str">
        <v>Block Group 2, Census Tract 173, Davidson County, Tennessee</v>
      </c>
      <c r="AV275" t="str">
        <v>Block Group 6, Census Tract 113.11, Hamilton County, Tennessee</v>
      </c>
      <c r="BJ275" t="str">
        <v>Block Group 3, Census Tract 61.03, Knox County, Tennessee</v>
      </c>
      <c r="CP275" t="str">
        <v>Block Group 2, Census Tract 115, Shelby County, Tennessee</v>
      </c>
    </row>
    <row r="276" spans="1:94" x14ac:dyDescent="0.3">
      <c r="A276" s="163" t="s">
        <v>7703</v>
      </c>
      <c r="B276" s="1" t="s">
        <v>281</v>
      </c>
      <c r="C276" s="1"/>
      <c r="D276" s="166">
        <v>75</v>
      </c>
      <c r="E276" s="166">
        <v>125</v>
      </c>
      <c r="F276" s="166">
        <v>255</v>
      </c>
      <c r="G276" s="166">
        <v>2015</v>
      </c>
      <c r="H276" s="165">
        <f t="shared" si="8"/>
        <v>6.2034739454094295E-2</v>
      </c>
      <c r="I276" s="146">
        <f t="shared" si="10"/>
        <v>0.20652173913043478</v>
      </c>
      <c r="J276" t="str">
        <v>Block Group 1, Census Tract 1201, Houston County, Tennessee</v>
      </c>
      <c r="K276" t="str">
        <v>Census Tract 1201, Houston County, Tennessee</v>
      </c>
      <c r="L276" t="str">
        <v>Saltillo</v>
      </c>
      <c r="AH276" t="str">
        <v>Block Group 2, Census Tract 174.01, Davidson County, Tennessee</v>
      </c>
      <c r="AV276" t="str">
        <v>Block Group 6, Census Tract 114.47, Hamilton County, Tennessee</v>
      </c>
      <c r="BJ276" t="str">
        <v>Block Group 3, Census Tract 61.04, Knox County, Tennessee</v>
      </c>
      <c r="CP276" t="str">
        <v>Block Group 2, Census Tract 116, Shelby County, Tennessee</v>
      </c>
    </row>
    <row r="277" spans="1:94" x14ac:dyDescent="0.3">
      <c r="A277" s="163" t="s">
        <v>7703</v>
      </c>
      <c r="B277" s="1" t="s">
        <v>282</v>
      </c>
      <c r="C277" s="1"/>
      <c r="D277" s="166">
        <v>515</v>
      </c>
      <c r="E277" s="166">
        <v>860</v>
      </c>
      <c r="F277" s="166">
        <v>1155</v>
      </c>
      <c r="G277" s="166">
        <v>1810</v>
      </c>
      <c r="H277" s="165">
        <f t="shared" si="8"/>
        <v>0.47513812154696133</v>
      </c>
      <c r="I277" s="146">
        <f t="shared" si="10"/>
        <v>3.7220843672456573E-2</v>
      </c>
      <c r="J277" t="str">
        <v>Block Group 1, Census Tract 1202, Houston County, Tennessee</v>
      </c>
      <c r="K277" t="str">
        <v>Census Tract 1202, Houston County, Tennessee</v>
      </c>
      <c r="L277" t="str">
        <v>Samburg</v>
      </c>
      <c r="AH277" t="str">
        <v>Block Group 2, Census Tract 174.02, Davidson County, Tennessee</v>
      </c>
      <c r="AV277" t="str">
        <v>Block Group 6, Census Tract 116, Hamilton County, Tennessee</v>
      </c>
      <c r="BJ277" t="str">
        <v>Block Group 3, Census Tract 62.02, Knox County, Tennessee</v>
      </c>
      <c r="CP277" t="str">
        <v>Block Group 2, Census Tract 117, Shelby County, Tennessee</v>
      </c>
    </row>
    <row r="278" spans="1:94" x14ac:dyDescent="0.3">
      <c r="A278" s="163" t="s">
        <v>7703</v>
      </c>
      <c r="B278" s="1" t="s">
        <v>283</v>
      </c>
      <c r="C278" s="1"/>
      <c r="D278" s="166">
        <v>1270</v>
      </c>
      <c r="E278" s="166">
        <v>2830</v>
      </c>
      <c r="F278" s="166">
        <v>3750</v>
      </c>
      <c r="G278" s="166">
        <v>5690</v>
      </c>
      <c r="H278" s="165">
        <f t="shared" si="8"/>
        <v>0.49736379613356768</v>
      </c>
      <c r="I278" s="146">
        <f t="shared" si="10"/>
        <v>0.28453038674033149</v>
      </c>
      <c r="J278" t="str">
        <v>Block Group 1, Census Tract 1203, Houston County, Tennessee</v>
      </c>
      <c r="K278" t="str">
        <v>Census Tract 1203, Houston County, Tennessee</v>
      </c>
      <c r="L278" t="str">
        <v>Sardis</v>
      </c>
      <c r="AH278" t="str">
        <v>Block Group 2, Census Tract 175, Davidson County, Tennessee</v>
      </c>
      <c r="AV278" t="str">
        <v>Block Group 6, Census Tract 118, Hamilton County, Tennessee</v>
      </c>
      <c r="BJ278" t="str">
        <v>Block Group 3, Census Tract 62.03, Knox County, Tennessee</v>
      </c>
      <c r="CP278" t="str">
        <v>Block Group 2, Census Tract 118, Shelby County, Tennessee</v>
      </c>
    </row>
    <row r="279" spans="1:94" x14ac:dyDescent="0.3">
      <c r="A279" s="163" t="s">
        <v>7703</v>
      </c>
      <c r="B279" s="1" t="s">
        <v>284</v>
      </c>
      <c r="C279" s="1"/>
      <c r="D279" s="166">
        <v>705</v>
      </c>
      <c r="E279" s="166">
        <v>1360</v>
      </c>
      <c r="F279" s="166">
        <v>2215</v>
      </c>
      <c r="G279" s="166">
        <v>4115</v>
      </c>
      <c r="H279" s="165">
        <f t="shared" si="8"/>
        <v>0.33049817739975701</v>
      </c>
      <c r="I279" s="146">
        <f t="shared" si="10"/>
        <v>0.22319859402460457</v>
      </c>
      <c r="J279" t="str">
        <v>Block Group 1, Census Tract 121, Davidson County, Tennessee</v>
      </c>
      <c r="K279" t="str">
        <v>Census Tract 121, Davidson County, Tennessee</v>
      </c>
      <c r="L279" t="str">
        <v>Saulsbury</v>
      </c>
      <c r="AH279" t="str">
        <v>Block Group 2, Census Tract 177.01, Davidson County, Tennessee</v>
      </c>
      <c r="AV279" t="str">
        <v>Block Group 6, Census Tract 33, Hamilton County, Tennessee</v>
      </c>
      <c r="BJ279" t="str">
        <v>Block Group 3, Census Tract 62.05, Knox County, Tennessee</v>
      </c>
      <c r="CP279" t="str">
        <v>Block Group 2, Census Tract 12, Shelby County, Tennessee</v>
      </c>
    </row>
    <row r="280" spans="1:94" x14ac:dyDescent="0.3">
      <c r="A280" s="163" t="s">
        <v>7703</v>
      </c>
      <c r="B280" s="1" t="s">
        <v>285</v>
      </c>
      <c r="C280" s="1"/>
      <c r="D280" s="166">
        <v>480</v>
      </c>
      <c r="E280" s="166">
        <v>795</v>
      </c>
      <c r="F280" s="166">
        <v>935</v>
      </c>
      <c r="G280" s="166">
        <v>1040</v>
      </c>
      <c r="H280" s="165">
        <f t="shared" si="8"/>
        <v>0.76442307692307687</v>
      </c>
      <c r="I280" s="146">
        <f t="shared" si="10"/>
        <v>0.17132442284325639</v>
      </c>
      <c r="J280" t="str">
        <v>Block Group 1, Census Tract 121, Hamilton County, Tennessee</v>
      </c>
      <c r="K280" t="str">
        <v>Census Tract 121, Hamilton County, Tennessee</v>
      </c>
      <c r="L280" t="str">
        <v>Savannah</v>
      </c>
      <c r="AH280" t="str">
        <v>Block Group 2, Census Tract 177.02, Davidson County, Tennessee</v>
      </c>
      <c r="BJ280" t="str">
        <v>Block Group 3, Census Tract 62.06, Knox County, Tennessee</v>
      </c>
      <c r="CP280" t="str">
        <v>Block Group 2, Census Tract 13, Shelby County, Tennessee</v>
      </c>
    </row>
    <row r="281" spans="1:94" x14ac:dyDescent="0.3">
      <c r="A281" s="163" t="s">
        <v>7703</v>
      </c>
      <c r="B281" s="1" t="s">
        <v>863</v>
      </c>
      <c r="C281" s="1"/>
      <c r="D281" s="166">
        <v>1220</v>
      </c>
      <c r="E281" s="166">
        <v>2280</v>
      </c>
      <c r="F281" s="166">
        <v>3525</v>
      </c>
      <c r="G281" s="166">
        <v>6325</v>
      </c>
      <c r="H281" s="165">
        <f t="shared" si="8"/>
        <v>0.36047430830039523</v>
      </c>
      <c r="I281" s="146">
        <f t="shared" si="10"/>
        <v>0.46153846153846156</v>
      </c>
      <c r="J281" t="str">
        <v>Block Group 1, Census Tract 122, Davidson County, Tennessee</v>
      </c>
      <c r="K281" t="str">
        <v>Census Tract 122, Davidson County, Tennessee</v>
      </c>
      <c r="L281" t="str">
        <v>Scotts Hill</v>
      </c>
      <c r="AH281" t="str">
        <v>Block Group 2, Census Tract 178, Davidson County, Tennessee</v>
      </c>
      <c r="BJ281" t="str">
        <v>Block Group 3, Census Tract 62.08, Knox County, Tennessee</v>
      </c>
      <c r="CP281" t="str">
        <v>Block Group 2, Census Tract 15, Shelby County, Tennessee</v>
      </c>
    </row>
    <row r="282" spans="1:94" x14ac:dyDescent="0.3">
      <c r="A282" s="163" t="s">
        <v>7703</v>
      </c>
      <c r="B282" s="1" t="s">
        <v>287</v>
      </c>
      <c r="C282" s="1"/>
      <c r="D282" s="166">
        <v>90</v>
      </c>
      <c r="E282" s="166">
        <v>155</v>
      </c>
      <c r="F282" s="166">
        <v>295</v>
      </c>
      <c r="G282" s="166">
        <v>405</v>
      </c>
      <c r="H282" s="165">
        <f t="shared" si="8"/>
        <v>0.38271604938271603</v>
      </c>
      <c r="I282" s="146">
        <f t="shared" si="10"/>
        <v>0.19288537549407114</v>
      </c>
      <c r="J282" t="str">
        <v>Block Group 1, Census Tract 122, Hamilton County, Tennessee</v>
      </c>
      <c r="K282" t="str">
        <v>Census Tract 122, Hamilton County, Tennessee</v>
      </c>
      <c r="L282" t="str">
        <v>Selmer</v>
      </c>
      <c r="AH282" t="str">
        <v>Block Group 2, Census Tract 179.01, Davidson County, Tennessee</v>
      </c>
      <c r="BJ282" t="str">
        <v>Block Group 3, Census Tract 64.01, Knox County, Tennessee</v>
      </c>
      <c r="CP282" t="str">
        <v>Block Group 2, Census Tract 16, Shelby County, Tennessee</v>
      </c>
    </row>
    <row r="283" spans="1:94" x14ac:dyDescent="0.3">
      <c r="A283" s="163" t="s">
        <v>7703</v>
      </c>
      <c r="B283" s="1" t="s">
        <v>292</v>
      </c>
      <c r="C283" s="1"/>
      <c r="D283" s="166">
        <v>1360</v>
      </c>
      <c r="E283" s="166">
        <v>2020</v>
      </c>
      <c r="F283" s="166">
        <v>2325</v>
      </c>
      <c r="G283" s="166">
        <v>4625</v>
      </c>
      <c r="H283" s="165">
        <f t="shared" si="8"/>
        <v>0.43675675675675674</v>
      </c>
      <c r="I283" s="146">
        <f t="shared" si="10"/>
        <v>0.22222222222222221</v>
      </c>
      <c r="J283" t="str">
        <v>Block Group 1, Census Tract 123, Hamilton County, Tennessee</v>
      </c>
      <c r="K283" t="str">
        <v>Census Tract 123, Hamilton County, Tennessee</v>
      </c>
      <c r="L283" t="str">
        <v>Sevierville</v>
      </c>
      <c r="AH283" t="str">
        <v>Block Group 2, Census Tract 179.02, Davidson County, Tennessee</v>
      </c>
      <c r="BJ283" t="str">
        <v>Block Group 3, Census Tract 64.02, Knox County, Tennessee</v>
      </c>
      <c r="CP283" t="str">
        <v>Block Group 2, Census Tract 17, Shelby County, Tennessee</v>
      </c>
    </row>
    <row r="284" spans="1:94" x14ac:dyDescent="0.3">
      <c r="A284" s="163" t="s">
        <v>7703</v>
      </c>
      <c r="B284" s="1" t="s">
        <v>293</v>
      </c>
      <c r="C284" s="1"/>
      <c r="D284" s="166">
        <v>2265</v>
      </c>
      <c r="E284" s="166">
        <v>4010</v>
      </c>
      <c r="F284" s="166">
        <v>6350</v>
      </c>
      <c r="G284" s="166">
        <v>10400</v>
      </c>
      <c r="H284" s="165">
        <f t="shared" si="8"/>
        <v>0.38557692307692309</v>
      </c>
      <c r="I284" s="146">
        <f t="shared" si="10"/>
        <v>0.29405405405405405</v>
      </c>
      <c r="J284" t="str">
        <v>Block Group 1, Census Tract 124, Hamilton County, Tennessee</v>
      </c>
      <c r="K284" t="str">
        <v>Census Tract 124, Hamilton County, Tennessee</v>
      </c>
      <c r="L284" t="str">
        <v>Sharon</v>
      </c>
      <c r="AH284" t="str">
        <v>Block Group 2, Census Tract 180, Davidson County, Tennessee</v>
      </c>
      <c r="BJ284" t="str">
        <v>Block Group 3, Census Tract 65.01, Knox County, Tennessee</v>
      </c>
      <c r="CP284" t="str">
        <v>Block Group 2, Census Tract 19, Shelby County, Tennessee</v>
      </c>
    </row>
    <row r="285" spans="1:94" x14ac:dyDescent="0.3">
      <c r="A285" s="163" t="s">
        <v>7703</v>
      </c>
      <c r="B285" s="1" t="s">
        <v>294</v>
      </c>
      <c r="C285" s="1"/>
      <c r="D285" s="166">
        <v>3120</v>
      </c>
      <c r="E285" s="166">
        <v>4505</v>
      </c>
      <c r="F285" s="166">
        <v>5605</v>
      </c>
      <c r="G285" s="166">
        <v>8505</v>
      </c>
      <c r="H285" s="165">
        <f t="shared" si="8"/>
        <v>0.52968841857730742</v>
      </c>
      <c r="I285" s="146">
        <f t="shared" si="10"/>
        <v>0.21778846153846154</v>
      </c>
      <c r="J285" t="str">
        <v>Block Group 1, Census Tract 126, Davidson County, Tennessee</v>
      </c>
      <c r="K285" t="str">
        <v>Census Tract 126, Davidson County, Tennessee</v>
      </c>
      <c r="L285" t="str">
        <v>Shelbyville</v>
      </c>
      <c r="AH285" t="str">
        <v>Block Group 2, Census Tract 181.01, Davidson County, Tennessee</v>
      </c>
      <c r="BJ285" t="str">
        <v>Block Group 3, Census Tract 65.02, Knox County, Tennessee</v>
      </c>
      <c r="CP285" t="str">
        <v>Block Group 2, Census Tract 20, Shelby County, Tennessee</v>
      </c>
    </row>
    <row r="286" spans="1:94" x14ac:dyDescent="0.3">
      <c r="A286" s="163" t="s">
        <v>7703</v>
      </c>
      <c r="B286" s="1" t="s">
        <v>295</v>
      </c>
      <c r="C286" s="1"/>
      <c r="D286" s="166">
        <v>5085</v>
      </c>
      <c r="E286" s="166">
        <v>9145</v>
      </c>
      <c r="F286" s="166">
        <v>14985</v>
      </c>
      <c r="G286" s="166">
        <v>27520</v>
      </c>
      <c r="H286" s="165">
        <f t="shared" si="8"/>
        <v>0.33230377906976744</v>
      </c>
      <c r="I286" s="146">
        <f t="shared" si="10"/>
        <v>0.36684303350970016</v>
      </c>
      <c r="J286" t="str">
        <v>Block Group 1, Census Tract 127.01, Davidson County, Tennessee</v>
      </c>
      <c r="K286" t="str">
        <v>Census Tract 127.01, Davidson County, Tennessee</v>
      </c>
      <c r="L286" t="str">
        <v>Signal Mountain</v>
      </c>
      <c r="AH286" t="str">
        <v>Block Group 2, Census Tract 181.02, Davidson County, Tennessee</v>
      </c>
      <c r="BJ286" t="str">
        <v>Block Group 3, Census Tract 66, Knox County, Tennessee</v>
      </c>
      <c r="CP286" t="str">
        <v>Block Group 2, Census Tract 201.01, Shelby County, Tennessee</v>
      </c>
    </row>
    <row r="287" spans="1:94" x14ac:dyDescent="0.3">
      <c r="A287" s="163" t="s">
        <v>7703</v>
      </c>
      <c r="B287" s="1" t="s">
        <v>296</v>
      </c>
      <c r="C287" s="1"/>
      <c r="D287" s="166">
        <v>320</v>
      </c>
      <c r="E287" s="166">
        <v>470</v>
      </c>
      <c r="F287" s="166">
        <v>615</v>
      </c>
      <c r="G287" s="166">
        <v>775</v>
      </c>
      <c r="H287" s="165">
        <f t="shared" si="8"/>
        <v>0.6064516129032258</v>
      </c>
      <c r="I287" s="146">
        <f t="shared" si="10"/>
        <v>0.18477470930232559</v>
      </c>
      <c r="J287" t="str">
        <v>Block Group 1, Census Tract 127.02, Davidson County, Tennessee</v>
      </c>
      <c r="K287" t="str">
        <v>Census Tract 127.02, Davidson County, Tennessee</v>
      </c>
      <c r="L287" t="str">
        <v>Silerton</v>
      </c>
      <c r="AH287" t="str">
        <v>Block Group 2, Census Tract 182.01, Davidson County, Tennessee</v>
      </c>
      <c r="BJ287" t="str">
        <v>Block Group 3, Census Tract 67, Knox County, Tennessee</v>
      </c>
      <c r="CP287" t="str">
        <v>Block Group 2, Census Tract 201.02, Shelby County, Tennessee</v>
      </c>
    </row>
    <row r="288" spans="1:94" x14ac:dyDescent="0.3">
      <c r="A288" s="163" t="s">
        <v>7703</v>
      </c>
      <c r="B288" s="1" t="s">
        <v>297</v>
      </c>
      <c r="C288" s="1"/>
      <c r="D288" s="166">
        <v>155</v>
      </c>
      <c r="E288" s="166">
        <v>360</v>
      </c>
      <c r="F288" s="166">
        <v>565</v>
      </c>
      <c r="G288" s="166">
        <v>815</v>
      </c>
      <c r="H288" s="165">
        <f t="shared" si="8"/>
        <v>0.44171779141104295</v>
      </c>
      <c r="I288" s="146">
        <f t="shared" si="10"/>
        <v>0.41290322580645161</v>
      </c>
      <c r="J288" t="str">
        <v>Block Group 1, Census Tract 128.01, Davidson County, Tennessee</v>
      </c>
      <c r="K288" t="str">
        <v>Census Tract 128.01, Davidson County, Tennessee</v>
      </c>
      <c r="L288" t="str">
        <v>Slayden</v>
      </c>
      <c r="AH288" t="str">
        <v>Block Group 2, Census Tract 182.03, Davidson County, Tennessee</v>
      </c>
      <c r="BJ288" t="str">
        <v>Block Group 3, Census Tract 68, Knox County, Tennessee</v>
      </c>
      <c r="CP288" t="str">
        <v>Block Group 2, Census Tract 202.10, Shelby County, Tennessee</v>
      </c>
    </row>
    <row r="289" spans="1:94" x14ac:dyDescent="0.3">
      <c r="A289" s="163" t="s">
        <v>7703</v>
      </c>
      <c r="B289" s="1" t="s">
        <v>298</v>
      </c>
      <c r="C289" s="1"/>
      <c r="D289" s="166">
        <v>840</v>
      </c>
      <c r="E289" s="166">
        <v>1530</v>
      </c>
      <c r="F289" s="166">
        <v>1875</v>
      </c>
      <c r="G289" s="166">
        <v>2380</v>
      </c>
      <c r="H289" s="165">
        <f t="shared" si="8"/>
        <v>0.6428571428571429</v>
      </c>
      <c r="I289" s="146">
        <f t="shared" si="10"/>
        <v>0.19018404907975461</v>
      </c>
      <c r="J289" t="str">
        <v>Block Group 1, Census Tract 128.02, Davidson County, Tennessee</v>
      </c>
      <c r="K289" t="str">
        <v>Census Tract 128.02, Davidson County, Tennessee</v>
      </c>
      <c r="L289" t="str">
        <v>Smithville</v>
      </c>
      <c r="AH289" t="str">
        <v>Block Group 2, Census Tract 182.04, Davidson County, Tennessee</v>
      </c>
      <c r="BJ289" t="str">
        <v>Block Group 3, Census Tract 71, Knox County, Tennessee</v>
      </c>
      <c r="CP289" t="str">
        <v>Block Group 2, Census Tract 202.21, Shelby County, Tennessee</v>
      </c>
    </row>
    <row r="290" spans="1:94" x14ac:dyDescent="0.3">
      <c r="A290" s="163" t="s">
        <v>7703</v>
      </c>
      <c r="B290" s="1" t="s">
        <v>288</v>
      </c>
      <c r="C290" s="1"/>
      <c r="D290" s="166">
        <v>275</v>
      </c>
      <c r="E290" s="166">
        <v>555</v>
      </c>
      <c r="F290" s="166">
        <v>855</v>
      </c>
      <c r="G290" s="166">
        <v>1800</v>
      </c>
      <c r="H290" s="165">
        <f t="shared" si="8"/>
        <v>0.30833333333333335</v>
      </c>
      <c r="I290" s="146">
        <f t="shared" si="10"/>
        <v>0.35294117647058826</v>
      </c>
      <c r="J290" t="str">
        <v>Block Group 1, Census Tract 13, Hamilton County, Tennessee</v>
      </c>
      <c r="K290" t="str">
        <v>Census Tract 13, Hamilton County, Tennessee</v>
      </c>
      <c r="L290" t="str">
        <v>Smyrna</v>
      </c>
      <c r="AH290" t="str">
        <v>Block Group 2, Census Tract 182.05, Davidson County, Tennessee</v>
      </c>
      <c r="BJ290" t="str">
        <v>Block Group 3, Census Tract 8, Knox County, Tennessee</v>
      </c>
      <c r="CP290" t="str">
        <v>Block Group 2, Census Tract 202.22, Shelby County, Tennessee</v>
      </c>
    </row>
    <row r="291" spans="1:94" x14ac:dyDescent="0.3">
      <c r="A291" s="163" t="s">
        <v>7703</v>
      </c>
      <c r="B291" s="1" t="s">
        <v>289</v>
      </c>
      <c r="C291" s="1"/>
      <c r="D291" s="166">
        <v>1595</v>
      </c>
      <c r="E291" s="166">
        <v>2135</v>
      </c>
      <c r="F291" s="166">
        <v>2900</v>
      </c>
      <c r="G291" s="166">
        <v>4995</v>
      </c>
      <c r="H291" s="165">
        <f t="shared" si="8"/>
        <v>0.42742742742742745</v>
      </c>
      <c r="I291" s="146">
        <f t="shared" si="10"/>
        <v>0.15277777777777779</v>
      </c>
      <c r="J291" t="str">
        <v>Block Group 1, Census Tract 13, Madison County, Tennessee</v>
      </c>
      <c r="K291" t="str">
        <v>Census Tract 13, Madison County, Tennessee</v>
      </c>
      <c r="L291" t="str">
        <v>Sneedville</v>
      </c>
      <c r="AH291" t="str">
        <v>Block Group 2, Census Tract 183.03, Davidson County, Tennessee</v>
      </c>
      <c r="BJ291" t="str">
        <v>Block Group 4, Census Tract 28, Knox County, Tennessee</v>
      </c>
      <c r="CP291" t="str">
        <v>Block Group 2, Census Tract 203.02, Shelby County, Tennessee</v>
      </c>
    </row>
    <row r="292" spans="1:94" x14ac:dyDescent="0.3">
      <c r="A292" s="163" t="s">
        <v>7703</v>
      </c>
      <c r="B292" s="1" t="s">
        <v>290</v>
      </c>
      <c r="C292" s="1"/>
      <c r="D292" s="166">
        <v>50</v>
      </c>
      <c r="E292" s="166">
        <v>120</v>
      </c>
      <c r="F292" s="166">
        <v>295</v>
      </c>
      <c r="G292" s="166">
        <v>480</v>
      </c>
      <c r="H292" s="165">
        <f t="shared" si="8"/>
        <v>0.25</v>
      </c>
      <c r="I292" s="146">
        <f t="shared" si="10"/>
        <v>0.31931931931931934</v>
      </c>
      <c r="J292" t="str">
        <v>Block Group 1, Census Tract 13, Putnam County, Tennessee</v>
      </c>
      <c r="K292" t="str">
        <v>Census Tract 13, Putnam County, Tennessee</v>
      </c>
      <c r="L292" t="str">
        <v>Soddy-Daisy</v>
      </c>
      <c r="AH292" t="str">
        <v>Block Group 2, Census Tract 183.04, Davidson County, Tennessee</v>
      </c>
      <c r="BJ292" t="str">
        <v>Block Group 4, Census Tract 38.01, Knox County, Tennessee</v>
      </c>
      <c r="CP292" t="str">
        <v>Block Group 2, Census Tract 204, Shelby County, Tennessee</v>
      </c>
    </row>
    <row r="293" spans="1:94" x14ac:dyDescent="0.3">
      <c r="A293" s="163" t="s">
        <v>7703</v>
      </c>
      <c r="B293" s="1" t="s">
        <v>291</v>
      </c>
      <c r="C293" s="1"/>
      <c r="D293" s="166">
        <v>4755</v>
      </c>
      <c r="E293" s="166">
        <v>7190</v>
      </c>
      <c r="F293" s="166">
        <v>9765</v>
      </c>
      <c r="G293" s="166">
        <v>13145</v>
      </c>
      <c r="H293" s="165">
        <f t="shared" si="8"/>
        <v>0.54697603651578552</v>
      </c>
      <c r="I293" s="146">
        <f t="shared" si="10"/>
        <v>0.10416666666666667</v>
      </c>
      <c r="J293" t="str">
        <v>Block Group 1, Census Tract 13, Shelby County, Tennessee</v>
      </c>
      <c r="K293" t="str">
        <v>Census Tract 13, Shelby County, Tennessee</v>
      </c>
      <c r="L293" t="str">
        <v>Somerville</v>
      </c>
      <c r="AH293" t="str">
        <v>Block Group 2, Census Tract 184.04, Davidson County, Tennessee</v>
      </c>
      <c r="BJ293" t="str">
        <v>Block Group 4, Census Tract 40, Knox County, Tennessee</v>
      </c>
      <c r="CP293" t="str">
        <v>Block Group 2, Census Tract 205.11, Shelby County, Tennessee</v>
      </c>
    </row>
    <row r="294" spans="1:94" x14ac:dyDescent="0.3">
      <c r="A294" s="163" t="s">
        <v>7703</v>
      </c>
      <c r="B294" s="1" t="s">
        <v>299</v>
      </c>
      <c r="C294" s="1"/>
      <c r="D294" s="166">
        <v>360</v>
      </c>
      <c r="E294" s="166">
        <v>950</v>
      </c>
      <c r="F294" s="166">
        <v>1795</v>
      </c>
      <c r="G294" s="166">
        <v>4260</v>
      </c>
      <c r="H294" s="165">
        <f t="shared" si="8"/>
        <v>0.22300469483568075</v>
      </c>
      <c r="I294" s="146">
        <f t="shared" si="10"/>
        <v>0.36173449980981359</v>
      </c>
      <c r="J294" t="str">
        <v>Block Group 1, Census Tract 130.01, Davidson County, Tennessee</v>
      </c>
      <c r="K294" t="str">
        <v>Census Tract 130.01, Davidson County, Tennessee</v>
      </c>
      <c r="L294" t="str">
        <v>South Carthage</v>
      </c>
      <c r="AH294" t="str">
        <v>Block Group 2, Census Tract 184.05, Davidson County, Tennessee</v>
      </c>
      <c r="BJ294" t="str">
        <v>Block Group 4, Census Tract 41, Knox County, Tennessee</v>
      </c>
      <c r="CP294" t="str">
        <v>Block Group 2, Census Tract 205.21, Shelby County, Tennessee</v>
      </c>
    </row>
    <row r="295" spans="1:94" x14ac:dyDescent="0.3">
      <c r="A295" s="163" t="s">
        <v>7703</v>
      </c>
      <c r="B295" s="1" t="s">
        <v>300</v>
      </c>
      <c r="C295" s="1"/>
      <c r="D295" s="166">
        <v>55</v>
      </c>
      <c r="E295" s="166">
        <v>110</v>
      </c>
      <c r="F295" s="166">
        <v>150</v>
      </c>
      <c r="G295" s="166">
        <v>260</v>
      </c>
      <c r="H295" s="165">
        <f t="shared" si="8"/>
        <v>0.42307692307692307</v>
      </c>
      <c r="I295" s="146">
        <f t="shared" si="10"/>
        <v>8.4507042253521125E-2</v>
      </c>
      <c r="J295" t="str">
        <v>Block Group 1, Census Tract 130.02, Davidson County, Tennessee</v>
      </c>
      <c r="K295" t="str">
        <v>Census Tract 130.02, Davidson County, Tennessee</v>
      </c>
      <c r="L295" t="str">
        <v>South Fulton</v>
      </c>
      <c r="AH295" t="str">
        <v>Block Group 2, Census Tract 184.07, Davidson County, Tennessee</v>
      </c>
      <c r="BJ295" t="str">
        <v>Block Group 4, Census Tract 48, Knox County, Tennessee</v>
      </c>
      <c r="CP295" t="str">
        <v>Block Group 2, Census Tract 205.23, Shelby County, Tennessee</v>
      </c>
    </row>
    <row r="296" spans="1:94" x14ac:dyDescent="0.3">
      <c r="A296" s="163" t="s">
        <v>7703</v>
      </c>
      <c r="B296" s="1" t="s">
        <v>301</v>
      </c>
      <c r="C296" s="1"/>
      <c r="D296" s="166">
        <v>234260</v>
      </c>
      <c r="E296" s="166">
        <v>353290</v>
      </c>
      <c r="F296" s="166">
        <v>458765</v>
      </c>
      <c r="G296" s="166">
        <v>635650</v>
      </c>
      <c r="H296" s="165">
        <f t="shared" si="8"/>
        <v>0.55579328246676629</v>
      </c>
      <c r="I296" s="146">
        <f t="shared" si="10"/>
        <v>0.21153846153846154</v>
      </c>
      <c r="J296" t="str">
        <v>Block Group 1, Census Tract 1301, Humphreys County, Tennessee</v>
      </c>
      <c r="K296" t="str">
        <v>Census Tract 1301, Humphreys County, Tennessee</v>
      </c>
      <c r="L296" t="str">
        <v>South Pittsburg</v>
      </c>
      <c r="AH296" t="str">
        <v>Block Group 2, Census Tract 184.08, Davidson County, Tennessee</v>
      </c>
      <c r="BJ296" t="str">
        <v>Block Group 4, Census Tract 57.01, Knox County, Tennessee</v>
      </c>
      <c r="CP296" t="str">
        <v>Block Group 2, Census Tract 205.24, Shelby County, Tennessee</v>
      </c>
    </row>
    <row r="297" spans="1:94" x14ac:dyDescent="0.3">
      <c r="A297" s="163" t="s">
        <v>7703</v>
      </c>
      <c r="B297" s="1" t="s">
        <v>302</v>
      </c>
      <c r="C297" s="1"/>
      <c r="D297" s="166">
        <v>170</v>
      </c>
      <c r="E297" s="166">
        <v>325</v>
      </c>
      <c r="F297" s="166">
        <v>440</v>
      </c>
      <c r="G297" s="166">
        <v>860</v>
      </c>
      <c r="H297" s="165">
        <f t="shared" si="8"/>
        <v>0.37790697674418605</v>
      </c>
      <c r="I297" s="146">
        <f t="shared" si="10"/>
        <v>0.36853614410446001</v>
      </c>
      <c r="J297" t="str">
        <v>Block Group 1, Census Tract 1302, Humphreys County, Tennessee</v>
      </c>
      <c r="K297" t="str">
        <v>Census Tract 1302, Humphreys County, Tennessee</v>
      </c>
      <c r="L297" t="str">
        <v>Sparta</v>
      </c>
      <c r="AH297" t="str">
        <v>Block Group 2, Census Tract 184.09, Davidson County, Tennessee</v>
      </c>
      <c r="BJ297" t="str">
        <v>Block Group 4, Census Tract 57.04, Knox County, Tennessee</v>
      </c>
      <c r="CP297" t="str">
        <v>Block Group 2, Census Tract 205.31, Shelby County, Tennessee</v>
      </c>
    </row>
    <row r="298" spans="1:94" x14ac:dyDescent="0.3">
      <c r="A298" s="163" t="s">
        <v>7703</v>
      </c>
      <c r="B298" s="1" t="s">
        <v>303</v>
      </c>
      <c r="C298" s="1"/>
      <c r="D298" s="166">
        <v>170</v>
      </c>
      <c r="E298" s="166">
        <v>365</v>
      </c>
      <c r="F298" s="166">
        <v>500</v>
      </c>
      <c r="G298" s="166">
        <v>875</v>
      </c>
      <c r="H298" s="165">
        <f t="shared" si="8"/>
        <v>0.41714285714285715</v>
      </c>
      <c r="I298" s="146">
        <f t="shared" ref="I298:I322" si="11">D297/G297</f>
        <v>0.19767441860465115</v>
      </c>
      <c r="J298" t="str">
        <v>Block Group 1, Census Tract 1303, Humphreys County, Tennessee</v>
      </c>
      <c r="K298" t="str">
        <v>Census Tract 1303, Humphreys County, Tennessee</v>
      </c>
      <c r="L298" t="str">
        <v>Spencer</v>
      </c>
      <c r="AH298" t="str">
        <v>Block Group 2, Census Tract 184.10, Davidson County, Tennessee</v>
      </c>
      <c r="BJ298" t="str">
        <v>Block Group 4, Census Tract 58.10, Knox County, Tennessee</v>
      </c>
      <c r="CP298" t="str">
        <v>Block Group 2, Census Tract 205.32, Shelby County, Tennessee</v>
      </c>
    </row>
    <row r="299" spans="1:94" x14ac:dyDescent="0.3">
      <c r="A299" s="163" t="s">
        <v>7703</v>
      </c>
      <c r="B299" s="1" t="s">
        <v>304</v>
      </c>
      <c r="C299" s="1"/>
      <c r="D299" s="166">
        <v>1890</v>
      </c>
      <c r="E299" s="166">
        <v>3625</v>
      </c>
      <c r="F299" s="166">
        <v>4870</v>
      </c>
      <c r="G299" s="166">
        <v>7445</v>
      </c>
      <c r="H299" s="165">
        <f t="shared" si="8"/>
        <v>0.48690396239086636</v>
      </c>
      <c r="I299" s="146">
        <f t="shared" si="11"/>
        <v>0.19428571428571428</v>
      </c>
      <c r="J299" t="str">
        <v>Block Group 1, Census Tract 1304, Humphreys County, Tennessee</v>
      </c>
      <c r="K299" t="str">
        <v>Census Tract 1304, Humphreys County, Tennessee</v>
      </c>
      <c r="L299" t="str">
        <v>Spring City</v>
      </c>
      <c r="AH299" t="str">
        <v>Block Group 2, Census Tract 184.11, Davidson County, Tennessee</v>
      </c>
      <c r="BJ299" t="str">
        <v>Block Group 4, Census Tract 61.02, Knox County, Tennessee</v>
      </c>
      <c r="CP299" t="str">
        <v>Block Group 2, Census Tract 205.41, Shelby County, Tennessee</v>
      </c>
    </row>
    <row r="300" spans="1:94" x14ac:dyDescent="0.3">
      <c r="A300" s="163" t="s">
        <v>7703</v>
      </c>
      <c r="B300" s="1" t="s">
        <v>305</v>
      </c>
      <c r="C300" s="1"/>
      <c r="D300" s="166">
        <v>65</v>
      </c>
      <c r="E300" s="166">
        <v>130</v>
      </c>
      <c r="F300" s="166">
        <v>205</v>
      </c>
      <c r="G300" s="166">
        <v>300</v>
      </c>
      <c r="H300" s="165">
        <f t="shared" si="8"/>
        <v>0.43333333333333335</v>
      </c>
      <c r="I300" s="146">
        <f t="shared" si="11"/>
        <v>0.25386165211551376</v>
      </c>
      <c r="J300" t="str">
        <v>Block Group 1, Census Tract 1305, Humphreys County, Tennessee</v>
      </c>
      <c r="K300" t="str">
        <v>Census Tract 1305, Humphreys County, Tennessee</v>
      </c>
      <c r="L300" t="str">
        <v>Spring Hill</v>
      </c>
      <c r="AH300" t="str">
        <v>Block Group 2, Census Tract 184.12, Davidson County, Tennessee</v>
      </c>
      <c r="BJ300" t="str">
        <v>Block Group 4, Census Tract 62.02, Knox County, Tennessee</v>
      </c>
      <c r="CP300" t="str">
        <v>Block Group 2, Census Tract 205.42, Shelby County, Tennessee</v>
      </c>
    </row>
    <row r="301" spans="1:94" x14ac:dyDescent="0.3">
      <c r="A301" s="163" t="s">
        <v>7703</v>
      </c>
      <c r="B301" s="1" t="s">
        <v>306</v>
      </c>
      <c r="C301" s="1"/>
      <c r="D301" s="166">
        <v>1545</v>
      </c>
      <c r="E301" s="166">
        <v>2790</v>
      </c>
      <c r="F301" s="166">
        <v>4910</v>
      </c>
      <c r="G301" s="166">
        <v>6400</v>
      </c>
      <c r="H301" s="165">
        <f t="shared" si="8"/>
        <v>0.43593749999999998</v>
      </c>
      <c r="I301" s="146">
        <f t="shared" si="11"/>
        <v>0.21666666666666667</v>
      </c>
      <c r="J301" t="str">
        <v>Block Group 1, Census Tract 131, Davidson County, Tennessee</v>
      </c>
      <c r="K301" t="str">
        <v>Census Tract 131, Davidson County, Tennessee</v>
      </c>
      <c r="L301" t="str">
        <v>Springfield</v>
      </c>
      <c r="AH301" t="str">
        <v>Block Group 2, Census Tract 185, Davidson County, Tennessee</v>
      </c>
      <c r="BJ301" t="str">
        <v>Block Group 4, Census Tract 62.08, Knox County, Tennessee</v>
      </c>
      <c r="CP301" t="str">
        <v>Block Group 2, Census Tract 205.43, Shelby County, Tennessee</v>
      </c>
    </row>
    <row r="302" spans="1:94" x14ac:dyDescent="0.3">
      <c r="A302" s="163" t="s">
        <v>7703</v>
      </c>
      <c r="B302" s="1" t="s">
        <v>307</v>
      </c>
      <c r="C302" s="1"/>
      <c r="D302" s="166">
        <v>2720</v>
      </c>
      <c r="E302" s="166">
        <v>4915</v>
      </c>
      <c r="F302" s="166">
        <v>6200</v>
      </c>
      <c r="G302" s="166">
        <v>10360</v>
      </c>
      <c r="H302" s="165">
        <f t="shared" si="8"/>
        <v>0.47442084942084944</v>
      </c>
      <c r="I302" s="146">
        <f t="shared" si="11"/>
        <v>0.24140624999999999</v>
      </c>
      <c r="J302" t="str">
        <v>Block Group 1, Census Tract 132.01, Davidson County, Tennessee</v>
      </c>
      <c r="K302" t="str">
        <v>Census Tract 132.01, Davidson County, Tennessee</v>
      </c>
      <c r="L302" t="str">
        <v>St. Joseph</v>
      </c>
      <c r="AH302" t="str">
        <v>Block Group 2, Census Tract 186.01, Davidson County, Tennessee</v>
      </c>
      <c r="BJ302" t="str">
        <v>Block Group 4, Census Tract 68, Knox County, Tennessee</v>
      </c>
      <c r="CP302" t="str">
        <v>Block Group 2, Census Tract 205.44, Shelby County, Tennessee</v>
      </c>
    </row>
    <row r="303" spans="1:94" x14ac:dyDescent="0.3">
      <c r="A303" s="163" t="s">
        <v>7703</v>
      </c>
      <c r="B303" s="1" t="s">
        <v>308</v>
      </c>
      <c r="C303" s="1"/>
      <c r="D303" s="166">
        <v>305</v>
      </c>
      <c r="E303" s="166">
        <v>460</v>
      </c>
      <c r="F303" s="166">
        <v>565</v>
      </c>
      <c r="G303" s="166">
        <v>680</v>
      </c>
      <c r="H303" s="165">
        <f t="shared" si="8"/>
        <v>0.67647058823529416</v>
      </c>
      <c r="I303" s="146">
        <f t="shared" si="11"/>
        <v>0.26254826254826252</v>
      </c>
      <c r="J303" t="str">
        <v>Block Group 1, Census Tract 132.02, Davidson County, Tennessee</v>
      </c>
      <c r="K303" t="str">
        <v>Census Tract 132.02, Davidson County, Tennessee</v>
      </c>
      <c r="L303" t="str">
        <v>Stanton</v>
      </c>
      <c r="AH303" t="str">
        <v>Block Group 2, Census Tract 186.02, Davidson County, Tennessee</v>
      </c>
      <c r="CP303" t="str">
        <v>Block Group 2, Census Tract 206.10, Shelby County, Tennessee</v>
      </c>
    </row>
    <row r="304" spans="1:94" x14ac:dyDescent="0.3">
      <c r="A304" s="163" t="s">
        <v>7703</v>
      </c>
      <c r="B304" s="1" t="s">
        <v>309</v>
      </c>
      <c r="C304" s="1"/>
      <c r="D304" s="166">
        <v>80</v>
      </c>
      <c r="E304" s="166">
        <v>90</v>
      </c>
      <c r="F304" s="166">
        <v>125</v>
      </c>
      <c r="G304" s="166">
        <v>160</v>
      </c>
      <c r="H304" s="165">
        <f t="shared" si="8"/>
        <v>0.5625</v>
      </c>
      <c r="I304" s="146">
        <f t="shared" si="11"/>
        <v>0.4485294117647059</v>
      </c>
      <c r="J304" t="str">
        <v>Block Group 1, Census Tract 133, Davidson County, Tennessee</v>
      </c>
      <c r="K304" t="str">
        <v>Census Tract 133, Davidson County, Tennessee</v>
      </c>
      <c r="L304" t="str">
        <v>Stantonville</v>
      </c>
      <c r="AH304" t="str">
        <v>Block Group 2, Census Tract 187, Davidson County, Tennessee</v>
      </c>
      <c r="CP304" t="str">
        <v>Block Group 2, Census Tract 206.21, Shelby County, Tennessee</v>
      </c>
    </row>
    <row r="305" spans="1:94" x14ac:dyDescent="0.3">
      <c r="A305" s="163" t="s">
        <v>7703</v>
      </c>
      <c r="B305" s="1" t="s">
        <v>310</v>
      </c>
      <c r="C305" s="1"/>
      <c r="D305" s="166">
        <v>620</v>
      </c>
      <c r="E305" s="166">
        <v>1080</v>
      </c>
      <c r="F305" s="166">
        <v>1590</v>
      </c>
      <c r="G305" s="166">
        <v>1980</v>
      </c>
      <c r="H305" s="165">
        <f t="shared" si="8"/>
        <v>0.54545454545454541</v>
      </c>
      <c r="I305" s="146">
        <f t="shared" si="11"/>
        <v>0.5</v>
      </c>
      <c r="J305" t="str">
        <v>Block Group 1, Census Tract 134, Davidson County, Tennessee</v>
      </c>
      <c r="K305" t="str">
        <v>Census Tract 134, Davidson County, Tennessee</v>
      </c>
      <c r="L305" t="str">
        <v>Sunbright</v>
      </c>
      <c r="AH305" t="str">
        <v>Block Group 2, Census Tract 188.01, Davidson County, Tennessee</v>
      </c>
      <c r="CP305" t="str">
        <v>Block Group 2, Census Tract 206.22, Shelby County, Tennessee</v>
      </c>
    </row>
    <row r="306" spans="1:94" x14ac:dyDescent="0.3">
      <c r="A306" s="163" t="s">
        <v>7703</v>
      </c>
      <c r="B306" s="1" t="s">
        <v>311</v>
      </c>
      <c r="C306" s="1"/>
      <c r="D306" s="166">
        <v>1095</v>
      </c>
      <c r="E306" s="166">
        <v>1855</v>
      </c>
      <c r="F306" s="166">
        <v>2245</v>
      </c>
      <c r="G306" s="166">
        <v>2770</v>
      </c>
      <c r="H306" s="165">
        <f t="shared" si="8"/>
        <v>0.66967509025270755</v>
      </c>
      <c r="I306" s="146">
        <f t="shared" si="11"/>
        <v>0.31313131313131315</v>
      </c>
      <c r="J306" t="str">
        <v>Block Group 1, Census Tract 135, Davidson County, Tennessee</v>
      </c>
      <c r="K306" t="str">
        <v>Census Tract 135, Davidson County, Tennessee</v>
      </c>
      <c r="L306" t="str">
        <v>Surgoinsville</v>
      </c>
      <c r="AH306" t="str">
        <v>Block Group 2, Census Tract 188.03, Davidson County, Tennessee</v>
      </c>
      <c r="CP306" t="str">
        <v>Block Group 2, Census Tract 206.32, Shelby County, Tennessee</v>
      </c>
    </row>
    <row r="307" spans="1:94" x14ac:dyDescent="0.3">
      <c r="A307" s="163" t="s">
        <v>7703</v>
      </c>
      <c r="B307" s="1" t="s">
        <v>312</v>
      </c>
      <c r="C307" s="1"/>
      <c r="D307" s="166">
        <v>295</v>
      </c>
      <c r="E307" s="166">
        <v>410</v>
      </c>
      <c r="F307" s="166">
        <v>600</v>
      </c>
      <c r="G307" s="166">
        <v>685</v>
      </c>
      <c r="H307" s="165">
        <f t="shared" si="8"/>
        <v>0.59854014598540151</v>
      </c>
      <c r="I307" s="146">
        <f t="shared" si="11"/>
        <v>0.39530685920577618</v>
      </c>
      <c r="J307" t="str">
        <v>Block Group 1, Census Tract 136, Davidson County, Tennessee</v>
      </c>
      <c r="K307" t="str">
        <v>Census Tract 136, Davidson County, Tennessee</v>
      </c>
      <c r="L307" t="str">
        <v>Sweetwater</v>
      </c>
      <c r="AH307" t="str">
        <v>Block Group 2, Census Tract 188.04, Davidson County, Tennessee</v>
      </c>
      <c r="CP307" t="str">
        <v>Block Group 2, Census Tract 206.33, Shelby County, Tennessee</v>
      </c>
    </row>
    <row r="308" spans="1:94" x14ac:dyDescent="0.3">
      <c r="A308" s="163" t="s">
        <v>7703</v>
      </c>
      <c r="B308" s="1" t="s">
        <v>313</v>
      </c>
      <c r="C308" s="1"/>
      <c r="D308" s="166">
        <v>11265</v>
      </c>
      <c r="E308" s="166">
        <v>17165</v>
      </c>
      <c r="F308" s="166">
        <v>23065</v>
      </c>
      <c r="G308" s="166">
        <v>28960</v>
      </c>
      <c r="H308" s="165">
        <f t="shared" si="8"/>
        <v>0.59271408839779005</v>
      </c>
      <c r="I308" s="146">
        <f t="shared" si="11"/>
        <v>0.43065693430656932</v>
      </c>
      <c r="J308" t="str">
        <v>Block Group 1, Census Tract 137.01, Davidson County, Tennessee</v>
      </c>
      <c r="K308" t="str">
        <v>Census Tract 137.01, Davidson County, Tennessee</v>
      </c>
      <c r="L308" t="str">
        <v>Tazewell</v>
      </c>
      <c r="AH308" t="str">
        <v>Block Group 2, Census Tract 189.01, Davidson County, Tennessee</v>
      </c>
      <c r="CP308" t="str">
        <v>Block Group 2, Census Tract 206.34, Shelby County, Tennessee</v>
      </c>
    </row>
    <row r="309" spans="1:94" x14ac:dyDescent="0.3">
      <c r="A309" s="163" t="s">
        <v>7703</v>
      </c>
      <c r="B309" s="1" t="s">
        <v>314</v>
      </c>
      <c r="C309" s="1"/>
      <c r="D309" s="166">
        <v>350</v>
      </c>
      <c r="E309" s="166">
        <v>510</v>
      </c>
      <c r="F309" s="166">
        <v>575</v>
      </c>
      <c r="G309" s="166">
        <v>745</v>
      </c>
      <c r="H309" s="165">
        <f t="shared" si="8"/>
        <v>0.68456375838926176</v>
      </c>
      <c r="I309" s="146">
        <f t="shared" si="11"/>
        <v>0.38898480662983426</v>
      </c>
      <c r="J309" t="str">
        <v>Block Group 1, Census Tract 137.02, Davidson County, Tennessee</v>
      </c>
      <c r="K309" t="str">
        <v>Census Tract 137.02, Davidson County, Tennessee</v>
      </c>
      <c r="L309" t="str">
        <v>Tellico Plains</v>
      </c>
      <c r="AH309" t="str">
        <v>Block Group 2, Census Tract 189.02, Davidson County, Tennessee</v>
      </c>
      <c r="CP309" t="str">
        <v>Block Group 2, Census Tract 206.35, Shelby County, Tennessee</v>
      </c>
    </row>
    <row r="310" spans="1:94" x14ac:dyDescent="0.3">
      <c r="A310" s="163" t="s">
        <v>7703</v>
      </c>
      <c r="B310" s="1" t="s">
        <v>315</v>
      </c>
      <c r="C310" s="1"/>
      <c r="D310" s="166">
        <v>510</v>
      </c>
      <c r="E310" s="166">
        <v>1410</v>
      </c>
      <c r="F310" s="166">
        <v>2175</v>
      </c>
      <c r="G310" s="166">
        <v>2790</v>
      </c>
      <c r="H310" s="165">
        <f t="shared" si="8"/>
        <v>0.5053763440860215</v>
      </c>
      <c r="I310" s="146">
        <f t="shared" si="11"/>
        <v>0.46979865771812079</v>
      </c>
      <c r="J310" t="str">
        <v>Block Group 1, Census Tract 138, Davidson County, Tennessee</v>
      </c>
      <c r="K310" t="str">
        <v>Census Tract 138, Davidson County, Tennessee</v>
      </c>
      <c r="L310" t="str">
        <v>Tennessee Ridge</v>
      </c>
      <c r="AH310" t="str">
        <v>Block Group 2, Census Tract 189.04, Davidson County, Tennessee</v>
      </c>
      <c r="CP310" t="str">
        <v>Block Group 2, Census Tract 206.51, Shelby County, Tennessee</v>
      </c>
    </row>
    <row r="311" spans="1:94" x14ac:dyDescent="0.3">
      <c r="A311" s="163" t="s">
        <v>7703</v>
      </c>
      <c r="B311" s="1" t="s">
        <v>317</v>
      </c>
      <c r="C311" s="1"/>
      <c r="D311" s="166">
        <v>865</v>
      </c>
      <c r="E311" s="166">
        <v>1385</v>
      </c>
      <c r="F311" s="166">
        <v>2560</v>
      </c>
      <c r="G311" s="166">
        <v>5295</v>
      </c>
      <c r="H311" s="165">
        <f t="shared" si="8"/>
        <v>0.26156751652502358</v>
      </c>
      <c r="I311" s="146">
        <f t="shared" si="11"/>
        <v>0.18279569892473119</v>
      </c>
      <c r="J311" t="str">
        <v>Block Group 1, Census Tract 139, Davidson County, Tennessee</v>
      </c>
      <c r="K311" t="str">
        <v>Census Tract 139, Davidson County, Tennessee</v>
      </c>
      <c r="L311" t="str">
        <v>Thompson's Station</v>
      </c>
      <c r="AH311" t="str">
        <v>Block Group 2, Census Tract 189.05, Davidson County, Tennessee</v>
      </c>
      <c r="CP311" t="str">
        <v>Block Group 2, Census Tract 206.52, Shelby County, Tennessee</v>
      </c>
    </row>
    <row r="312" spans="1:94" x14ac:dyDescent="0.3">
      <c r="A312" s="163" t="s">
        <v>7703</v>
      </c>
      <c r="B312" s="1" t="s">
        <v>318</v>
      </c>
      <c r="C312" s="1"/>
      <c r="D312" s="166">
        <v>4430</v>
      </c>
      <c r="E312" s="166">
        <v>9475</v>
      </c>
      <c r="F312" s="166">
        <v>17010</v>
      </c>
      <c r="G312" s="166">
        <v>35740</v>
      </c>
      <c r="H312" s="165">
        <f t="shared" si="8"/>
        <v>0.26510912143256854</v>
      </c>
      <c r="I312" s="146">
        <f t="shared" si="11"/>
        <v>0.16336166194523136</v>
      </c>
      <c r="J312" t="str">
        <v>Block Group 1, Census Tract 14, Hamilton County, Tennessee</v>
      </c>
      <c r="K312" t="str">
        <v>Census Tract 14, Hamilton County, Tennessee</v>
      </c>
      <c r="L312" t="str">
        <v>Three Way</v>
      </c>
      <c r="AH312" t="str">
        <v>Block Group 2, Census Tract 190.03, Davidson County, Tennessee</v>
      </c>
      <c r="CP312" t="str">
        <v>Block Group 2, Census Tract 206.53, Shelby County, Tennessee</v>
      </c>
    </row>
    <row r="313" spans="1:94" x14ac:dyDescent="0.3">
      <c r="A313" s="163" t="s">
        <v>7703</v>
      </c>
      <c r="B313" s="1" t="s">
        <v>319</v>
      </c>
      <c r="C313" s="1"/>
      <c r="D313" s="166">
        <v>1500</v>
      </c>
      <c r="E313" s="166">
        <v>3105</v>
      </c>
      <c r="F313" s="166">
        <v>3885</v>
      </c>
      <c r="G313" s="166">
        <v>4810</v>
      </c>
      <c r="H313" s="165">
        <f t="shared" si="8"/>
        <v>0.64553014553014554</v>
      </c>
      <c r="I313" s="146">
        <f t="shared" si="11"/>
        <v>0.12395075545607163</v>
      </c>
      <c r="J313" t="str">
        <v>Block Group 1, Census Tract 14, Knox County, Tennessee</v>
      </c>
      <c r="K313" t="str">
        <v>Census Tract 14, Knox County, Tennessee</v>
      </c>
      <c r="L313" t="str">
        <v>Tiptonville</v>
      </c>
      <c r="AH313" t="str">
        <v>Block Group 2, Census Tract 190.04, Davidson County, Tennessee</v>
      </c>
      <c r="CP313" t="str">
        <v>Block Group 2, Census Tract 206.54, Shelby County, Tennessee</v>
      </c>
    </row>
    <row r="314" spans="1:94" x14ac:dyDescent="0.3">
      <c r="A314" s="163" t="s">
        <v>7703</v>
      </c>
      <c r="B314" s="1" t="s">
        <v>316</v>
      </c>
      <c r="C314" s="1"/>
      <c r="D314" s="166">
        <v>815</v>
      </c>
      <c r="E314" s="166">
        <v>1125</v>
      </c>
      <c r="F314" s="166">
        <v>1320</v>
      </c>
      <c r="G314" s="166">
        <v>1805</v>
      </c>
      <c r="H314" s="165">
        <f t="shared" si="8"/>
        <v>0.62326869806094187</v>
      </c>
      <c r="I314" s="146">
        <f t="shared" si="11"/>
        <v>0.31185031185031187</v>
      </c>
      <c r="J314" t="str">
        <v>Block Group 1, Census Tract 14, Shelby County, Tennessee</v>
      </c>
      <c r="K314" t="str">
        <v>Census Tract 14, Shelby County, Tennessee</v>
      </c>
      <c r="L314" t="str">
        <v>Toone</v>
      </c>
      <c r="AH314" t="str">
        <v>Block Group 2, Census Tract 190.08, Davidson County, Tennessee</v>
      </c>
      <c r="CP314" t="str">
        <v>Block Group 2, Census Tract 206.55, Shelby County, Tennessee</v>
      </c>
    </row>
    <row r="315" spans="1:94" x14ac:dyDescent="0.3">
      <c r="A315" s="163" t="s">
        <v>7703</v>
      </c>
      <c r="B315" s="1" t="s">
        <v>320</v>
      </c>
      <c r="C315" s="1"/>
      <c r="D315" s="166">
        <v>775</v>
      </c>
      <c r="E315" s="166">
        <v>2050</v>
      </c>
      <c r="F315" s="166">
        <v>3135</v>
      </c>
      <c r="G315" s="166">
        <v>6090</v>
      </c>
      <c r="H315" s="165">
        <f t="shared" si="8"/>
        <v>0.3366174055829228</v>
      </c>
      <c r="I315" s="146">
        <f t="shared" si="11"/>
        <v>0.45152354570637121</v>
      </c>
      <c r="J315" t="str">
        <v>Block Group 1, Census Tract 14.01, Madison County, Tennessee</v>
      </c>
      <c r="K315" t="str">
        <v>Census Tract 14.01, Madison County, Tennessee</v>
      </c>
      <c r="L315" t="str">
        <v>Townsend</v>
      </c>
      <c r="AH315" t="str">
        <v>Block Group 2, Census Tract 191.05, Davidson County, Tennessee</v>
      </c>
      <c r="CP315" t="str">
        <v>Block Group 2, Census Tract 206.56, Shelby County, Tennessee</v>
      </c>
    </row>
    <row r="316" spans="1:94" x14ac:dyDescent="0.3">
      <c r="A316" s="163" t="s">
        <v>7703</v>
      </c>
      <c r="B316" s="1" t="s">
        <v>321</v>
      </c>
      <c r="C316" s="1"/>
      <c r="D316" s="166">
        <v>40200</v>
      </c>
      <c r="E316" s="166">
        <v>67420</v>
      </c>
      <c r="F316" s="166">
        <v>92920</v>
      </c>
      <c r="G316" s="166">
        <v>137495</v>
      </c>
      <c r="H316" s="165">
        <f t="shared" si="8"/>
        <v>0.49034510345830756</v>
      </c>
      <c r="I316" s="146">
        <f t="shared" si="11"/>
        <v>0.12725779967159279</v>
      </c>
      <c r="J316" t="str">
        <v>Block Group 1, Census Tract 14.02, Madison County, Tennessee</v>
      </c>
      <c r="K316" t="str">
        <v>Census Tract 14.02, Madison County, Tennessee</v>
      </c>
      <c r="L316" t="str">
        <v>Tracy City</v>
      </c>
      <c r="AH316" t="str">
        <v>Block Group 2, Census Tract 191.06, Davidson County, Tennessee</v>
      </c>
      <c r="CP316" t="str">
        <v>Block Group 2, Census Tract 206.57, Shelby County, Tennessee</v>
      </c>
    </row>
    <row r="317" spans="1:94" x14ac:dyDescent="0.3">
      <c r="A317" s="163" t="s">
        <v>7703</v>
      </c>
      <c r="B317" s="1" t="s">
        <v>1313</v>
      </c>
      <c r="C317" s="1"/>
      <c r="D317" s="166">
        <v>193020</v>
      </c>
      <c r="E317" s="166">
        <v>321520</v>
      </c>
      <c r="F317" s="166">
        <v>448905</v>
      </c>
      <c r="G317" s="166">
        <v>645810</v>
      </c>
      <c r="H317" s="165">
        <f t="shared" si="8"/>
        <v>0.49785540638887599</v>
      </c>
      <c r="I317" s="146">
        <f t="shared" si="11"/>
        <v>0.29237426815520562</v>
      </c>
      <c r="J317" t="str">
        <v>Block Group 1, Census Tract 142, Davidson County, Tennessee</v>
      </c>
      <c r="K317" t="str">
        <v>Census Tract 142, Davidson County, Tennessee</v>
      </c>
      <c r="L317" t="str">
        <v>Trenton</v>
      </c>
      <c r="AH317" t="str">
        <v>Block Group 2, Census Tract 191.08, Davidson County, Tennessee</v>
      </c>
      <c r="CP317" t="str">
        <v>Block Group 2, Census Tract 206.58, Shelby County, Tennessee</v>
      </c>
    </row>
    <row r="318" spans="1:94" x14ac:dyDescent="0.3">
      <c r="A318" s="163" t="s">
        <v>7703</v>
      </c>
      <c r="B318" s="1" t="s">
        <v>324</v>
      </c>
      <c r="C318" s="1"/>
      <c r="D318" s="166">
        <v>310</v>
      </c>
      <c r="E318" s="166">
        <v>455</v>
      </c>
      <c r="F318" s="166">
        <v>715</v>
      </c>
      <c r="G318" s="166">
        <v>945</v>
      </c>
      <c r="H318" s="165">
        <f t="shared" si="8"/>
        <v>0.48148148148148145</v>
      </c>
      <c r="I318" s="146">
        <f t="shared" si="11"/>
        <v>0.29888047568170206</v>
      </c>
      <c r="J318" t="str">
        <v>Block Group 1, Census Tract 143, Davidson County, Tennessee</v>
      </c>
      <c r="K318" t="str">
        <v>Census Tract 143, Davidson County, Tennessee</v>
      </c>
      <c r="L318" t="str">
        <v>Trezevant</v>
      </c>
      <c r="AH318" t="str">
        <v>Block Group 2, Census Tract 191.09, Davidson County, Tennessee</v>
      </c>
      <c r="CP318" t="str">
        <v>Block Group 2, Census Tract 207, Shelby County, Tennessee</v>
      </c>
    </row>
    <row r="319" spans="1:94" x14ac:dyDescent="0.3">
      <c r="A319" s="163" t="s">
        <v>7703</v>
      </c>
      <c r="B319" s="1" t="s">
        <v>325</v>
      </c>
      <c r="C319" s="1"/>
      <c r="D319" s="166">
        <v>275</v>
      </c>
      <c r="E319" s="166">
        <v>620</v>
      </c>
      <c r="F319" s="166">
        <v>960</v>
      </c>
      <c r="G319" s="166">
        <v>1930</v>
      </c>
      <c r="H319" s="165">
        <f t="shared" si="8"/>
        <v>0.32124352331606215</v>
      </c>
      <c r="I319" s="146">
        <f t="shared" si="11"/>
        <v>0.32804232804232802</v>
      </c>
      <c r="J319" t="str">
        <v>Block Group 1, Census Tract 144, Davidson County, Tennessee</v>
      </c>
      <c r="K319" t="str">
        <v>Census Tract 144, Davidson County, Tennessee</v>
      </c>
      <c r="L319" t="str">
        <v>Trimble</v>
      </c>
      <c r="AH319" t="str">
        <v>Block Group 2, Census Tract 191.10, Davidson County, Tennessee</v>
      </c>
      <c r="CP319" t="str">
        <v>Block Group 2, Census Tract 208.33, Shelby County, Tennessee</v>
      </c>
    </row>
    <row r="320" spans="1:94" x14ac:dyDescent="0.3">
      <c r="A320" s="163" t="s">
        <v>7703</v>
      </c>
      <c r="B320" s="1" t="s">
        <v>326</v>
      </c>
      <c r="C320" s="1"/>
      <c r="D320" s="166">
        <v>215</v>
      </c>
      <c r="E320" s="166">
        <v>420</v>
      </c>
      <c r="F320" s="166">
        <v>800</v>
      </c>
      <c r="G320" s="166">
        <v>1575</v>
      </c>
      <c r="H320" s="165">
        <f t="shared" si="8"/>
        <v>0.26666666666666666</v>
      </c>
      <c r="I320" s="146">
        <f t="shared" si="11"/>
        <v>0.14248704663212436</v>
      </c>
      <c r="J320" t="str">
        <v>Block Group 1, Census Tract 148, Davidson County, Tennessee</v>
      </c>
      <c r="K320" t="str">
        <v>Census Tract 148, Davidson County, Tennessee</v>
      </c>
      <c r="L320" t="str">
        <v>Troy</v>
      </c>
      <c r="AH320" t="str">
        <v>Block Group 2, Census Tract 191.11, Davidson County, Tennessee</v>
      </c>
      <c r="CP320" t="str">
        <v>Block Group 2, Census Tract 208.34, Shelby County, Tennessee</v>
      </c>
    </row>
    <row r="321" spans="1:94" x14ac:dyDescent="0.3">
      <c r="A321" s="163" t="s">
        <v>7703</v>
      </c>
      <c r="B321" s="1" t="s">
        <v>328</v>
      </c>
      <c r="C321" s="1"/>
      <c r="D321" s="166">
        <v>795</v>
      </c>
      <c r="E321" s="166">
        <v>1125</v>
      </c>
      <c r="F321" s="166">
        <v>1890</v>
      </c>
      <c r="G321" s="166">
        <v>2575</v>
      </c>
      <c r="H321" s="165">
        <f t="shared" si="8"/>
        <v>0.43689320388349512</v>
      </c>
      <c r="I321" s="146">
        <f t="shared" si="11"/>
        <v>0.13650793650793649</v>
      </c>
      <c r="J321" t="str">
        <v>Block Group 1, Census Tract 15, Knox County, Tennessee</v>
      </c>
      <c r="K321" t="str">
        <v>Census Tract 15, Knox County, Tennessee</v>
      </c>
      <c r="L321" t="str">
        <v>Tullahoma</v>
      </c>
      <c r="AH321" t="str">
        <v>Block Group 2, Census Tract 191.12, Davidson County, Tennessee</v>
      </c>
      <c r="CP321" t="str">
        <v>Block Group 2, Census Tract 208.35, Shelby County, Tennessee</v>
      </c>
    </row>
    <row r="322" spans="1:94" x14ac:dyDescent="0.3">
      <c r="A322" s="163" t="s">
        <v>7703</v>
      </c>
      <c r="B322" s="1" t="s">
        <v>323</v>
      </c>
      <c r="C322" s="1"/>
      <c r="D322" s="166">
        <v>1115</v>
      </c>
      <c r="E322" s="166">
        <v>1270</v>
      </c>
      <c r="F322" s="166">
        <v>2285</v>
      </c>
      <c r="G322" s="166">
        <v>3285</v>
      </c>
      <c r="H322" s="165">
        <f t="shared" ref="H322:H387" si="12">E322/G322</f>
        <v>0.38660578386605782</v>
      </c>
      <c r="I322" s="146">
        <f t="shared" si="11"/>
        <v>0.3087378640776699</v>
      </c>
      <c r="J322" t="str">
        <v>Block Group 1, Census Tract 15, Shelby County, Tennessee</v>
      </c>
      <c r="K322" t="str">
        <v>Census Tract 15, Shelby County, Tennessee</v>
      </c>
      <c r="L322" t="str">
        <v>Tusculum</v>
      </c>
      <c r="AH322" t="str">
        <v>Block Group 2, Census Tract 191.15, Davidson County, Tennessee</v>
      </c>
      <c r="CP322" t="str">
        <v>Block Group 2, Census Tract 208.36, Shelby County, Tennessee</v>
      </c>
    </row>
    <row r="323" spans="1:94" x14ac:dyDescent="0.3">
      <c r="A323" s="163" t="s">
        <v>7703</v>
      </c>
      <c r="B323" s="1" t="s">
        <v>327</v>
      </c>
      <c r="C323" s="1"/>
      <c r="D323" s="166">
        <v>2475</v>
      </c>
      <c r="E323" s="166">
        <v>4160</v>
      </c>
      <c r="F323" s="166">
        <v>5710</v>
      </c>
      <c r="G323" s="166">
        <v>6615</v>
      </c>
      <c r="H323" s="165">
        <f t="shared" si="12"/>
        <v>0.62887377173091463</v>
      </c>
      <c r="I323" s="146">
        <f t="shared" ref="I323:I366" si="13">D322/G322</f>
        <v>0.33942161339421612</v>
      </c>
      <c r="J323" t="str">
        <v>Block Group 1, Census Tract 15.01, Madison County, Tennessee</v>
      </c>
      <c r="K323" t="str">
        <v>Census Tract 15.01, Madison County, Tennessee</v>
      </c>
      <c r="L323" t="str">
        <v>Unicoi</v>
      </c>
      <c r="AH323" t="str">
        <v>Block Group 2, Census Tract 191.16, Davidson County, Tennessee</v>
      </c>
      <c r="CP323" t="str">
        <v>Block Group 2, Census Tract 208.37, Shelby County, Tennessee</v>
      </c>
    </row>
    <row r="324" spans="1:94" x14ac:dyDescent="0.3">
      <c r="A324" s="163" t="s">
        <v>7703</v>
      </c>
      <c r="B324" s="1" t="s">
        <v>329</v>
      </c>
      <c r="C324" s="1"/>
      <c r="D324" s="166">
        <v>215</v>
      </c>
      <c r="E324" s="166">
        <v>425</v>
      </c>
      <c r="F324" s="166">
        <v>585</v>
      </c>
      <c r="G324" s="166">
        <v>835</v>
      </c>
      <c r="H324" s="165">
        <f t="shared" si="12"/>
        <v>0.50898203592814373</v>
      </c>
      <c r="I324" s="146">
        <f t="shared" si="13"/>
        <v>0.37414965986394561</v>
      </c>
      <c r="J324" t="str">
        <v>Block Group 1, Census Tract 15.02, Madison County, Tennessee</v>
      </c>
      <c r="K324" t="str">
        <v>Census Tract 15.02, Madison County, Tennessee</v>
      </c>
      <c r="L324" t="str">
        <v>Union City</v>
      </c>
      <c r="AH324" t="str">
        <v>Block Group 2, Census Tract 191.17, Davidson County, Tennessee</v>
      </c>
      <c r="CP324" t="str">
        <v>Block Group 2, Census Tract 209.01, Shelby County, Tennessee</v>
      </c>
    </row>
    <row r="325" spans="1:94" x14ac:dyDescent="0.3">
      <c r="A325" s="163" t="s">
        <v>7703</v>
      </c>
      <c r="B325" s="1" t="s">
        <v>330</v>
      </c>
      <c r="C325" s="1"/>
      <c r="D325" s="166">
        <v>475</v>
      </c>
      <c r="E325" s="166">
        <v>1075</v>
      </c>
      <c r="F325" s="166">
        <v>2675</v>
      </c>
      <c r="G325" s="166">
        <v>9220</v>
      </c>
      <c r="H325" s="165">
        <f t="shared" si="12"/>
        <v>0.11659436008676789</v>
      </c>
      <c r="I325" s="146">
        <f t="shared" si="13"/>
        <v>0.25748502994011974</v>
      </c>
      <c r="J325" t="str">
        <v>Block Group 1, Census Tract 151, Davidson County, Tennessee</v>
      </c>
      <c r="K325" t="str">
        <v>Census Tract 151, Davidson County, Tennessee</v>
      </c>
      <c r="L325" t="str">
        <v>Vanleer</v>
      </c>
      <c r="AH325" t="str">
        <v>Block Group 2, Census Tract 191.18, Davidson County, Tennessee</v>
      </c>
      <c r="CP325" t="str">
        <v>Block Group 2, Census Tract 209.02, Shelby County, Tennessee</v>
      </c>
    </row>
    <row r="326" spans="1:94" x14ac:dyDescent="0.3">
      <c r="A326" s="163" t="s">
        <v>7703</v>
      </c>
      <c r="B326" s="1" t="s">
        <v>331</v>
      </c>
      <c r="C326" s="1"/>
      <c r="D326" s="166">
        <v>35</v>
      </c>
      <c r="E326" s="166">
        <v>55</v>
      </c>
      <c r="F326" s="166">
        <v>70</v>
      </c>
      <c r="G326" s="166">
        <v>160</v>
      </c>
      <c r="H326" s="165">
        <f t="shared" si="12"/>
        <v>0.34375</v>
      </c>
      <c r="I326" s="146">
        <f t="shared" si="13"/>
        <v>5.1518438177874187E-2</v>
      </c>
      <c r="J326" t="str">
        <v>Block Group 1, Census Tract 152, Davidson County, Tennessee</v>
      </c>
      <c r="K326" t="str">
        <v>Census Tract 152, Davidson County, Tennessee</v>
      </c>
      <c r="L326" t="str">
        <v>Viola</v>
      </c>
      <c r="AH326" t="str">
        <v>Block Group 2, Census Tract 191.19, Davidson County, Tennessee</v>
      </c>
      <c r="CP326" t="str">
        <v>Block Group 2, Census Tract 210.20, Shelby County, Tennessee</v>
      </c>
    </row>
    <row r="327" spans="1:94" x14ac:dyDescent="0.3">
      <c r="A327" s="163" t="s">
        <v>7703</v>
      </c>
      <c r="B327" s="1" t="s">
        <v>332</v>
      </c>
      <c r="C327" s="1"/>
      <c r="D327" s="166">
        <v>170</v>
      </c>
      <c r="E327" s="166">
        <v>420</v>
      </c>
      <c r="F327" s="166">
        <v>570</v>
      </c>
      <c r="G327" s="166">
        <v>1530</v>
      </c>
      <c r="H327" s="165">
        <f t="shared" si="12"/>
        <v>0.27450980392156865</v>
      </c>
      <c r="I327" s="146">
        <f t="shared" si="13"/>
        <v>0.21875</v>
      </c>
      <c r="J327" t="str">
        <v>Block Group 1, Census Tract 153, Davidson County, Tennessee</v>
      </c>
      <c r="K327" t="str">
        <v>Census Tract 153, Davidson County, Tennessee</v>
      </c>
      <c r="L327" t="str">
        <v>Vonore</v>
      </c>
      <c r="AH327" t="str">
        <v>Block Group 2, Census Tract 191.20, Davidson County, Tennessee</v>
      </c>
      <c r="CP327" t="str">
        <v>Block Group 2, Census Tract 210.21, Shelby County, Tennessee</v>
      </c>
    </row>
    <row r="328" spans="1:94" x14ac:dyDescent="0.3">
      <c r="A328" s="163" t="s">
        <v>7703</v>
      </c>
      <c r="B328" s="1" t="s">
        <v>334</v>
      </c>
      <c r="C328" s="1"/>
      <c r="D328" s="166">
        <v>315</v>
      </c>
      <c r="E328" s="166">
        <v>565</v>
      </c>
      <c r="F328" s="166">
        <v>935</v>
      </c>
      <c r="G328" s="166">
        <v>4535</v>
      </c>
      <c r="H328" s="165">
        <f t="shared" si="12"/>
        <v>0.12458654906284454</v>
      </c>
      <c r="I328" s="146">
        <f t="shared" si="13"/>
        <v>0.1111111111111111</v>
      </c>
      <c r="J328" t="str">
        <v>Block Group 1, Census Tract 154.01, Davidson County, Tennessee</v>
      </c>
      <c r="K328" t="str">
        <v>Census Tract 154.01, Davidson County, Tennessee</v>
      </c>
      <c r="L328" t="str">
        <v>Walden</v>
      </c>
      <c r="AH328" t="str">
        <v>Block Group 2, Census Tract 191.21, Davidson County, Tennessee</v>
      </c>
      <c r="CP328" t="str">
        <v>Block Group 2, Census Tract 210.22, Shelby County, Tennessee</v>
      </c>
    </row>
    <row r="329" spans="1:94" x14ac:dyDescent="0.3">
      <c r="A329" s="163" t="s">
        <v>7703</v>
      </c>
      <c r="B329" s="1" t="s">
        <v>336</v>
      </c>
      <c r="C329" s="1"/>
      <c r="D329" s="166">
        <v>7400</v>
      </c>
      <c r="E329" s="166">
        <v>13105</v>
      </c>
      <c r="F329" s="166">
        <v>18565</v>
      </c>
      <c r="G329" s="166">
        <v>28800</v>
      </c>
      <c r="H329" s="165">
        <f t="shared" si="12"/>
        <v>0.45503472222222224</v>
      </c>
      <c r="I329" s="146">
        <f t="shared" si="13"/>
        <v>6.9459757442116868E-2</v>
      </c>
      <c r="J329" t="str">
        <v>Block Group 1, Census Tract 154.02, Davidson County, Tennessee</v>
      </c>
      <c r="K329" t="str">
        <v>Census Tract 154.02, Davidson County, Tennessee</v>
      </c>
      <c r="L329" t="str">
        <v>Wartburg</v>
      </c>
      <c r="AH329" t="str">
        <v>Block Group 2, Census Tract 192, Davidson County, Tennessee</v>
      </c>
      <c r="CP329" t="str">
        <v>Block Group 2, Census Tract 210.23, Shelby County, Tennessee</v>
      </c>
    </row>
    <row r="330" spans="1:94" x14ac:dyDescent="0.3">
      <c r="A330" s="163" t="s">
        <v>7703</v>
      </c>
      <c r="B330" s="1" t="s">
        <v>333</v>
      </c>
      <c r="C330" s="1"/>
      <c r="D330" s="166">
        <v>100</v>
      </c>
      <c r="E330" s="166">
        <v>115</v>
      </c>
      <c r="F330" s="166">
        <v>210</v>
      </c>
      <c r="G330" s="166">
        <v>240</v>
      </c>
      <c r="H330" s="165">
        <f t="shared" si="12"/>
        <v>0.47916666666666669</v>
      </c>
      <c r="I330" s="146">
        <f t="shared" si="13"/>
        <v>0.25694444444444442</v>
      </c>
      <c r="J330" t="str">
        <v>Block Group 1, Census Tract 154.04, Davidson County, Tennessee</v>
      </c>
      <c r="K330" t="str">
        <v>Census Tract 154.04, Davidson County, Tennessee</v>
      </c>
      <c r="L330" t="str">
        <v>Wartrace</v>
      </c>
      <c r="AH330" t="str">
        <v>Block Group 2, Census Tract 193, Davidson County, Tennessee</v>
      </c>
      <c r="CP330" t="str">
        <v>Block Group 2, Census Tract 211.11, Shelby County, Tennessee</v>
      </c>
    </row>
    <row r="331" spans="1:94" x14ac:dyDescent="0.3">
      <c r="A331" s="163" t="s">
        <v>7703</v>
      </c>
      <c r="B331" s="1" t="s">
        <v>335</v>
      </c>
      <c r="C331" s="1"/>
      <c r="D331" s="166">
        <v>905</v>
      </c>
      <c r="E331" s="166">
        <v>2115</v>
      </c>
      <c r="F331" s="166">
        <v>3765</v>
      </c>
      <c r="G331" s="166">
        <v>8135</v>
      </c>
      <c r="H331" s="165">
        <f t="shared" si="12"/>
        <v>0.25998770743700061</v>
      </c>
      <c r="I331" s="146">
        <f t="shared" si="13"/>
        <v>0.41666666666666669</v>
      </c>
      <c r="J331" t="str">
        <v>Block Group 1, Census Tract 154.05, Davidson County, Tennessee</v>
      </c>
      <c r="K331" t="str">
        <v>Census Tract 154.05, Davidson County, Tennessee</v>
      </c>
      <c r="L331" t="str">
        <v>Watauga</v>
      </c>
      <c r="AH331" t="str">
        <v>Block Group 2, Census Tract 194.01, Davidson County, Tennessee</v>
      </c>
      <c r="CP331" t="str">
        <v>Block Group 2, Census Tract 211.12, Shelby County, Tennessee</v>
      </c>
    </row>
    <row r="332" spans="1:94" x14ac:dyDescent="0.3">
      <c r="A332" s="163" t="s">
        <v>7703</v>
      </c>
      <c r="B332" s="1" t="s">
        <v>337</v>
      </c>
      <c r="C332" s="1"/>
      <c r="D332" s="166">
        <v>460</v>
      </c>
      <c r="E332" s="166">
        <v>660</v>
      </c>
      <c r="F332" s="166">
        <v>885</v>
      </c>
      <c r="G332" s="166">
        <v>1185</v>
      </c>
      <c r="H332" s="165">
        <f t="shared" si="12"/>
        <v>0.55696202531645567</v>
      </c>
      <c r="I332" s="146">
        <f t="shared" si="13"/>
        <v>0.11124769514443761</v>
      </c>
      <c r="J332" t="str">
        <v>Block Group 1, Census Tract 155.01, Davidson County, Tennessee</v>
      </c>
      <c r="K332" t="str">
        <v>Census Tract 155.01, Davidson County, Tennessee</v>
      </c>
      <c r="L332" t="str">
        <v>Watertown</v>
      </c>
      <c r="AH332" t="str">
        <v>Block Group 2, Census Tract 194.02, Davidson County, Tennessee</v>
      </c>
      <c r="CP332" t="str">
        <v>Block Group 2, Census Tract 211.13, Shelby County, Tennessee</v>
      </c>
    </row>
    <row r="333" spans="1:94" x14ac:dyDescent="0.3">
      <c r="A333" s="163" t="s">
        <v>7703</v>
      </c>
      <c r="B333" s="1" t="s">
        <v>338</v>
      </c>
      <c r="C333" s="1"/>
      <c r="D333" s="166">
        <v>1345</v>
      </c>
      <c r="E333" s="166">
        <v>1925</v>
      </c>
      <c r="F333" s="166">
        <v>2900</v>
      </c>
      <c r="G333" s="166">
        <v>3920</v>
      </c>
      <c r="H333" s="165">
        <f t="shared" si="12"/>
        <v>0.49107142857142855</v>
      </c>
      <c r="I333" s="146">
        <f t="shared" si="13"/>
        <v>0.3881856540084388</v>
      </c>
      <c r="J333" t="str">
        <v>Block Group 1, Census Tract 155.02, Davidson County, Tennessee</v>
      </c>
      <c r="K333" t="str">
        <v>Census Tract 155.02, Davidson County, Tennessee</v>
      </c>
      <c r="L333" t="str">
        <v>Waverly</v>
      </c>
      <c r="AH333" t="str">
        <v>Block Group 2, Census Tract 195.01, Davidson County, Tennessee</v>
      </c>
      <c r="CP333" t="str">
        <v>Block Group 2, Census Tract 211.21, Shelby County, Tennessee</v>
      </c>
    </row>
    <row r="334" spans="1:94" x14ac:dyDescent="0.3">
      <c r="A334" s="163" t="s">
        <v>7703</v>
      </c>
      <c r="B334" s="1" t="s">
        <v>339</v>
      </c>
      <c r="C334" s="1"/>
      <c r="D334" s="166">
        <v>1700</v>
      </c>
      <c r="E334" s="166">
        <v>2375</v>
      </c>
      <c r="F334" s="166">
        <v>3015</v>
      </c>
      <c r="G334" s="166">
        <v>3650</v>
      </c>
      <c r="H334" s="165">
        <f t="shared" si="12"/>
        <v>0.65068493150684936</v>
      </c>
      <c r="I334" s="146">
        <f t="shared" si="13"/>
        <v>0.34311224489795916</v>
      </c>
      <c r="J334" t="str">
        <v>Block Group 1, Census Tract 156.09, Davidson County, Tennessee</v>
      </c>
      <c r="K334" t="str">
        <v>Census Tract 156.09, Davidson County, Tennessee</v>
      </c>
      <c r="L334" t="str">
        <v>Waynesboro</v>
      </c>
      <c r="AH334" t="str">
        <v>Block Group 2, Census Tract 195.02, Davidson County, Tennessee</v>
      </c>
      <c r="CP334" t="str">
        <v>Block Group 2, Census Tract 211.22, Shelby County, Tennessee</v>
      </c>
    </row>
    <row r="335" spans="1:94" x14ac:dyDescent="0.3">
      <c r="A335" s="163" t="s">
        <v>7703</v>
      </c>
      <c r="B335" s="1" t="s">
        <v>340</v>
      </c>
      <c r="C335" s="1"/>
      <c r="D335" s="166">
        <v>435</v>
      </c>
      <c r="E335" s="166">
        <v>515</v>
      </c>
      <c r="F335" s="166">
        <v>830</v>
      </c>
      <c r="G335" s="166">
        <v>1210</v>
      </c>
      <c r="H335" s="165">
        <f t="shared" si="12"/>
        <v>0.42561983471074383</v>
      </c>
      <c r="I335" s="146">
        <f t="shared" si="13"/>
        <v>0.46575342465753422</v>
      </c>
      <c r="J335" t="str">
        <v>Block Group 1, Census Tract 156.13, Davidson County, Tennessee</v>
      </c>
      <c r="K335" t="str">
        <v>Census Tract 156.13, Davidson County, Tennessee</v>
      </c>
      <c r="L335" t="str">
        <v>Westmoreland</v>
      </c>
      <c r="AH335" t="str">
        <v>Block Group 2, Census Tract 195.03, Davidson County, Tennessee</v>
      </c>
      <c r="CP335" t="str">
        <v>Block Group 2, Census Tract 211.24, Shelby County, Tennessee</v>
      </c>
    </row>
    <row r="336" spans="1:94" x14ac:dyDescent="0.3">
      <c r="A336" s="163" t="s">
        <v>7703</v>
      </c>
      <c r="B336" s="1" t="s">
        <v>341</v>
      </c>
      <c r="C336" s="1"/>
      <c r="D336" s="166">
        <v>15</v>
      </c>
      <c r="E336" s="166">
        <v>35</v>
      </c>
      <c r="F336" s="166">
        <v>50</v>
      </c>
      <c r="G336" s="166">
        <v>60</v>
      </c>
      <c r="H336" s="165">
        <f t="shared" si="12"/>
        <v>0.58333333333333337</v>
      </c>
      <c r="I336" s="146">
        <f t="shared" si="13"/>
        <v>0.35950413223140498</v>
      </c>
      <c r="J336" t="str">
        <v>Block Group 1, Census Tract 156.14, Davidson County, Tennessee</v>
      </c>
      <c r="K336" t="str">
        <v>Census Tract 156.14, Davidson County, Tennessee</v>
      </c>
      <c r="L336" t="str">
        <v>White Bluff</v>
      </c>
      <c r="AH336" t="str">
        <v>Block Group 2, Census Tract 196, Davidson County, Tennessee</v>
      </c>
      <c r="CP336" t="str">
        <v>Block Group 2, Census Tract 211.25, Shelby County, Tennessee</v>
      </c>
    </row>
    <row r="337" spans="1:94" x14ac:dyDescent="0.3">
      <c r="A337" s="163" t="s">
        <v>7703</v>
      </c>
      <c r="B337" s="1" t="s">
        <v>342</v>
      </c>
      <c r="C337" s="1"/>
      <c r="D337" s="166">
        <v>280</v>
      </c>
      <c r="E337" s="166">
        <v>435</v>
      </c>
      <c r="F337" s="166">
        <v>570</v>
      </c>
      <c r="G337" s="166">
        <v>710</v>
      </c>
      <c r="H337" s="165">
        <f t="shared" si="12"/>
        <v>0.61267605633802813</v>
      </c>
      <c r="I337" s="146">
        <f t="shared" si="13"/>
        <v>0.25</v>
      </c>
      <c r="J337" t="str">
        <v>Block Group 1, Census Tract 156.15, Davidson County, Tennessee</v>
      </c>
      <c r="K337" t="str">
        <v>Census Tract 156.15, Davidson County, Tennessee</v>
      </c>
      <c r="L337" t="str">
        <v>White House</v>
      </c>
      <c r="AH337" t="str">
        <v>Block Group 3, Census Tract 101.05, Davidson County, Tennessee</v>
      </c>
      <c r="CP337" t="str">
        <v>Block Group 2, Census Tract 211.26, Shelby County, Tennessee</v>
      </c>
    </row>
    <row r="338" spans="1:94" x14ac:dyDescent="0.3">
      <c r="A338" s="163" t="s">
        <v>7703</v>
      </c>
      <c r="B338" s="1" t="s">
        <v>343</v>
      </c>
      <c r="C338" s="1"/>
      <c r="D338" s="166">
        <v>3455</v>
      </c>
      <c r="E338" s="166">
        <v>5160</v>
      </c>
      <c r="F338" s="166">
        <v>7175</v>
      </c>
      <c r="G338" s="166">
        <v>9570</v>
      </c>
      <c r="H338" s="165">
        <f t="shared" si="12"/>
        <v>0.53918495297805646</v>
      </c>
      <c r="I338" s="146">
        <f t="shared" si="13"/>
        <v>0.39436619718309857</v>
      </c>
      <c r="J338" t="str">
        <v>Block Group 1, Census Tract 156.17, Davidson County, Tennessee</v>
      </c>
      <c r="K338" t="str">
        <v>Census Tract 156.17, Davidson County, Tennessee</v>
      </c>
      <c r="L338" t="str">
        <v>White Pine</v>
      </c>
      <c r="AH338" t="str">
        <v>Block Group 3, Census Tract 102.01, Davidson County, Tennessee</v>
      </c>
      <c r="CP338" t="str">
        <v>Block Group 2, Census Tract 211.35, Shelby County, Tennessee</v>
      </c>
    </row>
    <row r="339" spans="1:94" x14ac:dyDescent="0.3">
      <c r="A339" s="163" t="s">
        <v>7703</v>
      </c>
      <c r="B339" s="1" t="s">
        <v>344</v>
      </c>
      <c r="C339" s="1"/>
      <c r="D339" s="166">
        <v>75</v>
      </c>
      <c r="E339" s="166">
        <v>245</v>
      </c>
      <c r="F339" s="166">
        <v>395</v>
      </c>
      <c r="G339" s="166">
        <v>585</v>
      </c>
      <c r="H339" s="165">
        <f t="shared" si="12"/>
        <v>0.41880341880341881</v>
      </c>
      <c r="I339" s="146">
        <f t="shared" si="13"/>
        <v>0.36102403343782652</v>
      </c>
      <c r="J339" t="str">
        <v>Block Group 1, Census Tract 156.18, Davidson County, Tennessee</v>
      </c>
      <c r="K339" t="str">
        <v>Census Tract 156.18, Davidson County, Tennessee</v>
      </c>
      <c r="L339" t="str">
        <v>Whiteville</v>
      </c>
      <c r="AH339" t="str">
        <v>Block Group 3, Census Tract 102.02, Davidson County, Tennessee</v>
      </c>
      <c r="CP339" t="str">
        <v>Block Group 2, Census Tract 211.36, Shelby County, Tennessee</v>
      </c>
    </row>
    <row r="340" spans="1:94" x14ac:dyDescent="0.3">
      <c r="A340" s="163" t="s">
        <v>7703</v>
      </c>
      <c r="B340" s="1" t="s">
        <v>345</v>
      </c>
      <c r="C340" s="1"/>
      <c r="D340" s="166">
        <v>85</v>
      </c>
      <c r="E340" s="166">
        <v>165</v>
      </c>
      <c r="F340" s="166">
        <v>240</v>
      </c>
      <c r="G340" s="166">
        <v>330</v>
      </c>
      <c r="H340" s="165">
        <f t="shared" si="12"/>
        <v>0.5</v>
      </c>
      <c r="I340" s="146">
        <f t="shared" si="13"/>
        <v>0.12820512820512819</v>
      </c>
      <c r="J340" t="str">
        <v>Block Group 1, Census Tract 156.19, Davidson County, Tennessee</v>
      </c>
      <c r="K340" t="str">
        <v>Census Tract 156.19, Davidson County, Tennessee</v>
      </c>
      <c r="L340" t="str">
        <v>Whitwell</v>
      </c>
      <c r="AH340" t="str">
        <v>Block Group 3, Census Tract 103.03, Davidson County, Tennessee</v>
      </c>
      <c r="CP340" t="str">
        <v>Block Group 2, Census Tract 211.39, Shelby County, Tennessee</v>
      </c>
    </row>
    <row r="341" spans="1:94" x14ac:dyDescent="0.3">
      <c r="A341" s="163" t="s">
        <v>7703</v>
      </c>
      <c r="B341" s="1" t="s">
        <v>346</v>
      </c>
      <c r="C341" s="1"/>
      <c r="D341" s="166">
        <v>830</v>
      </c>
      <c r="E341" s="166">
        <v>1185</v>
      </c>
      <c r="F341" s="166">
        <v>1865</v>
      </c>
      <c r="G341" s="166">
        <v>2465</v>
      </c>
      <c r="H341" s="165">
        <f t="shared" si="12"/>
        <v>0.48073022312373226</v>
      </c>
      <c r="I341" s="146">
        <f t="shared" si="13"/>
        <v>0.25757575757575757</v>
      </c>
      <c r="J341" t="str">
        <v>Block Group 1, Census Tract 156.20, Davidson County, Tennessee</v>
      </c>
      <c r="K341" t="str">
        <v>Census Tract 156.20, Davidson County, Tennessee</v>
      </c>
      <c r="L341" t="str">
        <v>Williston</v>
      </c>
      <c r="AH341" t="str">
        <v>Block Group 3, Census Tract 104.01, Davidson County, Tennessee</v>
      </c>
      <c r="CP341" t="str">
        <v>Block Group 2, Census Tract 211.40, Shelby County, Tennessee</v>
      </c>
    </row>
    <row r="342" spans="1:94" x14ac:dyDescent="0.3">
      <c r="A342" s="163" t="s">
        <v>7703</v>
      </c>
      <c r="B342" s="1" t="s">
        <v>347</v>
      </c>
      <c r="C342" s="1"/>
      <c r="D342" s="166">
        <v>315</v>
      </c>
      <c r="E342" s="166">
        <v>915</v>
      </c>
      <c r="F342" s="166">
        <v>1485</v>
      </c>
      <c r="G342" s="166">
        <v>2470</v>
      </c>
      <c r="H342" s="165">
        <f t="shared" si="12"/>
        <v>0.37044534412955465</v>
      </c>
      <c r="I342" s="146">
        <f t="shared" si="13"/>
        <v>0.33671399594320489</v>
      </c>
      <c r="J342" t="str">
        <v>Block Group 1, Census Tract 156.22, Davidson County, Tennessee</v>
      </c>
      <c r="K342" t="str">
        <v>Census Tract 156.22, Davidson County, Tennessee</v>
      </c>
      <c r="L342" t="str">
        <v>Winchester</v>
      </c>
      <c r="AH342" t="str">
        <v>Block Group 3, Census Tract 104.03, Davidson County, Tennessee</v>
      </c>
      <c r="CP342" t="str">
        <v>Block Group 2, Census Tract 211.41, Shelby County, Tennessee</v>
      </c>
    </row>
    <row r="343" spans="1:94" x14ac:dyDescent="0.3">
      <c r="A343" s="163" t="s">
        <v>7703</v>
      </c>
      <c r="B343" s="1" t="s">
        <v>348</v>
      </c>
      <c r="C343" s="1"/>
      <c r="D343" s="166">
        <v>120</v>
      </c>
      <c r="E343" s="166">
        <v>250</v>
      </c>
      <c r="F343" s="166">
        <v>350</v>
      </c>
      <c r="G343" s="166">
        <v>515</v>
      </c>
      <c r="H343" s="165">
        <f t="shared" si="12"/>
        <v>0.4854368932038835</v>
      </c>
      <c r="I343" s="146">
        <f t="shared" si="13"/>
        <v>0.12753036437246965</v>
      </c>
      <c r="J343" t="str">
        <v>Block Group 1, Census Tract 156.23, Davidson County, Tennessee</v>
      </c>
      <c r="K343" t="str">
        <v>Census Tract 156.23, Davidson County, Tennessee</v>
      </c>
      <c r="L343" t="str">
        <v>Winfield</v>
      </c>
      <c r="AH343" t="str">
        <v>Block Group 3, Census Tract 105.01, Davidson County, Tennessee</v>
      </c>
      <c r="CP343" t="str">
        <v>Block Group 2, Census Tract 211.42, Shelby County, Tennessee</v>
      </c>
    </row>
    <row r="344" spans="1:94" x14ac:dyDescent="0.3">
      <c r="A344" s="163" t="s">
        <v>7703</v>
      </c>
      <c r="B344" s="1" t="s">
        <v>349</v>
      </c>
      <c r="C344" s="1"/>
      <c r="D344" s="166">
        <v>125</v>
      </c>
      <c r="E344" s="166">
        <v>290</v>
      </c>
      <c r="F344" s="166">
        <v>550</v>
      </c>
      <c r="G344" s="166">
        <v>810</v>
      </c>
      <c r="H344" s="165">
        <f t="shared" si="12"/>
        <v>0.35802469135802467</v>
      </c>
      <c r="I344" s="146">
        <f t="shared" si="13"/>
        <v>0.23300970873786409</v>
      </c>
      <c r="J344" t="str">
        <v>Block Group 1, Census Tract 156.24, Davidson County, Tennessee</v>
      </c>
      <c r="K344" t="str">
        <v>Census Tract 156.24, Davidson County, Tennessee</v>
      </c>
      <c r="L344" t="str">
        <v>Woodbury</v>
      </c>
      <c r="AH344" t="str">
        <v>Block Group 3, Census Tract 105.02, Davidson County, Tennessee</v>
      </c>
      <c r="CP344" t="str">
        <v>Block Group 2, Census Tract 211.43, Shelby County, Tennessee</v>
      </c>
    </row>
    <row r="345" spans="1:94" x14ac:dyDescent="0.3">
      <c r="A345" s="163" t="s">
        <v>7703</v>
      </c>
      <c r="B345" s="1" t="s">
        <v>350</v>
      </c>
      <c r="C345" s="1"/>
      <c r="D345" s="166">
        <v>1735</v>
      </c>
      <c r="E345" s="166">
        <v>2540</v>
      </c>
      <c r="F345" s="166">
        <v>4150</v>
      </c>
      <c r="G345" s="166">
        <v>6130</v>
      </c>
      <c r="H345" s="165">
        <f t="shared" si="12"/>
        <v>0.41435562805872755</v>
      </c>
      <c r="I345" s="146">
        <f t="shared" si="13"/>
        <v>0.15432098765432098</v>
      </c>
      <c r="J345" t="str">
        <v>Block Group 1, Census Tract 156.25, Davidson County, Tennessee</v>
      </c>
      <c r="K345" t="str">
        <v>Census Tract 156.25, Davidson County, Tennessee</v>
      </c>
      <c r="L345" t="str">
        <v>Woodland Mills</v>
      </c>
      <c r="AH345" t="str">
        <v>Block Group 3, Census Tract 106.01, Davidson County, Tennessee</v>
      </c>
      <c r="CP345" t="str">
        <v>Block Group 2, Census Tract 211.44, Shelby County, Tennessee</v>
      </c>
    </row>
    <row r="346" spans="1:94" x14ac:dyDescent="0.3">
      <c r="A346" s="163" t="s">
        <v>7703</v>
      </c>
      <c r="B346" s="1" t="s">
        <v>351</v>
      </c>
      <c r="C346" s="1"/>
      <c r="D346" s="166">
        <v>800</v>
      </c>
      <c r="E346" s="166">
        <v>1795</v>
      </c>
      <c r="F346" s="166">
        <v>1875</v>
      </c>
      <c r="G346" s="166">
        <v>2335</v>
      </c>
      <c r="H346" s="165">
        <f t="shared" si="12"/>
        <v>0.76873661670235549</v>
      </c>
      <c r="I346" s="146">
        <f t="shared" si="13"/>
        <v>0.2830342577487765</v>
      </c>
      <c r="J346" t="str">
        <v>Block Group 1, Census Tract 156.26, Davidson County, Tennessee</v>
      </c>
      <c r="K346" t="str">
        <v>Census Tract 156.26, Davidson County, Tennessee</v>
      </c>
      <c r="L346" t="str">
        <v>Yorkville</v>
      </c>
      <c r="AH346" t="str">
        <v>Block Group 3, Census Tract 107.01, Davidson County, Tennessee</v>
      </c>
      <c r="CP346" t="str">
        <v>Block Group 2, Census Tract 213.11, Shelby County, Tennessee</v>
      </c>
    </row>
    <row r="347" spans="1:94" x14ac:dyDescent="0.3">
      <c r="A347" s="163" t="s">
        <v>7703</v>
      </c>
      <c r="B347" s="1" t="s">
        <v>352</v>
      </c>
      <c r="C347" s="1"/>
      <c r="D347" s="166">
        <v>260</v>
      </c>
      <c r="E347" s="166">
        <v>585</v>
      </c>
      <c r="F347" s="166">
        <v>880</v>
      </c>
      <c r="G347" s="166">
        <v>2375</v>
      </c>
      <c r="H347" s="165">
        <f t="shared" si="12"/>
        <v>0.24631578947368421</v>
      </c>
      <c r="I347" s="146">
        <f t="shared" si="13"/>
        <v>0.34261241970021411</v>
      </c>
      <c r="J347" t="str">
        <v>Block Group 1, Census Tract 156.27, Davidson County, Tennessee</v>
      </c>
      <c r="K347" t="str">
        <v>Census Tract 156.27, Davidson County, Tennessee</v>
      </c>
      <c r="AH347" t="str">
        <v>Block Group 3, Census Tract 108.01, Davidson County, Tennessee</v>
      </c>
      <c r="CP347" t="str">
        <v>Block Group 2, Census Tract 213.12, Shelby County, Tennessee</v>
      </c>
    </row>
    <row r="348" spans="1:94" x14ac:dyDescent="0.3">
      <c r="A348" s="163" t="s">
        <v>7703</v>
      </c>
      <c r="B348" s="1" t="s">
        <v>353</v>
      </c>
      <c r="C348" s="1"/>
      <c r="D348" s="166">
        <v>150</v>
      </c>
      <c r="E348" s="166">
        <v>360</v>
      </c>
      <c r="F348" s="166">
        <v>485</v>
      </c>
      <c r="G348" s="166">
        <v>745</v>
      </c>
      <c r="H348" s="165">
        <f t="shared" si="12"/>
        <v>0.48322147651006714</v>
      </c>
      <c r="I348" s="146">
        <f t="shared" si="13"/>
        <v>0.10947368421052632</v>
      </c>
      <c r="J348" t="str">
        <v>Block Group 1, Census Tract 156.28, Davidson County, Tennessee</v>
      </c>
      <c r="K348" t="str">
        <v>Census Tract 156.28, Davidson County, Tennessee</v>
      </c>
      <c r="AH348" t="str">
        <v>Block Group 3, Census Tract 108.02, Davidson County, Tennessee</v>
      </c>
      <c r="CP348" t="str">
        <v>Block Group 2, Census Tract 213.20, Shelby County, Tennessee</v>
      </c>
    </row>
    <row r="349" spans="1:94" x14ac:dyDescent="0.3">
      <c r="A349" s="163" t="s">
        <v>7703</v>
      </c>
      <c r="B349" s="1" t="s">
        <v>354</v>
      </c>
      <c r="C349" s="1"/>
      <c r="D349" s="166">
        <v>610</v>
      </c>
      <c r="E349" s="166">
        <v>1285</v>
      </c>
      <c r="F349" s="166">
        <v>1720</v>
      </c>
      <c r="G349" s="166">
        <v>2110</v>
      </c>
      <c r="H349" s="165">
        <f t="shared" si="12"/>
        <v>0.60900473933649291</v>
      </c>
      <c r="I349" s="146">
        <f t="shared" si="13"/>
        <v>0.20134228187919462</v>
      </c>
      <c r="J349" t="str">
        <v>Block Group 1, Census Tract 156.29, Davidson County, Tennessee</v>
      </c>
      <c r="K349" t="str">
        <v>Census Tract 156.29, Davidson County, Tennessee</v>
      </c>
      <c r="AH349" t="str">
        <v>Block Group 3, Census Tract 109.03, Davidson County, Tennessee</v>
      </c>
      <c r="CP349" t="str">
        <v>Block Group 2, Census Tract 213.31, Shelby County, Tennessee</v>
      </c>
    </row>
    <row r="350" spans="1:94" x14ac:dyDescent="0.3">
      <c r="A350" s="163" t="s">
        <v>7703</v>
      </c>
      <c r="B350" s="1" t="s">
        <v>355</v>
      </c>
      <c r="C350" s="1"/>
      <c r="D350" s="166">
        <v>250</v>
      </c>
      <c r="E350" s="166">
        <v>335</v>
      </c>
      <c r="F350" s="166">
        <v>395</v>
      </c>
      <c r="G350" s="166">
        <v>525</v>
      </c>
      <c r="H350" s="165">
        <f t="shared" si="12"/>
        <v>0.63809523809523805</v>
      </c>
      <c r="I350" s="146">
        <f t="shared" si="13"/>
        <v>0.2890995260663507</v>
      </c>
      <c r="J350" t="str">
        <v>Block Group 1, Census Tract 156.30, Davidson County, Tennessee</v>
      </c>
      <c r="K350" t="str">
        <v>Census Tract 156.30, Davidson County, Tennessee</v>
      </c>
      <c r="AH350" t="str">
        <v>Block Group 3, Census Tract 110.01, Davidson County, Tennessee</v>
      </c>
      <c r="CP350" t="str">
        <v>Block Group 2, Census Tract 213.33, Shelby County, Tennessee</v>
      </c>
    </row>
    <row r="351" spans="1:94" x14ac:dyDescent="0.3">
      <c r="A351" s="163" t="s">
        <v>7703</v>
      </c>
      <c r="B351" s="1" t="s">
        <v>356</v>
      </c>
      <c r="C351" s="1"/>
      <c r="D351" s="166">
        <v>490</v>
      </c>
      <c r="E351" s="166">
        <v>1095</v>
      </c>
      <c r="F351" s="166">
        <v>2645</v>
      </c>
      <c r="G351" s="166">
        <v>4660</v>
      </c>
      <c r="H351" s="165">
        <f t="shared" si="12"/>
        <v>0.23497854077253219</v>
      </c>
      <c r="I351" s="146">
        <f t="shared" si="13"/>
        <v>0.47619047619047616</v>
      </c>
      <c r="J351" t="str">
        <v>Block Group 1, Census Tract 156.32, Davidson County, Tennessee</v>
      </c>
      <c r="K351" t="str">
        <v>Census Tract 156.32, Davidson County, Tennessee</v>
      </c>
      <c r="AH351" t="str">
        <v>Block Group 3, Census Tract 111, Davidson County, Tennessee</v>
      </c>
      <c r="CP351" t="str">
        <v>Block Group 2, Census Tract 213.34, Shelby County, Tennessee</v>
      </c>
    </row>
    <row r="352" spans="1:94" x14ac:dyDescent="0.3">
      <c r="A352" s="163" t="s">
        <v>7703</v>
      </c>
      <c r="B352" s="1" t="s">
        <v>357</v>
      </c>
      <c r="C352" s="1"/>
      <c r="D352" s="166">
        <v>4835</v>
      </c>
      <c r="E352" s="166">
        <v>7490</v>
      </c>
      <c r="F352" s="166">
        <v>9835</v>
      </c>
      <c r="G352" s="166">
        <v>12900</v>
      </c>
      <c r="H352" s="165">
        <f t="shared" si="12"/>
        <v>0.58062015503875974</v>
      </c>
      <c r="I352" s="146">
        <f t="shared" si="13"/>
        <v>0.10515021459227468</v>
      </c>
      <c r="J352" t="str">
        <v>Block Group 1, Census Tract 156.33, Davidson County, Tennessee</v>
      </c>
      <c r="K352" t="str">
        <v>Census Tract 156.33, Davidson County, Tennessee</v>
      </c>
      <c r="AH352" t="str">
        <v>Block Group 3, Census Tract 112, Davidson County, Tennessee</v>
      </c>
      <c r="CP352" t="str">
        <v>Block Group 2, Census Tract 213.41, Shelby County, Tennessee</v>
      </c>
    </row>
    <row r="353" spans="1:94" x14ac:dyDescent="0.3">
      <c r="A353" s="163" t="s">
        <v>7703</v>
      </c>
      <c r="B353" s="1" t="s">
        <v>358</v>
      </c>
      <c r="C353" s="1"/>
      <c r="D353" s="166">
        <v>270</v>
      </c>
      <c r="E353" s="166">
        <v>560</v>
      </c>
      <c r="F353" s="166">
        <v>1005</v>
      </c>
      <c r="G353" s="166">
        <v>1705</v>
      </c>
      <c r="H353" s="165">
        <f t="shared" si="12"/>
        <v>0.3284457478005865</v>
      </c>
      <c r="I353" s="146">
        <f t="shared" si="13"/>
        <v>0.37480620155038757</v>
      </c>
      <c r="J353" t="str">
        <v>Block Group 1, Census Tract 156.34, Davidson County, Tennessee</v>
      </c>
      <c r="K353" t="str">
        <v>Census Tract 156.34, Davidson County, Tennessee</v>
      </c>
      <c r="AH353" t="str">
        <v>Block Group 3, Census Tract 113, Davidson County, Tennessee</v>
      </c>
      <c r="CP353" t="str">
        <v>Block Group 2, Census Tract 213.51, Shelby County, Tennessee</v>
      </c>
    </row>
    <row r="354" spans="1:94" x14ac:dyDescent="0.3">
      <c r="A354" s="163" t="s">
        <v>7703</v>
      </c>
      <c r="B354" s="1" t="s">
        <v>359</v>
      </c>
      <c r="C354" s="1"/>
      <c r="D354" s="166">
        <v>2500</v>
      </c>
      <c r="E354" s="166">
        <v>3455</v>
      </c>
      <c r="F354" s="166">
        <v>5170</v>
      </c>
      <c r="G354" s="166">
        <v>6915</v>
      </c>
      <c r="H354" s="165">
        <f t="shared" si="12"/>
        <v>0.49963846710050613</v>
      </c>
      <c r="I354" s="146">
        <f t="shared" si="13"/>
        <v>0.15835777126099707</v>
      </c>
      <c r="J354" t="str">
        <v>Block Group 1, Census Tract 156.35, Davidson County, Tennessee</v>
      </c>
      <c r="K354" t="str">
        <v>Census Tract 156.35, Davidson County, Tennessee</v>
      </c>
      <c r="AH354" t="str">
        <v>Block Group 3, Census Tract 114, Davidson County, Tennessee</v>
      </c>
      <c r="CP354" t="str">
        <v>Block Group 2, Census Tract 213.52, Shelby County, Tennessee</v>
      </c>
    </row>
    <row r="355" spans="1:94" x14ac:dyDescent="0.3">
      <c r="A355" s="163" t="s">
        <v>7703</v>
      </c>
      <c r="B355" s="1" t="s">
        <v>360</v>
      </c>
      <c r="C355" s="1"/>
      <c r="D355" s="166">
        <v>200</v>
      </c>
      <c r="E355" s="166">
        <v>390</v>
      </c>
      <c r="F355" s="166">
        <v>500</v>
      </c>
      <c r="G355" s="166">
        <v>655</v>
      </c>
      <c r="H355" s="165">
        <f t="shared" si="12"/>
        <v>0.59541984732824427</v>
      </c>
      <c r="I355" s="146">
        <f t="shared" si="13"/>
        <v>0.36153289949385392</v>
      </c>
      <c r="J355" t="str">
        <v>Block Group 1, Census Tract 156.36, Davidson County, Tennessee</v>
      </c>
      <c r="K355" t="str">
        <v>Census Tract 156.36, Davidson County, Tennessee</v>
      </c>
      <c r="AH355" t="str">
        <v>Block Group 3, Census Tract 115, Davidson County, Tennessee</v>
      </c>
      <c r="CP355" t="str">
        <v>Block Group 2, Census Tract 213.54, Shelby County, Tennessee</v>
      </c>
    </row>
    <row r="356" spans="1:94" x14ac:dyDescent="0.3">
      <c r="A356" s="163" t="s">
        <v>7703</v>
      </c>
      <c r="B356" s="1" t="s">
        <v>361</v>
      </c>
      <c r="C356" s="1"/>
      <c r="D356" s="166">
        <v>70</v>
      </c>
      <c r="E356" s="166">
        <v>190</v>
      </c>
      <c r="F356" s="166">
        <v>260</v>
      </c>
      <c r="G356" s="166">
        <v>365</v>
      </c>
      <c r="H356" s="165">
        <f t="shared" si="12"/>
        <v>0.52054794520547942</v>
      </c>
      <c r="I356" s="146">
        <f t="shared" si="13"/>
        <v>0.30534351145038169</v>
      </c>
      <c r="J356" t="str">
        <v>Block Group 1, Census Tract 156.37, Davidson County, Tennessee</v>
      </c>
      <c r="K356" t="str">
        <v>Census Tract 156.37, Davidson County, Tennessee</v>
      </c>
      <c r="AH356" t="str">
        <v>Block Group 3, Census Tract 116, Davidson County, Tennessee</v>
      </c>
      <c r="CP356" t="str">
        <v>Block Group 2, Census Tract 213.55, Shelby County, Tennessee</v>
      </c>
    </row>
    <row r="357" spans="1:94" x14ac:dyDescent="0.3">
      <c r="A357" s="163" t="s">
        <v>7703</v>
      </c>
      <c r="B357" s="1" t="s">
        <v>362</v>
      </c>
      <c r="C357" s="1"/>
      <c r="D357" s="166">
        <v>2740</v>
      </c>
      <c r="E357" s="166">
        <v>5405</v>
      </c>
      <c r="F357" s="166">
        <v>7690</v>
      </c>
      <c r="G357" s="166">
        <v>11770</v>
      </c>
      <c r="H357" s="165">
        <f t="shared" si="12"/>
        <v>0.45921835174171621</v>
      </c>
      <c r="I357" s="146">
        <f t="shared" si="13"/>
        <v>0.19178082191780821</v>
      </c>
      <c r="J357" t="str">
        <v>Block Group 1, Census Tract 157, Davidson County, Tennessee</v>
      </c>
      <c r="K357" t="str">
        <v>Census Tract 157, Davidson County, Tennessee</v>
      </c>
      <c r="AH357" t="str">
        <v>Block Group 3, Census Tract 117, Davidson County, Tennessee</v>
      </c>
      <c r="CP357" t="str">
        <v>Block Group 2, Census Tract 213.56, Shelby County, Tennessee</v>
      </c>
    </row>
    <row r="358" spans="1:94" x14ac:dyDescent="0.3">
      <c r="A358" s="163" t="s">
        <v>7703</v>
      </c>
      <c r="B358" s="1" t="s">
        <v>363</v>
      </c>
      <c r="C358" s="1"/>
      <c r="D358" s="166">
        <v>865</v>
      </c>
      <c r="E358" s="166">
        <v>1180</v>
      </c>
      <c r="F358" s="166">
        <v>1520</v>
      </c>
      <c r="G358" s="166">
        <v>1675</v>
      </c>
      <c r="H358" s="165">
        <f t="shared" si="12"/>
        <v>0.70447761194029845</v>
      </c>
      <c r="I358" s="146">
        <f t="shared" si="13"/>
        <v>0.23279524214103653</v>
      </c>
      <c r="J358" t="str">
        <v>Block Group 1, Census Tract 158.04, Davidson County, Tennessee</v>
      </c>
      <c r="K358" t="str">
        <v>Census Tract 158.04, Davidson County, Tennessee</v>
      </c>
      <c r="AH358" t="str">
        <v>Block Group 3, Census Tract 118, Davidson County, Tennessee</v>
      </c>
      <c r="CP358" t="str">
        <v>Block Group 2, Census Tract 213.57, Shelby County, Tennessee</v>
      </c>
    </row>
    <row r="359" spans="1:94" x14ac:dyDescent="0.3">
      <c r="A359" s="163" t="s">
        <v>7703</v>
      </c>
      <c r="B359" s="1" t="s">
        <v>364</v>
      </c>
      <c r="C359" s="1"/>
      <c r="D359" s="166">
        <v>770</v>
      </c>
      <c r="E359" s="166">
        <v>905</v>
      </c>
      <c r="F359" s="166">
        <v>1210</v>
      </c>
      <c r="G359" s="166">
        <v>1780</v>
      </c>
      <c r="H359" s="165">
        <f t="shared" si="12"/>
        <v>0.5084269662921348</v>
      </c>
      <c r="I359" s="146">
        <f t="shared" si="13"/>
        <v>0.5164179104477612</v>
      </c>
      <c r="J359" t="str">
        <v>Block Group 1, Census Tract 158.05, Davidson County, Tennessee</v>
      </c>
      <c r="K359" t="str">
        <v>Census Tract 158.05, Davidson County, Tennessee</v>
      </c>
      <c r="AH359" t="str">
        <v>Block Group 3, Census Tract 127.01, Davidson County, Tennessee</v>
      </c>
      <c r="CP359" t="str">
        <v>Block Group 2, Census Tract 214.10, Shelby County, Tennessee</v>
      </c>
    </row>
    <row r="360" spans="1:94" x14ac:dyDescent="0.3">
      <c r="A360" s="163" t="s">
        <v>7703</v>
      </c>
      <c r="B360" s="1" t="s">
        <v>365</v>
      </c>
      <c r="C360" s="1"/>
      <c r="D360" s="166">
        <v>70</v>
      </c>
      <c r="E360" s="166">
        <v>85</v>
      </c>
      <c r="F360" s="166">
        <v>185</v>
      </c>
      <c r="G360" s="166">
        <v>850</v>
      </c>
      <c r="H360" s="165">
        <f t="shared" si="12"/>
        <v>0.1</v>
      </c>
      <c r="I360" s="146">
        <f t="shared" si="13"/>
        <v>0.43258426966292135</v>
      </c>
      <c r="J360" t="str">
        <v>Block Group 1, Census Tract 158.06, Davidson County, Tennessee</v>
      </c>
      <c r="K360" t="str">
        <v>Census Tract 158.06, Davidson County, Tennessee</v>
      </c>
      <c r="AH360" t="str">
        <v>Block Group 3, Census Tract 128.01, Davidson County, Tennessee</v>
      </c>
      <c r="CP360" t="str">
        <v>Block Group 2, Census Tract 214.20, Shelby County, Tennessee</v>
      </c>
    </row>
    <row r="361" spans="1:94" x14ac:dyDescent="0.3">
      <c r="A361" s="163" t="s">
        <v>7703</v>
      </c>
      <c r="B361" s="1" t="s">
        <v>366</v>
      </c>
      <c r="C361" s="1"/>
      <c r="D361" s="166">
        <v>355</v>
      </c>
      <c r="E361" s="166">
        <v>1020</v>
      </c>
      <c r="F361" s="166">
        <v>1535</v>
      </c>
      <c r="G361" s="166">
        <v>2400</v>
      </c>
      <c r="H361" s="165">
        <f t="shared" si="12"/>
        <v>0.42499999999999999</v>
      </c>
      <c r="I361" s="146">
        <f t="shared" si="13"/>
        <v>8.2352941176470587E-2</v>
      </c>
      <c r="J361" t="str">
        <v>Block Group 1, Census Tract 159, Davidson County, Tennessee</v>
      </c>
      <c r="K361" t="str">
        <v>Census Tract 159, Davidson County, Tennessee</v>
      </c>
      <c r="AH361" t="str">
        <v>Block Group 3, Census Tract 128.02, Davidson County, Tennessee</v>
      </c>
      <c r="CP361" t="str">
        <v>Block Group 2, Census Tract 214.30, Shelby County, Tennessee</v>
      </c>
    </row>
    <row r="362" spans="1:94" x14ac:dyDescent="0.3">
      <c r="A362" s="163" t="s">
        <v>7703</v>
      </c>
      <c r="B362" s="1" t="s">
        <v>367</v>
      </c>
      <c r="C362" s="1"/>
      <c r="D362" s="166">
        <v>2650</v>
      </c>
      <c r="E362" s="166">
        <v>4445</v>
      </c>
      <c r="F362" s="166">
        <v>5755</v>
      </c>
      <c r="G362" s="166">
        <v>7595</v>
      </c>
      <c r="H362" s="165">
        <f t="shared" si="12"/>
        <v>0.58525345622119818</v>
      </c>
      <c r="I362" s="146">
        <f t="shared" si="13"/>
        <v>0.14791666666666667</v>
      </c>
      <c r="J362" t="str">
        <v>Block Group 1, Census Tract 16, Hamilton County, Tennessee</v>
      </c>
      <c r="K362" t="str">
        <v>Census Tract 16, Hamilton County, Tennessee</v>
      </c>
      <c r="AH362" t="str">
        <v>Block Group 3, Census Tract 132.02, Davidson County, Tennessee</v>
      </c>
      <c r="CP362" t="str">
        <v>Block Group 2, Census Tract 215.30, Shelby County, Tennessee</v>
      </c>
    </row>
    <row r="363" spans="1:94" x14ac:dyDescent="0.3">
      <c r="A363" s="163" t="s">
        <v>7703</v>
      </c>
      <c r="B363" s="1" t="s">
        <v>368</v>
      </c>
      <c r="C363" s="1"/>
      <c r="D363" s="166">
        <v>100</v>
      </c>
      <c r="E363" s="166">
        <v>180</v>
      </c>
      <c r="F363" s="166">
        <v>265</v>
      </c>
      <c r="G363" s="166">
        <v>310</v>
      </c>
      <c r="H363" s="165">
        <f t="shared" si="12"/>
        <v>0.58064516129032262</v>
      </c>
      <c r="I363" s="146">
        <f t="shared" si="13"/>
        <v>0.34891375905200789</v>
      </c>
      <c r="J363" t="str">
        <v>Block Group 1, Census Tract 16, Knox County, Tennessee</v>
      </c>
      <c r="K363" t="str">
        <v>Census Tract 16, Knox County, Tennessee</v>
      </c>
      <c r="AH363" t="str">
        <v>Block Group 3, Census Tract 133, Davidson County, Tennessee</v>
      </c>
      <c r="CP363" t="str">
        <v>Block Group 2, Census Tract 215.41, Shelby County, Tennessee</v>
      </c>
    </row>
    <row r="364" spans="1:94" x14ac:dyDescent="0.3">
      <c r="A364" s="163" t="s">
        <v>7703</v>
      </c>
      <c r="B364" s="1" t="s">
        <v>369</v>
      </c>
      <c r="C364" s="1"/>
      <c r="D364" s="166">
        <v>175</v>
      </c>
      <c r="E364" s="166">
        <v>270</v>
      </c>
      <c r="F364" s="166">
        <v>425</v>
      </c>
      <c r="G364" s="166">
        <v>780</v>
      </c>
      <c r="H364" s="165">
        <f t="shared" si="12"/>
        <v>0.34615384615384615</v>
      </c>
      <c r="I364" s="146">
        <f t="shared" si="13"/>
        <v>0.32258064516129031</v>
      </c>
      <c r="J364" t="str">
        <v>Block Group 1, Census Tract 16, Shelby County, Tennessee</v>
      </c>
      <c r="K364" t="str">
        <v>Census Tract 16, Shelby County, Tennessee</v>
      </c>
      <c r="AH364" t="str">
        <v>Block Group 3, Census Tract 134, Davidson County, Tennessee</v>
      </c>
      <c r="CP364" t="str">
        <v>Block Group 2, Census Tract 215.42, Shelby County, Tennessee</v>
      </c>
    </row>
    <row r="365" spans="1:94" x14ac:dyDescent="0.3">
      <c r="A365" s="163" t="s">
        <v>7703</v>
      </c>
      <c r="B365" s="1" t="s">
        <v>370</v>
      </c>
      <c r="C365" s="1"/>
      <c r="D365" s="166">
        <v>1940</v>
      </c>
      <c r="E365" s="166">
        <v>3370</v>
      </c>
      <c r="F365" s="166">
        <v>4120</v>
      </c>
      <c r="G365" s="166">
        <v>5225</v>
      </c>
      <c r="H365" s="165">
        <f>E365/G365</f>
        <v>0.64497607655502387</v>
      </c>
      <c r="I365" s="146">
        <f t="shared" si="13"/>
        <v>0.22435897435897437</v>
      </c>
      <c r="J365" t="str">
        <v>Block Group 1, Census Tract 16.03, Madison County, Tennessee</v>
      </c>
      <c r="K365" t="str">
        <v>Census Tract 16.03, Madison County, Tennessee</v>
      </c>
      <c r="AH365" t="str">
        <v>Block Group 3, Census Tract 136, Davidson County, Tennessee</v>
      </c>
      <c r="CP365" t="str">
        <v>Block Group 2, Census Tract 215.43, Shelby County, Tennessee</v>
      </c>
    </row>
    <row r="366" spans="1:94" x14ac:dyDescent="0.3">
      <c r="A366" s="163" t="s">
        <v>7703</v>
      </c>
      <c r="B366" s="1" t="s">
        <v>463</v>
      </c>
      <c r="C366" s="1"/>
      <c r="D366" s="166">
        <v>910</v>
      </c>
      <c r="E366" s="166">
        <v>1270</v>
      </c>
      <c r="F366" s="166">
        <v>1725</v>
      </c>
      <c r="G366" s="166">
        <v>1885</v>
      </c>
      <c r="H366" s="165">
        <f>E366/G366</f>
        <v>0.67374005305039786</v>
      </c>
      <c r="I366" s="146">
        <f t="shared" si="13"/>
        <v>0.37129186602870812</v>
      </c>
      <c r="J366" t="str">
        <v>Block Group 1, Census Tract 16.04, Madison County, Tennessee</v>
      </c>
      <c r="K366" t="str">
        <v>Census Tract 16.04, Madison County, Tennessee</v>
      </c>
      <c r="AH366" t="str">
        <v>Block Group 3, Census Tract 137.01, Davidson County, Tennessee</v>
      </c>
      <c r="CP366" t="str">
        <v>Block Group 2, Census Tract 215.44, Shelby County, Tennessee</v>
      </c>
    </row>
    <row r="367" spans="1:94" x14ac:dyDescent="0.3">
      <c r="A367" s="163" t="s">
        <v>7703</v>
      </c>
      <c r="B367" s="1" t="s">
        <v>371</v>
      </c>
      <c r="C367" s="1"/>
      <c r="D367" s="166">
        <v>1375</v>
      </c>
      <c r="E367" s="166">
        <v>1885</v>
      </c>
      <c r="F367" s="166">
        <v>3020</v>
      </c>
      <c r="G367" s="166">
        <v>3970</v>
      </c>
      <c r="H367" s="165">
        <f t="shared" si="12"/>
        <v>0.47481108312342568</v>
      </c>
      <c r="I367" s="146">
        <f t="shared" ref="I367:I386" si="14">D367/G367</f>
        <v>0.34634760705289674</v>
      </c>
      <c r="J367" t="str">
        <v>Block Group 1, Census Tract 16.05, Madison County, Tennessee</v>
      </c>
      <c r="K367" t="str">
        <v>Census Tract 16.05, Madison County, Tennessee</v>
      </c>
      <c r="AH367" t="str">
        <v>Block Group 3, Census Tract 151, Davidson County, Tennessee</v>
      </c>
      <c r="CP367" t="str">
        <v>Block Group 2, Census Tract 215.45, Shelby County, Tennessee</v>
      </c>
    </row>
    <row r="368" spans="1:94" x14ac:dyDescent="0.3">
      <c r="A368" s="163" t="s">
        <v>7703</v>
      </c>
      <c r="B368" s="1" t="s">
        <v>372</v>
      </c>
      <c r="C368" s="1"/>
      <c r="D368" s="166">
        <v>105</v>
      </c>
      <c r="E368" s="166">
        <v>170</v>
      </c>
      <c r="F368" s="166">
        <v>255</v>
      </c>
      <c r="G368" s="166">
        <v>1035</v>
      </c>
      <c r="H368" s="165">
        <f t="shared" si="12"/>
        <v>0.16425120772946861</v>
      </c>
      <c r="I368" s="146">
        <f t="shared" si="14"/>
        <v>0.10144927536231885</v>
      </c>
      <c r="J368" t="str">
        <v>Block Group 1, Census Tract 16.07, Madison County, Tennessee</v>
      </c>
      <c r="K368" t="str">
        <v>Census Tract 16.07, Madison County, Tennessee</v>
      </c>
      <c r="AH368" t="str">
        <v>Block Group 3, Census Tract 153, Davidson County, Tennessee</v>
      </c>
      <c r="CP368" t="str">
        <v>Block Group 2, Census Tract 215.46, Shelby County, Tennessee</v>
      </c>
    </row>
    <row r="369" spans="1:94" x14ac:dyDescent="0.3">
      <c r="A369" s="163" t="s">
        <v>7703</v>
      </c>
      <c r="B369" s="1" t="s">
        <v>373</v>
      </c>
      <c r="C369" s="1"/>
      <c r="D369" s="166">
        <v>235</v>
      </c>
      <c r="E369" s="166">
        <v>615</v>
      </c>
      <c r="F369" s="166">
        <v>820</v>
      </c>
      <c r="G369" s="166">
        <v>1075</v>
      </c>
      <c r="H369" s="165">
        <f t="shared" si="12"/>
        <v>0.5720930232558139</v>
      </c>
      <c r="I369" s="146">
        <f t="shared" si="14"/>
        <v>0.21860465116279071</v>
      </c>
      <c r="J369" t="str">
        <v>Block Group 1, Census Tract 16.08, Madison County, Tennessee</v>
      </c>
      <c r="K369" t="str">
        <v>Census Tract 16.08, Madison County, Tennessee</v>
      </c>
      <c r="AH369" t="str">
        <v>Block Group 3, Census Tract 154.01, Davidson County, Tennessee</v>
      </c>
      <c r="CP369" t="str">
        <v>Block Group 2, Census Tract 215.47, Shelby County, Tennessee</v>
      </c>
    </row>
    <row r="370" spans="1:94" x14ac:dyDescent="0.3">
      <c r="A370" s="163" t="s">
        <v>7703</v>
      </c>
      <c r="B370" s="1" t="s">
        <v>374</v>
      </c>
      <c r="C370" s="1"/>
      <c r="D370" s="166">
        <v>400</v>
      </c>
      <c r="E370" s="166">
        <v>695</v>
      </c>
      <c r="F370" s="166">
        <v>1000</v>
      </c>
      <c r="G370" s="166">
        <v>1345</v>
      </c>
      <c r="H370" s="165">
        <f t="shared" si="12"/>
        <v>0.51672862453531598</v>
      </c>
      <c r="I370" s="146">
        <f t="shared" si="14"/>
        <v>0.29739776951672864</v>
      </c>
      <c r="J370" t="str">
        <v>Block Group 1, Census Tract 16.09, Madison County, Tennessee</v>
      </c>
      <c r="K370" t="str">
        <v>Census Tract 16.09, Madison County, Tennessee</v>
      </c>
      <c r="AH370" t="str">
        <v>Block Group 3, Census Tract 154.02, Davidson County, Tennessee</v>
      </c>
      <c r="CP370" t="str">
        <v>Block Group 2, Census Tract 215.48, Shelby County, Tennessee</v>
      </c>
    </row>
    <row r="371" spans="1:94" x14ac:dyDescent="0.3">
      <c r="A371" s="163" t="s">
        <v>7703</v>
      </c>
      <c r="B371" s="1" t="s">
        <v>376</v>
      </c>
      <c r="C371" s="1"/>
      <c r="D371" s="166">
        <v>105</v>
      </c>
      <c r="E371" s="166">
        <v>215</v>
      </c>
      <c r="F371" s="166">
        <v>380</v>
      </c>
      <c r="G371" s="166">
        <v>650</v>
      </c>
      <c r="H371" s="165">
        <f t="shared" si="12"/>
        <v>0.33076923076923076</v>
      </c>
      <c r="I371" s="146">
        <f t="shared" si="14"/>
        <v>0.16153846153846155</v>
      </c>
      <c r="J371" t="str">
        <v>Block Group 1, Census Tract 16.10, Madison County, Tennessee</v>
      </c>
      <c r="K371" t="str">
        <v>Census Tract 16.10, Madison County, Tennessee</v>
      </c>
      <c r="AH371" t="str">
        <v>Block Group 3, Census Tract 154.04, Davidson County, Tennessee</v>
      </c>
      <c r="CP371" t="str">
        <v>Block Group 2, Census Tract 216.11, Shelby County, Tennessee</v>
      </c>
    </row>
    <row r="372" spans="1:94" x14ac:dyDescent="0.3">
      <c r="A372" s="163" t="s">
        <v>7703</v>
      </c>
      <c r="B372" s="1" t="s">
        <v>377</v>
      </c>
      <c r="C372" s="1"/>
      <c r="D372" s="166">
        <v>35</v>
      </c>
      <c r="E372" s="166">
        <v>100</v>
      </c>
      <c r="F372" s="166">
        <v>145</v>
      </c>
      <c r="G372" s="166">
        <v>280</v>
      </c>
      <c r="H372" s="165">
        <f t="shared" si="12"/>
        <v>0.35714285714285715</v>
      </c>
      <c r="I372" s="146">
        <f t="shared" si="14"/>
        <v>0.125</v>
      </c>
      <c r="J372" t="str">
        <v>Block Group 1, Census Tract 16.11, Madison County, Tennessee</v>
      </c>
      <c r="K372" t="str">
        <v>Census Tract 16.11, Madison County, Tennessee</v>
      </c>
      <c r="AH372" t="str">
        <v>Block Group 3, Census Tract 155.02, Davidson County, Tennessee</v>
      </c>
      <c r="CP372" t="str">
        <v>Block Group 2, Census Tract 216.12, Shelby County, Tennessee</v>
      </c>
    </row>
    <row r="373" spans="1:94" x14ac:dyDescent="0.3">
      <c r="A373" s="163" t="s">
        <v>7703</v>
      </c>
      <c r="B373" s="1" t="s">
        <v>378</v>
      </c>
      <c r="C373" s="1"/>
      <c r="D373" s="166">
        <v>100</v>
      </c>
      <c r="E373" s="166">
        <v>175</v>
      </c>
      <c r="F373" s="166">
        <v>195</v>
      </c>
      <c r="G373" s="166">
        <v>365</v>
      </c>
      <c r="H373" s="165">
        <f t="shared" si="12"/>
        <v>0.47945205479452052</v>
      </c>
      <c r="I373" s="146">
        <f t="shared" si="14"/>
        <v>0.27397260273972601</v>
      </c>
      <c r="J373" t="str">
        <v>Block Group 1, Census Tract 16.12, Madison County, Tennessee</v>
      </c>
      <c r="K373" t="str">
        <v>Census Tract 16.12, Madison County, Tennessee</v>
      </c>
      <c r="AH373" t="str">
        <v>Block Group 3, Census Tract 156.09, Davidson County, Tennessee</v>
      </c>
      <c r="CP373" t="str">
        <v>Block Group 2, Census Tract 216.13, Shelby County, Tennessee</v>
      </c>
    </row>
    <row r="374" spans="1:94" x14ac:dyDescent="0.3">
      <c r="A374" s="163" t="s">
        <v>7703</v>
      </c>
      <c r="B374" s="1" t="s">
        <v>379</v>
      </c>
      <c r="C374" s="1"/>
      <c r="D374" s="166">
        <v>125</v>
      </c>
      <c r="E374" s="166">
        <v>160</v>
      </c>
      <c r="F374" s="166">
        <v>220</v>
      </c>
      <c r="G374" s="166">
        <v>250</v>
      </c>
      <c r="H374" s="165">
        <f t="shared" si="12"/>
        <v>0.64</v>
      </c>
      <c r="I374" s="146">
        <f t="shared" si="14"/>
        <v>0.5</v>
      </c>
      <c r="J374" t="str">
        <v>Block Group 1, Census Tract 160, Davidson County, Tennessee</v>
      </c>
      <c r="K374" t="str">
        <v>Census Tract 160, Davidson County, Tennessee</v>
      </c>
      <c r="AH374" t="str">
        <v>Block Group 3, Census Tract 156.13, Davidson County, Tennessee</v>
      </c>
      <c r="CP374" t="str">
        <v>Block Group 2, Census Tract 216.20, Shelby County, Tennessee</v>
      </c>
    </row>
    <row r="375" spans="1:94" x14ac:dyDescent="0.3">
      <c r="A375" s="163" t="s">
        <v>7703</v>
      </c>
      <c r="B375" s="1" t="s">
        <v>380</v>
      </c>
      <c r="C375" s="1"/>
      <c r="D375" s="166">
        <v>2170</v>
      </c>
      <c r="E375" s="166">
        <v>3515</v>
      </c>
      <c r="F375" s="166">
        <v>5340</v>
      </c>
      <c r="G375" s="166">
        <v>6510</v>
      </c>
      <c r="H375" s="165">
        <f t="shared" si="12"/>
        <v>0.53993855606758834</v>
      </c>
      <c r="I375" s="146">
        <f t="shared" si="14"/>
        <v>0.33333333333333331</v>
      </c>
      <c r="J375" t="str">
        <v>Block Group 1, Census Tract 161, Davidson County, Tennessee</v>
      </c>
      <c r="K375" t="str">
        <v>Census Tract 161, Davidson County, Tennessee</v>
      </c>
      <c r="AH375" t="str">
        <v>Block Group 3, Census Tract 156.14, Davidson County, Tennessee</v>
      </c>
      <c r="CP375" t="str">
        <v>Block Group 2, Census Tract 217.10, Shelby County, Tennessee</v>
      </c>
    </row>
    <row r="376" spans="1:94" x14ac:dyDescent="0.3">
      <c r="A376" s="163" t="s">
        <v>7703</v>
      </c>
      <c r="B376" s="1" t="s">
        <v>381</v>
      </c>
      <c r="C376" s="1"/>
      <c r="D376" s="166">
        <v>585</v>
      </c>
      <c r="E376" s="166">
        <v>800</v>
      </c>
      <c r="F376" s="166">
        <v>1030</v>
      </c>
      <c r="G376" s="166">
        <v>1310</v>
      </c>
      <c r="H376" s="165">
        <f t="shared" si="12"/>
        <v>0.61068702290076338</v>
      </c>
      <c r="I376" s="146">
        <f t="shared" si="14"/>
        <v>0.44656488549618323</v>
      </c>
      <c r="J376" t="str">
        <v>Block Group 1, Census Tract 162, Davidson County, Tennessee</v>
      </c>
      <c r="K376" t="str">
        <v>Census Tract 162, Davidson County, Tennessee</v>
      </c>
      <c r="AH376" t="str">
        <v>Block Group 3, Census Tract 156.15, Davidson County, Tennessee</v>
      </c>
      <c r="CP376" t="str">
        <v>Block Group 2, Census Tract 217.21, Shelby County, Tennessee</v>
      </c>
    </row>
    <row r="377" spans="1:94" x14ac:dyDescent="0.3">
      <c r="A377" s="163" t="s">
        <v>7703</v>
      </c>
      <c r="B377" s="1" t="s">
        <v>382</v>
      </c>
      <c r="C377" s="1"/>
      <c r="D377" s="166">
        <v>1530</v>
      </c>
      <c r="E377" s="166">
        <v>2030</v>
      </c>
      <c r="F377" s="166">
        <v>2875</v>
      </c>
      <c r="G377" s="166">
        <v>4100</v>
      </c>
      <c r="H377" s="165">
        <f t="shared" si="12"/>
        <v>0.49512195121951219</v>
      </c>
      <c r="I377" s="146">
        <f t="shared" si="14"/>
        <v>0.37317073170731707</v>
      </c>
      <c r="J377" t="str">
        <v>Block Group 1, Census Tract 163, Davidson County, Tennessee</v>
      </c>
      <c r="K377" t="str">
        <v>Census Tract 163, Davidson County, Tennessee</v>
      </c>
      <c r="AH377" t="str">
        <v>Block Group 3, Census Tract 156.18, Davidson County, Tennessee</v>
      </c>
      <c r="CP377" t="str">
        <v>Block Group 2, Census Tract 217.24, Shelby County, Tennessee</v>
      </c>
    </row>
    <row r="378" spans="1:94" x14ac:dyDescent="0.3">
      <c r="A378" s="163" t="s">
        <v>7703</v>
      </c>
      <c r="B378" s="1" t="s">
        <v>383</v>
      </c>
      <c r="C378" s="1"/>
      <c r="D378" s="166">
        <v>5425</v>
      </c>
      <c r="E378" s="166">
        <v>8805</v>
      </c>
      <c r="F378" s="166">
        <v>11115</v>
      </c>
      <c r="G378" s="166">
        <v>16350</v>
      </c>
      <c r="H378" s="165">
        <f t="shared" si="12"/>
        <v>0.53853211009174307</v>
      </c>
      <c r="I378" s="146">
        <f t="shared" si="14"/>
        <v>0.33180428134556578</v>
      </c>
      <c r="J378" t="str">
        <v>Block Group 1, Census Tract 164, Davidson County, Tennessee</v>
      </c>
      <c r="K378" t="str">
        <v>Census Tract 164, Davidson County, Tennessee</v>
      </c>
      <c r="AH378" t="str">
        <v>Block Group 3, Census Tract 156.19, Davidson County, Tennessee</v>
      </c>
      <c r="CP378" t="str">
        <v>Block Group 2, Census Tract 217.25, Shelby County, Tennessee</v>
      </c>
    </row>
    <row r="379" spans="1:94" x14ac:dyDescent="0.3">
      <c r="A379" s="163" t="s">
        <v>7703</v>
      </c>
      <c r="B379" s="1" t="s">
        <v>384</v>
      </c>
      <c r="C379" s="1"/>
      <c r="D379" s="166">
        <v>455</v>
      </c>
      <c r="E379" s="166">
        <v>610</v>
      </c>
      <c r="F379" s="166">
        <v>850</v>
      </c>
      <c r="G379" s="166">
        <v>1125</v>
      </c>
      <c r="H379" s="165">
        <f t="shared" si="12"/>
        <v>0.54222222222222227</v>
      </c>
      <c r="I379" s="146">
        <f t="shared" si="14"/>
        <v>0.40444444444444444</v>
      </c>
      <c r="J379" t="str">
        <v>Block Group 1, Census Tract 165, Davidson County, Tennessee</v>
      </c>
      <c r="K379" t="str">
        <v>Census Tract 165, Davidson County, Tennessee</v>
      </c>
      <c r="AH379" t="str">
        <v>Block Group 3, Census Tract 156.20, Davidson County, Tennessee</v>
      </c>
      <c r="CP379" t="str">
        <v>Block Group 2, Census Tract 217.31, Shelby County, Tennessee</v>
      </c>
    </row>
    <row r="380" spans="1:94" x14ac:dyDescent="0.3">
      <c r="A380" s="163" t="s">
        <v>7703</v>
      </c>
      <c r="B380" s="1" t="s">
        <v>385</v>
      </c>
      <c r="C380" s="1"/>
      <c r="D380" s="166">
        <v>4565</v>
      </c>
      <c r="E380" s="166">
        <v>10585</v>
      </c>
      <c r="F380" s="166">
        <v>13850</v>
      </c>
      <c r="G380" s="166">
        <v>21395</v>
      </c>
      <c r="H380" s="165">
        <f t="shared" si="12"/>
        <v>0.49474176209394716</v>
      </c>
      <c r="I380" s="146">
        <f t="shared" si="14"/>
        <v>0.21336760925449871</v>
      </c>
      <c r="J380" t="str">
        <v>Block Group 1, Census Tract 166, Davidson County, Tennessee</v>
      </c>
      <c r="K380" t="str">
        <v>Census Tract 166, Davidson County, Tennessee</v>
      </c>
      <c r="AH380" t="str">
        <v>Block Group 3, Census Tract 156.22, Davidson County, Tennessee</v>
      </c>
      <c r="CP380" t="str">
        <v>Block Group 2, Census Tract 217.44, Shelby County, Tennessee</v>
      </c>
    </row>
    <row r="381" spans="1:94" x14ac:dyDescent="0.3">
      <c r="A381" s="163" t="s">
        <v>7703</v>
      </c>
      <c r="B381" s="1" t="s">
        <v>386</v>
      </c>
      <c r="C381" s="1"/>
      <c r="D381" s="166">
        <v>390</v>
      </c>
      <c r="E381" s="166">
        <v>905</v>
      </c>
      <c r="F381" s="166">
        <v>1870</v>
      </c>
      <c r="G381" s="166">
        <v>8385</v>
      </c>
      <c r="H381" s="165">
        <f t="shared" si="12"/>
        <v>0.10793082886106142</v>
      </c>
      <c r="I381" s="146">
        <f t="shared" si="14"/>
        <v>4.6511627906976744E-2</v>
      </c>
      <c r="J381" t="str">
        <v>Block Group 1, Census Tract 167, Davidson County, Tennessee</v>
      </c>
      <c r="K381" t="str">
        <v>Census Tract 167, Davidson County, Tennessee</v>
      </c>
      <c r="AH381" t="str">
        <v>Block Group 3, Census Tract 156.23, Davidson County, Tennessee</v>
      </c>
      <c r="CP381" t="str">
        <v>Block Group 2, Census Tract 217.45, Shelby County, Tennessee</v>
      </c>
    </row>
    <row r="382" spans="1:94" x14ac:dyDescent="0.3">
      <c r="A382" s="163" t="s">
        <v>7703</v>
      </c>
      <c r="B382" s="1" t="s">
        <v>387</v>
      </c>
      <c r="C382" s="1"/>
      <c r="D382" s="166">
        <v>15</v>
      </c>
      <c r="E382" s="166">
        <v>45</v>
      </c>
      <c r="F382" s="166">
        <v>60</v>
      </c>
      <c r="G382" s="166">
        <v>140</v>
      </c>
      <c r="H382" s="165">
        <f t="shared" si="12"/>
        <v>0.32142857142857145</v>
      </c>
      <c r="I382" s="146">
        <f t="shared" si="14"/>
        <v>0.10714285714285714</v>
      </c>
      <c r="J382" t="str">
        <v>Block Group 1, Census Tract 168, Davidson County, Tennessee</v>
      </c>
      <c r="K382" t="str">
        <v>Census Tract 168, Davidson County, Tennessee</v>
      </c>
      <c r="AH382" t="str">
        <v>Block Group 3, Census Tract 156.24, Davidson County, Tennessee</v>
      </c>
      <c r="CP382" t="str">
        <v>Block Group 2, Census Tract 217.46, Shelby County, Tennessee</v>
      </c>
    </row>
    <row r="383" spans="1:94" x14ac:dyDescent="0.3">
      <c r="A383" s="163" t="s">
        <v>7703</v>
      </c>
      <c r="B383" s="1" t="s">
        <v>388</v>
      </c>
      <c r="C383" s="1"/>
      <c r="D383" s="166">
        <v>70</v>
      </c>
      <c r="E383" s="166">
        <v>95</v>
      </c>
      <c r="F383" s="166">
        <v>110</v>
      </c>
      <c r="G383" s="166">
        <v>125</v>
      </c>
      <c r="H383" s="165">
        <f t="shared" si="12"/>
        <v>0.76</v>
      </c>
      <c r="I383" s="146">
        <f t="shared" si="14"/>
        <v>0.56000000000000005</v>
      </c>
      <c r="J383" t="str">
        <v>Block Group 1, Census Tract 169, Davidson County, Tennessee</v>
      </c>
      <c r="K383" t="str">
        <v>Census Tract 169, Davidson County, Tennessee</v>
      </c>
      <c r="AH383" t="str">
        <v>Block Group 3, Census Tract 156.25, Davidson County, Tennessee</v>
      </c>
      <c r="CP383" t="str">
        <v>Block Group 2, Census Tract 217.47, Shelby County, Tennessee</v>
      </c>
    </row>
    <row r="384" spans="1:94" x14ac:dyDescent="0.3">
      <c r="A384" s="163" t="s">
        <v>7703</v>
      </c>
      <c r="B384" s="1" t="s">
        <v>389</v>
      </c>
      <c r="C384" s="1"/>
      <c r="D384" s="166">
        <v>1635</v>
      </c>
      <c r="E384" s="166">
        <v>2845</v>
      </c>
      <c r="F384" s="166">
        <v>3775</v>
      </c>
      <c r="G384" s="166">
        <v>4565</v>
      </c>
      <c r="H384" s="165">
        <f t="shared" si="12"/>
        <v>0.6232201533406353</v>
      </c>
      <c r="I384" s="146">
        <f t="shared" si="14"/>
        <v>0.35815991237677985</v>
      </c>
      <c r="J384" t="str">
        <v>Block Group 1, Census Tract 17, Knox County, Tennessee</v>
      </c>
      <c r="K384" t="str">
        <v>Census Tract 17, Knox County, Tennessee</v>
      </c>
      <c r="AH384" t="str">
        <v>Block Group 3, Census Tract 156.26, Davidson County, Tennessee</v>
      </c>
      <c r="CP384" t="str">
        <v>Block Group 2, Census Tract 217.51, Shelby County, Tennessee</v>
      </c>
    </row>
    <row r="385" spans="1:94" x14ac:dyDescent="0.3">
      <c r="A385" s="163" t="s">
        <v>7703</v>
      </c>
      <c r="B385" s="1" t="s">
        <v>390</v>
      </c>
      <c r="C385" s="1"/>
      <c r="D385" s="166">
        <v>12170</v>
      </c>
      <c r="E385" s="166">
        <v>23685</v>
      </c>
      <c r="F385" s="166">
        <v>36120</v>
      </c>
      <c r="G385" s="166">
        <v>50490</v>
      </c>
      <c r="H385" s="165">
        <f t="shared" si="12"/>
        <v>0.46910279263220439</v>
      </c>
      <c r="I385" s="146">
        <f t="shared" si="14"/>
        <v>0.24103782927312339</v>
      </c>
      <c r="J385" t="str">
        <v>Block Group 1, Census Tract 17, Madison County, Tennessee</v>
      </c>
      <c r="K385" t="str">
        <v>Census Tract 17, Madison County, Tennessee</v>
      </c>
      <c r="AH385" t="str">
        <v>Block Group 3, Census Tract 156.28, Davidson County, Tennessee</v>
      </c>
      <c r="CP385" t="str">
        <v>Block Group 2, Census Tract 217.52, Shelby County, Tennessee</v>
      </c>
    </row>
    <row r="386" spans="1:94" x14ac:dyDescent="0.3">
      <c r="A386" s="163" t="s">
        <v>7703</v>
      </c>
      <c r="B386" s="1" t="s">
        <v>391</v>
      </c>
      <c r="C386" s="1"/>
      <c r="D386" s="166">
        <v>655</v>
      </c>
      <c r="E386" s="166">
        <v>860</v>
      </c>
      <c r="F386" s="166">
        <v>1055</v>
      </c>
      <c r="G386" s="166">
        <v>1425</v>
      </c>
      <c r="H386" s="165">
        <f t="shared" si="12"/>
        <v>0.60350877192982455</v>
      </c>
      <c r="I386" s="146">
        <f t="shared" si="14"/>
        <v>0.45964912280701753</v>
      </c>
      <c r="J386" t="str">
        <v>Block Group 1, Census Tract 17, Shelby County, Tennessee</v>
      </c>
      <c r="K386" t="str">
        <v>Census Tract 17, Shelby County, Tennessee</v>
      </c>
      <c r="AH386" t="str">
        <v>Block Group 3, Census Tract 156.29, Davidson County, Tennessee</v>
      </c>
      <c r="CP386" t="str">
        <v>Block Group 2, Census Tract 217.53, Shelby County, Tennessee</v>
      </c>
    </row>
    <row r="387" spans="1:94" x14ac:dyDescent="0.3">
      <c r="A387" s="163" t="s">
        <v>7703</v>
      </c>
      <c r="B387" s="1" t="s">
        <v>392</v>
      </c>
      <c r="C387" s="1"/>
      <c r="D387" s="166">
        <v>2370</v>
      </c>
      <c r="E387" s="166">
        <v>4655</v>
      </c>
      <c r="F387" s="166">
        <v>7505</v>
      </c>
      <c r="G387" s="166">
        <v>13370</v>
      </c>
      <c r="H387" s="165">
        <f t="shared" si="12"/>
        <v>0.34816753926701571</v>
      </c>
      <c r="I387" s="146">
        <f t="shared" ref="I387:I441" si="15">D387/G387</f>
        <v>0.17726252804786835</v>
      </c>
      <c r="J387" t="str">
        <v>Block Group 1, Census Tract 170, Davidson County, Tennessee</v>
      </c>
      <c r="K387" t="str">
        <v>Census Tract 170, Davidson County, Tennessee</v>
      </c>
      <c r="AH387" t="str">
        <v>Block Group 3, Census Tract 156.30, Davidson County, Tennessee</v>
      </c>
      <c r="CP387" t="str">
        <v>Block Group 2, Census Tract 217.54, Shelby County, Tennessee</v>
      </c>
    </row>
    <row r="388" spans="1:94" x14ac:dyDescent="0.3">
      <c r="A388" s="163" t="s">
        <v>7703</v>
      </c>
      <c r="B388" s="1" t="s">
        <v>393</v>
      </c>
      <c r="C388" s="1"/>
      <c r="D388" s="166">
        <v>1540</v>
      </c>
      <c r="E388" s="166">
        <v>2210</v>
      </c>
      <c r="F388" s="166">
        <v>2425</v>
      </c>
      <c r="G388" s="166">
        <v>2950</v>
      </c>
      <c r="H388" s="165">
        <f t="shared" ref="H388:H451" si="16">E388/G388</f>
        <v>0.74915254237288131</v>
      </c>
      <c r="I388" s="146">
        <f t="shared" si="15"/>
        <v>0.52203389830508473</v>
      </c>
      <c r="J388" t="str">
        <v>Block Group 1, Census Tract 171, Davidson County, Tennessee</v>
      </c>
      <c r="K388" t="str">
        <v>Census Tract 171, Davidson County, Tennessee</v>
      </c>
      <c r="AH388" t="str">
        <v>Block Group 3, Census Tract 156.32, Davidson County, Tennessee</v>
      </c>
      <c r="CP388" t="str">
        <v>Block Group 2, Census Tract 217.56, Shelby County, Tennessee</v>
      </c>
    </row>
    <row r="389" spans="1:94" x14ac:dyDescent="0.3">
      <c r="A389" s="163" t="s">
        <v>7703</v>
      </c>
      <c r="B389" s="1" t="s">
        <v>394</v>
      </c>
      <c r="C389" s="1"/>
      <c r="D389" s="166">
        <v>460</v>
      </c>
      <c r="E389" s="166">
        <v>795</v>
      </c>
      <c r="F389" s="166">
        <v>1045</v>
      </c>
      <c r="G389" s="166">
        <v>1575</v>
      </c>
      <c r="H389" s="165">
        <f t="shared" si="16"/>
        <v>0.50476190476190474</v>
      </c>
      <c r="I389" s="146">
        <f t="shared" si="15"/>
        <v>0.29206349206349208</v>
      </c>
      <c r="J389" t="str">
        <v>Block Group 1, Census Tract 172, Davidson County, Tennessee</v>
      </c>
      <c r="K389" t="str">
        <v>Census Tract 172, Davidson County, Tennessee</v>
      </c>
      <c r="AH389" t="str">
        <v>Block Group 3, Census Tract 156.34, Davidson County, Tennessee</v>
      </c>
      <c r="CP389" t="str">
        <v>Block Group 2, Census Tract 217.57, Shelby County, Tennessee</v>
      </c>
    </row>
    <row r="390" spans="1:94" x14ac:dyDescent="0.3">
      <c r="A390" s="163" t="s">
        <v>7703</v>
      </c>
      <c r="B390" s="1" t="s">
        <v>395</v>
      </c>
      <c r="C390" s="1"/>
      <c r="D390" s="166">
        <v>785</v>
      </c>
      <c r="E390" s="166">
        <v>1045</v>
      </c>
      <c r="F390" s="166">
        <v>1405</v>
      </c>
      <c r="G390" s="166">
        <v>2110</v>
      </c>
      <c r="H390" s="165">
        <f t="shared" si="16"/>
        <v>0.49526066350710901</v>
      </c>
      <c r="I390" s="146">
        <f t="shared" si="15"/>
        <v>0.37203791469194314</v>
      </c>
      <c r="J390" t="str">
        <v>Block Group 1, Census Tract 173, Davidson County, Tennessee</v>
      </c>
      <c r="K390" t="str">
        <v>Census Tract 173, Davidson County, Tennessee</v>
      </c>
      <c r="AH390" t="str">
        <v>Block Group 3, Census Tract 156.37, Davidson County, Tennessee</v>
      </c>
      <c r="CP390" t="str">
        <v>Block Group 2, Census Tract 217.58, Shelby County, Tennessee</v>
      </c>
    </row>
    <row r="391" spans="1:94" x14ac:dyDescent="0.3">
      <c r="A391" s="163" t="s">
        <v>7703</v>
      </c>
      <c r="B391" s="1" t="s">
        <v>396</v>
      </c>
      <c r="C391" s="1"/>
      <c r="D391" s="166">
        <v>980</v>
      </c>
      <c r="E391" s="166">
        <v>1545</v>
      </c>
      <c r="F391" s="166">
        <v>2055</v>
      </c>
      <c r="G391" s="166">
        <v>2905</v>
      </c>
      <c r="H391" s="165">
        <f t="shared" si="16"/>
        <v>0.53184165232358005</v>
      </c>
      <c r="I391" s="146">
        <f t="shared" si="15"/>
        <v>0.33734939759036142</v>
      </c>
      <c r="J391" t="str">
        <v>Block Group 1, Census Tract 174.01, Davidson County, Tennessee</v>
      </c>
      <c r="K391" t="str">
        <v>Census Tract 174.01, Davidson County, Tennessee</v>
      </c>
      <c r="AH391" t="str">
        <v>Block Group 3, Census Tract 158.04, Davidson County, Tennessee</v>
      </c>
      <c r="CP391" t="str">
        <v>Block Group 2, Census Tract 217.59, Shelby County, Tennessee</v>
      </c>
    </row>
    <row r="392" spans="1:94" x14ac:dyDescent="0.3">
      <c r="A392" s="163" t="s">
        <v>7703</v>
      </c>
      <c r="B392" s="1" t="s">
        <v>397</v>
      </c>
      <c r="C392" s="1"/>
      <c r="D392" s="166">
        <v>1385</v>
      </c>
      <c r="E392" s="166">
        <v>2200</v>
      </c>
      <c r="F392" s="166">
        <v>3270</v>
      </c>
      <c r="G392" s="166">
        <v>4560</v>
      </c>
      <c r="H392" s="165">
        <f t="shared" si="16"/>
        <v>0.48245614035087719</v>
      </c>
      <c r="I392" s="146">
        <f t="shared" si="15"/>
        <v>0.30372807017543857</v>
      </c>
      <c r="J392" t="str">
        <v>Block Group 1, Census Tract 174.02, Davidson County, Tennessee</v>
      </c>
      <c r="K392" t="str">
        <v>Census Tract 174.02, Davidson County, Tennessee</v>
      </c>
      <c r="AH392" t="str">
        <v>Block Group 3, Census Tract 158.05, Davidson County, Tennessee</v>
      </c>
      <c r="CP392" t="str">
        <v>Block Group 2, Census Tract 217.60, Shelby County, Tennessee</v>
      </c>
    </row>
    <row r="393" spans="1:94" x14ac:dyDescent="0.3">
      <c r="A393" s="163" t="s">
        <v>7703</v>
      </c>
      <c r="B393" s="1" t="s">
        <v>398</v>
      </c>
      <c r="C393" s="1"/>
      <c r="D393" s="166">
        <v>320</v>
      </c>
      <c r="E393" s="166">
        <v>575</v>
      </c>
      <c r="F393" s="166">
        <v>950</v>
      </c>
      <c r="G393" s="166">
        <v>1275</v>
      </c>
      <c r="H393" s="165">
        <f t="shared" si="16"/>
        <v>0.45098039215686275</v>
      </c>
      <c r="I393" s="146">
        <f t="shared" si="15"/>
        <v>0.25098039215686274</v>
      </c>
      <c r="J393" t="str">
        <v>Block Group 1, Census Tract 175, Davidson County, Tennessee</v>
      </c>
      <c r="K393" t="str">
        <v>Census Tract 175, Davidson County, Tennessee</v>
      </c>
      <c r="AH393" t="str">
        <v>Block Group 3, Census Tract 158.06, Davidson County, Tennessee</v>
      </c>
      <c r="CP393" t="str">
        <v>Block Group 2, Census Tract 219, Shelby County, Tennessee</v>
      </c>
    </row>
    <row r="394" spans="1:94" x14ac:dyDescent="0.3">
      <c r="A394" s="163" t="s">
        <v>7703</v>
      </c>
      <c r="B394" s="1" t="s">
        <v>399</v>
      </c>
      <c r="C394" s="1"/>
      <c r="D394" s="166">
        <v>530</v>
      </c>
      <c r="E394" s="166">
        <v>795</v>
      </c>
      <c r="F394" s="166">
        <v>1380</v>
      </c>
      <c r="G394" s="166">
        <v>2130</v>
      </c>
      <c r="H394" s="165">
        <f t="shared" si="16"/>
        <v>0.37323943661971831</v>
      </c>
      <c r="I394" s="146">
        <f t="shared" si="15"/>
        <v>0.24882629107981222</v>
      </c>
      <c r="J394" t="str">
        <v>Block Group 1, Census Tract 177.01, Davidson County, Tennessee</v>
      </c>
      <c r="K394" t="str">
        <v>Census Tract 177.01, Davidson County, Tennessee</v>
      </c>
      <c r="AH394" t="str">
        <v>Block Group 3, Census Tract 162, Davidson County, Tennessee</v>
      </c>
      <c r="CP394" t="str">
        <v>Block Group 2, Census Tract 220.23, Shelby County, Tennessee</v>
      </c>
    </row>
    <row r="395" spans="1:94" x14ac:dyDescent="0.3">
      <c r="A395" s="163" t="s">
        <v>7703</v>
      </c>
      <c r="B395" s="1" t="s">
        <v>401</v>
      </c>
      <c r="C395" s="1"/>
      <c r="D395" s="166">
        <v>4950</v>
      </c>
      <c r="E395" s="166">
        <v>8960</v>
      </c>
      <c r="F395" s="166">
        <v>19565</v>
      </c>
      <c r="G395" s="166">
        <v>41740</v>
      </c>
      <c r="H395" s="165">
        <f t="shared" si="16"/>
        <v>0.21466219453761379</v>
      </c>
      <c r="I395" s="146">
        <f t="shared" si="15"/>
        <v>0.11859127934834691</v>
      </c>
      <c r="J395" t="str">
        <v>Block Group 1, Census Tract 177.02, Davidson County, Tennessee</v>
      </c>
      <c r="K395" t="str">
        <v>Census Tract 177.02, Davidson County, Tennessee</v>
      </c>
      <c r="AH395" t="str">
        <v>Block Group 3, Census Tract 164, Davidson County, Tennessee</v>
      </c>
      <c r="CP395" t="str">
        <v>Block Group 2, Census Tract 220.24, Shelby County, Tennessee</v>
      </c>
    </row>
    <row r="396" spans="1:94" x14ac:dyDescent="0.3">
      <c r="A396" s="163" t="s">
        <v>7703</v>
      </c>
      <c r="B396" s="1" t="s">
        <v>400</v>
      </c>
      <c r="C396" s="1"/>
      <c r="D396" s="166">
        <v>6805</v>
      </c>
      <c r="E396" s="166">
        <v>10260</v>
      </c>
      <c r="F396" s="166">
        <v>13495</v>
      </c>
      <c r="G396" s="166">
        <v>16190</v>
      </c>
      <c r="H396" s="165">
        <f t="shared" si="16"/>
        <v>0.63372452130945023</v>
      </c>
      <c r="I396" s="146">
        <f t="shared" si="15"/>
        <v>0.42032118591723289</v>
      </c>
      <c r="J396" t="str">
        <v>Block Group 1, Census Tract 178, Davidson County, Tennessee</v>
      </c>
      <c r="K396" t="str">
        <v>Census Tract 178, Davidson County, Tennessee</v>
      </c>
      <c r="AH396" t="str">
        <v>Block Group 3, Census Tract 166, Davidson County, Tennessee</v>
      </c>
      <c r="CP396" t="str">
        <v>Block Group 2, Census Tract 220.25, Shelby County, Tennessee</v>
      </c>
    </row>
    <row r="397" spans="1:94" x14ac:dyDescent="0.3">
      <c r="A397" s="163" t="s">
        <v>7703</v>
      </c>
      <c r="B397" s="1" t="s">
        <v>375</v>
      </c>
      <c r="C397" s="1"/>
      <c r="D397" s="166">
        <v>280</v>
      </c>
      <c r="E397" s="166">
        <v>415</v>
      </c>
      <c r="F397" s="166">
        <v>570</v>
      </c>
      <c r="G397" s="166">
        <v>905</v>
      </c>
      <c r="H397" s="165">
        <f t="shared" si="16"/>
        <v>0.4585635359116022</v>
      </c>
      <c r="I397" s="146">
        <f t="shared" si="15"/>
        <v>0.30939226519337015</v>
      </c>
      <c r="J397" t="str">
        <v>Block Group 1, Census Tract 179.01, Davidson County, Tennessee</v>
      </c>
      <c r="K397" t="str">
        <v>Census Tract 179.01, Davidson County, Tennessee</v>
      </c>
      <c r="AH397" t="str">
        <v>Block Group 3, Census Tract 167, Davidson County, Tennessee</v>
      </c>
      <c r="CP397" t="str">
        <v>Block Group 2, Census Tract 220.26, Shelby County, Tennessee</v>
      </c>
    </row>
    <row r="398" spans="1:94" x14ac:dyDescent="0.3">
      <c r="A398" s="163" t="s">
        <v>7703</v>
      </c>
      <c r="B398" s="1" t="s">
        <v>402</v>
      </c>
      <c r="C398" s="1"/>
      <c r="D398" s="166">
        <v>160</v>
      </c>
      <c r="E398" s="166">
        <v>230</v>
      </c>
      <c r="F398" s="166">
        <v>295</v>
      </c>
      <c r="G398" s="166">
        <v>545</v>
      </c>
      <c r="H398" s="165">
        <f t="shared" si="16"/>
        <v>0.42201834862385323</v>
      </c>
      <c r="I398" s="146">
        <f t="shared" si="15"/>
        <v>0.29357798165137616</v>
      </c>
      <c r="J398" t="str">
        <v>Block Group 1, Census Tract 179.02, Davidson County, Tennessee</v>
      </c>
      <c r="K398" t="str">
        <v>Census Tract 179.02, Davidson County, Tennessee</v>
      </c>
      <c r="AH398" t="str">
        <v>Block Group 3, Census Tract 168, Davidson County, Tennessee</v>
      </c>
      <c r="CP398" t="str">
        <v>Block Group 2, Census Tract 221.11, Shelby County, Tennessee</v>
      </c>
    </row>
    <row r="399" spans="1:94" x14ac:dyDescent="0.3">
      <c r="A399" s="163" t="s">
        <v>7703</v>
      </c>
      <c r="B399" s="1" t="s">
        <v>403</v>
      </c>
      <c r="C399" s="1"/>
      <c r="D399" s="166">
        <v>125</v>
      </c>
      <c r="E399" s="166">
        <v>245</v>
      </c>
      <c r="F399" s="166">
        <v>315</v>
      </c>
      <c r="G399" s="166">
        <v>390</v>
      </c>
      <c r="H399" s="165">
        <f t="shared" si="16"/>
        <v>0.62820512820512819</v>
      </c>
      <c r="I399" s="146">
        <f t="shared" si="15"/>
        <v>0.32051282051282054</v>
      </c>
      <c r="J399" t="str">
        <v>Block Group 1, Census Tract 18, Hamilton County, Tennessee</v>
      </c>
      <c r="K399" t="str">
        <v>Census Tract 18, Hamilton County, Tennessee</v>
      </c>
      <c r="AH399" t="str">
        <v>Block Group 3, Census Tract 169, Davidson County, Tennessee</v>
      </c>
      <c r="CP399" t="str">
        <v>Block Group 2, Census Tract 221.21, Shelby County, Tennessee</v>
      </c>
    </row>
    <row r="400" spans="1:94" x14ac:dyDescent="0.3">
      <c r="A400" s="163" t="s">
        <v>7703</v>
      </c>
      <c r="B400" s="1" t="s">
        <v>404</v>
      </c>
      <c r="C400" s="1"/>
      <c r="D400" s="166">
        <v>200</v>
      </c>
      <c r="E400" s="166">
        <v>255</v>
      </c>
      <c r="F400" s="166">
        <v>420</v>
      </c>
      <c r="G400" s="166">
        <v>600</v>
      </c>
      <c r="H400" s="165">
        <f t="shared" si="16"/>
        <v>0.42499999999999999</v>
      </c>
      <c r="I400" s="146">
        <f t="shared" si="15"/>
        <v>0.33333333333333331</v>
      </c>
      <c r="J400" t="str">
        <v>Block Group 1, Census Tract 18, Knox County, Tennessee</v>
      </c>
      <c r="K400" t="str">
        <v>Census Tract 18, Knox County, Tennessee</v>
      </c>
      <c r="AH400" t="str">
        <v>Block Group 3, Census Tract 170, Davidson County, Tennessee</v>
      </c>
      <c r="CP400" t="str">
        <v>Block Group 2, Census Tract 221.22, Shelby County, Tennessee</v>
      </c>
    </row>
    <row r="401" spans="1:94" x14ac:dyDescent="0.3">
      <c r="A401" s="163" t="s">
        <v>7703</v>
      </c>
      <c r="B401" s="1" t="s">
        <v>405</v>
      </c>
      <c r="C401" s="1"/>
      <c r="D401" s="166">
        <v>890</v>
      </c>
      <c r="E401" s="166">
        <v>1205</v>
      </c>
      <c r="F401" s="166">
        <v>1585</v>
      </c>
      <c r="G401" s="166">
        <v>2305</v>
      </c>
      <c r="H401" s="165">
        <f t="shared" si="16"/>
        <v>0.52277657266811284</v>
      </c>
      <c r="I401" s="146">
        <f t="shared" si="15"/>
        <v>0.38611713665943603</v>
      </c>
      <c r="J401" t="str">
        <v>Block Group 1, Census Tract 18, Madison County, Tennessee</v>
      </c>
      <c r="K401" t="str">
        <v>Census Tract 18, Madison County, Tennessee</v>
      </c>
      <c r="AH401" t="str">
        <v>Block Group 3, Census Tract 173, Davidson County, Tennessee</v>
      </c>
      <c r="CP401" t="str">
        <v>Block Group 2, Census Tract 221.30, Shelby County, Tennessee</v>
      </c>
    </row>
    <row r="402" spans="1:94" x14ac:dyDescent="0.3">
      <c r="A402" s="163" t="s">
        <v>7703</v>
      </c>
      <c r="B402" s="1" t="s">
        <v>406</v>
      </c>
      <c r="C402" s="1"/>
      <c r="D402" s="166">
        <v>1510</v>
      </c>
      <c r="E402" s="166">
        <v>2505</v>
      </c>
      <c r="F402" s="166">
        <v>3790</v>
      </c>
      <c r="G402" s="166">
        <v>5700</v>
      </c>
      <c r="H402" s="165">
        <f t="shared" si="16"/>
        <v>0.43947368421052629</v>
      </c>
      <c r="I402" s="146">
        <f t="shared" si="15"/>
        <v>0.26491228070175438</v>
      </c>
      <c r="J402" t="str">
        <v>Block Group 1, Census Tract 180, Davidson County, Tennessee</v>
      </c>
      <c r="K402" t="str">
        <v>Census Tract 180, Davidson County, Tennessee</v>
      </c>
      <c r="AH402" t="str">
        <v>Block Group 3, Census Tract 174.02, Davidson County, Tennessee</v>
      </c>
      <c r="CP402" t="str">
        <v>Block Group 2, Census Tract 221.31, Shelby County, Tennessee</v>
      </c>
    </row>
    <row r="403" spans="1:94" x14ac:dyDescent="0.3">
      <c r="A403" s="163" t="s">
        <v>7703</v>
      </c>
      <c r="B403" s="1" t="s">
        <v>407</v>
      </c>
      <c r="C403" s="1"/>
      <c r="D403" s="166">
        <v>740</v>
      </c>
      <c r="E403" s="166">
        <v>1295</v>
      </c>
      <c r="F403" s="166">
        <v>1800</v>
      </c>
      <c r="G403" s="166">
        <v>2225</v>
      </c>
      <c r="H403" s="165">
        <f t="shared" si="16"/>
        <v>0.58202247191011236</v>
      </c>
      <c r="I403" s="146">
        <f t="shared" si="15"/>
        <v>0.33258426966292137</v>
      </c>
      <c r="J403" t="str">
        <v>Block Group 1, Census Tract 181.01, Davidson County, Tennessee</v>
      </c>
      <c r="K403" t="str">
        <v>Census Tract 181.01, Davidson County, Tennessee</v>
      </c>
      <c r="AH403" t="str">
        <v>Block Group 3, Census Tract 175, Davidson County, Tennessee</v>
      </c>
      <c r="CP403" t="str">
        <v>Block Group 2, Census Tract 221.32, Shelby County, Tennessee</v>
      </c>
    </row>
    <row r="404" spans="1:94" x14ac:dyDescent="0.3">
      <c r="A404" s="163" t="s">
        <v>7703</v>
      </c>
      <c r="B404" s="1" t="s">
        <v>408</v>
      </c>
      <c r="C404" s="1"/>
      <c r="D404" s="166">
        <v>560</v>
      </c>
      <c r="E404" s="166">
        <v>755</v>
      </c>
      <c r="F404" s="166">
        <v>910</v>
      </c>
      <c r="G404" s="166">
        <v>1250</v>
      </c>
      <c r="H404" s="165">
        <f t="shared" si="16"/>
        <v>0.60399999999999998</v>
      </c>
      <c r="I404" s="146">
        <f t="shared" si="15"/>
        <v>0.44800000000000001</v>
      </c>
      <c r="J404" t="str">
        <v>Block Group 1, Census Tract 181.02, Davidson County, Tennessee</v>
      </c>
      <c r="K404" t="str">
        <v>Census Tract 181.02, Davidson County, Tennessee</v>
      </c>
      <c r="AH404" t="str">
        <v>Block Group 3, Census Tract 178, Davidson County, Tennessee</v>
      </c>
      <c r="CP404" t="str">
        <v>Block Group 2, Census Tract 222.10, Shelby County, Tennessee</v>
      </c>
    </row>
    <row r="405" spans="1:94" x14ac:dyDescent="0.3">
      <c r="A405" s="163" t="s">
        <v>7703</v>
      </c>
      <c r="B405" s="1" t="s">
        <v>409</v>
      </c>
      <c r="C405" s="1"/>
      <c r="D405" s="166">
        <v>270</v>
      </c>
      <c r="E405" s="166">
        <v>530</v>
      </c>
      <c r="F405" s="166">
        <v>795</v>
      </c>
      <c r="G405" s="166">
        <v>1280</v>
      </c>
      <c r="H405" s="165">
        <f t="shared" si="16"/>
        <v>0.4140625</v>
      </c>
      <c r="I405" s="146">
        <f t="shared" si="15"/>
        <v>0.2109375</v>
      </c>
      <c r="J405" t="str">
        <v>Block Group 1, Census Tract 182.01, Davidson County, Tennessee</v>
      </c>
      <c r="K405" t="str">
        <v>Census Tract 182.01, Davidson County, Tennessee</v>
      </c>
      <c r="AH405" t="str">
        <v>Block Group 3, Census Tract 179.01, Davidson County, Tennessee</v>
      </c>
      <c r="CP405" t="str">
        <v>Block Group 2, Census Tract 222.20, Shelby County, Tennessee</v>
      </c>
    </row>
    <row r="406" spans="1:94" x14ac:dyDescent="0.3">
      <c r="A406" s="163" t="s">
        <v>7703</v>
      </c>
      <c r="B406" s="1" t="s">
        <v>410</v>
      </c>
      <c r="C406" s="1"/>
      <c r="D406" s="166">
        <v>740</v>
      </c>
      <c r="E406" s="166">
        <v>1945</v>
      </c>
      <c r="F406" s="166">
        <v>2960</v>
      </c>
      <c r="G406" s="166">
        <v>6115</v>
      </c>
      <c r="H406" s="165">
        <f t="shared" si="16"/>
        <v>0.31807031888798037</v>
      </c>
      <c r="I406" s="146">
        <f t="shared" si="15"/>
        <v>0.12101390024529844</v>
      </c>
      <c r="J406" t="str">
        <v>Block Group 1, Census Tract 182.03, Davidson County, Tennessee</v>
      </c>
      <c r="K406" t="str">
        <v>Census Tract 182.03, Davidson County, Tennessee</v>
      </c>
      <c r="AH406" t="str">
        <v>Block Group 3, Census Tract 179.02, Davidson County, Tennessee</v>
      </c>
      <c r="CP406" t="str">
        <v>Block Group 2, Census Tract 223.10, Shelby County, Tennessee</v>
      </c>
    </row>
    <row r="407" spans="1:94" x14ac:dyDescent="0.3">
      <c r="A407" s="163" t="s">
        <v>7703</v>
      </c>
      <c r="B407" s="1" t="s">
        <v>411</v>
      </c>
      <c r="C407" s="1"/>
      <c r="D407" s="166">
        <v>135</v>
      </c>
      <c r="E407" s="166">
        <v>195</v>
      </c>
      <c r="F407" s="166">
        <v>500</v>
      </c>
      <c r="G407" s="166">
        <v>1625</v>
      </c>
      <c r="H407" s="165">
        <f t="shared" si="16"/>
        <v>0.12</v>
      </c>
      <c r="I407" s="146">
        <f t="shared" si="15"/>
        <v>8.3076923076923076E-2</v>
      </c>
      <c r="J407" t="str">
        <v>Block Group 1, Census Tract 182.04, Davidson County, Tennessee</v>
      </c>
      <c r="K407" t="str">
        <v>Census Tract 182.04, Davidson County, Tennessee</v>
      </c>
      <c r="AH407" t="str">
        <v>Block Group 3, Census Tract 180, Davidson County, Tennessee</v>
      </c>
      <c r="CP407" t="str">
        <v>Block Group 2, Census Tract 223.21, Shelby County, Tennessee</v>
      </c>
    </row>
    <row r="408" spans="1:94" x14ac:dyDescent="0.3">
      <c r="A408" s="163" t="s">
        <v>7703</v>
      </c>
      <c r="B408" s="1" t="s">
        <v>412</v>
      </c>
      <c r="C408" s="1"/>
      <c r="D408" s="166">
        <v>760</v>
      </c>
      <c r="E408" s="166">
        <v>895</v>
      </c>
      <c r="F408" s="166">
        <v>1060</v>
      </c>
      <c r="G408" s="166">
        <v>1505</v>
      </c>
      <c r="H408" s="165">
        <f t="shared" si="16"/>
        <v>0.59468438538205981</v>
      </c>
      <c r="I408" s="146">
        <f t="shared" si="15"/>
        <v>0.50498338870431891</v>
      </c>
      <c r="J408" t="str">
        <v>Block Group 1, Census Tract 182.05, Davidson County, Tennessee</v>
      </c>
      <c r="K408" t="str">
        <v>Census Tract 182.05, Davidson County, Tennessee</v>
      </c>
      <c r="AH408" t="str">
        <v>Block Group 3, Census Tract 181.01, Davidson County, Tennessee</v>
      </c>
      <c r="CP408" t="str">
        <v>Block Group 2, Census Tract 223.22, Shelby County, Tennessee</v>
      </c>
    </row>
    <row r="409" spans="1:94" x14ac:dyDescent="0.3">
      <c r="A409" s="163" t="s">
        <v>7703</v>
      </c>
      <c r="B409" s="1" t="s">
        <v>413</v>
      </c>
      <c r="C409" s="1"/>
      <c r="D409" s="166">
        <v>290</v>
      </c>
      <c r="E409" s="166">
        <v>335</v>
      </c>
      <c r="F409" s="166">
        <v>375</v>
      </c>
      <c r="G409" s="166">
        <v>455</v>
      </c>
      <c r="H409" s="165">
        <f t="shared" si="16"/>
        <v>0.73626373626373631</v>
      </c>
      <c r="I409" s="146">
        <f t="shared" si="15"/>
        <v>0.63736263736263732</v>
      </c>
      <c r="J409" t="str">
        <v>Block Group 1, Census Tract 183.02, Davidson County, Tennessee</v>
      </c>
      <c r="K409" t="str">
        <v>Census Tract 183.02, Davidson County, Tennessee</v>
      </c>
      <c r="AH409" t="str">
        <v>Block Group 3, Census Tract 181.02, Davidson County, Tennessee</v>
      </c>
      <c r="CP409" t="str">
        <v>Block Group 2, Census Tract 223.30, Shelby County, Tennessee</v>
      </c>
    </row>
    <row r="410" spans="1:94" x14ac:dyDescent="0.3">
      <c r="A410" s="163" t="s">
        <v>7703</v>
      </c>
      <c r="B410" s="1" t="s">
        <v>414</v>
      </c>
      <c r="C410" s="1"/>
      <c r="D410" s="166">
        <v>90</v>
      </c>
      <c r="E410" s="166">
        <v>165</v>
      </c>
      <c r="F410" s="166">
        <v>405</v>
      </c>
      <c r="G410" s="166">
        <v>575</v>
      </c>
      <c r="H410" s="165">
        <f t="shared" si="16"/>
        <v>0.28695652173913044</v>
      </c>
      <c r="I410" s="146">
        <f t="shared" si="15"/>
        <v>0.15652173913043479</v>
      </c>
      <c r="J410" t="str">
        <v>Block Group 1, Census Tract 183.03, Davidson County, Tennessee</v>
      </c>
      <c r="K410" t="str">
        <v>Census Tract 183.03, Davidson County, Tennessee</v>
      </c>
      <c r="AH410" t="str">
        <v>Block Group 3, Census Tract 182.01, Davidson County, Tennessee</v>
      </c>
      <c r="CP410" t="str">
        <v>Block Group 2, Census Tract 224.10, Shelby County, Tennessee</v>
      </c>
    </row>
    <row r="411" spans="1:94" x14ac:dyDescent="0.3">
      <c r="A411" s="163" t="s">
        <v>7703</v>
      </c>
      <c r="B411" s="1" t="s">
        <v>415</v>
      </c>
      <c r="C411" s="1"/>
      <c r="D411" s="166">
        <v>285</v>
      </c>
      <c r="E411" s="166">
        <v>610</v>
      </c>
      <c r="F411" s="166">
        <v>1050</v>
      </c>
      <c r="G411" s="166">
        <v>1805</v>
      </c>
      <c r="H411" s="165">
        <f t="shared" si="16"/>
        <v>0.33795013850415512</v>
      </c>
      <c r="I411" s="146">
        <f t="shared" si="15"/>
        <v>0.15789473684210525</v>
      </c>
      <c r="J411" t="str">
        <v>Block Group 1, Census Tract 183.04, Davidson County, Tennessee</v>
      </c>
      <c r="K411" t="str">
        <v>Census Tract 183.04, Davidson County, Tennessee</v>
      </c>
      <c r="AH411" t="str">
        <v>Block Group 3, Census Tract 182.05, Davidson County, Tennessee</v>
      </c>
      <c r="CP411" t="str">
        <v>Block Group 2, Census Tract 225, Shelby County, Tennessee</v>
      </c>
    </row>
    <row r="412" spans="1:94" x14ac:dyDescent="0.3">
      <c r="A412" s="163" t="s">
        <v>7703</v>
      </c>
      <c r="B412" s="1" t="s">
        <v>416</v>
      </c>
      <c r="C412" s="1"/>
      <c r="D412" s="166">
        <v>1225</v>
      </c>
      <c r="E412" s="166">
        <v>2025</v>
      </c>
      <c r="F412" s="166">
        <v>2690</v>
      </c>
      <c r="G412" s="166">
        <v>3700</v>
      </c>
      <c r="H412" s="165">
        <f t="shared" si="16"/>
        <v>0.54729729729729726</v>
      </c>
      <c r="I412" s="146">
        <f t="shared" si="15"/>
        <v>0.33108108108108109</v>
      </c>
      <c r="J412" t="str">
        <v>Block Group 1, Census Tract 184.04, Davidson County, Tennessee</v>
      </c>
      <c r="K412" t="str">
        <v>Census Tract 184.04, Davidson County, Tennessee</v>
      </c>
      <c r="AH412" t="str">
        <v>Block Group 3, Census Tract 184.04, Davidson County, Tennessee</v>
      </c>
      <c r="CP412" t="str">
        <v>Block Group 2, Census Tract 226, Shelby County, Tennessee</v>
      </c>
    </row>
    <row r="413" spans="1:94" x14ac:dyDescent="0.3">
      <c r="A413" s="163" t="s">
        <v>7703</v>
      </c>
      <c r="B413" s="1" t="s">
        <v>417</v>
      </c>
      <c r="C413" s="1"/>
      <c r="D413" s="166">
        <v>215</v>
      </c>
      <c r="E413" s="166">
        <v>405</v>
      </c>
      <c r="F413" s="166">
        <v>510</v>
      </c>
      <c r="G413" s="166">
        <v>880</v>
      </c>
      <c r="H413" s="165">
        <f t="shared" si="16"/>
        <v>0.46022727272727271</v>
      </c>
      <c r="I413" s="146">
        <f t="shared" si="15"/>
        <v>0.24431818181818182</v>
      </c>
      <c r="J413" t="str">
        <v>Block Group 1, Census Tract 184.05, Davidson County, Tennessee</v>
      </c>
      <c r="K413" t="str">
        <v>Census Tract 184.05, Davidson County, Tennessee</v>
      </c>
      <c r="AH413" t="str">
        <v>Block Group 3, Census Tract 184.05, Davidson County, Tennessee</v>
      </c>
      <c r="CP413" t="str">
        <v>Block Group 2, Census Tract 227, Shelby County, Tennessee</v>
      </c>
    </row>
    <row r="414" spans="1:94" x14ac:dyDescent="0.3">
      <c r="A414" s="163" t="s">
        <v>7703</v>
      </c>
      <c r="B414" s="1" t="s">
        <v>418</v>
      </c>
      <c r="C414" s="1"/>
      <c r="D414" s="166">
        <v>180</v>
      </c>
      <c r="E414" s="166">
        <v>375</v>
      </c>
      <c r="F414" s="166">
        <v>545</v>
      </c>
      <c r="G414" s="166">
        <v>780</v>
      </c>
      <c r="H414" s="165">
        <f t="shared" si="16"/>
        <v>0.48076923076923078</v>
      </c>
      <c r="I414" s="146">
        <f t="shared" si="15"/>
        <v>0.23076923076923078</v>
      </c>
      <c r="J414" t="str">
        <v>Block Group 1, Census Tract 184.07, Davidson County, Tennessee</v>
      </c>
      <c r="K414" t="str">
        <v>Census Tract 184.07, Davidson County, Tennessee</v>
      </c>
      <c r="AH414" t="str">
        <v>Block Group 3, Census Tract 184.09, Davidson County, Tennessee</v>
      </c>
      <c r="CP414" t="str">
        <v>Block Group 2, Census Tract 24, Shelby County, Tennessee</v>
      </c>
    </row>
    <row r="415" spans="1:94" x14ac:dyDescent="0.3">
      <c r="A415" s="163" t="s">
        <v>7703</v>
      </c>
      <c r="B415" s="1" t="s">
        <v>419</v>
      </c>
      <c r="C415" s="1"/>
      <c r="D415" s="166">
        <v>380</v>
      </c>
      <c r="E415" s="166">
        <v>815</v>
      </c>
      <c r="F415" s="166">
        <v>1220</v>
      </c>
      <c r="G415" s="166">
        <v>1830</v>
      </c>
      <c r="H415" s="165">
        <f t="shared" si="16"/>
        <v>0.4453551912568306</v>
      </c>
      <c r="I415" s="146">
        <f t="shared" si="15"/>
        <v>0.20765027322404372</v>
      </c>
      <c r="J415" t="str">
        <v>Block Group 1, Census Tract 184.08, Davidson County, Tennessee</v>
      </c>
      <c r="K415" t="str">
        <v>Census Tract 184.08, Davidson County, Tennessee</v>
      </c>
      <c r="AH415" t="str">
        <v>Block Group 3, Census Tract 184.12, Davidson County, Tennessee</v>
      </c>
      <c r="CP415" t="str">
        <v>Block Group 2, Census Tract 25, Shelby County, Tennessee</v>
      </c>
    </row>
    <row r="416" spans="1:94" x14ac:dyDescent="0.3">
      <c r="A416" s="163" t="s">
        <v>7703</v>
      </c>
      <c r="B416" s="1" t="s">
        <v>420</v>
      </c>
      <c r="C416" s="1"/>
      <c r="D416" s="166">
        <v>4400</v>
      </c>
      <c r="E416" s="166">
        <v>7820</v>
      </c>
      <c r="F416" s="166">
        <v>11530</v>
      </c>
      <c r="G416" s="166">
        <v>19785</v>
      </c>
      <c r="H416" s="165">
        <f t="shared" si="16"/>
        <v>0.39524892595400557</v>
      </c>
      <c r="I416" s="146">
        <f t="shared" si="15"/>
        <v>0.22239070002527167</v>
      </c>
      <c r="J416" t="str">
        <v>Block Group 1, Census Tract 184.09, Davidson County, Tennessee</v>
      </c>
      <c r="K416" t="str">
        <v>Census Tract 184.09, Davidson County, Tennessee</v>
      </c>
      <c r="AH416" t="str">
        <v>Block Group 3, Census Tract 185, Davidson County, Tennessee</v>
      </c>
      <c r="CP416" t="str">
        <v>Block Group 2, Census Tract 26, Shelby County, Tennessee</v>
      </c>
    </row>
    <row r="417" spans="1:94" x14ac:dyDescent="0.3">
      <c r="A417" s="163" t="s">
        <v>7703</v>
      </c>
      <c r="B417" s="1" t="s">
        <v>421</v>
      </c>
      <c r="C417" s="1"/>
      <c r="D417" s="166">
        <v>165</v>
      </c>
      <c r="E417" s="166">
        <v>290</v>
      </c>
      <c r="F417" s="166">
        <v>700</v>
      </c>
      <c r="G417" s="166">
        <v>1655</v>
      </c>
      <c r="H417" s="165">
        <f t="shared" si="16"/>
        <v>0.17522658610271905</v>
      </c>
      <c r="I417" s="146">
        <f t="shared" si="15"/>
        <v>9.9697885196374625E-2</v>
      </c>
      <c r="J417" t="str">
        <v>Block Group 1, Census Tract 184.10, Davidson County, Tennessee</v>
      </c>
      <c r="K417" t="str">
        <v>Census Tract 184.10, Davidson County, Tennessee</v>
      </c>
      <c r="AH417" t="str">
        <v>Block Group 3, Census Tract 186.02, Davidson County, Tennessee</v>
      </c>
      <c r="CP417" t="str">
        <v>Block Group 2, Census Tract 27, Shelby County, Tennessee</v>
      </c>
    </row>
    <row r="418" spans="1:94" x14ac:dyDescent="0.3">
      <c r="A418" s="163" t="s">
        <v>7703</v>
      </c>
      <c r="B418" s="1" t="s">
        <v>422</v>
      </c>
      <c r="C418" s="1"/>
      <c r="D418" s="166">
        <v>1080</v>
      </c>
      <c r="E418" s="166">
        <v>1565</v>
      </c>
      <c r="F418" s="166">
        <v>2230</v>
      </c>
      <c r="G418" s="166">
        <v>3425</v>
      </c>
      <c r="H418" s="165">
        <f t="shared" si="16"/>
        <v>0.45693430656934308</v>
      </c>
      <c r="I418" s="146">
        <f t="shared" si="15"/>
        <v>0.31532846715328466</v>
      </c>
      <c r="J418" t="str">
        <v>Block Group 1, Census Tract 184.11, Davidson County, Tennessee</v>
      </c>
      <c r="K418" t="str">
        <v>Census Tract 184.11, Davidson County, Tennessee</v>
      </c>
      <c r="AH418" t="str">
        <v>Block Group 3, Census Tract 187, Davidson County, Tennessee</v>
      </c>
      <c r="CP418" t="str">
        <v>Block Group 2, Census Tract 28, Shelby County, Tennessee</v>
      </c>
    </row>
    <row r="419" spans="1:94" x14ac:dyDescent="0.3">
      <c r="A419" s="163" t="s">
        <v>7703</v>
      </c>
      <c r="B419" s="1" t="s">
        <v>423</v>
      </c>
      <c r="C419" s="1"/>
      <c r="D419" s="166">
        <v>3565</v>
      </c>
      <c r="E419" s="166">
        <v>5645</v>
      </c>
      <c r="F419" s="166">
        <v>6935</v>
      </c>
      <c r="G419" s="166">
        <v>10045</v>
      </c>
      <c r="H419" s="165">
        <f t="shared" si="16"/>
        <v>0.56197112991538078</v>
      </c>
      <c r="I419" s="146">
        <f t="shared" si="15"/>
        <v>0.35490293678446988</v>
      </c>
      <c r="J419" t="str">
        <v>Block Group 1, Census Tract 184.12, Davidson County, Tennessee</v>
      </c>
      <c r="K419" t="str">
        <v>Census Tract 184.12, Davidson County, Tennessee</v>
      </c>
      <c r="AH419" t="str">
        <v>Block Group 3, Census Tract 188.01, Davidson County, Tennessee</v>
      </c>
      <c r="CP419" t="str">
        <v>Block Group 2, Census Tract 29, Shelby County, Tennessee</v>
      </c>
    </row>
    <row r="420" spans="1:94" x14ac:dyDescent="0.3">
      <c r="A420" s="163" t="s">
        <v>7703</v>
      </c>
      <c r="B420" s="1" t="s">
        <v>424</v>
      </c>
      <c r="C420" s="1"/>
      <c r="D420" s="166">
        <v>130</v>
      </c>
      <c r="E420" s="166">
        <v>260</v>
      </c>
      <c r="F420" s="166">
        <v>380</v>
      </c>
      <c r="G420" s="166">
        <v>420</v>
      </c>
      <c r="H420" s="165">
        <f t="shared" si="16"/>
        <v>0.61904761904761907</v>
      </c>
      <c r="I420" s="146">
        <f t="shared" si="15"/>
        <v>0.30952380952380953</v>
      </c>
      <c r="J420" t="str">
        <v>Block Group 1, Census Tract 185, Davidson County, Tennessee</v>
      </c>
      <c r="K420" t="str">
        <v>Census Tract 185, Davidson County, Tennessee</v>
      </c>
      <c r="AH420" t="str">
        <v>Block Group 3, Census Tract 188.04, Davidson County, Tennessee</v>
      </c>
      <c r="CP420" t="str">
        <v>Block Group 2, Census Tract 30, Shelby County, Tennessee</v>
      </c>
    </row>
    <row r="421" spans="1:94" x14ac:dyDescent="0.3">
      <c r="A421" s="163" t="s">
        <v>7703</v>
      </c>
      <c r="B421" s="1" t="s">
        <v>425</v>
      </c>
      <c r="C421" s="1"/>
      <c r="D421" s="166">
        <v>20</v>
      </c>
      <c r="E421" s="166">
        <v>30</v>
      </c>
      <c r="F421" s="166">
        <v>75</v>
      </c>
      <c r="G421" s="166">
        <v>140</v>
      </c>
      <c r="H421" s="165">
        <f t="shared" si="16"/>
        <v>0.21428571428571427</v>
      </c>
      <c r="I421" s="146">
        <f t="shared" si="15"/>
        <v>0.14285714285714285</v>
      </c>
      <c r="J421" t="str">
        <v>Block Group 1, Census Tract 186.01, Davidson County, Tennessee</v>
      </c>
      <c r="K421" t="str">
        <v>Census Tract 186.01, Davidson County, Tennessee</v>
      </c>
      <c r="AH421" t="str">
        <v>Block Group 3, Census Tract 189.02, Davidson County, Tennessee</v>
      </c>
      <c r="CP421" t="str">
        <v>Block Group 2, Census Tract 31, Shelby County, Tennessee</v>
      </c>
    </row>
    <row r="422" spans="1:94" x14ac:dyDescent="0.3">
      <c r="A422" s="163" t="s">
        <v>7703</v>
      </c>
      <c r="B422" s="1" t="s">
        <v>426</v>
      </c>
      <c r="C422" s="1"/>
      <c r="D422" s="166">
        <v>385</v>
      </c>
      <c r="E422" s="166">
        <v>785</v>
      </c>
      <c r="F422" s="166">
        <v>1150</v>
      </c>
      <c r="G422" s="166">
        <v>1930</v>
      </c>
      <c r="H422" s="165">
        <f t="shared" si="16"/>
        <v>0.40673575129533679</v>
      </c>
      <c r="I422" s="146">
        <f t="shared" si="15"/>
        <v>0.19948186528497408</v>
      </c>
      <c r="J422" t="str">
        <v>Block Group 1, Census Tract 186.02, Davidson County, Tennessee</v>
      </c>
      <c r="K422" t="str">
        <v>Census Tract 186.02, Davidson County, Tennessee</v>
      </c>
      <c r="AH422" t="str">
        <v>Block Group 3, Census Tract 189.04, Davidson County, Tennessee</v>
      </c>
      <c r="CP422" t="str">
        <v>Block Group 2, Census Tract 32, Shelby County, Tennessee</v>
      </c>
    </row>
    <row r="423" spans="1:94" x14ac:dyDescent="0.3">
      <c r="A423" s="163" t="s">
        <v>7703</v>
      </c>
      <c r="B423" s="1" t="s">
        <v>427</v>
      </c>
      <c r="C423" s="1"/>
      <c r="D423" s="166">
        <v>145</v>
      </c>
      <c r="E423" s="166">
        <v>375</v>
      </c>
      <c r="F423" s="166">
        <v>585</v>
      </c>
      <c r="G423" s="166">
        <v>1810</v>
      </c>
      <c r="H423" s="165">
        <f t="shared" si="16"/>
        <v>0.20718232044198895</v>
      </c>
      <c r="I423" s="146">
        <f t="shared" si="15"/>
        <v>8.0110497237569064E-2</v>
      </c>
      <c r="J423" t="str">
        <v>Block Group 1, Census Tract 187, Davidson County, Tennessee</v>
      </c>
      <c r="K423" t="str">
        <v>Census Tract 187, Davidson County, Tennessee</v>
      </c>
      <c r="AH423" t="str">
        <v>Block Group 3, Census Tract 190.03, Davidson County, Tennessee</v>
      </c>
      <c r="CP423" t="str">
        <v>Block Group 2, Census Tract 33, Shelby County, Tennessee</v>
      </c>
    </row>
    <row r="424" spans="1:94" x14ac:dyDescent="0.3">
      <c r="A424" s="163" t="s">
        <v>7703</v>
      </c>
      <c r="B424" s="1" t="s">
        <v>428</v>
      </c>
      <c r="C424" s="1"/>
      <c r="D424" s="166">
        <v>495</v>
      </c>
      <c r="E424" s="166">
        <v>700</v>
      </c>
      <c r="F424" s="166">
        <v>820</v>
      </c>
      <c r="G424" s="166">
        <v>1155</v>
      </c>
      <c r="H424" s="165">
        <f t="shared" si="16"/>
        <v>0.60606060606060608</v>
      </c>
      <c r="I424" s="146">
        <f t="shared" si="15"/>
        <v>0.42857142857142855</v>
      </c>
      <c r="J424" t="str">
        <v>Block Group 1, Census Tract 188.01, Davidson County, Tennessee</v>
      </c>
      <c r="K424" t="str">
        <v>Census Tract 188.01, Davidson County, Tennessee</v>
      </c>
      <c r="AH424" t="str">
        <v>Block Group 3, Census Tract 190.04, Davidson County, Tennessee</v>
      </c>
      <c r="CP424" t="str">
        <v>Block Group 2, Census Tract 34, Shelby County, Tennessee</v>
      </c>
    </row>
    <row r="425" spans="1:94" x14ac:dyDescent="0.3">
      <c r="A425" s="163" t="s">
        <v>7703</v>
      </c>
      <c r="B425" s="1" t="s">
        <v>429</v>
      </c>
      <c r="C425" s="1"/>
      <c r="D425" s="166">
        <v>235</v>
      </c>
      <c r="E425" s="166">
        <v>340</v>
      </c>
      <c r="F425" s="166">
        <v>475</v>
      </c>
      <c r="G425" s="166">
        <v>660</v>
      </c>
      <c r="H425" s="165">
        <f t="shared" si="16"/>
        <v>0.51515151515151514</v>
      </c>
      <c r="I425" s="146">
        <f t="shared" si="15"/>
        <v>0.35606060606060608</v>
      </c>
      <c r="J425" t="str">
        <v>Block Group 1, Census Tract 188.03, Davidson County, Tennessee</v>
      </c>
      <c r="K425" t="str">
        <v>Census Tract 188.03, Davidson County, Tennessee</v>
      </c>
      <c r="AH425" t="str">
        <v>Block Group 3, Census Tract 190.08, Davidson County, Tennessee</v>
      </c>
      <c r="CP425" t="str">
        <v>Block Group 2, Census Tract 35, Shelby County, Tennessee</v>
      </c>
    </row>
    <row r="426" spans="1:94" x14ac:dyDescent="0.3">
      <c r="A426" s="163" t="s">
        <v>7703</v>
      </c>
      <c r="B426" s="1" t="s">
        <v>430</v>
      </c>
      <c r="C426" s="1"/>
      <c r="D426" s="166">
        <v>330</v>
      </c>
      <c r="E426" s="166">
        <v>435</v>
      </c>
      <c r="F426" s="166">
        <v>540</v>
      </c>
      <c r="G426" s="166">
        <v>780</v>
      </c>
      <c r="H426" s="165">
        <f t="shared" si="16"/>
        <v>0.55769230769230771</v>
      </c>
      <c r="I426" s="146">
        <f t="shared" si="15"/>
        <v>0.42307692307692307</v>
      </c>
      <c r="J426" t="str">
        <v>Block Group 1, Census Tract 188.04, Davidson County, Tennessee</v>
      </c>
      <c r="K426" t="str">
        <v>Census Tract 188.04, Davidson County, Tennessee</v>
      </c>
      <c r="AH426" t="str">
        <v>Block Group 3, Census Tract 191.05, Davidson County, Tennessee</v>
      </c>
      <c r="CP426" t="str">
        <v>Block Group 2, Census Tract 36, Shelby County, Tennessee</v>
      </c>
    </row>
    <row r="427" spans="1:94" x14ac:dyDescent="0.3">
      <c r="A427" s="163" t="s">
        <v>7703</v>
      </c>
      <c r="B427" s="1" t="s">
        <v>431</v>
      </c>
      <c r="C427" s="1"/>
      <c r="D427" s="166">
        <v>625</v>
      </c>
      <c r="E427" s="166">
        <v>1090</v>
      </c>
      <c r="F427" s="166">
        <v>1455</v>
      </c>
      <c r="G427" s="166">
        <v>1700</v>
      </c>
      <c r="H427" s="165">
        <f t="shared" si="16"/>
        <v>0.64117647058823535</v>
      </c>
      <c r="I427" s="146">
        <f t="shared" si="15"/>
        <v>0.36764705882352944</v>
      </c>
      <c r="J427" t="str">
        <v>Block Group 1, Census Tract 189.01, Davidson County, Tennessee</v>
      </c>
      <c r="K427" t="str">
        <v>Census Tract 189.01, Davidson County, Tennessee</v>
      </c>
      <c r="AH427" t="str">
        <v>Block Group 3, Census Tract 191.06, Davidson County, Tennessee</v>
      </c>
      <c r="CP427" t="str">
        <v>Block Group 2, Census Tract 37, Shelby County, Tennessee</v>
      </c>
    </row>
    <row r="428" spans="1:94" x14ac:dyDescent="0.3">
      <c r="A428" s="163" t="s">
        <v>7703</v>
      </c>
      <c r="B428" s="1" t="s">
        <v>432</v>
      </c>
      <c r="C428" s="1"/>
      <c r="D428" s="166">
        <v>960</v>
      </c>
      <c r="E428" s="166">
        <v>1635</v>
      </c>
      <c r="F428" s="166">
        <v>2800</v>
      </c>
      <c r="G428" s="166">
        <v>3960</v>
      </c>
      <c r="H428" s="165">
        <f t="shared" si="16"/>
        <v>0.4128787878787879</v>
      </c>
      <c r="I428" s="146">
        <f t="shared" si="15"/>
        <v>0.24242424242424243</v>
      </c>
      <c r="J428" t="str">
        <v>Block Group 1, Census Tract 189.02, Davidson County, Tennessee</v>
      </c>
      <c r="K428" t="str">
        <v>Census Tract 189.02, Davidson County, Tennessee</v>
      </c>
      <c r="AH428" t="str">
        <v>Block Group 3, Census Tract 191.09, Davidson County, Tennessee</v>
      </c>
      <c r="CP428" t="str">
        <v>Block Group 2, Census Tract 4, Shelby County, Tennessee</v>
      </c>
    </row>
    <row r="429" spans="1:94" x14ac:dyDescent="0.3">
      <c r="A429" s="163" t="s">
        <v>7703</v>
      </c>
      <c r="B429" s="1" t="s">
        <v>433</v>
      </c>
      <c r="C429" s="1"/>
      <c r="D429" s="166">
        <v>790</v>
      </c>
      <c r="E429" s="166">
        <v>920</v>
      </c>
      <c r="F429" s="166">
        <v>1460</v>
      </c>
      <c r="G429" s="166">
        <v>2100</v>
      </c>
      <c r="H429" s="165">
        <f t="shared" si="16"/>
        <v>0.43809523809523809</v>
      </c>
      <c r="I429" s="146">
        <f t="shared" si="15"/>
        <v>0.37619047619047619</v>
      </c>
      <c r="J429" t="str">
        <v>Block Group 1, Census Tract 189.04, Davidson County, Tennessee</v>
      </c>
      <c r="K429" t="str">
        <v>Census Tract 189.04, Davidson County, Tennessee</v>
      </c>
      <c r="AH429" t="str">
        <v>Block Group 3, Census Tract 191.10, Davidson County, Tennessee</v>
      </c>
      <c r="CP429" t="str">
        <v>Block Group 2, Census Tract 42, Shelby County, Tennessee</v>
      </c>
    </row>
    <row r="430" spans="1:94" x14ac:dyDescent="0.3">
      <c r="A430" s="163" t="s">
        <v>7703</v>
      </c>
      <c r="B430" s="1" t="s">
        <v>434</v>
      </c>
      <c r="C430" s="1"/>
      <c r="D430" s="166">
        <v>1150</v>
      </c>
      <c r="E430" s="166">
        <v>1715</v>
      </c>
      <c r="F430" s="166">
        <v>2095</v>
      </c>
      <c r="G430" s="166">
        <v>2510</v>
      </c>
      <c r="H430" s="165">
        <f t="shared" si="16"/>
        <v>0.68326693227091628</v>
      </c>
      <c r="I430" s="146">
        <f t="shared" si="15"/>
        <v>0.45816733067729082</v>
      </c>
      <c r="J430" t="str">
        <v>Block Group 1, Census Tract 189.05, Davidson County, Tennessee</v>
      </c>
      <c r="K430" t="str">
        <v>Census Tract 189.05, Davidson County, Tennessee</v>
      </c>
      <c r="AH430" t="str">
        <v>Block Group 3, Census Tract 191.11, Davidson County, Tennessee</v>
      </c>
      <c r="CP430" t="str">
        <v>Block Group 2, Census Tract 43, Shelby County, Tennessee</v>
      </c>
    </row>
    <row r="431" spans="1:94" x14ac:dyDescent="0.3">
      <c r="A431" s="163" t="s">
        <v>7703</v>
      </c>
      <c r="B431" s="1" t="s">
        <v>435</v>
      </c>
      <c r="C431" s="1"/>
      <c r="D431" s="166">
        <v>1605</v>
      </c>
      <c r="E431" s="166">
        <v>2155</v>
      </c>
      <c r="F431" s="166">
        <v>2905</v>
      </c>
      <c r="G431" s="166">
        <v>3585</v>
      </c>
      <c r="H431" s="165">
        <f t="shared" si="16"/>
        <v>0.60111576011157597</v>
      </c>
      <c r="I431" s="146">
        <f t="shared" si="15"/>
        <v>0.44769874476987448</v>
      </c>
      <c r="J431" t="str">
        <v>Block Group 1, Census Tract 19, Hamilton County, Tennessee</v>
      </c>
      <c r="K431" t="str">
        <v>Census Tract 19, Hamilton County, Tennessee</v>
      </c>
      <c r="AH431" t="str">
        <v>Block Group 3, Census Tract 191.16, Davidson County, Tennessee</v>
      </c>
      <c r="CP431" t="str">
        <v>Block Group 2, Census Tract 46, Shelby County, Tennessee</v>
      </c>
    </row>
    <row r="432" spans="1:94" x14ac:dyDescent="0.3">
      <c r="A432" s="163" t="s">
        <v>7703</v>
      </c>
      <c r="B432" s="1" t="s">
        <v>436</v>
      </c>
      <c r="C432" s="1"/>
      <c r="D432" s="166">
        <v>1675</v>
      </c>
      <c r="E432" s="166">
        <v>3175</v>
      </c>
      <c r="F432" s="166">
        <v>6875</v>
      </c>
      <c r="G432" s="166">
        <v>12260</v>
      </c>
      <c r="H432" s="165">
        <f t="shared" si="16"/>
        <v>0.25897226753670471</v>
      </c>
      <c r="I432" s="146">
        <f t="shared" si="15"/>
        <v>0.1366231647634584</v>
      </c>
      <c r="J432" t="str">
        <v>Block Group 1, Census Tract 19, Knox County, Tennessee</v>
      </c>
      <c r="K432" t="str">
        <v>Census Tract 19, Knox County, Tennessee</v>
      </c>
      <c r="AH432" t="str">
        <v>Block Group 3, Census Tract 191.18, Davidson County, Tennessee</v>
      </c>
      <c r="CP432" t="str">
        <v>Block Group 2, Census Tract 50, Shelby County, Tennessee</v>
      </c>
    </row>
    <row r="433" spans="1:94" x14ac:dyDescent="0.3">
      <c r="A433" s="163" t="s">
        <v>7703</v>
      </c>
      <c r="B433" s="1" t="s">
        <v>437</v>
      </c>
      <c r="C433" s="1"/>
      <c r="D433" s="166">
        <v>630</v>
      </c>
      <c r="E433" s="166">
        <v>935</v>
      </c>
      <c r="F433" s="166">
        <v>1420</v>
      </c>
      <c r="G433" s="166">
        <v>2395</v>
      </c>
      <c r="H433" s="165">
        <f t="shared" si="16"/>
        <v>0.39039665970772441</v>
      </c>
      <c r="I433" s="146">
        <f t="shared" si="15"/>
        <v>0.26304801670146138</v>
      </c>
      <c r="J433" t="str">
        <v>Block Group 1, Census Tract 19, Madison County, Tennessee</v>
      </c>
      <c r="K433" t="str">
        <v>Census Tract 19, Madison County, Tennessee</v>
      </c>
      <c r="AH433" t="str">
        <v>Block Group 3, Census Tract 191.19, Davidson County, Tennessee</v>
      </c>
      <c r="CP433" t="str">
        <v>Block Group 2, Census Tract 53, Shelby County, Tennessee</v>
      </c>
    </row>
    <row r="434" spans="1:94" x14ac:dyDescent="0.3">
      <c r="A434" s="163" t="s">
        <v>7703</v>
      </c>
      <c r="B434" s="1" t="s">
        <v>438</v>
      </c>
      <c r="C434" s="1"/>
      <c r="D434" s="166">
        <v>265</v>
      </c>
      <c r="E434" s="166">
        <v>370</v>
      </c>
      <c r="F434" s="166">
        <v>460</v>
      </c>
      <c r="G434" s="166">
        <v>765</v>
      </c>
      <c r="H434" s="165">
        <f t="shared" si="16"/>
        <v>0.48366013071895425</v>
      </c>
      <c r="I434" s="146">
        <f t="shared" si="15"/>
        <v>0.34640522875816993</v>
      </c>
      <c r="J434" t="str">
        <v>Block Group 1, Census Tract 19, Shelby County, Tennessee</v>
      </c>
      <c r="K434" t="str">
        <v>Census Tract 19, Shelby County, Tennessee</v>
      </c>
      <c r="AH434" t="str">
        <v>Block Group 3, Census Tract 192, Davidson County, Tennessee</v>
      </c>
      <c r="CP434" t="str">
        <v>Block Group 2, Census Tract 55, Shelby County, Tennessee</v>
      </c>
    </row>
    <row r="435" spans="1:94" x14ac:dyDescent="0.3">
      <c r="A435" s="163" t="s">
        <v>7703</v>
      </c>
      <c r="B435" s="1" t="s">
        <v>439</v>
      </c>
      <c r="C435" s="1"/>
      <c r="D435" s="166">
        <v>475</v>
      </c>
      <c r="E435" s="166">
        <v>740</v>
      </c>
      <c r="F435" s="166">
        <v>1215</v>
      </c>
      <c r="G435" s="166">
        <v>1965</v>
      </c>
      <c r="H435" s="165">
        <f t="shared" si="16"/>
        <v>0.37659033078880405</v>
      </c>
      <c r="I435" s="146">
        <f t="shared" si="15"/>
        <v>0.24173027989821882</v>
      </c>
      <c r="J435" t="str">
        <v>Block Group 1, Census Tract 190.03, Davidson County, Tennessee</v>
      </c>
      <c r="K435" t="str">
        <v>Census Tract 190.03, Davidson County, Tennessee</v>
      </c>
      <c r="AH435" t="str">
        <v>Block Group 3, Census Tract 195.01, Davidson County, Tennessee</v>
      </c>
      <c r="CP435" t="str">
        <v>Block Group 2, Census Tract 56, Shelby County, Tennessee</v>
      </c>
    </row>
    <row r="436" spans="1:94" x14ac:dyDescent="0.3">
      <c r="A436" s="163" t="s">
        <v>7703</v>
      </c>
      <c r="B436" s="1" t="s">
        <v>440</v>
      </c>
      <c r="C436" s="1"/>
      <c r="D436" s="166">
        <v>105</v>
      </c>
      <c r="E436" s="166">
        <v>205</v>
      </c>
      <c r="F436" s="166">
        <v>370</v>
      </c>
      <c r="G436" s="166">
        <v>535</v>
      </c>
      <c r="H436" s="165">
        <f t="shared" si="16"/>
        <v>0.38317757009345793</v>
      </c>
      <c r="I436" s="146">
        <f t="shared" si="15"/>
        <v>0.19626168224299065</v>
      </c>
      <c r="J436" t="str">
        <v>Block Group 1, Census Tract 190.04, Davidson County, Tennessee</v>
      </c>
      <c r="K436" t="str">
        <v>Census Tract 190.04, Davidson County, Tennessee</v>
      </c>
      <c r="AH436" t="str">
        <v>Block Group 3, Census Tract 195.02, Davidson County, Tennessee</v>
      </c>
      <c r="CP436" t="str">
        <v>Block Group 2, Census Tract 57, Shelby County, Tennessee</v>
      </c>
    </row>
    <row r="437" spans="1:94" x14ac:dyDescent="0.3">
      <c r="A437" s="163" t="s">
        <v>7703</v>
      </c>
      <c r="B437" s="1" t="s">
        <v>441</v>
      </c>
      <c r="C437" s="1"/>
      <c r="D437" s="166">
        <v>2010</v>
      </c>
      <c r="E437" s="166">
        <v>3460</v>
      </c>
      <c r="F437" s="166">
        <v>5325</v>
      </c>
      <c r="G437" s="166">
        <v>8470</v>
      </c>
      <c r="H437" s="165">
        <f t="shared" si="16"/>
        <v>0.40850059031877212</v>
      </c>
      <c r="I437" s="146">
        <f t="shared" si="15"/>
        <v>0.23730814639905548</v>
      </c>
      <c r="J437" t="str">
        <v>Block Group 1, Census Tract 190.07, Davidson County, Tennessee</v>
      </c>
      <c r="K437" t="str">
        <v>Census Tract 190.07, Davidson County, Tennessee</v>
      </c>
      <c r="AH437" t="str">
        <v>Block Group 3, Census Tract 195.03, Davidson County, Tennessee</v>
      </c>
      <c r="CP437" t="str">
        <v>Block Group 2, Census Tract 58, Shelby County, Tennessee</v>
      </c>
    </row>
    <row r="438" spans="1:94" x14ac:dyDescent="0.3">
      <c r="A438" s="163" t="s">
        <v>7703</v>
      </c>
      <c r="B438" s="1" t="s">
        <v>442</v>
      </c>
      <c r="C438" s="1"/>
      <c r="D438" s="166">
        <v>395</v>
      </c>
      <c r="E438" s="166">
        <v>625</v>
      </c>
      <c r="F438" s="166">
        <v>850</v>
      </c>
      <c r="G438" s="166">
        <v>1125</v>
      </c>
      <c r="H438" s="165">
        <f t="shared" si="16"/>
        <v>0.55555555555555558</v>
      </c>
      <c r="I438" s="146">
        <f t="shared" si="15"/>
        <v>0.3511111111111111</v>
      </c>
      <c r="J438" t="str">
        <v>Block Group 1, Census Tract 190.08, Davidson County, Tennessee</v>
      </c>
      <c r="K438" t="str">
        <v>Census Tract 190.08, Davidson County, Tennessee</v>
      </c>
      <c r="AH438" t="str">
        <v>Block Group 3, Census Tract 196, Davidson County, Tennessee</v>
      </c>
      <c r="CP438" t="str">
        <v>Block Group 2, Census Tract 59, Shelby County, Tennessee</v>
      </c>
    </row>
    <row r="439" spans="1:94" x14ac:dyDescent="0.3">
      <c r="A439" s="163" t="s">
        <v>7703</v>
      </c>
      <c r="B439" s="1" t="s">
        <v>443</v>
      </c>
      <c r="C439" s="1"/>
      <c r="D439" s="166">
        <v>1220</v>
      </c>
      <c r="E439" s="166">
        <v>1995</v>
      </c>
      <c r="F439" s="166">
        <v>2305</v>
      </c>
      <c r="G439" s="166">
        <v>2685</v>
      </c>
      <c r="H439" s="165">
        <f t="shared" si="16"/>
        <v>0.74301675977653636</v>
      </c>
      <c r="I439" s="146">
        <f t="shared" si="15"/>
        <v>0.4543761638733706</v>
      </c>
      <c r="J439" t="str">
        <v>Block Group 1, Census Tract 191.05, Davidson County, Tennessee</v>
      </c>
      <c r="K439" t="str">
        <v>Census Tract 191.05, Davidson County, Tennessee</v>
      </c>
      <c r="AH439" t="str">
        <v>Block Group 4, Census Tract 105.01, Davidson County, Tennessee</v>
      </c>
      <c r="CP439" t="str">
        <v>Block Group 2, Census Tract 6, Shelby County, Tennessee</v>
      </c>
    </row>
    <row r="440" spans="1:94" x14ac:dyDescent="0.3">
      <c r="A440" s="163" t="s">
        <v>7703</v>
      </c>
      <c r="B440" s="1" t="s">
        <v>444</v>
      </c>
      <c r="C440" s="1"/>
      <c r="D440" s="166">
        <v>40</v>
      </c>
      <c r="E440" s="166">
        <v>195</v>
      </c>
      <c r="F440" s="166">
        <v>275</v>
      </c>
      <c r="G440" s="166">
        <v>525</v>
      </c>
      <c r="H440" s="165">
        <f t="shared" si="16"/>
        <v>0.37142857142857144</v>
      </c>
      <c r="I440" s="146">
        <f t="shared" si="15"/>
        <v>7.6190476190476197E-2</v>
      </c>
      <c r="J440" t="str">
        <v>Block Group 1, Census Tract 191.06, Davidson County, Tennessee</v>
      </c>
      <c r="K440" t="str">
        <v>Census Tract 191.06, Davidson County, Tennessee</v>
      </c>
      <c r="AH440" t="str">
        <v>Block Group 4, Census Tract 106.01, Davidson County, Tennessee</v>
      </c>
      <c r="CP440" t="str">
        <v>Block Group 2, Census Tract 60, Shelby County, Tennessee</v>
      </c>
    </row>
    <row r="441" spans="1:94" x14ac:dyDescent="0.3">
      <c r="A441" s="163" t="s">
        <v>7703</v>
      </c>
      <c r="B441" s="1" t="s">
        <v>445</v>
      </c>
      <c r="C441" s="1"/>
      <c r="D441" s="166">
        <v>20</v>
      </c>
      <c r="E441" s="166">
        <v>70</v>
      </c>
      <c r="F441" s="166">
        <v>85</v>
      </c>
      <c r="G441" s="166">
        <v>220</v>
      </c>
      <c r="H441" s="165">
        <f t="shared" si="16"/>
        <v>0.31818181818181818</v>
      </c>
      <c r="I441" s="146">
        <f t="shared" si="15"/>
        <v>9.0909090909090912E-2</v>
      </c>
      <c r="J441" t="str">
        <v>Block Group 1, Census Tract 191.08, Davidson County, Tennessee</v>
      </c>
      <c r="K441" t="str">
        <v>Census Tract 191.08, Davidson County, Tennessee</v>
      </c>
      <c r="AH441" t="str">
        <v>Block Group 4, Census Tract 107.01, Davidson County, Tennessee</v>
      </c>
      <c r="CP441" t="str">
        <v>Block Group 2, Census Tract 62, Shelby County, Tennessee</v>
      </c>
    </row>
    <row r="442" spans="1:94" x14ac:dyDescent="0.3">
      <c r="A442" s="167" t="s">
        <v>7699</v>
      </c>
      <c r="B442" s="168" t="s">
        <v>1352</v>
      </c>
      <c r="C442" s="168" t="s">
        <v>7615</v>
      </c>
      <c r="D442" s="169">
        <v>895</v>
      </c>
      <c r="E442" s="170">
        <v>1445</v>
      </c>
      <c r="F442" s="170">
        <v>1635</v>
      </c>
      <c r="G442" s="170">
        <v>1870</v>
      </c>
      <c r="H442" s="165">
        <f t="shared" si="16"/>
        <v>0.77272727272727271</v>
      </c>
      <c r="J442" t="str">
        <v>Block Group 1, Census Tract 191.09, Davidson County, Tennessee</v>
      </c>
      <c r="K442" t="str">
        <v>Census Tract 191.09, Davidson County, Tennessee</v>
      </c>
      <c r="AH442" t="str">
        <v>Block Group 4, Census Tract 110.01, Davidson County, Tennessee</v>
      </c>
      <c r="CP442" t="str">
        <v>Block Group 2, Census Tract 63, Shelby County, Tennessee</v>
      </c>
    </row>
    <row r="443" spans="1:94" x14ac:dyDescent="0.3">
      <c r="A443" s="167" t="s">
        <v>7699</v>
      </c>
      <c r="B443" s="168" t="s">
        <v>1353</v>
      </c>
      <c r="C443" s="168" t="s">
        <v>7615</v>
      </c>
      <c r="D443" s="169">
        <v>545</v>
      </c>
      <c r="E443" s="169">
        <v>790</v>
      </c>
      <c r="F443" s="169">
        <v>935</v>
      </c>
      <c r="G443" s="170">
        <v>1320</v>
      </c>
      <c r="H443" s="165">
        <f t="shared" si="16"/>
        <v>0.59848484848484851</v>
      </c>
      <c r="J443" t="str">
        <v>Block Group 1, Census Tract 191.10, Davidson County, Tennessee</v>
      </c>
      <c r="K443" t="str">
        <v>Census Tract 191.10, Davidson County, Tennessee</v>
      </c>
      <c r="AH443" t="str">
        <v>Block Group 4, Census Tract 112, Davidson County, Tennessee</v>
      </c>
      <c r="CP443" t="str">
        <v>Block Group 2, Census Tract 65, Shelby County, Tennessee</v>
      </c>
    </row>
    <row r="444" spans="1:94" x14ac:dyDescent="0.3">
      <c r="A444" s="167" t="s">
        <v>7699</v>
      </c>
      <c r="B444" s="168" t="s">
        <v>1354</v>
      </c>
      <c r="C444" s="168" t="s">
        <v>7615</v>
      </c>
      <c r="D444" s="169">
        <v>215</v>
      </c>
      <c r="E444" s="169">
        <v>385</v>
      </c>
      <c r="F444" s="169">
        <v>740</v>
      </c>
      <c r="G444" s="170">
        <v>2805</v>
      </c>
      <c r="H444" s="165">
        <f t="shared" si="16"/>
        <v>0.13725490196078433</v>
      </c>
      <c r="J444" t="str">
        <v>Block Group 1, Census Tract 191.11, Davidson County, Tennessee</v>
      </c>
      <c r="K444" t="str">
        <v>Census Tract 191.11, Davidson County, Tennessee</v>
      </c>
      <c r="AH444" t="str">
        <v>Block Group 4, Census Tract 114, Davidson County, Tennessee</v>
      </c>
      <c r="CP444" t="str">
        <v>Block Group 2, Census Tract 66, Shelby County, Tennessee</v>
      </c>
    </row>
    <row r="445" spans="1:94" x14ac:dyDescent="0.3">
      <c r="A445" s="167" t="s">
        <v>7699</v>
      </c>
      <c r="B445" s="168" t="s">
        <v>1355</v>
      </c>
      <c r="C445" s="168" t="s">
        <v>7615</v>
      </c>
      <c r="D445" s="169">
        <v>100</v>
      </c>
      <c r="E445" s="169">
        <v>500</v>
      </c>
      <c r="F445" s="169">
        <v>670</v>
      </c>
      <c r="G445" s="170">
        <v>1180</v>
      </c>
      <c r="H445" s="165">
        <f t="shared" si="16"/>
        <v>0.42372881355932202</v>
      </c>
      <c r="J445" t="str">
        <v>Block Group 1, Census Tract 191.12, Davidson County, Tennessee</v>
      </c>
      <c r="K445" t="str">
        <v>Census Tract 191.12, Davidson County, Tennessee</v>
      </c>
      <c r="AH445" t="str">
        <v>Block Group 4, Census Tract 115, Davidson County, Tennessee</v>
      </c>
      <c r="CP445" t="str">
        <v>Block Group 2, Census Tract 67, Shelby County, Tennessee</v>
      </c>
    </row>
    <row r="446" spans="1:94" x14ac:dyDescent="0.3">
      <c r="A446" s="167" t="s">
        <v>7699</v>
      </c>
      <c r="B446" s="168" t="s">
        <v>1356</v>
      </c>
      <c r="C446" s="168" t="s">
        <v>7615</v>
      </c>
      <c r="D446" s="169">
        <v>60</v>
      </c>
      <c r="E446" s="169">
        <v>90</v>
      </c>
      <c r="F446" s="169">
        <v>385</v>
      </c>
      <c r="G446" s="169">
        <v>980</v>
      </c>
      <c r="H446" s="165">
        <f t="shared" si="16"/>
        <v>9.1836734693877556E-2</v>
      </c>
      <c r="J446" t="str">
        <v>Block Group 1, Census Tract 191.15, Davidson County, Tennessee</v>
      </c>
      <c r="K446" t="str">
        <v>Census Tract 191.15, Davidson County, Tennessee</v>
      </c>
      <c r="AH446" t="str">
        <v>Block Group 4, Census Tract 116, Davidson County, Tennessee</v>
      </c>
      <c r="CP446" t="str">
        <v>Block Group 2, Census Tract 68, Shelby County, Tennessee</v>
      </c>
    </row>
    <row r="447" spans="1:94" x14ac:dyDescent="0.3">
      <c r="A447" s="167" t="s">
        <v>7699</v>
      </c>
      <c r="B447" s="168" t="s">
        <v>1357</v>
      </c>
      <c r="C447" s="168" t="s">
        <v>7615</v>
      </c>
      <c r="D447" s="169">
        <v>205</v>
      </c>
      <c r="E447" s="169">
        <v>350</v>
      </c>
      <c r="F447" s="169">
        <v>635</v>
      </c>
      <c r="G447" s="170">
        <v>1190</v>
      </c>
      <c r="H447" s="165">
        <f t="shared" si="16"/>
        <v>0.29411764705882354</v>
      </c>
      <c r="J447" t="str">
        <v>Block Group 1, Census Tract 191.16, Davidson County, Tennessee</v>
      </c>
      <c r="K447" t="str">
        <v>Census Tract 191.16, Davidson County, Tennessee</v>
      </c>
      <c r="AH447" t="str">
        <v>Block Group 4, Census Tract 117, Davidson County, Tennessee</v>
      </c>
      <c r="CP447" t="str">
        <v>Block Group 2, Census Tract 69, Shelby County, Tennessee</v>
      </c>
    </row>
    <row r="448" spans="1:94" x14ac:dyDescent="0.3">
      <c r="A448" s="167" t="s">
        <v>7699</v>
      </c>
      <c r="B448" s="168" t="s">
        <v>1358</v>
      </c>
      <c r="C448" s="168" t="s">
        <v>7615</v>
      </c>
      <c r="D448" s="170">
        <v>1020</v>
      </c>
      <c r="E448" s="170">
        <v>1450</v>
      </c>
      <c r="F448" s="170">
        <v>1640</v>
      </c>
      <c r="G448" s="170">
        <v>1795</v>
      </c>
      <c r="H448" s="165">
        <f t="shared" si="16"/>
        <v>0.80779944289693595</v>
      </c>
      <c r="J448" t="str">
        <v>Block Group 1, Census Tract 191.17, Davidson County, Tennessee</v>
      </c>
      <c r="K448" t="str">
        <v>Census Tract 191.17, Davidson County, Tennessee</v>
      </c>
      <c r="AH448" t="str">
        <v>Block Group 4, Census Tract 127.01, Davidson County, Tennessee</v>
      </c>
      <c r="CP448" t="str">
        <v>Block Group 2, Census Tract 7, Shelby County, Tennessee</v>
      </c>
    </row>
    <row r="449" spans="1:94" x14ac:dyDescent="0.3">
      <c r="A449" s="167" t="s">
        <v>7699</v>
      </c>
      <c r="B449" s="168" t="s">
        <v>1359</v>
      </c>
      <c r="C449" s="168" t="s">
        <v>7615</v>
      </c>
      <c r="D449" s="169">
        <v>155</v>
      </c>
      <c r="E449" s="169">
        <v>960</v>
      </c>
      <c r="F449" s="170">
        <v>1100</v>
      </c>
      <c r="G449" s="170">
        <v>1595</v>
      </c>
      <c r="H449" s="165">
        <f t="shared" si="16"/>
        <v>0.60188087774294674</v>
      </c>
      <c r="J449" t="str">
        <v>Block Group 1, Census Tract 191.18, Davidson County, Tennessee</v>
      </c>
      <c r="K449" t="str">
        <v>Census Tract 191.18, Davidson County, Tennessee</v>
      </c>
      <c r="AH449" t="str">
        <v>Block Group 4, Census Tract 128.01, Davidson County, Tennessee</v>
      </c>
      <c r="CP449" t="str">
        <v>Block Group 2, Census Tract 70, Shelby County, Tennessee</v>
      </c>
    </row>
    <row r="450" spans="1:94" x14ac:dyDescent="0.3">
      <c r="A450" s="167" t="s">
        <v>7699</v>
      </c>
      <c r="B450" s="168" t="s">
        <v>1360</v>
      </c>
      <c r="C450" s="168" t="s">
        <v>7615</v>
      </c>
      <c r="D450" s="169">
        <v>155</v>
      </c>
      <c r="E450" s="169">
        <v>320</v>
      </c>
      <c r="F450" s="169">
        <v>690</v>
      </c>
      <c r="G450" s="169">
        <v>910</v>
      </c>
      <c r="H450" s="165">
        <f t="shared" si="16"/>
        <v>0.35164835164835168</v>
      </c>
      <c r="J450" t="str">
        <v>Block Group 1, Census Tract 191.19, Davidson County, Tennessee</v>
      </c>
      <c r="K450" t="str">
        <v>Census Tract 191.19, Davidson County, Tennessee</v>
      </c>
      <c r="AH450" t="str">
        <v>Block Group 4, Census Tract 133, Davidson County, Tennessee</v>
      </c>
      <c r="CP450" t="str">
        <v>Block Group 2, Census Tract 71, Shelby County, Tennessee</v>
      </c>
    </row>
    <row r="451" spans="1:94" x14ac:dyDescent="0.3">
      <c r="A451" s="167" t="s">
        <v>7699</v>
      </c>
      <c r="B451" s="168" t="s">
        <v>1361</v>
      </c>
      <c r="C451" s="168" t="s">
        <v>7615</v>
      </c>
      <c r="D451" s="169">
        <v>265</v>
      </c>
      <c r="E451" s="169">
        <v>615</v>
      </c>
      <c r="F451" s="170">
        <v>1175</v>
      </c>
      <c r="G451" s="170">
        <v>1455</v>
      </c>
      <c r="H451" s="165">
        <f t="shared" si="16"/>
        <v>0.42268041237113402</v>
      </c>
      <c r="J451" t="str">
        <v>Block Group 1, Census Tract 191.20, Davidson County, Tennessee</v>
      </c>
      <c r="K451" t="str">
        <v>Census Tract 191.20, Davidson County, Tennessee</v>
      </c>
      <c r="AH451" t="str">
        <v>Block Group 4, Census Tract 136, Davidson County, Tennessee</v>
      </c>
      <c r="CP451" t="str">
        <v>Block Group 2, Census Tract 72, Shelby County, Tennessee</v>
      </c>
    </row>
    <row r="452" spans="1:94" x14ac:dyDescent="0.3">
      <c r="A452" s="167" t="s">
        <v>7699</v>
      </c>
      <c r="B452" s="168" t="s">
        <v>1362</v>
      </c>
      <c r="C452" s="168" t="s">
        <v>7615</v>
      </c>
      <c r="D452" s="169">
        <v>205</v>
      </c>
      <c r="E452" s="169">
        <v>405</v>
      </c>
      <c r="F452" s="169">
        <v>615</v>
      </c>
      <c r="G452" s="169">
        <v>705</v>
      </c>
      <c r="H452" s="165">
        <f t="shared" ref="H452:H515" si="17">E452/G452</f>
        <v>0.57446808510638303</v>
      </c>
      <c r="J452" t="str">
        <v>Block Group 1, Census Tract 191.21, Davidson County, Tennessee</v>
      </c>
      <c r="K452" t="str">
        <v>Census Tract 191.21, Davidson County, Tennessee</v>
      </c>
      <c r="AH452" t="str">
        <v>Block Group 4, Census Tract 153, Davidson County, Tennessee</v>
      </c>
      <c r="CP452" t="str">
        <v>Block Group 2, Census Tract 73, Shelby County, Tennessee</v>
      </c>
    </row>
    <row r="453" spans="1:94" x14ac:dyDescent="0.3">
      <c r="A453" s="167" t="s">
        <v>7699</v>
      </c>
      <c r="B453" s="168" t="s">
        <v>1363</v>
      </c>
      <c r="C453" s="168" t="s">
        <v>7615</v>
      </c>
      <c r="D453" s="170">
        <v>1230</v>
      </c>
      <c r="E453" s="170">
        <v>1900</v>
      </c>
      <c r="F453" s="170">
        <v>2260</v>
      </c>
      <c r="G453" s="170">
        <v>2520</v>
      </c>
      <c r="H453" s="165">
        <f t="shared" si="17"/>
        <v>0.75396825396825395</v>
      </c>
      <c r="J453" t="str">
        <v>Block Group 1, Census Tract 192, Davidson County, Tennessee</v>
      </c>
      <c r="K453" t="str">
        <v>Census Tract 192, Davidson County, Tennessee</v>
      </c>
      <c r="AH453" t="str">
        <v>Block Group 4, Census Tract 154.02, Davidson County, Tennessee</v>
      </c>
      <c r="CP453" t="str">
        <v>Block Group 2, Census Tract 74, Shelby County, Tennessee</v>
      </c>
    </row>
    <row r="454" spans="1:94" x14ac:dyDescent="0.3">
      <c r="A454" s="167" t="s">
        <v>7699</v>
      </c>
      <c r="B454" s="168" t="s">
        <v>1364</v>
      </c>
      <c r="C454" s="168" t="s">
        <v>7615</v>
      </c>
      <c r="D454" s="169">
        <v>215</v>
      </c>
      <c r="E454" s="169">
        <v>410</v>
      </c>
      <c r="F454" s="169">
        <v>760</v>
      </c>
      <c r="G454" s="170">
        <v>1055</v>
      </c>
      <c r="H454" s="165">
        <f t="shared" si="17"/>
        <v>0.38862559241706163</v>
      </c>
      <c r="J454" t="str">
        <v>Block Group 1, Census Tract 193, Davidson County, Tennessee</v>
      </c>
      <c r="K454" t="str">
        <v>Census Tract 193, Davidson County, Tennessee</v>
      </c>
      <c r="AH454" t="str">
        <v>Block Group 4, Census Tract 156.13, Davidson County, Tennessee</v>
      </c>
      <c r="CP454" t="str">
        <v>Block Group 2, Census Tract 75, Shelby County, Tennessee</v>
      </c>
    </row>
    <row r="455" spans="1:94" x14ac:dyDescent="0.3">
      <c r="A455" s="167" t="s">
        <v>7699</v>
      </c>
      <c r="B455" s="168" t="s">
        <v>1365</v>
      </c>
      <c r="C455" s="168" t="s">
        <v>7615</v>
      </c>
      <c r="D455" s="169">
        <v>655</v>
      </c>
      <c r="E455" s="169">
        <v>875</v>
      </c>
      <c r="F455" s="170">
        <v>1205</v>
      </c>
      <c r="G455" s="170">
        <v>1280</v>
      </c>
      <c r="H455" s="165">
        <f t="shared" si="17"/>
        <v>0.68359375</v>
      </c>
      <c r="J455" t="str">
        <v>Block Group 1, Census Tract 194.01, Davidson County, Tennessee</v>
      </c>
      <c r="K455" t="str">
        <v>Census Tract 194.01, Davidson County, Tennessee</v>
      </c>
      <c r="AH455" t="str">
        <v>Block Group 4, Census Tract 156.18, Davidson County, Tennessee</v>
      </c>
      <c r="CP455" t="str">
        <v>Block Group 2, Census Tract 78.10, Shelby County, Tennessee</v>
      </c>
    </row>
    <row r="456" spans="1:94" x14ac:dyDescent="0.3">
      <c r="A456" s="167" t="s">
        <v>7699</v>
      </c>
      <c r="B456" s="168" t="s">
        <v>1366</v>
      </c>
      <c r="C456" s="168" t="s">
        <v>7615</v>
      </c>
      <c r="D456" s="169">
        <v>220</v>
      </c>
      <c r="E456" s="169">
        <v>430</v>
      </c>
      <c r="F456" s="169">
        <v>510</v>
      </c>
      <c r="G456" s="169">
        <v>580</v>
      </c>
      <c r="H456" s="165">
        <f t="shared" si="17"/>
        <v>0.74137931034482762</v>
      </c>
      <c r="J456" t="str">
        <v>Block Group 1, Census Tract 194.02, Davidson County, Tennessee</v>
      </c>
      <c r="K456" t="str">
        <v>Census Tract 194.02, Davidson County, Tennessee</v>
      </c>
      <c r="AH456" t="str">
        <v>Block Group 4, Census Tract 156.26, Davidson County, Tennessee</v>
      </c>
      <c r="CP456" t="str">
        <v>Block Group 2, Census Tract 78.21, Shelby County, Tennessee</v>
      </c>
    </row>
    <row r="457" spans="1:94" x14ac:dyDescent="0.3">
      <c r="A457" s="167" t="s">
        <v>7699</v>
      </c>
      <c r="B457" s="168" t="s">
        <v>1367</v>
      </c>
      <c r="C457" s="168" t="s">
        <v>7615</v>
      </c>
      <c r="D457" s="169">
        <v>630</v>
      </c>
      <c r="E457" s="169">
        <v>980</v>
      </c>
      <c r="F457" s="170">
        <v>1320</v>
      </c>
      <c r="G457" s="170">
        <v>1840</v>
      </c>
      <c r="H457" s="165">
        <f t="shared" si="17"/>
        <v>0.53260869565217395</v>
      </c>
      <c r="J457" t="str">
        <v>Block Group 1, Census Tract 195.01, Davidson County, Tennessee</v>
      </c>
      <c r="K457" t="str">
        <v>Census Tract 195.01, Davidson County, Tennessee</v>
      </c>
      <c r="AH457" t="str">
        <v>Block Group 4, Census Tract 156.29, Davidson County, Tennessee</v>
      </c>
      <c r="CP457" t="str">
        <v>Block Group 2, Census Tract 79, Shelby County, Tennessee</v>
      </c>
    </row>
    <row r="458" spans="1:94" x14ac:dyDescent="0.3">
      <c r="A458" s="167" t="s">
        <v>7699</v>
      </c>
      <c r="B458" s="168" t="s">
        <v>1368</v>
      </c>
      <c r="C458" s="168" t="s">
        <v>7615</v>
      </c>
      <c r="D458" s="169">
        <v>280</v>
      </c>
      <c r="E458" s="169">
        <v>325</v>
      </c>
      <c r="F458" s="169">
        <v>535</v>
      </c>
      <c r="G458" s="170">
        <v>1340</v>
      </c>
      <c r="H458" s="165">
        <f t="shared" si="17"/>
        <v>0.24253731343283583</v>
      </c>
      <c r="J458" t="str">
        <v>Block Group 1, Census Tract 195.02, Davidson County, Tennessee</v>
      </c>
      <c r="K458" t="str">
        <v>Census Tract 195.02, Davidson County, Tennessee</v>
      </c>
      <c r="AH458" t="str">
        <v>Block Group 4, Census Tract 156.34, Davidson County, Tennessee</v>
      </c>
      <c r="CP458" t="str">
        <v>Block Group 2, Census Tract 8, Shelby County, Tennessee</v>
      </c>
    </row>
    <row r="459" spans="1:94" x14ac:dyDescent="0.3">
      <c r="A459" s="167" t="s">
        <v>7699</v>
      </c>
      <c r="B459" s="168" t="s">
        <v>1369</v>
      </c>
      <c r="C459" s="168" t="s">
        <v>7615</v>
      </c>
      <c r="D459" s="169">
        <v>270</v>
      </c>
      <c r="E459" s="169">
        <v>475</v>
      </c>
      <c r="F459" s="169">
        <v>690</v>
      </c>
      <c r="G459" s="169">
        <v>975</v>
      </c>
      <c r="H459" s="165">
        <f t="shared" si="17"/>
        <v>0.48717948717948717</v>
      </c>
      <c r="J459" t="str">
        <v>Block Group 1, Census Tract 195.03, Davidson County, Tennessee</v>
      </c>
      <c r="K459" t="str">
        <v>Census Tract 195.03, Davidson County, Tennessee</v>
      </c>
      <c r="AH459" t="str">
        <v>Block Group 4, Census Tract 167, Davidson County, Tennessee</v>
      </c>
      <c r="CP459" t="str">
        <v>Block Group 2, Census Tract 80, Shelby County, Tennessee</v>
      </c>
    </row>
    <row r="460" spans="1:94" x14ac:dyDescent="0.3">
      <c r="A460" s="167" t="s">
        <v>7699</v>
      </c>
      <c r="B460" s="168" t="s">
        <v>1370</v>
      </c>
      <c r="C460" s="168" t="s">
        <v>7615</v>
      </c>
      <c r="D460" s="169">
        <v>425</v>
      </c>
      <c r="E460" s="169">
        <v>695</v>
      </c>
      <c r="F460" s="169">
        <v>785</v>
      </c>
      <c r="G460" s="169">
        <v>825</v>
      </c>
      <c r="H460" s="165">
        <f t="shared" si="17"/>
        <v>0.84242424242424241</v>
      </c>
      <c r="J460" t="str">
        <v>Block Group 1, Census Tract 196, Davidson County, Tennessee</v>
      </c>
      <c r="K460" t="str">
        <v>Census Tract 196, Davidson County, Tennessee</v>
      </c>
      <c r="AH460" t="str">
        <v>Block Group 4, Census Tract 169, Davidson County, Tennessee</v>
      </c>
      <c r="CP460" t="str">
        <v>Block Group 2, Census Tract 81.10, Shelby County, Tennessee</v>
      </c>
    </row>
    <row r="461" spans="1:94" x14ac:dyDescent="0.3">
      <c r="A461" s="167" t="s">
        <v>7699</v>
      </c>
      <c r="B461" s="168" t="s">
        <v>1371</v>
      </c>
      <c r="C461" s="168" t="s">
        <v>7615</v>
      </c>
      <c r="D461" s="169">
        <v>240</v>
      </c>
      <c r="E461" s="169">
        <v>440</v>
      </c>
      <c r="F461" s="169">
        <v>715</v>
      </c>
      <c r="G461" s="169">
        <v>795</v>
      </c>
      <c r="H461" s="165">
        <f t="shared" si="17"/>
        <v>0.55345911949685533</v>
      </c>
      <c r="J461" t="str">
        <v>Block Group 1, Census Tract 2, Madison County, Tennessee</v>
      </c>
      <c r="K461" t="str">
        <v>Census Tract 2, Madison County, Tennessee</v>
      </c>
      <c r="AH461" t="str">
        <v>Block Group 4, Census Tract 174.02, Davidson County, Tennessee</v>
      </c>
      <c r="CP461" t="str">
        <v>Block Group 2, Census Tract 81.20, Shelby County, Tennessee</v>
      </c>
    </row>
    <row r="462" spans="1:94" x14ac:dyDescent="0.3">
      <c r="A462" s="167" t="s">
        <v>7699</v>
      </c>
      <c r="B462" s="168" t="s">
        <v>1372</v>
      </c>
      <c r="C462" s="168" t="s">
        <v>7615</v>
      </c>
      <c r="D462" s="169">
        <v>505</v>
      </c>
      <c r="E462" s="169">
        <v>860</v>
      </c>
      <c r="F462" s="170">
        <v>1020</v>
      </c>
      <c r="G462" s="170">
        <v>1660</v>
      </c>
      <c r="H462" s="165">
        <f t="shared" si="17"/>
        <v>0.51807228915662651</v>
      </c>
      <c r="J462" t="str">
        <v>Block Group 1, Census Tract 2, Shelby County, Tennessee</v>
      </c>
      <c r="K462" t="str">
        <v>Census Tract 2, Shelby County, Tennessee</v>
      </c>
      <c r="AH462" t="str">
        <v>Block Group 4, Census Tract 178, Davidson County, Tennessee</v>
      </c>
      <c r="CP462" t="str">
        <v>Block Group 2, Census Tract 82, Shelby County, Tennessee</v>
      </c>
    </row>
    <row r="463" spans="1:94" x14ac:dyDescent="0.3">
      <c r="A463" s="167" t="s">
        <v>7699</v>
      </c>
      <c r="B463" s="168" t="s">
        <v>1373</v>
      </c>
      <c r="C463" s="168" t="s">
        <v>7615</v>
      </c>
      <c r="D463" s="169">
        <v>760</v>
      </c>
      <c r="E463" s="170">
        <v>1045</v>
      </c>
      <c r="F463" s="170">
        <v>1290</v>
      </c>
      <c r="G463" s="170">
        <v>1375</v>
      </c>
      <c r="H463" s="165">
        <f t="shared" si="17"/>
        <v>0.76</v>
      </c>
      <c r="J463" t="str">
        <v>Block Group 1, Census Tract 2.01, Putnam County, Tennessee</v>
      </c>
      <c r="K463" t="str">
        <v>Census Tract 2.01, Putnam County, Tennessee</v>
      </c>
      <c r="AH463" t="str">
        <v>Block Group 4, Census Tract 179.01, Davidson County, Tennessee</v>
      </c>
      <c r="CP463" t="str">
        <v>Block Group 2, Census Tract 85, Shelby County, Tennessee</v>
      </c>
    </row>
    <row r="464" spans="1:94" x14ac:dyDescent="0.3">
      <c r="A464" s="167" t="s">
        <v>7699</v>
      </c>
      <c r="B464" s="168" t="s">
        <v>1374</v>
      </c>
      <c r="C464" s="168" t="s">
        <v>7615</v>
      </c>
      <c r="D464" s="169">
        <v>440</v>
      </c>
      <c r="E464" s="169">
        <v>875</v>
      </c>
      <c r="F464" s="170">
        <v>1215</v>
      </c>
      <c r="G464" s="170">
        <v>1655</v>
      </c>
      <c r="H464" s="165">
        <f t="shared" si="17"/>
        <v>0.52870090634441091</v>
      </c>
      <c r="J464" t="str">
        <v>Block Group 1, Census Tract 2.02, Putnam County, Tennessee</v>
      </c>
      <c r="K464" t="str">
        <v>Census Tract 2.02, Putnam County, Tennessee</v>
      </c>
      <c r="AH464" t="str">
        <v>Block Group 4, Census Tract 180, Davidson County, Tennessee</v>
      </c>
      <c r="CP464" t="str">
        <v>Block Group 2, Census Tract 86, Shelby County, Tennessee</v>
      </c>
    </row>
    <row r="465" spans="1:94" x14ac:dyDescent="0.3">
      <c r="A465" s="167" t="s">
        <v>7699</v>
      </c>
      <c r="B465" s="168" t="s">
        <v>1375</v>
      </c>
      <c r="C465" s="168" t="s">
        <v>7615</v>
      </c>
      <c r="D465" s="169">
        <v>150</v>
      </c>
      <c r="E465" s="169">
        <v>370</v>
      </c>
      <c r="F465" s="169">
        <v>510</v>
      </c>
      <c r="G465" s="170">
        <v>1375</v>
      </c>
      <c r="H465" s="165">
        <f t="shared" si="17"/>
        <v>0.2690909090909091</v>
      </c>
      <c r="J465" t="str">
        <v>Block Group 1, Census Tract 20, Hamilton County, Tennessee</v>
      </c>
      <c r="K465" t="str">
        <v>Census Tract 20, Hamilton County, Tennessee</v>
      </c>
      <c r="AH465" t="str">
        <v>Block Group 4, Census Tract 184.04, Davidson County, Tennessee</v>
      </c>
      <c r="CP465" t="str">
        <v>Block Group 2, Census Tract 87, Shelby County, Tennessee</v>
      </c>
    </row>
    <row r="466" spans="1:94" x14ac:dyDescent="0.3">
      <c r="A466" s="167" t="s">
        <v>7699</v>
      </c>
      <c r="B466" s="168" t="s">
        <v>1376</v>
      </c>
      <c r="C466" s="168" t="s">
        <v>7615</v>
      </c>
      <c r="D466" s="169">
        <v>35</v>
      </c>
      <c r="E466" s="169">
        <v>470</v>
      </c>
      <c r="F466" s="169">
        <v>735</v>
      </c>
      <c r="G466" s="170">
        <v>1760</v>
      </c>
      <c r="H466" s="165">
        <f t="shared" si="17"/>
        <v>0.26704545454545453</v>
      </c>
      <c r="J466" t="str">
        <v>Block Group 1, Census Tract 20, Knox County, Tennessee</v>
      </c>
      <c r="K466" t="str">
        <v>Census Tract 20, Knox County, Tennessee</v>
      </c>
      <c r="AH466" t="str">
        <v>Block Group 4, Census Tract 185, Davidson County, Tennessee</v>
      </c>
      <c r="CP466" t="str">
        <v>Block Group 2, Census Tract 88, Shelby County, Tennessee</v>
      </c>
    </row>
    <row r="467" spans="1:94" x14ac:dyDescent="0.3">
      <c r="A467" s="167" t="s">
        <v>7699</v>
      </c>
      <c r="B467" s="168" t="s">
        <v>1377</v>
      </c>
      <c r="C467" s="168" t="s">
        <v>7615</v>
      </c>
      <c r="D467" s="169">
        <v>240</v>
      </c>
      <c r="E467" s="169">
        <v>445</v>
      </c>
      <c r="F467" s="169">
        <v>700</v>
      </c>
      <c r="G467" s="169">
        <v>975</v>
      </c>
      <c r="H467" s="165">
        <f t="shared" si="17"/>
        <v>0.4564102564102564</v>
      </c>
      <c r="J467" t="str">
        <v>Block Group 1, Census Tract 20, Shelby County, Tennessee</v>
      </c>
      <c r="K467" t="str">
        <v>Census Tract 20, Shelby County, Tennessee</v>
      </c>
      <c r="AH467" t="str">
        <v>Block Group 4, Census Tract 186.02, Davidson County, Tennessee</v>
      </c>
      <c r="CP467" t="str">
        <v>Block Group 2, Census Tract 89, Shelby County, Tennessee</v>
      </c>
    </row>
    <row r="468" spans="1:94" x14ac:dyDescent="0.3">
      <c r="A468" s="167" t="s">
        <v>7699</v>
      </c>
      <c r="B468" s="168" t="s">
        <v>1378</v>
      </c>
      <c r="C468" s="168" t="s">
        <v>7615</v>
      </c>
      <c r="D468" s="169">
        <v>155</v>
      </c>
      <c r="E468" s="169">
        <v>735</v>
      </c>
      <c r="F468" s="169">
        <v>885</v>
      </c>
      <c r="G468" s="170">
        <v>1145</v>
      </c>
      <c r="H468" s="165">
        <f t="shared" si="17"/>
        <v>0.64192139737991272</v>
      </c>
      <c r="J468" t="str">
        <v>Block Group 1, Census Tract 201, Anderson County, Tennessee</v>
      </c>
      <c r="K468" t="str">
        <v>Census Tract 201, Anderson County, Tennessee</v>
      </c>
      <c r="AH468" t="str">
        <v>Block Group 4, Census Tract 188.01, Davidson County, Tennessee</v>
      </c>
      <c r="CP468" t="str">
        <v>Block Group 2, Census Tract 9, Shelby County, Tennessee</v>
      </c>
    </row>
    <row r="469" spans="1:94" x14ac:dyDescent="0.3">
      <c r="A469" s="167" t="s">
        <v>7699</v>
      </c>
      <c r="B469" s="168" t="s">
        <v>1379</v>
      </c>
      <c r="C469" s="168" t="s">
        <v>7615</v>
      </c>
      <c r="D469" s="169">
        <v>310</v>
      </c>
      <c r="E469" s="170">
        <v>1120</v>
      </c>
      <c r="F469" s="170">
        <v>1240</v>
      </c>
      <c r="G469" s="170">
        <v>2065</v>
      </c>
      <c r="H469" s="165">
        <f t="shared" si="17"/>
        <v>0.5423728813559322</v>
      </c>
      <c r="J469" t="str">
        <v>Block Group 1, Census Tract 201.01, Shelby County, Tennessee</v>
      </c>
      <c r="K469" t="str">
        <v>Census Tract 201.01, Shelby County, Tennessee</v>
      </c>
      <c r="AH469" t="str">
        <v>Block Group 4, Census Tract 190.03, Davidson County, Tennessee</v>
      </c>
      <c r="CP469" t="str">
        <v>Block Group 2, Census Tract 91, Shelby County, Tennessee</v>
      </c>
    </row>
    <row r="470" spans="1:94" x14ac:dyDescent="0.3">
      <c r="A470" s="167" t="s">
        <v>7699</v>
      </c>
      <c r="B470" s="168" t="s">
        <v>1380</v>
      </c>
      <c r="C470" s="168" t="s">
        <v>7615</v>
      </c>
      <c r="D470" s="169">
        <v>745</v>
      </c>
      <c r="E470" s="170">
        <v>1360</v>
      </c>
      <c r="F470" s="170">
        <v>2230</v>
      </c>
      <c r="G470" s="170">
        <v>2880</v>
      </c>
      <c r="H470" s="165">
        <f t="shared" si="17"/>
        <v>0.47222222222222221</v>
      </c>
      <c r="J470" t="str">
        <v>Block Group 1, Census Tract 201.01, Sumner County, Tennessee</v>
      </c>
      <c r="K470" t="str">
        <v>Census Tract 201.01, Sumner County, Tennessee</v>
      </c>
      <c r="AH470" t="str">
        <v>Block Group 4, Census Tract 190.08, Davidson County, Tennessee</v>
      </c>
      <c r="CP470" t="str">
        <v>Block Group 2, Census Tract 92.01, Shelby County, Tennessee</v>
      </c>
    </row>
    <row r="471" spans="1:94" x14ac:dyDescent="0.3">
      <c r="A471" s="167" t="s">
        <v>7699</v>
      </c>
      <c r="B471" s="168" t="s">
        <v>1381</v>
      </c>
      <c r="C471" s="168" t="s">
        <v>7615</v>
      </c>
      <c r="D471" s="169">
        <v>35</v>
      </c>
      <c r="E471" s="169">
        <v>95</v>
      </c>
      <c r="F471" s="169">
        <v>145</v>
      </c>
      <c r="G471" s="169">
        <v>475</v>
      </c>
      <c r="H471" s="165">
        <f t="shared" si="17"/>
        <v>0.2</v>
      </c>
      <c r="J471" t="str">
        <v>Block Group 1, Census Tract 201.02, Shelby County, Tennessee</v>
      </c>
      <c r="K471" t="str">
        <v>Census Tract 201.02, Shelby County, Tennessee</v>
      </c>
      <c r="AH471" t="str">
        <v>Block Group 4, Census Tract 191.05, Davidson County, Tennessee</v>
      </c>
      <c r="CP471" t="str">
        <v>Block Group 2, Census Tract 92.02, Shelby County, Tennessee</v>
      </c>
    </row>
    <row r="472" spans="1:94" x14ac:dyDescent="0.3">
      <c r="A472" s="167" t="s">
        <v>7699</v>
      </c>
      <c r="B472" s="168" t="s">
        <v>1382</v>
      </c>
      <c r="C472" s="168" t="s">
        <v>7615</v>
      </c>
      <c r="D472" s="169">
        <v>575</v>
      </c>
      <c r="E472" s="169">
        <v>735</v>
      </c>
      <c r="F472" s="169">
        <v>965</v>
      </c>
      <c r="G472" s="170">
        <v>1365</v>
      </c>
      <c r="H472" s="165">
        <f t="shared" si="17"/>
        <v>0.53846153846153844</v>
      </c>
      <c r="J472" t="str">
        <v>Block Group 1, Census Tract 201.02, Sumner County, Tennessee</v>
      </c>
      <c r="K472" t="str">
        <v>Census Tract 201.02, Sumner County, Tennessee</v>
      </c>
      <c r="AH472" t="str">
        <v>Block Group 4, Census Tract 192, Davidson County, Tennessee</v>
      </c>
      <c r="CP472" t="str">
        <v>Block Group 2, Census Tract 93, Shelby County, Tennessee</v>
      </c>
    </row>
    <row r="473" spans="1:94" x14ac:dyDescent="0.3">
      <c r="A473" s="167" t="s">
        <v>7699</v>
      </c>
      <c r="B473" s="168" t="s">
        <v>1383</v>
      </c>
      <c r="C473" s="168" t="s">
        <v>7615</v>
      </c>
      <c r="D473" s="169">
        <v>405</v>
      </c>
      <c r="E473" s="169">
        <v>520</v>
      </c>
      <c r="F473" s="169">
        <v>660</v>
      </c>
      <c r="G473" s="170">
        <v>1175</v>
      </c>
      <c r="H473" s="165">
        <f t="shared" si="17"/>
        <v>0.44255319148936167</v>
      </c>
      <c r="J473" t="str">
        <v>Block Group 1, Census Tract 202.01, Anderson County, Tennessee</v>
      </c>
      <c r="K473" t="str">
        <v>Census Tract 202.01, Anderson County, Tennessee</v>
      </c>
      <c r="AH473" t="str">
        <v>Block Group 5, Census Tract 105.01, Davidson County, Tennessee</v>
      </c>
      <c r="CP473" t="str">
        <v>Block Group 2, Census Tract 94, Shelby County, Tennessee</v>
      </c>
    </row>
    <row r="474" spans="1:94" x14ac:dyDescent="0.3">
      <c r="A474" s="167" t="s">
        <v>7699</v>
      </c>
      <c r="B474" s="168" t="s">
        <v>1384</v>
      </c>
      <c r="C474" s="168" t="s">
        <v>7615</v>
      </c>
      <c r="D474" s="169">
        <v>555</v>
      </c>
      <c r="E474" s="169">
        <v>770</v>
      </c>
      <c r="F474" s="170">
        <v>1250</v>
      </c>
      <c r="G474" s="170">
        <v>1605</v>
      </c>
      <c r="H474" s="165">
        <f t="shared" si="17"/>
        <v>0.47975077881619937</v>
      </c>
      <c r="J474" t="str">
        <v>Block Group 1, Census Tract 202.02, Anderson County, Tennessee</v>
      </c>
      <c r="K474" t="str">
        <v>Census Tract 202.02, Anderson County, Tennessee</v>
      </c>
      <c r="AH474" t="str">
        <v>Block Group 5, Census Tract 110.01, Davidson County, Tennessee</v>
      </c>
      <c r="CP474" t="str">
        <v>Block Group 2, Census Tract 95.01, Shelby County, Tennessee</v>
      </c>
    </row>
    <row r="475" spans="1:94" x14ac:dyDescent="0.3">
      <c r="A475" s="167" t="s">
        <v>7699</v>
      </c>
      <c r="B475" s="168" t="s">
        <v>1385</v>
      </c>
      <c r="C475" s="168" t="s">
        <v>7615</v>
      </c>
      <c r="D475" s="169">
        <v>995</v>
      </c>
      <c r="E475" s="170">
        <v>1535</v>
      </c>
      <c r="F475" s="170">
        <v>1895</v>
      </c>
      <c r="G475" s="170">
        <v>2545</v>
      </c>
      <c r="H475" s="165">
        <f t="shared" si="17"/>
        <v>0.60314341846758346</v>
      </c>
      <c r="J475" t="str">
        <v>Block Group 1, Census Tract 202.03, Sumner County, Tennessee</v>
      </c>
      <c r="K475" t="str">
        <v>Census Tract 202.03, Sumner County, Tennessee</v>
      </c>
      <c r="AH475" t="str">
        <v>Block Group 5, Census Tract 116, Davidson County, Tennessee</v>
      </c>
      <c r="CP475" t="str">
        <v>Block Group 2, Census Tract 95.02, Shelby County, Tennessee</v>
      </c>
    </row>
    <row r="476" spans="1:94" x14ac:dyDescent="0.3">
      <c r="A476" s="167" t="s">
        <v>7699</v>
      </c>
      <c r="B476" s="168" t="s">
        <v>1386</v>
      </c>
      <c r="C476" s="168" t="s">
        <v>7615</v>
      </c>
      <c r="D476" s="169">
        <v>275</v>
      </c>
      <c r="E476" s="169">
        <v>515</v>
      </c>
      <c r="F476" s="169">
        <v>865</v>
      </c>
      <c r="G476" s="170">
        <v>1025</v>
      </c>
      <c r="H476" s="165">
        <f t="shared" si="17"/>
        <v>0.5024390243902439</v>
      </c>
      <c r="J476" t="str">
        <v>Block Group 1, Census Tract 202.04, Sumner County, Tennessee</v>
      </c>
      <c r="K476" t="str">
        <v>Census Tract 202.04, Sumner County, Tennessee</v>
      </c>
      <c r="AH476" t="str">
        <v>Block Group 5, Census Tract 117, Davidson County, Tennessee</v>
      </c>
      <c r="CP476" t="str">
        <v>Block Group 2, Census Tract 96, Shelby County, Tennessee</v>
      </c>
    </row>
    <row r="477" spans="1:94" x14ac:dyDescent="0.3">
      <c r="A477" s="167" t="s">
        <v>7699</v>
      </c>
      <c r="B477" s="168" t="s">
        <v>1387</v>
      </c>
      <c r="C477" s="168" t="s">
        <v>7615</v>
      </c>
      <c r="D477" s="169">
        <v>230</v>
      </c>
      <c r="E477" s="169">
        <v>495</v>
      </c>
      <c r="F477" s="169">
        <v>800</v>
      </c>
      <c r="G477" s="170">
        <v>1575</v>
      </c>
      <c r="H477" s="165">
        <f t="shared" si="17"/>
        <v>0.31428571428571428</v>
      </c>
      <c r="J477" t="str">
        <v>Block Group 1, Census Tract 202.05, Sumner County, Tennessee</v>
      </c>
      <c r="K477" t="str">
        <v>Census Tract 202.05, Sumner County, Tennessee</v>
      </c>
      <c r="AH477" t="str">
        <v>Block Group 5, Census Tract 156.18, Davidson County, Tennessee</v>
      </c>
      <c r="CP477" t="str">
        <v>Block Group 2, Census Tract 97, Shelby County, Tennessee</v>
      </c>
    </row>
    <row r="478" spans="1:94" x14ac:dyDescent="0.3">
      <c r="A478" s="167" t="s">
        <v>7699</v>
      </c>
      <c r="B478" s="168" t="s">
        <v>1388</v>
      </c>
      <c r="C478" s="168" t="s">
        <v>7615</v>
      </c>
      <c r="D478" s="169">
        <v>170</v>
      </c>
      <c r="E478" s="169">
        <v>435</v>
      </c>
      <c r="F478" s="169">
        <v>650</v>
      </c>
      <c r="G478" s="170">
        <v>1200</v>
      </c>
      <c r="H478" s="165">
        <f t="shared" si="17"/>
        <v>0.36249999999999999</v>
      </c>
      <c r="J478" t="str">
        <v>Block Group 1, Census Tract 202.06, Sumner County, Tennessee</v>
      </c>
      <c r="K478" t="str">
        <v>Census Tract 202.06, Sumner County, Tennessee</v>
      </c>
      <c r="AH478" t="str">
        <v>Block Group 5, Census Tract 167, Davidson County, Tennessee</v>
      </c>
      <c r="CP478" t="str">
        <v>Block Group 2, Census Tract 98, Shelby County, Tennessee</v>
      </c>
    </row>
    <row r="479" spans="1:94" x14ac:dyDescent="0.3">
      <c r="A479" s="167" t="s">
        <v>7699</v>
      </c>
      <c r="B479" s="168" t="s">
        <v>1389</v>
      </c>
      <c r="C479" s="168" t="s">
        <v>7615</v>
      </c>
      <c r="D479" s="169">
        <v>10</v>
      </c>
      <c r="E479" s="169">
        <v>250</v>
      </c>
      <c r="F479" s="169">
        <v>365</v>
      </c>
      <c r="G479" s="170">
        <v>1330</v>
      </c>
      <c r="H479" s="165">
        <f t="shared" si="17"/>
        <v>0.18796992481203006</v>
      </c>
      <c r="J479" t="str">
        <v>Block Group 1, Census Tract 202.07, Sumner County, Tennessee</v>
      </c>
      <c r="K479" t="str">
        <v>Census Tract 202.07, Sumner County, Tennessee</v>
      </c>
      <c r="AH479" t="str">
        <v>Block Group 5, Census Tract 169, Davidson County, Tennessee</v>
      </c>
      <c r="CP479" t="str">
        <v>Block Group 2, Census Tract 99.01, Shelby County, Tennessee</v>
      </c>
    </row>
    <row r="480" spans="1:94" x14ac:dyDescent="0.3">
      <c r="A480" s="167" t="s">
        <v>7699</v>
      </c>
      <c r="B480" s="168" t="s">
        <v>1390</v>
      </c>
      <c r="C480" s="168" t="s">
        <v>7615</v>
      </c>
      <c r="D480" s="169">
        <v>70</v>
      </c>
      <c r="E480" s="169">
        <v>200</v>
      </c>
      <c r="F480" s="169">
        <v>375</v>
      </c>
      <c r="G480" s="170">
        <v>1205</v>
      </c>
      <c r="H480" s="165">
        <f t="shared" si="17"/>
        <v>0.16597510373443983</v>
      </c>
      <c r="J480" t="str">
        <v>Block Group 1, Census Tract 202.08, Sumner County, Tennessee</v>
      </c>
      <c r="K480" t="str">
        <v>Census Tract 202.08, Sumner County, Tennessee</v>
      </c>
      <c r="AH480" t="str">
        <v>Block Group 5, Census Tract 178, Davidson County, Tennessee</v>
      </c>
      <c r="CP480" t="str">
        <v>Block Group 2, Census Tract 99.02, Shelby County, Tennessee</v>
      </c>
    </row>
    <row r="481" spans="1:94" x14ac:dyDescent="0.3">
      <c r="A481" s="167" t="s">
        <v>7699</v>
      </c>
      <c r="B481" s="168" t="s">
        <v>1391</v>
      </c>
      <c r="C481" s="168" t="s">
        <v>7615</v>
      </c>
      <c r="D481" s="169">
        <v>535</v>
      </c>
      <c r="E481" s="169">
        <v>770</v>
      </c>
      <c r="F481" s="169">
        <v>955</v>
      </c>
      <c r="G481" s="170">
        <v>1005</v>
      </c>
      <c r="H481" s="165">
        <f t="shared" si="17"/>
        <v>0.76616915422885568</v>
      </c>
      <c r="J481" t="str">
        <v>Block Group 1, Census Tract 202.09, Sumner County, Tennessee</v>
      </c>
      <c r="K481" t="str">
        <v>Census Tract 202.09, Sumner County, Tennessee</v>
      </c>
      <c r="AH481" t="str">
        <v>Block Group 5, Census Tract 180, Davidson County, Tennessee</v>
      </c>
      <c r="CP481" t="str">
        <v>Block Group 3, Census Tract 1, Shelby County, Tennessee</v>
      </c>
    </row>
    <row r="482" spans="1:94" x14ac:dyDescent="0.3">
      <c r="A482" s="167" t="s">
        <v>7699</v>
      </c>
      <c r="B482" s="168" t="s">
        <v>1392</v>
      </c>
      <c r="C482" s="168" t="s">
        <v>7615</v>
      </c>
      <c r="D482" s="169">
        <v>390</v>
      </c>
      <c r="E482" s="169">
        <v>575</v>
      </c>
      <c r="F482" s="170">
        <v>1005</v>
      </c>
      <c r="G482" s="170">
        <v>1540</v>
      </c>
      <c r="H482" s="165">
        <f t="shared" si="17"/>
        <v>0.37337662337662336</v>
      </c>
      <c r="J482" t="str">
        <v>Block Group 1, Census Tract 202.10, Shelby County, Tennessee</v>
      </c>
      <c r="K482" t="str">
        <v>Census Tract 202.10, Shelby County, Tennessee</v>
      </c>
      <c r="AH482" t="str">
        <v>Block Group 5, Census Tract 185, Davidson County, Tennessee</v>
      </c>
      <c r="CP482" t="str">
        <v>Block Group 3, Census Tract 100.02, Shelby County, Tennessee</v>
      </c>
    </row>
    <row r="483" spans="1:94" x14ac:dyDescent="0.3">
      <c r="A483" s="167" t="s">
        <v>7699</v>
      </c>
      <c r="B483" s="168" t="s">
        <v>1393</v>
      </c>
      <c r="C483" s="168" t="s">
        <v>7615</v>
      </c>
      <c r="D483" s="169">
        <v>335</v>
      </c>
      <c r="E483" s="169">
        <v>360</v>
      </c>
      <c r="F483" s="169">
        <v>710</v>
      </c>
      <c r="G483" s="169">
        <v>950</v>
      </c>
      <c r="H483" s="165">
        <f t="shared" si="17"/>
        <v>0.37894736842105264</v>
      </c>
      <c r="J483" t="str">
        <v>Block Group 1, Census Tract 202.21, Shelby County, Tennessee</v>
      </c>
      <c r="K483" t="str">
        <v>Census Tract 202.21, Shelby County, Tennessee</v>
      </c>
      <c r="AH483" t="str">
        <v>Block Group 5, Census Tract 188.01, Davidson County, Tennessee</v>
      </c>
      <c r="CP483" t="str">
        <v>Block Group 3, Census Tract 101.20, Shelby County, Tennessee</v>
      </c>
    </row>
    <row r="484" spans="1:94" x14ac:dyDescent="0.3">
      <c r="A484" s="167" t="s">
        <v>7699</v>
      </c>
      <c r="B484" s="168" t="s">
        <v>1394</v>
      </c>
      <c r="C484" s="168" t="s">
        <v>7615</v>
      </c>
      <c r="D484" s="169">
        <v>155</v>
      </c>
      <c r="E484" s="169">
        <v>295</v>
      </c>
      <c r="F484" s="169">
        <v>420</v>
      </c>
      <c r="G484" s="169">
        <v>775</v>
      </c>
      <c r="H484" s="165">
        <f t="shared" si="17"/>
        <v>0.38064516129032255</v>
      </c>
      <c r="J484" t="str">
        <v>Block Group 1, Census Tract 202.22, Shelby County, Tennessee</v>
      </c>
      <c r="K484" t="str">
        <v>Census Tract 202.22, Shelby County, Tennessee</v>
      </c>
      <c r="AH484" t="str">
        <v>Block Group 5, Census Tract 191.05, Davidson County, Tennessee</v>
      </c>
      <c r="CP484" t="str">
        <v>Block Group 3, Census Tract 101.21, Shelby County, Tennessee</v>
      </c>
    </row>
    <row r="485" spans="1:94" x14ac:dyDescent="0.3">
      <c r="A485" s="167" t="s">
        <v>7699</v>
      </c>
      <c r="B485" s="168" t="s">
        <v>1395</v>
      </c>
      <c r="C485" s="168" t="s">
        <v>7615</v>
      </c>
      <c r="D485" s="169">
        <v>180</v>
      </c>
      <c r="E485" s="169">
        <v>780</v>
      </c>
      <c r="F485" s="170">
        <v>1245</v>
      </c>
      <c r="G485" s="170">
        <v>1285</v>
      </c>
      <c r="H485" s="165">
        <f t="shared" si="17"/>
        <v>0.60700389105058361</v>
      </c>
      <c r="J485" t="str">
        <v>Block Group 1, Census Tract 203, Anderson County, Tennessee</v>
      </c>
      <c r="K485" t="str">
        <v>Census Tract 203, Anderson County, Tennessee</v>
      </c>
      <c r="AH485" t="str">
        <v>Block Group 6, Census Tract 117, Davidson County, Tennessee</v>
      </c>
      <c r="CP485" t="str">
        <v>Block Group 3, Census Tract 101.22, Shelby County, Tennessee</v>
      </c>
    </row>
    <row r="486" spans="1:94" x14ac:dyDescent="0.3">
      <c r="A486" s="167" t="s">
        <v>7699</v>
      </c>
      <c r="B486" s="168" t="s">
        <v>1396</v>
      </c>
      <c r="C486" s="168" t="s">
        <v>7615</v>
      </c>
      <c r="D486" s="170">
        <v>1115</v>
      </c>
      <c r="E486" s="170">
        <v>1250</v>
      </c>
      <c r="F486" s="170">
        <v>1835</v>
      </c>
      <c r="G486" s="170">
        <v>1945</v>
      </c>
      <c r="H486" s="165">
        <f t="shared" si="17"/>
        <v>0.64267352185089976</v>
      </c>
      <c r="J486" t="str">
        <v>Block Group 1, Census Tract 203, Sumner County, Tennessee</v>
      </c>
      <c r="K486" t="str">
        <v>Census Tract 203, Sumner County, Tennessee</v>
      </c>
      <c r="AH486" t="str">
        <v>Block Group 6, Census Tract 185, Davidson County, Tennessee</v>
      </c>
      <c r="CP486" t="str">
        <v>Block Group 3, Census Tract 102.10, Shelby County, Tennessee</v>
      </c>
    </row>
    <row r="487" spans="1:94" x14ac:dyDescent="0.3">
      <c r="A487" s="167" t="s">
        <v>7699</v>
      </c>
      <c r="B487" s="168" t="s">
        <v>1397</v>
      </c>
      <c r="C487" s="168" t="s">
        <v>7615</v>
      </c>
      <c r="D487" s="169">
        <v>185</v>
      </c>
      <c r="E487" s="169">
        <v>545</v>
      </c>
      <c r="F487" s="169">
        <v>870</v>
      </c>
      <c r="G487" s="170">
        <v>1445</v>
      </c>
      <c r="H487" s="165">
        <f t="shared" si="17"/>
        <v>0.37716262975778547</v>
      </c>
      <c r="J487" t="str">
        <v>Block Group 1, Census Tract 203.01, Shelby County, Tennessee</v>
      </c>
      <c r="K487" t="str">
        <v>Census Tract 203.01, Shelby County, Tennessee</v>
      </c>
      <c r="AH487" t="str">
        <v>Block Group 6, Census Tract 188.01, Davidson County, Tennessee</v>
      </c>
      <c r="CP487" t="str">
        <v>Block Group 3, Census Tract 102.20, Shelby County, Tennessee</v>
      </c>
    </row>
    <row r="488" spans="1:94" x14ac:dyDescent="0.3">
      <c r="A488" s="167" t="s">
        <v>7699</v>
      </c>
      <c r="B488" s="168" t="s">
        <v>1398</v>
      </c>
      <c r="C488" s="168" t="s">
        <v>7615</v>
      </c>
      <c r="D488" s="169">
        <v>215</v>
      </c>
      <c r="E488" s="169">
        <v>435</v>
      </c>
      <c r="F488" s="169">
        <v>780</v>
      </c>
      <c r="G488" s="170">
        <v>1225</v>
      </c>
      <c r="H488" s="165">
        <f t="shared" si="17"/>
        <v>0.35510204081632651</v>
      </c>
      <c r="J488" t="str">
        <v>Block Group 1, Census Tract 203.02, Shelby County, Tennessee</v>
      </c>
      <c r="K488" t="str">
        <v>Census Tract 203.02, Shelby County, Tennessee</v>
      </c>
      <c r="AH488" t="str">
        <v>Block Group 7, Census Tract 117, Davidson County, Tennessee</v>
      </c>
      <c r="CP488" t="str">
        <v>Block Group 3, Census Tract 106.10, Shelby County, Tennessee</v>
      </c>
    </row>
    <row r="489" spans="1:94" x14ac:dyDescent="0.3">
      <c r="A489" s="167" t="s">
        <v>7699</v>
      </c>
      <c r="B489" s="168" t="s">
        <v>1399</v>
      </c>
      <c r="C489" s="168" t="s">
        <v>7615</v>
      </c>
      <c r="D489" s="169">
        <v>425</v>
      </c>
      <c r="E489" s="169">
        <v>880</v>
      </c>
      <c r="F489" s="170">
        <v>1420</v>
      </c>
      <c r="G489" s="170">
        <v>2295</v>
      </c>
      <c r="H489" s="165">
        <f t="shared" si="17"/>
        <v>0.38344226579520696</v>
      </c>
      <c r="J489" t="str">
        <v>Block Group 1, Census Tract 204, Anderson County, Tennessee</v>
      </c>
      <c r="K489" t="str">
        <v>Census Tract 204, Anderson County, Tennessee</v>
      </c>
      <c r="CP489" t="str">
        <v>Block Group 3, Census Tract 106.20, Shelby County, Tennessee</v>
      </c>
    </row>
    <row r="490" spans="1:94" x14ac:dyDescent="0.3">
      <c r="A490" s="167" t="s">
        <v>7699</v>
      </c>
      <c r="B490" s="168" t="s">
        <v>1400</v>
      </c>
      <c r="C490" s="168" t="s">
        <v>7615</v>
      </c>
      <c r="D490" s="169">
        <v>335</v>
      </c>
      <c r="E490" s="169">
        <v>485</v>
      </c>
      <c r="F490" s="169">
        <v>705</v>
      </c>
      <c r="G490" s="170">
        <v>1115</v>
      </c>
      <c r="H490" s="165">
        <f t="shared" si="17"/>
        <v>0.4349775784753363</v>
      </c>
      <c r="J490" t="str">
        <v>Block Group 1, Census Tract 204, Shelby County, Tennessee</v>
      </c>
      <c r="K490" t="str">
        <v>Census Tract 204, Shelby County, Tennessee</v>
      </c>
      <c r="CP490" t="str">
        <v>Block Group 3, Census Tract 106.30, Shelby County, Tennessee</v>
      </c>
    </row>
    <row r="491" spans="1:94" x14ac:dyDescent="0.3">
      <c r="A491" s="167" t="s">
        <v>7699</v>
      </c>
      <c r="B491" s="168" t="s">
        <v>1401</v>
      </c>
      <c r="C491" s="168" t="s">
        <v>7615</v>
      </c>
      <c r="D491" s="169">
        <v>390</v>
      </c>
      <c r="E491" s="169">
        <v>700</v>
      </c>
      <c r="F491" s="169">
        <v>805</v>
      </c>
      <c r="G491" s="170">
        <v>1620</v>
      </c>
      <c r="H491" s="165">
        <f t="shared" si="17"/>
        <v>0.43209876543209874</v>
      </c>
      <c r="J491" t="str">
        <v>Block Group 1, Census Tract 204.03, Sumner County, Tennessee</v>
      </c>
      <c r="K491" t="str">
        <v>Census Tract 204.03, Sumner County, Tennessee</v>
      </c>
      <c r="CP491" t="str">
        <v>Block Group 3, Census Tract 107.10, Shelby County, Tennessee</v>
      </c>
    </row>
    <row r="492" spans="1:94" x14ac:dyDescent="0.3">
      <c r="A492" s="167" t="s">
        <v>7699</v>
      </c>
      <c r="B492" s="168" t="s">
        <v>1402</v>
      </c>
      <c r="C492" s="168" t="s">
        <v>7615</v>
      </c>
      <c r="D492" s="169">
        <v>85</v>
      </c>
      <c r="E492" s="169">
        <v>165</v>
      </c>
      <c r="F492" s="169">
        <v>550</v>
      </c>
      <c r="G492" s="169">
        <v>930</v>
      </c>
      <c r="H492" s="165">
        <f t="shared" si="17"/>
        <v>0.17741935483870969</v>
      </c>
      <c r="J492" t="str">
        <v>Block Group 1, Census Tract 204.04, Sumner County, Tennessee</v>
      </c>
      <c r="K492" t="str">
        <v>Census Tract 204.04, Sumner County, Tennessee</v>
      </c>
      <c r="CP492" t="str">
        <v>Block Group 3, Census Tract 107.20, Shelby County, Tennessee</v>
      </c>
    </row>
    <row r="493" spans="1:94" x14ac:dyDescent="0.3">
      <c r="A493" s="167" t="s">
        <v>7699</v>
      </c>
      <c r="B493" s="168" t="s">
        <v>1403</v>
      </c>
      <c r="C493" s="168" t="s">
        <v>7615</v>
      </c>
      <c r="D493" s="169">
        <v>750</v>
      </c>
      <c r="E493" s="170">
        <v>1495</v>
      </c>
      <c r="F493" s="170">
        <v>1670</v>
      </c>
      <c r="G493" s="170">
        <v>2100</v>
      </c>
      <c r="H493" s="165">
        <f t="shared" si="17"/>
        <v>0.71190476190476193</v>
      </c>
      <c r="J493" t="str">
        <v>Block Group 1, Census Tract 204.05, Sumner County, Tennessee</v>
      </c>
      <c r="K493" t="str">
        <v>Census Tract 204.05, Sumner County, Tennessee</v>
      </c>
      <c r="CP493" t="str">
        <v>Block Group 3, Census Tract 108.10, Shelby County, Tennessee</v>
      </c>
    </row>
    <row r="494" spans="1:94" x14ac:dyDescent="0.3">
      <c r="A494" s="167" t="s">
        <v>7699</v>
      </c>
      <c r="B494" s="168" t="s">
        <v>1404</v>
      </c>
      <c r="C494" s="168" t="s">
        <v>7615</v>
      </c>
      <c r="D494" s="169">
        <v>750</v>
      </c>
      <c r="E494" s="170">
        <v>1000</v>
      </c>
      <c r="F494" s="170">
        <v>1175</v>
      </c>
      <c r="G494" s="170">
        <v>1545</v>
      </c>
      <c r="H494" s="165">
        <f t="shared" si="17"/>
        <v>0.6472491909385113</v>
      </c>
      <c r="J494" t="str">
        <v>Block Group 1, Census Tract 204.06, Sumner County, Tennessee</v>
      </c>
      <c r="K494" t="str">
        <v>Census Tract 204.06, Sumner County, Tennessee</v>
      </c>
      <c r="CP494" t="str">
        <v>Block Group 3, Census Tract 108.20, Shelby County, Tennessee</v>
      </c>
    </row>
    <row r="495" spans="1:94" x14ac:dyDescent="0.3">
      <c r="A495" s="167" t="s">
        <v>7699</v>
      </c>
      <c r="B495" s="168" t="s">
        <v>1405</v>
      </c>
      <c r="C495" s="168" t="s">
        <v>7615</v>
      </c>
      <c r="D495" s="169">
        <v>0</v>
      </c>
      <c r="E495" s="169">
        <v>0</v>
      </c>
      <c r="F495" s="169">
        <v>0</v>
      </c>
      <c r="G495" s="169">
        <v>0</v>
      </c>
      <c r="H495" s="165" t="e">
        <f t="shared" si="17"/>
        <v>#DIV/0!</v>
      </c>
      <c r="J495" t="str">
        <v>Block Group 1, Census Tract 204.07, Sumner County, Tennessee</v>
      </c>
      <c r="K495" t="str">
        <v>Census Tract 204.07, Sumner County, Tennessee</v>
      </c>
      <c r="CP495" t="str">
        <v>Block Group 3, Census Tract 11, Shelby County, Tennessee</v>
      </c>
    </row>
    <row r="496" spans="1:94" x14ac:dyDescent="0.3">
      <c r="A496" s="167" t="s">
        <v>7699</v>
      </c>
      <c r="B496" s="168" t="s">
        <v>1406</v>
      </c>
      <c r="C496" s="168" t="s">
        <v>7616</v>
      </c>
      <c r="D496" s="169">
        <v>140</v>
      </c>
      <c r="E496" s="169">
        <v>375</v>
      </c>
      <c r="F496" s="169">
        <v>875</v>
      </c>
      <c r="G496" s="170">
        <v>1665</v>
      </c>
      <c r="H496" s="165">
        <f t="shared" si="17"/>
        <v>0.22522522522522523</v>
      </c>
      <c r="J496" t="str">
        <v>Block Group 1, Census Tract 205, Anderson County, Tennessee</v>
      </c>
      <c r="K496" t="str">
        <v>Census Tract 205, Anderson County, Tennessee</v>
      </c>
      <c r="CP496" t="str">
        <v>Block Group 3, Census Tract 110.10, Shelby County, Tennessee</v>
      </c>
    </row>
    <row r="497" spans="1:94" x14ac:dyDescent="0.3">
      <c r="A497" s="167" t="s">
        <v>7699</v>
      </c>
      <c r="B497" s="168" t="s">
        <v>1407</v>
      </c>
      <c r="C497" s="168" t="s">
        <v>7616</v>
      </c>
      <c r="D497" s="169">
        <v>335</v>
      </c>
      <c r="E497" s="169">
        <v>540</v>
      </c>
      <c r="F497" s="170">
        <v>1080</v>
      </c>
      <c r="G497" s="170">
        <v>3005</v>
      </c>
      <c r="H497" s="165">
        <f t="shared" si="17"/>
        <v>0.17970049916805325</v>
      </c>
      <c r="J497" t="str">
        <v>Block Group 1, Census Tract 205.01, Sumner County, Tennessee</v>
      </c>
      <c r="K497" t="str">
        <v>Census Tract 205.01, Sumner County, Tennessee</v>
      </c>
      <c r="CP497" t="str">
        <v>Block Group 3, Census Tract 112, Shelby County, Tennessee</v>
      </c>
    </row>
    <row r="498" spans="1:94" x14ac:dyDescent="0.3">
      <c r="A498" s="167" t="s">
        <v>7699</v>
      </c>
      <c r="B498" s="168" t="s">
        <v>1408</v>
      </c>
      <c r="C498" s="168" t="s">
        <v>7616</v>
      </c>
      <c r="D498" s="169">
        <v>35</v>
      </c>
      <c r="E498" s="169">
        <v>185</v>
      </c>
      <c r="F498" s="169">
        <v>785</v>
      </c>
      <c r="G498" s="170">
        <v>1180</v>
      </c>
      <c r="H498" s="165">
        <f t="shared" si="17"/>
        <v>0.15677966101694915</v>
      </c>
      <c r="J498" t="str">
        <v>Block Group 1, Census Tract 205.02, Sumner County, Tennessee</v>
      </c>
      <c r="K498" t="str">
        <v>Census Tract 205.02, Sumner County, Tennessee</v>
      </c>
      <c r="CP498" t="str">
        <v>Block Group 3, Census Tract 114.01, Shelby County, Tennessee</v>
      </c>
    </row>
    <row r="499" spans="1:94" x14ac:dyDescent="0.3">
      <c r="A499" s="167" t="s">
        <v>7699</v>
      </c>
      <c r="B499" s="168" t="s">
        <v>1409</v>
      </c>
      <c r="C499" s="168" t="s">
        <v>7616</v>
      </c>
      <c r="D499" s="169">
        <v>120</v>
      </c>
      <c r="E499" s="169">
        <v>455</v>
      </c>
      <c r="F499" s="169">
        <v>595</v>
      </c>
      <c r="G499" s="170">
        <v>2280</v>
      </c>
      <c r="H499" s="165">
        <f t="shared" si="17"/>
        <v>0.19956140350877194</v>
      </c>
      <c r="J499" t="str">
        <v>Block Group 1, Census Tract 205.03, Sumner County, Tennessee</v>
      </c>
      <c r="K499" t="str">
        <v>Census Tract 205.03, Sumner County, Tennessee</v>
      </c>
      <c r="CP499" t="str">
        <v>Block Group 3, Census Tract 115, Shelby County, Tennessee</v>
      </c>
    </row>
    <row r="500" spans="1:94" x14ac:dyDescent="0.3">
      <c r="A500" s="167" t="s">
        <v>7699</v>
      </c>
      <c r="B500" s="168" t="s">
        <v>1410</v>
      </c>
      <c r="C500" s="168" t="s">
        <v>7616</v>
      </c>
      <c r="D500" s="169">
        <v>85</v>
      </c>
      <c r="E500" s="169">
        <v>210</v>
      </c>
      <c r="F500" s="169">
        <v>765</v>
      </c>
      <c r="G500" s="170">
        <v>1735</v>
      </c>
      <c r="H500" s="165">
        <f t="shared" si="17"/>
        <v>0.12103746397694524</v>
      </c>
      <c r="J500" t="str">
        <v>Block Group 1, Census Tract 205.11, Shelby County, Tennessee</v>
      </c>
      <c r="K500" t="str">
        <v>Census Tract 205.11, Shelby County, Tennessee</v>
      </c>
      <c r="CP500" t="str">
        <v>Block Group 3, Census Tract 116, Shelby County, Tennessee</v>
      </c>
    </row>
    <row r="501" spans="1:94" x14ac:dyDescent="0.3">
      <c r="A501" s="167" t="s">
        <v>7699</v>
      </c>
      <c r="B501" s="168" t="s">
        <v>1411</v>
      </c>
      <c r="C501" s="168" t="s">
        <v>7616</v>
      </c>
      <c r="D501" s="169">
        <v>150</v>
      </c>
      <c r="E501" s="169">
        <v>705</v>
      </c>
      <c r="F501" s="170">
        <v>1495</v>
      </c>
      <c r="G501" s="170">
        <v>1915</v>
      </c>
      <c r="H501" s="165">
        <f t="shared" si="17"/>
        <v>0.36814621409921672</v>
      </c>
      <c r="J501" t="str">
        <v>Block Group 1, Census Tract 205.21, Shelby County, Tennessee</v>
      </c>
      <c r="K501" t="str">
        <v>Census Tract 205.21, Shelby County, Tennessee</v>
      </c>
      <c r="CP501" t="str">
        <v>Block Group 3, Census Tract 118, Shelby County, Tennessee</v>
      </c>
    </row>
    <row r="502" spans="1:94" x14ac:dyDescent="0.3">
      <c r="A502" s="167" t="s">
        <v>7699</v>
      </c>
      <c r="B502" s="168" t="s">
        <v>1412</v>
      </c>
      <c r="C502" s="168" t="s">
        <v>7616</v>
      </c>
      <c r="D502" s="169">
        <v>95</v>
      </c>
      <c r="E502" s="169">
        <v>220</v>
      </c>
      <c r="F502" s="169">
        <v>350</v>
      </c>
      <c r="G502" s="169">
        <v>660</v>
      </c>
      <c r="H502" s="165">
        <f t="shared" si="17"/>
        <v>0.33333333333333331</v>
      </c>
      <c r="J502" t="str">
        <v>Block Group 1, Census Tract 205.23, Shelby County, Tennessee</v>
      </c>
      <c r="K502" t="str">
        <v>Census Tract 205.23, Shelby County, Tennessee</v>
      </c>
      <c r="CP502" t="str">
        <v>Block Group 3, Census Tract 12, Shelby County, Tennessee</v>
      </c>
    </row>
    <row r="503" spans="1:94" x14ac:dyDescent="0.3">
      <c r="A503" s="167" t="s">
        <v>7699</v>
      </c>
      <c r="B503" s="168" t="s">
        <v>1413</v>
      </c>
      <c r="C503" s="168" t="s">
        <v>7616</v>
      </c>
      <c r="D503" s="169">
        <v>610</v>
      </c>
      <c r="E503" s="169">
        <v>700</v>
      </c>
      <c r="F503" s="170">
        <v>1250</v>
      </c>
      <c r="G503" s="170">
        <v>2035</v>
      </c>
      <c r="H503" s="165">
        <f t="shared" si="17"/>
        <v>0.34398034398034399</v>
      </c>
      <c r="J503" t="str">
        <v>Block Group 1, Census Tract 205.24, Shelby County, Tennessee</v>
      </c>
      <c r="K503" t="str">
        <v>Census Tract 205.24, Shelby County, Tennessee</v>
      </c>
      <c r="CP503" t="str">
        <v>Block Group 3, Census Tract 13, Shelby County, Tennessee</v>
      </c>
    </row>
    <row r="504" spans="1:94" x14ac:dyDescent="0.3">
      <c r="A504" s="167" t="s">
        <v>7699</v>
      </c>
      <c r="B504" s="168" t="s">
        <v>1414</v>
      </c>
      <c r="C504" s="168" t="s">
        <v>7616</v>
      </c>
      <c r="D504" s="169">
        <v>255</v>
      </c>
      <c r="E504" s="169">
        <v>285</v>
      </c>
      <c r="F504" s="169">
        <v>510</v>
      </c>
      <c r="G504" s="170">
        <v>1190</v>
      </c>
      <c r="H504" s="165">
        <f t="shared" si="17"/>
        <v>0.23949579831932774</v>
      </c>
      <c r="J504" t="str">
        <v>Block Group 1, Census Tract 205.31, Shelby County, Tennessee</v>
      </c>
      <c r="K504" t="str">
        <v>Census Tract 205.31, Shelby County, Tennessee</v>
      </c>
      <c r="CP504" t="str">
        <v>Block Group 3, Census Tract 17, Shelby County, Tennessee</v>
      </c>
    </row>
    <row r="505" spans="1:94" x14ac:dyDescent="0.3">
      <c r="A505" s="167" t="s">
        <v>7699</v>
      </c>
      <c r="B505" s="168" t="s">
        <v>1415</v>
      </c>
      <c r="C505" s="168" t="s">
        <v>7616</v>
      </c>
      <c r="D505" s="169">
        <v>80</v>
      </c>
      <c r="E505" s="169">
        <v>300</v>
      </c>
      <c r="F505" s="169">
        <v>520</v>
      </c>
      <c r="G505" s="170">
        <v>1370</v>
      </c>
      <c r="H505" s="165">
        <f t="shared" si="17"/>
        <v>0.21897810218978103</v>
      </c>
      <c r="J505" t="str">
        <v>Block Group 1, Census Tract 205.32, Shelby County, Tennessee</v>
      </c>
      <c r="K505" t="str">
        <v>Census Tract 205.32, Shelby County, Tennessee</v>
      </c>
      <c r="CP505" t="str">
        <v>Block Group 3, Census Tract 201.01, Shelby County, Tennessee</v>
      </c>
    </row>
    <row r="506" spans="1:94" x14ac:dyDescent="0.3">
      <c r="A506" s="167" t="s">
        <v>7699</v>
      </c>
      <c r="B506" s="168" t="s">
        <v>1416</v>
      </c>
      <c r="C506" s="168" t="s">
        <v>7616</v>
      </c>
      <c r="D506" s="169">
        <v>290</v>
      </c>
      <c r="E506" s="169">
        <v>725</v>
      </c>
      <c r="F506" s="170">
        <v>1060</v>
      </c>
      <c r="G506" s="170">
        <v>2110</v>
      </c>
      <c r="H506" s="165">
        <f t="shared" si="17"/>
        <v>0.34360189573459715</v>
      </c>
      <c r="J506" t="str">
        <v>Block Group 1, Census Tract 205.41, Shelby County, Tennessee</v>
      </c>
      <c r="K506" t="str">
        <v>Census Tract 205.41, Shelby County, Tennessee</v>
      </c>
      <c r="CP506" t="str">
        <v>Block Group 3, Census Tract 202.10, Shelby County, Tennessee</v>
      </c>
    </row>
    <row r="507" spans="1:94" x14ac:dyDescent="0.3">
      <c r="A507" s="167" t="s">
        <v>7699</v>
      </c>
      <c r="B507" s="168" t="s">
        <v>1417</v>
      </c>
      <c r="C507" s="168" t="s">
        <v>7616</v>
      </c>
      <c r="D507" s="169">
        <v>225</v>
      </c>
      <c r="E507" s="169">
        <v>700</v>
      </c>
      <c r="F507" s="170">
        <v>1265</v>
      </c>
      <c r="G507" s="170">
        <v>2305</v>
      </c>
      <c r="H507" s="165">
        <f t="shared" si="17"/>
        <v>0.3036876355748373</v>
      </c>
      <c r="J507" t="str">
        <v>Block Group 1, Census Tract 205.42, Shelby County, Tennessee</v>
      </c>
      <c r="K507" t="str">
        <v>Census Tract 205.42, Shelby County, Tennessee</v>
      </c>
      <c r="CP507" t="str">
        <v>Block Group 3, Census Tract 203.02, Shelby County, Tennessee</v>
      </c>
    </row>
    <row r="508" spans="1:94" x14ac:dyDescent="0.3">
      <c r="A508" s="167" t="s">
        <v>7699</v>
      </c>
      <c r="B508" s="168" t="s">
        <v>1418</v>
      </c>
      <c r="C508" s="168" t="s">
        <v>7616</v>
      </c>
      <c r="D508" s="169">
        <v>400</v>
      </c>
      <c r="E508" s="170">
        <v>1105</v>
      </c>
      <c r="F508" s="170">
        <v>1220</v>
      </c>
      <c r="G508" s="170">
        <v>2135</v>
      </c>
      <c r="H508" s="165">
        <f t="shared" si="17"/>
        <v>0.51756440281030447</v>
      </c>
      <c r="J508" t="str">
        <v>Block Group 1, Census Tract 205.43, Shelby County, Tennessee</v>
      </c>
      <c r="K508" t="str">
        <v>Census Tract 205.43, Shelby County, Tennessee</v>
      </c>
      <c r="CP508" t="str">
        <v>Block Group 3, Census Tract 205.21, Shelby County, Tennessee</v>
      </c>
    </row>
    <row r="509" spans="1:94" x14ac:dyDescent="0.3">
      <c r="A509" s="167" t="s">
        <v>7699</v>
      </c>
      <c r="B509" s="168" t="s">
        <v>1419</v>
      </c>
      <c r="C509" s="168" t="s">
        <v>7616</v>
      </c>
      <c r="D509" s="170">
        <v>1670</v>
      </c>
      <c r="E509" s="170">
        <v>1790</v>
      </c>
      <c r="F509" s="170">
        <v>1910</v>
      </c>
      <c r="G509" s="170">
        <v>2070</v>
      </c>
      <c r="H509" s="165">
        <f t="shared" si="17"/>
        <v>0.86473429951690817</v>
      </c>
      <c r="J509" t="str">
        <v>Block Group 1, Census Tract 205.44, Shelby County, Tennessee</v>
      </c>
      <c r="K509" t="str">
        <v>Census Tract 205.44, Shelby County, Tennessee</v>
      </c>
      <c r="CP509" t="str">
        <v>Block Group 3, Census Tract 205.24, Shelby County, Tennessee</v>
      </c>
    </row>
    <row r="510" spans="1:94" x14ac:dyDescent="0.3">
      <c r="A510" s="167" t="s">
        <v>7699</v>
      </c>
      <c r="B510" s="168" t="s">
        <v>1420</v>
      </c>
      <c r="C510" s="168" t="s">
        <v>7616</v>
      </c>
      <c r="D510" s="169">
        <v>385</v>
      </c>
      <c r="E510" s="170">
        <v>1395</v>
      </c>
      <c r="F510" s="170">
        <v>1640</v>
      </c>
      <c r="G510" s="170">
        <v>2775</v>
      </c>
      <c r="H510" s="165">
        <f t="shared" si="17"/>
        <v>0.50270270270270268</v>
      </c>
      <c r="J510" t="str">
        <v>Block Group 1, Census Tract 206, Anderson County, Tennessee</v>
      </c>
      <c r="K510" t="str">
        <v>Census Tract 206, Anderson County, Tennessee</v>
      </c>
      <c r="CP510" t="str">
        <v>Block Group 3, Census Tract 205.31, Shelby County, Tennessee</v>
      </c>
    </row>
    <row r="511" spans="1:94" x14ac:dyDescent="0.3">
      <c r="A511" s="167" t="s">
        <v>7699</v>
      </c>
      <c r="B511" s="168" t="s">
        <v>1421</v>
      </c>
      <c r="C511" s="168" t="s">
        <v>7616</v>
      </c>
      <c r="D511" s="169">
        <v>140</v>
      </c>
      <c r="E511" s="169">
        <v>210</v>
      </c>
      <c r="F511" s="169">
        <v>590</v>
      </c>
      <c r="G511" s="170">
        <v>1070</v>
      </c>
      <c r="H511" s="165">
        <f t="shared" si="17"/>
        <v>0.19626168224299065</v>
      </c>
      <c r="J511" t="str">
        <v>Block Group 1, Census Tract 206.01, Sumner County, Tennessee</v>
      </c>
      <c r="K511" t="str">
        <v>Census Tract 206.01, Sumner County, Tennessee</v>
      </c>
      <c r="CP511" t="str">
        <v>Block Group 3, Census Tract 205.32, Shelby County, Tennessee</v>
      </c>
    </row>
    <row r="512" spans="1:94" x14ac:dyDescent="0.3">
      <c r="A512" s="167" t="s">
        <v>7699</v>
      </c>
      <c r="B512" s="168" t="s">
        <v>1422</v>
      </c>
      <c r="C512" s="168" t="s">
        <v>7616</v>
      </c>
      <c r="D512" s="169">
        <v>190</v>
      </c>
      <c r="E512" s="169">
        <v>625</v>
      </c>
      <c r="F512" s="169">
        <v>870</v>
      </c>
      <c r="G512" s="170">
        <v>2030</v>
      </c>
      <c r="H512" s="165">
        <f t="shared" si="17"/>
        <v>0.30788177339901479</v>
      </c>
      <c r="J512" t="str">
        <v>Block Group 1, Census Tract 206.02, Sumner County, Tennessee</v>
      </c>
      <c r="K512" t="str">
        <v>Census Tract 206.02, Sumner County, Tennessee</v>
      </c>
      <c r="CP512" t="str">
        <v>Block Group 3, Census Tract 205.41, Shelby County, Tennessee</v>
      </c>
    </row>
    <row r="513" spans="1:94" x14ac:dyDescent="0.3">
      <c r="A513" s="167" t="s">
        <v>7699</v>
      </c>
      <c r="B513" s="168" t="s">
        <v>1423</v>
      </c>
      <c r="C513" s="168" t="s">
        <v>7616</v>
      </c>
      <c r="D513" s="169">
        <v>460</v>
      </c>
      <c r="E513" s="170">
        <v>1090</v>
      </c>
      <c r="F513" s="170">
        <v>1270</v>
      </c>
      <c r="G513" s="170">
        <v>1660</v>
      </c>
      <c r="H513" s="165">
        <f t="shared" si="17"/>
        <v>0.65662650602409633</v>
      </c>
      <c r="J513" t="str">
        <v>Block Group 1, Census Tract 206.03, Sumner County, Tennessee</v>
      </c>
      <c r="K513" t="str">
        <v>Census Tract 206.03, Sumner County, Tennessee</v>
      </c>
      <c r="CP513" t="str">
        <v>Block Group 3, Census Tract 205.42, Shelby County, Tennessee</v>
      </c>
    </row>
    <row r="514" spans="1:94" x14ac:dyDescent="0.3">
      <c r="A514" s="167" t="s">
        <v>7699</v>
      </c>
      <c r="B514" s="168" t="s">
        <v>1424</v>
      </c>
      <c r="C514" s="168" t="s">
        <v>7616</v>
      </c>
      <c r="D514" s="169">
        <v>285</v>
      </c>
      <c r="E514" s="170">
        <v>1485</v>
      </c>
      <c r="F514" s="170">
        <v>1605</v>
      </c>
      <c r="G514" s="170">
        <v>2025</v>
      </c>
      <c r="H514" s="165">
        <f t="shared" si="17"/>
        <v>0.73333333333333328</v>
      </c>
      <c r="J514" t="str">
        <v>Block Group 1, Census Tract 206.10, Shelby County, Tennessee</v>
      </c>
      <c r="K514" t="str">
        <v>Census Tract 206.10, Shelby County, Tennessee</v>
      </c>
      <c r="CP514" t="str">
        <v>Block Group 3, Census Tract 205.43, Shelby County, Tennessee</v>
      </c>
    </row>
    <row r="515" spans="1:94" x14ac:dyDescent="0.3">
      <c r="A515" s="167" t="s">
        <v>7699</v>
      </c>
      <c r="B515" s="168" t="s">
        <v>1425</v>
      </c>
      <c r="C515" s="168" t="s">
        <v>7616</v>
      </c>
      <c r="D515" s="169">
        <v>235</v>
      </c>
      <c r="E515" s="169">
        <v>735</v>
      </c>
      <c r="F515" s="170">
        <v>1005</v>
      </c>
      <c r="G515" s="170">
        <v>1270</v>
      </c>
      <c r="H515" s="165">
        <f t="shared" si="17"/>
        <v>0.57874015748031493</v>
      </c>
      <c r="J515" t="str">
        <v>Block Group 1, Census Tract 206.21, Shelby County, Tennessee</v>
      </c>
      <c r="K515" t="str">
        <v>Census Tract 206.21, Shelby County, Tennessee</v>
      </c>
      <c r="CP515" t="str">
        <v>Block Group 3, Census Tract 206.10, Shelby County, Tennessee</v>
      </c>
    </row>
    <row r="516" spans="1:94" x14ac:dyDescent="0.3">
      <c r="A516" s="167" t="s">
        <v>7699</v>
      </c>
      <c r="B516" s="168" t="s">
        <v>1426</v>
      </c>
      <c r="C516" s="168" t="s">
        <v>7616</v>
      </c>
      <c r="D516" s="169">
        <v>265</v>
      </c>
      <c r="E516" s="169">
        <v>700</v>
      </c>
      <c r="F516" s="170">
        <v>1200</v>
      </c>
      <c r="G516" s="170">
        <v>1960</v>
      </c>
      <c r="H516" s="165">
        <f t="shared" ref="H516:H579" si="18">E516/G516</f>
        <v>0.35714285714285715</v>
      </c>
      <c r="J516" t="str">
        <v>Block Group 1, Census Tract 206.22, Shelby County, Tennessee</v>
      </c>
      <c r="K516" t="str">
        <v>Census Tract 206.22, Shelby County, Tennessee</v>
      </c>
      <c r="CP516" t="str">
        <v>Block Group 3, Census Tract 206.21, Shelby County, Tennessee</v>
      </c>
    </row>
    <row r="517" spans="1:94" x14ac:dyDescent="0.3">
      <c r="A517" s="167" t="s">
        <v>7699</v>
      </c>
      <c r="B517" s="168" t="s">
        <v>1427</v>
      </c>
      <c r="C517" s="168" t="s">
        <v>7616</v>
      </c>
      <c r="D517" s="169">
        <v>395</v>
      </c>
      <c r="E517" s="169">
        <v>790</v>
      </c>
      <c r="F517" s="170">
        <v>1020</v>
      </c>
      <c r="G517" s="170">
        <v>1750</v>
      </c>
      <c r="H517" s="165">
        <f t="shared" si="18"/>
        <v>0.4514285714285714</v>
      </c>
      <c r="J517" t="str">
        <v>Block Group 1, Census Tract 206.32, Shelby County, Tennessee</v>
      </c>
      <c r="K517" t="str">
        <v>Census Tract 206.32, Shelby County, Tennessee</v>
      </c>
      <c r="CP517" t="str">
        <v>Block Group 3, Census Tract 206.22, Shelby County, Tennessee</v>
      </c>
    </row>
    <row r="518" spans="1:94" x14ac:dyDescent="0.3">
      <c r="A518" s="167" t="s">
        <v>7699</v>
      </c>
      <c r="B518" s="168" t="s">
        <v>1428</v>
      </c>
      <c r="C518" s="168" t="s">
        <v>7616</v>
      </c>
      <c r="D518" s="169">
        <v>300</v>
      </c>
      <c r="E518" s="169">
        <v>570</v>
      </c>
      <c r="F518" s="169">
        <v>965</v>
      </c>
      <c r="G518" s="170">
        <v>1795</v>
      </c>
      <c r="H518" s="165">
        <f t="shared" si="18"/>
        <v>0.31754874651810583</v>
      </c>
      <c r="J518" t="str">
        <v>Block Group 1, Census Tract 206.33, Shelby County, Tennessee</v>
      </c>
      <c r="K518" t="str">
        <v>Census Tract 206.33, Shelby County, Tennessee</v>
      </c>
      <c r="CP518" t="str">
        <v>Block Group 3, Census Tract 206.32, Shelby County, Tennessee</v>
      </c>
    </row>
    <row r="519" spans="1:94" x14ac:dyDescent="0.3">
      <c r="A519" s="167" t="s">
        <v>7699</v>
      </c>
      <c r="B519" s="168" t="s">
        <v>1429</v>
      </c>
      <c r="C519" s="168" t="s">
        <v>7616</v>
      </c>
      <c r="D519" s="169">
        <v>475</v>
      </c>
      <c r="E519" s="169">
        <v>565</v>
      </c>
      <c r="F519" s="169">
        <v>910</v>
      </c>
      <c r="G519" s="170">
        <v>1535</v>
      </c>
      <c r="H519" s="165">
        <f t="shared" si="18"/>
        <v>0.36807817589576547</v>
      </c>
      <c r="J519" t="str">
        <v>Block Group 1, Census Tract 206.34, Shelby County, Tennessee</v>
      </c>
      <c r="K519" t="str">
        <v>Census Tract 206.34, Shelby County, Tennessee</v>
      </c>
      <c r="CP519" t="str">
        <v>Block Group 3, Census Tract 206.51, Shelby County, Tennessee</v>
      </c>
    </row>
    <row r="520" spans="1:94" x14ac:dyDescent="0.3">
      <c r="A520" s="167" t="s">
        <v>7699</v>
      </c>
      <c r="B520" s="168" t="s">
        <v>1430</v>
      </c>
      <c r="C520" s="168" t="s">
        <v>7616</v>
      </c>
      <c r="D520" s="169">
        <v>285</v>
      </c>
      <c r="E520" s="169">
        <v>470</v>
      </c>
      <c r="F520" s="169">
        <v>770</v>
      </c>
      <c r="G520" s="170">
        <v>1685</v>
      </c>
      <c r="H520" s="165">
        <f t="shared" si="18"/>
        <v>0.27893175074183979</v>
      </c>
      <c r="J520" t="str">
        <v>Block Group 1, Census Tract 206.35, Shelby County, Tennessee</v>
      </c>
      <c r="K520" t="str">
        <v>Census Tract 206.35, Shelby County, Tennessee</v>
      </c>
      <c r="CP520" t="str">
        <v>Block Group 3, Census Tract 206.52, Shelby County, Tennessee</v>
      </c>
    </row>
    <row r="521" spans="1:94" x14ac:dyDescent="0.3">
      <c r="A521" s="167" t="s">
        <v>7699</v>
      </c>
      <c r="B521" s="168" t="s">
        <v>1431</v>
      </c>
      <c r="C521" s="168" t="s">
        <v>7616</v>
      </c>
      <c r="D521" s="169">
        <v>195</v>
      </c>
      <c r="E521" s="169">
        <v>470</v>
      </c>
      <c r="F521" s="169">
        <v>765</v>
      </c>
      <c r="G521" s="170">
        <v>1665</v>
      </c>
      <c r="H521" s="165">
        <f t="shared" si="18"/>
        <v>0.2822822822822823</v>
      </c>
      <c r="J521" t="str">
        <v>Block Group 1, Census Tract 206.51, Shelby County, Tennessee</v>
      </c>
      <c r="K521" t="str">
        <v>Census Tract 206.51, Shelby County, Tennessee</v>
      </c>
      <c r="CP521" t="str">
        <v>Block Group 3, Census Tract 206.54, Shelby County, Tennessee</v>
      </c>
    </row>
    <row r="522" spans="1:94" x14ac:dyDescent="0.3">
      <c r="A522" s="167" t="s">
        <v>7699</v>
      </c>
      <c r="B522" s="168" t="s">
        <v>1432</v>
      </c>
      <c r="C522" s="168" t="s">
        <v>7616</v>
      </c>
      <c r="D522" s="169">
        <v>90</v>
      </c>
      <c r="E522" s="169">
        <v>185</v>
      </c>
      <c r="F522" s="169">
        <v>360</v>
      </c>
      <c r="G522" s="170">
        <v>1515</v>
      </c>
      <c r="H522" s="165">
        <f t="shared" si="18"/>
        <v>0.12211221122112212</v>
      </c>
      <c r="J522" t="str">
        <v>Block Group 1, Census Tract 206.52, Shelby County, Tennessee</v>
      </c>
      <c r="K522" t="str">
        <v>Census Tract 206.52, Shelby County, Tennessee</v>
      </c>
      <c r="CP522" t="str">
        <v>Block Group 3, Census Tract 206.56, Shelby County, Tennessee</v>
      </c>
    </row>
    <row r="523" spans="1:94" x14ac:dyDescent="0.3">
      <c r="A523" s="167" t="s">
        <v>7699</v>
      </c>
      <c r="B523" s="168" t="s">
        <v>1433</v>
      </c>
      <c r="C523" s="168" t="s">
        <v>126</v>
      </c>
      <c r="D523" s="169">
        <v>75</v>
      </c>
      <c r="E523" s="169">
        <v>155</v>
      </c>
      <c r="F523" s="169">
        <v>230</v>
      </c>
      <c r="G523" s="169">
        <v>665</v>
      </c>
      <c r="H523" s="165">
        <f t="shared" si="18"/>
        <v>0.23308270676691728</v>
      </c>
      <c r="J523" t="str">
        <v>Block Group 1, Census Tract 206.53, Shelby County, Tennessee</v>
      </c>
      <c r="K523" t="str">
        <v>Census Tract 206.53, Shelby County, Tennessee</v>
      </c>
      <c r="CP523" t="str">
        <v>Block Group 3, Census Tract 206.58, Shelby County, Tennessee</v>
      </c>
    </row>
    <row r="524" spans="1:94" x14ac:dyDescent="0.3">
      <c r="A524" s="167" t="s">
        <v>7699</v>
      </c>
      <c r="B524" s="168" t="s">
        <v>1434</v>
      </c>
      <c r="C524" s="168" t="s">
        <v>126</v>
      </c>
      <c r="D524" s="169">
        <v>195</v>
      </c>
      <c r="E524" s="169">
        <v>270</v>
      </c>
      <c r="F524" s="169">
        <v>335</v>
      </c>
      <c r="G524" s="169">
        <v>560</v>
      </c>
      <c r="H524" s="165">
        <f t="shared" si="18"/>
        <v>0.48214285714285715</v>
      </c>
      <c r="J524" t="str">
        <v>Block Group 1, Census Tract 206.54, Shelby County, Tennessee</v>
      </c>
      <c r="K524" t="str">
        <v>Census Tract 206.54, Shelby County, Tennessee</v>
      </c>
      <c r="CP524" t="str">
        <v>Block Group 3, Census Tract 208.36, Shelby County, Tennessee</v>
      </c>
    </row>
    <row r="525" spans="1:94" x14ac:dyDescent="0.3">
      <c r="A525" s="167" t="s">
        <v>7699</v>
      </c>
      <c r="B525" s="168" t="s">
        <v>1435</v>
      </c>
      <c r="C525" s="168" t="s">
        <v>126</v>
      </c>
      <c r="D525" s="169">
        <v>255</v>
      </c>
      <c r="E525" s="169">
        <v>665</v>
      </c>
      <c r="F525" s="169">
        <v>785</v>
      </c>
      <c r="G525" s="170">
        <v>1210</v>
      </c>
      <c r="H525" s="165">
        <f t="shared" si="18"/>
        <v>0.54958677685950408</v>
      </c>
      <c r="J525" t="str">
        <v>Block Group 1, Census Tract 206.55, Shelby County, Tennessee</v>
      </c>
      <c r="K525" t="str">
        <v>Census Tract 206.55, Shelby County, Tennessee</v>
      </c>
      <c r="CP525" t="str">
        <v>Block Group 3, Census Tract 208.37, Shelby County, Tennessee</v>
      </c>
    </row>
    <row r="526" spans="1:94" x14ac:dyDescent="0.3">
      <c r="A526" s="167" t="s">
        <v>7699</v>
      </c>
      <c r="B526" s="168" t="s">
        <v>1436</v>
      </c>
      <c r="C526" s="168" t="s">
        <v>126</v>
      </c>
      <c r="D526" s="169">
        <v>230</v>
      </c>
      <c r="E526" s="169">
        <v>335</v>
      </c>
      <c r="F526" s="169">
        <v>510</v>
      </c>
      <c r="G526" s="170">
        <v>1035</v>
      </c>
      <c r="H526" s="165">
        <f t="shared" si="18"/>
        <v>0.32367149758454106</v>
      </c>
      <c r="J526" t="str">
        <v>Block Group 1, Census Tract 206.56, Shelby County, Tennessee</v>
      </c>
      <c r="K526" t="str">
        <v>Census Tract 206.56, Shelby County, Tennessee</v>
      </c>
      <c r="CP526" t="str">
        <v>Block Group 3, Census Tract 209.01, Shelby County, Tennessee</v>
      </c>
    </row>
    <row r="527" spans="1:94" x14ac:dyDescent="0.3">
      <c r="A527" s="167" t="s">
        <v>7699</v>
      </c>
      <c r="B527" s="168" t="s">
        <v>1437</v>
      </c>
      <c r="C527" s="168" t="s">
        <v>126</v>
      </c>
      <c r="D527" s="169">
        <v>310</v>
      </c>
      <c r="E527" s="169">
        <v>440</v>
      </c>
      <c r="F527" s="169">
        <v>500</v>
      </c>
      <c r="G527" s="169">
        <v>880</v>
      </c>
      <c r="H527" s="165">
        <f t="shared" si="18"/>
        <v>0.5</v>
      </c>
      <c r="J527" t="str">
        <v>Block Group 1, Census Tract 206.57, Shelby County, Tennessee</v>
      </c>
      <c r="K527" t="str">
        <v>Census Tract 206.57, Shelby County, Tennessee</v>
      </c>
      <c r="CP527" t="str">
        <v>Block Group 3, Census Tract 209.02, Shelby County, Tennessee</v>
      </c>
    </row>
    <row r="528" spans="1:94" x14ac:dyDescent="0.3">
      <c r="A528" s="167" t="s">
        <v>7699</v>
      </c>
      <c r="B528" s="168" t="s">
        <v>1438</v>
      </c>
      <c r="C528" s="168" t="s">
        <v>126</v>
      </c>
      <c r="D528" s="169">
        <v>335</v>
      </c>
      <c r="E528" s="169">
        <v>445</v>
      </c>
      <c r="F528" s="169">
        <v>570</v>
      </c>
      <c r="G528" s="170">
        <v>1120</v>
      </c>
      <c r="H528" s="165">
        <f t="shared" si="18"/>
        <v>0.39732142857142855</v>
      </c>
      <c r="J528" t="str">
        <v>Block Group 1, Census Tract 206.58, Shelby County, Tennessee</v>
      </c>
      <c r="K528" t="str">
        <v>Census Tract 206.58, Shelby County, Tennessee</v>
      </c>
      <c r="CP528" t="str">
        <v>Block Group 3, Census Tract 210.20, Shelby County, Tennessee</v>
      </c>
    </row>
    <row r="529" spans="1:94" x14ac:dyDescent="0.3">
      <c r="A529" s="167" t="s">
        <v>7699</v>
      </c>
      <c r="B529" s="168" t="s">
        <v>1439</v>
      </c>
      <c r="C529" s="168" t="s">
        <v>126</v>
      </c>
      <c r="D529" s="169">
        <v>190</v>
      </c>
      <c r="E529" s="169">
        <v>240</v>
      </c>
      <c r="F529" s="169">
        <v>485</v>
      </c>
      <c r="G529" s="169">
        <v>795</v>
      </c>
      <c r="H529" s="165">
        <f t="shared" si="18"/>
        <v>0.30188679245283018</v>
      </c>
      <c r="J529" t="str">
        <v>Block Group 1, Census Tract 207, Anderson County, Tennessee</v>
      </c>
      <c r="K529" t="str">
        <v>Census Tract 207, Anderson County, Tennessee</v>
      </c>
      <c r="CP529" t="str">
        <v>Block Group 3, Census Tract 210.21, Shelby County, Tennessee</v>
      </c>
    </row>
    <row r="530" spans="1:94" x14ac:dyDescent="0.3">
      <c r="A530" s="167" t="s">
        <v>7699</v>
      </c>
      <c r="B530" s="168" t="s">
        <v>1440</v>
      </c>
      <c r="C530" s="168" t="s">
        <v>126</v>
      </c>
      <c r="D530" s="169">
        <v>330</v>
      </c>
      <c r="E530" s="169">
        <v>435</v>
      </c>
      <c r="F530" s="169">
        <v>695</v>
      </c>
      <c r="G530" s="170">
        <v>1150</v>
      </c>
      <c r="H530" s="165">
        <f t="shared" si="18"/>
        <v>0.37826086956521737</v>
      </c>
      <c r="J530" t="str">
        <v>Block Group 1, Census Tract 207, Shelby County, Tennessee</v>
      </c>
      <c r="K530" t="str">
        <v>Census Tract 207, Shelby County, Tennessee</v>
      </c>
      <c r="CP530" t="str">
        <v>Block Group 3, Census Tract 211.12, Shelby County, Tennessee</v>
      </c>
    </row>
    <row r="531" spans="1:94" x14ac:dyDescent="0.3">
      <c r="A531" s="167" t="s">
        <v>7699</v>
      </c>
      <c r="B531" s="168" t="s">
        <v>1441</v>
      </c>
      <c r="C531" s="168" t="s">
        <v>126</v>
      </c>
      <c r="D531" s="169">
        <v>215</v>
      </c>
      <c r="E531" s="169">
        <v>375</v>
      </c>
      <c r="F531" s="169">
        <v>685</v>
      </c>
      <c r="G531" s="169">
        <v>970</v>
      </c>
      <c r="H531" s="165">
        <f t="shared" si="18"/>
        <v>0.38659793814432991</v>
      </c>
      <c r="J531" t="str">
        <v>Block Group 1, Census Tract 207, Sumner County, Tennessee</v>
      </c>
      <c r="K531" t="str">
        <v>Census Tract 207, Sumner County, Tennessee</v>
      </c>
      <c r="CP531" t="str">
        <v>Block Group 3, Census Tract 211.21, Shelby County, Tennessee</v>
      </c>
    </row>
    <row r="532" spans="1:94" x14ac:dyDescent="0.3">
      <c r="A532" s="167" t="s">
        <v>7699</v>
      </c>
      <c r="B532" s="168" t="s">
        <v>1442</v>
      </c>
      <c r="C532" s="168" t="s">
        <v>126</v>
      </c>
      <c r="D532" s="169">
        <v>190</v>
      </c>
      <c r="E532" s="169">
        <v>310</v>
      </c>
      <c r="F532" s="169">
        <v>515</v>
      </c>
      <c r="G532" s="169">
        <v>790</v>
      </c>
      <c r="H532" s="165">
        <f t="shared" si="18"/>
        <v>0.39240506329113922</v>
      </c>
      <c r="J532" t="str">
        <v>Block Group 1, Census Tract 208, Anderson County, Tennessee</v>
      </c>
      <c r="K532" t="str">
        <v>Census Tract 208, Anderson County, Tennessee</v>
      </c>
      <c r="CP532" t="str">
        <v>Block Group 3, Census Tract 211.22, Shelby County, Tennessee</v>
      </c>
    </row>
    <row r="533" spans="1:94" x14ac:dyDescent="0.3">
      <c r="A533" s="167" t="s">
        <v>7699</v>
      </c>
      <c r="B533" s="168" t="s">
        <v>1443</v>
      </c>
      <c r="C533" s="168" t="s">
        <v>126</v>
      </c>
      <c r="D533" s="169">
        <v>310</v>
      </c>
      <c r="E533" s="169">
        <v>485</v>
      </c>
      <c r="F533" s="169">
        <v>670</v>
      </c>
      <c r="G533" s="170">
        <v>1235</v>
      </c>
      <c r="H533" s="165">
        <f t="shared" si="18"/>
        <v>0.39271255060728744</v>
      </c>
      <c r="J533" t="str">
        <v>Block Group 1, Census Tract 208, Sumner County, Tennessee</v>
      </c>
      <c r="K533" t="str">
        <v>Census Tract 208, Sumner County, Tennessee</v>
      </c>
      <c r="CP533" t="str">
        <v>Block Group 3, Census Tract 211.24, Shelby County, Tennessee</v>
      </c>
    </row>
    <row r="534" spans="1:94" x14ac:dyDescent="0.3">
      <c r="A534" s="167" t="s">
        <v>7699</v>
      </c>
      <c r="B534" s="168" t="s">
        <v>1444</v>
      </c>
      <c r="C534" s="168" t="s">
        <v>126</v>
      </c>
      <c r="D534" s="169">
        <v>340</v>
      </c>
      <c r="E534" s="169">
        <v>590</v>
      </c>
      <c r="F534" s="169">
        <v>770</v>
      </c>
      <c r="G534" s="170">
        <v>1505</v>
      </c>
      <c r="H534" s="165">
        <f t="shared" si="18"/>
        <v>0.39202657807308972</v>
      </c>
      <c r="J534" t="str">
        <v>Block Group 1, Census Tract 208.33, Shelby County, Tennessee</v>
      </c>
      <c r="K534" t="str">
        <v>Census Tract 208.33, Shelby County, Tennessee</v>
      </c>
      <c r="CP534" t="str">
        <v>Block Group 3, Census Tract 211.35, Shelby County, Tennessee</v>
      </c>
    </row>
    <row r="535" spans="1:94" x14ac:dyDescent="0.3">
      <c r="A535" s="167" t="s">
        <v>7699</v>
      </c>
      <c r="B535" s="168" t="s">
        <v>1445</v>
      </c>
      <c r="C535" s="168" t="s">
        <v>126</v>
      </c>
      <c r="D535" s="169">
        <v>415</v>
      </c>
      <c r="E535" s="169">
        <v>760</v>
      </c>
      <c r="F535" s="169">
        <v>860</v>
      </c>
      <c r="G535" s="169">
        <v>970</v>
      </c>
      <c r="H535" s="165">
        <f t="shared" si="18"/>
        <v>0.78350515463917525</v>
      </c>
      <c r="J535" t="str">
        <v>Block Group 1, Census Tract 208.34, Shelby County, Tennessee</v>
      </c>
      <c r="K535" t="str">
        <v>Census Tract 208.34, Shelby County, Tennessee</v>
      </c>
      <c r="CP535" t="str">
        <v>Block Group 3, Census Tract 211.36, Shelby County, Tennessee</v>
      </c>
    </row>
    <row r="536" spans="1:94" x14ac:dyDescent="0.3">
      <c r="A536" s="167" t="s">
        <v>7699</v>
      </c>
      <c r="B536" s="168" t="s">
        <v>1446</v>
      </c>
      <c r="C536" s="168" t="s">
        <v>126</v>
      </c>
      <c r="D536" s="169">
        <v>340</v>
      </c>
      <c r="E536" s="169">
        <v>425</v>
      </c>
      <c r="F536" s="169">
        <v>765</v>
      </c>
      <c r="G536" s="170">
        <v>1015</v>
      </c>
      <c r="H536" s="165">
        <f t="shared" si="18"/>
        <v>0.41871921182266009</v>
      </c>
      <c r="J536" t="str">
        <v>Block Group 1, Census Tract 208.35, Shelby County, Tennessee</v>
      </c>
      <c r="K536" t="str">
        <v>Census Tract 208.35, Shelby County, Tennessee</v>
      </c>
      <c r="CP536" t="str">
        <v>Block Group 3, Census Tract 211.41, Shelby County, Tennessee</v>
      </c>
    </row>
    <row r="537" spans="1:94" x14ac:dyDescent="0.3">
      <c r="A537" s="167" t="s">
        <v>7699</v>
      </c>
      <c r="B537" s="168" t="s">
        <v>1447</v>
      </c>
      <c r="C537" s="168" t="s">
        <v>126</v>
      </c>
      <c r="D537" s="169">
        <v>210</v>
      </c>
      <c r="E537" s="170">
        <v>1045</v>
      </c>
      <c r="F537" s="170">
        <v>1510</v>
      </c>
      <c r="G537" s="170">
        <v>2035</v>
      </c>
      <c r="H537" s="165">
        <f t="shared" si="18"/>
        <v>0.51351351351351349</v>
      </c>
      <c r="J537" t="str">
        <v>Block Group 1, Census Tract 208.36, Shelby County, Tennessee</v>
      </c>
      <c r="K537" t="str">
        <v>Census Tract 208.36, Shelby County, Tennessee</v>
      </c>
      <c r="CP537" t="str">
        <v>Block Group 3, Census Tract 211.43, Shelby County, Tennessee</v>
      </c>
    </row>
    <row r="538" spans="1:94" x14ac:dyDescent="0.3">
      <c r="A538" s="167" t="s">
        <v>7699</v>
      </c>
      <c r="B538" s="168" t="s">
        <v>1448</v>
      </c>
      <c r="C538" s="168" t="s">
        <v>7617</v>
      </c>
      <c r="D538" s="169">
        <v>445</v>
      </c>
      <c r="E538" s="169">
        <v>735</v>
      </c>
      <c r="F538" s="170">
        <v>1035</v>
      </c>
      <c r="G538" s="170">
        <v>1725</v>
      </c>
      <c r="H538" s="165">
        <f t="shared" si="18"/>
        <v>0.42608695652173911</v>
      </c>
      <c r="J538" t="str">
        <v>Block Group 1, Census Tract 208.37, Shelby County, Tennessee</v>
      </c>
      <c r="K538" t="str">
        <v>Census Tract 208.37, Shelby County, Tennessee</v>
      </c>
      <c r="CP538" t="str">
        <v>Block Group 3, Census Tract 213.11, Shelby County, Tennessee</v>
      </c>
    </row>
    <row r="539" spans="1:94" x14ac:dyDescent="0.3">
      <c r="A539" s="167" t="s">
        <v>7699</v>
      </c>
      <c r="B539" s="168" t="s">
        <v>1449</v>
      </c>
      <c r="C539" s="168" t="s">
        <v>7617</v>
      </c>
      <c r="D539" s="169">
        <v>275</v>
      </c>
      <c r="E539" s="169">
        <v>530</v>
      </c>
      <c r="F539" s="169">
        <v>625</v>
      </c>
      <c r="G539" s="170">
        <v>1035</v>
      </c>
      <c r="H539" s="165">
        <f t="shared" si="18"/>
        <v>0.51207729468599039</v>
      </c>
      <c r="J539" t="str">
        <v>Block Group 1, Census Tract 209.01, Anderson County, Tennessee</v>
      </c>
      <c r="K539" t="str">
        <v>Census Tract 209.01, Anderson County, Tennessee</v>
      </c>
      <c r="CP539" t="str">
        <v>Block Group 3, Census Tract 213.12, Shelby County, Tennessee</v>
      </c>
    </row>
    <row r="540" spans="1:94" x14ac:dyDescent="0.3">
      <c r="A540" s="167" t="s">
        <v>7699</v>
      </c>
      <c r="B540" s="168" t="s">
        <v>1450</v>
      </c>
      <c r="C540" s="168" t="s">
        <v>7617</v>
      </c>
      <c r="D540" s="169">
        <v>570</v>
      </c>
      <c r="E540" s="169">
        <v>880</v>
      </c>
      <c r="F540" s="170">
        <v>1030</v>
      </c>
      <c r="G540" s="170">
        <v>1165</v>
      </c>
      <c r="H540" s="165">
        <f t="shared" si="18"/>
        <v>0.75536480686695284</v>
      </c>
      <c r="J540" t="str">
        <v>Block Group 1, Census Tract 209.01, Shelby County, Tennessee</v>
      </c>
      <c r="K540" t="str">
        <v>Census Tract 209.01, Shelby County, Tennessee</v>
      </c>
      <c r="CP540" t="str">
        <v>Block Group 3, Census Tract 213.20, Shelby County, Tennessee</v>
      </c>
    </row>
    <row r="541" spans="1:94" x14ac:dyDescent="0.3">
      <c r="A541" s="167" t="s">
        <v>7699</v>
      </c>
      <c r="B541" s="168" t="s">
        <v>1451</v>
      </c>
      <c r="C541" s="168" t="s">
        <v>7617</v>
      </c>
      <c r="D541" s="169">
        <v>190</v>
      </c>
      <c r="E541" s="169">
        <v>395</v>
      </c>
      <c r="F541" s="169">
        <v>865</v>
      </c>
      <c r="G541" s="170">
        <v>1915</v>
      </c>
      <c r="H541" s="165">
        <f t="shared" si="18"/>
        <v>0.20626631853785901</v>
      </c>
      <c r="J541" t="str">
        <v>Block Group 1, Census Tract 209.01, Sumner County, Tennessee</v>
      </c>
      <c r="K541" t="str">
        <v>Census Tract 209.01, Sumner County, Tennessee</v>
      </c>
      <c r="CP541" t="str">
        <v>Block Group 3, Census Tract 213.31, Shelby County, Tennessee</v>
      </c>
    </row>
    <row r="542" spans="1:94" x14ac:dyDescent="0.3">
      <c r="A542" s="167" t="s">
        <v>7699</v>
      </c>
      <c r="B542" s="168" t="s">
        <v>1452</v>
      </c>
      <c r="C542" s="168" t="s">
        <v>7617</v>
      </c>
      <c r="D542" s="169">
        <v>185</v>
      </c>
      <c r="E542" s="169">
        <v>470</v>
      </c>
      <c r="F542" s="169">
        <v>720</v>
      </c>
      <c r="G542" s="170">
        <v>1440</v>
      </c>
      <c r="H542" s="165">
        <f t="shared" si="18"/>
        <v>0.3263888888888889</v>
      </c>
      <c r="J542" t="str">
        <v>Block Group 1, Census Tract 209.02, Anderson County, Tennessee</v>
      </c>
      <c r="K542" t="str">
        <v>Census Tract 209.02, Anderson County, Tennessee</v>
      </c>
      <c r="CP542" t="str">
        <v>Block Group 3, Census Tract 213.33, Shelby County, Tennessee</v>
      </c>
    </row>
    <row r="543" spans="1:94" x14ac:dyDescent="0.3">
      <c r="A543" s="167" t="s">
        <v>7699</v>
      </c>
      <c r="B543" s="168" t="s">
        <v>1453</v>
      </c>
      <c r="C543" s="168" t="s">
        <v>7617</v>
      </c>
      <c r="D543" s="169">
        <v>390</v>
      </c>
      <c r="E543" s="170">
        <v>1235</v>
      </c>
      <c r="F543" s="170">
        <v>1465</v>
      </c>
      <c r="G543" s="170">
        <v>1695</v>
      </c>
      <c r="H543" s="165">
        <f t="shared" si="18"/>
        <v>0.72861356932153387</v>
      </c>
      <c r="J543" t="str">
        <v>Block Group 1, Census Tract 209.02, Shelby County, Tennessee</v>
      </c>
      <c r="K543" t="str">
        <v>Census Tract 209.02, Shelby County, Tennessee</v>
      </c>
      <c r="CP543" t="str">
        <v>Block Group 3, Census Tract 213.41, Shelby County, Tennessee</v>
      </c>
    </row>
    <row r="544" spans="1:94" x14ac:dyDescent="0.3">
      <c r="A544" s="167" t="s">
        <v>7699</v>
      </c>
      <c r="B544" s="168" t="s">
        <v>1454</v>
      </c>
      <c r="C544" s="168" t="s">
        <v>7617</v>
      </c>
      <c r="D544" s="169">
        <v>415</v>
      </c>
      <c r="E544" s="169">
        <v>605</v>
      </c>
      <c r="F544" s="169">
        <v>645</v>
      </c>
      <c r="G544" s="170">
        <v>1000</v>
      </c>
      <c r="H544" s="165">
        <f t="shared" si="18"/>
        <v>0.60499999999999998</v>
      </c>
      <c r="J544" t="str">
        <v>Block Group 1, Census Tract 209.03, Sumner County, Tennessee</v>
      </c>
      <c r="K544" t="str">
        <v>Census Tract 209.03, Sumner County, Tennessee</v>
      </c>
      <c r="CP544" t="str">
        <v>Block Group 3, Census Tract 213.51, Shelby County, Tennessee</v>
      </c>
    </row>
    <row r="545" spans="1:94" x14ac:dyDescent="0.3">
      <c r="A545" s="167" t="s">
        <v>7699</v>
      </c>
      <c r="B545" s="168" t="s">
        <v>1455</v>
      </c>
      <c r="C545" s="168" t="s">
        <v>7617</v>
      </c>
      <c r="D545" s="169">
        <v>675</v>
      </c>
      <c r="E545" s="169">
        <v>805</v>
      </c>
      <c r="F545" s="170">
        <v>1190</v>
      </c>
      <c r="G545" s="170">
        <v>2165</v>
      </c>
      <c r="H545" s="165">
        <f t="shared" si="18"/>
        <v>0.37182448036951499</v>
      </c>
      <c r="J545" t="str">
        <v>Block Group 1, Census Tract 209.04, Sumner County, Tennessee</v>
      </c>
      <c r="K545" t="str">
        <v>Census Tract 209.04, Sumner County, Tennessee</v>
      </c>
      <c r="CP545" t="str">
        <v>Block Group 3, Census Tract 213.52, Shelby County, Tennessee</v>
      </c>
    </row>
    <row r="546" spans="1:94" x14ac:dyDescent="0.3">
      <c r="A546" s="167" t="s">
        <v>7699</v>
      </c>
      <c r="B546" s="168" t="s">
        <v>1456</v>
      </c>
      <c r="C546" s="168" t="s">
        <v>7617</v>
      </c>
      <c r="D546" s="169">
        <v>0</v>
      </c>
      <c r="E546" s="169">
        <v>0</v>
      </c>
      <c r="F546" s="169">
        <v>0</v>
      </c>
      <c r="G546" s="169">
        <v>0</v>
      </c>
      <c r="H546" s="165" t="e">
        <f t="shared" si="18"/>
        <v>#DIV/0!</v>
      </c>
      <c r="J546" t="str">
        <v>Block Group 1, Census Tract 209.05, Sumner County, Tennessee</v>
      </c>
      <c r="K546" t="str">
        <v>Census Tract 209.05, Sumner County, Tennessee</v>
      </c>
      <c r="CP546" t="str">
        <v>Block Group 3, Census Tract 213.54, Shelby County, Tennessee</v>
      </c>
    </row>
    <row r="547" spans="1:94" x14ac:dyDescent="0.3">
      <c r="A547" s="167" t="s">
        <v>7699</v>
      </c>
      <c r="B547" s="168" t="s">
        <v>1457</v>
      </c>
      <c r="C547" s="168" t="s">
        <v>7617</v>
      </c>
      <c r="D547" s="169">
        <v>360</v>
      </c>
      <c r="E547" s="169">
        <v>480</v>
      </c>
      <c r="F547" s="169">
        <v>955</v>
      </c>
      <c r="G547" s="170">
        <v>1630</v>
      </c>
      <c r="H547" s="165">
        <f t="shared" si="18"/>
        <v>0.29447852760736198</v>
      </c>
      <c r="J547" t="str">
        <v>Block Group 1, Census Tract 21, Knox County, Tennessee</v>
      </c>
      <c r="K547" t="str">
        <v>Census Tract 21, Knox County, Tennessee</v>
      </c>
      <c r="CP547" t="str">
        <v>Block Group 3, Census Tract 213.55, Shelby County, Tennessee</v>
      </c>
    </row>
    <row r="548" spans="1:94" x14ac:dyDescent="0.3">
      <c r="A548" s="167" t="s">
        <v>7699</v>
      </c>
      <c r="B548" s="168" t="s">
        <v>1458</v>
      </c>
      <c r="C548" s="168" t="s">
        <v>7618</v>
      </c>
      <c r="D548" s="169">
        <v>405</v>
      </c>
      <c r="E548" s="169">
        <v>810</v>
      </c>
      <c r="F548" s="170">
        <v>1195</v>
      </c>
      <c r="G548" s="170">
        <v>1235</v>
      </c>
      <c r="H548" s="165">
        <f t="shared" si="18"/>
        <v>0.65587044534412953</v>
      </c>
      <c r="J548" t="str">
        <v>Block Group 1, Census Tract 21, Shelby County, Tennessee</v>
      </c>
      <c r="K548" t="str">
        <v>Census Tract 21, Shelby County, Tennessee</v>
      </c>
      <c r="CP548" t="str">
        <v>Block Group 3, Census Tract 213.57, Shelby County, Tennessee</v>
      </c>
    </row>
    <row r="549" spans="1:94" x14ac:dyDescent="0.3">
      <c r="A549" s="167" t="s">
        <v>7699</v>
      </c>
      <c r="B549" s="168" t="s">
        <v>1459</v>
      </c>
      <c r="C549" s="168" t="s">
        <v>7618</v>
      </c>
      <c r="D549" s="169">
        <v>740</v>
      </c>
      <c r="E549" s="169">
        <v>935</v>
      </c>
      <c r="F549" s="170">
        <v>1310</v>
      </c>
      <c r="G549" s="170">
        <v>1540</v>
      </c>
      <c r="H549" s="165">
        <f t="shared" si="18"/>
        <v>0.6071428571428571</v>
      </c>
      <c r="J549" t="str">
        <v>Block Group 1, Census Tract 210.01, Anderson County, Tennessee</v>
      </c>
      <c r="K549" t="str">
        <v>Census Tract 210.01, Anderson County, Tennessee</v>
      </c>
      <c r="CP549" t="str">
        <v>Block Group 3, Census Tract 214.30, Shelby County, Tennessee</v>
      </c>
    </row>
    <row r="550" spans="1:94" x14ac:dyDescent="0.3">
      <c r="A550" s="167" t="s">
        <v>7699</v>
      </c>
      <c r="B550" s="168" t="s">
        <v>1460</v>
      </c>
      <c r="C550" s="168" t="s">
        <v>7618</v>
      </c>
      <c r="D550" s="169">
        <v>275</v>
      </c>
      <c r="E550" s="169">
        <v>445</v>
      </c>
      <c r="F550" s="169">
        <v>530</v>
      </c>
      <c r="G550" s="169">
        <v>530</v>
      </c>
      <c r="H550" s="165">
        <f t="shared" si="18"/>
        <v>0.839622641509434</v>
      </c>
      <c r="J550" t="str">
        <v>Block Group 1, Census Tract 210.02, Anderson County, Tennessee</v>
      </c>
      <c r="K550" t="str">
        <v>Census Tract 210.02, Anderson County, Tennessee</v>
      </c>
      <c r="CP550" t="str">
        <v>Block Group 3, Census Tract 215.30, Shelby County, Tennessee</v>
      </c>
    </row>
    <row r="551" spans="1:94" x14ac:dyDescent="0.3">
      <c r="A551" s="167" t="s">
        <v>7699</v>
      </c>
      <c r="B551" s="168" t="s">
        <v>1461</v>
      </c>
      <c r="C551" s="168" t="s">
        <v>7618</v>
      </c>
      <c r="D551" s="169">
        <v>215</v>
      </c>
      <c r="E551" s="169">
        <v>735</v>
      </c>
      <c r="F551" s="170">
        <v>1065</v>
      </c>
      <c r="G551" s="170">
        <v>1600</v>
      </c>
      <c r="H551" s="165">
        <f t="shared" si="18"/>
        <v>0.45937499999999998</v>
      </c>
      <c r="J551" t="str">
        <v>Block Group 1, Census Tract 210.02, Sumner County, Tennessee</v>
      </c>
      <c r="K551" t="str">
        <v>Census Tract 210.02, Sumner County, Tennessee</v>
      </c>
      <c r="CP551" t="str">
        <v>Block Group 3, Census Tract 215.41, Shelby County, Tennessee</v>
      </c>
    </row>
    <row r="552" spans="1:94" x14ac:dyDescent="0.3">
      <c r="A552" s="167" t="s">
        <v>7699</v>
      </c>
      <c r="B552" s="168" t="s">
        <v>1462</v>
      </c>
      <c r="C552" s="168" t="s">
        <v>7618</v>
      </c>
      <c r="D552" s="169">
        <v>220</v>
      </c>
      <c r="E552" s="169">
        <v>410</v>
      </c>
      <c r="F552" s="169">
        <v>595</v>
      </c>
      <c r="G552" s="170">
        <v>1455</v>
      </c>
      <c r="H552" s="165">
        <f t="shared" si="18"/>
        <v>0.28178694158075601</v>
      </c>
      <c r="J552" t="str">
        <v>Block Group 1, Census Tract 210.04, Sumner County, Tennessee</v>
      </c>
      <c r="K552" t="str">
        <v>Census Tract 210.04, Sumner County, Tennessee</v>
      </c>
      <c r="CP552" t="str">
        <v>Block Group 3, Census Tract 215.44, Shelby County, Tennessee</v>
      </c>
    </row>
    <row r="553" spans="1:94" x14ac:dyDescent="0.3">
      <c r="A553" s="167" t="s">
        <v>7699</v>
      </c>
      <c r="B553" s="168" t="s">
        <v>1463</v>
      </c>
      <c r="C553" s="168" t="s">
        <v>7618</v>
      </c>
      <c r="D553" s="169">
        <v>950</v>
      </c>
      <c r="E553" s="170">
        <v>1265</v>
      </c>
      <c r="F553" s="170">
        <v>2020</v>
      </c>
      <c r="G553" s="170">
        <v>2910</v>
      </c>
      <c r="H553" s="165">
        <f t="shared" si="18"/>
        <v>0.43470790378006874</v>
      </c>
      <c r="J553" t="str">
        <v>Block Group 1, Census Tract 210.05, Sumner County, Tennessee</v>
      </c>
      <c r="K553" t="str">
        <v>Census Tract 210.05, Sumner County, Tennessee</v>
      </c>
      <c r="CP553" t="str">
        <v>Block Group 3, Census Tract 215.47, Shelby County, Tennessee</v>
      </c>
    </row>
    <row r="554" spans="1:94" x14ac:dyDescent="0.3">
      <c r="A554" s="167" t="s">
        <v>7699</v>
      </c>
      <c r="B554" s="168" t="s">
        <v>1464</v>
      </c>
      <c r="C554" s="168" t="s">
        <v>7618</v>
      </c>
      <c r="D554" s="169">
        <v>725</v>
      </c>
      <c r="E554" s="170">
        <v>1340</v>
      </c>
      <c r="F554" s="170">
        <v>1805</v>
      </c>
      <c r="G554" s="170">
        <v>2270</v>
      </c>
      <c r="H554" s="165">
        <f t="shared" si="18"/>
        <v>0.5903083700440529</v>
      </c>
      <c r="J554" t="str">
        <v>Block Group 1, Census Tract 210.06, Sumner County, Tennessee</v>
      </c>
      <c r="K554" t="str">
        <v>Census Tract 210.06, Sumner County, Tennessee</v>
      </c>
      <c r="CP554" t="str">
        <v>Block Group 3, Census Tract 216.11, Shelby County, Tennessee</v>
      </c>
    </row>
    <row r="555" spans="1:94" x14ac:dyDescent="0.3">
      <c r="A555" s="167" t="s">
        <v>7699</v>
      </c>
      <c r="B555" s="168" t="s">
        <v>1465</v>
      </c>
      <c r="C555" s="168" t="s">
        <v>7618</v>
      </c>
      <c r="D555" s="169">
        <v>255</v>
      </c>
      <c r="E555" s="169">
        <v>715</v>
      </c>
      <c r="F555" s="169">
        <v>825</v>
      </c>
      <c r="G555" s="170">
        <v>1350</v>
      </c>
      <c r="H555" s="165">
        <f t="shared" si="18"/>
        <v>0.52962962962962967</v>
      </c>
      <c r="J555" t="str">
        <v>Block Group 1, Census Tract 210.07, Sumner County, Tennessee</v>
      </c>
      <c r="K555" t="str">
        <v>Census Tract 210.07, Sumner County, Tennessee</v>
      </c>
      <c r="CP555" t="str">
        <v>Block Group 3, Census Tract 216.13, Shelby County, Tennessee</v>
      </c>
    </row>
    <row r="556" spans="1:94" x14ac:dyDescent="0.3">
      <c r="A556" s="167" t="s">
        <v>7699</v>
      </c>
      <c r="B556" s="168" t="s">
        <v>1466</v>
      </c>
      <c r="C556" s="168" t="s">
        <v>7618</v>
      </c>
      <c r="D556" s="169">
        <v>545</v>
      </c>
      <c r="E556" s="170">
        <v>1220</v>
      </c>
      <c r="F556" s="170">
        <v>2305</v>
      </c>
      <c r="G556" s="170">
        <v>2670</v>
      </c>
      <c r="H556" s="165">
        <f t="shared" si="18"/>
        <v>0.45692883895131087</v>
      </c>
      <c r="J556" t="str">
        <v>Block Group 1, Census Tract 210.08, Sumner County, Tennessee</v>
      </c>
      <c r="K556" t="str">
        <v>Census Tract 210.08, Sumner County, Tennessee</v>
      </c>
      <c r="CP556" t="str">
        <v>Block Group 3, Census Tract 217.21, Shelby County, Tennessee</v>
      </c>
    </row>
    <row r="557" spans="1:94" x14ac:dyDescent="0.3">
      <c r="A557" s="167" t="s">
        <v>7699</v>
      </c>
      <c r="B557" s="168" t="s">
        <v>1467</v>
      </c>
      <c r="C557" s="168" t="s">
        <v>7618</v>
      </c>
      <c r="D557" s="169">
        <v>50</v>
      </c>
      <c r="E557" s="169">
        <v>245</v>
      </c>
      <c r="F557" s="169">
        <v>425</v>
      </c>
      <c r="G557" s="169">
        <v>830</v>
      </c>
      <c r="H557" s="165">
        <f t="shared" si="18"/>
        <v>0.29518072289156627</v>
      </c>
      <c r="J557" t="str">
        <v>Block Group 1, Census Tract 210.09, Sumner County, Tennessee</v>
      </c>
      <c r="K557" t="str">
        <v>Census Tract 210.09, Sumner County, Tennessee</v>
      </c>
      <c r="CP557" t="str">
        <v>Block Group 3, Census Tract 217.25, Shelby County, Tennessee</v>
      </c>
    </row>
    <row r="558" spans="1:94" x14ac:dyDescent="0.3">
      <c r="A558" s="167" t="s">
        <v>7699</v>
      </c>
      <c r="B558" s="168" t="s">
        <v>1468</v>
      </c>
      <c r="C558" s="168" t="s">
        <v>7618</v>
      </c>
      <c r="D558" s="169">
        <v>240</v>
      </c>
      <c r="E558" s="169">
        <v>310</v>
      </c>
      <c r="F558" s="169">
        <v>685</v>
      </c>
      <c r="G558" s="170">
        <v>1080</v>
      </c>
      <c r="H558" s="165">
        <f t="shared" si="18"/>
        <v>0.28703703703703703</v>
      </c>
      <c r="J558" t="str">
        <v>Block Group 1, Census Tract 210.20, Shelby County, Tennessee</v>
      </c>
      <c r="K558" t="str">
        <v>Census Tract 210.20, Shelby County, Tennessee</v>
      </c>
      <c r="CP558" t="str">
        <v>Block Group 3, Census Tract 217.44, Shelby County, Tennessee</v>
      </c>
    </row>
    <row r="559" spans="1:94" x14ac:dyDescent="0.3">
      <c r="A559" s="167" t="s">
        <v>7699</v>
      </c>
      <c r="B559" s="168" t="s">
        <v>1469</v>
      </c>
      <c r="C559" s="168" t="s">
        <v>7618</v>
      </c>
      <c r="D559" s="169">
        <v>435</v>
      </c>
      <c r="E559" s="169">
        <v>750</v>
      </c>
      <c r="F559" s="169">
        <v>815</v>
      </c>
      <c r="G559" s="170">
        <v>1475</v>
      </c>
      <c r="H559" s="165">
        <f t="shared" si="18"/>
        <v>0.50847457627118642</v>
      </c>
      <c r="J559" t="str">
        <v>Block Group 1, Census Tract 210.21, Shelby County, Tennessee</v>
      </c>
      <c r="K559" t="str">
        <v>Census Tract 210.21, Shelby County, Tennessee</v>
      </c>
      <c r="CP559" t="str">
        <v>Block Group 3, Census Tract 217.45, Shelby County, Tennessee</v>
      </c>
    </row>
    <row r="560" spans="1:94" x14ac:dyDescent="0.3">
      <c r="A560" s="167" t="s">
        <v>7699</v>
      </c>
      <c r="B560" s="168" t="s">
        <v>1470</v>
      </c>
      <c r="C560" s="168" t="s">
        <v>7618</v>
      </c>
      <c r="D560" s="169">
        <v>325</v>
      </c>
      <c r="E560" s="169">
        <v>705</v>
      </c>
      <c r="F560" s="170">
        <v>1050</v>
      </c>
      <c r="G560" s="170">
        <v>1770</v>
      </c>
      <c r="H560" s="165">
        <f t="shared" si="18"/>
        <v>0.39830508474576271</v>
      </c>
      <c r="J560" t="str">
        <v>Block Group 1, Census Tract 210.22, Shelby County, Tennessee</v>
      </c>
      <c r="K560" t="str">
        <v>Census Tract 210.22, Shelby County, Tennessee</v>
      </c>
      <c r="CP560" t="str">
        <v>Block Group 3, Census Tract 217.46, Shelby County, Tennessee</v>
      </c>
    </row>
    <row r="561" spans="1:94" x14ac:dyDescent="0.3">
      <c r="A561" s="167" t="s">
        <v>7699</v>
      </c>
      <c r="B561" s="168" t="s">
        <v>1471</v>
      </c>
      <c r="C561" s="168" t="s">
        <v>7618</v>
      </c>
      <c r="D561" s="169">
        <v>385</v>
      </c>
      <c r="E561" s="169">
        <v>620</v>
      </c>
      <c r="F561" s="170">
        <v>1385</v>
      </c>
      <c r="G561" s="170">
        <v>1705</v>
      </c>
      <c r="H561" s="165">
        <f t="shared" si="18"/>
        <v>0.36363636363636365</v>
      </c>
      <c r="J561" t="str">
        <v>Block Group 1, Census Tract 210.23, Shelby County, Tennessee</v>
      </c>
      <c r="K561" t="str">
        <v>Census Tract 210.23, Shelby County, Tennessee</v>
      </c>
      <c r="CP561" t="str">
        <v>Block Group 3, Census Tract 217.51, Shelby County, Tennessee</v>
      </c>
    </row>
    <row r="562" spans="1:94" x14ac:dyDescent="0.3">
      <c r="A562" s="167" t="s">
        <v>7699</v>
      </c>
      <c r="B562" s="168" t="s">
        <v>1472</v>
      </c>
      <c r="C562" s="168" t="s">
        <v>7618</v>
      </c>
      <c r="D562" s="169">
        <v>840</v>
      </c>
      <c r="E562" s="170">
        <v>1005</v>
      </c>
      <c r="F562" s="170">
        <v>1125</v>
      </c>
      <c r="G562" s="170">
        <v>1220</v>
      </c>
      <c r="H562" s="165">
        <f t="shared" si="18"/>
        <v>0.82377049180327866</v>
      </c>
      <c r="J562" t="str">
        <v>Block Group 1, Census Tract 211, Anderson County, Tennessee</v>
      </c>
      <c r="K562" t="str">
        <v>Census Tract 211, Anderson County, Tennessee</v>
      </c>
      <c r="CP562" t="str">
        <v>Block Group 3, Census Tract 217.57, Shelby County, Tennessee</v>
      </c>
    </row>
    <row r="563" spans="1:94" x14ac:dyDescent="0.3">
      <c r="A563" s="167" t="s">
        <v>7699</v>
      </c>
      <c r="B563" s="168" t="s">
        <v>1473</v>
      </c>
      <c r="C563" s="168" t="s">
        <v>7618</v>
      </c>
      <c r="D563" s="169">
        <v>325</v>
      </c>
      <c r="E563" s="169">
        <v>675</v>
      </c>
      <c r="F563" s="170">
        <v>1005</v>
      </c>
      <c r="G563" s="170">
        <v>1515</v>
      </c>
      <c r="H563" s="165">
        <f t="shared" si="18"/>
        <v>0.44554455445544555</v>
      </c>
      <c r="J563" t="str">
        <v>Block Group 1, Census Tract 211.03, Sumner County, Tennessee</v>
      </c>
      <c r="K563" t="str">
        <v>Census Tract 211.03, Sumner County, Tennessee</v>
      </c>
      <c r="CP563" t="str">
        <v>Block Group 3, Census Tract 219, Shelby County, Tennessee</v>
      </c>
    </row>
    <row r="564" spans="1:94" x14ac:dyDescent="0.3">
      <c r="A564" s="167" t="s">
        <v>7699</v>
      </c>
      <c r="B564" s="168" t="s">
        <v>1474</v>
      </c>
      <c r="C564" s="168" t="s">
        <v>7618</v>
      </c>
      <c r="D564" s="169">
        <v>180</v>
      </c>
      <c r="E564" s="169">
        <v>380</v>
      </c>
      <c r="F564" s="169">
        <v>505</v>
      </c>
      <c r="G564" s="169">
        <v>760</v>
      </c>
      <c r="H564" s="165">
        <f t="shared" si="18"/>
        <v>0.5</v>
      </c>
      <c r="J564" t="str">
        <v>Block Group 1, Census Tract 211.04, Sumner County, Tennessee</v>
      </c>
      <c r="K564" t="str">
        <v>Census Tract 211.04, Sumner County, Tennessee</v>
      </c>
      <c r="CP564" t="str">
        <v>Block Group 3, Census Tract 220.23, Shelby County, Tennessee</v>
      </c>
    </row>
    <row r="565" spans="1:94" x14ac:dyDescent="0.3">
      <c r="A565" s="167" t="s">
        <v>7699</v>
      </c>
      <c r="B565" s="168" t="s">
        <v>1475</v>
      </c>
      <c r="C565" s="168" t="s">
        <v>7618</v>
      </c>
      <c r="D565" s="169">
        <v>355</v>
      </c>
      <c r="E565" s="169">
        <v>505</v>
      </c>
      <c r="F565" s="169">
        <v>805</v>
      </c>
      <c r="G565" s="170">
        <v>1475</v>
      </c>
      <c r="H565" s="165">
        <f t="shared" si="18"/>
        <v>0.34237288135593219</v>
      </c>
      <c r="J565" t="str">
        <v>Block Group 1, Census Tract 211.05, Sumner County, Tennessee</v>
      </c>
      <c r="K565" t="str">
        <v>Census Tract 211.05, Sumner County, Tennessee</v>
      </c>
      <c r="CP565" t="str">
        <v>Block Group 3, Census Tract 220.25, Shelby County, Tennessee</v>
      </c>
    </row>
    <row r="566" spans="1:94" x14ac:dyDescent="0.3">
      <c r="A566" s="167" t="s">
        <v>7699</v>
      </c>
      <c r="B566" s="168" t="s">
        <v>1476</v>
      </c>
      <c r="C566" s="168" t="s">
        <v>7618</v>
      </c>
      <c r="D566" s="169">
        <v>100</v>
      </c>
      <c r="E566" s="169">
        <v>455</v>
      </c>
      <c r="F566" s="169">
        <v>510</v>
      </c>
      <c r="G566" s="169">
        <v>695</v>
      </c>
      <c r="H566" s="165">
        <f t="shared" si="18"/>
        <v>0.65467625899280579</v>
      </c>
      <c r="J566" t="str">
        <v>Block Group 1, Census Tract 211.06, Sumner County, Tennessee</v>
      </c>
      <c r="K566" t="str">
        <v>Census Tract 211.06, Sumner County, Tennessee</v>
      </c>
      <c r="CP566" t="str">
        <v>Block Group 3, Census Tract 221.11, Shelby County, Tennessee</v>
      </c>
    </row>
    <row r="567" spans="1:94" x14ac:dyDescent="0.3">
      <c r="A567" s="167" t="s">
        <v>7699</v>
      </c>
      <c r="B567" s="168" t="s">
        <v>1477</v>
      </c>
      <c r="C567" s="168" t="s">
        <v>7618</v>
      </c>
      <c r="D567" s="169">
        <v>200</v>
      </c>
      <c r="E567" s="169">
        <v>340</v>
      </c>
      <c r="F567" s="169">
        <v>655</v>
      </c>
      <c r="G567" s="170">
        <v>1455</v>
      </c>
      <c r="H567" s="165">
        <f t="shared" si="18"/>
        <v>0.23367697594501718</v>
      </c>
      <c r="J567" t="str">
        <v>Block Group 1, Census Tract 211.07, Sumner County, Tennessee</v>
      </c>
      <c r="K567" t="str">
        <v>Census Tract 211.07, Sumner County, Tennessee</v>
      </c>
      <c r="CP567" t="str">
        <v>Block Group 3, Census Tract 221.21, Shelby County, Tennessee</v>
      </c>
    </row>
    <row r="568" spans="1:94" x14ac:dyDescent="0.3">
      <c r="A568" s="167" t="s">
        <v>7699</v>
      </c>
      <c r="B568" s="168" t="s">
        <v>1478</v>
      </c>
      <c r="C568" s="168" t="s">
        <v>7618</v>
      </c>
      <c r="D568" s="169">
        <v>90</v>
      </c>
      <c r="E568" s="169">
        <v>205</v>
      </c>
      <c r="F568" s="169">
        <v>390</v>
      </c>
      <c r="G568" s="169">
        <v>825</v>
      </c>
      <c r="H568" s="165">
        <f t="shared" si="18"/>
        <v>0.24848484848484848</v>
      </c>
      <c r="J568" t="str">
        <v>Block Group 1, Census Tract 211.11, Shelby County, Tennessee</v>
      </c>
      <c r="K568" t="str">
        <v>Census Tract 211.11, Shelby County, Tennessee</v>
      </c>
      <c r="CP568" t="str">
        <v>Block Group 3, Census Tract 221.22, Shelby County, Tennessee</v>
      </c>
    </row>
    <row r="569" spans="1:94" x14ac:dyDescent="0.3">
      <c r="A569" s="167" t="s">
        <v>7699</v>
      </c>
      <c r="B569" s="168" t="s">
        <v>1479</v>
      </c>
      <c r="C569" s="168" t="s">
        <v>7618</v>
      </c>
      <c r="D569" s="169">
        <v>165</v>
      </c>
      <c r="E569" s="169">
        <v>215</v>
      </c>
      <c r="F569" s="169">
        <v>770</v>
      </c>
      <c r="G569" s="170">
        <v>1595</v>
      </c>
      <c r="H569" s="165">
        <f t="shared" si="18"/>
        <v>0.13479623824451412</v>
      </c>
      <c r="J569" t="str">
        <v>Block Group 1, Census Tract 211.12, Shelby County, Tennessee</v>
      </c>
      <c r="K569" t="str">
        <v>Census Tract 211.12, Shelby County, Tennessee</v>
      </c>
      <c r="CP569" t="str">
        <v>Block Group 3, Census Tract 221.30, Shelby County, Tennessee</v>
      </c>
    </row>
    <row r="570" spans="1:94" x14ac:dyDescent="0.3">
      <c r="A570" s="167" t="s">
        <v>7699</v>
      </c>
      <c r="B570" s="168" t="s">
        <v>1480</v>
      </c>
      <c r="C570" s="168" t="s">
        <v>7618</v>
      </c>
      <c r="D570" s="169">
        <v>265</v>
      </c>
      <c r="E570" s="169">
        <v>535</v>
      </c>
      <c r="F570" s="169">
        <v>885</v>
      </c>
      <c r="G570" s="170">
        <v>1045</v>
      </c>
      <c r="H570" s="165">
        <f t="shared" si="18"/>
        <v>0.51196172248803828</v>
      </c>
      <c r="J570" t="str">
        <v>Block Group 1, Census Tract 211.13, Shelby County, Tennessee</v>
      </c>
      <c r="K570" t="str">
        <v>Census Tract 211.13, Shelby County, Tennessee</v>
      </c>
      <c r="CP570" t="str">
        <v>Block Group 3, Census Tract 222.10, Shelby County, Tennessee</v>
      </c>
    </row>
    <row r="571" spans="1:94" x14ac:dyDescent="0.3">
      <c r="A571" s="167" t="s">
        <v>7699</v>
      </c>
      <c r="B571" s="168" t="s">
        <v>1481</v>
      </c>
      <c r="C571" s="168" t="s">
        <v>7618</v>
      </c>
      <c r="D571" s="170">
        <v>1110</v>
      </c>
      <c r="E571" s="170">
        <v>1505</v>
      </c>
      <c r="F571" s="170">
        <v>1665</v>
      </c>
      <c r="G571" s="170">
        <v>1915</v>
      </c>
      <c r="H571" s="165">
        <f t="shared" si="18"/>
        <v>0.78590078328981727</v>
      </c>
      <c r="J571" t="str">
        <v>Block Group 1, Census Tract 211.21, Shelby County, Tennessee</v>
      </c>
      <c r="K571" t="str">
        <v>Census Tract 211.21, Shelby County, Tennessee</v>
      </c>
      <c r="CP571" t="str">
        <v>Block Group 3, Census Tract 222.20, Shelby County, Tennessee</v>
      </c>
    </row>
    <row r="572" spans="1:94" x14ac:dyDescent="0.3">
      <c r="A572" s="167" t="s">
        <v>7699</v>
      </c>
      <c r="B572" s="168" t="s">
        <v>1482</v>
      </c>
      <c r="C572" s="168" t="s">
        <v>7618</v>
      </c>
      <c r="D572" s="169">
        <v>605</v>
      </c>
      <c r="E572" s="169">
        <v>905</v>
      </c>
      <c r="F572" s="170">
        <v>1050</v>
      </c>
      <c r="G572" s="170">
        <v>1130</v>
      </c>
      <c r="H572" s="165">
        <f t="shared" si="18"/>
        <v>0.80088495575221241</v>
      </c>
      <c r="J572" t="str">
        <v>Block Group 1, Census Tract 211.22, Shelby County, Tennessee</v>
      </c>
      <c r="K572" t="str">
        <v>Census Tract 211.22, Shelby County, Tennessee</v>
      </c>
      <c r="CP572" t="str">
        <v>Block Group 3, Census Tract 223.10, Shelby County, Tennessee</v>
      </c>
    </row>
    <row r="573" spans="1:94" x14ac:dyDescent="0.3">
      <c r="A573" s="167" t="s">
        <v>7699</v>
      </c>
      <c r="B573" s="168" t="s">
        <v>1483</v>
      </c>
      <c r="C573" s="168" t="s">
        <v>7618</v>
      </c>
      <c r="D573" s="169">
        <v>340</v>
      </c>
      <c r="E573" s="169">
        <v>740</v>
      </c>
      <c r="F573" s="169">
        <v>810</v>
      </c>
      <c r="G573" s="170">
        <v>1710</v>
      </c>
      <c r="H573" s="165">
        <f t="shared" si="18"/>
        <v>0.43274853801169588</v>
      </c>
      <c r="J573" t="str">
        <v>Block Group 1, Census Tract 211.24, Shelby County, Tennessee</v>
      </c>
      <c r="K573" t="str">
        <v>Census Tract 211.24, Shelby County, Tennessee</v>
      </c>
      <c r="CP573" t="str">
        <v>Block Group 3, Census Tract 223.21, Shelby County, Tennessee</v>
      </c>
    </row>
    <row r="574" spans="1:94" x14ac:dyDescent="0.3">
      <c r="A574" s="167" t="s">
        <v>7699</v>
      </c>
      <c r="B574" s="168" t="s">
        <v>1484</v>
      </c>
      <c r="C574" s="168" t="s">
        <v>7618</v>
      </c>
      <c r="D574" s="169">
        <v>310</v>
      </c>
      <c r="E574" s="169">
        <v>645</v>
      </c>
      <c r="F574" s="170">
        <v>1065</v>
      </c>
      <c r="G574" s="170">
        <v>1735</v>
      </c>
      <c r="H574" s="165">
        <f t="shared" si="18"/>
        <v>0.37175792507204614</v>
      </c>
      <c r="J574" t="str">
        <v>Block Group 1, Census Tract 211.25, Shelby County, Tennessee</v>
      </c>
      <c r="K574" t="str">
        <v>Census Tract 211.25, Shelby County, Tennessee</v>
      </c>
      <c r="CP574" t="str">
        <v>Block Group 3, Census Tract 223.22, Shelby County, Tennessee</v>
      </c>
    </row>
    <row r="575" spans="1:94" x14ac:dyDescent="0.3">
      <c r="A575" s="167" t="s">
        <v>7699</v>
      </c>
      <c r="B575" s="168" t="s">
        <v>1485</v>
      </c>
      <c r="C575" s="168" t="s">
        <v>7618</v>
      </c>
      <c r="D575" s="169">
        <v>855</v>
      </c>
      <c r="E575" s="170">
        <v>1075</v>
      </c>
      <c r="F575" s="170">
        <v>1590</v>
      </c>
      <c r="G575" s="170">
        <v>2820</v>
      </c>
      <c r="H575" s="165">
        <f t="shared" si="18"/>
        <v>0.38120567375886527</v>
      </c>
      <c r="J575" t="str">
        <v>Block Group 1, Census Tract 211.26, Shelby County, Tennessee</v>
      </c>
      <c r="K575" t="str">
        <v>Census Tract 211.26, Shelby County, Tennessee</v>
      </c>
      <c r="CP575" t="str">
        <v>Block Group 3, Census Tract 223.30, Shelby County, Tennessee</v>
      </c>
    </row>
    <row r="576" spans="1:94" x14ac:dyDescent="0.3">
      <c r="A576" s="167" t="s">
        <v>7699</v>
      </c>
      <c r="B576" s="168" t="s">
        <v>1486</v>
      </c>
      <c r="C576" s="168" t="s">
        <v>7618</v>
      </c>
      <c r="D576" s="169">
        <v>45</v>
      </c>
      <c r="E576" s="169">
        <v>380</v>
      </c>
      <c r="F576" s="169">
        <v>840</v>
      </c>
      <c r="G576" s="170">
        <v>1770</v>
      </c>
      <c r="H576" s="165">
        <f t="shared" si="18"/>
        <v>0.21468926553672316</v>
      </c>
      <c r="J576" t="str">
        <v>Block Group 1, Census Tract 211.35, Shelby County, Tennessee</v>
      </c>
      <c r="K576" t="str">
        <v>Census Tract 211.35, Shelby County, Tennessee</v>
      </c>
      <c r="CP576" t="str">
        <v>Block Group 3, Census Tract 224.10, Shelby County, Tennessee</v>
      </c>
    </row>
    <row r="577" spans="1:94" x14ac:dyDescent="0.3">
      <c r="A577" s="167" t="s">
        <v>7699</v>
      </c>
      <c r="B577" s="168" t="s">
        <v>1487</v>
      </c>
      <c r="C577" s="168" t="s">
        <v>7618</v>
      </c>
      <c r="D577" s="169">
        <v>305</v>
      </c>
      <c r="E577" s="169">
        <v>425</v>
      </c>
      <c r="F577" s="169">
        <v>930</v>
      </c>
      <c r="G577" s="170">
        <v>1880</v>
      </c>
      <c r="H577" s="165">
        <f t="shared" si="18"/>
        <v>0.22606382978723405</v>
      </c>
      <c r="J577" t="str">
        <v>Block Group 1, Census Tract 211.36, Shelby County, Tennessee</v>
      </c>
      <c r="K577" t="str">
        <v>Census Tract 211.36, Shelby County, Tennessee</v>
      </c>
      <c r="CP577" t="str">
        <v>Block Group 3, Census Tract 225, Shelby County, Tennessee</v>
      </c>
    </row>
    <row r="578" spans="1:94" x14ac:dyDescent="0.3">
      <c r="A578" s="167" t="s">
        <v>7699</v>
      </c>
      <c r="B578" s="168" t="s">
        <v>1488</v>
      </c>
      <c r="C578" s="168" t="s">
        <v>7618</v>
      </c>
      <c r="D578" s="169">
        <v>255</v>
      </c>
      <c r="E578" s="169">
        <v>380</v>
      </c>
      <c r="F578" s="169">
        <v>640</v>
      </c>
      <c r="G578" s="170">
        <v>1305</v>
      </c>
      <c r="H578" s="165">
        <f t="shared" si="18"/>
        <v>0.29118773946360155</v>
      </c>
      <c r="J578" t="str">
        <v>Block Group 1, Census Tract 211.38, Shelby County, Tennessee</v>
      </c>
      <c r="K578" t="str">
        <v>Census Tract 211.38, Shelby County, Tennessee</v>
      </c>
      <c r="CP578" t="str">
        <v>Block Group 3, Census Tract 227, Shelby County, Tennessee</v>
      </c>
    </row>
    <row r="579" spans="1:94" x14ac:dyDescent="0.3">
      <c r="A579" s="167" t="s">
        <v>7699</v>
      </c>
      <c r="B579" s="168" t="s">
        <v>1489</v>
      </c>
      <c r="C579" s="168" t="s">
        <v>7618</v>
      </c>
      <c r="D579" s="169">
        <v>525</v>
      </c>
      <c r="E579" s="169">
        <v>750</v>
      </c>
      <c r="F579" s="169">
        <v>975</v>
      </c>
      <c r="G579" s="170">
        <v>1205</v>
      </c>
      <c r="H579" s="165">
        <f t="shared" si="18"/>
        <v>0.62240663900414939</v>
      </c>
      <c r="J579" t="str">
        <v>Block Group 1, Census Tract 211.39, Shelby County, Tennessee</v>
      </c>
      <c r="K579" t="str">
        <v>Census Tract 211.39, Shelby County, Tennessee</v>
      </c>
      <c r="CP579" t="str">
        <v>Block Group 3, Census Tract 24, Shelby County, Tennessee</v>
      </c>
    </row>
    <row r="580" spans="1:94" x14ac:dyDescent="0.3">
      <c r="A580" s="167" t="s">
        <v>7699</v>
      </c>
      <c r="B580" s="168" t="s">
        <v>1490</v>
      </c>
      <c r="C580" s="168" t="s">
        <v>7618</v>
      </c>
      <c r="D580" s="169">
        <v>170</v>
      </c>
      <c r="E580" s="169">
        <v>355</v>
      </c>
      <c r="F580" s="169">
        <v>890</v>
      </c>
      <c r="G580" s="170">
        <v>1720</v>
      </c>
      <c r="H580" s="165">
        <f t="shared" ref="H580:H643" si="19">E580/G580</f>
        <v>0.20639534883720931</v>
      </c>
      <c r="J580" t="str">
        <v>Block Group 1, Census Tract 211.40, Shelby County, Tennessee</v>
      </c>
      <c r="K580" t="str">
        <v>Census Tract 211.40, Shelby County, Tennessee</v>
      </c>
      <c r="CP580" t="str">
        <v>Block Group 3, Census Tract 28, Shelby County, Tennessee</v>
      </c>
    </row>
    <row r="581" spans="1:94" x14ac:dyDescent="0.3">
      <c r="A581" s="167" t="s">
        <v>7699</v>
      </c>
      <c r="B581" s="168" t="s">
        <v>1491</v>
      </c>
      <c r="C581" s="168" t="s">
        <v>7618</v>
      </c>
      <c r="D581" s="169">
        <v>560</v>
      </c>
      <c r="E581" s="169">
        <v>680</v>
      </c>
      <c r="F581" s="169">
        <v>945</v>
      </c>
      <c r="G581" s="170">
        <v>1410</v>
      </c>
      <c r="H581" s="165">
        <f t="shared" si="19"/>
        <v>0.48226950354609927</v>
      </c>
      <c r="J581" t="str">
        <v>Block Group 1, Census Tract 211.41, Shelby County, Tennessee</v>
      </c>
      <c r="K581" t="str">
        <v>Census Tract 211.41, Shelby County, Tennessee</v>
      </c>
      <c r="CP581" t="str">
        <v>Block Group 3, Census Tract 29, Shelby County, Tennessee</v>
      </c>
    </row>
    <row r="582" spans="1:94" x14ac:dyDescent="0.3">
      <c r="A582" s="167" t="s">
        <v>7699</v>
      </c>
      <c r="B582" s="168" t="s">
        <v>1492</v>
      </c>
      <c r="C582" s="168" t="s">
        <v>7618</v>
      </c>
      <c r="D582" s="169">
        <v>250</v>
      </c>
      <c r="E582" s="169">
        <v>465</v>
      </c>
      <c r="F582" s="169">
        <v>820</v>
      </c>
      <c r="G582" s="170">
        <v>1270</v>
      </c>
      <c r="H582" s="165">
        <f t="shared" si="19"/>
        <v>0.36614173228346458</v>
      </c>
      <c r="J582" t="str">
        <v>Block Group 1, Census Tract 211.42, Shelby County, Tennessee</v>
      </c>
      <c r="K582" t="str">
        <v>Census Tract 211.42, Shelby County, Tennessee</v>
      </c>
      <c r="CP582" t="str">
        <v>Block Group 3, Census Tract 30, Shelby County, Tennessee</v>
      </c>
    </row>
    <row r="583" spans="1:94" x14ac:dyDescent="0.3">
      <c r="A583" s="167" t="s">
        <v>7699</v>
      </c>
      <c r="B583" s="168" t="s">
        <v>1493</v>
      </c>
      <c r="C583" s="168" t="s">
        <v>7618</v>
      </c>
      <c r="D583" s="169">
        <v>110</v>
      </c>
      <c r="E583" s="169">
        <v>240</v>
      </c>
      <c r="F583" s="169">
        <v>470</v>
      </c>
      <c r="G583" s="170">
        <v>1105</v>
      </c>
      <c r="H583" s="165">
        <f t="shared" si="19"/>
        <v>0.21719457013574661</v>
      </c>
      <c r="J583" t="str">
        <v>Block Group 1, Census Tract 211.43, Shelby County, Tennessee</v>
      </c>
      <c r="K583" t="str">
        <v>Census Tract 211.43, Shelby County, Tennessee</v>
      </c>
      <c r="CP583" t="str">
        <v>Block Group 3, Census Tract 31, Shelby County, Tennessee</v>
      </c>
    </row>
    <row r="584" spans="1:94" x14ac:dyDescent="0.3">
      <c r="A584" s="167" t="s">
        <v>7699</v>
      </c>
      <c r="B584" s="168" t="s">
        <v>1494</v>
      </c>
      <c r="C584" s="168" t="s">
        <v>7618</v>
      </c>
      <c r="D584" s="169">
        <v>110</v>
      </c>
      <c r="E584" s="169">
        <v>420</v>
      </c>
      <c r="F584" s="169">
        <v>745</v>
      </c>
      <c r="G584" s="170">
        <v>1500</v>
      </c>
      <c r="H584" s="165">
        <f t="shared" si="19"/>
        <v>0.28000000000000003</v>
      </c>
      <c r="J584" t="str">
        <v>Block Group 1, Census Tract 211.44, Shelby County, Tennessee</v>
      </c>
      <c r="K584" t="str">
        <v>Census Tract 211.44, Shelby County, Tennessee</v>
      </c>
      <c r="CP584" t="str">
        <v>Block Group 3, Census Tract 32, Shelby County, Tennessee</v>
      </c>
    </row>
    <row r="585" spans="1:94" x14ac:dyDescent="0.3">
      <c r="A585" s="167" t="s">
        <v>7699</v>
      </c>
      <c r="B585" s="168" t="s">
        <v>1495</v>
      </c>
      <c r="C585" s="168" t="s">
        <v>7618</v>
      </c>
      <c r="D585" s="169">
        <v>140</v>
      </c>
      <c r="E585" s="169">
        <v>305</v>
      </c>
      <c r="F585" s="169">
        <v>730</v>
      </c>
      <c r="G585" s="170">
        <v>1210</v>
      </c>
      <c r="H585" s="165">
        <f t="shared" si="19"/>
        <v>0.25206611570247933</v>
      </c>
      <c r="J585" t="str">
        <v>Block Group 1, Census Tract 212, Shelby County, Tennessee</v>
      </c>
      <c r="K585" t="str">
        <v>Census Tract 212, Shelby County, Tennessee</v>
      </c>
      <c r="CP585" t="str">
        <v>Block Group 3, Census Tract 35, Shelby County, Tennessee</v>
      </c>
    </row>
    <row r="586" spans="1:94" x14ac:dyDescent="0.3">
      <c r="A586" s="167" t="s">
        <v>7699</v>
      </c>
      <c r="B586" s="168" t="s">
        <v>1496</v>
      </c>
      <c r="C586" s="168" t="s">
        <v>7618</v>
      </c>
      <c r="D586" s="169">
        <v>275</v>
      </c>
      <c r="E586" s="169">
        <v>455</v>
      </c>
      <c r="F586" s="169">
        <v>635</v>
      </c>
      <c r="G586" s="169">
        <v>910</v>
      </c>
      <c r="H586" s="165">
        <f t="shared" si="19"/>
        <v>0.5</v>
      </c>
      <c r="J586" t="str">
        <v>Block Group 1, Census Tract 212.01, Anderson County, Tennessee</v>
      </c>
      <c r="K586" t="str">
        <v>Census Tract 212.01, Anderson County, Tennessee</v>
      </c>
      <c r="CP586" t="str">
        <v>Block Group 3, Census Tract 42, Shelby County, Tennessee</v>
      </c>
    </row>
    <row r="587" spans="1:94" x14ac:dyDescent="0.3">
      <c r="A587" s="167" t="s">
        <v>7699</v>
      </c>
      <c r="B587" s="168" t="s">
        <v>1497</v>
      </c>
      <c r="C587" s="168" t="s">
        <v>7618</v>
      </c>
      <c r="D587" s="169">
        <v>235</v>
      </c>
      <c r="E587" s="169">
        <v>330</v>
      </c>
      <c r="F587" s="169">
        <v>640</v>
      </c>
      <c r="G587" s="170">
        <v>1280</v>
      </c>
      <c r="H587" s="165">
        <f t="shared" si="19"/>
        <v>0.2578125</v>
      </c>
      <c r="J587" t="str">
        <v>Block Group 1, Census Tract 212.01, Sumner County, Tennessee</v>
      </c>
      <c r="K587" t="str">
        <v>Census Tract 212.01, Sumner County, Tennessee</v>
      </c>
      <c r="CP587" t="str">
        <v>Block Group 3, Census Tract 53, Shelby County, Tennessee</v>
      </c>
    </row>
    <row r="588" spans="1:94" x14ac:dyDescent="0.3">
      <c r="A588" s="167" t="s">
        <v>7699</v>
      </c>
      <c r="B588" s="168" t="s">
        <v>1498</v>
      </c>
      <c r="C588" s="168" t="s">
        <v>7618</v>
      </c>
      <c r="D588" s="169">
        <v>450</v>
      </c>
      <c r="E588" s="169">
        <v>725</v>
      </c>
      <c r="F588" s="169">
        <v>935</v>
      </c>
      <c r="G588" s="170">
        <v>2590</v>
      </c>
      <c r="H588" s="165">
        <f t="shared" si="19"/>
        <v>0.27992277992277992</v>
      </c>
      <c r="J588" t="str">
        <v>Block Group 1, Census Tract 212.02, Anderson County, Tennessee</v>
      </c>
      <c r="K588" t="str">
        <v>Census Tract 212.02, Anderson County, Tennessee</v>
      </c>
      <c r="CP588" t="str">
        <v>Block Group 3, Census Tract 55, Shelby County, Tennessee</v>
      </c>
    </row>
    <row r="589" spans="1:94" x14ac:dyDescent="0.3">
      <c r="A589" s="167" t="s">
        <v>7699</v>
      </c>
      <c r="B589" s="168" t="s">
        <v>1499</v>
      </c>
      <c r="C589" s="168" t="s">
        <v>7618</v>
      </c>
      <c r="D589" s="169">
        <v>430</v>
      </c>
      <c r="E589" s="169">
        <v>900</v>
      </c>
      <c r="F589" s="170">
        <v>1660</v>
      </c>
      <c r="G589" s="170">
        <v>3125</v>
      </c>
      <c r="H589" s="165">
        <f t="shared" si="19"/>
        <v>0.28799999999999998</v>
      </c>
      <c r="J589" t="str">
        <v>Block Group 1, Census Tract 212.03, Sumner County, Tennessee</v>
      </c>
      <c r="K589" t="str">
        <v>Census Tract 212.03, Sumner County, Tennessee</v>
      </c>
      <c r="CP589" t="str">
        <v>Block Group 3, Census Tract 56, Shelby County, Tennessee</v>
      </c>
    </row>
    <row r="590" spans="1:94" x14ac:dyDescent="0.3">
      <c r="A590" s="167" t="s">
        <v>7699</v>
      </c>
      <c r="B590" s="168" t="s">
        <v>1500</v>
      </c>
      <c r="C590" s="168" t="s">
        <v>7618</v>
      </c>
      <c r="D590" s="169">
        <v>55</v>
      </c>
      <c r="E590" s="169">
        <v>220</v>
      </c>
      <c r="F590" s="169">
        <v>725</v>
      </c>
      <c r="G590" s="170">
        <v>1630</v>
      </c>
      <c r="H590" s="165">
        <f t="shared" si="19"/>
        <v>0.13496932515337423</v>
      </c>
      <c r="J590" t="str">
        <v>Block Group 1, Census Tract 212.04, Sumner County, Tennessee</v>
      </c>
      <c r="K590" t="str">
        <v>Census Tract 212.04, Sumner County, Tennessee</v>
      </c>
      <c r="CP590" t="str">
        <v>Block Group 3, Census Tract 59, Shelby County, Tennessee</v>
      </c>
    </row>
    <row r="591" spans="1:94" x14ac:dyDescent="0.3">
      <c r="A591" s="167" t="s">
        <v>7699</v>
      </c>
      <c r="B591" s="168" t="s">
        <v>1501</v>
      </c>
      <c r="C591" s="168" t="s">
        <v>7618</v>
      </c>
      <c r="D591" s="170">
        <v>1200</v>
      </c>
      <c r="E591" s="170">
        <v>1375</v>
      </c>
      <c r="F591" s="170">
        <v>1630</v>
      </c>
      <c r="G591" s="170">
        <v>1795</v>
      </c>
      <c r="H591" s="165">
        <f t="shared" si="19"/>
        <v>0.76601671309192199</v>
      </c>
      <c r="J591" t="str">
        <v>Block Group 1, Census Tract 212.05, Sumner County, Tennessee</v>
      </c>
      <c r="K591" t="str">
        <v>Census Tract 212.05, Sumner County, Tennessee</v>
      </c>
      <c r="CP591" t="str">
        <v>Block Group 3, Census Tract 63, Shelby County, Tennessee</v>
      </c>
    </row>
    <row r="592" spans="1:94" x14ac:dyDescent="0.3">
      <c r="A592" s="167" t="s">
        <v>7699</v>
      </c>
      <c r="B592" s="168" t="s">
        <v>1502</v>
      </c>
      <c r="C592" s="168" t="s">
        <v>7618</v>
      </c>
      <c r="D592" s="169">
        <v>210</v>
      </c>
      <c r="E592" s="169">
        <v>560</v>
      </c>
      <c r="F592" s="170">
        <v>1205</v>
      </c>
      <c r="G592" s="170">
        <v>2235</v>
      </c>
      <c r="H592" s="165">
        <f t="shared" si="19"/>
        <v>0.2505592841163311</v>
      </c>
      <c r="J592" t="str">
        <v>Block Group 1, Census Tract 213.01, Anderson County, Tennessee</v>
      </c>
      <c r="K592" t="str">
        <v>Census Tract 213.01, Anderson County, Tennessee</v>
      </c>
      <c r="CP592" t="str">
        <v>Block Group 3, Census Tract 67, Shelby County, Tennessee</v>
      </c>
    </row>
    <row r="593" spans="1:94" x14ac:dyDescent="0.3">
      <c r="A593" s="167" t="s">
        <v>7699</v>
      </c>
      <c r="B593" s="168" t="s">
        <v>1503</v>
      </c>
      <c r="C593" s="168" t="s">
        <v>7618</v>
      </c>
      <c r="D593" s="169">
        <v>410</v>
      </c>
      <c r="E593" s="170">
        <v>1005</v>
      </c>
      <c r="F593" s="170">
        <v>1030</v>
      </c>
      <c r="G593" s="170">
        <v>1385</v>
      </c>
      <c r="H593" s="165">
        <f t="shared" si="19"/>
        <v>0.72563176895306858</v>
      </c>
      <c r="J593" t="str">
        <v>Block Group 1, Census Tract 213.03, Anderson County, Tennessee</v>
      </c>
      <c r="K593" t="str">
        <v>Census Tract 213.03, Anderson County, Tennessee</v>
      </c>
      <c r="CP593" t="str">
        <v>Block Group 3, Census Tract 68, Shelby County, Tennessee</v>
      </c>
    </row>
    <row r="594" spans="1:94" x14ac:dyDescent="0.3">
      <c r="A594" s="167" t="s">
        <v>7699</v>
      </c>
      <c r="B594" s="168" t="s">
        <v>1504</v>
      </c>
      <c r="C594" s="168" t="s">
        <v>7618</v>
      </c>
      <c r="D594" s="169">
        <v>355</v>
      </c>
      <c r="E594" s="170">
        <v>1155</v>
      </c>
      <c r="F594" s="170">
        <v>1520</v>
      </c>
      <c r="G594" s="170">
        <v>1630</v>
      </c>
      <c r="H594" s="165">
        <f t="shared" si="19"/>
        <v>0.70858895705521474</v>
      </c>
      <c r="J594" t="str">
        <v>Block Group 1, Census Tract 213.04, Anderson County, Tennessee</v>
      </c>
      <c r="K594" t="str">
        <v>Census Tract 213.04, Anderson County, Tennessee</v>
      </c>
      <c r="CP594" t="str">
        <v>Block Group 3, Census Tract 69, Shelby County, Tennessee</v>
      </c>
    </row>
    <row r="595" spans="1:94" x14ac:dyDescent="0.3">
      <c r="A595" s="167" t="s">
        <v>7699</v>
      </c>
      <c r="B595" s="168" t="s">
        <v>1505</v>
      </c>
      <c r="C595" s="168" t="s">
        <v>7618</v>
      </c>
      <c r="D595" s="169">
        <v>210</v>
      </c>
      <c r="E595" s="169">
        <v>485</v>
      </c>
      <c r="F595" s="170">
        <v>1315</v>
      </c>
      <c r="G595" s="170">
        <v>2280</v>
      </c>
      <c r="H595" s="165">
        <f t="shared" si="19"/>
        <v>0.21271929824561403</v>
      </c>
      <c r="J595" t="str">
        <v>Block Group 1, Census Tract 213.11, Shelby County, Tennessee</v>
      </c>
      <c r="K595" t="str">
        <v>Census Tract 213.11, Shelby County, Tennessee</v>
      </c>
      <c r="CP595" t="str">
        <v>Block Group 3, Census Tract 7, Shelby County, Tennessee</v>
      </c>
    </row>
    <row r="596" spans="1:94" x14ac:dyDescent="0.3">
      <c r="A596" s="167" t="s">
        <v>7699</v>
      </c>
      <c r="B596" s="168" t="s">
        <v>1506</v>
      </c>
      <c r="C596" s="168" t="s">
        <v>7618</v>
      </c>
      <c r="D596" s="169">
        <v>475</v>
      </c>
      <c r="E596" s="169">
        <v>695</v>
      </c>
      <c r="F596" s="170">
        <v>1120</v>
      </c>
      <c r="G596" s="170">
        <v>1895</v>
      </c>
      <c r="H596" s="165">
        <f t="shared" si="19"/>
        <v>0.36675461741424803</v>
      </c>
      <c r="J596" t="str">
        <v>Block Group 1, Census Tract 213.12, Shelby County, Tennessee</v>
      </c>
      <c r="K596" t="str">
        <v>Census Tract 213.12, Shelby County, Tennessee</v>
      </c>
      <c r="CP596" t="str">
        <v>Block Group 3, Census Tract 70, Shelby County, Tennessee</v>
      </c>
    </row>
    <row r="597" spans="1:94" x14ac:dyDescent="0.3">
      <c r="A597" s="167" t="s">
        <v>7699</v>
      </c>
      <c r="B597" s="168" t="s">
        <v>1507</v>
      </c>
      <c r="C597" s="168" t="s">
        <v>7618</v>
      </c>
      <c r="D597" s="169">
        <v>345</v>
      </c>
      <c r="E597" s="169">
        <v>490</v>
      </c>
      <c r="F597" s="169">
        <v>875</v>
      </c>
      <c r="G597" s="170">
        <v>1220</v>
      </c>
      <c r="H597" s="165">
        <f t="shared" si="19"/>
        <v>0.40163934426229508</v>
      </c>
      <c r="J597" t="str">
        <v>Block Group 1, Census Tract 213.20, Shelby County, Tennessee</v>
      </c>
      <c r="K597" t="str">
        <v>Census Tract 213.20, Shelby County, Tennessee</v>
      </c>
      <c r="CP597" t="str">
        <v>Block Group 3, Census Tract 73, Shelby County, Tennessee</v>
      </c>
    </row>
    <row r="598" spans="1:94" x14ac:dyDescent="0.3">
      <c r="A598" s="167" t="s">
        <v>7699</v>
      </c>
      <c r="B598" s="168" t="s">
        <v>1508</v>
      </c>
      <c r="C598" s="168" t="s">
        <v>7618</v>
      </c>
      <c r="D598" s="169">
        <v>265</v>
      </c>
      <c r="E598" s="169">
        <v>335</v>
      </c>
      <c r="F598" s="169">
        <v>840</v>
      </c>
      <c r="G598" s="170">
        <v>1900</v>
      </c>
      <c r="H598" s="165">
        <f t="shared" si="19"/>
        <v>0.1763157894736842</v>
      </c>
      <c r="J598" t="str">
        <v>Block Group 1, Census Tract 213.31, Shelby County, Tennessee</v>
      </c>
      <c r="K598" t="str">
        <v>Census Tract 213.31, Shelby County, Tennessee</v>
      </c>
      <c r="CP598" t="str">
        <v>Block Group 3, Census Tract 78.10, Shelby County, Tennessee</v>
      </c>
    </row>
    <row r="599" spans="1:94" x14ac:dyDescent="0.3">
      <c r="A599" s="167" t="s">
        <v>7699</v>
      </c>
      <c r="B599" s="168" t="s">
        <v>1509</v>
      </c>
      <c r="C599" s="168" t="s">
        <v>7618</v>
      </c>
      <c r="D599" s="169">
        <v>320</v>
      </c>
      <c r="E599" s="169">
        <v>530</v>
      </c>
      <c r="F599" s="169">
        <v>755</v>
      </c>
      <c r="G599" s="170">
        <v>1375</v>
      </c>
      <c r="H599" s="165">
        <f t="shared" si="19"/>
        <v>0.38545454545454544</v>
      </c>
      <c r="J599" t="str">
        <v>Block Group 1, Census Tract 213.33, Shelby County, Tennessee</v>
      </c>
      <c r="K599" t="str">
        <v>Census Tract 213.33, Shelby County, Tennessee</v>
      </c>
      <c r="CP599" t="str">
        <v>Block Group 3, Census Tract 78.21, Shelby County, Tennessee</v>
      </c>
    </row>
    <row r="600" spans="1:94" x14ac:dyDescent="0.3">
      <c r="A600" s="167" t="s">
        <v>7699</v>
      </c>
      <c r="B600" s="168" t="s">
        <v>1510</v>
      </c>
      <c r="C600" s="168" t="s">
        <v>7618</v>
      </c>
      <c r="D600" s="169">
        <v>125</v>
      </c>
      <c r="E600" s="169">
        <v>460</v>
      </c>
      <c r="F600" s="169">
        <v>840</v>
      </c>
      <c r="G600" s="170">
        <v>2070</v>
      </c>
      <c r="H600" s="165">
        <f t="shared" si="19"/>
        <v>0.22222222222222221</v>
      </c>
      <c r="J600" t="str">
        <v>Block Group 1, Census Tract 213.34, Shelby County, Tennessee</v>
      </c>
      <c r="K600" t="str">
        <v>Census Tract 213.34, Shelby County, Tennessee</v>
      </c>
      <c r="CP600" t="str">
        <v>Block Group 3, Census Tract 79, Shelby County, Tennessee</v>
      </c>
    </row>
    <row r="601" spans="1:94" x14ac:dyDescent="0.3">
      <c r="A601" s="167" t="s">
        <v>7699</v>
      </c>
      <c r="B601" s="168" t="s">
        <v>1511</v>
      </c>
      <c r="C601" s="168" t="s">
        <v>7618</v>
      </c>
      <c r="D601" s="169">
        <v>340</v>
      </c>
      <c r="E601" s="169">
        <v>450</v>
      </c>
      <c r="F601" s="169">
        <v>815</v>
      </c>
      <c r="G601" s="170">
        <v>1615</v>
      </c>
      <c r="H601" s="165">
        <f t="shared" si="19"/>
        <v>0.27863777089783281</v>
      </c>
      <c r="J601" t="str">
        <v>Block Group 1, Census Tract 213.41, Shelby County, Tennessee</v>
      </c>
      <c r="K601" t="str">
        <v>Census Tract 213.41, Shelby County, Tennessee</v>
      </c>
      <c r="CP601" t="str">
        <v>Block Group 3, Census Tract 8, Shelby County, Tennessee</v>
      </c>
    </row>
    <row r="602" spans="1:94" x14ac:dyDescent="0.3">
      <c r="A602" s="167" t="s">
        <v>7699</v>
      </c>
      <c r="B602" s="168" t="s">
        <v>1512</v>
      </c>
      <c r="C602" s="168" t="s">
        <v>7618</v>
      </c>
      <c r="D602" s="169">
        <v>455</v>
      </c>
      <c r="E602" s="169">
        <v>910</v>
      </c>
      <c r="F602" s="170">
        <v>1730</v>
      </c>
      <c r="G602" s="170">
        <v>2555</v>
      </c>
      <c r="H602" s="165">
        <f t="shared" si="19"/>
        <v>0.35616438356164382</v>
      </c>
      <c r="J602" t="str">
        <v>Block Group 1, Census Tract 213.51, Shelby County, Tennessee</v>
      </c>
      <c r="K602" t="str">
        <v>Census Tract 213.51, Shelby County, Tennessee</v>
      </c>
      <c r="CP602" t="str">
        <v>Block Group 3, Census Tract 80, Shelby County, Tennessee</v>
      </c>
    </row>
    <row r="603" spans="1:94" x14ac:dyDescent="0.3">
      <c r="A603" s="167" t="s">
        <v>7699</v>
      </c>
      <c r="B603" s="168" t="s">
        <v>1513</v>
      </c>
      <c r="C603" s="168" t="s">
        <v>7618</v>
      </c>
      <c r="D603" s="169">
        <v>360</v>
      </c>
      <c r="E603" s="169">
        <v>600</v>
      </c>
      <c r="F603" s="169">
        <v>815</v>
      </c>
      <c r="G603" s="170">
        <v>1020</v>
      </c>
      <c r="H603" s="165">
        <f t="shared" si="19"/>
        <v>0.58823529411764708</v>
      </c>
      <c r="J603" t="str">
        <v>Block Group 1, Census Tract 213.52, Shelby County, Tennessee</v>
      </c>
      <c r="K603" t="str">
        <v>Census Tract 213.52, Shelby County, Tennessee</v>
      </c>
      <c r="CP603" t="str">
        <v>Block Group 3, Census Tract 81.10, Shelby County, Tennessee</v>
      </c>
    </row>
    <row r="604" spans="1:94" x14ac:dyDescent="0.3">
      <c r="A604" s="167" t="s">
        <v>7699</v>
      </c>
      <c r="B604" s="168" t="s">
        <v>1514</v>
      </c>
      <c r="C604" s="168" t="s">
        <v>7618</v>
      </c>
      <c r="D604" s="169">
        <v>325</v>
      </c>
      <c r="E604" s="169">
        <v>445</v>
      </c>
      <c r="F604" s="169">
        <v>730</v>
      </c>
      <c r="G604" s="169">
        <v>900</v>
      </c>
      <c r="H604" s="165">
        <f t="shared" si="19"/>
        <v>0.49444444444444446</v>
      </c>
      <c r="J604" t="str">
        <v>Block Group 1, Census Tract 213.54, Shelby County, Tennessee</v>
      </c>
      <c r="K604" t="str">
        <v>Census Tract 213.54, Shelby County, Tennessee</v>
      </c>
      <c r="CP604" t="str">
        <v>Block Group 3, Census Tract 81.20, Shelby County, Tennessee</v>
      </c>
    </row>
    <row r="605" spans="1:94" x14ac:dyDescent="0.3">
      <c r="A605" s="167" t="s">
        <v>7699</v>
      </c>
      <c r="B605" s="168" t="s">
        <v>1515</v>
      </c>
      <c r="C605" s="168" t="s">
        <v>7618</v>
      </c>
      <c r="D605" s="169">
        <v>370</v>
      </c>
      <c r="E605" s="169">
        <v>610</v>
      </c>
      <c r="F605" s="169">
        <v>905</v>
      </c>
      <c r="G605" s="170">
        <v>1265</v>
      </c>
      <c r="H605" s="165">
        <f t="shared" si="19"/>
        <v>0.48221343873517786</v>
      </c>
      <c r="J605" t="str">
        <v>Block Group 1, Census Tract 213.55, Shelby County, Tennessee</v>
      </c>
      <c r="K605" t="str">
        <v>Census Tract 213.55, Shelby County, Tennessee</v>
      </c>
      <c r="CP605" t="str">
        <v>Block Group 3, Census Tract 82, Shelby County, Tennessee</v>
      </c>
    </row>
    <row r="606" spans="1:94" x14ac:dyDescent="0.3">
      <c r="A606" s="167" t="s">
        <v>7699</v>
      </c>
      <c r="B606" s="168" t="s">
        <v>1516</v>
      </c>
      <c r="C606" s="168" t="s">
        <v>7618</v>
      </c>
      <c r="D606" s="169">
        <v>345</v>
      </c>
      <c r="E606" s="169">
        <v>555</v>
      </c>
      <c r="F606" s="169">
        <v>845</v>
      </c>
      <c r="G606" s="169">
        <v>970</v>
      </c>
      <c r="H606" s="165">
        <f t="shared" si="19"/>
        <v>0.57216494845360821</v>
      </c>
      <c r="J606" t="str">
        <v>Block Group 1, Census Tract 213.56, Shelby County, Tennessee</v>
      </c>
      <c r="K606" t="str">
        <v>Census Tract 213.56, Shelby County, Tennessee</v>
      </c>
      <c r="CP606" t="str">
        <v>Block Group 3, Census Tract 86, Shelby County, Tennessee</v>
      </c>
    </row>
    <row r="607" spans="1:94" x14ac:dyDescent="0.3">
      <c r="A607" s="167" t="s">
        <v>7699</v>
      </c>
      <c r="B607" s="168" t="s">
        <v>1517</v>
      </c>
      <c r="C607" s="168" t="s">
        <v>7618</v>
      </c>
      <c r="D607" s="169">
        <v>75</v>
      </c>
      <c r="E607" s="169">
        <v>305</v>
      </c>
      <c r="F607" s="169">
        <v>510</v>
      </c>
      <c r="G607" s="170">
        <v>1235</v>
      </c>
      <c r="H607" s="165">
        <f t="shared" si="19"/>
        <v>0.24696356275303644</v>
      </c>
      <c r="J607" t="str">
        <v>Block Group 1, Census Tract 213.57, Shelby County, Tennessee</v>
      </c>
      <c r="K607" t="str">
        <v>Census Tract 213.57, Shelby County, Tennessee</v>
      </c>
      <c r="CP607" t="str">
        <v>Block Group 3, Census Tract 87, Shelby County, Tennessee</v>
      </c>
    </row>
    <row r="608" spans="1:94" x14ac:dyDescent="0.3">
      <c r="A608" s="167" t="s">
        <v>7699</v>
      </c>
      <c r="B608" s="168" t="s">
        <v>1518</v>
      </c>
      <c r="C608" s="168" t="s">
        <v>7618</v>
      </c>
      <c r="D608" s="169">
        <v>120</v>
      </c>
      <c r="E608" s="169">
        <v>500</v>
      </c>
      <c r="F608" s="169">
        <v>700</v>
      </c>
      <c r="G608" s="169">
        <v>925</v>
      </c>
      <c r="H608" s="165">
        <f t="shared" si="19"/>
        <v>0.54054054054054057</v>
      </c>
      <c r="J608" t="str">
        <v>Block Group 1, Census Tract 214.10, Shelby County, Tennessee</v>
      </c>
      <c r="K608" t="str">
        <v>Census Tract 214.10, Shelby County, Tennessee</v>
      </c>
      <c r="CP608" t="str">
        <v>Block Group 3, Census Tract 88, Shelby County, Tennessee</v>
      </c>
    </row>
    <row r="609" spans="1:94" x14ac:dyDescent="0.3">
      <c r="A609" s="167" t="s">
        <v>7699</v>
      </c>
      <c r="B609" s="168" t="s">
        <v>1519</v>
      </c>
      <c r="C609" s="168" t="s">
        <v>7618</v>
      </c>
      <c r="D609" s="169">
        <v>395</v>
      </c>
      <c r="E609" s="169">
        <v>735</v>
      </c>
      <c r="F609" s="170">
        <v>1150</v>
      </c>
      <c r="G609" s="170">
        <v>1640</v>
      </c>
      <c r="H609" s="165">
        <f t="shared" si="19"/>
        <v>0.44817073170731708</v>
      </c>
      <c r="J609" t="str">
        <v>Block Group 1, Census Tract 214.20, Shelby County, Tennessee</v>
      </c>
      <c r="K609" t="str">
        <v>Census Tract 214.20, Shelby County, Tennessee</v>
      </c>
      <c r="CP609" t="str">
        <v>Block Group 3, Census Tract 89, Shelby County, Tennessee</v>
      </c>
    </row>
    <row r="610" spans="1:94" x14ac:dyDescent="0.3">
      <c r="A610" s="167" t="s">
        <v>7699</v>
      </c>
      <c r="B610" s="168" t="s">
        <v>1520</v>
      </c>
      <c r="C610" s="168" t="s">
        <v>7618</v>
      </c>
      <c r="D610" s="169">
        <v>320</v>
      </c>
      <c r="E610" s="169">
        <v>855</v>
      </c>
      <c r="F610" s="170">
        <v>1195</v>
      </c>
      <c r="G610" s="170">
        <v>1895</v>
      </c>
      <c r="H610" s="165">
        <f t="shared" si="19"/>
        <v>0.45118733509234826</v>
      </c>
      <c r="J610" t="str">
        <v>Block Group 1, Census Tract 214.30, Shelby County, Tennessee</v>
      </c>
      <c r="K610" t="str">
        <v>Census Tract 214.30, Shelby County, Tennessee</v>
      </c>
      <c r="CP610" t="str">
        <v>Block Group 3, Census Tract 9, Shelby County, Tennessee</v>
      </c>
    </row>
    <row r="611" spans="1:94" x14ac:dyDescent="0.3">
      <c r="A611" s="167" t="s">
        <v>7699</v>
      </c>
      <c r="B611" s="168" t="s">
        <v>1521</v>
      </c>
      <c r="C611" s="168" t="s">
        <v>7618</v>
      </c>
      <c r="D611" s="169">
        <v>390</v>
      </c>
      <c r="E611" s="169">
        <v>590</v>
      </c>
      <c r="F611" s="169">
        <v>760</v>
      </c>
      <c r="G611" s="170">
        <v>1100</v>
      </c>
      <c r="H611" s="165">
        <f t="shared" si="19"/>
        <v>0.53636363636363638</v>
      </c>
      <c r="J611" t="str">
        <v>Block Group 1, Census Tract 215.30, Shelby County, Tennessee</v>
      </c>
      <c r="K611" t="str">
        <v>Census Tract 215.30, Shelby County, Tennessee</v>
      </c>
      <c r="CP611" t="str">
        <v>Block Group 3, Census Tract 92.01, Shelby County, Tennessee</v>
      </c>
    </row>
    <row r="612" spans="1:94" x14ac:dyDescent="0.3">
      <c r="A612" s="167" t="s">
        <v>7699</v>
      </c>
      <c r="B612" s="168" t="s">
        <v>1522</v>
      </c>
      <c r="C612" s="168" t="s">
        <v>7618</v>
      </c>
      <c r="D612" s="169">
        <v>255</v>
      </c>
      <c r="E612" s="169">
        <v>405</v>
      </c>
      <c r="F612" s="169">
        <v>610</v>
      </c>
      <c r="G612" s="169">
        <v>915</v>
      </c>
      <c r="H612" s="165">
        <f t="shared" si="19"/>
        <v>0.44262295081967212</v>
      </c>
      <c r="J612" t="str">
        <v>Block Group 1, Census Tract 215.41, Shelby County, Tennessee</v>
      </c>
      <c r="K612" t="str">
        <v>Census Tract 215.41, Shelby County, Tennessee</v>
      </c>
      <c r="CP612" t="str">
        <v>Block Group 3, Census Tract 93, Shelby County, Tennessee</v>
      </c>
    </row>
    <row r="613" spans="1:94" x14ac:dyDescent="0.3">
      <c r="A613" s="167" t="s">
        <v>7699</v>
      </c>
      <c r="B613" s="168" t="s">
        <v>1523</v>
      </c>
      <c r="C613" s="168" t="s">
        <v>7618</v>
      </c>
      <c r="D613" s="169">
        <v>140</v>
      </c>
      <c r="E613" s="169">
        <v>365</v>
      </c>
      <c r="F613" s="169">
        <v>750</v>
      </c>
      <c r="G613" s="170">
        <v>1635</v>
      </c>
      <c r="H613" s="165">
        <f t="shared" si="19"/>
        <v>0.22324159021406728</v>
      </c>
      <c r="J613" t="str">
        <v>Block Group 1, Census Tract 215.42, Shelby County, Tennessee</v>
      </c>
      <c r="K613" t="str">
        <v>Census Tract 215.42, Shelby County, Tennessee</v>
      </c>
      <c r="CP613" t="str">
        <v>Block Group 3, Census Tract 96, Shelby County, Tennessee</v>
      </c>
    </row>
    <row r="614" spans="1:94" x14ac:dyDescent="0.3">
      <c r="A614" s="167" t="s">
        <v>7699</v>
      </c>
      <c r="B614" s="168" t="s">
        <v>1524</v>
      </c>
      <c r="C614" s="168" t="s">
        <v>7618</v>
      </c>
      <c r="D614" s="169">
        <v>425</v>
      </c>
      <c r="E614" s="169">
        <v>645</v>
      </c>
      <c r="F614" s="170">
        <v>1105</v>
      </c>
      <c r="G614" s="170">
        <v>2160</v>
      </c>
      <c r="H614" s="165">
        <f t="shared" si="19"/>
        <v>0.2986111111111111</v>
      </c>
      <c r="J614" t="str">
        <v>Block Group 1, Census Tract 215.43, Shelby County, Tennessee</v>
      </c>
      <c r="K614" t="str">
        <v>Census Tract 215.43, Shelby County, Tennessee</v>
      </c>
      <c r="CP614" t="str">
        <v>Block Group 3, Census Tract 99.01, Shelby County, Tennessee</v>
      </c>
    </row>
    <row r="615" spans="1:94" x14ac:dyDescent="0.3">
      <c r="A615" s="167" t="s">
        <v>7699</v>
      </c>
      <c r="B615" s="168" t="s">
        <v>1525</v>
      </c>
      <c r="C615" s="168" t="s">
        <v>7618</v>
      </c>
      <c r="D615" s="169">
        <v>270</v>
      </c>
      <c r="E615" s="169">
        <v>800</v>
      </c>
      <c r="F615" s="170">
        <v>1030</v>
      </c>
      <c r="G615" s="170">
        <v>1730</v>
      </c>
      <c r="H615" s="165">
        <f t="shared" si="19"/>
        <v>0.46242774566473988</v>
      </c>
      <c r="J615" t="str">
        <v>Block Group 1, Census Tract 215.44, Shelby County, Tennessee</v>
      </c>
      <c r="K615" t="str">
        <v>Census Tract 215.44, Shelby County, Tennessee</v>
      </c>
      <c r="CP615" t="str">
        <v>Block Group 3, Census Tract 99.02, Shelby County, Tennessee</v>
      </c>
    </row>
    <row r="616" spans="1:94" x14ac:dyDescent="0.3">
      <c r="A616" s="167" t="s">
        <v>7699</v>
      </c>
      <c r="B616" s="168" t="s">
        <v>1526</v>
      </c>
      <c r="C616" s="168" t="s">
        <v>7618</v>
      </c>
      <c r="D616" s="169">
        <v>45</v>
      </c>
      <c r="E616" s="169">
        <v>295</v>
      </c>
      <c r="F616" s="169">
        <v>570</v>
      </c>
      <c r="G616" s="170">
        <v>1665</v>
      </c>
      <c r="H616" s="165">
        <f t="shared" si="19"/>
        <v>0.17717717717717718</v>
      </c>
      <c r="J616" t="str">
        <v>Block Group 1, Census Tract 215.45, Shelby County, Tennessee</v>
      </c>
      <c r="K616" t="str">
        <v>Census Tract 215.45, Shelby County, Tennessee</v>
      </c>
      <c r="CP616" t="str">
        <v>Block Group 4, Census Tract 101.20, Shelby County, Tennessee</v>
      </c>
    </row>
    <row r="617" spans="1:94" x14ac:dyDescent="0.3">
      <c r="A617" s="167" t="s">
        <v>7699</v>
      </c>
      <c r="B617" s="168" t="s">
        <v>1527</v>
      </c>
      <c r="C617" s="168" t="s">
        <v>7618</v>
      </c>
      <c r="D617" s="169">
        <v>670</v>
      </c>
      <c r="E617" s="170">
        <v>1045</v>
      </c>
      <c r="F617" s="170">
        <v>1425</v>
      </c>
      <c r="G617" s="170">
        <v>1935</v>
      </c>
      <c r="H617" s="165">
        <f t="shared" si="19"/>
        <v>0.5400516795865633</v>
      </c>
      <c r="J617" t="str">
        <v>Block Group 1, Census Tract 215.46, Shelby County, Tennessee</v>
      </c>
      <c r="K617" t="str">
        <v>Census Tract 215.46, Shelby County, Tennessee</v>
      </c>
      <c r="CP617" t="str">
        <v>Block Group 4, Census Tract 102.10, Shelby County, Tennessee</v>
      </c>
    </row>
    <row r="618" spans="1:94" x14ac:dyDescent="0.3">
      <c r="A618" s="167" t="s">
        <v>7699</v>
      </c>
      <c r="B618" s="168" t="s">
        <v>1528</v>
      </c>
      <c r="C618" s="168" t="s">
        <v>7618</v>
      </c>
      <c r="D618" s="169">
        <v>175</v>
      </c>
      <c r="E618" s="169">
        <v>480</v>
      </c>
      <c r="F618" s="169">
        <v>760</v>
      </c>
      <c r="G618" s="169">
        <v>880</v>
      </c>
      <c r="H618" s="165">
        <f t="shared" si="19"/>
        <v>0.54545454545454541</v>
      </c>
      <c r="J618" t="str">
        <v>Block Group 1, Census Tract 215.47, Shelby County, Tennessee</v>
      </c>
      <c r="K618" t="str">
        <v>Census Tract 215.47, Shelby County, Tennessee</v>
      </c>
      <c r="CP618" t="str">
        <v>Block Group 4, Census Tract 102.20, Shelby County, Tennessee</v>
      </c>
    </row>
    <row r="619" spans="1:94" x14ac:dyDescent="0.3">
      <c r="A619" s="167" t="s">
        <v>7699</v>
      </c>
      <c r="B619" s="168" t="s">
        <v>1529</v>
      </c>
      <c r="C619" s="168" t="s">
        <v>7618</v>
      </c>
      <c r="D619" s="169">
        <v>255</v>
      </c>
      <c r="E619" s="169">
        <v>520</v>
      </c>
      <c r="F619" s="170">
        <v>1375</v>
      </c>
      <c r="G619" s="170">
        <v>2560</v>
      </c>
      <c r="H619" s="165">
        <f t="shared" si="19"/>
        <v>0.203125</v>
      </c>
      <c r="J619" t="str">
        <v>Block Group 1, Census Tract 215.48, Shelby County, Tennessee</v>
      </c>
      <c r="K619" t="str">
        <v>Census Tract 215.48, Shelby County, Tennessee</v>
      </c>
      <c r="CP619" t="str">
        <v>Block Group 4, Census Tract 106.10, Shelby County, Tennessee</v>
      </c>
    </row>
    <row r="620" spans="1:94" x14ac:dyDescent="0.3">
      <c r="A620" s="167" t="s">
        <v>7699</v>
      </c>
      <c r="B620" s="168" t="s">
        <v>1530</v>
      </c>
      <c r="C620" s="168" t="s">
        <v>7618</v>
      </c>
      <c r="D620" s="169">
        <v>265</v>
      </c>
      <c r="E620" s="169">
        <v>655</v>
      </c>
      <c r="F620" s="169">
        <v>895</v>
      </c>
      <c r="G620" s="170">
        <v>1415</v>
      </c>
      <c r="H620" s="165">
        <f t="shared" si="19"/>
        <v>0.4628975265017668</v>
      </c>
      <c r="J620" t="str">
        <v>Block Group 1, Census Tract 216.11, Shelby County, Tennessee</v>
      </c>
      <c r="K620" t="str">
        <v>Census Tract 216.11, Shelby County, Tennessee</v>
      </c>
      <c r="CP620" t="str">
        <v>Block Group 4, Census Tract 108.10, Shelby County, Tennessee</v>
      </c>
    </row>
    <row r="621" spans="1:94" x14ac:dyDescent="0.3">
      <c r="A621" s="167" t="s">
        <v>7699</v>
      </c>
      <c r="B621" s="168" t="s">
        <v>1531</v>
      </c>
      <c r="C621" s="168" t="s">
        <v>7618</v>
      </c>
      <c r="D621" s="169">
        <v>290</v>
      </c>
      <c r="E621" s="169">
        <v>475</v>
      </c>
      <c r="F621" s="170">
        <v>1080</v>
      </c>
      <c r="G621" s="170">
        <v>2660</v>
      </c>
      <c r="H621" s="165">
        <f t="shared" si="19"/>
        <v>0.17857142857142858</v>
      </c>
      <c r="J621" t="str">
        <v>Block Group 1, Census Tract 216.12, Shelby County, Tennessee</v>
      </c>
      <c r="K621" t="str">
        <v>Census Tract 216.12, Shelby County, Tennessee</v>
      </c>
      <c r="CP621" t="str">
        <v>Block Group 4, Census Tract 108.20, Shelby County, Tennessee</v>
      </c>
    </row>
    <row r="622" spans="1:94" x14ac:dyDescent="0.3">
      <c r="A622" s="167" t="s">
        <v>7699</v>
      </c>
      <c r="B622" s="168" t="s">
        <v>1532</v>
      </c>
      <c r="C622" s="168" t="s">
        <v>7618</v>
      </c>
      <c r="D622" s="169">
        <v>295</v>
      </c>
      <c r="E622" s="169">
        <v>510</v>
      </c>
      <c r="F622" s="169">
        <v>620</v>
      </c>
      <c r="G622" s="170">
        <v>1380</v>
      </c>
      <c r="H622" s="165">
        <f t="shared" si="19"/>
        <v>0.36956521739130432</v>
      </c>
      <c r="J622" t="str">
        <v>Block Group 1, Census Tract 216.13, Shelby County, Tennessee</v>
      </c>
      <c r="K622" t="str">
        <v>Census Tract 216.13, Shelby County, Tennessee</v>
      </c>
      <c r="CP622" t="str">
        <v>Block Group 4, Census Tract 115, Shelby County, Tennessee</v>
      </c>
    </row>
    <row r="623" spans="1:94" x14ac:dyDescent="0.3">
      <c r="A623" s="167" t="s">
        <v>7699</v>
      </c>
      <c r="B623" s="168" t="s">
        <v>1533</v>
      </c>
      <c r="C623" s="168" t="s">
        <v>7618</v>
      </c>
      <c r="D623" s="169">
        <v>260</v>
      </c>
      <c r="E623" s="169">
        <v>420</v>
      </c>
      <c r="F623" s="169">
        <v>755</v>
      </c>
      <c r="G623" s="170">
        <v>1920</v>
      </c>
      <c r="H623" s="165">
        <f t="shared" si="19"/>
        <v>0.21875</v>
      </c>
      <c r="J623" t="str">
        <v>Block Group 1, Census Tract 216.20, Shelby County, Tennessee</v>
      </c>
      <c r="K623" t="str">
        <v>Census Tract 216.20, Shelby County, Tennessee</v>
      </c>
      <c r="CP623" t="str">
        <v>Block Group 4, Census Tract 116, Shelby County, Tennessee</v>
      </c>
    </row>
    <row r="624" spans="1:94" x14ac:dyDescent="0.3">
      <c r="A624" s="167" t="s">
        <v>7699</v>
      </c>
      <c r="B624" s="168" t="s">
        <v>1534</v>
      </c>
      <c r="C624" s="168" t="s">
        <v>7618</v>
      </c>
      <c r="D624" s="169">
        <v>150</v>
      </c>
      <c r="E624" s="169">
        <v>320</v>
      </c>
      <c r="F624" s="169">
        <v>870</v>
      </c>
      <c r="G624" s="170">
        <v>1585</v>
      </c>
      <c r="H624" s="165">
        <f t="shared" si="19"/>
        <v>0.20189274447949526</v>
      </c>
      <c r="J624" t="str">
        <v>Block Group 1, Census Tract 217.10, Shelby County, Tennessee</v>
      </c>
      <c r="K624" t="str">
        <v>Census Tract 217.10, Shelby County, Tennessee</v>
      </c>
      <c r="CP624" t="str">
        <v>Block Group 4, Census Tract 118, Shelby County, Tennessee</v>
      </c>
    </row>
    <row r="625" spans="1:94" x14ac:dyDescent="0.3">
      <c r="A625" s="167" t="s">
        <v>7699</v>
      </c>
      <c r="B625" s="168" t="s">
        <v>1535</v>
      </c>
      <c r="C625" s="168" t="s">
        <v>7618</v>
      </c>
      <c r="D625" s="169">
        <v>395</v>
      </c>
      <c r="E625" s="169">
        <v>725</v>
      </c>
      <c r="F625" s="170">
        <v>1215</v>
      </c>
      <c r="G625" s="170">
        <v>2550</v>
      </c>
      <c r="H625" s="165">
        <f t="shared" si="19"/>
        <v>0.28431372549019607</v>
      </c>
      <c r="J625" t="str">
        <v>Block Group 1, Census Tract 217.21, Shelby County, Tennessee</v>
      </c>
      <c r="K625" t="str">
        <v>Census Tract 217.21, Shelby County, Tennessee</v>
      </c>
      <c r="CP625" t="str">
        <v>Block Group 4, Census Tract 13, Shelby County, Tennessee</v>
      </c>
    </row>
    <row r="626" spans="1:94" x14ac:dyDescent="0.3">
      <c r="A626" s="167" t="s">
        <v>7699</v>
      </c>
      <c r="B626" s="168" t="s">
        <v>1536</v>
      </c>
      <c r="C626" s="168" t="s">
        <v>7618</v>
      </c>
      <c r="D626" s="169">
        <v>160</v>
      </c>
      <c r="E626" s="169">
        <v>600</v>
      </c>
      <c r="F626" s="170">
        <v>1555</v>
      </c>
      <c r="G626" s="170">
        <v>2190</v>
      </c>
      <c r="H626" s="165">
        <f t="shared" si="19"/>
        <v>0.27397260273972601</v>
      </c>
      <c r="J626" t="str">
        <v>Block Group 1, Census Tract 217.24, Shelby County, Tennessee</v>
      </c>
      <c r="K626" t="str">
        <v>Census Tract 217.24, Shelby County, Tennessee</v>
      </c>
      <c r="CP626" t="str">
        <v>Block Group 4, Census Tract 201.01, Shelby County, Tennessee</v>
      </c>
    </row>
    <row r="627" spans="1:94" x14ac:dyDescent="0.3">
      <c r="A627" s="167" t="s">
        <v>7699</v>
      </c>
      <c r="B627" s="168" t="s">
        <v>1537</v>
      </c>
      <c r="C627" s="168" t="s">
        <v>7618</v>
      </c>
      <c r="D627" s="169">
        <v>520</v>
      </c>
      <c r="E627" s="169">
        <v>760</v>
      </c>
      <c r="F627" s="169">
        <v>910</v>
      </c>
      <c r="G627" s="170">
        <v>1220</v>
      </c>
      <c r="H627" s="165">
        <f t="shared" si="19"/>
        <v>0.62295081967213117</v>
      </c>
      <c r="J627" t="str">
        <v>Block Group 1, Census Tract 217.25, Shelby County, Tennessee</v>
      </c>
      <c r="K627" t="str">
        <v>Census Tract 217.25, Shelby County, Tennessee</v>
      </c>
      <c r="CP627" t="str">
        <v>Block Group 4, Census Tract 202.10, Shelby County, Tennessee</v>
      </c>
    </row>
    <row r="628" spans="1:94" x14ac:dyDescent="0.3">
      <c r="A628" s="167" t="s">
        <v>7699</v>
      </c>
      <c r="B628" s="168" t="s">
        <v>1538</v>
      </c>
      <c r="C628" s="168" t="s">
        <v>7618</v>
      </c>
      <c r="D628" s="169">
        <v>555</v>
      </c>
      <c r="E628" s="169">
        <v>870</v>
      </c>
      <c r="F628" s="170">
        <v>1335</v>
      </c>
      <c r="G628" s="170">
        <v>2100</v>
      </c>
      <c r="H628" s="165">
        <f t="shared" si="19"/>
        <v>0.41428571428571431</v>
      </c>
      <c r="J628" t="str">
        <v>Block Group 1, Census Tract 217.31, Shelby County, Tennessee</v>
      </c>
      <c r="K628" t="str">
        <v>Census Tract 217.31, Shelby County, Tennessee</v>
      </c>
      <c r="CP628" t="str">
        <v>Block Group 4, Census Tract 205.31, Shelby County, Tennessee</v>
      </c>
    </row>
    <row r="629" spans="1:94" x14ac:dyDescent="0.3">
      <c r="A629" s="167" t="s">
        <v>7699</v>
      </c>
      <c r="B629" s="168" t="s">
        <v>1539</v>
      </c>
      <c r="C629" s="168" t="s">
        <v>7618</v>
      </c>
      <c r="D629" s="169">
        <v>0</v>
      </c>
      <c r="E629" s="169">
        <v>0</v>
      </c>
      <c r="F629" s="169">
        <v>0</v>
      </c>
      <c r="G629" s="169">
        <v>0</v>
      </c>
      <c r="H629" s="165" t="e">
        <f t="shared" si="19"/>
        <v>#DIV/0!</v>
      </c>
      <c r="J629" t="str">
        <v>Block Group 1, Census Tract 217.44, Shelby County, Tennessee</v>
      </c>
      <c r="K629" t="str">
        <v>Census Tract 217.44, Shelby County, Tennessee</v>
      </c>
      <c r="CP629" t="str">
        <v>Block Group 4, Census Tract 205.32, Shelby County, Tennessee</v>
      </c>
    </row>
    <row r="630" spans="1:94" x14ac:dyDescent="0.3">
      <c r="A630" s="167" t="s">
        <v>7699</v>
      </c>
      <c r="B630" s="168" t="s">
        <v>1540</v>
      </c>
      <c r="C630" s="168" t="s">
        <v>7618</v>
      </c>
      <c r="D630" s="169">
        <v>4</v>
      </c>
      <c r="E630" s="169">
        <v>15</v>
      </c>
      <c r="F630" s="169">
        <v>15</v>
      </c>
      <c r="G630" s="169">
        <v>15</v>
      </c>
      <c r="H630" s="165">
        <f t="shared" si="19"/>
        <v>1</v>
      </c>
      <c r="J630" t="str">
        <v>Block Group 1, Census Tract 217.45, Shelby County, Tennessee</v>
      </c>
      <c r="K630" t="str">
        <v>Census Tract 217.45, Shelby County, Tennessee</v>
      </c>
      <c r="CP630" t="str">
        <v>Block Group 4, Census Tract 205.42, Shelby County, Tennessee</v>
      </c>
    </row>
    <row r="631" spans="1:94" x14ac:dyDescent="0.3">
      <c r="A631" s="167" t="s">
        <v>7699</v>
      </c>
      <c r="B631" s="168" t="s">
        <v>1541</v>
      </c>
      <c r="C631" s="168" t="s">
        <v>7619</v>
      </c>
      <c r="D631" s="169">
        <v>465</v>
      </c>
      <c r="E631" s="169">
        <v>590</v>
      </c>
      <c r="F631" s="169">
        <v>990</v>
      </c>
      <c r="G631" s="170">
        <v>1195</v>
      </c>
      <c r="H631" s="165">
        <f t="shared" si="19"/>
        <v>0.49372384937238495</v>
      </c>
      <c r="J631" t="str">
        <v>Block Group 1, Census Tract 217.46, Shelby County, Tennessee</v>
      </c>
      <c r="K631" t="str">
        <v>Census Tract 217.46, Shelby County, Tennessee</v>
      </c>
      <c r="CP631" t="str">
        <v>Block Group 4, Census Tract 206.21, Shelby County, Tennessee</v>
      </c>
    </row>
    <row r="632" spans="1:94" x14ac:dyDescent="0.3">
      <c r="A632" s="167" t="s">
        <v>7699</v>
      </c>
      <c r="B632" s="168" t="s">
        <v>1542</v>
      </c>
      <c r="C632" s="168" t="s">
        <v>7619</v>
      </c>
      <c r="D632" s="169">
        <v>500</v>
      </c>
      <c r="E632" s="169">
        <v>575</v>
      </c>
      <c r="F632" s="169">
        <v>820</v>
      </c>
      <c r="G632" s="170">
        <v>1950</v>
      </c>
      <c r="H632" s="165">
        <f t="shared" si="19"/>
        <v>0.29487179487179488</v>
      </c>
      <c r="J632" t="str">
        <v>Block Group 1, Census Tract 217.47, Shelby County, Tennessee</v>
      </c>
      <c r="K632" t="str">
        <v>Census Tract 217.47, Shelby County, Tennessee</v>
      </c>
      <c r="CP632" t="str">
        <v>Block Group 4, Census Tract 206.32, Shelby County, Tennessee</v>
      </c>
    </row>
    <row r="633" spans="1:94" x14ac:dyDescent="0.3">
      <c r="A633" s="167" t="s">
        <v>7699</v>
      </c>
      <c r="B633" s="168" t="s">
        <v>1543</v>
      </c>
      <c r="C633" s="168" t="s">
        <v>7619</v>
      </c>
      <c r="D633" s="169">
        <v>350</v>
      </c>
      <c r="E633" s="169">
        <v>895</v>
      </c>
      <c r="F633" s="170">
        <v>1150</v>
      </c>
      <c r="G633" s="170">
        <v>2130</v>
      </c>
      <c r="H633" s="165">
        <f t="shared" si="19"/>
        <v>0.42018779342723006</v>
      </c>
      <c r="J633" t="str">
        <v>Block Group 1, Census Tract 217.51, Shelby County, Tennessee</v>
      </c>
      <c r="K633" t="str">
        <v>Census Tract 217.51, Shelby County, Tennessee</v>
      </c>
      <c r="CP633" t="str">
        <v>Block Group 4, Census Tract 206.51, Shelby County, Tennessee</v>
      </c>
    </row>
    <row r="634" spans="1:94" x14ac:dyDescent="0.3">
      <c r="A634" s="167" t="s">
        <v>7699</v>
      </c>
      <c r="B634" s="168" t="s">
        <v>1544</v>
      </c>
      <c r="C634" s="168" t="s">
        <v>7619</v>
      </c>
      <c r="D634" s="170">
        <v>1260</v>
      </c>
      <c r="E634" s="170">
        <v>1785</v>
      </c>
      <c r="F634" s="170">
        <v>2185</v>
      </c>
      <c r="G634" s="170">
        <v>2565</v>
      </c>
      <c r="H634" s="165">
        <f t="shared" si="19"/>
        <v>0.69590643274853803</v>
      </c>
      <c r="J634" t="str">
        <v>Block Group 1, Census Tract 217.52, Shelby County, Tennessee</v>
      </c>
      <c r="K634" t="str">
        <v>Census Tract 217.52, Shelby County, Tennessee</v>
      </c>
      <c r="CP634" t="str">
        <v>Block Group 4, Census Tract 208.36, Shelby County, Tennessee</v>
      </c>
    </row>
    <row r="635" spans="1:94" x14ac:dyDescent="0.3">
      <c r="A635" s="167" t="s">
        <v>7699</v>
      </c>
      <c r="B635" s="168" t="s">
        <v>1545</v>
      </c>
      <c r="C635" s="168" t="s">
        <v>7619</v>
      </c>
      <c r="D635" s="169">
        <v>0</v>
      </c>
      <c r="E635" s="169">
        <v>135</v>
      </c>
      <c r="F635" s="169">
        <v>205</v>
      </c>
      <c r="G635" s="169">
        <v>435</v>
      </c>
      <c r="H635" s="165">
        <f t="shared" si="19"/>
        <v>0.31034482758620691</v>
      </c>
      <c r="J635" t="str">
        <v>Block Group 1, Census Tract 217.53, Shelby County, Tennessee</v>
      </c>
      <c r="K635" t="str">
        <v>Census Tract 217.53, Shelby County, Tennessee</v>
      </c>
      <c r="CP635" t="str">
        <v>Block Group 4, Census Tract 208.37, Shelby County, Tennessee</v>
      </c>
    </row>
    <row r="636" spans="1:94" x14ac:dyDescent="0.3">
      <c r="A636" s="167" t="s">
        <v>7699</v>
      </c>
      <c r="B636" s="168" t="s">
        <v>1546</v>
      </c>
      <c r="C636" s="168" t="s">
        <v>7619</v>
      </c>
      <c r="D636" s="169">
        <v>155</v>
      </c>
      <c r="E636" s="169">
        <v>360</v>
      </c>
      <c r="F636" s="169">
        <v>680</v>
      </c>
      <c r="G636" s="170">
        <v>1210</v>
      </c>
      <c r="H636" s="165">
        <f t="shared" si="19"/>
        <v>0.2975206611570248</v>
      </c>
      <c r="J636" t="str">
        <v>Block Group 1, Census Tract 217.54, Shelby County, Tennessee</v>
      </c>
      <c r="K636" t="str">
        <v>Census Tract 217.54, Shelby County, Tennessee</v>
      </c>
      <c r="CP636" t="str">
        <v>Block Group 4, Census Tract 211.12, Shelby County, Tennessee</v>
      </c>
    </row>
    <row r="637" spans="1:94" x14ac:dyDescent="0.3">
      <c r="A637" s="167" t="s">
        <v>7699</v>
      </c>
      <c r="B637" s="168" t="s">
        <v>1547</v>
      </c>
      <c r="C637" s="168" t="s">
        <v>7619</v>
      </c>
      <c r="D637" s="169">
        <v>655</v>
      </c>
      <c r="E637" s="169">
        <v>980</v>
      </c>
      <c r="F637" s="170">
        <v>1065</v>
      </c>
      <c r="G637" s="170">
        <v>1550</v>
      </c>
      <c r="H637" s="165">
        <f t="shared" si="19"/>
        <v>0.63225806451612898</v>
      </c>
      <c r="J637" t="str">
        <v>Block Group 1, Census Tract 217.55, Shelby County, Tennessee</v>
      </c>
      <c r="K637" t="str">
        <v>Census Tract 217.55, Shelby County, Tennessee</v>
      </c>
      <c r="CP637" t="str">
        <v>Block Group 4, Census Tract 211.22, Shelby County, Tennessee</v>
      </c>
    </row>
    <row r="638" spans="1:94" x14ac:dyDescent="0.3">
      <c r="A638" s="167" t="s">
        <v>7699</v>
      </c>
      <c r="B638" s="168" t="s">
        <v>1548</v>
      </c>
      <c r="C638" s="168" t="s">
        <v>7619</v>
      </c>
      <c r="D638" s="169">
        <v>545</v>
      </c>
      <c r="E638" s="169">
        <v>670</v>
      </c>
      <c r="F638" s="169">
        <v>925</v>
      </c>
      <c r="G638" s="169">
        <v>925</v>
      </c>
      <c r="H638" s="165">
        <f t="shared" si="19"/>
        <v>0.72432432432432436</v>
      </c>
      <c r="J638" t="str">
        <v>Block Group 1, Census Tract 217.56, Shelby County, Tennessee</v>
      </c>
      <c r="K638" t="str">
        <v>Census Tract 217.56, Shelby County, Tennessee</v>
      </c>
      <c r="CP638" t="str">
        <v>Block Group 4, Census Tract 211.41, Shelby County, Tennessee</v>
      </c>
    </row>
    <row r="639" spans="1:94" x14ac:dyDescent="0.3">
      <c r="A639" s="167" t="s">
        <v>7699</v>
      </c>
      <c r="B639" s="168" t="s">
        <v>1549</v>
      </c>
      <c r="C639" s="168" t="s">
        <v>7619</v>
      </c>
      <c r="D639" s="169">
        <v>865</v>
      </c>
      <c r="E639" s="170">
        <v>1500</v>
      </c>
      <c r="F639" s="170">
        <v>2075</v>
      </c>
      <c r="G639" s="170">
        <v>2650</v>
      </c>
      <c r="H639" s="165">
        <f t="shared" si="19"/>
        <v>0.56603773584905659</v>
      </c>
      <c r="J639" t="str">
        <v>Block Group 1, Census Tract 217.57, Shelby County, Tennessee</v>
      </c>
      <c r="K639" t="str">
        <v>Census Tract 217.57, Shelby County, Tennessee</v>
      </c>
      <c r="CP639" t="str">
        <v>Block Group 4, Census Tract 213.20, Shelby County, Tennessee</v>
      </c>
    </row>
    <row r="640" spans="1:94" x14ac:dyDescent="0.3">
      <c r="A640" s="167" t="s">
        <v>7699</v>
      </c>
      <c r="B640" s="168" t="s">
        <v>1550</v>
      </c>
      <c r="C640" s="168" t="s">
        <v>7619</v>
      </c>
      <c r="D640" s="169">
        <v>735</v>
      </c>
      <c r="E640" s="169">
        <v>955</v>
      </c>
      <c r="F640" s="169">
        <v>980</v>
      </c>
      <c r="G640" s="170">
        <v>1055</v>
      </c>
      <c r="H640" s="165">
        <f t="shared" si="19"/>
        <v>0.90521327014218012</v>
      </c>
      <c r="J640" t="str">
        <v>Block Group 1, Census Tract 217.58, Shelby County, Tennessee</v>
      </c>
      <c r="K640" t="str">
        <v>Census Tract 217.58, Shelby County, Tennessee</v>
      </c>
      <c r="CP640" t="str">
        <v>Block Group 4, Census Tract 213.51, Shelby County, Tennessee</v>
      </c>
    </row>
    <row r="641" spans="1:94" x14ac:dyDescent="0.3">
      <c r="A641" s="167" t="s">
        <v>7699</v>
      </c>
      <c r="B641" s="168" t="s">
        <v>1551</v>
      </c>
      <c r="C641" s="168" t="s">
        <v>7619</v>
      </c>
      <c r="D641" s="169">
        <v>655</v>
      </c>
      <c r="E641" s="169">
        <v>740</v>
      </c>
      <c r="F641" s="170">
        <v>1045</v>
      </c>
      <c r="G641" s="170">
        <v>1290</v>
      </c>
      <c r="H641" s="165">
        <f t="shared" si="19"/>
        <v>0.5736434108527132</v>
      </c>
      <c r="J641" t="str">
        <v>Block Group 1, Census Tract 217.59, Shelby County, Tennessee</v>
      </c>
      <c r="K641" t="str">
        <v>Census Tract 217.59, Shelby County, Tennessee</v>
      </c>
      <c r="CP641" t="str">
        <v>Block Group 4, Census Tract 213.52, Shelby County, Tennessee</v>
      </c>
    </row>
    <row r="642" spans="1:94" x14ac:dyDescent="0.3">
      <c r="A642" s="167" t="s">
        <v>7699</v>
      </c>
      <c r="B642" s="168" t="s">
        <v>1552</v>
      </c>
      <c r="C642" s="168" t="s">
        <v>7619</v>
      </c>
      <c r="D642" s="169">
        <v>270</v>
      </c>
      <c r="E642" s="169">
        <v>320</v>
      </c>
      <c r="F642" s="169">
        <v>405</v>
      </c>
      <c r="G642" s="169">
        <v>840</v>
      </c>
      <c r="H642" s="165">
        <f t="shared" si="19"/>
        <v>0.38095238095238093</v>
      </c>
      <c r="J642" t="str">
        <v>Block Group 1, Census Tract 217.60, Shelby County, Tennessee</v>
      </c>
      <c r="K642" t="str">
        <v>Census Tract 217.60, Shelby County, Tennessee</v>
      </c>
      <c r="CP642" t="str">
        <v>Block Group 4, Census Tract 213.55, Shelby County, Tennessee</v>
      </c>
    </row>
    <row r="643" spans="1:94" x14ac:dyDescent="0.3">
      <c r="A643" s="167" t="s">
        <v>7699</v>
      </c>
      <c r="B643" s="168" t="s">
        <v>1553</v>
      </c>
      <c r="C643" s="168" t="s">
        <v>7619</v>
      </c>
      <c r="D643" s="169">
        <v>555</v>
      </c>
      <c r="E643" s="169">
        <v>900</v>
      </c>
      <c r="F643" s="170">
        <v>1120</v>
      </c>
      <c r="G643" s="170">
        <v>1265</v>
      </c>
      <c r="H643" s="165">
        <f t="shared" si="19"/>
        <v>0.71146245059288538</v>
      </c>
      <c r="J643" t="str">
        <v>Block Group 1, Census Tract 219, Shelby County, Tennessee</v>
      </c>
      <c r="K643" t="str">
        <v>Census Tract 219, Shelby County, Tennessee</v>
      </c>
      <c r="CP643" t="str">
        <v>Block Group 4, Census Tract 213.57, Shelby County, Tennessee</v>
      </c>
    </row>
    <row r="644" spans="1:94" x14ac:dyDescent="0.3">
      <c r="A644" s="167" t="s">
        <v>7699</v>
      </c>
      <c r="B644" s="168" t="s">
        <v>1554</v>
      </c>
      <c r="C644" s="168" t="s">
        <v>7619</v>
      </c>
      <c r="D644" s="169">
        <v>560</v>
      </c>
      <c r="E644" s="169">
        <v>820</v>
      </c>
      <c r="F644" s="169">
        <v>985</v>
      </c>
      <c r="G644" s="170">
        <v>1400</v>
      </c>
      <c r="H644" s="165">
        <f t="shared" ref="H644:H707" si="20">E644/G644</f>
        <v>0.58571428571428574</v>
      </c>
      <c r="J644" t="str">
        <v>Block Group 1, Census Tract 22, Knox County, Tennessee</v>
      </c>
      <c r="K644" t="str">
        <v>Census Tract 22, Knox County, Tennessee</v>
      </c>
      <c r="CP644" t="str">
        <v>Block Group 4, Census Tract 216.11, Shelby County, Tennessee</v>
      </c>
    </row>
    <row r="645" spans="1:94" x14ac:dyDescent="0.3">
      <c r="A645" s="167" t="s">
        <v>7699</v>
      </c>
      <c r="B645" s="168" t="s">
        <v>1555</v>
      </c>
      <c r="C645" s="168" t="s">
        <v>7619</v>
      </c>
      <c r="D645" s="169">
        <v>195</v>
      </c>
      <c r="E645" s="169">
        <v>615</v>
      </c>
      <c r="F645" s="169">
        <v>990</v>
      </c>
      <c r="G645" s="170">
        <v>2080</v>
      </c>
      <c r="H645" s="165">
        <f t="shared" si="20"/>
        <v>0.29567307692307693</v>
      </c>
      <c r="J645" t="str">
        <v>Block Group 1, Census Tract 220.23, Shelby County, Tennessee</v>
      </c>
      <c r="K645" t="str">
        <v>Census Tract 220.23, Shelby County, Tennessee</v>
      </c>
      <c r="CP645" t="str">
        <v>Block Group 4, Census Tract 217.44, Shelby County, Tennessee</v>
      </c>
    </row>
    <row r="646" spans="1:94" x14ac:dyDescent="0.3">
      <c r="A646" s="167" t="s">
        <v>7699</v>
      </c>
      <c r="B646" s="168" t="s">
        <v>1556</v>
      </c>
      <c r="C646" s="168" t="s">
        <v>7619</v>
      </c>
      <c r="D646" s="169">
        <v>440</v>
      </c>
      <c r="E646" s="169">
        <v>520</v>
      </c>
      <c r="F646" s="169">
        <v>800</v>
      </c>
      <c r="G646" s="170">
        <v>1300</v>
      </c>
      <c r="H646" s="165">
        <f t="shared" si="20"/>
        <v>0.4</v>
      </c>
      <c r="J646" t="str">
        <v>Block Group 1, Census Tract 220.24, Shelby County, Tennessee</v>
      </c>
      <c r="K646" t="str">
        <v>Census Tract 220.24, Shelby County, Tennessee</v>
      </c>
      <c r="CP646" t="str">
        <v>Block Group 4, Census Tract 217.45, Shelby County, Tennessee</v>
      </c>
    </row>
    <row r="647" spans="1:94" x14ac:dyDescent="0.3">
      <c r="A647" s="167" t="s">
        <v>7699</v>
      </c>
      <c r="B647" s="168" t="s">
        <v>1557</v>
      </c>
      <c r="C647" s="168" t="s">
        <v>7619</v>
      </c>
      <c r="D647" s="169">
        <v>395</v>
      </c>
      <c r="E647" s="169">
        <v>575</v>
      </c>
      <c r="F647" s="169">
        <v>685</v>
      </c>
      <c r="G647" s="169">
        <v>810</v>
      </c>
      <c r="H647" s="165">
        <f t="shared" si="20"/>
        <v>0.70987654320987659</v>
      </c>
      <c r="J647" t="str">
        <v>Block Group 1, Census Tract 220.25, Shelby County, Tennessee</v>
      </c>
      <c r="K647" t="str">
        <v>Census Tract 220.25, Shelby County, Tennessee</v>
      </c>
      <c r="CP647" t="str">
        <v>Block Group 4, Census Tract 217.46, Shelby County, Tennessee</v>
      </c>
    </row>
    <row r="648" spans="1:94" x14ac:dyDescent="0.3">
      <c r="A648" s="167" t="s">
        <v>7699</v>
      </c>
      <c r="B648" s="168" t="s">
        <v>1558</v>
      </c>
      <c r="C648" s="168" t="s">
        <v>7619</v>
      </c>
      <c r="D648" s="169">
        <v>380</v>
      </c>
      <c r="E648" s="169">
        <v>640</v>
      </c>
      <c r="F648" s="169">
        <v>765</v>
      </c>
      <c r="G648" s="169">
        <v>940</v>
      </c>
      <c r="H648" s="165">
        <f t="shared" si="20"/>
        <v>0.68085106382978722</v>
      </c>
      <c r="J648" t="str">
        <v>Block Group 1, Census Tract 220.26, Shelby County, Tennessee</v>
      </c>
      <c r="K648" t="str">
        <v>Census Tract 220.26, Shelby County, Tennessee</v>
      </c>
      <c r="CP648" t="str">
        <v>Block Group 4, Census Tract 219, Shelby County, Tennessee</v>
      </c>
    </row>
    <row r="649" spans="1:94" x14ac:dyDescent="0.3">
      <c r="A649" s="167" t="s">
        <v>7699</v>
      </c>
      <c r="B649" s="168" t="s">
        <v>1559</v>
      </c>
      <c r="C649" s="168" t="s">
        <v>7619</v>
      </c>
      <c r="D649" s="169">
        <v>495</v>
      </c>
      <c r="E649" s="169">
        <v>965</v>
      </c>
      <c r="F649" s="170">
        <v>1100</v>
      </c>
      <c r="G649" s="170">
        <v>1325</v>
      </c>
      <c r="H649" s="165">
        <f t="shared" si="20"/>
        <v>0.72830188679245278</v>
      </c>
      <c r="J649" t="str">
        <v>Block Group 1, Census Tract 221.11, Shelby County, Tennessee</v>
      </c>
      <c r="K649" t="str">
        <v>Census Tract 221.11, Shelby County, Tennessee</v>
      </c>
      <c r="CP649" t="str">
        <v>Block Group 4, Census Tract 221.30, Shelby County, Tennessee</v>
      </c>
    </row>
    <row r="650" spans="1:94" x14ac:dyDescent="0.3">
      <c r="A650" s="167" t="s">
        <v>7699</v>
      </c>
      <c r="B650" s="168" t="s">
        <v>1560</v>
      </c>
      <c r="C650" s="168" t="s">
        <v>7619</v>
      </c>
      <c r="D650" s="169">
        <v>895</v>
      </c>
      <c r="E650" s="170">
        <v>2300</v>
      </c>
      <c r="F650" s="170">
        <v>2505</v>
      </c>
      <c r="G650" s="170">
        <v>2640</v>
      </c>
      <c r="H650" s="165">
        <f t="shared" si="20"/>
        <v>0.87121212121212122</v>
      </c>
      <c r="J650" t="str">
        <v>Block Group 1, Census Tract 221.21, Shelby County, Tennessee</v>
      </c>
      <c r="K650" t="str">
        <v>Census Tract 221.21, Shelby County, Tennessee</v>
      </c>
      <c r="CP650" t="str">
        <v>Block Group 4, Census Tract 222.20, Shelby County, Tennessee</v>
      </c>
    </row>
    <row r="651" spans="1:94" x14ac:dyDescent="0.3">
      <c r="A651" s="167" t="s">
        <v>7699</v>
      </c>
      <c r="B651" s="168" t="s">
        <v>1561</v>
      </c>
      <c r="C651" s="168" t="s">
        <v>7619</v>
      </c>
      <c r="D651" s="169">
        <v>270</v>
      </c>
      <c r="E651" s="169">
        <v>320</v>
      </c>
      <c r="F651" s="169">
        <v>535</v>
      </c>
      <c r="G651" s="169">
        <v>630</v>
      </c>
      <c r="H651" s="165">
        <f t="shared" si="20"/>
        <v>0.50793650793650791</v>
      </c>
      <c r="J651" t="str">
        <v>Block Group 1, Census Tract 221.22, Shelby County, Tennessee</v>
      </c>
      <c r="K651" t="str">
        <v>Census Tract 221.22, Shelby County, Tennessee</v>
      </c>
      <c r="CP651" t="str">
        <v>Block Group 4, Census Tract 223.10, Shelby County, Tennessee</v>
      </c>
    </row>
    <row r="652" spans="1:94" x14ac:dyDescent="0.3">
      <c r="A652" s="167" t="s">
        <v>7699</v>
      </c>
      <c r="B652" s="168" t="s">
        <v>1562</v>
      </c>
      <c r="C652" s="168" t="s">
        <v>7619</v>
      </c>
      <c r="D652" s="169">
        <v>210</v>
      </c>
      <c r="E652" s="169">
        <v>425</v>
      </c>
      <c r="F652" s="169">
        <v>720</v>
      </c>
      <c r="G652" s="170">
        <v>1275</v>
      </c>
      <c r="H652" s="165">
        <f t="shared" si="20"/>
        <v>0.33333333333333331</v>
      </c>
      <c r="J652" t="str">
        <v>Block Group 1, Census Tract 221.30, Shelby County, Tennessee</v>
      </c>
      <c r="K652" t="str">
        <v>Census Tract 221.30, Shelby County, Tennessee</v>
      </c>
      <c r="CP652" t="str">
        <v>Block Group 4, Census Tract 223.22, Shelby County, Tennessee</v>
      </c>
    </row>
    <row r="653" spans="1:94" x14ac:dyDescent="0.3">
      <c r="A653" s="167" t="s">
        <v>7699</v>
      </c>
      <c r="B653" s="168" t="s">
        <v>1563</v>
      </c>
      <c r="C653" s="168" t="s">
        <v>7619</v>
      </c>
      <c r="D653" s="169">
        <v>275</v>
      </c>
      <c r="E653" s="169">
        <v>685</v>
      </c>
      <c r="F653" s="170">
        <v>1200</v>
      </c>
      <c r="G653" s="170">
        <v>1565</v>
      </c>
      <c r="H653" s="165">
        <f t="shared" si="20"/>
        <v>0.43769968051118213</v>
      </c>
      <c r="J653" t="str">
        <v>Block Group 1, Census Tract 221.31, Shelby County, Tennessee</v>
      </c>
      <c r="K653" t="str">
        <v>Census Tract 221.31, Shelby County, Tennessee</v>
      </c>
      <c r="CP653" t="str">
        <v>Block Group 4, Census Tract 224.10, Shelby County, Tennessee</v>
      </c>
    </row>
    <row r="654" spans="1:94" x14ac:dyDescent="0.3">
      <c r="A654" s="167" t="s">
        <v>7699</v>
      </c>
      <c r="B654" s="168" t="s">
        <v>1564</v>
      </c>
      <c r="C654" s="168" t="s">
        <v>7619</v>
      </c>
      <c r="D654" s="169">
        <v>340</v>
      </c>
      <c r="E654" s="169">
        <v>785</v>
      </c>
      <c r="F654" s="169">
        <v>925</v>
      </c>
      <c r="G654" s="170">
        <v>1645</v>
      </c>
      <c r="H654" s="165">
        <f t="shared" si="20"/>
        <v>0.47720364741641336</v>
      </c>
      <c r="J654" t="str">
        <v>Block Group 1, Census Tract 221.32, Shelby County, Tennessee</v>
      </c>
      <c r="K654" t="str">
        <v>Census Tract 221.32, Shelby County, Tennessee</v>
      </c>
      <c r="CP654" t="str">
        <v>Block Group 4, Census Tract 225, Shelby County, Tennessee</v>
      </c>
    </row>
    <row r="655" spans="1:94" x14ac:dyDescent="0.3">
      <c r="A655" s="167" t="s">
        <v>7699</v>
      </c>
      <c r="B655" s="168" t="s">
        <v>1565</v>
      </c>
      <c r="C655" s="168" t="s">
        <v>7619</v>
      </c>
      <c r="D655" s="169">
        <v>525</v>
      </c>
      <c r="E655" s="169">
        <v>770</v>
      </c>
      <c r="F655" s="170">
        <v>1725</v>
      </c>
      <c r="G655" s="170">
        <v>2375</v>
      </c>
      <c r="H655" s="165">
        <f t="shared" si="20"/>
        <v>0.32421052631578945</v>
      </c>
      <c r="J655" t="str">
        <v>Block Group 1, Census Tract 222.10, Shelby County, Tennessee</v>
      </c>
      <c r="K655" t="str">
        <v>Census Tract 222.10, Shelby County, Tennessee</v>
      </c>
      <c r="CP655" t="str">
        <v>Block Group 4, Census Tract 227, Shelby County, Tennessee</v>
      </c>
    </row>
    <row r="656" spans="1:94" x14ac:dyDescent="0.3">
      <c r="A656" s="167" t="s">
        <v>7699</v>
      </c>
      <c r="B656" s="168" t="s">
        <v>1566</v>
      </c>
      <c r="C656" s="168" t="s">
        <v>7619</v>
      </c>
      <c r="D656" s="169">
        <v>580</v>
      </c>
      <c r="E656" s="169">
        <v>860</v>
      </c>
      <c r="F656" s="170">
        <v>1220</v>
      </c>
      <c r="G656" s="170">
        <v>1755</v>
      </c>
      <c r="H656" s="165">
        <f t="shared" si="20"/>
        <v>0.49002849002849003</v>
      </c>
      <c r="J656" t="str">
        <v>Block Group 1, Census Tract 222.20, Shelby County, Tennessee</v>
      </c>
      <c r="K656" t="str">
        <v>Census Tract 222.20, Shelby County, Tennessee</v>
      </c>
      <c r="CP656" t="str">
        <v>Block Group 4, Census Tract 29, Shelby County, Tennessee</v>
      </c>
    </row>
    <row r="657" spans="1:94" x14ac:dyDescent="0.3">
      <c r="A657" s="167" t="s">
        <v>7699</v>
      </c>
      <c r="B657" s="168" t="s">
        <v>1567</v>
      </c>
      <c r="C657" s="168" t="s">
        <v>7619</v>
      </c>
      <c r="D657" s="169">
        <v>280</v>
      </c>
      <c r="E657" s="169">
        <v>325</v>
      </c>
      <c r="F657" s="169">
        <v>715</v>
      </c>
      <c r="G657" s="170">
        <v>1735</v>
      </c>
      <c r="H657" s="165">
        <f t="shared" si="20"/>
        <v>0.18731988472622479</v>
      </c>
      <c r="J657" t="str">
        <v>Block Group 1, Census Tract 223.10, Shelby County, Tennessee</v>
      </c>
      <c r="K657" t="str">
        <v>Census Tract 223.10, Shelby County, Tennessee</v>
      </c>
      <c r="CP657" t="str">
        <v>Block Group 4, Census Tract 31, Shelby County, Tennessee</v>
      </c>
    </row>
    <row r="658" spans="1:94" x14ac:dyDescent="0.3">
      <c r="A658" s="167" t="s">
        <v>7699</v>
      </c>
      <c r="B658" s="168" t="s">
        <v>1568</v>
      </c>
      <c r="C658" s="168" t="s">
        <v>7619</v>
      </c>
      <c r="D658" s="169">
        <v>20</v>
      </c>
      <c r="E658" s="169">
        <v>50</v>
      </c>
      <c r="F658" s="169">
        <v>135</v>
      </c>
      <c r="G658" s="170">
        <v>1110</v>
      </c>
      <c r="H658" s="165">
        <f t="shared" si="20"/>
        <v>4.5045045045045043E-2</v>
      </c>
      <c r="J658" t="str">
        <v>Block Group 1, Census Tract 223.21, Shelby County, Tennessee</v>
      </c>
      <c r="K658" t="str">
        <v>Census Tract 223.21, Shelby County, Tennessee</v>
      </c>
      <c r="CP658" t="str">
        <v>Block Group 4, Census Tract 67, Shelby County, Tennessee</v>
      </c>
    </row>
    <row r="659" spans="1:94" x14ac:dyDescent="0.3">
      <c r="A659" s="167" t="s">
        <v>7699</v>
      </c>
      <c r="B659" s="168" t="s">
        <v>1569</v>
      </c>
      <c r="C659" s="168" t="s">
        <v>7619</v>
      </c>
      <c r="D659" s="169">
        <v>250</v>
      </c>
      <c r="E659" s="170">
        <v>1085</v>
      </c>
      <c r="F659" s="170">
        <v>1420</v>
      </c>
      <c r="G659" s="170">
        <v>3160</v>
      </c>
      <c r="H659" s="165">
        <f t="shared" si="20"/>
        <v>0.34335443037974683</v>
      </c>
      <c r="J659" t="str">
        <v>Block Group 1, Census Tract 223.22, Shelby County, Tennessee</v>
      </c>
      <c r="K659" t="str">
        <v>Census Tract 223.22, Shelby County, Tennessee</v>
      </c>
      <c r="CP659" t="str">
        <v>Block Group 4, Census Tract 7, Shelby County, Tennessee</v>
      </c>
    </row>
    <row r="660" spans="1:94" x14ac:dyDescent="0.3">
      <c r="A660" s="167" t="s">
        <v>7699</v>
      </c>
      <c r="B660" s="168" t="s">
        <v>1570</v>
      </c>
      <c r="C660" s="168" t="s">
        <v>7619</v>
      </c>
      <c r="D660" s="169">
        <v>260</v>
      </c>
      <c r="E660" s="169">
        <v>260</v>
      </c>
      <c r="F660" s="169">
        <v>530</v>
      </c>
      <c r="G660" s="170">
        <v>1355</v>
      </c>
      <c r="H660" s="165">
        <f t="shared" si="20"/>
        <v>0.1918819188191882</v>
      </c>
      <c r="J660" t="str">
        <v>Block Group 1, Census Tract 223.30, Shelby County, Tennessee</v>
      </c>
      <c r="K660" t="str">
        <v>Census Tract 223.30, Shelby County, Tennessee</v>
      </c>
      <c r="CP660" t="str">
        <v>Block Group 4, Census Tract 78.21, Shelby County, Tennessee</v>
      </c>
    </row>
    <row r="661" spans="1:94" x14ac:dyDescent="0.3">
      <c r="A661" s="167" t="s">
        <v>7699</v>
      </c>
      <c r="B661" s="168" t="s">
        <v>1571</v>
      </c>
      <c r="C661" s="168" t="s">
        <v>7619</v>
      </c>
      <c r="D661" s="169">
        <v>230</v>
      </c>
      <c r="E661" s="169">
        <v>555</v>
      </c>
      <c r="F661" s="169">
        <v>835</v>
      </c>
      <c r="G661" s="170">
        <v>2045</v>
      </c>
      <c r="H661" s="165">
        <f t="shared" si="20"/>
        <v>0.27139364303178481</v>
      </c>
      <c r="J661" t="str">
        <v>Block Group 1, Census Tract 224.10, Shelby County, Tennessee</v>
      </c>
      <c r="K661" t="str">
        <v>Census Tract 224.10, Shelby County, Tennessee</v>
      </c>
      <c r="CP661" t="str">
        <v>Block Group 4, Census Tract 79, Shelby County, Tennessee</v>
      </c>
    </row>
    <row r="662" spans="1:94" x14ac:dyDescent="0.3">
      <c r="A662" s="167" t="s">
        <v>7699</v>
      </c>
      <c r="B662" s="168" t="s">
        <v>1572</v>
      </c>
      <c r="C662" s="168" t="s">
        <v>7619</v>
      </c>
      <c r="D662" s="169">
        <v>325</v>
      </c>
      <c r="E662" s="169">
        <v>490</v>
      </c>
      <c r="F662" s="169">
        <v>940</v>
      </c>
      <c r="G662" s="170">
        <v>1305</v>
      </c>
      <c r="H662" s="165">
        <f t="shared" si="20"/>
        <v>0.37547892720306514</v>
      </c>
      <c r="J662" t="str">
        <v>Block Group 1, Census Tract 225, Shelby County, Tennessee</v>
      </c>
      <c r="K662" t="str">
        <v>Census Tract 225, Shelby County, Tennessee</v>
      </c>
      <c r="CP662" t="str">
        <v>Block Group 4, Census Tract 80, Shelby County, Tennessee</v>
      </c>
    </row>
    <row r="663" spans="1:94" x14ac:dyDescent="0.3">
      <c r="A663" s="167" t="s">
        <v>7699</v>
      </c>
      <c r="B663" s="168" t="s">
        <v>1573</v>
      </c>
      <c r="C663" s="168" t="s">
        <v>7619</v>
      </c>
      <c r="D663" s="169">
        <v>145</v>
      </c>
      <c r="E663" s="169">
        <v>280</v>
      </c>
      <c r="F663" s="169">
        <v>485</v>
      </c>
      <c r="G663" s="170">
        <v>1750</v>
      </c>
      <c r="H663" s="165">
        <f t="shared" si="20"/>
        <v>0.16</v>
      </c>
      <c r="J663" t="str">
        <v>Block Group 1, Census Tract 226, Shelby County, Tennessee</v>
      </c>
      <c r="K663" t="str">
        <v>Census Tract 226, Shelby County, Tennessee</v>
      </c>
      <c r="CP663" t="str">
        <v>Block Group 4, Census Tract 81.20, Shelby County, Tennessee</v>
      </c>
    </row>
    <row r="664" spans="1:94" x14ac:dyDescent="0.3">
      <c r="A664" s="167" t="s">
        <v>7699</v>
      </c>
      <c r="B664" s="168" t="s">
        <v>1574</v>
      </c>
      <c r="C664" s="168" t="s">
        <v>7619</v>
      </c>
      <c r="D664" s="169">
        <v>430</v>
      </c>
      <c r="E664" s="169">
        <v>880</v>
      </c>
      <c r="F664" s="170">
        <v>2265</v>
      </c>
      <c r="G664" s="170">
        <v>3220</v>
      </c>
      <c r="H664" s="165">
        <f t="shared" si="20"/>
        <v>0.27329192546583853</v>
      </c>
      <c r="J664" t="str">
        <v>Block Group 1, Census Tract 227, Shelby County, Tennessee</v>
      </c>
      <c r="K664" t="str">
        <v>Census Tract 227, Shelby County, Tennessee</v>
      </c>
      <c r="CP664" t="str">
        <v>Block Group 4, Census Tract 82, Shelby County, Tennessee</v>
      </c>
    </row>
    <row r="665" spans="1:94" x14ac:dyDescent="0.3">
      <c r="A665" s="167" t="s">
        <v>7699</v>
      </c>
      <c r="B665" s="168" t="s">
        <v>1575</v>
      </c>
      <c r="C665" s="168" t="s">
        <v>7619</v>
      </c>
      <c r="D665" s="169">
        <v>60</v>
      </c>
      <c r="E665" s="169">
        <v>240</v>
      </c>
      <c r="F665" s="169">
        <v>665</v>
      </c>
      <c r="G665" s="170">
        <v>2610</v>
      </c>
      <c r="H665" s="165">
        <f t="shared" si="20"/>
        <v>9.1954022988505746E-2</v>
      </c>
      <c r="J665" t="str">
        <v>Block Group 1, Census Tract 23, Hamilton County, Tennessee</v>
      </c>
      <c r="K665" t="str">
        <v>Census Tract 23, Hamilton County, Tennessee</v>
      </c>
      <c r="CP665" t="str">
        <v>Block Group 4, Census Tract 87, Shelby County, Tennessee</v>
      </c>
    </row>
    <row r="666" spans="1:94" x14ac:dyDescent="0.3">
      <c r="A666" s="167" t="s">
        <v>7699</v>
      </c>
      <c r="B666" s="168" t="s">
        <v>1576</v>
      </c>
      <c r="C666" s="168" t="s">
        <v>7619</v>
      </c>
      <c r="D666" s="169">
        <v>195</v>
      </c>
      <c r="E666" s="169">
        <v>230</v>
      </c>
      <c r="F666" s="169">
        <v>300</v>
      </c>
      <c r="G666" s="170">
        <v>2185</v>
      </c>
      <c r="H666" s="165">
        <f t="shared" si="20"/>
        <v>0.10526315789473684</v>
      </c>
      <c r="J666" t="str">
        <v>Block Group 1, Census Tract 23, Knox County, Tennessee</v>
      </c>
      <c r="K666" t="str">
        <v>Census Tract 23, Knox County, Tennessee</v>
      </c>
      <c r="CP666" t="str">
        <v>Block Group 4, Census Tract 88, Shelby County, Tennessee</v>
      </c>
    </row>
    <row r="667" spans="1:94" x14ac:dyDescent="0.3">
      <c r="A667" s="167" t="s">
        <v>7699</v>
      </c>
      <c r="B667" s="168" t="s">
        <v>1577</v>
      </c>
      <c r="C667" s="168" t="s">
        <v>7619</v>
      </c>
      <c r="D667" s="169">
        <v>425</v>
      </c>
      <c r="E667" s="169">
        <v>945</v>
      </c>
      <c r="F667" s="170">
        <v>1475</v>
      </c>
      <c r="G667" s="170">
        <v>2255</v>
      </c>
      <c r="H667" s="165">
        <f t="shared" si="20"/>
        <v>0.41906873614190687</v>
      </c>
      <c r="J667" t="str">
        <v>Block Group 1, Census Tract 24, Hamilton County, Tennessee</v>
      </c>
      <c r="K667" t="str">
        <v>Census Tract 24, Hamilton County, Tennessee</v>
      </c>
      <c r="CP667" t="str">
        <v>Block Group 4, Census Tract 96, Shelby County, Tennessee</v>
      </c>
    </row>
    <row r="668" spans="1:94" x14ac:dyDescent="0.3">
      <c r="A668" s="167" t="s">
        <v>7699</v>
      </c>
      <c r="B668" s="168" t="s">
        <v>1578</v>
      </c>
      <c r="C668" s="168" t="s">
        <v>7619</v>
      </c>
      <c r="D668" s="169">
        <v>450</v>
      </c>
      <c r="E668" s="169">
        <v>905</v>
      </c>
      <c r="F668" s="170">
        <v>1645</v>
      </c>
      <c r="G668" s="170">
        <v>3420</v>
      </c>
      <c r="H668" s="165">
        <f t="shared" si="20"/>
        <v>0.2646198830409357</v>
      </c>
      <c r="J668" t="str">
        <v>Block Group 1, Census Tract 24, Knox County, Tennessee</v>
      </c>
      <c r="K668" t="str">
        <v>Census Tract 24, Knox County, Tennessee</v>
      </c>
      <c r="CP668" t="str">
        <v>Block Group 5, Census Tract 101.20, Shelby County, Tennessee</v>
      </c>
    </row>
    <row r="669" spans="1:94" x14ac:dyDescent="0.3">
      <c r="A669" s="167" t="s">
        <v>7699</v>
      </c>
      <c r="B669" s="168" t="s">
        <v>1579</v>
      </c>
      <c r="C669" s="168" t="s">
        <v>7619</v>
      </c>
      <c r="D669" s="169">
        <v>550</v>
      </c>
      <c r="E669" s="169">
        <v>935</v>
      </c>
      <c r="F669" s="170">
        <v>1435</v>
      </c>
      <c r="G669" s="170">
        <v>3220</v>
      </c>
      <c r="H669" s="165">
        <f t="shared" si="20"/>
        <v>0.29037267080745344</v>
      </c>
      <c r="J669" t="str">
        <v>Block Group 1, Census Tract 24, Shelby County, Tennessee</v>
      </c>
      <c r="K669" t="str">
        <v>Census Tract 24, Shelby County, Tennessee</v>
      </c>
      <c r="CP669" t="str">
        <v>Block Group 5, Census Tract 102.20, Shelby County, Tennessee</v>
      </c>
    </row>
    <row r="670" spans="1:94" x14ac:dyDescent="0.3">
      <c r="A670" s="167" t="s">
        <v>7699</v>
      </c>
      <c r="B670" s="168" t="s">
        <v>1580</v>
      </c>
      <c r="C670" s="168" t="s">
        <v>7619</v>
      </c>
      <c r="D670" s="169">
        <v>505</v>
      </c>
      <c r="E670" s="170">
        <v>1295</v>
      </c>
      <c r="F670" s="170">
        <v>1825</v>
      </c>
      <c r="G670" s="170">
        <v>2570</v>
      </c>
      <c r="H670" s="165">
        <f t="shared" si="20"/>
        <v>0.50389105058365757</v>
      </c>
      <c r="J670" t="str">
        <v>Block Group 1, Census Tract 25, Hamilton County, Tennessee</v>
      </c>
      <c r="K670" t="str">
        <v>Census Tract 25, Hamilton County, Tennessee</v>
      </c>
      <c r="CP670" t="str">
        <v>Block Group 5, Census Tract 106.10, Shelby County, Tennessee</v>
      </c>
    </row>
    <row r="671" spans="1:94" x14ac:dyDescent="0.3">
      <c r="A671" s="167" t="s">
        <v>7699</v>
      </c>
      <c r="B671" s="168" t="s">
        <v>1581</v>
      </c>
      <c r="C671" s="168" t="s">
        <v>7619</v>
      </c>
      <c r="D671" s="169">
        <v>295</v>
      </c>
      <c r="E671" s="169">
        <v>480</v>
      </c>
      <c r="F671" s="169">
        <v>750</v>
      </c>
      <c r="G671" s="170">
        <v>1070</v>
      </c>
      <c r="H671" s="165">
        <f t="shared" si="20"/>
        <v>0.44859813084112149</v>
      </c>
      <c r="J671" t="str">
        <v>Block Group 1, Census Tract 25, Shelby County, Tennessee</v>
      </c>
      <c r="K671" t="str">
        <v>Census Tract 25, Shelby County, Tennessee</v>
      </c>
      <c r="CP671" t="str">
        <v>Block Group 5, Census Tract 205.42, Shelby County, Tennessee</v>
      </c>
    </row>
    <row r="672" spans="1:94" x14ac:dyDescent="0.3">
      <c r="A672" s="167" t="s">
        <v>7699</v>
      </c>
      <c r="B672" s="168" t="s">
        <v>1582</v>
      </c>
      <c r="C672" s="168" t="s">
        <v>7619</v>
      </c>
      <c r="D672" s="169">
        <v>235</v>
      </c>
      <c r="E672" s="169">
        <v>460</v>
      </c>
      <c r="F672" s="169">
        <v>535</v>
      </c>
      <c r="G672" s="170">
        <v>1540</v>
      </c>
      <c r="H672" s="165">
        <f t="shared" si="20"/>
        <v>0.29870129870129869</v>
      </c>
      <c r="J672" t="str">
        <v>Block Group 1, Census Tract 26, Hamilton County, Tennessee</v>
      </c>
      <c r="K672" t="str">
        <v>Census Tract 26, Hamilton County, Tennessee</v>
      </c>
      <c r="CP672" t="str">
        <v>Block Group 5, Census Tract 206.21, Shelby County, Tennessee</v>
      </c>
    </row>
    <row r="673" spans="1:94" x14ac:dyDescent="0.3">
      <c r="A673" s="167" t="s">
        <v>7699</v>
      </c>
      <c r="B673" s="168" t="s">
        <v>1583</v>
      </c>
      <c r="C673" s="168" t="s">
        <v>7619</v>
      </c>
      <c r="D673" s="169">
        <v>540</v>
      </c>
      <c r="E673" s="170">
        <v>1315</v>
      </c>
      <c r="F673" s="170">
        <v>1750</v>
      </c>
      <c r="G673" s="170">
        <v>2370</v>
      </c>
      <c r="H673" s="165">
        <f t="shared" si="20"/>
        <v>0.55485232067510548</v>
      </c>
      <c r="J673" t="str">
        <v>Block Group 1, Census Tract 26, Knox County, Tennessee</v>
      </c>
      <c r="K673" t="str">
        <v>Census Tract 26, Knox County, Tennessee</v>
      </c>
      <c r="CP673" t="str">
        <v>Block Group 5, Census Tract 206.51, Shelby County, Tennessee</v>
      </c>
    </row>
    <row r="674" spans="1:94" x14ac:dyDescent="0.3">
      <c r="A674" s="167" t="s">
        <v>7699</v>
      </c>
      <c r="B674" s="168" t="s">
        <v>1584</v>
      </c>
      <c r="C674" s="168" t="s">
        <v>7619</v>
      </c>
      <c r="D674" s="169">
        <v>265</v>
      </c>
      <c r="E674" s="169">
        <v>545</v>
      </c>
      <c r="F674" s="169">
        <v>680</v>
      </c>
      <c r="G674" s="170">
        <v>1000</v>
      </c>
      <c r="H674" s="165">
        <f t="shared" si="20"/>
        <v>0.54500000000000004</v>
      </c>
      <c r="J674" t="str">
        <v>Block Group 1, Census Tract 26, Shelby County, Tennessee</v>
      </c>
      <c r="K674" t="str">
        <v>Census Tract 26, Shelby County, Tennessee</v>
      </c>
      <c r="CP674" t="str">
        <v>Block Group 5, Census Tract 208.37, Shelby County, Tennessee</v>
      </c>
    </row>
    <row r="675" spans="1:94" x14ac:dyDescent="0.3">
      <c r="A675" s="167" t="s">
        <v>7699</v>
      </c>
      <c r="B675" s="168" t="s">
        <v>1585</v>
      </c>
      <c r="C675" s="168" t="s">
        <v>7619</v>
      </c>
      <c r="D675" s="169">
        <v>625</v>
      </c>
      <c r="E675" s="169">
        <v>850</v>
      </c>
      <c r="F675" s="170">
        <v>1325</v>
      </c>
      <c r="G675" s="170">
        <v>2395</v>
      </c>
      <c r="H675" s="165">
        <f t="shared" si="20"/>
        <v>0.35490605427974947</v>
      </c>
      <c r="J675" t="str">
        <v>Block Group 1, Census Tract 27, Knox County, Tennessee</v>
      </c>
      <c r="K675" t="str">
        <v>Census Tract 27, Knox County, Tennessee</v>
      </c>
      <c r="CP675" t="str">
        <v>Block Group 5, Census Tract 211.12, Shelby County, Tennessee</v>
      </c>
    </row>
    <row r="676" spans="1:94" x14ac:dyDescent="0.3">
      <c r="A676" s="167" t="s">
        <v>7699</v>
      </c>
      <c r="B676" s="168" t="s">
        <v>1586</v>
      </c>
      <c r="C676" s="168" t="s">
        <v>7619</v>
      </c>
      <c r="D676" s="169">
        <v>475</v>
      </c>
      <c r="E676" s="169">
        <v>575</v>
      </c>
      <c r="F676" s="169">
        <v>710</v>
      </c>
      <c r="G676" s="170">
        <v>1545</v>
      </c>
      <c r="H676" s="165">
        <f t="shared" si="20"/>
        <v>0.37216828478964403</v>
      </c>
      <c r="J676" t="str">
        <v>Block Group 1, Census Tract 27, Shelby County, Tennessee</v>
      </c>
      <c r="K676" t="str">
        <v>Census Tract 27, Shelby County, Tennessee</v>
      </c>
      <c r="CP676" t="str">
        <v>Block Group 5, Census Tract 211.41, Shelby County, Tennessee</v>
      </c>
    </row>
    <row r="677" spans="1:94" x14ac:dyDescent="0.3">
      <c r="A677" s="167" t="s">
        <v>7699</v>
      </c>
      <c r="B677" s="168" t="s">
        <v>1587</v>
      </c>
      <c r="C677" s="168" t="s">
        <v>7619</v>
      </c>
      <c r="D677" s="169">
        <v>140</v>
      </c>
      <c r="E677" s="169">
        <v>245</v>
      </c>
      <c r="F677" s="169">
        <v>390</v>
      </c>
      <c r="G677" s="169">
        <v>685</v>
      </c>
      <c r="H677" s="165">
        <f t="shared" si="20"/>
        <v>0.35766423357664234</v>
      </c>
      <c r="J677" t="str">
        <v>Block Group 1, Census Tract 28, Hamilton County, Tennessee</v>
      </c>
      <c r="K677" t="str">
        <v>Census Tract 28, Hamilton County, Tennessee</v>
      </c>
      <c r="CP677" t="str">
        <v>Block Group 5, Census Tract 213.52, Shelby County, Tennessee</v>
      </c>
    </row>
    <row r="678" spans="1:94" x14ac:dyDescent="0.3">
      <c r="A678" s="167" t="s">
        <v>7699</v>
      </c>
      <c r="B678" s="168" t="s">
        <v>1588</v>
      </c>
      <c r="C678" s="168" t="s">
        <v>7619</v>
      </c>
      <c r="D678" s="169">
        <v>745</v>
      </c>
      <c r="E678" s="170">
        <v>1055</v>
      </c>
      <c r="F678" s="170">
        <v>1335</v>
      </c>
      <c r="G678" s="170">
        <v>3405</v>
      </c>
      <c r="H678" s="165">
        <f t="shared" si="20"/>
        <v>0.30983847283406757</v>
      </c>
      <c r="J678" t="str">
        <v>Block Group 1, Census Tract 28, Knox County, Tennessee</v>
      </c>
      <c r="K678" t="str">
        <v>Census Tract 28, Knox County, Tennessee</v>
      </c>
      <c r="CP678" t="str">
        <v>Block Group 5, Census Tract 221.30, Shelby County, Tennessee</v>
      </c>
    </row>
    <row r="679" spans="1:94" x14ac:dyDescent="0.3">
      <c r="A679" s="167" t="s">
        <v>7699</v>
      </c>
      <c r="B679" s="168" t="s">
        <v>1589</v>
      </c>
      <c r="C679" s="168" t="s">
        <v>7619</v>
      </c>
      <c r="D679" s="169">
        <v>520</v>
      </c>
      <c r="E679" s="170">
        <v>1190</v>
      </c>
      <c r="F679" s="170">
        <v>2005</v>
      </c>
      <c r="G679" s="170">
        <v>2540</v>
      </c>
      <c r="H679" s="165">
        <f t="shared" si="20"/>
        <v>0.46850393700787402</v>
      </c>
      <c r="J679" t="str">
        <v>Block Group 1, Census Tract 28, Shelby County, Tennessee</v>
      </c>
      <c r="K679" t="str">
        <v>Census Tract 28, Shelby County, Tennessee</v>
      </c>
      <c r="CP679" t="str">
        <v>Block Group 5, Census Tract 222.20, Shelby County, Tennessee</v>
      </c>
    </row>
    <row r="680" spans="1:94" x14ac:dyDescent="0.3">
      <c r="A680" s="167" t="s">
        <v>7699</v>
      </c>
      <c r="B680" s="168" t="s">
        <v>1590</v>
      </c>
      <c r="C680" s="168" t="s">
        <v>7619</v>
      </c>
      <c r="D680" s="169">
        <v>250</v>
      </c>
      <c r="E680" s="169">
        <v>445</v>
      </c>
      <c r="F680" s="169">
        <v>950</v>
      </c>
      <c r="G680" s="170">
        <v>1710</v>
      </c>
      <c r="H680" s="165">
        <f t="shared" si="20"/>
        <v>0.26023391812865498</v>
      </c>
      <c r="J680" t="str">
        <v>Block Group 1, Census Tract 29, Hamilton County, Tennessee</v>
      </c>
      <c r="K680" t="str">
        <v>Census Tract 29, Hamilton County, Tennessee</v>
      </c>
      <c r="CP680" t="str">
        <v>Block Group 5, Census Tract 224.10, Shelby County, Tennessee</v>
      </c>
    </row>
    <row r="681" spans="1:94" x14ac:dyDescent="0.3">
      <c r="A681" s="167" t="s">
        <v>7699</v>
      </c>
      <c r="B681" s="168" t="s">
        <v>1591</v>
      </c>
      <c r="C681" s="168" t="s">
        <v>7619</v>
      </c>
      <c r="D681" s="169">
        <v>55</v>
      </c>
      <c r="E681" s="169">
        <v>370</v>
      </c>
      <c r="F681" s="169">
        <v>510</v>
      </c>
      <c r="G681" s="170">
        <v>1260</v>
      </c>
      <c r="H681" s="165">
        <f t="shared" si="20"/>
        <v>0.29365079365079366</v>
      </c>
      <c r="J681" t="str">
        <v>Block Group 1, Census Tract 29, Knox County, Tennessee</v>
      </c>
      <c r="K681" t="str">
        <v>Census Tract 29, Knox County, Tennessee</v>
      </c>
      <c r="CP681" t="str">
        <v>Block Group 5, Census Tract 227, Shelby County, Tennessee</v>
      </c>
    </row>
    <row r="682" spans="1:94" x14ac:dyDescent="0.3">
      <c r="A682" s="167" t="s">
        <v>7699</v>
      </c>
      <c r="B682" s="168" t="s">
        <v>1592</v>
      </c>
      <c r="C682" s="168" t="s">
        <v>7619</v>
      </c>
      <c r="D682" s="169">
        <v>335</v>
      </c>
      <c r="E682" s="169">
        <v>355</v>
      </c>
      <c r="F682" s="169">
        <v>670</v>
      </c>
      <c r="G682" s="170">
        <v>1775</v>
      </c>
      <c r="H682" s="165">
        <f t="shared" si="20"/>
        <v>0.2</v>
      </c>
      <c r="J682" t="str">
        <v>Block Group 1, Census Tract 29, Shelby County, Tennessee</v>
      </c>
      <c r="K682" t="str">
        <v>Census Tract 29, Shelby County, Tennessee</v>
      </c>
      <c r="CP682" t="str">
        <v>Block Group 5, Census Tract 29, Shelby County, Tennessee</v>
      </c>
    </row>
    <row r="683" spans="1:94" x14ac:dyDescent="0.3">
      <c r="A683" s="167" t="s">
        <v>7699</v>
      </c>
      <c r="B683" s="168" t="s">
        <v>1593</v>
      </c>
      <c r="C683" s="168" t="s">
        <v>7619</v>
      </c>
      <c r="D683" s="169">
        <v>595</v>
      </c>
      <c r="E683" s="169">
        <v>940</v>
      </c>
      <c r="F683" s="170">
        <v>1250</v>
      </c>
      <c r="G683" s="170">
        <v>2350</v>
      </c>
      <c r="H683" s="165">
        <f t="shared" si="20"/>
        <v>0.4</v>
      </c>
      <c r="J683" t="str">
        <v>Block Group 1, Census Tract 3, Madison County, Tennessee</v>
      </c>
      <c r="K683" t="str">
        <v>Census Tract 3, Madison County, Tennessee</v>
      </c>
      <c r="CP683" t="str">
        <v>Block Group 5, Census Tract 78.21, Shelby County, Tennessee</v>
      </c>
    </row>
    <row r="684" spans="1:94" x14ac:dyDescent="0.3">
      <c r="A684" s="167" t="s">
        <v>7699</v>
      </c>
      <c r="B684" s="168" t="s">
        <v>1594</v>
      </c>
      <c r="C684" s="168" t="s">
        <v>7619</v>
      </c>
      <c r="D684" s="169">
        <v>95</v>
      </c>
      <c r="E684" s="169">
        <v>430</v>
      </c>
      <c r="F684" s="169">
        <v>815</v>
      </c>
      <c r="G684" s="170">
        <v>1960</v>
      </c>
      <c r="H684" s="165">
        <f t="shared" si="20"/>
        <v>0.21938775510204081</v>
      </c>
      <c r="J684" t="str">
        <v>Block Group 1, Census Tract 3, Shelby County, Tennessee</v>
      </c>
      <c r="K684" t="str">
        <v>Census Tract 3, Shelby County, Tennessee</v>
      </c>
      <c r="CP684" t="str">
        <v>Block Group 5, Census Tract 79, Shelby County, Tennessee</v>
      </c>
    </row>
    <row r="685" spans="1:94" x14ac:dyDescent="0.3">
      <c r="A685" s="167" t="s">
        <v>7699</v>
      </c>
      <c r="B685" s="168" t="s">
        <v>1595</v>
      </c>
      <c r="C685" s="168" t="s">
        <v>7619</v>
      </c>
      <c r="D685" s="169">
        <v>220</v>
      </c>
      <c r="E685" s="169">
        <v>410</v>
      </c>
      <c r="F685" s="169">
        <v>560</v>
      </c>
      <c r="G685" s="169">
        <v>745</v>
      </c>
      <c r="H685" s="165">
        <f t="shared" si="20"/>
        <v>0.55033557046979864</v>
      </c>
      <c r="J685" t="str">
        <v>Block Group 1, Census Tract 3.01, Putnam County, Tennessee</v>
      </c>
      <c r="K685" t="str">
        <v>Census Tract 3.01, Putnam County, Tennessee</v>
      </c>
      <c r="CP685" t="str">
        <v>Block Group 5, Census Tract 82, Shelby County, Tennessee</v>
      </c>
    </row>
    <row r="686" spans="1:94" x14ac:dyDescent="0.3">
      <c r="A686" s="167" t="s">
        <v>7699</v>
      </c>
      <c r="B686" s="168" t="s">
        <v>1596</v>
      </c>
      <c r="C686" s="168" t="s">
        <v>7619</v>
      </c>
      <c r="D686" s="169">
        <v>445</v>
      </c>
      <c r="E686" s="169">
        <v>650</v>
      </c>
      <c r="F686" s="169">
        <v>965</v>
      </c>
      <c r="G686" s="170">
        <v>1755</v>
      </c>
      <c r="H686" s="165">
        <f t="shared" si="20"/>
        <v>0.37037037037037035</v>
      </c>
      <c r="J686" t="str">
        <v>Block Group 1, Census Tract 3.03, Putnam County, Tennessee</v>
      </c>
      <c r="K686" t="str">
        <v>Census Tract 3.03, Putnam County, Tennessee</v>
      </c>
      <c r="CP686" t="str">
        <v>Block Group 6, Census Tract 102.20, Shelby County, Tennessee</v>
      </c>
    </row>
    <row r="687" spans="1:94" x14ac:dyDescent="0.3">
      <c r="A687" s="167" t="s">
        <v>7699</v>
      </c>
      <c r="B687" s="168" t="s">
        <v>1597</v>
      </c>
      <c r="C687" s="168" t="s">
        <v>7619</v>
      </c>
      <c r="D687" s="169">
        <v>270</v>
      </c>
      <c r="E687" s="169">
        <v>460</v>
      </c>
      <c r="F687" s="169">
        <v>780</v>
      </c>
      <c r="G687" s="170">
        <v>1880</v>
      </c>
      <c r="H687" s="165">
        <f t="shared" si="20"/>
        <v>0.24468085106382978</v>
      </c>
      <c r="J687" t="str">
        <v>Block Group 1, Census Tract 3.04, Putnam County, Tennessee</v>
      </c>
      <c r="K687" t="str">
        <v>Census Tract 3.04, Putnam County, Tennessee</v>
      </c>
    </row>
    <row r="688" spans="1:94" x14ac:dyDescent="0.3">
      <c r="A688" s="167" t="s">
        <v>7699</v>
      </c>
      <c r="B688" s="168" t="s">
        <v>1598</v>
      </c>
      <c r="C688" s="168" t="s">
        <v>7619</v>
      </c>
      <c r="D688" s="169">
        <v>410</v>
      </c>
      <c r="E688" s="169">
        <v>540</v>
      </c>
      <c r="F688" s="169">
        <v>805</v>
      </c>
      <c r="G688" s="170">
        <v>1390</v>
      </c>
      <c r="H688" s="165">
        <f t="shared" si="20"/>
        <v>0.38848920863309355</v>
      </c>
      <c r="J688" t="str">
        <v>Block Group 1, Census Tract 3.05, Putnam County, Tennessee</v>
      </c>
      <c r="K688" t="str">
        <v>Census Tract 3.05, Putnam County, Tennessee</v>
      </c>
    </row>
    <row r="689" spans="1:11" x14ac:dyDescent="0.3">
      <c r="A689" s="167" t="s">
        <v>7699</v>
      </c>
      <c r="B689" s="168" t="s">
        <v>1599</v>
      </c>
      <c r="C689" s="168" t="s">
        <v>7619</v>
      </c>
      <c r="D689" s="169">
        <v>260</v>
      </c>
      <c r="E689" s="169">
        <v>505</v>
      </c>
      <c r="F689" s="169">
        <v>970</v>
      </c>
      <c r="G689" s="170">
        <v>1545</v>
      </c>
      <c r="H689" s="165">
        <f t="shared" si="20"/>
        <v>0.32686084142394822</v>
      </c>
      <c r="J689" t="str">
        <v>Block Group 1, Census Tract 30, Hamilton County, Tennessee</v>
      </c>
      <c r="K689" t="str">
        <v>Census Tract 30, Hamilton County, Tennessee</v>
      </c>
    </row>
    <row r="690" spans="1:11" x14ac:dyDescent="0.3">
      <c r="A690" s="167" t="s">
        <v>7699</v>
      </c>
      <c r="B690" s="168" t="s">
        <v>1600</v>
      </c>
      <c r="C690" s="168" t="s">
        <v>7620</v>
      </c>
      <c r="D690" s="169">
        <v>860</v>
      </c>
      <c r="E690" s="170">
        <v>1105</v>
      </c>
      <c r="F690" s="170">
        <v>1470</v>
      </c>
      <c r="G690" s="170">
        <v>2130</v>
      </c>
      <c r="H690" s="165">
        <f t="shared" si="20"/>
        <v>0.51877934272300474</v>
      </c>
      <c r="J690" t="str">
        <v>Block Group 1, Census Tract 30, Knox County, Tennessee</v>
      </c>
      <c r="K690" t="str">
        <v>Census Tract 30, Knox County, Tennessee</v>
      </c>
    </row>
    <row r="691" spans="1:11" x14ac:dyDescent="0.3">
      <c r="A691" s="167" t="s">
        <v>7699</v>
      </c>
      <c r="B691" s="168" t="s">
        <v>1601</v>
      </c>
      <c r="C691" s="168" t="s">
        <v>7620</v>
      </c>
      <c r="D691" s="169">
        <v>130</v>
      </c>
      <c r="E691" s="169">
        <v>240</v>
      </c>
      <c r="F691" s="169">
        <v>480</v>
      </c>
      <c r="G691" s="169">
        <v>545</v>
      </c>
      <c r="H691" s="165">
        <f t="shared" si="20"/>
        <v>0.44036697247706424</v>
      </c>
      <c r="J691" t="str">
        <v>Block Group 1, Census Tract 30, Shelby County, Tennessee</v>
      </c>
      <c r="K691" t="str">
        <v>Census Tract 30, Shelby County, Tennessee</v>
      </c>
    </row>
    <row r="692" spans="1:11" x14ac:dyDescent="0.3">
      <c r="A692" s="167" t="s">
        <v>7699</v>
      </c>
      <c r="B692" s="168" t="s">
        <v>1602</v>
      </c>
      <c r="C692" s="168" t="s">
        <v>7620</v>
      </c>
      <c r="D692" s="169">
        <v>200</v>
      </c>
      <c r="E692" s="169">
        <v>365</v>
      </c>
      <c r="F692" s="169">
        <v>565</v>
      </c>
      <c r="G692" s="169">
        <v>860</v>
      </c>
      <c r="H692" s="165">
        <f t="shared" si="20"/>
        <v>0.42441860465116277</v>
      </c>
      <c r="J692" t="str">
        <v>Block Group 1, Census Tract 301, Roane County, Tennessee</v>
      </c>
      <c r="K692" t="str">
        <v>Census Tract 301, Roane County, Tennessee</v>
      </c>
    </row>
    <row r="693" spans="1:11" x14ac:dyDescent="0.3">
      <c r="A693" s="167" t="s">
        <v>7699</v>
      </c>
      <c r="B693" s="168" t="s">
        <v>1603</v>
      </c>
      <c r="C693" s="168" t="s">
        <v>7620</v>
      </c>
      <c r="D693" s="169">
        <v>785</v>
      </c>
      <c r="E693" s="169">
        <v>950</v>
      </c>
      <c r="F693" s="170">
        <v>1145</v>
      </c>
      <c r="G693" s="170">
        <v>1390</v>
      </c>
      <c r="H693" s="165">
        <f t="shared" si="20"/>
        <v>0.68345323741007191</v>
      </c>
      <c r="J693" t="str">
        <v>Block Group 1, Census Tract 301.02, Wilson County, Tennessee</v>
      </c>
      <c r="K693" t="str">
        <v>Census Tract 301.02, Wilson County, Tennessee</v>
      </c>
    </row>
    <row r="694" spans="1:11" x14ac:dyDescent="0.3">
      <c r="A694" s="167" t="s">
        <v>7699</v>
      </c>
      <c r="B694" s="168" t="s">
        <v>1604</v>
      </c>
      <c r="C694" s="168" t="s">
        <v>7620</v>
      </c>
      <c r="D694" s="169">
        <v>105</v>
      </c>
      <c r="E694" s="169">
        <v>275</v>
      </c>
      <c r="F694" s="169">
        <v>410</v>
      </c>
      <c r="G694" s="169">
        <v>715</v>
      </c>
      <c r="H694" s="165">
        <f t="shared" si="20"/>
        <v>0.38461538461538464</v>
      </c>
      <c r="J694" t="str">
        <v>Block Group 1, Census Tract 301.03, Wilson County, Tennessee</v>
      </c>
      <c r="K694" t="str">
        <v>Census Tract 301.03, Wilson County, Tennessee</v>
      </c>
    </row>
    <row r="695" spans="1:11" x14ac:dyDescent="0.3">
      <c r="A695" s="167" t="s">
        <v>7699</v>
      </c>
      <c r="B695" s="168" t="s">
        <v>1605</v>
      </c>
      <c r="C695" s="168" t="s">
        <v>7620</v>
      </c>
      <c r="D695" s="169">
        <v>185</v>
      </c>
      <c r="E695" s="169">
        <v>300</v>
      </c>
      <c r="F695" s="169">
        <v>440</v>
      </c>
      <c r="G695" s="169">
        <v>670</v>
      </c>
      <c r="H695" s="165">
        <f t="shared" si="20"/>
        <v>0.44776119402985076</v>
      </c>
      <c r="J695" t="str">
        <v>Block Group 1, Census Tract 301.04, Wilson County, Tennessee</v>
      </c>
      <c r="K695" t="str">
        <v>Census Tract 301.04, Wilson County, Tennessee</v>
      </c>
    </row>
    <row r="696" spans="1:11" x14ac:dyDescent="0.3">
      <c r="A696" s="167" t="s">
        <v>7699</v>
      </c>
      <c r="B696" s="168" t="s">
        <v>1606</v>
      </c>
      <c r="C696" s="168" t="s">
        <v>7620</v>
      </c>
      <c r="D696" s="169">
        <v>385</v>
      </c>
      <c r="E696" s="169">
        <v>720</v>
      </c>
      <c r="F696" s="170">
        <v>1045</v>
      </c>
      <c r="G696" s="170">
        <v>1340</v>
      </c>
      <c r="H696" s="165">
        <f t="shared" si="20"/>
        <v>0.53731343283582089</v>
      </c>
      <c r="J696" t="str">
        <v>Block Group 1, Census Tract 301.05, Wilson County, Tennessee</v>
      </c>
      <c r="K696" t="str">
        <v>Census Tract 301.05, Wilson County, Tennessee</v>
      </c>
    </row>
    <row r="697" spans="1:11" x14ac:dyDescent="0.3">
      <c r="A697" s="167" t="s">
        <v>7699</v>
      </c>
      <c r="B697" s="168" t="s">
        <v>1607</v>
      </c>
      <c r="C697" s="168" t="s">
        <v>7620</v>
      </c>
      <c r="D697" s="169">
        <v>95</v>
      </c>
      <c r="E697" s="169">
        <v>480</v>
      </c>
      <c r="F697" s="169">
        <v>495</v>
      </c>
      <c r="G697" s="169">
        <v>690</v>
      </c>
      <c r="H697" s="165">
        <f t="shared" si="20"/>
        <v>0.69565217391304346</v>
      </c>
      <c r="J697" t="str">
        <v>Block Group 1, Census Tract 302.02, Wilson County, Tennessee</v>
      </c>
      <c r="K697" t="str">
        <v>Census Tract 302.02, Wilson County, Tennessee</v>
      </c>
    </row>
    <row r="698" spans="1:11" x14ac:dyDescent="0.3">
      <c r="A698" s="167" t="s">
        <v>7699</v>
      </c>
      <c r="B698" s="168" t="s">
        <v>1608</v>
      </c>
      <c r="C698" s="168" t="s">
        <v>7620</v>
      </c>
      <c r="D698" s="169">
        <v>630</v>
      </c>
      <c r="E698" s="169">
        <v>885</v>
      </c>
      <c r="F698" s="170">
        <v>1160</v>
      </c>
      <c r="G698" s="170">
        <v>1940</v>
      </c>
      <c r="H698" s="165">
        <f t="shared" si="20"/>
        <v>0.45618556701030927</v>
      </c>
      <c r="J698" t="str">
        <v>Block Group 1, Census Tract 302.03, Roane County, Tennessee</v>
      </c>
      <c r="K698" t="str">
        <v>Census Tract 302.03, Roane County, Tennessee</v>
      </c>
    </row>
    <row r="699" spans="1:11" x14ac:dyDescent="0.3">
      <c r="A699" s="167" t="s">
        <v>7699</v>
      </c>
      <c r="B699" s="168" t="s">
        <v>1609</v>
      </c>
      <c r="C699" s="168" t="s">
        <v>7620</v>
      </c>
      <c r="D699" s="169">
        <v>240</v>
      </c>
      <c r="E699" s="169">
        <v>880</v>
      </c>
      <c r="F699" s="170">
        <v>1285</v>
      </c>
      <c r="G699" s="170">
        <v>1845</v>
      </c>
      <c r="H699" s="165">
        <f t="shared" si="20"/>
        <v>0.47696476964769646</v>
      </c>
      <c r="J699" t="str">
        <v>Block Group 1, Census Tract 302.03, Wilson County, Tennessee</v>
      </c>
      <c r="K699" t="str">
        <v>Census Tract 302.03, Wilson County, Tennessee</v>
      </c>
    </row>
    <row r="700" spans="1:11" x14ac:dyDescent="0.3">
      <c r="A700" s="167" t="s">
        <v>7699</v>
      </c>
      <c r="B700" s="168" t="s">
        <v>1610</v>
      </c>
      <c r="C700" s="168" t="s">
        <v>7620</v>
      </c>
      <c r="D700" s="169">
        <v>45</v>
      </c>
      <c r="E700" s="169">
        <v>115</v>
      </c>
      <c r="F700" s="169">
        <v>140</v>
      </c>
      <c r="G700" s="169">
        <v>380</v>
      </c>
      <c r="H700" s="165">
        <f t="shared" si="20"/>
        <v>0.30263157894736842</v>
      </c>
      <c r="J700" t="str">
        <v>Block Group 1, Census Tract 302.04, Roane County, Tennessee</v>
      </c>
      <c r="K700" t="str">
        <v>Census Tract 302.04, Roane County, Tennessee</v>
      </c>
    </row>
    <row r="701" spans="1:11" x14ac:dyDescent="0.3">
      <c r="A701" s="167" t="s">
        <v>7699</v>
      </c>
      <c r="B701" s="168" t="s">
        <v>1611</v>
      </c>
      <c r="C701" s="168" t="s">
        <v>7620</v>
      </c>
      <c r="D701" s="169">
        <v>175</v>
      </c>
      <c r="E701" s="169">
        <v>375</v>
      </c>
      <c r="F701" s="169">
        <v>610</v>
      </c>
      <c r="G701" s="170">
        <v>1490</v>
      </c>
      <c r="H701" s="165">
        <f t="shared" si="20"/>
        <v>0.25167785234899331</v>
      </c>
      <c r="J701" t="str">
        <v>Block Group 1, Census Tract 302.05, Roane County, Tennessee</v>
      </c>
      <c r="K701" t="str">
        <v>Census Tract 302.05, Roane County, Tennessee</v>
      </c>
    </row>
    <row r="702" spans="1:11" x14ac:dyDescent="0.3">
      <c r="A702" s="167" t="s">
        <v>7699</v>
      </c>
      <c r="B702" s="168" t="s">
        <v>1612</v>
      </c>
      <c r="C702" s="168" t="s">
        <v>7620</v>
      </c>
      <c r="D702" s="169">
        <v>290</v>
      </c>
      <c r="E702" s="169">
        <v>340</v>
      </c>
      <c r="F702" s="169">
        <v>445</v>
      </c>
      <c r="G702" s="169">
        <v>525</v>
      </c>
      <c r="H702" s="165">
        <f t="shared" si="20"/>
        <v>0.64761904761904765</v>
      </c>
      <c r="J702" t="str">
        <v>Block Group 1, Census Tract 302.05, Wilson County, Tennessee</v>
      </c>
      <c r="K702" t="str">
        <v>Census Tract 302.05, Wilson County, Tennessee</v>
      </c>
    </row>
    <row r="703" spans="1:11" x14ac:dyDescent="0.3">
      <c r="A703" s="167" t="s">
        <v>7699</v>
      </c>
      <c r="B703" s="168" t="s">
        <v>1613</v>
      </c>
      <c r="C703" s="168" t="s">
        <v>7620</v>
      </c>
      <c r="D703" s="169">
        <v>50</v>
      </c>
      <c r="E703" s="169">
        <v>205</v>
      </c>
      <c r="F703" s="169">
        <v>310</v>
      </c>
      <c r="G703" s="170">
        <v>1270</v>
      </c>
      <c r="H703" s="165">
        <f t="shared" si="20"/>
        <v>0.16141732283464566</v>
      </c>
      <c r="J703" t="str">
        <v>Block Group 1, Census Tract 302.06, Roane County, Tennessee</v>
      </c>
      <c r="K703" t="str">
        <v>Census Tract 302.06, Roane County, Tennessee</v>
      </c>
    </row>
    <row r="704" spans="1:11" x14ac:dyDescent="0.3">
      <c r="A704" s="167" t="s">
        <v>7699</v>
      </c>
      <c r="B704" s="168" t="s">
        <v>1614</v>
      </c>
      <c r="C704" s="168" t="s">
        <v>7620</v>
      </c>
      <c r="D704" s="169">
        <v>250</v>
      </c>
      <c r="E704" s="169">
        <v>470</v>
      </c>
      <c r="F704" s="170">
        <v>1010</v>
      </c>
      <c r="G704" s="170">
        <v>1620</v>
      </c>
      <c r="H704" s="165">
        <f t="shared" si="20"/>
        <v>0.29012345679012347</v>
      </c>
      <c r="J704" t="str">
        <v>Block Group 1, Census Tract 302.06, Wilson County, Tennessee</v>
      </c>
      <c r="K704" t="str">
        <v>Census Tract 302.06, Wilson County, Tennessee</v>
      </c>
    </row>
    <row r="705" spans="1:11" x14ac:dyDescent="0.3">
      <c r="A705" s="167" t="s">
        <v>7699</v>
      </c>
      <c r="B705" s="168" t="s">
        <v>1615</v>
      </c>
      <c r="C705" s="168" t="s">
        <v>7620</v>
      </c>
      <c r="D705" s="169">
        <v>465</v>
      </c>
      <c r="E705" s="169">
        <v>630</v>
      </c>
      <c r="F705" s="169">
        <v>835</v>
      </c>
      <c r="G705" s="170">
        <v>1235</v>
      </c>
      <c r="H705" s="165">
        <f t="shared" si="20"/>
        <v>0.51012145748987858</v>
      </c>
      <c r="J705" t="str">
        <v>Block Group 1, Census Tract 302.07, Wilson County, Tennessee</v>
      </c>
      <c r="K705" t="str">
        <v>Census Tract 302.07, Wilson County, Tennessee</v>
      </c>
    </row>
    <row r="706" spans="1:11" x14ac:dyDescent="0.3">
      <c r="A706" s="167" t="s">
        <v>7699</v>
      </c>
      <c r="B706" s="168" t="s">
        <v>1616</v>
      </c>
      <c r="C706" s="168" t="s">
        <v>7620</v>
      </c>
      <c r="D706" s="169">
        <v>205</v>
      </c>
      <c r="E706" s="169">
        <v>395</v>
      </c>
      <c r="F706" s="169">
        <v>505</v>
      </c>
      <c r="G706" s="169">
        <v>655</v>
      </c>
      <c r="H706" s="165">
        <f t="shared" si="20"/>
        <v>0.60305343511450382</v>
      </c>
      <c r="J706" t="str">
        <v>Block Group 1, Census Tract 303.01, Roane County, Tennessee</v>
      </c>
      <c r="K706" t="str">
        <v>Census Tract 303.01, Roane County, Tennessee</v>
      </c>
    </row>
    <row r="707" spans="1:11" x14ac:dyDescent="0.3">
      <c r="A707" s="167" t="s">
        <v>7699</v>
      </c>
      <c r="B707" s="168" t="s">
        <v>1617</v>
      </c>
      <c r="C707" s="168" t="s">
        <v>7620</v>
      </c>
      <c r="D707" s="169">
        <v>210</v>
      </c>
      <c r="E707" s="169">
        <v>355</v>
      </c>
      <c r="F707" s="169">
        <v>490</v>
      </c>
      <c r="G707" s="169">
        <v>685</v>
      </c>
      <c r="H707" s="165">
        <f t="shared" si="20"/>
        <v>0.51824817518248179</v>
      </c>
      <c r="J707" t="str">
        <v>Block Group 1, Census Tract 303.02, Roane County, Tennessee</v>
      </c>
      <c r="K707" t="str">
        <v>Census Tract 303.02, Roane County, Tennessee</v>
      </c>
    </row>
    <row r="708" spans="1:11" x14ac:dyDescent="0.3">
      <c r="A708" s="167" t="s">
        <v>7699</v>
      </c>
      <c r="B708" s="168" t="s">
        <v>1618</v>
      </c>
      <c r="C708" s="168" t="s">
        <v>7620</v>
      </c>
      <c r="D708" s="169">
        <v>350</v>
      </c>
      <c r="E708" s="169">
        <v>390</v>
      </c>
      <c r="F708" s="169">
        <v>655</v>
      </c>
      <c r="G708" s="169">
        <v>805</v>
      </c>
      <c r="H708" s="165">
        <f t="shared" ref="H708:H771" si="21">E708/G708</f>
        <v>0.48447204968944102</v>
      </c>
      <c r="J708" t="str">
        <v>Block Group 1, Census Tract 303.03, Wilson County, Tennessee</v>
      </c>
      <c r="K708" t="str">
        <v>Census Tract 303.03, Wilson County, Tennessee</v>
      </c>
    </row>
    <row r="709" spans="1:11" x14ac:dyDescent="0.3">
      <c r="A709" s="167" t="s">
        <v>7699</v>
      </c>
      <c r="B709" s="168" t="s">
        <v>1619</v>
      </c>
      <c r="C709" s="168" t="s">
        <v>7620</v>
      </c>
      <c r="D709" s="169">
        <v>125</v>
      </c>
      <c r="E709" s="169">
        <v>440</v>
      </c>
      <c r="F709" s="169">
        <v>465</v>
      </c>
      <c r="G709" s="169">
        <v>615</v>
      </c>
      <c r="H709" s="165">
        <f t="shared" si="21"/>
        <v>0.71544715447154472</v>
      </c>
      <c r="J709" t="str">
        <v>Block Group 1, Census Tract 303.04, Wilson County, Tennessee</v>
      </c>
      <c r="K709" t="str">
        <v>Census Tract 303.04, Wilson County, Tennessee</v>
      </c>
    </row>
    <row r="710" spans="1:11" x14ac:dyDescent="0.3">
      <c r="A710" s="167" t="s">
        <v>7699</v>
      </c>
      <c r="B710" s="168" t="s">
        <v>1620</v>
      </c>
      <c r="C710" s="168" t="s">
        <v>7620</v>
      </c>
      <c r="D710" s="169">
        <v>175</v>
      </c>
      <c r="E710" s="169">
        <v>305</v>
      </c>
      <c r="F710" s="169">
        <v>475</v>
      </c>
      <c r="G710" s="169">
        <v>855</v>
      </c>
      <c r="H710" s="165">
        <f t="shared" si="21"/>
        <v>0.35672514619883039</v>
      </c>
      <c r="J710" t="str">
        <v>Block Group 1, Census Tract 303.05, Wilson County, Tennessee</v>
      </c>
      <c r="K710" t="str">
        <v>Census Tract 303.05, Wilson County, Tennessee</v>
      </c>
    </row>
    <row r="711" spans="1:11" x14ac:dyDescent="0.3">
      <c r="A711" s="167" t="s">
        <v>7699</v>
      </c>
      <c r="B711" s="168" t="s">
        <v>1621</v>
      </c>
      <c r="C711" s="168" t="s">
        <v>7620</v>
      </c>
      <c r="D711" s="169">
        <v>30</v>
      </c>
      <c r="E711" s="169">
        <v>170</v>
      </c>
      <c r="F711" s="169">
        <v>310</v>
      </c>
      <c r="G711" s="169">
        <v>700</v>
      </c>
      <c r="H711" s="165">
        <f t="shared" si="21"/>
        <v>0.24285714285714285</v>
      </c>
      <c r="J711" t="str">
        <v>Block Group 1, Census Tract 303.08, Wilson County, Tennessee</v>
      </c>
      <c r="K711" t="str">
        <v>Census Tract 303.08, Wilson County, Tennessee</v>
      </c>
    </row>
    <row r="712" spans="1:11" x14ac:dyDescent="0.3">
      <c r="A712" s="167" t="s">
        <v>7699</v>
      </c>
      <c r="B712" s="168" t="s">
        <v>1622</v>
      </c>
      <c r="C712" s="168" t="s">
        <v>7620</v>
      </c>
      <c r="D712" s="169">
        <v>755</v>
      </c>
      <c r="E712" s="169">
        <v>885</v>
      </c>
      <c r="F712" s="170">
        <v>1080</v>
      </c>
      <c r="G712" s="170">
        <v>1280</v>
      </c>
      <c r="H712" s="165">
        <f t="shared" si="21"/>
        <v>0.69140625</v>
      </c>
      <c r="J712" t="str">
        <v>Block Group 1, Census Tract 303.09, Wilson County, Tennessee</v>
      </c>
      <c r="K712" t="str">
        <v>Census Tract 303.09, Wilson County, Tennessee</v>
      </c>
    </row>
    <row r="713" spans="1:11" x14ac:dyDescent="0.3">
      <c r="A713" s="167" t="s">
        <v>7699</v>
      </c>
      <c r="B713" s="168" t="s">
        <v>1623</v>
      </c>
      <c r="C713" s="168" t="s">
        <v>7620</v>
      </c>
      <c r="D713" s="169">
        <v>780</v>
      </c>
      <c r="E713" s="169">
        <v>920</v>
      </c>
      <c r="F713" s="170">
        <v>1095</v>
      </c>
      <c r="G713" s="170">
        <v>1670</v>
      </c>
      <c r="H713" s="165">
        <f t="shared" si="21"/>
        <v>0.55089820359281438</v>
      </c>
      <c r="J713" t="str">
        <v>Block Group 1, Census Tract 303.10, Wilson County, Tennessee</v>
      </c>
      <c r="K713" t="str">
        <v>Census Tract 303.10, Wilson County, Tennessee</v>
      </c>
    </row>
    <row r="714" spans="1:11" x14ac:dyDescent="0.3">
      <c r="A714" s="167" t="s">
        <v>7699</v>
      </c>
      <c r="B714" s="168" t="s">
        <v>1624</v>
      </c>
      <c r="C714" s="168" t="s">
        <v>7620</v>
      </c>
      <c r="D714" s="169">
        <v>385</v>
      </c>
      <c r="E714" s="169">
        <v>630</v>
      </c>
      <c r="F714" s="169">
        <v>920</v>
      </c>
      <c r="G714" s="170">
        <v>1390</v>
      </c>
      <c r="H714" s="165">
        <f t="shared" si="21"/>
        <v>0.45323741007194246</v>
      </c>
      <c r="J714" t="str">
        <v>Block Group 1, Census Tract 303.11, Wilson County, Tennessee</v>
      </c>
      <c r="K714" t="str">
        <v>Census Tract 303.11, Wilson County, Tennessee</v>
      </c>
    </row>
    <row r="715" spans="1:11" x14ac:dyDescent="0.3">
      <c r="A715" s="167" t="s">
        <v>7699</v>
      </c>
      <c r="B715" s="168" t="s">
        <v>1625</v>
      </c>
      <c r="C715" s="168" t="s">
        <v>7620</v>
      </c>
      <c r="D715" s="169">
        <v>150</v>
      </c>
      <c r="E715" s="169">
        <v>290</v>
      </c>
      <c r="F715" s="169">
        <v>395</v>
      </c>
      <c r="G715" s="170">
        <v>1015</v>
      </c>
      <c r="H715" s="165">
        <f t="shared" si="21"/>
        <v>0.2857142857142857</v>
      </c>
      <c r="J715" t="str">
        <v>Block Group 1, Census Tract 304.01, Roane County, Tennessee</v>
      </c>
      <c r="K715" t="str">
        <v>Census Tract 304.01, Roane County, Tennessee</v>
      </c>
    </row>
    <row r="716" spans="1:11" x14ac:dyDescent="0.3">
      <c r="A716" s="167" t="s">
        <v>7699</v>
      </c>
      <c r="B716" s="168" t="s">
        <v>1626</v>
      </c>
      <c r="C716" s="168" t="s">
        <v>7620</v>
      </c>
      <c r="D716" s="169">
        <v>485</v>
      </c>
      <c r="E716" s="169">
        <v>855</v>
      </c>
      <c r="F716" s="170">
        <v>1130</v>
      </c>
      <c r="G716" s="170">
        <v>1470</v>
      </c>
      <c r="H716" s="165">
        <f t="shared" si="21"/>
        <v>0.58163265306122447</v>
      </c>
      <c r="J716" t="str">
        <v>Block Group 1, Census Tract 304.01, Wilson County, Tennessee</v>
      </c>
      <c r="K716" t="str">
        <v>Census Tract 304.01, Wilson County, Tennessee</v>
      </c>
    </row>
    <row r="717" spans="1:11" x14ac:dyDescent="0.3">
      <c r="A717" s="167" t="s">
        <v>7699</v>
      </c>
      <c r="B717" s="168" t="s">
        <v>1627</v>
      </c>
      <c r="C717" s="168" t="s">
        <v>7620</v>
      </c>
      <c r="D717" s="169">
        <v>480</v>
      </c>
      <c r="E717" s="169">
        <v>735</v>
      </c>
      <c r="F717" s="169">
        <v>905</v>
      </c>
      <c r="G717" s="170">
        <v>1490</v>
      </c>
      <c r="H717" s="165">
        <f t="shared" si="21"/>
        <v>0.49328859060402686</v>
      </c>
      <c r="J717" t="str">
        <v>Block Group 1, Census Tract 304.02, Roane County, Tennessee</v>
      </c>
      <c r="K717" t="str">
        <v>Census Tract 304.02, Roane County, Tennessee</v>
      </c>
    </row>
    <row r="718" spans="1:11" x14ac:dyDescent="0.3">
      <c r="A718" s="167" t="s">
        <v>7699</v>
      </c>
      <c r="B718" s="168" t="s">
        <v>1628</v>
      </c>
      <c r="C718" s="168" t="s">
        <v>7620</v>
      </c>
      <c r="D718" s="169">
        <v>255</v>
      </c>
      <c r="E718" s="169">
        <v>405</v>
      </c>
      <c r="F718" s="169">
        <v>695</v>
      </c>
      <c r="G718" s="169">
        <v>920</v>
      </c>
      <c r="H718" s="165">
        <f t="shared" si="21"/>
        <v>0.44021739130434784</v>
      </c>
      <c r="J718" t="str">
        <v>Block Group 1, Census Tract 304.02, Wilson County, Tennessee</v>
      </c>
      <c r="K718" t="str">
        <v>Census Tract 304.02, Wilson County, Tennessee</v>
      </c>
    </row>
    <row r="719" spans="1:11" x14ac:dyDescent="0.3">
      <c r="A719" s="167" t="s">
        <v>7699</v>
      </c>
      <c r="B719" s="168" t="s">
        <v>1629</v>
      </c>
      <c r="C719" s="168" t="s">
        <v>7620</v>
      </c>
      <c r="D719" s="169">
        <v>545</v>
      </c>
      <c r="E719" s="169">
        <v>735</v>
      </c>
      <c r="F719" s="170">
        <v>1125</v>
      </c>
      <c r="G719" s="170">
        <v>1370</v>
      </c>
      <c r="H719" s="165">
        <f t="shared" si="21"/>
        <v>0.53649635036496346</v>
      </c>
      <c r="J719" t="str">
        <v>Block Group 1, Census Tract 305, Roane County, Tennessee</v>
      </c>
      <c r="K719" t="str">
        <v>Census Tract 305, Roane County, Tennessee</v>
      </c>
    </row>
    <row r="720" spans="1:11" x14ac:dyDescent="0.3">
      <c r="A720" s="167" t="s">
        <v>7699</v>
      </c>
      <c r="B720" s="168" t="s">
        <v>1630</v>
      </c>
      <c r="C720" s="168" t="s">
        <v>7620</v>
      </c>
      <c r="D720" s="169">
        <v>180</v>
      </c>
      <c r="E720" s="169">
        <v>225</v>
      </c>
      <c r="F720" s="169">
        <v>340</v>
      </c>
      <c r="G720" s="169">
        <v>535</v>
      </c>
      <c r="H720" s="165">
        <f t="shared" si="21"/>
        <v>0.42056074766355139</v>
      </c>
      <c r="J720" t="str">
        <v>Block Group 1, Census Tract 305, Wilson County, Tennessee</v>
      </c>
      <c r="K720" t="str">
        <v>Census Tract 305, Wilson County, Tennessee</v>
      </c>
    </row>
    <row r="721" spans="1:11" x14ac:dyDescent="0.3">
      <c r="A721" s="167" t="s">
        <v>7699</v>
      </c>
      <c r="B721" s="168" t="s">
        <v>1631</v>
      </c>
      <c r="C721" s="168" t="s">
        <v>7620</v>
      </c>
      <c r="D721" s="169">
        <v>505</v>
      </c>
      <c r="E721" s="169">
        <v>750</v>
      </c>
      <c r="F721" s="170">
        <v>1195</v>
      </c>
      <c r="G721" s="170">
        <v>3145</v>
      </c>
      <c r="H721" s="165">
        <f t="shared" si="21"/>
        <v>0.23847376788553259</v>
      </c>
      <c r="J721" t="str">
        <v>Block Group 1, Census Tract 306, Roane County, Tennessee</v>
      </c>
      <c r="K721" t="str">
        <v>Census Tract 306, Roane County, Tennessee</v>
      </c>
    </row>
    <row r="722" spans="1:11" x14ac:dyDescent="0.3">
      <c r="A722" s="167" t="s">
        <v>7699</v>
      </c>
      <c r="B722" s="168" t="s">
        <v>1632</v>
      </c>
      <c r="C722" s="168" t="s">
        <v>7620</v>
      </c>
      <c r="D722" s="169">
        <v>295</v>
      </c>
      <c r="E722" s="170">
        <v>1005</v>
      </c>
      <c r="F722" s="170">
        <v>1185</v>
      </c>
      <c r="G722" s="170">
        <v>1880</v>
      </c>
      <c r="H722" s="165">
        <f t="shared" si="21"/>
        <v>0.53457446808510634</v>
      </c>
      <c r="J722" t="str">
        <v>Block Group 1, Census Tract 306, Wilson County, Tennessee</v>
      </c>
      <c r="K722" t="str">
        <v>Census Tract 306, Wilson County, Tennessee</v>
      </c>
    </row>
    <row r="723" spans="1:11" x14ac:dyDescent="0.3">
      <c r="A723" s="167" t="s">
        <v>7699</v>
      </c>
      <c r="B723" s="168" t="s">
        <v>1633</v>
      </c>
      <c r="C723" s="168" t="s">
        <v>7621</v>
      </c>
      <c r="D723" s="169">
        <v>825</v>
      </c>
      <c r="E723" s="170">
        <v>1105</v>
      </c>
      <c r="F723" s="170">
        <v>1420</v>
      </c>
      <c r="G723" s="170">
        <v>1490</v>
      </c>
      <c r="H723" s="165">
        <f t="shared" si="21"/>
        <v>0.74161073825503354</v>
      </c>
      <c r="J723" t="str">
        <v>Block Group 1, Census Tract 307, Roane County, Tennessee</v>
      </c>
      <c r="K723" t="str">
        <v>Census Tract 307, Roane County, Tennessee</v>
      </c>
    </row>
    <row r="724" spans="1:11" x14ac:dyDescent="0.3">
      <c r="A724" s="167" t="s">
        <v>7699</v>
      </c>
      <c r="B724" s="168" t="s">
        <v>1634</v>
      </c>
      <c r="C724" s="168" t="s">
        <v>7621</v>
      </c>
      <c r="D724" s="169">
        <v>245</v>
      </c>
      <c r="E724" s="169">
        <v>320</v>
      </c>
      <c r="F724" s="169">
        <v>465</v>
      </c>
      <c r="G724" s="169">
        <v>825</v>
      </c>
      <c r="H724" s="165">
        <f t="shared" si="21"/>
        <v>0.38787878787878788</v>
      </c>
      <c r="J724" t="str">
        <v>Block Group 1, Census Tract 307, Wilson County, Tennessee</v>
      </c>
      <c r="K724" t="str">
        <v>Census Tract 307, Wilson County, Tennessee</v>
      </c>
    </row>
    <row r="725" spans="1:11" x14ac:dyDescent="0.3">
      <c r="A725" s="167" t="s">
        <v>7699</v>
      </c>
      <c r="B725" s="168" t="s">
        <v>1635</v>
      </c>
      <c r="C725" s="168" t="s">
        <v>7621</v>
      </c>
      <c r="D725" s="169">
        <v>620</v>
      </c>
      <c r="E725" s="170">
        <v>1010</v>
      </c>
      <c r="F725" s="170">
        <v>1440</v>
      </c>
      <c r="G725" s="170">
        <v>1995</v>
      </c>
      <c r="H725" s="165">
        <f t="shared" si="21"/>
        <v>0.50626566416040097</v>
      </c>
      <c r="J725" t="str">
        <v>Block Group 1, Census Tract 308, Wilson County, Tennessee</v>
      </c>
      <c r="K725" t="str">
        <v>Census Tract 308, Wilson County, Tennessee</v>
      </c>
    </row>
    <row r="726" spans="1:11" x14ac:dyDescent="0.3">
      <c r="A726" s="167" t="s">
        <v>7699</v>
      </c>
      <c r="B726" s="168" t="s">
        <v>1636</v>
      </c>
      <c r="C726" s="168" t="s">
        <v>7621</v>
      </c>
      <c r="D726" s="169">
        <v>330</v>
      </c>
      <c r="E726" s="169">
        <v>410</v>
      </c>
      <c r="F726" s="169">
        <v>485</v>
      </c>
      <c r="G726" s="169">
        <v>610</v>
      </c>
      <c r="H726" s="165">
        <f t="shared" si="21"/>
        <v>0.67213114754098358</v>
      </c>
      <c r="J726" t="str">
        <v>Block Group 1, Census Tract 308.01, Roane County, Tennessee</v>
      </c>
      <c r="K726" t="str">
        <v>Census Tract 308.01, Roane County, Tennessee</v>
      </c>
    </row>
    <row r="727" spans="1:11" x14ac:dyDescent="0.3">
      <c r="A727" s="167" t="s">
        <v>7699</v>
      </c>
      <c r="B727" s="168" t="s">
        <v>1637</v>
      </c>
      <c r="C727" s="168" t="s">
        <v>7621</v>
      </c>
      <c r="D727" s="169">
        <v>555</v>
      </c>
      <c r="E727" s="170">
        <v>1185</v>
      </c>
      <c r="F727" s="170">
        <v>1385</v>
      </c>
      <c r="G727" s="170">
        <v>1535</v>
      </c>
      <c r="H727" s="165">
        <f t="shared" si="21"/>
        <v>0.7719869706840391</v>
      </c>
      <c r="J727" t="str">
        <v>Block Group 1, Census Tract 308.02, Roane County, Tennessee</v>
      </c>
      <c r="K727" t="str">
        <v>Census Tract 308.02, Roane County, Tennessee</v>
      </c>
    </row>
    <row r="728" spans="1:11" x14ac:dyDescent="0.3">
      <c r="A728" s="167" t="s">
        <v>7699</v>
      </c>
      <c r="B728" s="168" t="s">
        <v>1638</v>
      </c>
      <c r="C728" s="168" t="s">
        <v>7621</v>
      </c>
      <c r="D728" s="169">
        <v>390</v>
      </c>
      <c r="E728" s="169">
        <v>665</v>
      </c>
      <c r="F728" s="170">
        <v>1080</v>
      </c>
      <c r="G728" s="170">
        <v>1270</v>
      </c>
      <c r="H728" s="165">
        <f t="shared" si="21"/>
        <v>0.52362204724409445</v>
      </c>
      <c r="J728" t="str">
        <v>Block Group 1, Census Tract 309, Roane County, Tennessee</v>
      </c>
      <c r="K728" t="str">
        <v>Census Tract 309, Roane County, Tennessee</v>
      </c>
    </row>
    <row r="729" spans="1:11" x14ac:dyDescent="0.3">
      <c r="A729" s="167" t="s">
        <v>7699</v>
      </c>
      <c r="B729" s="168" t="s">
        <v>1639</v>
      </c>
      <c r="C729" s="168" t="s">
        <v>7621</v>
      </c>
      <c r="D729" s="169">
        <v>445</v>
      </c>
      <c r="E729" s="169">
        <v>605</v>
      </c>
      <c r="F729" s="169">
        <v>850</v>
      </c>
      <c r="G729" s="170">
        <v>1565</v>
      </c>
      <c r="H729" s="165">
        <f t="shared" si="21"/>
        <v>0.38658146964856233</v>
      </c>
      <c r="J729" t="str">
        <v>Block Group 1, Census Tract 309.04, Wilson County, Tennessee</v>
      </c>
      <c r="K729" t="str">
        <v>Census Tract 309.04, Wilson County, Tennessee</v>
      </c>
    </row>
    <row r="730" spans="1:11" x14ac:dyDescent="0.3">
      <c r="A730" s="167" t="s">
        <v>7699</v>
      </c>
      <c r="B730" s="168" t="s">
        <v>1640</v>
      </c>
      <c r="C730" s="168" t="s">
        <v>7621</v>
      </c>
      <c r="D730" s="169">
        <v>310</v>
      </c>
      <c r="E730" s="169">
        <v>555</v>
      </c>
      <c r="F730" s="169">
        <v>930</v>
      </c>
      <c r="G730" s="170">
        <v>1150</v>
      </c>
      <c r="H730" s="165">
        <f t="shared" si="21"/>
        <v>0.4826086956521739</v>
      </c>
      <c r="J730" t="str">
        <v>Block Group 1, Census Tract 309.05, Wilson County, Tennessee</v>
      </c>
      <c r="K730" t="str">
        <v>Census Tract 309.05, Wilson County, Tennessee</v>
      </c>
    </row>
    <row r="731" spans="1:11" x14ac:dyDescent="0.3">
      <c r="A731" s="167" t="s">
        <v>7699</v>
      </c>
      <c r="B731" s="168" t="s">
        <v>1641</v>
      </c>
      <c r="C731" s="168" t="s">
        <v>7621</v>
      </c>
      <c r="D731" s="169">
        <v>310</v>
      </c>
      <c r="E731" s="169">
        <v>690</v>
      </c>
      <c r="F731" s="170">
        <v>1220</v>
      </c>
      <c r="G731" s="170">
        <v>1630</v>
      </c>
      <c r="H731" s="165">
        <f t="shared" si="21"/>
        <v>0.42331288343558282</v>
      </c>
      <c r="J731" t="str">
        <v>Block Group 1, Census Tract 309.06, Wilson County, Tennessee</v>
      </c>
      <c r="K731" t="str">
        <v>Census Tract 309.06, Wilson County, Tennessee</v>
      </c>
    </row>
    <row r="732" spans="1:11" x14ac:dyDescent="0.3">
      <c r="A732" s="167" t="s">
        <v>7699</v>
      </c>
      <c r="B732" s="168" t="s">
        <v>1642</v>
      </c>
      <c r="C732" s="168" t="s">
        <v>7621</v>
      </c>
      <c r="D732" s="169">
        <v>660</v>
      </c>
      <c r="E732" s="170">
        <v>1080</v>
      </c>
      <c r="F732" s="170">
        <v>1495</v>
      </c>
      <c r="G732" s="170">
        <v>2125</v>
      </c>
      <c r="H732" s="165">
        <f t="shared" si="21"/>
        <v>0.50823529411764701</v>
      </c>
      <c r="J732" t="str">
        <v>Block Group 1, Census Tract 309.07, Wilson County, Tennessee</v>
      </c>
      <c r="K732" t="str">
        <v>Census Tract 309.07, Wilson County, Tennessee</v>
      </c>
    </row>
    <row r="733" spans="1:11" x14ac:dyDescent="0.3">
      <c r="A733" s="167" t="s">
        <v>7699</v>
      </c>
      <c r="B733" s="168" t="s">
        <v>1643</v>
      </c>
      <c r="C733" s="168" t="s">
        <v>7622</v>
      </c>
      <c r="D733" s="169">
        <v>130</v>
      </c>
      <c r="E733" s="169">
        <v>275</v>
      </c>
      <c r="F733" s="169">
        <v>395</v>
      </c>
      <c r="G733" s="169">
        <v>475</v>
      </c>
      <c r="H733" s="165">
        <f t="shared" si="21"/>
        <v>0.57894736842105265</v>
      </c>
      <c r="J733" t="str">
        <v>Block Group 1, Census Tract 309.08, Wilson County, Tennessee</v>
      </c>
      <c r="K733" t="str">
        <v>Census Tract 309.08, Wilson County, Tennessee</v>
      </c>
    </row>
    <row r="734" spans="1:11" x14ac:dyDescent="0.3">
      <c r="A734" s="167" t="s">
        <v>7699</v>
      </c>
      <c r="B734" s="168" t="s">
        <v>1644</v>
      </c>
      <c r="C734" s="168" t="s">
        <v>7622</v>
      </c>
      <c r="D734" s="169">
        <v>185</v>
      </c>
      <c r="E734" s="169">
        <v>515</v>
      </c>
      <c r="F734" s="169">
        <v>725</v>
      </c>
      <c r="G734" s="169">
        <v>930</v>
      </c>
      <c r="H734" s="165">
        <f t="shared" si="21"/>
        <v>0.55376344086021501</v>
      </c>
      <c r="J734" t="str">
        <v>Block Group 1, Census Tract 31, Hamilton County, Tennessee</v>
      </c>
      <c r="K734" t="str">
        <v>Census Tract 31, Hamilton County, Tennessee</v>
      </c>
    </row>
    <row r="735" spans="1:11" x14ac:dyDescent="0.3">
      <c r="A735" s="167" t="s">
        <v>7699</v>
      </c>
      <c r="B735" s="168" t="s">
        <v>1645</v>
      </c>
      <c r="C735" s="168" t="s">
        <v>7622</v>
      </c>
      <c r="D735" s="169">
        <v>230</v>
      </c>
      <c r="E735" s="169">
        <v>445</v>
      </c>
      <c r="F735" s="169">
        <v>785</v>
      </c>
      <c r="G735" s="170">
        <v>1285</v>
      </c>
      <c r="H735" s="165">
        <f t="shared" si="21"/>
        <v>0.34630350194552528</v>
      </c>
      <c r="J735" t="str">
        <v>Block Group 1, Census Tract 31, Knox County, Tennessee</v>
      </c>
      <c r="K735" t="str">
        <v>Census Tract 31, Knox County, Tennessee</v>
      </c>
    </row>
    <row r="736" spans="1:11" x14ac:dyDescent="0.3">
      <c r="A736" s="167" t="s">
        <v>7699</v>
      </c>
      <c r="B736" s="168" t="s">
        <v>1646</v>
      </c>
      <c r="C736" s="168" t="s">
        <v>7622</v>
      </c>
      <c r="D736" s="169">
        <v>285</v>
      </c>
      <c r="E736" s="169">
        <v>675</v>
      </c>
      <c r="F736" s="169">
        <v>925</v>
      </c>
      <c r="G736" s="170">
        <v>1375</v>
      </c>
      <c r="H736" s="165">
        <f t="shared" si="21"/>
        <v>0.49090909090909091</v>
      </c>
      <c r="J736" t="str">
        <v>Block Group 1, Census Tract 31, Shelby County, Tennessee</v>
      </c>
      <c r="K736" t="str">
        <v>Census Tract 31, Shelby County, Tennessee</v>
      </c>
    </row>
    <row r="737" spans="1:11" x14ac:dyDescent="0.3">
      <c r="A737" s="167" t="s">
        <v>7699</v>
      </c>
      <c r="B737" s="168" t="s">
        <v>1647</v>
      </c>
      <c r="C737" s="168" t="s">
        <v>7622</v>
      </c>
      <c r="D737" s="169">
        <v>0</v>
      </c>
      <c r="E737" s="169">
        <v>140</v>
      </c>
      <c r="F737" s="169">
        <v>445</v>
      </c>
      <c r="G737" s="169">
        <v>745</v>
      </c>
      <c r="H737" s="165">
        <f t="shared" si="21"/>
        <v>0.18791946308724833</v>
      </c>
      <c r="J737" t="str">
        <v>Block Group 1, Census Tract 310, Wilson County, Tennessee</v>
      </c>
      <c r="K737" t="str">
        <v>Census Tract 310, Wilson County, Tennessee</v>
      </c>
    </row>
    <row r="738" spans="1:11" x14ac:dyDescent="0.3">
      <c r="A738" s="167" t="s">
        <v>7699</v>
      </c>
      <c r="B738" s="168" t="s">
        <v>1648</v>
      </c>
      <c r="C738" s="168" t="s">
        <v>7622</v>
      </c>
      <c r="D738" s="169">
        <v>370</v>
      </c>
      <c r="E738" s="169">
        <v>570</v>
      </c>
      <c r="F738" s="169">
        <v>860</v>
      </c>
      <c r="G738" s="170">
        <v>1465</v>
      </c>
      <c r="H738" s="165">
        <f t="shared" si="21"/>
        <v>0.38907849829351537</v>
      </c>
      <c r="J738" t="str">
        <v>Block Group 1, Census Tract 32, Hamilton County, Tennessee</v>
      </c>
      <c r="K738" t="str">
        <v>Census Tract 32, Hamilton County, Tennessee</v>
      </c>
    </row>
    <row r="739" spans="1:11" x14ac:dyDescent="0.3">
      <c r="A739" s="167" t="s">
        <v>7699</v>
      </c>
      <c r="B739" s="168" t="s">
        <v>1649</v>
      </c>
      <c r="C739" s="168" t="s">
        <v>7622</v>
      </c>
      <c r="D739" s="169">
        <v>125</v>
      </c>
      <c r="E739" s="169">
        <v>265</v>
      </c>
      <c r="F739" s="169">
        <v>345</v>
      </c>
      <c r="G739" s="169">
        <v>775</v>
      </c>
      <c r="H739" s="165">
        <f t="shared" si="21"/>
        <v>0.34193548387096773</v>
      </c>
      <c r="J739" t="str">
        <v>Block Group 1, Census Tract 32, Knox County, Tennessee</v>
      </c>
      <c r="K739" t="str">
        <v>Census Tract 32, Knox County, Tennessee</v>
      </c>
    </row>
    <row r="740" spans="1:11" x14ac:dyDescent="0.3">
      <c r="A740" s="167" t="s">
        <v>7699</v>
      </c>
      <c r="B740" s="168" t="s">
        <v>1650</v>
      </c>
      <c r="C740" s="168" t="s">
        <v>7622</v>
      </c>
      <c r="D740" s="169">
        <v>625</v>
      </c>
      <c r="E740" s="169">
        <v>850</v>
      </c>
      <c r="F740" s="169">
        <v>930</v>
      </c>
      <c r="G740" s="170">
        <v>1665</v>
      </c>
      <c r="H740" s="165">
        <f t="shared" si="21"/>
        <v>0.51051051051051055</v>
      </c>
      <c r="J740" t="str">
        <v>Block Group 1, Census Tract 32, Shelby County, Tennessee</v>
      </c>
      <c r="K740" t="str">
        <v>Census Tract 32, Shelby County, Tennessee</v>
      </c>
    </row>
    <row r="741" spans="1:11" x14ac:dyDescent="0.3">
      <c r="A741" s="167" t="s">
        <v>7699</v>
      </c>
      <c r="B741" s="168" t="s">
        <v>1651</v>
      </c>
      <c r="C741" s="168" t="s">
        <v>7622</v>
      </c>
      <c r="D741" s="169">
        <v>520</v>
      </c>
      <c r="E741" s="169">
        <v>560</v>
      </c>
      <c r="F741" s="169">
        <v>580</v>
      </c>
      <c r="G741" s="169">
        <v>845</v>
      </c>
      <c r="H741" s="165">
        <f t="shared" si="21"/>
        <v>0.66272189349112431</v>
      </c>
      <c r="J741" t="str">
        <v>Block Group 1, Census Tract 33, Hamilton County, Tennessee</v>
      </c>
      <c r="K741" t="str">
        <v>Census Tract 33, Hamilton County, Tennessee</v>
      </c>
    </row>
    <row r="742" spans="1:11" x14ac:dyDescent="0.3">
      <c r="A742" s="167" t="s">
        <v>7699</v>
      </c>
      <c r="B742" s="168" t="s">
        <v>1652</v>
      </c>
      <c r="C742" s="168" t="s">
        <v>7622</v>
      </c>
      <c r="D742" s="169">
        <v>435</v>
      </c>
      <c r="E742" s="169">
        <v>710</v>
      </c>
      <c r="F742" s="170">
        <v>1035</v>
      </c>
      <c r="G742" s="170">
        <v>2030</v>
      </c>
      <c r="H742" s="165">
        <f t="shared" si="21"/>
        <v>0.34975369458128081</v>
      </c>
      <c r="J742" t="str">
        <v>Block Group 1, Census Tract 33, Knox County, Tennessee</v>
      </c>
      <c r="K742" t="str">
        <v>Census Tract 33, Knox County, Tennessee</v>
      </c>
    </row>
    <row r="743" spans="1:11" x14ac:dyDescent="0.3">
      <c r="A743" s="167" t="s">
        <v>7699</v>
      </c>
      <c r="B743" s="168" t="s">
        <v>1653</v>
      </c>
      <c r="C743" s="168" t="s">
        <v>7622</v>
      </c>
      <c r="D743" s="169">
        <v>595</v>
      </c>
      <c r="E743" s="169">
        <v>785</v>
      </c>
      <c r="F743" s="170">
        <v>1015</v>
      </c>
      <c r="G743" s="170">
        <v>1280</v>
      </c>
      <c r="H743" s="165">
        <f t="shared" si="21"/>
        <v>0.61328125</v>
      </c>
      <c r="J743" t="str">
        <v>Block Group 1, Census Tract 33, Shelby County, Tennessee</v>
      </c>
      <c r="K743" t="str">
        <v>Census Tract 33, Shelby County, Tennessee</v>
      </c>
    </row>
    <row r="744" spans="1:11" x14ac:dyDescent="0.3">
      <c r="A744" s="167" t="s">
        <v>7699</v>
      </c>
      <c r="B744" s="168" t="s">
        <v>1654</v>
      </c>
      <c r="C744" s="168" t="s">
        <v>7622</v>
      </c>
      <c r="D744" s="169">
        <v>395</v>
      </c>
      <c r="E744" s="169">
        <v>545</v>
      </c>
      <c r="F744" s="169">
        <v>660</v>
      </c>
      <c r="G744" s="170">
        <v>2155</v>
      </c>
      <c r="H744" s="165">
        <f t="shared" si="21"/>
        <v>0.25290023201856149</v>
      </c>
      <c r="J744" t="str">
        <v>Block Group 1, Census Tract 34, Hamilton County, Tennessee</v>
      </c>
      <c r="K744" t="str">
        <v>Census Tract 34, Hamilton County, Tennessee</v>
      </c>
    </row>
    <row r="745" spans="1:11" x14ac:dyDescent="0.3">
      <c r="A745" s="167" t="s">
        <v>7699</v>
      </c>
      <c r="B745" s="168" t="s">
        <v>1655</v>
      </c>
      <c r="C745" s="168" t="s">
        <v>7622</v>
      </c>
      <c r="D745" s="169">
        <v>335</v>
      </c>
      <c r="E745" s="169">
        <v>450</v>
      </c>
      <c r="F745" s="169">
        <v>585</v>
      </c>
      <c r="G745" s="170">
        <v>1290</v>
      </c>
      <c r="H745" s="165">
        <f t="shared" si="21"/>
        <v>0.34883720930232559</v>
      </c>
      <c r="J745" t="str">
        <v>Block Group 1, Census Tract 34, Knox County, Tennessee</v>
      </c>
      <c r="K745" t="str">
        <v>Census Tract 34, Knox County, Tennessee</v>
      </c>
    </row>
    <row r="746" spans="1:11" x14ac:dyDescent="0.3">
      <c r="A746" s="167" t="s">
        <v>7699</v>
      </c>
      <c r="B746" s="168" t="s">
        <v>1656</v>
      </c>
      <c r="C746" s="168" t="s">
        <v>7622</v>
      </c>
      <c r="D746" s="169">
        <v>190</v>
      </c>
      <c r="E746" s="169">
        <v>405</v>
      </c>
      <c r="F746" s="169">
        <v>680</v>
      </c>
      <c r="G746" s="170">
        <v>1135</v>
      </c>
      <c r="H746" s="165">
        <f t="shared" si="21"/>
        <v>0.35682819383259912</v>
      </c>
      <c r="J746" t="str">
        <v>Block Group 1, Census Tract 34, Shelby County, Tennessee</v>
      </c>
      <c r="K746" t="str">
        <v>Census Tract 34, Shelby County, Tennessee</v>
      </c>
    </row>
    <row r="747" spans="1:11" x14ac:dyDescent="0.3">
      <c r="A747" s="167" t="s">
        <v>7699</v>
      </c>
      <c r="B747" s="168" t="s">
        <v>1657</v>
      </c>
      <c r="C747" s="168" t="s">
        <v>7622</v>
      </c>
      <c r="D747" s="169">
        <v>180</v>
      </c>
      <c r="E747" s="169">
        <v>225</v>
      </c>
      <c r="F747" s="169">
        <v>370</v>
      </c>
      <c r="G747" s="169">
        <v>890</v>
      </c>
      <c r="H747" s="165">
        <f t="shared" si="21"/>
        <v>0.25280898876404495</v>
      </c>
      <c r="J747" t="str">
        <v>Block Group 1, Census Tract 35, Shelby County, Tennessee</v>
      </c>
      <c r="K747" t="str">
        <v>Census Tract 35, Shelby County, Tennessee</v>
      </c>
    </row>
    <row r="748" spans="1:11" x14ac:dyDescent="0.3">
      <c r="A748" s="167" t="s">
        <v>7699</v>
      </c>
      <c r="B748" s="168" t="s">
        <v>1658</v>
      </c>
      <c r="C748" s="168" t="s">
        <v>7622</v>
      </c>
      <c r="D748" s="169">
        <v>305</v>
      </c>
      <c r="E748" s="169">
        <v>500</v>
      </c>
      <c r="F748" s="169">
        <v>620</v>
      </c>
      <c r="G748" s="170">
        <v>1030</v>
      </c>
      <c r="H748" s="165">
        <f t="shared" si="21"/>
        <v>0.4854368932038835</v>
      </c>
      <c r="J748" t="str">
        <v>Block Group 1, Census Tract 35.01, Knox County, Tennessee</v>
      </c>
      <c r="K748" t="str">
        <v>Census Tract 35.01, Knox County, Tennessee</v>
      </c>
    </row>
    <row r="749" spans="1:11" x14ac:dyDescent="0.3">
      <c r="A749" s="167" t="s">
        <v>7699</v>
      </c>
      <c r="B749" s="168" t="s">
        <v>1659</v>
      </c>
      <c r="C749" s="168" t="s">
        <v>7622</v>
      </c>
      <c r="D749" s="169">
        <v>290</v>
      </c>
      <c r="E749" s="169">
        <v>585</v>
      </c>
      <c r="F749" s="170">
        <v>1020</v>
      </c>
      <c r="G749" s="170">
        <v>1755</v>
      </c>
      <c r="H749" s="165">
        <f t="shared" si="21"/>
        <v>0.33333333333333331</v>
      </c>
      <c r="J749" t="str">
        <v>Block Group 1, Census Tract 35.02, Knox County, Tennessee</v>
      </c>
      <c r="K749" t="str">
        <v>Census Tract 35.02, Knox County, Tennessee</v>
      </c>
    </row>
    <row r="750" spans="1:11" x14ac:dyDescent="0.3">
      <c r="A750" s="167" t="s">
        <v>7699</v>
      </c>
      <c r="B750" s="168" t="s">
        <v>1660</v>
      </c>
      <c r="C750" s="168" t="s">
        <v>7622</v>
      </c>
      <c r="D750" s="169">
        <v>95</v>
      </c>
      <c r="E750" s="169">
        <v>210</v>
      </c>
      <c r="F750" s="169">
        <v>315</v>
      </c>
      <c r="G750" s="169">
        <v>730</v>
      </c>
      <c r="H750" s="165">
        <f t="shared" si="21"/>
        <v>0.28767123287671231</v>
      </c>
      <c r="J750" t="str">
        <v>Block Group 1, Census Tract 36, Shelby County, Tennessee</v>
      </c>
      <c r="K750" t="str">
        <v>Census Tract 36, Shelby County, Tennessee</v>
      </c>
    </row>
    <row r="751" spans="1:11" x14ac:dyDescent="0.3">
      <c r="A751" s="167" t="s">
        <v>7699</v>
      </c>
      <c r="B751" s="168" t="s">
        <v>1661</v>
      </c>
      <c r="C751" s="168" t="s">
        <v>7622</v>
      </c>
      <c r="D751" s="169">
        <v>410</v>
      </c>
      <c r="E751" s="169">
        <v>555</v>
      </c>
      <c r="F751" s="169">
        <v>750</v>
      </c>
      <c r="G751" s="170">
        <v>1665</v>
      </c>
      <c r="H751" s="165">
        <f t="shared" si="21"/>
        <v>0.33333333333333331</v>
      </c>
      <c r="J751" t="str">
        <v>Block Group 1, Census Tract 37, Knox County, Tennessee</v>
      </c>
      <c r="K751" t="str">
        <v>Census Tract 37, Knox County, Tennessee</v>
      </c>
    </row>
    <row r="752" spans="1:11" x14ac:dyDescent="0.3">
      <c r="A752" s="167" t="s">
        <v>7699</v>
      </c>
      <c r="B752" s="168" t="s">
        <v>1662</v>
      </c>
      <c r="C752" s="168" t="s">
        <v>7622</v>
      </c>
      <c r="D752" s="169">
        <v>320</v>
      </c>
      <c r="E752" s="169">
        <v>495</v>
      </c>
      <c r="F752" s="169">
        <v>565</v>
      </c>
      <c r="G752" s="170">
        <v>1060</v>
      </c>
      <c r="H752" s="165">
        <f t="shared" si="21"/>
        <v>0.46698113207547171</v>
      </c>
      <c r="J752" t="str">
        <v>Block Group 1, Census Tract 37, Shelby County, Tennessee</v>
      </c>
      <c r="K752" t="str">
        <v>Census Tract 37, Shelby County, Tennessee</v>
      </c>
    </row>
    <row r="753" spans="1:11" x14ac:dyDescent="0.3">
      <c r="A753" s="167" t="s">
        <v>7699</v>
      </c>
      <c r="B753" s="168" t="s">
        <v>1663</v>
      </c>
      <c r="C753" s="168" t="s">
        <v>7622</v>
      </c>
      <c r="D753" s="169">
        <v>360</v>
      </c>
      <c r="E753" s="169">
        <v>605</v>
      </c>
      <c r="F753" s="169">
        <v>720</v>
      </c>
      <c r="G753" s="170">
        <v>1060</v>
      </c>
      <c r="H753" s="165">
        <f t="shared" si="21"/>
        <v>0.57075471698113212</v>
      </c>
      <c r="J753" t="str">
        <v>Block Group 1, Census Tract 38, Shelby County, Tennessee</v>
      </c>
      <c r="K753" t="str">
        <v>Census Tract 38, Shelby County, Tennessee</v>
      </c>
    </row>
    <row r="754" spans="1:11" x14ac:dyDescent="0.3">
      <c r="A754" s="167" t="s">
        <v>7699</v>
      </c>
      <c r="B754" s="168" t="s">
        <v>1664</v>
      </c>
      <c r="C754" s="168" t="s">
        <v>7622</v>
      </c>
      <c r="D754" s="169">
        <v>130</v>
      </c>
      <c r="E754" s="169">
        <v>275</v>
      </c>
      <c r="F754" s="169">
        <v>650</v>
      </c>
      <c r="G754" s="170">
        <v>1275</v>
      </c>
      <c r="H754" s="165">
        <f t="shared" si="21"/>
        <v>0.21568627450980393</v>
      </c>
      <c r="J754" t="str">
        <v>Block Group 1, Census Tract 38.01, Knox County, Tennessee</v>
      </c>
      <c r="K754" t="str">
        <v>Census Tract 38.01, Knox County, Tennessee</v>
      </c>
    </row>
    <row r="755" spans="1:11" x14ac:dyDescent="0.3">
      <c r="A755" s="167" t="s">
        <v>7699</v>
      </c>
      <c r="B755" s="168" t="s">
        <v>1665</v>
      </c>
      <c r="C755" s="168" t="s">
        <v>7622</v>
      </c>
      <c r="D755" s="169">
        <v>0</v>
      </c>
      <c r="E755" s="169">
        <v>0</v>
      </c>
      <c r="F755" s="169">
        <v>0</v>
      </c>
      <c r="G755" s="169">
        <v>0</v>
      </c>
      <c r="H755" s="165" t="e">
        <f t="shared" si="21"/>
        <v>#DIV/0!</v>
      </c>
      <c r="J755" t="str">
        <v>Block Group 1, Census Tract 38.02, Knox County, Tennessee</v>
      </c>
      <c r="K755" t="str">
        <v>Census Tract 38.02, Knox County, Tennessee</v>
      </c>
    </row>
    <row r="756" spans="1:11" x14ac:dyDescent="0.3">
      <c r="A756" s="167" t="s">
        <v>7699</v>
      </c>
      <c r="B756" s="168" t="s">
        <v>1666</v>
      </c>
      <c r="C756" s="168" t="s">
        <v>7623</v>
      </c>
      <c r="D756" s="169">
        <v>430</v>
      </c>
      <c r="E756" s="169">
        <v>655</v>
      </c>
      <c r="F756" s="169">
        <v>895</v>
      </c>
      <c r="G756" s="170">
        <v>1015</v>
      </c>
      <c r="H756" s="165">
        <f t="shared" si="21"/>
        <v>0.64532019704433496</v>
      </c>
      <c r="J756" t="str">
        <v>Block Group 1, Census Tract 39, Shelby County, Tennessee</v>
      </c>
      <c r="K756" t="str">
        <v>Census Tract 39, Shelby County, Tennessee</v>
      </c>
    </row>
    <row r="757" spans="1:11" x14ac:dyDescent="0.3">
      <c r="A757" s="167" t="s">
        <v>7699</v>
      </c>
      <c r="B757" s="168" t="s">
        <v>1667</v>
      </c>
      <c r="C757" s="168" t="s">
        <v>7623</v>
      </c>
      <c r="D757" s="169">
        <v>110</v>
      </c>
      <c r="E757" s="169">
        <v>195</v>
      </c>
      <c r="F757" s="169">
        <v>305</v>
      </c>
      <c r="G757" s="169">
        <v>430</v>
      </c>
      <c r="H757" s="165">
        <f t="shared" si="21"/>
        <v>0.45348837209302323</v>
      </c>
      <c r="J757" t="str">
        <v>Block Group 1, Census Tract 39.01, Knox County, Tennessee</v>
      </c>
      <c r="K757" t="str">
        <v>Census Tract 39.01, Knox County, Tennessee</v>
      </c>
    </row>
    <row r="758" spans="1:11" x14ac:dyDescent="0.3">
      <c r="A758" s="167" t="s">
        <v>7699</v>
      </c>
      <c r="B758" s="168" t="s">
        <v>1668</v>
      </c>
      <c r="C758" s="168" t="s">
        <v>7623</v>
      </c>
      <c r="D758" s="169">
        <v>315</v>
      </c>
      <c r="E758" s="169">
        <v>485</v>
      </c>
      <c r="F758" s="169">
        <v>680</v>
      </c>
      <c r="G758" s="170">
        <v>1130</v>
      </c>
      <c r="H758" s="165">
        <f t="shared" si="21"/>
        <v>0.42920353982300885</v>
      </c>
      <c r="J758" t="str">
        <v>Block Group 1, Census Tract 39.02, Knox County, Tennessee</v>
      </c>
      <c r="K758" t="str">
        <v>Census Tract 39.02, Knox County, Tennessee</v>
      </c>
    </row>
    <row r="759" spans="1:11" x14ac:dyDescent="0.3">
      <c r="A759" s="167" t="s">
        <v>7699</v>
      </c>
      <c r="B759" s="168" t="s">
        <v>1669</v>
      </c>
      <c r="C759" s="168" t="s">
        <v>7623</v>
      </c>
      <c r="D759" s="169">
        <v>180</v>
      </c>
      <c r="E759" s="169">
        <v>455</v>
      </c>
      <c r="F759" s="169">
        <v>685</v>
      </c>
      <c r="G759" s="170">
        <v>1255</v>
      </c>
      <c r="H759" s="165">
        <f t="shared" si="21"/>
        <v>0.36254980079681276</v>
      </c>
      <c r="J759" t="str">
        <v>Block Group 1, Census Tract 4, Hamilton County, Tennessee</v>
      </c>
      <c r="K759" t="str">
        <v>Census Tract 4, Hamilton County, Tennessee</v>
      </c>
    </row>
    <row r="760" spans="1:11" x14ac:dyDescent="0.3">
      <c r="A760" s="167" t="s">
        <v>7699</v>
      </c>
      <c r="B760" s="168" t="s">
        <v>1670</v>
      </c>
      <c r="C760" s="168" t="s">
        <v>7623</v>
      </c>
      <c r="D760" s="169">
        <v>280</v>
      </c>
      <c r="E760" s="169">
        <v>660</v>
      </c>
      <c r="F760" s="169">
        <v>950</v>
      </c>
      <c r="G760" s="170">
        <v>1085</v>
      </c>
      <c r="H760" s="165">
        <f t="shared" si="21"/>
        <v>0.60829493087557607</v>
      </c>
      <c r="J760" t="str">
        <v>Block Group 1, Census Tract 4, Madison County, Tennessee</v>
      </c>
      <c r="K760" t="str">
        <v>Census Tract 4, Madison County, Tennessee</v>
      </c>
    </row>
    <row r="761" spans="1:11" x14ac:dyDescent="0.3">
      <c r="A761" s="167" t="s">
        <v>7699</v>
      </c>
      <c r="B761" s="168" t="s">
        <v>1671</v>
      </c>
      <c r="C761" s="168" t="s">
        <v>7623</v>
      </c>
      <c r="D761" s="169">
        <v>80</v>
      </c>
      <c r="E761" s="169">
        <v>580</v>
      </c>
      <c r="F761" s="169">
        <v>815</v>
      </c>
      <c r="G761" s="169">
        <v>985</v>
      </c>
      <c r="H761" s="165">
        <f t="shared" si="21"/>
        <v>0.58883248730964466</v>
      </c>
      <c r="J761" t="str">
        <v>Block Group 1, Census Tract 4, Putnam County, Tennessee</v>
      </c>
      <c r="K761" t="str">
        <v>Census Tract 4, Putnam County, Tennessee</v>
      </c>
    </row>
    <row r="762" spans="1:11" x14ac:dyDescent="0.3">
      <c r="A762" s="167" t="s">
        <v>7699</v>
      </c>
      <c r="B762" s="168" t="s">
        <v>1672</v>
      </c>
      <c r="C762" s="168" t="s">
        <v>7623</v>
      </c>
      <c r="D762" s="169">
        <v>505</v>
      </c>
      <c r="E762" s="170">
        <v>1040</v>
      </c>
      <c r="F762" s="170">
        <v>1240</v>
      </c>
      <c r="G762" s="170">
        <v>1935</v>
      </c>
      <c r="H762" s="165">
        <f t="shared" si="21"/>
        <v>0.53746770025839796</v>
      </c>
      <c r="J762" t="str">
        <v>Block Group 1, Census Tract 4, Shelby County, Tennessee</v>
      </c>
      <c r="K762" t="str">
        <v>Census Tract 4, Shelby County, Tennessee</v>
      </c>
    </row>
    <row r="763" spans="1:11" x14ac:dyDescent="0.3">
      <c r="A763" s="167" t="s">
        <v>7699</v>
      </c>
      <c r="B763" s="168" t="s">
        <v>1673</v>
      </c>
      <c r="C763" s="168" t="s">
        <v>7623</v>
      </c>
      <c r="D763" s="169">
        <v>750</v>
      </c>
      <c r="E763" s="170">
        <v>1065</v>
      </c>
      <c r="F763" s="170">
        <v>1540</v>
      </c>
      <c r="G763" s="170">
        <v>2600</v>
      </c>
      <c r="H763" s="165">
        <f t="shared" si="21"/>
        <v>0.4096153846153846</v>
      </c>
      <c r="J763" t="str">
        <v>Block Group 1, Census Tract 40, Knox County, Tennessee</v>
      </c>
      <c r="K763" t="str">
        <v>Census Tract 40, Knox County, Tennessee</v>
      </c>
    </row>
    <row r="764" spans="1:11" x14ac:dyDescent="0.3">
      <c r="A764" s="167" t="s">
        <v>7699</v>
      </c>
      <c r="B764" s="168" t="s">
        <v>1674</v>
      </c>
      <c r="C764" s="168" t="s">
        <v>7623</v>
      </c>
      <c r="D764" s="169">
        <v>825</v>
      </c>
      <c r="E764" s="170">
        <v>1225</v>
      </c>
      <c r="F764" s="170">
        <v>1580</v>
      </c>
      <c r="G764" s="170">
        <v>1930</v>
      </c>
      <c r="H764" s="165">
        <f t="shared" si="21"/>
        <v>0.63471502590673579</v>
      </c>
      <c r="J764" t="str">
        <v>Block Group 1, Census Tract 401, Tipton County, Tennessee</v>
      </c>
      <c r="K764" t="str">
        <v>Census Tract 401, Tipton County, Tennessee</v>
      </c>
    </row>
    <row r="765" spans="1:11" x14ac:dyDescent="0.3">
      <c r="A765" s="167" t="s">
        <v>7699</v>
      </c>
      <c r="B765" s="168" t="s">
        <v>1675</v>
      </c>
      <c r="C765" s="168" t="s">
        <v>7623</v>
      </c>
      <c r="D765" s="169">
        <v>375</v>
      </c>
      <c r="E765" s="169">
        <v>670</v>
      </c>
      <c r="F765" s="170">
        <v>1065</v>
      </c>
      <c r="G765" s="170">
        <v>1505</v>
      </c>
      <c r="H765" s="165">
        <f t="shared" si="21"/>
        <v>0.44518272425249167</v>
      </c>
      <c r="J765" t="str">
        <v>Block Group 1, Census Tract 401.01, Rutherford County, Tennessee</v>
      </c>
      <c r="K765" t="str">
        <v>Census Tract 401.01, Rutherford County, Tennessee</v>
      </c>
    </row>
    <row r="766" spans="1:11" x14ac:dyDescent="0.3">
      <c r="A766" s="167" t="s">
        <v>7699</v>
      </c>
      <c r="B766" s="168" t="s">
        <v>1676</v>
      </c>
      <c r="C766" s="168" t="s">
        <v>7623</v>
      </c>
      <c r="D766" s="169">
        <v>595</v>
      </c>
      <c r="E766" s="170">
        <v>1240</v>
      </c>
      <c r="F766" s="170">
        <v>1545</v>
      </c>
      <c r="G766" s="170">
        <v>2320</v>
      </c>
      <c r="H766" s="165">
        <f t="shared" si="21"/>
        <v>0.53448275862068961</v>
      </c>
      <c r="J766" t="str">
        <v>Block Group 1, Census Tract 401.01, Union County, Tennessee</v>
      </c>
      <c r="K766" t="str">
        <v>Census Tract 401.01, Union County, Tennessee</v>
      </c>
    </row>
    <row r="767" spans="1:11" x14ac:dyDescent="0.3">
      <c r="A767" s="167" t="s">
        <v>7699</v>
      </c>
      <c r="B767" s="168" t="s">
        <v>1677</v>
      </c>
      <c r="C767" s="168" t="s">
        <v>7623</v>
      </c>
      <c r="D767" s="169">
        <v>405</v>
      </c>
      <c r="E767" s="169">
        <v>600</v>
      </c>
      <c r="F767" s="169">
        <v>705</v>
      </c>
      <c r="G767" s="169">
        <v>970</v>
      </c>
      <c r="H767" s="165">
        <f t="shared" si="21"/>
        <v>0.61855670103092786</v>
      </c>
      <c r="J767" t="str">
        <v>Block Group 1, Census Tract 401.02, Rutherford County, Tennessee</v>
      </c>
      <c r="K767" t="str">
        <v>Census Tract 401.02, Rutherford County, Tennessee</v>
      </c>
    </row>
    <row r="768" spans="1:11" x14ac:dyDescent="0.3">
      <c r="A768" s="167" t="s">
        <v>7699</v>
      </c>
      <c r="B768" s="168" t="s">
        <v>1678</v>
      </c>
      <c r="C768" s="168" t="s">
        <v>7623</v>
      </c>
      <c r="D768" s="169">
        <v>690</v>
      </c>
      <c r="E768" s="169">
        <v>815</v>
      </c>
      <c r="F768" s="170">
        <v>1030</v>
      </c>
      <c r="G768" s="170">
        <v>1400</v>
      </c>
      <c r="H768" s="165">
        <f t="shared" si="21"/>
        <v>0.58214285714285718</v>
      </c>
      <c r="J768" t="str">
        <v>Block Group 1, Census Tract 401.02, Union County, Tennessee</v>
      </c>
      <c r="K768" t="str">
        <v>Census Tract 401.02, Union County, Tennessee</v>
      </c>
    </row>
    <row r="769" spans="1:11" x14ac:dyDescent="0.3">
      <c r="A769" s="167" t="s">
        <v>7699</v>
      </c>
      <c r="B769" s="168" t="s">
        <v>1679</v>
      </c>
      <c r="C769" s="168" t="s">
        <v>7623</v>
      </c>
      <c r="D769" s="169">
        <v>355</v>
      </c>
      <c r="E769" s="169">
        <v>550</v>
      </c>
      <c r="F769" s="170">
        <v>1155</v>
      </c>
      <c r="G769" s="170">
        <v>1925</v>
      </c>
      <c r="H769" s="165">
        <f t="shared" si="21"/>
        <v>0.2857142857142857</v>
      </c>
      <c r="J769" t="str">
        <v>Block Group 1, Census Tract 401.04, Rutherford County, Tennessee</v>
      </c>
      <c r="K769" t="str">
        <v>Census Tract 401.04, Rutherford County, Tennessee</v>
      </c>
    </row>
    <row r="770" spans="1:11" x14ac:dyDescent="0.3">
      <c r="A770" s="167" t="s">
        <v>7699</v>
      </c>
      <c r="B770" s="168" t="s">
        <v>1680</v>
      </c>
      <c r="C770" s="168" t="s">
        <v>7623</v>
      </c>
      <c r="D770" s="169">
        <v>375</v>
      </c>
      <c r="E770" s="169">
        <v>760</v>
      </c>
      <c r="F770" s="170">
        <v>1085</v>
      </c>
      <c r="G770" s="170">
        <v>1690</v>
      </c>
      <c r="H770" s="165">
        <f t="shared" si="21"/>
        <v>0.44970414201183434</v>
      </c>
      <c r="J770" t="str">
        <v>Block Group 1, Census Tract 401.05, Rutherford County, Tennessee</v>
      </c>
      <c r="K770" t="str">
        <v>Census Tract 401.05, Rutherford County, Tennessee</v>
      </c>
    </row>
    <row r="771" spans="1:11" x14ac:dyDescent="0.3">
      <c r="A771" s="167" t="s">
        <v>7699</v>
      </c>
      <c r="B771" s="168" t="s">
        <v>1681</v>
      </c>
      <c r="C771" s="168" t="s">
        <v>7623</v>
      </c>
      <c r="D771" s="169">
        <v>245</v>
      </c>
      <c r="E771" s="169">
        <v>440</v>
      </c>
      <c r="F771" s="169">
        <v>815</v>
      </c>
      <c r="G771" s="170">
        <v>1330</v>
      </c>
      <c r="H771" s="165">
        <f t="shared" si="21"/>
        <v>0.33082706766917291</v>
      </c>
      <c r="J771" t="str">
        <v>Block Group 1, Census Tract 401.06, Rutherford County, Tennessee</v>
      </c>
      <c r="K771" t="str">
        <v>Census Tract 401.06, Rutherford County, Tennessee</v>
      </c>
    </row>
    <row r="772" spans="1:11" x14ac:dyDescent="0.3">
      <c r="A772" s="167" t="s">
        <v>7699</v>
      </c>
      <c r="B772" s="168" t="s">
        <v>1682</v>
      </c>
      <c r="C772" s="168" t="s">
        <v>7623</v>
      </c>
      <c r="D772" s="169">
        <v>280</v>
      </c>
      <c r="E772" s="169">
        <v>330</v>
      </c>
      <c r="F772" s="169">
        <v>580</v>
      </c>
      <c r="G772" s="169">
        <v>725</v>
      </c>
      <c r="H772" s="165">
        <f t="shared" ref="H772:H835" si="22">E772/G772</f>
        <v>0.45517241379310347</v>
      </c>
      <c r="J772" t="str">
        <v>Block Group 1, Census Tract 401.07, Rutherford County, Tennessee</v>
      </c>
      <c r="K772" t="str">
        <v>Census Tract 401.07, Rutherford County, Tennessee</v>
      </c>
    </row>
    <row r="773" spans="1:11" x14ac:dyDescent="0.3">
      <c r="A773" s="167" t="s">
        <v>7699</v>
      </c>
      <c r="B773" s="168" t="s">
        <v>1683</v>
      </c>
      <c r="C773" s="168" t="s">
        <v>7623</v>
      </c>
      <c r="D773" s="169">
        <v>265</v>
      </c>
      <c r="E773" s="169">
        <v>465</v>
      </c>
      <c r="F773" s="169">
        <v>605</v>
      </c>
      <c r="G773" s="169">
        <v>860</v>
      </c>
      <c r="H773" s="165">
        <f t="shared" si="22"/>
        <v>0.54069767441860461</v>
      </c>
      <c r="J773" t="str">
        <v>Block Group 1, Census Tract 402, Rutherford County, Tennessee</v>
      </c>
      <c r="K773" t="str">
        <v>Census Tract 402, Rutherford County, Tennessee</v>
      </c>
    </row>
    <row r="774" spans="1:11" x14ac:dyDescent="0.3">
      <c r="A774" s="167" t="s">
        <v>7699</v>
      </c>
      <c r="B774" s="168" t="s">
        <v>1684</v>
      </c>
      <c r="C774" s="168" t="s">
        <v>7623</v>
      </c>
      <c r="D774" s="169">
        <v>585</v>
      </c>
      <c r="E774" s="169">
        <v>805</v>
      </c>
      <c r="F774" s="170">
        <v>1225</v>
      </c>
      <c r="G774" s="170">
        <v>1700</v>
      </c>
      <c r="H774" s="165">
        <f t="shared" si="22"/>
        <v>0.47352941176470587</v>
      </c>
      <c r="J774" t="str">
        <v>Block Group 1, Census Tract 402, Sullivan County, Tennessee</v>
      </c>
      <c r="K774" t="str">
        <v>Census Tract 402, Sullivan County, Tennessee</v>
      </c>
    </row>
    <row r="775" spans="1:11" x14ac:dyDescent="0.3">
      <c r="A775" s="167" t="s">
        <v>7699</v>
      </c>
      <c r="B775" s="168" t="s">
        <v>1685</v>
      </c>
      <c r="C775" s="168" t="s">
        <v>7623</v>
      </c>
      <c r="D775" s="169">
        <v>235</v>
      </c>
      <c r="E775" s="169">
        <v>410</v>
      </c>
      <c r="F775" s="169">
        <v>660</v>
      </c>
      <c r="G775" s="170">
        <v>1320</v>
      </c>
      <c r="H775" s="165">
        <f t="shared" si="22"/>
        <v>0.31060606060606061</v>
      </c>
      <c r="J775" t="str">
        <v>Block Group 1, Census Tract 402, Tipton County, Tennessee</v>
      </c>
      <c r="K775" t="str">
        <v>Census Tract 402, Tipton County, Tennessee</v>
      </c>
    </row>
    <row r="776" spans="1:11" x14ac:dyDescent="0.3">
      <c r="A776" s="167" t="s">
        <v>7699</v>
      </c>
      <c r="B776" s="168" t="s">
        <v>1686</v>
      </c>
      <c r="C776" s="168" t="s">
        <v>7623</v>
      </c>
      <c r="D776" s="169">
        <v>595</v>
      </c>
      <c r="E776" s="169">
        <v>850</v>
      </c>
      <c r="F776" s="170">
        <v>1125</v>
      </c>
      <c r="G776" s="170">
        <v>1495</v>
      </c>
      <c r="H776" s="165">
        <f t="shared" si="22"/>
        <v>0.56856187290969895</v>
      </c>
      <c r="J776" t="str">
        <v>Block Group 1, Census Tract 402.01, Union County, Tennessee</v>
      </c>
      <c r="K776" t="str">
        <v>Census Tract 402.01, Union County, Tennessee</v>
      </c>
    </row>
    <row r="777" spans="1:11" x14ac:dyDescent="0.3">
      <c r="A777" s="167" t="s">
        <v>7699</v>
      </c>
      <c r="B777" s="168" t="s">
        <v>1687</v>
      </c>
      <c r="C777" s="168" t="s">
        <v>7623</v>
      </c>
      <c r="D777" s="169">
        <v>540</v>
      </c>
      <c r="E777" s="169">
        <v>700</v>
      </c>
      <c r="F777" s="169">
        <v>815</v>
      </c>
      <c r="G777" s="170">
        <v>1020</v>
      </c>
      <c r="H777" s="165">
        <f t="shared" si="22"/>
        <v>0.68627450980392157</v>
      </c>
      <c r="J777" t="str">
        <v>Block Group 1, Census Tract 402.02, Union County, Tennessee</v>
      </c>
      <c r="K777" t="str">
        <v>Census Tract 402.02, Union County, Tennessee</v>
      </c>
    </row>
    <row r="778" spans="1:11" x14ac:dyDescent="0.3">
      <c r="A778" s="167" t="s">
        <v>7699</v>
      </c>
      <c r="B778" s="168" t="s">
        <v>1688</v>
      </c>
      <c r="C778" s="168" t="s">
        <v>7623</v>
      </c>
      <c r="D778" s="169">
        <v>775</v>
      </c>
      <c r="E778" s="170">
        <v>1090</v>
      </c>
      <c r="F778" s="170">
        <v>1325</v>
      </c>
      <c r="G778" s="170">
        <v>1980</v>
      </c>
      <c r="H778" s="165">
        <f t="shared" si="22"/>
        <v>0.5505050505050505</v>
      </c>
      <c r="J778" t="str">
        <v>Block Group 1, Census Tract 403, Sullivan County, Tennessee</v>
      </c>
      <c r="K778" t="str">
        <v>Census Tract 403, Sullivan County, Tennessee</v>
      </c>
    </row>
    <row r="779" spans="1:11" x14ac:dyDescent="0.3">
      <c r="A779" s="167" t="s">
        <v>7699</v>
      </c>
      <c r="B779" s="168" t="s">
        <v>1689</v>
      </c>
      <c r="C779" s="168" t="s">
        <v>7623</v>
      </c>
      <c r="D779" s="169">
        <v>685</v>
      </c>
      <c r="E779" s="169">
        <v>885</v>
      </c>
      <c r="F779" s="170">
        <v>1265</v>
      </c>
      <c r="G779" s="170">
        <v>1800</v>
      </c>
      <c r="H779" s="165">
        <f t="shared" si="22"/>
        <v>0.49166666666666664</v>
      </c>
      <c r="J779" t="str">
        <v>Block Group 1, Census Tract 403, Union County, Tennessee</v>
      </c>
      <c r="K779" t="str">
        <v>Census Tract 403, Union County, Tennessee</v>
      </c>
    </row>
    <row r="780" spans="1:11" x14ac:dyDescent="0.3">
      <c r="A780" s="167" t="s">
        <v>7699</v>
      </c>
      <c r="B780" s="168" t="s">
        <v>1690</v>
      </c>
      <c r="C780" s="168" t="s">
        <v>7623</v>
      </c>
      <c r="D780" s="169">
        <v>765</v>
      </c>
      <c r="E780" s="170">
        <v>1280</v>
      </c>
      <c r="F780" s="170">
        <v>1510</v>
      </c>
      <c r="G780" s="170">
        <v>2020</v>
      </c>
      <c r="H780" s="165">
        <f t="shared" si="22"/>
        <v>0.63366336633663367</v>
      </c>
      <c r="J780" t="str">
        <v>Block Group 1, Census Tract 403.02, Tipton County, Tennessee</v>
      </c>
      <c r="K780" t="str">
        <v>Census Tract 403.02, Tipton County, Tennessee</v>
      </c>
    </row>
    <row r="781" spans="1:11" x14ac:dyDescent="0.3">
      <c r="A781" s="167" t="s">
        <v>7699</v>
      </c>
      <c r="B781" s="168" t="s">
        <v>1691</v>
      </c>
      <c r="C781" s="168" t="s">
        <v>7623</v>
      </c>
      <c r="D781" s="169">
        <v>65</v>
      </c>
      <c r="E781" s="169">
        <v>400</v>
      </c>
      <c r="F781" s="169">
        <v>455</v>
      </c>
      <c r="G781" s="169">
        <v>585</v>
      </c>
      <c r="H781" s="165">
        <f t="shared" si="22"/>
        <v>0.68376068376068377</v>
      </c>
      <c r="J781" t="str">
        <v>Block Group 1, Census Tract 403.03, Rutherford County, Tennessee</v>
      </c>
      <c r="K781" t="str">
        <v>Census Tract 403.03, Rutherford County, Tennessee</v>
      </c>
    </row>
    <row r="782" spans="1:11" x14ac:dyDescent="0.3">
      <c r="A782" s="167" t="s">
        <v>7699</v>
      </c>
      <c r="B782" s="168" t="s">
        <v>1692</v>
      </c>
      <c r="C782" s="168" t="s">
        <v>7623</v>
      </c>
      <c r="D782" s="169">
        <v>415</v>
      </c>
      <c r="E782" s="169">
        <v>595</v>
      </c>
      <c r="F782" s="169">
        <v>885</v>
      </c>
      <c r="G782" s="170">
        <v>1170</v>
      </c>
      <c r="H782" s="165">
        <f t="shared" si="22"/>
        <v>0.50854700854700852</v>
      </c>
      <c r="J782" t="str">
        <v>Block Group 1, Census Tract 403.03, Tipton County, Tennessee</v>
      </c>
      <c r="K782" t="str">
        <v>Census Tract 403.03, Tipton County, Tennessee</v>
      </c>
    </row>
    <row r="783" spans="1:11" x14ac:dyDescent="0.3">
      <c r="A783" s="167" t="s">
        <v>7699</v>
      </c>
      <c r="B783" s="168" t="s">
        <v>1693</v>
      </c>
      <c r="C783" s="168" t="s">
        <v>7623</v>
      </c>
      <c r="D783" s="169">
        <v>395</v>
      </c>
      <c r="E783" s="169">
        <v>610</v>
      </c>
      <c r="F783" s="170">
        <v>1055</v>
      </c>
      <c r="G783" s="170">
        <v>2110</v>
      </c>
      <c r="H783" s="165">
        <f t="shared" si="22"/>
        <v>0.2890995260663507</v>
      </c>
      <c r="J783" t="str">
        <v>Block Group 1, Census Tract 403.04, Rutherford County, Tennessee</v>
      </c>
      <c r="K783" t="str">
        <v>Census Tract 403.04, Rutherford County, Tennessee</v>
      </c>
    </row>
    <row r="784" spans="1:11" x14ac:dyDescent="0.3">
      <c r="A784" s="167" t="s">
        <v>7699</v>
      </c>
      <c r="B784" s="168" t="s">
        <v>1694</v>
      </c>
      <c r="C784" s="168" t="s">
        <v>7623</v>
      </c>
      <c r="D784" s="169">
        <v>740</v>
      </c>
      <c r="E784" s="170">
        <v>1125</v>
      </c>
      <c r="F784" s="170">
        <v>1395</v>
      </c>
      <c r="G784" s="170">
        <v>2380</v>
      </c>
      <c r="H784" s="165">
        <f t="shared" si="22"/>
        <v>0.47268907563025209</v>
      </c>
      <c r="J784" t="str">
        <v>Block Group 1, Census Tract 403.04, Tipton County, Tennessee</v>
      </c>
      <c r="K784" t="str">
        <v>Census Tract 403.04, Tipton County, Tennessee</v>
      </c>
    </row>
    <row r="785" spans="1:11" x14ac:dyDescent="0.3">
      <c r="A785" s="167" t="s">
        <v>7699</v>
      </c>
      <c r="B785" s="168" t="s">
        <v>1695</v>
      </c>
      <c r="C785" s="168" t="s">
        <v>7623</v>
      </c>
      <c r="D785" s="169">
        <v>365</v>
      </c>
      <c r="E785" s="169">
        <v>570</v>
      </c>
      <c r="F785" s="170">
        <v>1175</v>
      </c>
      <c r="G785" s="170">
        <v>1565</v>
      </c>
      <c r="H785" s="165">
        <f t="shared" si="22"/>
        <v>0.36421725239616615</v>
      </c>
      <c r="J785" t="str">
        <v>Block Group 1, Census Tract 403.05, Rutherford County, Tennessee</v>
      </c>
      <c r="K785" t="str">
        <v>Census Tract 403.05, Rutherford County, Tennessee</v>
      </c>
    </row>
    <row r="786" spans="1:11" x14ac:dyDescent="0.3">
      <c r="A786" s="167" t="s">
        <v>7699</v>
      </c>
      <c r="B786" s="168" t="s">
        <v>1696</v>
      </c>
      <c r="C786" s="168" t="s">
        <v>7623</v>
      </c>
      <c r="D786" s="169">
        <v>605</v>
      </c>
      <c r="E786" s="169">
        <v>795</v>
      </c>
      <c r="F786" s="170">
        <v>1105</v>
      </c>
      <c r="G786" s="170">
        <v>1625</v>
      </c>
      <c r="H786" s="165">
        <f t="shared" si="22"/>
        <v>0.48923076923076925</v>
      </c>
      <c r="J786" t="str">
        <v>Block Group 1, Census Tract 403.07, Rutherford County, Tennessee</v>
      </c>
      <c r="K786" t="str">
        <v>Census Tract 403.07, Rutherford County, Tennessee</v>
      </c>
    </row>
    <row r="787" spans="1:11" x14ac:dyDescent="0.3">
      <c r="A787" s="167" t="s">
        <v>7699</v>
      </c>
      <c r="B787" s="168" t="s">
        <v>1697</v>
      </c>
      <c r="C787" s="168" t="s">
        <v>7623</v>
      </c>
      <c r="D787" s="169">
        <v>515</v>
      </c>
      <c r="E787" s="169">
        <v>815</v>
      </c>
      <c r="F787" s="169">
        <v>965</v>
      </c>
      <c r="G787" s="170">
        <v>1730</v>
      </c>
      <c r="H787" s="165">
        <f t="shared" si="22"/>
        <v>0.47109826589595377</v>
      </c>
      <c r="J787" t="str">
        <v>Block Group 1, Census Tract 403.08, Rutherford County, Tennessee</v>
      </c>
      <c r="K787" t="str">
        <v>Census Tract 403.08, Rutherford County, Tennessee</v>
      </c>
    </row>
    <row r="788" spans="1:11" x14ac:dyDescent="0.3">
      <c r="A788" s="167" t="s">
        <v>7699</v>
      </c>
      <c r="B788" s="168" t="s">
        <v>1698</v>
      </c>
      <c r="C788" s="168" t="s">
        <v>7623</v>
      </c>
      <c r="D788" s="169">
        <v>425</v>
      </c>
      <c r="E788" s="169">
        <v>685</v>
      </c>
      <c r="F788" s="169">
        <v>745</v>
      </c>
      <c r="G788" s="170">
        <v>1405</v>
      </c>
      <c r="H788" s="165">
        <f t="shared" si="22"/>
        <v>0.48754448398576511</v>
      </c>
      <c r="J788" t="str">
        <v>Block Group 1, Census Tract 403.09, Rutherford County, Tennessee</v>
      </c>
      <c r="K788" t="str">
        <v>Census Tract 403.09, Rutherford County, Tennessee</v>
      </c>
    </row>
    <row r="789" spans="1:11" x14ac:dyDescent="0.3">
      <c r="A789" s="167" t="s">
        <v>7699</v>
      </c>
      <c r="B789" s="168" t="s">
        <v>1699</v>
      </c>
      <c r="C789" s="168" t="s">
        <v>7623</v>
      </c>
      <c r="D789" s="169">
        <v>175</v>
      </c>
      <c r="E789" s="169">
        <v>375</v>
      </c>
      <c r="F789" s="169">
        <v>455</v>
      </c>
      <c r="G789" s="169">
        <v>755</v>
      </c>
      <c r="H789" s="165">
        <f t="shared" si="22"/>
        <v>0.49668874172185429</v>
      </c>
      <c r="J789" t="str">
        <v>Block Group 1, Census Tract 403.10, Rutherford County, Tennessee</v>
      </c>
      <c r="K789" t="str">
        <v>Census Tract 403.10, Rutherford County, Tennessee</v>
      </c>
    </row>
    <row r="790" spans="1:11" x14ac:dyDescent="0.3">
      <c r="A790" s="167" t="s">
        <v>7699</v>
      </c>
      <c r="B790" s="168" t="s">
        <v>1700</v>
      </c>
      <c r="C790" s="168" t="s">
        <v>7623</v>
      </c>
      <c r="D790" s="169">
        <v>630</v>
      </c>
      <c r="E790" s="170">
        <v>1005</v>
      </c>
      <c r="F790" s="170">
        <v>1260</v>
      </c>
      <c r="G790" s="170">
        <v>1660</v>
      </c>
      <c r="H790" s="165">
        <f t="shared" si="22"/>
        <v>0.60542168674698793</v>
      </c>
      <c r="J790" t="str">
        <v>Block Group 1, Census Tract 403.11, Rutherford County, Tennessee</v>
      </c>
      <c r="K790" t="str">
        <v>Census Tract 403.11, Rutherford County, Tennessee</v>
      </c>
    </row>
    <row r="791" spans="1:11" x14ac:dyDescent="0.3">
      <c r="A791" s="167" t="s">
        <v>7699</v>
      </c>
      <c r="B791" s="168" t="s">
        <v>1701</v>
      </c>
      <c r="C791" s="168" t="s">
        <v>7623</v>
      </c>
      <c r="D791" s="169">
        <v>70</v>
      </c>
      <c r="E791" s="169">
        <v>140</v>
      </c>
      <c r="F791" s="169">
        <v>260</v>
      </c>
      <c r="G791" s="169">
        <v>525</v>
      </c>
      <c r="H791" s="165">
        <f t="shared" si="22"/>
        <v>0.26666666666666666</v>
      </c>
      <c r="J791" t="str">
        <v>Block Group 1, Census Tract 403.12, Rutherford County, Tennessee</v>
      </c>
      <c r="K791" t="str">
        <v>Census Tract 403.12, Rutherford County, Tennessee</v>
      </c>
    </row>
    <row r="792" spans="1:11" x14ac:dyDescent="0.3">
      <c r="A792" s="167" t="s">
        <v>7699</v>
      </c>
      <c r="B792" s="168" t="s">
        <v>1702</v>
      </c>
      <c r="C792" s="168" t="s">
        <v>7623</v>
      </c>
      <c r="D792" s="169">
        <v>435</v>
      </c>
      <c r="E792" s="170">
        <v>1045</v>
      </c>
      <c r="F792" s="170">
        <v>1340</v>
      </c>
      <c r="G792" s="170">
        <v>1870</v>
      </c>
      <c r="H792" s="165">
        <f t="shared" si="22"/>
        <v>0.55882352941176472</v>
      </c>
      <c r="J792" t="str">
        <v>Block Group 1, Census Tract 404, Tipton County, Tennessee</v>
      </c>
      <c r="K792" t="str">
        <v>Census Tract 404, Tipton County, Tennessee</v>
      </c>
    </row>
    <row r="793" spans="1:11" x14ac:dyDescent="0.3">
      <c r="A793" s="167" t="s">
        <v>7699</v>
      </c>
      <c r="B793" s="168" t="s">
        <v>1703</v>
      </c>
      <c r="C793" s="168" t="s">
        <v>7623</v>
      </c>
      <c r="D793" s="169">
        <v>315</v>
      </c>
      <c r="E793" s="169">
        <v>545</v>
      </c>
      <c r="F793" s="169">
        <v>600</v>
      </c>
      <c r="G793" s="169">
        <v>985</v>
      </c>
      <c r="H793" s="165">
        <f t="shared" si="22"/>
        <v>0.5532994923857868</v>
      </c>
      <c r="J793" t="str">
        <v>Block Group 1, Census Tract 404.04, Rutherford County, Tennessee</v>
      </c>
      <c r="K793" t="str">
        <v>Census Tract 404.04, Rutherford County, Tennessee</v>
      </c>
    </row>
    <row r="794" spans="1:11" x14ac:dyDescent="0.3">
      <c r="A794" s="167" t="s">
        <v>7699</v>
      </c>
      <c r="B794" s="168" t="s">
        <v>1704</v>
      </c>
      <c r="C794" s="168" t="s">
        <v>7624</v>
      </c>
      <c r="D794" s="169">
        <v>215</v>
      </c>
      <c r="E794" s="169">
        <v>670</v>
      </c>
      <c r="F794" s="170">
        <v>1165</v>
      </c>
      <c r="G794" s="170">
        <v>1605</v>
      </c>
      <c r="H794" s="165">
        <f t="shared" si="22"/>
        <v>0.4174454828660436</v>
      </c>
      <c r="J794" t="str">
        <v>Block Group 1, Census Tract 404.05, Rutherford County, Tennessee</v>
      </c>
      <c r="K794" t="str">
        <v>Census Tract 404.05, Rutherford County, Tennessee</v>
      </c>
    </row>
    <row r="795" spans="1:11" x14ac:dyDescent="0.3">
      <c r="A795" s="167" t="s">
        <v>7699</v>
      </c>
      <c r="B795" s="168" t="s">
        <v>1705</v>
      </c>
      <c r="C795" s="168" t="s">
        <v>7624</v>
      </c>
      <c r="D795" s="169">
        <v>895</v>
      </c>
      <c r="E795" s="170">
        <v>1265</v>
      </c>
      <c r="F795" s="170">
        <v>1650</v>
      </c>
      <c r="G795" s="170">
        <v>2340</v>
      </c>
      <c r="H795" s="165">
        <f t="shared" si="22"/>
        <v>0.54059829059829057</v>
      </c>
      <c r="J795" t="str">
        <v>Block Group 1, Census Tract 405, Sullivan County, Tennessee</v>
      </c>
      <c r="K795" t="str">
        <v>Census Tract 405, Sullivan County, Tennessee</v>
      </c>
    </row>
    <row r="796" spans="1:11" x14ac:dyDescent="0.3">
      <c r="A796" s="167" t="s">
        <v>7699</v>
      </c>
      <c r="B796" s="168" t="s">
        <v>1706</v>
      </c>
      <c r="C796" s="168" t="s">
        <v>7624</v>
      </c>
      <c r="D796" s="169">
        <v>170</v>
      </c>
      <c r="E796" s="169">
        <v>760</v>
      </c>
      <c r="F796" s="169">
        <v>995</v>
      </c>
      <c r="G796" s="170">
        <v>1380</v>
      </c>
      <c r="H796" s="165">
        <f t="shared" si="22"/>
        <v>0.55072463768115942</v>
      </c>
      <c r="J796" t="str">
        <v>Block Group 1, Census Tract 405, Tipton County, Tennessee</v>
      </c>
      <c r="K796" t="str">
        <v>Census Tract 405, Tipton County, Tennessee</v>
      </c>
    </row>
    <row r="797" spans="1:11" x14ac:dyDescent="0.3">
      <c r="A797" s="167" t="s">
        <v>7699</v>
      </c>
      <c r="B797" s="168" t="s">
        <v>1707</v>
      </c>
      <c r="C797" s="168" t="s">
        <v>7624</v>
      </c>
      <c r="D797" s="169">
        <v>630</v>
      </c>
      <c r="E797" s="169">
        <v>950</v>
      </c>
      <c r="F797" s="170">
        <v>1775</v>
      </c>
      <c r="G797" s="170">
        <v>2340</v>
      </c>
      <c r="H797" s="165">
        <f t="shared" si="22"/>
        <v>0.40598290598290598</v>
      </c>
      <c r="J797" t="str">
        <v>Block Group 1, Census Tract 405.01, Rutherford County, Tennessee</v>
      </c>
      <c r="K797" t="str">
        <v>Census Tract 405.01, Rutherford County, Tennessee</v>
      </c>
    </row>
    <row r="798" spans="1:11" x14ac:dyDescent="0.3">
      <c r="A798" s="167" t="s">
        <v>7699</v>
      </c>
      <c r="B798" s="168" t="s">
        <v>1708</v>
      </c>
      <c r="C798" s="168" t="s">
        <v>7624</v>
      </c>
      <c r="D798" s="169">
        <v>325</v>
      </c>
      <c r="E798" s="169">
        <v>515</v>
      </c>
      <c r="F798" s="170">
        <v>1230</v>
      </c>
      <c r="G798" s="170">
        <v>1635</v>
      </c>
      <c r="H798" s="165">
        <f t="shared" si="22"/>
        <v>0.3149847094801223</v>
      </c>
      <c r="J798" t="str">
        <v>Block Group 1, Census Tract 405.02, Rutherford County, Tennessee</v>
      </c>
      <c r="K798" t="str">
        <v>Census Tract 405.02, Rutherford County, Tennessee</v>
      </c>
    </row>
    <row r="799" spans="1:11" x14ac:dyDescent="0.3">
      <c r="A799" s="167" t="s">
        <v>7699</v>
      </c>
      <c r="B799" s="168" t="s">
        <v>1709</v>
      </c>
      <c r="C799" s="168" t="s">
        <v>7624</v>
      </c>
      <c r="D799" s="170">
        <v>1390</v>
      </c>
      <c r="E799" s="170">
        <v>2065</v>
      </c>
      <c r="F799" s="170">
        <v>2615</v>
      </c>
      <c r="G799" s="170">
        <v>3200</v>
      </c>
      <c r="H799" s="165">
        <f t="shared" si="22"/>
        <v>0.64531249999999996</v>
      </c>
      <c r="J799" t="str">
        <v>Block Group 1, Census Tract 406, Rutherford County, Tennessee</v>
      </c>
      <c r="K799" t="str">
        <v>Census Tract 406, Rutherford County, Tennessee</v>
      </c>
    </row>
    <row r="800" spans="1:11" x14ac:dyDescent="0.3">
      <c r="A800" s="167" t="s">
        <v>7699</v>
      </c>
      <c r="B800" s="168" t="s">
        <v>1710</v>
      </c>
      <c r="C800" s="168" t="s">
        <v>7624</v>
      </c>
      <c r="D800" s="169">
        <v>495</v>
      </c>
      <c r="E800" s="169">
        <v>650</v>
      </c>
      <c r="F800" s="169">
        <v>750</v>
      </c>
      <c r="G800" s="170">
        <v>1075</v>
      </c>
      <c r="H800" s="165">
        <f t="shared" si="22"/>
        <v>0.60465116279069764</v>
      </c>
      <c r="J800" t="str">
        <v>Block Group 1, Census Tract 406, Sullivan County, Tennessee</v>
      </c>
      <c r="K800" t="str">
        <v>Census Tract 406, Sullivan County, Tennessee</v>
      </c>
    </row>
    <row r="801" spans="1:11" x14ac:dyDescent="0.3">
      <c r="A801" s="167" t="s">
        <v>7699</v>
      </c>
      <c r="B801" s="168" t="s">
        <v>1711</v>
      </c>
      <c r="C801" s="168" t="s">
        <v>7624</v>
      </c>
      <c r="D801" s="169">
        <v>270</v>
      </c>
      <c r="E801" s="169">
        <v>410</v>
      </c>
      <c r="F801" s="170">
        <v>1405</v>
      </c>
      <c r="G801" s="170">
        <v>2030</v>
      </c>
      <c r="H801" s="165">
        <f t="shared" si="22"/>
        <v>0.2019704433497537</v>
      </c>
      <c r="J801" t="str">
        <v>Block Group 1, Census Tract 406.01, Tipton County, Tennessee</v>
      </c>
      <c r="K801" t="str">
        <v>Census Tract 406.01, Tipton County, Tennessee</v>
      </c>
    </row>
    <row r="802" spans="1:11" x14ac:dyDescent="0.3">
      <c r="A802" s="167" t="s">
        <v>7699</v>
      </c>
      <c r="B802" s="168" t="s">
        <v>1712</v>
      </c>
      <c r="C802" s="168" t="s">
        <v>7624</v>
      </c>
      <c r="D802" s="169">
        <v>220</v>
      </c>
      <c r="E802" s="169">
        <v>685</v>
      </c>
      <c r="F802" s="170">
        <v>1240</v>
      </c>
      <c r="G802" s="170">
        <v>2630</v>
      </c>
      <c r="H802" s="165">
        <f t="shared" si="22"/>
        <v>0.26045627376425856</v>
      </c>
      <c r="J802" t="str">
        <v>Block Group 1, Census Tract 406.02, Tipton County, Tennessee</v>
      </c>
      <c r="K802" t="str">
        <v>Census Tract 406.02, Tipton County, Tennessee</v>
      </c>
    </row>
    <row r="803" spans="1:11" x14ac:dyDescent="0.3">
      <c r="A803" s="167" t="s">
        <v>7699</v>
      </c>
      <c r="B803" s="168" t="s">
        <v>1713</v>
      </c>
      <c r="C803" s="168" t="s">
        <v>7624</v>
      </c>
      <c r="D803" s="169">
        <v>150</v>
      </c>
      <c r="E803" s="169">
        <v>630</v>
      </c>
      <c r="F803" s="169">
        <v>845</v>
      </c>
      <c r="G803" s="170">
        <v>1115</v>
      </c>
      <c r="H803" s="165">
        <f t="shared" si="22"/>
        <v>0.56502242152466364</v>
      </c>
      <c r="J803" t="str">
        <v>Block Group 1, Census Tract 407, Sullivan County, Tennessee</v>
      </c>
      <c r="K803" t="str">
        <v>Census Tract 407, Sullivan County, Tennessee</v>
      </c>
    </row>
    <row r="804" spans="1:11" x14ac:dyDescent="0.3">
      <c r="A804" s="167" t="s">
        <v>7699</v>
      </c>
      <c r="B804" s="168" t="s">
        <v>1714</v>
      </c>
      <c r="C804" s="168" t="s">
        <v>7624</v>
      </c>
      <c r="D804" s="169">
        <v>350</v>
      </c>
      <c r="E804" s="170">
        <v>1040</v>
      </c>
      <c r="F804" s="170">
        <v>1160</v>
      </c>
      <c r="G804" s="170">
        <v>1510</v>
      </c>
      <c r="H804" s="165">
        <f t="shared" si="22"/>
        <v>0.6887417218543046</v>
      </c>
      <c r="J804" t="str">
        <v>Block Group 1, Census Tract 407, Tipton County, Tennessee</v>
      </c>
      <c r="K804" t="str">
        <v>Census Tract 407, Tipton County, Tennessee</v>
      </c>
    </row>
    <row r="805" spans="1:11" x14ac:dyDescent="0.3">
      <c r="A805" s="167" t="s">
        <v>7699</v>
      </c>
      <c r="B805" s="168" t="s">
        <v>1715</v>
      </c>
      <c r="C805" s="168" t="s">
        <v>7624</v>
      </c>
      <c r="D805" s="169">
        <v>620</v>
      </c>
      <c r="E805" s="170">
        <v>1450</v>
      </c>
      <c r="F805" s="170">
        <v>2300</v>
      </c>
      <c r="G805" s="170">
        <v>2875</v>
      </c>
      <c r="H805" s="165">
        <f t="shared" si="22"/>
        <v>0.5043478260869565</v>
      </c>
      <c r="J805" t="str">
        <v>Block Group 1, Census Tract 407.02, Rutherford County, Tennessee</v>
      </c>
      <c r="K805" t="str">
        <v>Census Tract 407.02, Rutherford County, Tennessee</v>
      </c>
    </row>
    <row r="806" spans="1:11" x14ac:dyDescent="0.3">
      <c r="A806" s="167" t="s">
        <v>7699</v>
      </c>
      <c r="B806" s="168" t="s">
        <v>1716</v>
      </c>
      <c r="C806" s="168" t="s">
        <v>7624</v>
      </c>
      <c r="D806" s="169">
        <v>325</v>
      </c>
      <c r="E806" s="169">
        <v>475</v>
      </c>
      <c r="F806" s="169">
        <v>955</v>
      </c>
      <c r="G806" s="170">
        <v>1565</v>
      </c>
      <c r="H806" s="165">
        <f t="shared" si="22"/>
        <v>0.30351437699680511</v>
      </c>
      <c r="J806" t="str">
        <v>Block Group 1, Census Tract 407.03, Rutherford County, Tennessee</v>
      </c>
      <c r="K806" t="str">
        <v>Census Tract 407.03, Rutherford County, Tennessee</v>
      </c>
    </row>
    <row r="807" spans="1:11" x14ac:dyDescent="0.3">
      <c r="A807" s="167" t="s">
        <v>7699</v>
      </c>
      <c r="B807" s="168" t="s">
        <v>1717</v>
      </c>
      <c r="C807" s="168" t="s">
        <v>7624</v>
      </c>
      <c r="D807" s="169">
        <v>505</v>
      </c>
      <c r="E807" s="170">
        <v>1280</v>
      </c>
      <c r="F807" s="170">
        <v>1745</v>
      </c>
      <c r="G807" s="170">
        <v>2110</v>
      </c>
      <c r="H807" s="165">
        <f t="shared" si="22"/>
        <v>0.60663507109004744</v>
      </c>
      <c r="J807" t="str">
        <v>Block Group 1, Census Tract 407.04, Rutherford County, Tennessee</v>
      </c>
      <c r="K807" t="str">
        <v>Census Tract 407.04, Rutherford County, Tennessee</v>
      </c>
    </row>
    <row r="808" spans="1:11" x14ac:dyDescent="0.3">
      <c r="A808" s="167" t="s">
        <v>7699</v>
      </c>
      <c r="B808" s="168" t="s">
        <v>1718</v>
      </c>
      <c r="C808" s="168" t="s">
        <v>7624</v>
      </c>
      <c r="D808" s="169">
        <v>360</v>
      </c>
      <c r="E808" s="169">
        <v>465</v>
      </c>
      <c r="F808" s="169">
        <v>745</v>
      </c>
      <c r="G808" s="169">
        <v>950</v>
      </c>
      <c r="H808" s="165">
        <f t="shared" si="22"/>
        <v>0.48947368421052634</v>
      </c>
      <c r="J808" t="str">
        <v>Block Group 1, Census Tract 408, Sullivan County, Tennessee</v>
      </c>
      <c r="K808" t="str">
        <v>Census Tract 408, Sullivan County, Tennessee</v>
      </c>
    </row>
    <row r="809" spans="1:11" x14ac:dyDescent="0.3">
      <c r="A809" s="167" t="s">
        <v>7699</v>
      </c>
      <c r="B809" s="168" t="s">
        <v>1719</v>
      </c>
      <c r="C809" s="168" t="s">
        <v>7624</v>
      </c>
      <c r="D809" s="169">
        <v>775</v>
      </c>
      <c r="E809" s="170">
        <v>1235</v>
      </c>
      <c r="F809" s="170">
        <v>1775</v>
      </c>
      <c r="G809" s="170">
        <v>2490</v>
      </c>
      <c r="H809" s="165">
        <f t="shared" si="22"/>
        <v>0.49598393574297189</v>
      </c>
      <c r="J809" t="str">
        <v>Block Group 1, Census Tract 408, Tipton County, Tennessee</v>
      </c>
      <c r="K809" t="str">
        <v>Census Tract 408, Tipton County, Tennessee</v>
      </c>
    </row>
    <row r="810" spans="1:11" x14ac:dyDescent="0.3">
      <c r="A810" s="167" t="s">
        <v>7699</v>
      </c>
      <c r="B810" s="168" t="s">
        <v>1720</v>
      </c>
      <c r="C810" s="168" t="s">
        <v>7624</v>
      </c>
      <c r="D810" s="169">
        <v>310</v>
      </c>
      <c r="E810" s="169">
        <v>520</v>
      </c>
      <c r="F810" s="169">
        <v>780</v>
      </c>
      <c r="G810" s="169">
        <v>975</v>
      </c>
      <c r="H810" s="165">
        <f t="shared" si="22"/>
        <v>0.53333333333333333</v>
      </c>
      <c r="J810" t="str">
        <v>Block Group 1, Census Tract 408.06, Rutherford County, Tennessee</v>
      </c>
      <c r="K810" t="str">
        <v>Census Tract 408.06, Rutherford County, Tennessee</v>
      </c>
    </row>
    <row r="811" spans="1:11" x14ac:dyDescent="0.3">
      <c r="A811" s="167" t="s">
        <v>7699</v>
      </c>
      <c r="B811" s="168" t="s">
        <v>1721</v>
      </c>
      <c r="C811" s="168" t="s">
        <v>7624</v>
      </c>
      <c r="D811" s="169">
        <v>115</v>
      </c>
      <c r="E811" s="169">
        <v>370</v>
      </c>
      <c r="F811" s="170">
        <v>1005</v>
      </c>
      <c r="G811" s="170">
        <v>1665</v>
      </c>
      <c r="H811" s="165">
        <f t="shared" si="22"/>
        <v>0.22222222222222221</v>
      </c>
      <c r="J811" t="str">
        <v>Block Group 1, Census Tract 408.07, Rutherford County, Tennessee</v>
      </c>
      <c r="K811" t="str">
        <v>Census Tract 408.07, Rutherford County, Tennessee</v>
      </c>
    </row>
    <row r="812" spans="1:11" x14ac:dyDescent="0.3">
      <c r="A812" s="167" t="s">
        <v>7699</v>
      </c>
      <c r="B812" s="168" t="s">
        <v>1722</v>
      </c>
      <c r="C812" s="168" t="s">
        <v>7624</v>
      </c>
      <c r="D812" s="169">
        <v>630</v>
      </c>
      <c r="E812" s="170">
        <v>1145</v>
      </c>
      <c r="F812" s="170">
        <v>1910</v>
      </c>
      <c r="G812" s="170">
        <v>2895</v>
      </c>
      <c r="H812" s="165">
        <f t="shared" si="22"/>
        <v>0.39550949913644212</v>
      </c>
      <c r="J812" t="str">
        <v>Block Group 1, Census Tract 408.08, Rutherford County, Tennessee</v>
      </c>
      <c r="K812" t="str">
        <v>Census Tract 408.08, Rutherford County, Tennessee</v>
      </c>
    </row>
    <row r="813" spans="1:11" x14ac:dyDescent="0.3">
      <c r="A813" s="167" t="s">
        <v>7699</v>
      </c>
      <c r="B813" s="168" t="s">
        <v>1723</v>
      </c>
      <c r="C813" s="168" t="s">
        <v>7624</v>
      </c>
      <c r="D813" s="169">
        <v>205</v>
      </c>
      <c r="E813" s="169">
        <v>525</v>
      </c>
      <c r="F813" s="169">
        <v>725</v>
      </c>
      <c r="G813" s="170">
        <v>1365</v>
      </c>
      <c r="H813" s="165">
        <f t="shared" si="22"/>
        <v>0.38461538461538464</v>
      </c>
      <c r="J813" t="str">
        <v>Block Group 1, Census Tract 408.09, Rutherford County, Tennessee</v>
      </c>
      <c r="K813" t="str">
        <v>Census Tract 408.09, Rutherford County, Tennessee</v>
      </c>
    </row>
    <row r="814" spans="1:11" x14ac:dyDescent="0.3">
      <c r="A814" s="167" t="s">
        <v>7699</v>
      </c>
      <c r="B814" s="168" t="s">
        <v>1724</v>
      </c>
      <c r="C814" s="168" t="s">
        <v>7624</v>
      </c>
      <c r="D814" s="169">
        <v>625</v>
      </c>
      <c r="E814" s="169">
        <v>930</v>
      </c>
      <c r="F814" s="170">
        <v>1540</v>
      </c>
      <c r="G814" s="170">
        <v>2400</v>
      </c>
      <c r="H814" s="165">
        <f t="shared" si="22"/>
        <v>0.38750000000000001</v>
      </c>
      <c r="J814" t="str">
        <v>Block Group 1, Census Tract 408.10, Rutherford County, Tennessee</v>
      </c>
      <c r="K814" t="str">
        <v>Census Tract 408.10, Rutherford County, Tennessee</v>
      </c>
    </row>
    <row r="815" spans="1:11" x14ac:dyDescent="0.3">
      <c r="A815" s="167" t="s">
        <v>7699</v>
      </c>
      <c r="B815" s="168" t="s">
        <v>1725</v>
      </c>
      <c r="C815" s="168" t="s">
        <v>7625</v>
      </c>
      <c r="D815" s="169">
        <v>0</v>
      </c>
      <c r="E815" s="169">
        <v>80</v>
      </c>
      <c r="F815" s="169">
        <v>160</v>
      </c>
      <c r="G815" s="169">
        <v>905</v>
      </c>
      <c r="H815" s="165">
        <f t="shared" si="22"/>
        <v>8.8397790055248615E-2</v>
      </c>
      <c r="J815" t="str">
        <v>Block Group 1, Census Tract 408.11, Rutherford County, Tennessee</v>
      </c>
      <c r="K815" t="str">
        <v>Census Tract 408.11, Rutherford County, Tennessee</v>
      </c>
    </row>
    <row r="816" spans="1:11" x14ac:dyDescent="0.3">
      <c r="A816" s="167" t="s">
        <v>7699</v>
      </c>
      <c r="B816" s="168" t="s">
        <v>1726</v>
      </c>
      <c r="C816" s="168" t="s">
        <v>7625</v>
      </c>
      <c r="D816" s="169">
        <v>405</v>
      </c>
      <c r="E816" s="169">
        <v>565</v>
      </c>
      <c r="F816" s="169">
        <v>860</v>
      </c>
      <c r="G816" s="170">
        <v>1520</v>
      </c>
      <c r="H816" s="165">
        <f t="shared" si="22"/>
        <v>0.37171052631578949</v>
      </c>
      <c r="J816" t="str">
        <v>Block Group 1, Census Tract 408.12, Rutherford County, Tennessee</v>
      </c>
      <c r="K816" t="str">
        <v>Census Tract 408.12, Rutherford County, Tennessee</v>
      </c>
    </row>
    <row r="817" spans="1:11" x14ac:dyDescent="0.3">
      <c r="A817" s="167" t="s">
        <v>7699</v>
      </c>
      <c r="B817" s="168" t="s">
        <v>1727</v>
      </c>
      <c r="C817" s="168" t="s">
        <v>7625</v>
      </c>
      <c r="D817" s="169">
        <v>140</v>
      </c>
      <c r="E817" s="169">
        <v>210</v>
      </c>
      <c r="F817" s="169">
        <v>990</v>
      </c>
      <c r="G817" s="170">
        <v>1260</v>
      </c>
      <c r="H817" s="165">
        <f t="shared" si="22"/>
        <v>0.16666666666666666</v>
      </c>
      <c r="J817" t="str">
        <v>Block Group 1, Census Tract 409, Sullivan County, Tennessee</v>
      </c>
      <c r="K817" t="str">
        <v>Census Tract 409, Sullivan County, Tennessee</v>
      </c>
    </row>
    <row r="818" spans="1:11" x14ac:dyDescent="0.3">
      <c r="A818" s="167" t="s">
        <v>7699</v>
      </c>
      <c r="B818" s="168" t="s">
        <v>1728</v>
      </c>
      <c r="C818" s="168" t="s">
        <v>7625</v>
      </c>
      <c r="D818" s="169">
        <v>35</v>
      </c>
      <c r="E818" s="169">
        <v>85</v>
      </c>
      <c r="F818" s="169">
        <v>125</v>
      </c>
      <c r="G818" s="169">
        <v>265</v>
      </c>
      <c r="H818" s="165">
        <f t="shared" si="22"/>
        <v>0.32075471698113206</v>
      </c>
      <c r="J818" t="str">
        <v>Block Group 1, Census Tract 409, Tipton County, Tennessee</v>
      </c>
      <c r="K818" t="str">
        <v>Census Tract 409, Tipton County, Tennessee</v>
      </c>
    </row>
    <row r="819" spans="1:11" x14ac:dyDescent="0.3">
      <c r="A819" s="167" t="s">
        <v>7699</v>
      </c>
      <c r="B819" s="168" t="s">
        <v>1729</v>
      </c>
      <c r="C819" s="168" t="s">
        <v>7625</v>
      </c>
      <c r="D819" s="169">
        <v>25</v>
      </c>
      <c r="E819" s="169">
        <v>150</v>
      </c>
      <c r="F819" s="169">
        <v>190</v>
      </c>
      <c r="G819" s="169">
        <v>265</v>
      </c>
      <c r="H819" s="165">
        <f t="shared" si="22"/>
        <v>0.56603773584905659</v>
      </c>
      <c r="J819" t="str">
        <v>Block Group 1, Census Tract 409.01, Rutherford County, Tennessee</v>
      </c>
      <c r="K819" t="str">
        <v>Census Tract 409.01, Rutherford County, Tennessee</v>
      </c>
    </row>
    <row r="820" spans="1:11" x14ac:dyDescent="0.3">
      <c r="A820" s="167" t="s">
        <v>7699</v>
      </c>
      <c r="B820" s="168" t="s">
        <v>1730</v>
      </c>
      <c r="C820" s="168" t="s">
        <v>7625</v>
      </c>
      <c r="D820" s="169">
        <v>255</v>
      </c>
      <c r="E820" s="169">
        <v>685</v>
      </c>
      <c r="F820" s="169">
        <v>995</v>
      </c>
      <c r="G820" s="170">
        <v>1820</v>
      </c>
      <c r="H820" s="165">
        <f t="shared" si="22"/>
        <v>0.37637362637362637</v>
      </c>
      <c r="J820" t="str">
        <v>Block Group 1, Census Tract 409.04, Rutherford County, Tennessee</v>
      </c>
      <c r="K820" t="str">
        <v>Census Tract 409.04, Rutherford County, Tennessee</v>
      </c>
    </row>
    <row r="821" spans="1:11" x14ac:dyDescent="0.3">
      <c r="A821" s="167" t="s">
        <v>7699</v>
      </c>
      <c r="B821" s="168" t="s">
        <v>1731</v>
      </c>
      <c r="C821" s="168" t="s">
        <v>7625</v>
      </c>
      <c r="D821" s="169">
        <v>855</v>
      </c>
      <c r="E821" s="170">
        <v>1185</v>
      </c>
      <c r="F821" s="170">
        <v>1640</v>
      </c>
      <c r="G821" s="170">
        <v>2220</v>
      </c>
      <c r="H821" s="165">
        <f t="shared" si="22"/>
        <v>0.53378378378378377</v>
      </c>
      <c r="J821" t="str">
        <v>Block Group 1, Census Tract 409.06, Rutherford County, Tennessee</v>
      </c>
      <c r="K821" t="str">
        <v>Census Tract 409.06, Rutherford County, Tennessee</v>
      </c>
    </row>
    <row r="822" spans="1:11" x14ac:dyDescent="0.3">
      <c r="A822" s="167" t="s">
        <v>7699</v>
      </c>
      <c r="B822" s="168" t="s">
        <v>1732</v>
      </c>
      <c r="C822" s="168" t="s">
        <v>7625</v>
      </c>
      <c r="D822" s="169">
        <v>120</v>
      </c>
      <c r="E822" s="169">
        <v>155</v>
      </c>
      <c r="F822" s="169">
        <v>500</v>
      </c>
      <c r="G822" s="170">
        <v>1005</v>
      </c>
      <c r="H822" s="165">
        <f t="shared" si="22"/>
        <v>0.15422885572139303</v>
      </c>
      <c r="J822" t="str">
        <v>Block Group 1, Census Tract 409.07, Rutherford County, Tennessee</v>
      </c>
      <c r="K822" t="str">
        <v>Census Tract 409.07, Rutherford County, Tennessee</v>
      </c>
    </row>
    <row r="823" spans="1:11" x14ac:dyDescent="0.3">
      <c r="A823" s="167" t="s">
        <v>7699</v>
      </c>
      <c r="B823" s="168" t="s">
        <v>1733</v>
      </c>
      <c r="C823" s="168" t="s">
        <v>7625</v>
      </c>
      <c r="D823" s="169">
        <v>335</v>
      </c>
      <c r="E823" s="169">
        <v>840</v>
      </c>
      <c r="F823" s="170">
        <v>1020</v>
      </c>
      <c r="G823" s="170">
        <v>1535</v>
      </c>
      <c r="H823" s="165">
        <f t="shared" si="22"/>
        <v>0.54723127035830621</v>
      </c>
      <c r="J823" t="str">
        <v>Block Group 1, Census Tract 409.08, Rutherford County, Tennessee</v>
      </c>
      <c r="K823" t="str">
        <v>Census Tract 409.08, Rutherford County, Tennessee</v>
      </c>
    </row>
    <row r="824" spans="1:11" x14ac:dyDescent="0.3">
      <c r="A824" s="167" t="s">
        <v>7699</v>
      </c>
      <c r="B824" s="168" t="s">
        <v>1734</v>
      </c>
      <c r="C824" s="168" t="s">
        <v>7625</v>
      </c>
      <c r="D824" s="169">
        <v>195</v>
      </c>
      <c r="E824" s="169">
        <v>345</v>
      </c>
      <c r="F824" s="169">
        <v>550</v>
      </c>
      <c r="G824" s="170">
        <v>1360</v>
      </c>
      <c r="H824" s="165">
        <f t="shared" si="22"/>
        <v>0.25367647058823528</v>
      </c>
      <c r="J824" t="str">
        <v>Block Group 1, Census Tract 409.09, Rutherford County, Tennessee</v>
      </c>
      <c r="K824" t="str">
        <v>Census Tract 409.09, Rutherford County, Tennessee</v>
      </c>
    </row>
    <row r="825" spans="1:11" x14ac:dyDescent="0.3">
      <c r="A825" s="167" t="s">
        <v>7699</v>
      </c>
      <c r="B825" s="168" t="s">
        <v>1735</v>
      </c>
      <c r="C825" s="168" t="s">
        <v>7625</v>
      </c>
      <c r="D825" s="169">
        <v>220</v>
      </c>
      <c r="E825" s="169">
        <v>505</v>
      </c>
      <c r="F825" s="169">
        <v>740</v>
      </c>
      <c r="G825" s="170">
        <v>1500</v>
      </c>
      <c r="H825" s="165">
        <f t="shared" si="22"/>
        <v>0.33666666666666667</v>
      </c>
      <c r="J825" t="str">
        <v>Block Group 1, Census Tract 409.10, Rutherford County, Tennessee</v>
      </c>
      <c r="K825" t="str">
        <v>Census Tract 409.10, Rutherford County, Tennessee</v>
      </c>
    </row>
    <row r="826" spans="1:11" x14ac:dyDescent="0.3">
      <c r="A826" s="167" t="s">
        <v>7699</v>
      </c>
      <c r="B826" s="168" t="s">
        <v>1736</v>
      </c>
      <c r="C826" s="168" t="s">
        <v>7625</v>
      </c>
      <c r="D826" s="169">
        <v>70</v>
      </c>
      <c r="E826" s="169">
        <v>380</v>
      </c>
      <c r="F826" s="169">
        <v>755</v>
      </c>
      <c r="G826" s="170">
        <v>1205</v>
      </c>
      <c r="H826" s="165">
        <f t="shared" si="22"/>
        <v>0.31535269709543567</v>
      </c>
      <c r="J826" t="str">
        <v>Block Group 1, Census Tract 409.11, Rutherford County, Tennessee</v>
      </c>
      <c r="K826" t="str">
        <v>Census Tract 409.11, Rutherford County, Tennessee</v>
      </c>
    </row>
    <row r="827" spans="1:11" x14ac:dyDescent="0.3">
      <c r="A827" s="167" t="s">
        <v>7699</v>
      </c>
      <c r="B827" s="168" t="s">
        <v>1737</v>
      </c>
      <c r="C827" s="168" t="s">
        <v>7625</v>
      </c>
      <c r="D827" s="169">
        <v>115</v>
      </c>
      <c r="E827" s="169">
        <v>255</v>
      </c>
      <c r="F827" s="169">
        <v>690</v>
      </c>
      <c r="G827" s="170">
        <v>1090</v>
      </c>
      <c r="H827" s="165">
        <f t="shared" si="22"/>
        <v>0.23394495412844038</v>
      </c>
      <c r="J827" t="str">
        <v>Block Group 1, Census Tract 41, Knox County, Tennessee</v>
      </c>
      <c r="K827" t="str">
        <v>Census Tract 41, Knox County, Tennessee</v>
      </c>
    </row>
    <row r="828" spans="1:11" x14ac:dyDescent="0.3">
      <c r="A828" s="167" t="s">
        <v>7699</v>
      </c>
      <c r="B828" s="168" t="s">
        <v>1738</v>
      </c>
      <c r="C828" s="168" t="s">
        <v>7626</v>
      </c>
      <c r="D828" s="169">
        <v>130</v>
      </c>
      <c r="E828" s="169">
        <v>265</v>
      </c>
      <c r="F828" s="169">
        <v>510</v>
      </c>
      <c r="G828" s="169">
        <v>810</v>
      </c>
      <c r="H828" s="165">
        <f t="shared" si="22"/>
        <v>0.3271604938271605</v>
      </c>
      <c r="J828" t="str">
        <v>Block Group 1, Census Tract 410, Rutherford County, Tennessee</v>
      </c>
      <c r="K828" t="str">
        <v>Census Tract 410, Rutherford County, Tennessee</v>
      </c>
    </row>
    <row r="829" spans="1:11" x14ac:dyDescent="0.3">
      <c r="A829" s="167" t="s">
        <v>7699</v>
      </c>
      <c r="B829" s="168" t="s">
        <v>1739</v>
      </c>
      <c r="C829" s="168" t="s">
        <v>7626</v>
      </c>
      <c r="D829" s="169">
        <v>805</v>
      </c>
      <c r="E829" s="170">
        <v>1075</v>
      </c>
      <c r="F829" s="170">
        <v>1295</v>
      </c>
      <c r="G829" s="170">
        <v>1885</v>
      </c>
      <c r="H829" s="165">
        <f t="shared" si="22"/>
        <v>0.57029177718832891</v>
      </c>
      <c r="J829" t="str">
        <v>Block Group 1, Census Tract 410, Sullivan County, Tennessee</v>
      </c>
      <c r="K829" t="str">
        <v>Census Tract 410, Sullivan County, Tennessee</v>
      </c>
    </row>
    <row r="830" spans="1:11" x14ac:dyDescent="0.3">
      <c r="A830" s="167" t="s">
        <v>7699</v>
      </c>
      <c r="B830" s="168" t="s">
        <v>1740</v>
      </c>
      <c r="C830" s="168" t="s">
        <v>7626</v>
      </c>
      <c r="D830" s="169">
        <v>380</v>
      </c>
      <c r="E830" s="169">
        <v>560</v>
      </c>
      <c r="F830" s="169">
        <v>825</v>
      </c>
      <c r="G830" s="170">
        <v>1345</v>
      </c>
      <c r="H830" s="165">
        <f t="shared" si="22"/>
        <v>0.41635687732342008</v>
      </c>
      <c r="J830" t="str">
        <v>Block Group 1, Census Tract 410, Tipton County, Tennessee</v>
      </c>
      <c r="K830" t="str">
        <v>Census Tract 410, Tipton County, Tennessee</v>
      </c>
    </row>
    <row r="831" spans="1:11" x14ac:dyDescent="0.3">
      <c r="A831" s="167" t="s">
        <v>7699</v>
      </c>
      <c r="B831" s="168" t="s">
        <v>1741</v>
      </c>
      <c r="C831" s="168" t="s">
        <v>7626</v>
      </c>
      <c r="D831" s="169">
        <v>85</v>
      </c>
      <c r="E831" s="169">
        <v>305</v>
      </c>
      <c r="F831" s="169">
        <v>705</v>
      </c>
      <c r="G831" s="170">
        <v>1110</v>
      </c>
      <c r="H831" s="165">
        <f t="shared" si="22"/>
        <v>0.2747747747747748</v>
      </c>
      <c r="J831" t="str">
        <v>Block Group 1, Census Tract 411, Sullivan County, Tennessee</v>
      </c>
      <c r="K831" t="str">
        <v>Census Tract 411, Sullivan County, Tennessee</v>
      </c>
    </row>
    <row r="832" spans="1:11" x14ac:dyDescent="0.3">
      <c r="A832" s="167" t="s">
        <v>7699</v>
      </c>
      <c r="B832" s="168" t="s">
        <v>1742</v>
      </c>
      <c r="C832" s="168" t="s">
        <v>7626</v>
      </c>
      <c r="D832" s="169">
        <v>200</v>
      </c>
      <c r="E832" s="169">
        <v>490</v>
      </c>
      <c r="F832" s="169">
        <v>595</v>
      </c>
      <c r="G832" s="169">
        <v>970</v>
      </c>
      <c r="H832" s="165">
        <f t="shared" si="22"/>
        <v>0.50515463917525771</v>
      </c>
      <c r="J832" t="str">
        <v>Block Group 1, Census Tract 411.02, Rutherford County, Tennessee</v>
      </c>
      <c r="K832" t="str">
        <v>Census Tract 411.02, Rutherford County, Tennessee</v>
      </c>
    </row>
    <row r="833" spans="1:11" x14ac:dyDescent="0.3">
      <c r="A833" s="167" t="s">
        <v>7699</v>
      </c>
      <c r="B833" s="168" t="s">
        <v>1743</v>
      </c>
      <c r="C833" s="168" t="s">
        <v>7626</v>
      </c>
      <c r="D833" s="169">
        <v>840</v>
      </c>
      <c r="E833" s="170">
        <v>1375</v>
      </c>
      <c r="F833" s="170">
        <v>1855</v>
      </c>
      <c r="G833" s="170">
        <v>2815</v>
      </c>
      <c r="H833" s="165">
        <f t="shared" si="22"/>
        <v>0.48845470692717585</v>
      </c>
      <c r="J833" t="str">
        <v>Block Group 1, Census Tract 411.03, Rutherford County, Tennessee</v>
      </c>
      <c r="K833" t="str">
        <v>Census Tract 411.03, Rutherford County, Tennessee</v>
      </c>
    </row>
    <row r="834" spans="1:11" x14ac:dyDescent="0.3">
      <c r="A834" s="167" t="s">
        <v>7699</v>
      </c>
      <c r="B834" s="168" t="s">
        <v>1744</v>
      </c>
      <c r="C834" s="168" t="s">
        <v>7626</v>
      </c>
      <c r="D834" s="169">
        <v>260</v>
      </c>
      <c r="E834" s="169">
        <v>485</v>
      </c>
      <c r="F834" s="169">
        <v>630</v>
      </c>
      <c r="G834" s="169">
        <v>735</v>
      </c>
      <c r="H834" s="165">
        <f t="shared" si="22"/>
        <v>0.65986394557823125</v>
      </c>
      <c r="J834" t="str">
        <v>Block Group 1, Census Tract 411.04, Rutherford County, Tennessee</v>
      </c>
      <c r="K834" t="str">
        <v>Census Tract 411.04, Rutherford County, Tennessee</v>
      </c>
    </row>
    <row r="835" spans="1:11" x14ac:dyDescent="0.3">
      <c r="A835" s="167" t="s">
        <v>7699</v>
      </c>
      <c r="B835" s="168" t="s">
        <v>1745</v>
      </c>
      <c r="C835" s="168" t="s">
        <v>7626</v>
      </c>
      <c r="D835" s="169">
        <v>250</v>
      </c>
      <c r="E835" s="169">
        <v>465</v>
      </c>
      <c r="F835" s="169">
        <v>645</v>
      </c>
      <c r="G835" s="170">
        <v>1105</v>
      </c>
      <c r="H835" s="165">
        <f t="shared" si="22"/>
        <v>0.42081447963800905</v>
      </c>
      <c r="J835" t="str">
        <v>Block Group 1, Census Tract 412, Sullivan County, Tennessee</v>
      </c>
      <c r="K835" t="str">
        <v>Census Tract 412, Sullivan County, Tennessee</v>
      </c>
    </row>
    <row r="836" spans="1:11" x14ac:dyDescent="0.3">
      <c r="A836" s="167" t="s">
        <v>7699</v>
      </c>
      <c r="B836" s="168" t="s">
        <v>1746</v>
      </c>
      <c r="C836" s="168" t="s">
        <v>7626</v>
      </c>
      <c r="D836" s="169">
        <v>580</v>
      </c>
      <c r="E836" s="169">
        <v>755</v>
      </c>
      <c r="F836" s="169">
        <v>950</v>
      </c>
      <c r="G836" s="170">
        <v>1485</v>
      </c>
      <c r="H836" s="165">
        <f t="shared" ref="H836:H899" si="23">E836/G836</f>
        <v>0.50841750841750843</v>
      </c>
      <c r="J836" t="str">
        <v>Block Group 1, Census Tract 412.01, Rutherford County, Tennessee</v>
      </c>
      <c r="K836" t="str">
        <v>Census Tract 412.01, Rutherford County, Tennessee</v>
      </c>
    </row>
    <row r="837" spans="1:11" x14ac:dyDescent="0.3">
      <c r="A837" s="167" t="s">
        <v>7699</v>
      </c>
      <c r="B837" s="168" t="s">
        <v>1747</v>
      </c>
      <c r="C837" s="168" t="s">
        <v>7626</v>
      </c>
      <c r="D837" s="169">
        <v>330</v>
      </c>
      <c r="E837" s="169">
        <v>510</v>
      </c>
      <c r="F837" s="169">
        <v>735</v>
      </c>
      <c r="G837" s="169">
        <v>970</v>
      </c>
      <c r="H837" s="165">
        <f t="shared" si="23"/>
        <v>0.52577319587628868</v>
      </c>
      <c r="J837" t="str">
        <v>Block Group 1, Census Tract 412.02, Rutherford County, Tennessee</v>
      </c>
      <c r="K837" t="str">
        <v>Census Tract 412.02, Rutherford County, Tennessee</v>
      </c>
    </row>
    <row r="838" spans="1:11" x14ac:dyDescent="0.3">
      <c r="A838" s="167" t="s">
        <v>7699</v>
      </c>
      <c r="B838" s="168" t="s">
        <v>1748</v>
      </c>
      <c r="C838" s="168" t="s">
        <v>7626</v>
      </c>
      <c r="D838" s="169">
        <v>380</v>
      </c>
      <c r="E838" s="169">
        <v>650</v>
      </c>
      <c r="F838" s="170">
        <v>1310</v>
      </c>
      <c r="G838" s="170">
        <v>2190</v>
      </c>
      <c r="H838" s="165">
        <f t="shared" si="23"/>
        <v>0.29680365296803651</v>
      </c>
      <c r="J838" t="str">
        <v>Block Group 1, Census Tract 413, Sullivan County, Tennessee</v>
      </c>
      <c r="K838" t="str">
        <v>Census Tract 413, Sullivan County, Tennessee</v>
      </c>
    </row>
    <row r="839" spans="1:11" x14ac:dyDescent="0.3">
      <c r="A839" s="167" t="s">
        <v>7699</v>
      </c>
      <c r="B839" s="168" t="s">
        <v>1749</v>
      </c>
      <c r="C839" s="168" t="s">
        <v>7626</v>
      </c>
      <c r="D839" s="169">
        <v>235</v>
      </c>
      <c r="E839" s="169">
        <v>595</v>
      </c>
      <c r="F839" s="169">
        <v>855</v>
      </c>
      <c r="G839" s="170">
        <v>1380</v>
      </c>
      <c r="H839" s="165">
        <f t="shared" si="23"/>
        <v>0.4311594202898551</v>
      </c>
      <c r="J839" t="str">
        <v>Block Group 1, Census Tract 413.01, Rutherford County, Tennessee</v>
      </c>
      <c r="K839" t="str">
        <v>Census Tract 413.01, Rutherford County, Tennessee</v>
      </c>
    </row>
    <row r="840" spans="1:11" x14ac:dyDescent="0.3">
      <c r="A840" s="167" t="s">
        <v>7699</v>
      </c>
      <c r="B840" s="168" t="s">
        <v>1750</v>
      </c>
      <c r="C840" s="168" t="s">
        <v>7626</v>
      </c>
      <c r="D840" s="169">
        <v>135</v>
      </c>
      <c r="E840" s="169">
        <v>355</v>
      </c>
      <c r="F840" s="169">
        <v>830</v>
      </c>
      <c r="G840" s="169">
        <v>960</v>
      </c>
      <c r="H840" s="165">
        <f t="shared" si="23"/>
        <v>0.36979166666666669</v>
      </c>
      <c r="J840" t="str">
        <v>Block Group 1, Census Tract 413.02, Rutherford County, Tennessee</v>
      </c>
      <c r="K840" t="str">
        <v>Census Tract 413.02, Rutherford County, Tennessee</v>
      </c>
    </row>
    <row r="841" spans="1:11" x14ac:dyDescent="0.3">
      <c r="A841" s="167" t="s">
        <v>7699</v>
      </c>
      <c r="B841" s="168" t="s">
        <v>1751</v>
      </c>
      <c r="C841" s="168" t="s">
        <v>7626</v>
      </c>
      <c r="D841" s="169">
        <v>355</v>
      </c>
      <c r="E841" s="169">
        <v>680</v>
      </c>
      <c r="F841" s="170">
        <v>1080</v>
      </c>
      <c r="G841" s="170">
        <v>1335</v>
      </c>
      <c r="H841" s="165">
        <f t="shared" si="23"/>
        <v>0.50936329588014984</v>
      </c>
      <c r="J841" t="str">
        <v>Block Group 1, Census Tract 414, Sullivan County, Tennessee</v>
      </c>
      <c r="K841" t="str">
        <v>Census Tract 414, Sullivan County, Tennessee</v>
      </c>
    </row>
    <row r="842" spans="1:11" x14ac:dyDescent="0.3">
      <c r="A842" s="167" t="s">
        <v>7699</v>
      </c>
      <c r="B842" s="168" t="s">
        <v>1752</v>
      </c>
      <c r="C842" s="168" t="s">
        <v>7626</v>
      </c>
      <c r="D842" s="169">
        <v>425</v>
      </c>
      <c r="E842" s="169">
        <v>490</v>
      </c>
      <c r="F842" s="169">
        <v>710</v>
      </c>
      <c r="G842" s="169">
        <v>940</v>
      </c>
      <c r="H842" s="165">
        <f t="shared" si="23"/>
        <v>0.52127659574468088</v>
      </c>
      <c r="J842" t="str">
        <v>Block Group 1, Census Tract 414.01, Rutherford County, Tennessee</v>
      </c>
      <c r="K842" t="str">
        <v>Census Tract 414.01, Rutherford County, Tennessee</v>
      </c>
    </row>
    <row r="843" spans="1:11" x14ac:dyDescent="0.3">
      <c r="A843" s="167" t="s">
        <v>7699</v>
      </c>
      <c r="B843" s="168" t="s">
        <v>1753</v>
      </c>
      <c r="C843" s="168" t="s">
        <v>7626</v>
      </c>
      <c r="D843" s="169">
        <v>415</v>
      </c>
      <c r="E843" s="169">
        <v>625</v>
      </c>
      <c r="F843" s="169">
        <v>840</v>
      </c>
      <c r="G843" s="170">
        <v>1280</v>
      </c>
      <c r="H843" s="165">
        <f t="shared" si="23"/>
        <v>0.48828125</v>
      </c>
      <c r="J843" t="str">
        <v>Block Group 1, Census Tract 414.04, Rutherford County, Tennessee</v>
      </c>
      <c r="K843" t="str">
        <v>Census Tract 414.04, Rutherford County, Tennessee</v>
      </c>
    </row>
    <row r="844" spans="1:11" x14ac:dyDescent="0.3">
      <c r="A844" s="167" t="s">
        <v>7699</v>
      </c>
      <c r="B844" s="168" t="s">
        <v>1754</v>
      </c>
      <c r="C844" s="168" t="s">
        <v>7626</v>
      </c>
      <c r="D844" s="169">
        <v>580</v>
      </c>
      <c r="E844" s="169">
        <v>770</v>
      </c>
      <c r="F844" s="170">
        <v>1050</v>
      </c>
      <c r="G844" s="170">
        <v>1360</v>
      </c>
      <c r="H844" s="165">
        <f t="shared" si="23"/>
        <v>0.56617647058823528</v>
      </c>
      <c r="J844" t="str">
        <v>Block Group 1, Census Tract 414.05, Rutherford County, Tennessee</v>
      </c>
      <c r="K844" t="str">
        <v>Census Tract 414.05, Rutherford County, Tennessee</v>
      </c>
    </row>
    <row r="845" spans="1:11" x14ac:dyDescent="0.3">
      <c r="A845" s="167" t="s">
        <v>7699</v>
      </c>
      <c r="B845" s="168" t="s">
        <v>1755</v>
      </c>
      <c r="C845" s="168" t="s">
        <v>7626</v>
      </c>
      <c r="D845" s="169">
        <v>700</v>
      </c>
      <c r="E845" s="169">
        <v>905</v>
      </c>
      <c r="F845" s="170">
        <v>1340</v>
      </c>
      <c r="G845" s="170">
        <v>2055</v>
      </c>
      <c r="H845" s="165">
        <f t="shared" si="23"/>
        <v>0.44038929440389296</v>
      </c>
      <c r="J845" t="str">
        <v>Block Group 1, Census Tract 414.06, Rutherford County, Tennessee</v>
      </c>
      <c r="K845" t="str">
        <v>Census Tract 414.06, Rutherford County, Tennessee</v>
      </c>
    </row>
    <row r="846" spans="1:11" x14ac:dyDescent="0.3">
      <c r="A846" s="167" t="s">
        <v>7699</v>
      </c>
      <c r="B846" s="168" t="s">
        <v>1756</v>
      </c>
      <c r="C846" s="168" t="s">
        <v>7626</v>
      </c>
      <c r="D846" s="169">
        <v>380</v>
      </c>
      <c r="E846" s="169">
        <v>805</v>
      </c>
      <c r="F846" s="170">
        <v>1245</v>
      </c>
      <c r="G846" s="170">
        <v>1450</v>
      </c>
      <c r="H846" s="165">
        <f t="shared" si="23"/>
        <v>0.55517241379310345</v>
      </c>
      <c r="J846" t="str">
        <v>Block Group 1, Census Tract 414.07, Rutherford County, Tennessee</v>
      </c>
      <c r="K846" t="str">
        <v>Census Tract 414.07, Rutherford County, Tennessee</v>
      </c>
    </row>
    <row r="847" spans="1:11" x14ac:dyDescent="0.3">
      <c r="A847" s="167" t="s">
        <v>7699</v>
      </c>
      <c r="B847" s="168" t="s">
        <v>1757</v>
      </c>
      <c r="C847" s="168" t="s">
        <v>7626</v>
      </c>
      <c r="D847" s="169">
        <v>420</v>
      </c>
      <c r="E847" s="169">
        <v>625</v>
      </c>
      <c r="F847" s="169">
        <v>815</v>
      </c>
      <c r="G847" s="170">
        <v>1135</v>
      </c>
      <c r="H847" s="165">
        <f t="shared" si="23"/>
        <v>0.5506607929515418</v>
      </c>
      <c r="J847" t="str">
        <v>Block Group 1, Census Tract 415, Rutherford County, Tennessee</v>
      </c>
      <c r="K847" t="str">
        <v>Census Tract 415, Rutherford County, Tennessee</v>
      </c>
    </row>
    <row r="848" spans="1:11" x14ac:dyDescent="0.3">
      <c r="A848" s="167" t="s">
        <v>7699</v>
      </c>
      <c r="B848" s="168" t="s">
        <v>1758</v>
      </c>
      <c r="C848" s="168" t="s">
        <v>7626</v>
      </c>
      <c r="D848" s="169">
        <v>200</v>
      </c>
      <c r="E848" s="169">
        <v>525</v>
      </c>
      <c r="F848" s="169">
        <v>760</v>
      </c>
      <c r="G848" s="169">
        <v>995</v>
      </c>
      <c r="H848" s="165">
        <f t="shared" si="23"/>
        <v>0.52763819095477382</v>
      </c>
      <c r="J848" t="str">
        <v>Block Group 1, Census Tract 415, Sullivan County, Tennessee</v>
      </c>
      <c r="K848" t="str">
        <v>Census Tract 415, Sullivan County, Tennessee</v>
      </c>
    </row>
    <row r="849" spans="1:11" x14ac:dyDescent="0.3">
      <c r="A849" s="167" t="s">
        <v>7699</v>
      </c>
      <c r="B849" s="168" t="s">
        <v>1759</v>
      </c>
      <c r="C849" s="168" t="s">
        <v>7626</v>
      </c>
      <c r="D849" s="169">
        <v>335</v>
      </c>
      <c r="E849" s="169">
        <v>455</v>
      </c>
      <c r="F849" s="169">
        <v>515</v>
      </c>
      <c r="G849" s="169">
        <v>990</v>
      </c>
      <c r="H849" s="165">
        <f t="shared" si="23"/>
        <v>0.45959595959595961</v>
      </c>
      <c r="J849" t="str">
        <v>Block Group 1, Census Tract 416, Sullivan County, Tennessee</v>
      </c>
      <c r="K849" t="str">
        <v>Census Tract 416, Sullivan County, Tennessee</v>
      </c>
    </row>
    <row r="850" spans="1:11" x14ac:dyDescent="0.3">
      <c r="A850" s="167" t="s">
        <v>7699</v>
      </c>
      <c r="B850" s="168" t="s">
        <v>1760</v>
      </c>
      <c r="C850" s="168" t="s">
        <v>7626</v>
      </c>
      <c r="D850" s="169">
        <v>310</v>
      </c>
      <c r="E850" s="169">
        <v>360</v>
      </c>
      <c r="F850" s="170">
        <v>1160</v>
      </c>
      <c r="G850" s="170">
        <v>1265</v>
      </c>
      <c r="H850" s="165">
        <f t="shared" si="23"/>
        <v>0.28458498023715417</v>
      </c>
      <c r="J850" t="str">
        <v>Block Group 1, Census Tract 416.01, Rutherford County, Tennessee</v>
      </c>
      <c r="K850" t="str">
        <v>Census Tract 416.01, Rutherford County, Tennessee</v>
      </c>
    </row>
    <row r="851" spans="1:11" x14ac:dyDescent="0.3">
      <c r="A851" s="167" t="s">
        <v>7699</v>
      </c>
      <c r="B851" s="168" t="s">
        <v>1761</v>
      </c>
      <c r="C851" s="168" t="s">
        <v>7627</v>
      </c>
      <c r="D851" s="169">
        <v>435</v>
      </c>
      <c r="E851" s="169">
        <v>550</v>
      </c>
      <c r="F851" s="169">
        <v>695</v>
      </c>
      <c r="G851" s="169">
        <v>875</v>
      </c>
      <c r="H851" s="165">
        <f t="shared" si="23"/>
        <v>0.62857142857142856</v>
      </c>
      <c r="J851" t="str">
        <v>Block Group 1, Census Tract 416.02, Rutherford County, Tennessee</v>
      </c>
      <c r="K851" t="str">
        <v>Census Tract 416.02, Rutherford County, Tennessee</v>
      </c>
    </row>
    <row r="852" spans="1:11" x14ac:dyDescent="0.3">
      <c r="A852" s="167" t="s">
        <v>7699</v>
      </c>
      <c r="B852" s="168" t="s">
        <v>1762</v>
      </c>
      <c r="C852" s="168" t="s">
        <v>7627</v>
      </c>
      <c r="D852" s="169">
        <v>615</v>
      </c>
      <c r="E852" s="170">
        <v>1005</v>
      </c>
      <c r="F852" s="170">
        <v>1260</v>
      </c>
      <c r="G852" s="170">
        <v>1670</v>
      </c>
      <c r="H852" s="165">
        <f t="shared" si="23"/>
        <v>0.60179640718562877</v>
      </c>
      <c r="J852" t="str">
        <v>Block Group 1, Census Tract 417, Rutherford County, Tennessee</v>
      </c>
      <c r="K852" t="str">
        <v>Census Tract 417, Rutherford County, Tennessee</v>
      </c>
    </row>
    <row r="853" spans="1:11" x14ac:dyDescent="0.3">
      <c r="A853" s="167" t="s">
        <v>7699</v>
      </c>
      <c r="B853" s="168" t="s">
        <v>1763</v>
      </c>
      <c r="C853" s="168" t="s">
        <v>7627</v>
      </c>
      <c r="D853" s="169">
        <v>220</v>
      </c>
      <c r="E853" s="169">
        <v>375</v>
      </c>
      <c r="F853" s="169">
        <v>375</v>
      </c>
      <c r="G853" s="169">
        <v>890</v>
      </c>
      <c r="H853" s="165">
        <f t="shared" si="23"/>
        <v>0.42134831460674155</v>
      </c>
      <c r="J853" t="str">
        <v>Block Group 1, Census Tract 417, Sullivan County, Tennessee</v>
      </c>
      <c r="K853" t="str">
        <v>Census Tract 417, Sullivan County, Tennessee</v>
      </c>
    </row>
    <row r="854" spans="1:11" x14ac:dyDescent="0.3">
      <c r="A854" s="167" t="s">
        <v>7699</v>
      </c>
      <c r="B854" s="168" t="s">
        <v>1764</v>
      </c>
      <c r="C854" s="168" t="s">
        <v>7627</v>
      </c>
      <c r="D854" s="169">
        <v>500</v>
      </c>
      <c r="E854" s="169">
        <v>900</v>
      </c>
      <c r="F854" s="170">
        <v>1215</v>
      </c>
      <c r="G854" s="170">
        <v>1560</v>
      </c>
      <c r="H854" s="165">
        <f t="shared" si="23"/>
        <v>0.57692307692307687</v>
      </c>
      <c r="J854" t="str">
        <v>Block Group 1, Census Tract 418, Rutherford County, Tennessee</v>
      </c>
      <c r="K854" t="str">
        <v>Census Tract 418, Rutherford County, Tennessee</v>
      </c>
    </row>
    <row r="855" spans="1:11" x14ac:dyDescent="0.3">
      <c r="A855" s="167" t="s">
        <v>7699</v>
      </c>
      <c r="B855" s="168" t="s">
        <v>1765</v>
      </c>
      <c r="C855" s="168" t="s">
        <v>7627</v>
      </c>
      <c r="D855" s="169">
        <v>590</v>
      </c>
      <c r="E855" s="169">
        <v>870</v>
      </c>
      <c r="F855" s="170">
        <v>1090</v>
      </c>
      <c r="G855" s="170">
        <v>1425</v>
      </c>
      <c r="H855" s="165">
        <f t="shared" si="23"/>
        <v>0.61052631578947369</v>
      </c>
      <c r="J855" t="str">
        <v>Block Group 1, Census Tract 418, Sullivan County, Tennessee</v>
      </c>
      <c r="K855" t="str">
        <v>Census Tract 418, Sullivan County, Tennessee</v>
      </c>
    </row>
    <row r="856" spans="1:11" x14ac:dyDescent="0.3">
      <c r="A856" s="167" t="s">
        <v>7699</v>
      </c>
      <c r="B856" s="168" t="s">
        <v>1766</v>
      </c>
      <c r="C856" s="168" t="s">
        <v>7627</v>
      </c>
      <c r="D856" s="169">
        <v>255</v>
      </c>
      <c r="E856" s="169">
        <v>355</v>
      </c>
      <c r="F856" s="169">
        <v>510</v>
      </c>
      <c r="G856" s="170">
        <v>1105</v>
      </c>
      <c r="H856" s="165">
        <f t="shared" si="23"/>
        <v>0.32126696832579188</v>
      </c>
      <c r="J856" t="str">
        <v>Block Group 1, Census Tract 419, Rutherford County, Tennessee</v>
      </c>
      <c r="K856" t="str">
        <v>Census Tract 419, Rutherford County, Tennessee</v>
      </c>
    </row>
    <row r="857" spans="1:11" x14ac:dyDescent="0.3">
      <c r="A857" s="167" t="s">
        <v>7699</v>
      </c>
      <c r="B857" s="168" t="s">
        <v>1767</v>
      </c>
      <c r="C857" s="168" t="s">
        <v>7628</v>
      </c>
      <c r="D857" s="169">
        <v>235</v>
      </c>
      <c r="E857" s="169">
        <v>390</v>
      </c>
      <c r="F857" s="169">
        <v>580</v>
      </c>
      <c r="G857" s="170">
        <v>1380</v>
      </c>
      <c r="H857" s="165">
        <f t="shared" si="23"/>
        <v>0.28260869565217389</v>
      </c>
      <c r="J857" t="str">
        <v>Block Group 1, Census Tract 419, Sullivan County, Tennessee</v>
      </c>
      <c r="K857" t="str">
        <v>Census Tract 419, Sullivan County, Tennessee</v>
      </c>
    </row>
    <row r="858" spans="1:11" x14ac:dyDescent="0.3">
      <c r="A858" s="167" t="s">
        <v>7699</v>
      </c>
      <c r="B858" s="168" t="s">
        <v>1768</v>
      </c>
      <c r="C858" s="168" t="s">
        <v>7628</v>
      </c>
      <c r="D858" s="169">
        <v>525</v>
      </c>
      <c r="E858" s="169">
        <v>670</v>
      </c>
      <c r="F858" s="169">
        <v>760</v>
      </c>
      <c r="G858" s="170">
        <v>1090</v>
      </c>
      <c r="H858" s="165">
        <f t="shared" si="23"/>
        <v>0.61467889908256879</v>
      </c>
      <c r="J858" t="str">
        <v>Block Group 1, Census Tract 42, Knox County, Tennessee</v>
      </c>
      <c r="K858" t="str">
        <v>Census Tract 42, Knox County, Tennessee</v>
      </c>
    </row>
    <row r="859" spans="1:11" x14ac:dyDescent="0.3">
      <c r="A859" s="167" t="s">
        <v>7699</v>
      </c>
      <c r="B859" s="168" t="s">
        <v>1769</v>
      </c>
      <c r="C859" s="168" t="s">
        <v>7628</v>
      </c>
      <c r="D859" s="169">
        <v>360</v>
      </c>
      <c r="E859" s="169">
        <v>735</v>
      </c>
      <c r="F859" s="170">
        <v>1070</v>
      </c>
      <c r="G859" s="170">
        <v>1650</v>
      </c>
      <c r="H859" s="165">
        <f t="shared" si="23"/>
        <v>0.44545454545454544</v>
      </c>
      <c r="J859" t="str">
        <v>Block Group 1, Census Tract 42, Shelby County, Tennessee</v>
      </c>
      <c r="K859" t="str">
        <v>Census Tract 42, Shelby County, Tennessee</v>
      </c>
    </row>
    <row r="860" spans="1:11" x14ac:dyDescent="0.3">
      <c r="A860" s="167" t="s">
        <v>7699</v>
      </c>
      <c r="B860" s="168" t="s">
        <v>1770</v>
      </c>
      <c r="C860" s="168" t="s">
        <v>7628</v>
      </c>
      <c r="D860" s="169">
        <v>420</v>
      </c>
      <c r="E860" s="169">
        <v>610</v>
      </c>
      <c r="F860" s="170">
        <v>1155</v>
      </c>
      <c r="G860" s="170">
        <v>1330</v>
      </c>
      <c r="H860" s="165">
        <f t="shared" si="23"/>
        <v>0.45864661654135336</v>
      </c>
      <c r="J860" t="str">
        <v>Block Group 1, Census Tract 420, Rutherford County, Tennessee</v>
      </c>
      <c r="K860" t="str">
        <v>Census Tract 420, Rutherford County, Tennessee</v>
      </c>
    </row>
    <row r="861" spans="1:11" x14ac:dyDescent="0.3">
      <c r="A861" s="167" t="s">
        <v>7699</v>
      </c>
      <c r="B861" s="168" t="s">
        <v>1771</v>
      </c>
      <c r="C861" s="168" t="s">
        <v>7628</v>
      </c>
      <c r="D861" s="169">
        <v>635</v>
      </c>
      <c r="E861" s="169">
        <v>900</v>
      </c>
      <c r="F861" s="170">
        <v>1255</v>
      </c>
      <c r="G861" s="170">
        <v>1640</v>
      </c>
      <c r="H861" s="165">
        <f t="shared" si="23"/>
        <v>0.54878048780487809</v>
      </c>
      <c r="J861" t="str">
        <v>Block Group 1, Census Tract 420, Sullivan County, Tennessee</v>
      </c>
      <c r="K861" t="str">
        <v>Census Tract 420, Sullivan County, Tennessee</v>
      </c>
    </row>
    <row r="862" spans="1:11" x14ac:dyDescent="0.3">
      <c r="A862" s="167" t="s">
        <v>7699</v>
      </c>
      <c r="B862" s="168" t="s">
        <v>1772</v>
      </c>
      <c r="C862" s="168" t="s">
        <v>7628</v>
      </c>
      <c r="D862" s="169">
        <v>990</v>
      </c>
      <c r="E862" s="170">
        <v>1665</v>
      </c>
      <c r="F862" s="170">
        <v>1820</v>
      </c>
      <c r="G862" s="170">
        <v>2350</v>
      </c>
      <c r="H862" s="165">
        <f t="shared" si="23"/>
        <v>0.70851063829787231</v>
      </c>
      <c r="J862" t="str">
        <v>Block Group 1, Census Tract 421, Sullivan County, Tennessee</v>
      </c>
      <c r="K862" t="str">
        <v>Census Tract 421, Sullivan County, Tennessee</v>
      </c>
    </row>
    <row r="863" spans="1:11" x14ac:dyDescent="0.3">
      <c r="A863" s="167" t="s">
        <v>7699</v>
      </c>
      <c r="B863" s="168" t="s">
        <v>1773</v>
      </c>
      <c r="C863" s="168" t="s">
        <v>7628</v>
      </c>
      <c r="D863" s="169">
        <v>515</v>
      </c>
      <c r="E863" s="170">
        <v>1000</v>
      </c>
      <c r="F863" s="170">
        <v>1225</v>
      </c>
      <c r="G863" s="170">
        <v>1840</v>
      </c>
      <c r="H863" s="165">
        <f t="shared" si="23"/>
        <v>0.54347826086956519</v>
      </c>
      <c r="J863" t="str">
        <v>Block Group 1, Census Tract 421.01, Rutherford County, Tennessee</v>
      </c>
      <c r="K863" t="str">
        <v>Census Tract 421.01, Rutherford County, Tennessee</v>
      </c>
    </row>
    <row r="864" spans="1:11" x14ac:dyDescent="0.3">
      <c r="A864" s="167" t="s">
        <v>7699</v>
      </c>
      <c r="B864" s="168" t="s">
        <v>1774</v>
      </c>
      <c r="C864" s="168" t="s">
        <v>7628</v>
      </c>
      <c r="D864" s="169">
        <v>325</v>
      </c>
      <c r="E864" s="169">
        <v>555</v>
      </c>
      <c r="F864" s="169">
        <v>755</v>
      </c>
      <c r="G864" s="170">
        <v>1355</v>
      </c>
      <c r="H864" s="165">
        <f t="shared" si="23"/>
        <v>0.40959409594095941</v>
      </c>
      <c r="J864" t="str">
        <v>Block Group 1, Census Tract 421.02, Rutherford County, Tennessee</v>
      </c>
      <c r="K864" t="str">
        <v>Census Tract 421.02, Rutherford County, Tennessee</v>
      </c>
    </row>
    <row r="865" spans="1:11" x14ac:dyDescent="0.3">
      <c r="A865" s="167" t="s">
        <v>7699</v>
      </c>
      <c r="B865" s="168" t="s">
        <v>1775</v>
      </c>
      <c r="C865" s="168" t="s">
        <v>7628</v>
      </c>
      <c r="D865" s="169">
        <v>270</v>
      </c>
      <c r="E865" s="169">
        <v>310</v>
      </c>
      <c r="F865" s="169">
        <v>620</v>
      </c>
      <c r="G865" s="170">
        <v>1265</v>
      </c>
      <c r="H865" s="165">
        <f t="shared" si="23"/>
        <v>0.24505928853754941</v>
      </c>
      <c r="J865" t="str">
        <v>Block Group 1, Census Tract 422, Rutherford County, Tennessee</v>
      </c>
      <c r="K865" t="str">
        <v>Census Tract 422, Rutherford County, Tennessee</v>
      </c>
    </row>
    <row r="866" spans="1:11" x14ac:dyDescent="0.3">
      <c r="A866" s="167" t="s">
        <v>7699</v>
      </c>
      <c r="B866" s="168" t="s">
        <v>1776</v>
      </c>
      <c r="C866" s="168" t="s">
        <v>7628</v>
      </c>
      <c r="D866" s="169">
        <v>550</v>
      </c>
      <c r="E866" s="169">
        <v>970</v>
      </c>
      <c r="F866" s="170">
        <v>1705</v>
      </c>
      <c r="G866" s="170">
        <v>2085</v>
      </c>
      <c r="H866" s="165">
        <f t="shared" si="23"/>
        <v>0.46522781774580335</v>
      </c>
      <c r="J866" t="str">
        <v>Block Group 1, Census Tract 422, Sullivan County, Tennessee</v>
      </c>
      <c r="K866" t="str">
        <v>Census Tract 422, Sullivan County, Tennessee</v>
      </c>
    </row>
    <row r="867" spans="1:11" x14ac:dyDescent="0.3">
      <c r="A867" s="167" t="s">
        <v>7699</v>
      </c>
      <c r="B867" s="168" t="s">
        <v>1777</v>
      </c>
      <c r="C867" s="168" t="s">
        <v>7628</v>
      </c>
      <c r="D867" s="169">
        <v>380</v>
      </c>
      <c r="E867" s="169">
        <v>695</v>
      </c>
      <c r="F867" s="170">
        <v>1010</v>
      </c>
      <c r="G867" s="170">
        <v>1445</v>
      </c>
      <c r="H867" s="165">
        <f t="shared" si="23"/>
        <v>0.48096885813148788</v>
      </c>
      <c r="J867" t="str">
        <v>Block Group 1, Census Tract 423, Sullivan County, Tennessee</v>
      </c>
      <c r="K867" t="str">
        <v>Census Tract 423, Sullivan County, Tennessee</v>
      </c>
    </row>
    <row r="868" spans="1:11" x14ac:dyDescent="0.3">
      <c r="A868" s="167" t="s">
        <v>7699</v>
      </c>
      <c r="B868" s="168" t="s">
        <v>1778</v>
      </c>
      <c r="C868" s="168" t="s">
        <v>7628</v>
      </c>
      <c r="D868" s="169">
        <v>120</v>
      </c>
      <c r="E868" s="169">
        <v>435</v>
      </c>
      <c r="F868" s="169">
        <v>490</v>
      </c>
      <c r="G868" s="169">
        <v>550</v>
      </c>
      <c r="H868" s="165">
        <f t="shared" si="23"/>
        <v>0.79090909090909089</v>
      </c>
      <c r="J868" t="str">
        <v>Block Group 1, Census Tract 423.01, Rutherford County, Tennessee</v>
      </c>
      <c r="K868" t="str">
        <v>Census Tract 423.01, Rutherford County, Tennessee</v>
      </c>
    </row>
    <row r="869" spans="1:11" x14ac:dyDescent="0.3">
      <c r="A869" s="167" t="s">
        <v>7699</v>
      </c>
      <c r="B869" s="168" t="s">
        <v>1779</v>
      </c>
      <c r="C869" s="168" t="s">
        <v>7628</v>
      </c>
      <c r="D869" s="170">
        <v>1185</v>
      </c>
      <c r="E869" s="170">
        <v>2175</v>
      </c>
      <c r="F869" s="170">
        <v>2670</v>
      </c>
      <c r="G869" s="170">
        <v>2785</v>
      </c>
      <c r="H869" s="165">
        <f t="shared" si="23"/>
        <v>0.78096947935368044</v>
      </c>
      <c r="J869" t="str">
        <v>Block Group 1, Census Tract 423.02, Rutherford County, Tennessee</v>
      </c>
      <c r="K869" t="str">
        <v>Census Tract 423.02, Rutherford County, Tennessee</v>
      </c>
    </row>
    <row r="870" spans="1:11" x14ac:dyDescent="0.3">
      <c r="A870" s="167" t="s">
        <v>7699</v>
      </c>
      <c r="B870" s="168" t="s">
        <v>1780</v>
      </c>
      <c r="C870" s="168" t="s">
        <v>7628</v>
      </c>
      <c r="D870" s="169">
        <v>375</v>
      </c>
      <c r="E870" s="169">
        <v>750</v>
      </c>
      <c r="F870" s="169">
        <v>935</v>
      </c>
      <c r="G870" s="170">
        <v>1235</v>
      </c>
      <c r="H870" s="165">
        <f t="shared" si="23"/>
        <v>0.60728744939271251</v>
      </c>
      <c r="J870" t="str">
        <v>Block Group 1, Census Tract 424, Sullivan County, Tennessee</v>
      </c>
      <c r="K870" t="str">
        <v>Census Tract 424, Sullivan County, Tennessee</v>
      </c>
    </row>
    <row r="871" spans="1:11" x14ac:dyDescent="0.3">
      <c r="A871" s="167" t="s">
        <v>7699</v>
      </c>
      <c r="B871" s="168" t="s">
        <v>1781</v>
      </c>
      <c r="C871" s="168" t="s">
        <v>7628</v>
      </c>
      <c r="D871" s="169">
        <v>230</v>
      </c>
      <c r="E871" s="169">
        <v>445</v>
      </c>
      <c r="F871" s="170">
        <v>1060</v>
      </c>
      <c r="G871" s="170">
        <v>1850</v>
      </c>
      <c r="H871" s="165">
        <f t="shared" si="23"/>
        <v>0.24054054054054055</v>
      </c>
      <c r="J871" t="str">
        <v>Block Group 1, Census Tract 425, Sullivan County, Tennessee</v>
      </c>
      <c r="K871" t="str">
        <v>Census Tract 425, Sullivan County, Tennessee</v>
      </c>
    </row>
    <row r="872" spans="1:11" x14ac:dyDescent="0.3">
      <c r="A872" s="167" t="s">
        <v>7699</v>
      </c>
      <c r="B872" s="168" t="s">
        <v>1782</v>
      </c>
      <c r="C872" s="168" t="s">
        <v>7628</v>
      </c>
      <c r="D872" s="169">
        <v>245</v>
      </c>
      <c r="E872" s="169">
        <v>520</v>
      </c>
      <c r="F872" s="169">
        <v>555</v>
      </c>
      <c r="G872" s="170">
        <v>1150</v>
      </c>
      <c r="H872" s="165">
        <f t="shared" si="23"/>
        <v>0.45217391304347826</v>
      </c>
      <c r="J872" t="str">
        <v>Block Group 1, Census Tract 426, Sullivan County, Tennessee</v>
      </c>
      <c r="K872" t="str">
        <v>Census Tract 426, Sullivan County, Tennessee</v>
      </c>
    </row>
    <row r="873" spans="1:11" x14ac:dyDescent="0.3">
      <c r="A873" s="167" t="s">
        <v>7699</v>
      </c>
      <c r="B873" s="168" t="s">
        <v>1783</v>
      </c>
      <c r="C873" s="168" t="s">
        <v>7628</v>
      </c>
      <c r="D873" s="169">
        <v>475</v>
      </c>
      <c r="E873" s="169">
        <v>885</v>
      </c>
      <c r="F873" s="170">
        <v>1360</v>
      </c>
      <c r="G873" s="170">
        <v>2100</v>
      </c>
      <c r="H873" s="165">
        <f t="shared" si="23"/>
        <v>0.42142857142857143</v>
      </c>
      <c r="J873" t="str">
        <v>Block Group 1, Census Tract 427.02, Sullivan County, Tennessee</v>
      </c>
      <c r="K873" t="str">
        <v>Census Tract 427.02, Sullivan County, Tennessee</v>
      </c>
    </row>
    <row r="874" spans="1:11" x14ac:dyDescent="0.3">
      <c r="A874" s="167" t="s">
        <v>7699</v>
      </c>
      <c r="B874" s="168" t="s">
        <v>1784</v>
      </c>
      <c r="C874" s="168" t="s">
        <v>7628</v>
      </c>
      <c r="D874" s="169">
        <v>115</v>
      </c>
      <c r="E874" s="169">
        <v>270</v>
      </c>
      <c r="F874" s="169">
        <v>535</v>
      </c>
      <c r="G874" s="169">
        <v>925</v>
      </c>
      <c r="H874" s="165">
        <f t="shared" si="23"/>
        <v>0.29189189189189191</v>
      </c>
      <c r="J874" t="str">
        <v>Block Group 1, Census Tract 427.03, Sullivan County, Tennessee</v>
      </c>
      <c r="K874" t="str">
        <v>Census Tract 427.03, Sullivan County, Tennessee</v>
      </c>
    </row>
    <row r="875" spans="1:11" x14ac:dyDescent="0.3">
      <c r="A875" s="167" t="s">
        <v>7699</v>
      </c>
      <c r="B875" s="168" t="s">
        <v>1785</v>
      </c>
      <c r="C875" s="168" t="s">
        <v>7628</v>
      </c>
      <c r="D875" s="169">
        <v>300</v>
      </c>
      <c r="E875" s="169">
        <v>535</v>
      </c>
      <c r="F875" s="169">
        <v>990</v>
      </c>
      <c r="G875" s="170">
        <v>1310</v>
      </c>
      <c r="H875" s="165">
        <f t="shared" si="23"/>
        <v>0.40839694656488551</v>
      </c>
      <c r="J875" t="str">
        <v>Block Group 1, Census Tract 427.04, Sullivan County, Tennessee</v>
      </c>
      <c r="K875" t="str">
        <v>Census Tract 427.04, Sullivan County, Tennessee</v>
      </c>
    </row>
    <row r="876" spans="1:11" x14ac:dyDescent="0.3">
      <c r="A876" s="167" t="s">
        <v>7699</v>
      </c>
      <c r="B876" s="168" t="s">
        <v>1786</v>
      </c>
      <c r="C876" s="168" t="s">
        <v>7628</v>
      </c>
      <c r="D876" s="169">
        <v>305</v>
      </c>
      <c r="E876" s="169">
        <v>915</v>
      </c>
      <c r="F876" s="169">
        <v>990</v>
      </c>
      <c r="G876" s="170">
        <v>1090</v>
      </c>
      <c r="H876" s="165">
        <f t="shared" si="23"/>
        <v>0.83944954128440363</v>
      </c>
      <c r="J876" t="str">
        <v>Block Group 1, Census Tract 428.01, Sullivan County, Tennessee</v>
      </c>
      <c r="K876" t="str">
        <v>Census Tract 428.01, Sullivan County, Tennessee</v>
      </c>
    </row>
    <row r="877" spans="1:11" x14ac:dyDescent="0.3">
      <c r="A877" s="167" t="s">
        <v>7699</v>
      </c>
      <c r="B877" s="168" t="s">
        <v>1787</v>
      </c>
      <c r="C877" s="168" t="s">
        <v>7628</v>
      </c>
      <c r="D877" s="169">
        <v>235</v>
      </c>
      <c r="E877" s="169">
        <v>435</v>
      </c>
      <c r="F877" s="169">
        <v>595</v>
      </c>
      <c r="G877" s="169">
        <v>760</v>
      </c>
      <c r="H877" s="165">
        <f t="shared" si="23"/>
        <v>0.57236842105263153</v>
      </c>
      <c r="J877" t="str">
        <v>Block Group 1, Census Tract 428.02, Sullivan County, Tennessee</v>
      </c>
      <c r="K877" t="str">
        <v>Census Tract 428.02, Sullivan County, Tennessee</v>
      </c>
    </row>
    <row r="878" spans="1:11" x14ac:dyDescent="0.3">
      <c r="A878" s="167" t="s">
        <v>7699</v>
      </c>
      <c r="B878" s="168" t="s">
        <v>1788</v>
      </c>
      <c r="C878" s="168" t="s">
        <v>7628</v>
      </c>
      <c r="D878" s="169">
        <v>345</v>
      </c>
      <c r="E878" s="169">
        <v>740</v>
      </c>
      <c r="F878" s="169">
        <v>815</v>
      </c>
      <c r="G878" s="170">
        <v>1190</v>
      </c>
      <c r="H878" s="165">
        <f t="shared" si="23"/>
        <v>0.62184873949579833</v>
      </c>
      <c r="J878" t="str">
        <v>Block Group 1, Census Tract 429, Sullivan County, Tennessee</v>
      </c>
      <c r="K878" t="str">
        <v>Census Tract 429, Sullivan County, Tennessee</v>
      </c>
    </row>
    <row r="879" spans="1:11" x14ac:dyDescent="0.3">
      <c r="A879" s="167" t="s">
        <v>7699</v>
      </c>
      <c r="B879" s="168" t="s">
        <v>1789</v>
      </c>
      <c r="C879" s="168" t="s">
        <v>7628</v>
      </c>
      <c r="D879" s="169">
        <v>400</v>
      </c>
      <c r="E879" s="169">
        <v>660</v>
      </c>
      <c r="F879" s="169">
        <v>860</v>
      </c>
      <c r="G879" s="170">
        <v>1595</v>
      </c>
      <c r="H879" s="165">
        <f t="shared" si="23"/>
        <v>0.41379310344827586</v>
      </c>
      <c r="J879" t="str">
        <v>Block Group 1, Census Tract 43, Knox County, Tennessee</v>
      </c>
      <c r="K879" t="str">
        <v>Census Tract 43, Knox County, Tennessee</v>
      </c>
    </row>
    <row r="880" spans="1:11" x14ac:dyDescent="0.3">
      <c r="A880" s="167" t="s">
        <v>7699</v>
      </c>
      <c r="B880" s="168" t="s">
        <v>1790</v>
      </c>
      <c r="C880" s="168" t="s">
        <v>7628</v>
      </c>
      <c r="D880" s="169">
        <v>470</v>
      </c>
      <c r="E880" s="169">
        <v>700</v>
      </c>
      <c r="F880" s="170">
        <v>1045</v>
      </c>
      <c r="G880" s="170">
        <v>1475</v>
      </c>
      <c r="H880" s="165">
        <f t="shared" si="23"/>
        <v>0.47457627118644069</v>
      </c>
      <c r="J880" t="str">
        <v>Block Group 1, Census Tract 43, Shelby County, Tennessee</v>
      </c>
      <c r="K880" t="str">
        <v>Census Tract 43, Shelby County, Tennessee</v>
      </c>
    </row>
    <row r="881" spans="1:11" x14ac:dyDescent="0.3">
      <c r="A881" s="167" t="s">
        <v>7699</v>
      </c>
      <c r="B881" s="168" t="s">
        <v>1791</v>
      </c>
      <c r="C881" s="168" t="s">
        <v>7628</v>
      </c>
      <c r="D881" s="169">
        <v>0</v>
      </c>
      <c r="E881" s="169">
        <v>0</v>
      </c>
      <c r="F881" s="169">
        <v>0</v>
      </c>
      <c r="G881" s="169">
        <v>0</v>
      </c>
      <c r="H881" s="165" t="e">
        <f t="shared" si="23"/>
        <v>#DIV/0!</v>
      </c>
      <c r="J881" t="str">
        <v>Block Group 1, Census Tract 430, Sullivan County, Tennessee</v>
      </c>
      <c r="K881" t="str">
        <v>Census Tract 430, Sullivan County, Tennessee</v>
      </c>
    </row>
    <row r="882" spans="1:11" x14ac:dyDescent="0.3">
      <c r="A882" s="167" t="s">
        <v>7699</v>
      </c>
      <c r="B882" s="168" t="s">
        <v>1792</v>
      </c>
      <c r="C882" s="168" t="s">
        <v>7629</v>
      </c>
      <c r="D882" s="169">
        <v>90</v>
      </c>
      <c r="E882" s="169">
        <v>475</v>
      </c>
      <c r="F882" s="169">
        <v>595</v>
      </c>
      <c r="G882" s="170">
        <v>1000</v>
      </c>
      <c r="H882" s="165">
        <f t="shared" si="23"/>
        <v>0.47499999999999998</v>
      </c>
      <c r="J882" t="str">
        <v>Block Group 1, Census Tract 431, Sullivan County, Tennessee</v>
      </c>
      <c r="K882" t="str">
        <v>Census Tract 431, Sullivan County, Tennessee</v>
      </c>
    </row>
    <row r="883" spans="1:11" x14ac:dyDescent="0.3">
      <c r="A883" s="167" t="s">
        <v>7699</v>
      </c>
      <c r="B883" s="168" t="s">
        <v>1793</v>
      </c>
      <c r="C883" s="168" t="s">
        <v>7629</v>
      </c>
      <c r="D883" s="169">
        <v>575</v>
      </c>
      <c r="E883" s="169">
        <v>690</v>
      </c>
      <c r="F883" s="169">
        <v>980</v>
      </c>
      <c r="G883" s="170">
        <v>1410</v>
      </c>
      <c r="H883" s="165">
        <f t="shared" si="23"/>
        <v>0.48936170212765956</v>
      </c>
      <c r="J883" t="str">
        <v>Block Group 1, Census Tract 432.01, Sullivan County, Tennessee</v>
      </c>
      <c r="K883" t="str">
        <v>Census Tract 432.01, Sullivan County, Tennessee</v>
      </c>
    </row>
    <row r="884" spans="1:11" x14ac:dyDescent="0.3">
      <c r="A884" s="167" t="s">
        <v>7699</v>
      </c>
      <c r="B884" s="168" t="s">
        <v>1794</v>
      </c>
      <c r="C884" s="168" t="s">
        <v>7629</v>
      </c>
      <c r="D884" s="169">
        <v>230</v>
      </c>
      <c r="E884" s="169">
        <v>410</v>
      </c>
      <c r="F884" s="169">
        <v>865</v>
      </c>
      <c r="G884" s="170">
        <v>1270</v>
      </c>
      <c r="H884" s="165">
        <f t="shared" si="23"/>
        <v>0.32283464566929132</v>
      </c>
      <c r="J884" t="str">
        <v>Block Group 1, Census Tract 432.02, Sullivan County, Tennessee</v>
      </c>
      <c r="K884" t="str">
        <v>Census Tract 432.02, Sullivan County, Tennessee</v>
      </c>
    </row>
    <row r="885" spans="1:11" x14ac:dyDescent="0.3">
      <c r="A885" s="167" t="s">
        <v>7699</v>
      </c>
      <c r="B885" s="168" t="s">
        <v>1795</v>
      </c>
      <c r="C885" s="168" t="s">
        <v>7629</v>
      </c>
      <c r="D885" s="169">
        <v>280</v>
      </c>
      <c r="E885" s="169">
        <v>555</v>
      </c>
      <c r="F885" s="169">
        <v>555</v>
      </c>
      <c r="G885" s="170">
        <v>1315</v>
      </c>
      <c r="H885" s="165">
        <f t="shared" si="23"/>
        <v>0.4220532319391635</v>
      </c>
      <c r="J885" t="str">
        <v>Block Group 1, Census Tract 433.01, Sullivan County, Tennessee</v>
      </c>
      <c r="K885" t="str">
        <v>Census Tract 433.01, Sullivan County, Tennessee</v>
      </c>
    </row>
    <row r="886" spans="1:11" x14ac:dyDescent="0.3">
      <c r="A886" s="167" t="s">
        <v>7699</v>
      </c>
      <c r="B886" s="168" t="s">
        <v>1796</v>
      </c>
      <c r="C886" s="168" t="s">
        <v>7629</v>
      </c>
      <c r="D886" s="169">
        <v>135</v>
      </c>
      <c r="E886" s="169">
        <v>605</v>
      </c>
      <c r="F886" s="169">
        <v>605</v>
      </c>
      <c r="G886" s="169">
        <v>700</v>
      </c>
      <c r="H886" s="165">
        <f t="shared" si="23"/>
        <v>0.86428571428571432</v>
      </c>
      <c r="J886" t="str">
        <v>Block Group 1, Census Tract 433.02, Sullivan County, Tennessee</v>
      </c>
      <c r="K886" t="str">
        <v>Census Tract 433.02, Sullivan County, Tennessee</v>
      </c>
    </row>
    <row r="887" spans="1:11" x14ac:dyDescent="0.3">
      <c r="A887" s="167" t="s">
        <v>7699</v>
      </c>
      <c r="B887" s="168" t="s">
        <v>1797</v>
      </c>
      <c r="C887" s="168" t="s">
        <v>7629</v>
      </c>
      <c r="D887" s="169">
        <v>175</v>
      </c>
      <c r="E887" s="169">
        <v>245</v>
      </c>
      <c r="F887" s="169">
        <v>915</v>
      </c>
      <c r="G887" s="170">
        <v>1830</v>
      </c>
      <c r="H887" s="165">
        <f t="shared" si="23"/>
        <v>0.13387978142076504</v>
      </c>
      <c r="J887" t="str">
        <v>Block Group 1, Census Tract 434.01, Sullivan County, Tennessee</v>
      </c>
      <c r="K887" t="str">
        <v>Census Tract 434.01, Sullivan County, Tennessee</v>
      </c>
    </row>
    <row r="888" spans="1:11" x14ac:dyDescent="0.3">
      <c r="A888" s="167" t="s">
        <v>7699</v>
      </c>
      <c r="B888" s="168" t="s">
        <v>1798</v>
      </c>
      <c r="C888" s="168" t="s">
        <v>7629</v>
      </c>
      <c r="D888" s="169">
        <v>230</v>
      </c>
      <c r="E888" s="169">
        <v>595</v>
      </c>
      <c r="F888" s="170">
        <v>1130</v>
      </c>
      <c r="G888" s="170">
        <v>2610</v>
      </c>
      <c r="H888" s="165">
        <f t="shared" si="23"/>
        <v>0.22796934865900384</v>
      </c>
      <c r="J888" t="str">
        <v>Block Group 1, Census Tract 434.02, Sullivan County, Tennessee</v>
      </c>
      <c r="K888" t="str">
        <v>Census Tract 434.02, Sullivan County, Tennessee</v>
      </c>
    </row>
    <row r="889" spans="1:11" x14ac:dyDescent="0.3">
      <c r="A889" s="167" t="s">
        <v>7699</v>
      </c>
      <c r="B889" s="168" t="s">
        <v>1799</v>
      </c>
      <c r="C889" s="168" t="s">
        <v>7629</v>
      </c>
      <c r="D889" s="169">
        <v>195</v>
      </c>
      <c r="E889" s="169">
        <v>415</v>
      </c>
      <c r="F889" s="169">
        <v>720</v>
      </c>
      <c r="G889" s="169">
        <v>890</v>
      </c>
      <c r="H889" s="165">
        <f t="shared" si="23"/>
        <v>0.46629213483146065</v>
      </c>
      <c r="J889" t="str">
        <v>Block Group 1, Census Tract 435, Sullivan County, Tennessee</v>
      </c>
      <c r="K889" t="str">
        <v>Census Tract 435, Sullivan County, Tennessee</v>
      </c>
    </row>
    <row r="890" spans="1:11" x14ac:dyDescent="0.3">
      <c r="A890" s="167" t="s">
        <v>7699</v>
      </c>
      <c r="B890" s="168" t="s">
        <v>1800</v>
      </c>
      <c r="C890" s="168" t="s">
        <v>7629</v>
      </c>
      <c r="D890" s="169">
        <v>250</v>
      </c>
      <c r="E890" s="169">
        <v>655</v>
      </c>
      <c r="F890" s="170">
        <v>1255</v>
      </c>
      <c r="G890" s="170">
        <v>1985</v>
      </c>
      <c r="H890" s="165">
        <f t="shared" si="23"/>
        <v>0.32997481108312343</v>
      </c>
      <c r="J890" t="str">
        <v>Block Group 1, Census Tract 436, Sullivan County, Tennessee</v>
      </c>
      <c r="K890" t="str">
        <v>Census Tract 436, Sullivan County, Tennessee</v>
      </c>
    </row>
    <row r="891" spans="1:11" x14ac:dyDescent="0.3">
      <c r="A891" s="167" t="s">
        <v>7699</v>
      </c>
      <c r="B891" s="168" t="s">
        <v>1801</v>
      </c>
      <c r="C891" s="168" t="s">
        <v>7629</v>
      </c>
      <c r="D891" s="169">
        <v>140</v>
      </c>
      <c r="E891" s="169">
        <v>390</v>
      </c>
      <c r="F891" s="169">
        <v>670</v>
      </c>
      <c r="G891" s="170">
        <v>1470</v>
      </c>
      <c r="H891" s="165">
        <f t="shared" si="23"/>
        <v>0.26530612244897961</v>
      </c>
      <c r="J891" t="str">
        <v>Block Group 1, Census Tract 44.01, Knox County, Tennessee</v>
      </c>
      <c r="K891" t="str">
        <v>Census Tract 44.01, Knox County, Tennessee</v>
      </c>
    </row>
    <row r="892" spans="1:11" x14ac:dyDescent="0.3">
      <c r="A892" s="167" t="s">
        <v>7699</v>
      </c>
      <c r="B892" s="168" t="s">
        <v>1802</v>
      </c>
      <c r="C892" s="168" t="s">
        <v>7629</v>
      </c>
      <c r="D892" s="169">
        <v>790</v>
      </c>
      <c r="E892" s="170">
        <v>1005</v>
      </c>
      <c r="F892" s="170">
        <v>1330</v>
      </c>
      <c r="G892" s="170">
        <v>3190</v>
      </c>
      <c r="H892" s="165">
        <f t="shared" si="23"/>
        <v>0.31504702194357365</v>
      </c>
      <c r="J892" t="str">
        <v>Block Group 1, Census Tract 44.03, Knox County, Tennessee</v>
      </c>
      <c r="K892" t="str">
        <v>Census Tract 44.03, Knox County, Tennessee</v>
      </c>
    </row>
    <row r="893" spans="1:11" x14ac:dyDescent="0.3">
      <c r="A893" s="167" t="s">
        <v>7699</v>
      </c>
      <c r="B893" s="168" t="s">
        <v>1803</v>
      </c>
      <c r="C893" s="168" t="s">
        <v>7629</v>
      </c>
      <c r="D893" s="169">
        <v>625</v>
      </c>
      <c r="E893" s="169">
        <v>915</v>
      </c>
      <c r="F893" s="169">
        <v>995</v>
      </c>
      <c r="G893" s="170">
        <v>1005</v>
      </c>
      <c r="H893" s="165">
        <f t="shared" si="23"/>
        <v>0.91044776119402981</v>
      </c>
      <c r="J893" t="str">
        <v>Block Group 1, Census Tract 44.04, Knox County, Tennessee</v>
      </c>
      <c r="K893" t="str">
        <v>Census Tract 44.04, Knox County, Tennessee</v>
      </c>
    </row>
    <row r="894" spans="1:11" x14ac:dyDescent="0.3">
      <c r="A894" s="167" t="s">
        <v>7699</v>
      </c>
      <c r="B894" s="168" t="s">
        <v>1804</v>
      </c>
      <c r="C894" s="168" t="s">
        <v>7629</v>
      </c>
      <c r="D894" s="169">
        <v>415</v>
      </c>
      <c r="E894" s="169">
        <v>540</v>
      </c>
      <c r="F894" s="169">
        <v>615</v>
      </c>
      <c r="G894" s="169">
        <v>850</v>
      </c>
      <c r="H894" s="165">
        <f t="shared" si="23"/>
        <v>0.63529411764705879</v>
      </c>
      <c r="J894" t="str">
        <v>Block Group 1, Census Tract 45, Shelby County, Tennessee</v>
      </c>
      <c r="K894" t="str">
        <v>Census Tract 45, Shelby County, Tennessee</v>
      </c>
    </row>
    <row r="895" spans="1:11" x14ac:dyDescent="0.3">
      <c r="A895" s="167" t="s">
        <v>7699</v>
      </c>
      <c r="B895" s="168" t="s">
        <v>1805</v>
      </c>
      <c r="C895" s="168" t="s">
        <v>7629</v>
      </c>
      <c r="D895" s="169">
        <v>210</v>
      </c>
      <c r="E895" s="169">
        <v>330</v>
      </c>
      <c r="F895" s="169">
        <v>500</v>
      </c>
      <c r="G895" s="169">
        <v>795</v>
      </c>
      <c r="H895" s="165">
        <f t="shared" si="23"/>
        <v>0.41509433962264153</v>
      </c>
      <c r="J895" t="str">
        <v>Block Group 1, Census Tract 45.01, Knox County, Tennessee</v>
      </c>
      <c r="K895" t="str">
        <v>Census Tract 45.01, Knox County, Tennessee</v>
      </c>
    </row>
    <row r="896" spans="1:11" x14ac:dyDescent="0.3">
      <c r="A896" s="167" t="s">
        <v>7699</v>
      </c>
      <c r="B896" s="168" t="s">
        <v>1806</v>
      </c>
      <c r="C896" s="168" t="s">
        <v>7629</v>
      </c>
      <c r="D896" s="169">
        <v>240</v>
      </c>
      <c r="E896" s="169">
        <v>815</v>
      </c>
      <c r="F896" s="170">
        <v>1250</v>
      </c>
      <c r="G896" s="170">
        <v>2780</v>
      </c>
      <c r="H896" s="165">
        <f t="shared" si="23"/>
        <v>0.29316546762589929</v>
      </c>
      <c r="J896" t="str">
        <v>Block Group 1, Census Tract 45.02, Knox County, Tennessee</v>
      </c>
      <c r="K896" t="str">
        <v>Census Tract 45.02, Knox County, Tennessee</v>
      </c>
    </row>
    <row r="897" spans="1:11" x14ac:dyDescent="0.3">
      <c r="A897" s="167" t="s">
        <v>7699</v>
      </c>
      <c r="B897" s="168" t="s">
        <v>1807</v>
      </c>
      <c r="C897" s="168" t="s">
        <v>7629</v>
      </c>
      <c r="D897" s="169">
        <v>135</v>
      </c>
      <c r="E897" s="169">
        <v>160</v>
      </c>
      <c r="F897" s="169">
        <v>525</v>
      </c>
      <c r="G897" s="169">
        <v>705</v>
      </c>
      <c r="H897" s="165">
        <f t="shared" si="23"/>
        <v>0.22695035460992907</v>
      </c>
      <c r="J897" t="str">
        <v>Block Group 1, Census Tract 46, Shelby County, Tennessee</v>
      </c>
      <c r="K897" t="str">
        <v>Census Tract 46, Shelby County, Tennessee</v>
      </c>
    </row>
    <row r="898" spans="1:11" x14ac:dyDescent="0.3">
      <c r="A898" s="167" t="s">
        <v>7699</v>
      </c>
      <c r="B898" s="168" t="s">
        <v>1808</v>
      </c>
      <c r="C898" s="168" t="s">
        <v>7629</v>
      </c>
      <c r="D898" s="169">
        <v>65</v>
      </c>
      <c r="E898" s="169">
        <v>115</v>
      </c>
      <c r="F898" s="169">
        <v>400</v>
      </c>
      <c r="G898" s="170">
        <v>1440</v>
      </c>
      <c r="H898" s="165">
        <f t="shared" si="23"/>
        <v>7.9861111111111105E-2</v>
      </c>
      <c r="J898" t="str">
        <v>Block Group 1, Census Tract 46.06, Knox County, Tennessee</v>
      </c>
      <c r="K898" t="str">
        <v>Census Tract 46.06, Knox County, Tennessee</v>
      </c>
    </row>
    <row r="899" spans="1:11" x14ac:dyDescent="0.3">
      <c r="A899" s="167" t="s">
        <v>7699</v>
      </c>
      <c r="B899" s="168" t="s">
        <v>1809</v>
      </c>
      <c r="C899" s="168" t="s">
        <v>7629</v>
      </c>
      <c r="D899" s="169">
        <v>125</v>
      </c>
      <c r="E899" s="169">
        <v>295</v>
      </c>
      <c r="F899" s="169">
        <v>980</v>
      </c>
      <c r="G899" s="170">
        <v>1600</v>
      </c>
      <c r="H899" s="165">
        <f t="shared" si="23"/>
        <v>0.18437500000000001</v>
      </c>
      <c r="J899" t="str">
        <v>Block Group 1, Census Tract 46.07, Knox County, Tennessee</v>
      </c>
      <c r="K899" t="str">
        <v>Census Tract 46.07, Knox County, Tennessee</v>
      </c>
    </row>
    <row r="900" spans="1:11" x14ac:dyDescent="0.3">
      <c r="A900" s="167" t="s">
        <v>7699</v>
      </c>
      <c r="B900" s="168" t="s">
        <v>1810</v>
      </c>
      <c r="C900" s="168" t="s">
        <v>7629</v>
      </c>
      <c r="D900" s="169">
        <v>320</v>
      </c>
      <c r="E900" s="169">
        <v>495</v>
      </c>
      <c r="F900" s="169">
        <v>730</v>
      </c>
      <c r="G900" s="170">
        <v>1105</v>
      </c>
      <c r="H900" s="165">
        <f t="shared" ref="H900:H963" si="24">E900/G900</f>
        <v>0.44796380090497739</v>
      </c>
      <c r="J900" t="str">
        <v>Block Group 1, Census Tract 46.08, Knox County, Tennessee</v>
      </c>
      <c r="K900" t="str">
        <v>Census Tract 46.08, Knox County, Tennessee</v>
      </c>
    </row>
    <row r="901" spans="1:11" x14ac:dyDescent="0.3">
      <c r="A901" s="167" t="s">
        <v>7699</v>
      </c>
      <c r="B901" s="168" t="s">
        <v>1811</v>
      </c>
      <c r="C901" s="168" t="s">
        <v>7629</v>
      </c>
      <c r="D901" s="169">
        <v>230</v>
      </c>
      <c r="E901" s="169">
        <v>605</v>
      </c>
      <c r="F901" s="170">
        <v>1020</v>
      </c>
      <c r="G901" s="170">
        <v>1200</v>
      </c>
      <c r="H901" s="165">
        <f t="shared" si="24"/>
        <v>0.50416666666666665</v>
      </c>
      <c r="J901" t="str">
        <v>Block Group 1, Census Tract 46.09, Knox County, Tennessee</v>
      </c>
      <c r="K901" t="str">
        <v>Census Tract 46.09, Knox County, Tennessee</v>
      </c>
    </row>
    <row r="902" spans="1:11" x14ac:dyDescent="0.3">
      <c r="A902" s="167" t="s">
        <v>7699</v>
      </c>
      <c r="B902" s="168" t="s">
        <v>1812</v>
      </c>
      <c r="C902" s="168" t="s">
        <v>7629</v>
      </c>
      <c r="D902" s="169">
        <v>205</v>
      </c>
      <c r="E902" s="169">
        <v>310</v>
      </c>
      <c r="F902" s="169">
        <v>325</v>
      </c>
      <c r="G902" s="169">
        <v>390</v>
      </c>
      <c r="H902" s="165">
        <f t="shared" si="24"/>
        <v>0.79487179487179482</v>
      </c>
      <c r="J902" t="str">
        <v>Block Group 1, Census Tract 46.10, Knox County, Tennessee</v>
      </c>
      <c r="K902" t="str">
        <v>Census Tract 46.10, Knox County, Tennessee</v>
      </c>
    </row>
    <row r="903" spans="1:11" x14ac:dyDescent="0.3">
      <c r="A903" s="167" t="s">
        <v>7699</v>
      </c>
      <c r="B903" s="168" t="s">
        <v>1813</v>
      </c>
      <c r="C903" s="168" t="s">
        <v>7629</v>
      </c>
      <c r="D903" s="169">
        <v>340</v>
      </c>
      <c r="E903" s="169">
        <v>540</v>
      </c>
      <c r="F903" s="169">
        <v>765</v>
      </c>
      <c r="G903" s="170">
        <v>1685</v>
      </c>
      <c r="H903" s="165">
        <f t="shared" si="24"/>
        <v>0.32047477744807124</v>
      </c>
      <c r="J903" t="str">
        <v>Block Group 1, Census Tract 46.11, Knox County, Tennessee</v>
      </c>
      <c r="K903" t="str">
        <v>Census Tract 46.11, Knox County, Tennessee</v>
      </c>
    </row>
    <row r="904" spans="1:11" x14ac:dyDescent="0.3">
      <c r="A904" s="167" t="s">
        <v>7699</v>
      </c>
      <c r="B904" s="168" t="s">
        <v>1814</v>
      </c>
      <c r="C904" s="168" t="s">
        <v>7629</v>
      </c>
      <c r="D904" s="169">
        <v>465</v>
      </c>
      <c r="E904" s="169">
        <v>805</v>
      </c>
      <c r="F904" s="170">
        <v>1340</v>
      </c>
      <c r="G904" s="170">
        <v>1645</v>
      </c>
      <c r="H904" s="165">
        <f t="shared" si="24"/>
        <v>0.48936170212765956</v>
      </c>
      <c r="J904" t="str">
        <v>Block Group 1, Census Tract 46.12, Knox County, Tennessee</v>
      </c>
      <c r="K904" t="str">
        <v>Census Tract 46.12, Knox County, Tennessee</v>
      </c>
    </row>
    <row r="905" spans="1:11" x14ac:dyDescent="0.3">
      <c r="A905" s="167" t="s">
        <v>7699</v>
      </c>
      <c r="B905" s="168" t="s">
        <v>1815</v>
      </c>
      <c r="C905" s="168" t="s">
        <v>7629</v>
      </c>
      <c r="D905" s="169">
        <v>555</v>
      </c>
      <c r="E905" s="169">
        <v>875</v>
      </c>
      <c r="F905" s="170">
        <v>1215</v>
      </c>
      <c r="G905" s="170">
        <v>1745</v>
      </c>
      <c r="H905" s="165">
        <f t="shared" si="24"/>
        <v>0.50143266475644699</v>
      </c>
      <c r="J905" t="str">
        <v>Block Group 1, Census Tract 46.13, Knox County, Tennessee</v>
      </c>
      <c r="K905" t="str">
        <v>Census Tract 46.13, Knox County, Tennessee</v>
      </c>
    </row>
    <row r="906" spans="1:11" x14ac:dyDescent="0.3">
      <c r="A906" s="167" t="s">
        <v>7699</v>
      </c>
      <c r="B906" s="168" t="s">
        <v>1816</v>
      </c>
      <c r="C906" s="168" t="s">
        <v>7629</v>
      </c>
      <c r="D906" s="169">
        <v>620</v>
      </c>
      <c r="E906" s="170">
        <v>1000</v>
      </c>
      <c r="F906" s="170">
        <v>1080</v>
      </c>
      <c r="G906" s="170">
        <v>1385</v>
      </c>
      <c r="H906" s="165">
        <f t="shared" si="24"/>
        <v>0.72202166064981954</v>
      </c>
      <c r="J906" t="str">
        <v>Block Group 1, Census Tract 46.14, Knox County, Tennessee</v>
      </c>
      <c r="K906" t="str">
        <v>Census Tract 46.14, Knox County, Tennessee</v>
      </c>
    </row>
    <row r="907" spans="1:11" x14ac:dyDescent="0.3">
      <c r="A907" s="167" t="s">
        <v>7699</v>
      </c>
      <c r="B907" s="168" t="s">
        <v>1817</v>
      </c>
      <c r="C907" s="168" t="s">
        <v>7629</v>
      </c>
      <c r="D907" s="169">
        <v>210</v>
      </c>
      <c r="E907" s="169">
        <v>385</v>
      </c>
      <c r="F907" s="169">
        <v>595</v>
      </c>
      <c r="G907" s="170">
        <v>1060</v>
      </c>
      <c r="H907" s="165">
        <f t="shared" si="24"/>
        <v>0.3632075471698113</v>
      </c>
      <c r="J907" t="str">
        <v>Block Group 1, Census Tract 46.15, Knox County, Tennessee</v>
      </c>
      <c r="K907" t="str">
        <v>Census Tract 46.15, Knox County, Tennessee</v>
      </c>
    </row>
    <row r="908" spans="1:11" x14ac:dyDescent="0.3">
      <c r="A908" s="167" t="s">
        <v>7699</v>
      </c>
      <c r="B908" s="168" t="s">
        <v>1818</v>
      </c>
      <c r="C908" s="168" t="s">
        <v>7629</v>
      </c>
      <c r="D908" s="169">
        <v>355</v>
      </c>
      <c r="E908" s="169">
        <v>545</v>
      </c>
      <c r="F908" s="169">
        <v>995</v>
      </c>
      <c r="G908" s="170">
        <v>2025</v>
      </c>
      <c r="H908" s="165">
        <f t="shared" si="24"/>
        <v>0.26913580246913582</v>
      </c>
      <c r="J908" t="str">
        <v>Block Group 1, Census Tract 47, Knox County, Tennessee</v>
      </c>
      <c r="K908" t="str">
        <v>Census Tract 47, Knox County, Tennessee</v>
      </c>
    </row>
    <row r="909" spans="1:11" x14ac:dyDescent="0.3">
      <c r="A909" s="167" t="s">
        <v>7699</v>
      </c>
      <c r="B909" s="168" t="s">
        <v>1819</v>
      </c>
      <c r="C909" s="168" t="s">
        <v>7629</v>
      </c>
      <c r="D909" s="169">
        <v>4</v>
      </c>
      <c r="E909" s="169">
        <v>385</v>
      </c>
      <c r="F909" s="170">
        <v>1030</v>
      </c>
      <c r="G909" s="170">
        <v>2060</v>
      </c>
      <c r="H909" s="165">
        <f t="shared" si="24"/>
        <v>0.18689320388349515</v>
      </c>
      <c r="J909" t="str">
        <v>Block Group 1, Census Tract 48, Knox County, Tennessee</v>
      </c>
      <c r="K909" t="str">
        <v>Census Tract 48, Knox County, Tennessee</v>
      </c>
    </row>
    <row r="910" spans="1:11" x14ac:dyDescent="0.3">
      <c r="A910" s="167" t="s">
        <v>7699</v>
      </c>
      <c r="B910" s="168" t="s">
        <v>1820</v>
      </c>
      <c r="C910" s="168" t="s">
        <v>7629</v>
      </c>
      <c r="D910" s="169">
        <v>190</v>
      </c>
      <c r="E910" s="169">
        <v>350</v>
      </c>
      <c r="F910" s="169">
        <v>700</v>
      </c>
      <c r="G910" s="170">
        <v>1000</v>
      </c>
      <c r="H910" s="165">
        <f t="shared" si="24"/>
        <v>0.35</v>
      </c>
      <c r="J910" t="str">
        <v>Block Group 1, Census Tract 49, Knox County, Tennessee</v>
      </c>
      <c r="K910" t="str">
        <v>Census Tract 49, Knox County, Tennessee</v>
      </c>
    </row>
    <row r="911" spans="1:11" x14ac:dyDescent="0.3">
      <c r="A911" s="167" t="s">
        <v>7699</v>
      </c>
      <c r="B911" s="168" t="s">
        <v>1821</v>
      </c>
      <c r="C911" s="168" t="s">
        <v>7629</v>
      </c>
      <c r="D911" s="169">
        <v>20</v>
      </c>
      <c r="E911" s="169">
        <v>20</v>
      </c>
      <c r="F911" s="169">
        <v>170</v>
      </c>
      <c r="G911" s="170">
        <v>1375</v>
      </c>
      <c r="H911" s="165">
        <f t="shared" si="24"/>
        <v>1.4545454545454545E-2</v>
      </c>
      <c r="J911" t="str">
        <v>Block Group 1, Census Tract 5, Madison County, Tennessee</v>
      </c>
      <c r="K911" t="str">
        <v>Census Tract 5, Madison County, Tennessee</v>
      </c>
    </row>
    <row r="912" spans="1:11" x14ac:dyDescent="0.3">
      <c r="A912" s="167" t="s">
        <v>7699</v>
      </c>
      <c r="B912" s="168" t="s">
        <v>1822</v>
      </c>
      <c r="C912" s="168" t="s">
        <v>7629</v>
      </c>
      <c r="D912" s="169">
        <v>140</v>
      </c>
      <c r="E912" s="169">
        <v>340</v>
      </c>
      <c r="F912" s="169">
        <v>750</v>
      </c>
      <c r="G912" s="170">
        <v>1755</v>
      </c>
      <c r="H912" s="165">
        <f t="shared" si="24"/>
        <v>0.19373219373219372</v>
      </c>
      <c r="J912" t="str">
        <v>Block Group 1, Census Tract 5, Putnam County, Tennessee</v>
      </c>
      <c r="K912" t="str">
        <v>Census Tract 5, Putnam County, Tennessee</v>
      </c>
    </row>
    <row r="913" spans="1:11" x14ac:dyDescent="0.3">
      <c r="A913" s="167" t="s">
        <v>7699</v>
      </c>
      <c r="B913" s="168" t="s">
        <v>1823</v>
      </c>
      <c r="C913" s="168" t="s">
        <v>7629</v>
      </c>
      <c r="D913" s="169">
        <v>670</v>
      </c>
      <c r="E913" s="169">
        <v>775</v>
      </c>
      <c r="F913" s="170">
        <v>1055</v>
      </c>
      <c r="G913" s="170">
        <v>1280</v>
      </c>
      <c r="H913" s="165">
        <f t="shared" si="24"/>
        <v>0.60546875</v>
      </c>
      <c r="J913" t="str">
        <v>Block Group 1, Census Tract 50, Knox County, Tennessee</v>
      </c>
      <c r="K913" t="str">
        <v>Census Tract 50, Knox County, Tennessee</v>
      </c>
    </row>
    <row r="914" spans="1:11" x14ac:dyDescent="0.3">
      <c r="A914" s="167" t="s">
        <v>7699</v>
      </c>
      <c r="B914" s="168" t="s">
        <v>1824</v>
      </c>
      <c r="C914" s="168" t="s">
        <v>7629</v>
      </c>
      <c r="D914" s="169">
        <v>280</v>
      </c>
      <c r="E914" s="169">
        <v>410</v>
      </c>
      <c r="F914" s="169">
        <v>530</v>
      </c>
      <c r="G914" s="169">
        <v>680</v>
      </c>
      <c r="H914" s="165">
        <f t="shared" si="24"/>
        <v>0.6029411764705882</v>
      </c>
      <c r="J914" t="str">
        <v>Block Group 1, Census Tract 50, Shelby County, Tennessee</v>
      </c>
      <c r="K914" t="str">
        <v>Census Tract 50, Shelby County, Tennessee</v>
      </c>
    </row>
    <row r="915" spans="1:11" x14ac:dyDescent="0.3">
      <c r="A915" s="167" t="s">
        <v>7699</v>
      </c>
      <c r="B915" s="168" t="s">
        <v>1825</v>
      </c>
      <c r="C915" s="168" t="s">
        <v>7629</v>
      </c>
      <c r="D915" s="169">
        <v>405</v>
      </c>
      <c r="E915" s="169">
        <v>630</v>
      </c>
      <c r="F915" s="169">
        <v>780</v>
      </c>
      <c r="G915" s="169">
        <v>995</v>
      </c>
      <c r="H915" s="165">
        <f t="shared" si="24"/>
        <v>0.63316582914572861</v>
      </c>
      <c r="J915" t="str">
        <v>Block Group 1, Census Tract 5001, Grainger County, Tennessee</v>
      </c>
      <c r="K915" t="str">
        <v>Census Tract 5001, Grainger County, Tennessee</v>
      </c>
    </row>
    <row r="916" spans="1:11" x14ac:dyDescent="0.3">
      <c r="A916" s="167" t="s">
        <v>7699</v>
      </c>
      <c r="B916" s="168" t="s">
        <v>1826</v>
      </c>
      <c r="C916" s="168" t="s">
        <v>7629</v>
      </c>
      <c r="D916" s="169">
        <v>375</v>
      </c>
      <c r="E916" s="169">
        <v>835</v>
      </c>
      <c r="F916" s="169">
        <v>980</v>
      </c>
      <c r="G916" s="170">
        <v>1175</v>
      </c>
      <c r="H916" s="165">
        <f t="shared" si="24"/>
        <v>0.71063829787234045</v>
      </c>
      <c r="J916" t="str">
        <v>Block Group 1, Census Tract 5002, Grainger County, Tennessee</v>
      </c>
      <c r="K916" t="str">
        <v>Census Tract 5002, Grainger County, Tennessee</v>
      </c>
    </row>
    <row r="917" spans="1:11" x14ac:dyDescent="0.3">
      <c r="A917" s="167" t="s">
        <v>7699</v>
      </c>
      <c r="B917" s="168" t="s">
        <v>1827</v>
      </c>
      <c r="C917" s="168" t="s">
        <v>7629</v>
      </c>
      <c r="D917" s="169">
        <v>90</v>
      </c>
      <c r="E917" s="169">
        <v>375</v>
      </c>
      <c r="F917" s="169">
        <v>420</v>
      </c>
      <c r="G917" s="169">
        <v>880</v>
      </c>
      <c r="H917" s="165">
        <f t="shared" si="24"/>
        <v>0.42613636363636365</v>
      </c>
      <c r="J917" t="str">
        <v>Block Group 1, Census Tract 5003.01, Grainger County, Tennessee</v>
      </c>
      <c r="K917" t="str">
        <v>Census Tract 5003.01, Grainger County, Tennessee</v>
      </c>
    </row>
    <row r="918" spans="1:11" x14ac:dyDescent="0.3">
      <c r="A918" s="167" t="s">
        <v>7699</v>
      </c>
      <c r="B918" s="168" t="s">
        <v>1828</v>
      </c>
      <c r="C918" s="168" t="s">
        <v>7629</v>
      </c>
      <c r="D918" s="169">
        <v>145</v>
      </c>
      <c r="E918" s="169">
        <v>320</v>
      </c>
      <c r="F918" s="169">
        <v>605</v>
      </c>
      <c r="G918" s="169">
        <v>635</v>
      </c>
      <c r="H918" s="165">
        <f t="shared" si="24"/>
        <v>0.50393700787401574</v>
      </c>
      <c r="J918" t="str">
        <v>Block Group 1, Census Tract 5003.02, Grainger County, Tennessee</v>
      </c>
      <c r="K918" t="str">
        <v>Census Tract 5003.02, Grainger County, Tennessee</v>
      </c>
    </row>
    <row r="919" spans="1:11" x14ac:dyDescent="0.3">
      <c r="A919" s="167" t="s">
        <v>7699</v>
      </c>
      <c r="B919" s="168" t="s">
        <v>1829</v>
      </c>
      <c r="C919" s="168" t="s">
        <v>7629</v>
      </c>
      <c r="D919" s="169">
        <v>70</v>
      </c>
      <c r="E919" s="169">
        <v>270</v>
      </c>
      <c r="F919" s="169">
        <v>670</v>
      </c>
      <c r="G919" s="170">
        <v>1130</v>
      </c>
      <c r="H919" s="165">
        <f t="shared" si="24"/>
        <v>0.23893805309734514</v>
      </c>
      <c r="J919" t="str">
        <v>Block Group 1, Census Tract 5004.01, Grainger County, Tennessee</v>
      </c>
      <c r="K919" t="str">
        <v>Census Tract 5004.01, Grainger County, Tennessee</v>
      </c>
    </row>
    <row r="920" spans="1:11" x14ac:dyDescent="0.3">
      <c r="A920" s="167" t="s">
        <v>7699</v>
      </c>
      <c r="B920" s="168" t="s">
        <v>1830</v>
      </c>
      <c r="C920" s="168" t="s">
        <v>7629</v>
      </c>
      <c r="D920" s="169">
        <v>540</v>
      </c>
      <c r="E920" s="170">
        <v>1165</v>
      </c>
      <c r="F920" s="170">
        <v>1675</v>
      </c>
      <c r="G920" s="170">
        <v>2175</v>
      </c>
      <c r="H920" s="165">
        <f t="shared" si="24"/>
        <v>0.53563218390804601</v>
      </c>
      <c r="J920" t="str">
        <v>Block Group 1, Census Tract 5004.02, Grainger County, Tennessee</v>
      </c>
      <c r="K920" t="str">
        <v>Census Tract 5004.02, Grainger County, Tennessee</v>
      </c>
    </row>
    <row r="921" spans="1:11" x14ac:dyDescent="0.3">
      <c r="A921" s="167" t="s">
        <v>7699</v>
      </c>
      <c r="B921" s="168" t="s">
        <v>1831</v>
      </c>
      <c r="C921" s="168" t="s">
        <v>7629</v>
      </c>
      <c r="D921" s="169">
        <v>60</v>
      </c>
      <c r="E921" s="169">
        <v>195</v>
      </c>
      <c r="F921" s="169">
        <v>395</v>
      </c>
      <c r="G921" s="170">
        <v>1045</v>
      </c>
      <c r="H921" s="165">
        <f t="shared" si="24"/>
        <v>0.18660287081339713</v>
      </c>
      <c r="J921" t="str">
        <v>Block Group 1, Census Tract 501, Hawkins County, Tennessee</v>
      </c>
      <c r="K921" t="str">
        <v>Census Tract 501, Hawkins County, Tennessee</v>
      </c>
    </row>
    <row r="922" spans="1:11" x14ac:dyDescent="0.3">
      <c r="A922" s="167" t="s">
        <v>7699</v>
      </c>
      <c r="B922" s="168" t="s">
        <v>1832</v>
      </c>
      <c r="C922" s="168" t="s">
        <v>7629</v>
      </c>
      <c r="D922" s="169">
        <v>0</v>
      </c>
      <c r="E922" s="169">
        <v>0</v>
      </c>
      <c r="F922" s="169">
        <v>0</v>
      </c>
      <c r="G922" s="169">
        <v>0</v>
      </c>
      <c r="H922" s="165" t="e">
        <f t="shared" si="24"/>
        <v>#DIV/0!</v>
      </c>
      <c r="J922" t="str">
        <v>Block Group 1, Census Tract 501, Lauderdale County, Tennessee</v>
      </c>
      <c r="K922" t="str">
        <v>Census Tract 501, Lauderdale County, Tennessee</v>
      </c>
    </row>
    <row r="923" spans="1:11" x14ac:dyDescent="0.3">
      <c r="A923" s="167" t="s">
        <v>7699</v>
      </c>
      <c r="B923" s="168" t="s">
        <v>1833</v>
      </c>
      <c r="C923" s="168" t="s">
        <v>7630</v>
      </c>
      <c r="D923" s="169">
        <v>120</v>
      </c>
      <c r="E923" s="169">
        <v>190</v>
      </c>
      <c r="F923" s="169">
        <v>255</v>
      </c>
      <c r="G923" s="169">
        <v>545</v>
      </c>
      <c r="H923" s="165">
        <f t="shared" si="24"/>
        <v>0.34862385321100919</v>
      </c>
      <c r="J923" t="str">
        <v>Block Group 1, Census Tract 501.01, Marion County, Tennessee</v>
      </c>
      <c r="K923" t="str">
        <v>Census Tract 501.01, Marion County, Tennessee</v>
      </c>
    </row>
    <row r="924" spans="1:11" x14ac:dyDescent="0.3">
      <c r="A924" s="167" t="s">
        <v>7699</v>
      </c>
      <c r="B924" s="168" t="s">
        <v>1834</v>
      </c>
      <c r="C924" s="168" t="s">
        <v>7630</v>
      </c>
      <c r="D924" s="169">
        <v>235</v>
      </c>
      <c r="E924" s="169">
        <v>515</v>
      </c>
      <c r="F924" s="169">
        <v>800</v>
      </c>
      <c r="G924" s="170">
        <v>1595</v>
      </c>
      <c r="H924" s="165">
        <f t="shared" si="24"/>
        <v>0.32288401253918497</v>
      </c>
      <c r="J924" t="str">
        <v>Block Group 1, Census Tract 501.02, Marion County, Tennessee</v>
      </c>
      <c r="K924" t="str">
        <v>Census Tract 501.02, Marion County, Tennessee</v>
      </c>
    </row>
    <row r="925" spans="1:11" x14ac:dyDescent="0.3">
      <c r="A925" s="167" t="s">
        <v>7699</v>
      </c>
      <c r="B925" s="168" t="s">
        <v>1835</v>
      </c>
      <c r="C925" s="168" t="s">
        <v>7630</v>
      </c>
      <c r="D925" s="169">
        <v>510</v>
      </c>
      <c r="E925" s="169">
        <v>650</v>
      </c>
      <c r="F925" s="169">
        <v>780</v>
      </c>
      <c r="G925" s="170">
        <v>1425</v>
      </c>
      <c r="H925" s="165">
        <f t="shared" si="24"/>
        <v>0.45614035087719296</v>
      </c>
      <c r="J925" t="str">
        <v>Block Group 1, Census Tract 501.02, Williamson County, Tennessee</v>
      </c>
      <c r="K925" t="str">
        <v>Census Tract 501.02, Williamson County, Tennessee</v>
      </c>
    </row>
    <row r="926" spans="1:11" x14ac:dyDescent="0.3">
      <c r="A926" s="167" t="s">
        <v>7699</v>
      </c>
      <c r="B926" s="168" t="s">
        <v>1836</v>
      </c>
      <c r="C926" s="168" t="s">
        <v>7630</v>
      </c>
      <c r="D926" s="169">
        <v>120</v>
      </c>
      <c r="E926" s="169">
        <v>245</v>
      </c>
      <c r="F926" s="169">
        <v>380</v>
      </c>
      <c r="G926" s="169">
        <v>620</v>
      </c>
      <c r="H926" s="165">
        <f t="shared" si="24"/>
        <v>0.39516129032258063</v>
      </c>
      <c r="J926" t="str">
        <v>Block Group 1, Census Tract 501.03, Williamson County, Tennessee</v>
      </c>
      <c r="K926" t="str">
        <v>Census Tract 501.03, Williamson County, Tennessee</v>
      </c>
    </row>
    <row r="927" spans="1:11" x14ac:dyDescent="0.3">
      <c r="A927" s="167" t="s">
        <v>7699</v>
      </c>
      <c r="B927" s="168" t="s">
        <v>1837</v>
      </c>
      <c r="C927" s="168" t="s">
        <v>7630</v>
      </c>
      <c r="D927" s="169">
        <v>200</v>
      </c>
      <c r="E927" s="169">
        <v>440</v>
      </c>
      <c r="F927" s="169">
        <v>660</v>
      </c>
      <c r="G927" s="170">
        <v>1400</v>
      </c>
      <c r="H927" s="165">
        <f t="shared" si="24"/>
        <v>0.31428571428571428</v>
      </c>
      <c r="J927" t="str">
        <v>Block Group 1, Census Tract 501.04, Williamson County, Tennessee</v>
      </c>
      <c r="K927" t="str">
        <v>Census Tract 501.04, Williamson County, Tennessee</v>
      </c>
    </row>
    <row r="928" spans="1:11" x14ac:dyDescent="0.3">
      <c r="A928" s="167" t="s">
        <v>7699</v>
      </c>
      <c r="B928" s="168" t="s">
        <v>1838</v>
      </c>
      <c r="C928" s="168" t="s">
        <v>7630</v>
      </c>
      <c r="D928" s="169">
        <v>80</v>
      </c>
      <c r="E928" s="169">
        <v>150</v>
      </c>
      <c r="F928" s="169">
        <v>215</v>
      </c>
      <c r="G928" s="169">
        <v>445</v>
      </c>
      <c r="H928" s="165">
        <f t="shared" si="24"/>
        <v>0.33707865168539325</v>
      </c>
      <c r="J928" t="str">
        <v>Block Group 1, Census Tract 501.05, Williamson County, Tennessee</v>
      </c>
      <c r="K928" t="str">
        <v>Census Tract 501.05, Williamson County, Tennessee</v>
      </c>
    </row>
    <row r="929" spans="1:11" x14ac:dyDescent="0.3">
      <c r="A929" s="167" t="s">
        <v>7699</v>
      </c>
      <c r="B929" s="168" t="s">
        <v>1839</v>
      </c>
      <c r="C929" s="168" t="s">
        <v>7630</v>
      </c>
      <c r="D929" s="169">
        <v>315</v>
      </c>
      <c r="E929" s="169">
        <v>450</v>
      </c>
      <c r="F929" s="169">
        <v>600</v>
      </c>
      <c r="G929" s="169">
        <v>830</v>
      </c>
      <c r="H929" s="165">
        <f t="shared" si="24"/>
        <v>0.54216867469879515</v>
      </c>
      <c r="J929" t="str">
        <v>Block Group 1, Census Tract 502, Hawkins County, Tennessee</v>
      </c>
      <c r="K929" t="str">
        <v>Census Tract 502, Hawkins County, Tennessee</v>
      </c>
    </row>
    <row r="930" spans="1:11" x14ac:dyDescent="0.3">
      <c r="A930" s="167" t="s">
        <v>7699</v>
      </c>
      <c r="B930" s="168" t="s">
        <v>1840</v>
      </c>
      <c r="C930" s="168" t="s">
        <v>7630</v>
      </c>
      <c r="D930" s="169">
        <v>185</v>
      </c>
      <c r="E930" s="169">
        <v>355</v>
      </c>
      <c r="F930" s="169">
        <v>495</v>
      </c>
      <c r="G930" s="169">
        <v>850</v>
      </c>
      <c r="H930" s="165">
        <f t="shared" si="24"/>
        <v>0.41764705882352943</v>
      </c>
      <c r="J930" t="str">
        <v>Block Group 1, Census Tract 502, Lauderdale County, Tennessee</v>
      </c>
      <c r="K930" t="str">
        <v>Census Tract 502, Lauderdale County, Tennessee</v>
      </c>
    </row>
    <row r="931" spans="1:11" x14ac:dyDescent="0.3">
      <c r="A931" s="167" t="s">
        <v>7699</v>
      </c>
      <c r="B931" s="168" t="s">
        <v>1841</v>
      </c>
      <c r="C931" s="168" t="s">
        <v>7630</v>
      </c>
      <c r="D931" s="169">
        <v>130</v>
      </c>
      <c r="E931" s="169">
        <v>295</v>
      </c>
      <c r="F931" s="169">
        <v>445</v>
      </c>
      <c r="G931" s="169">
        <v>620</v>
      </c>
      <c r="H931" s="165">
        <f t="shared" si="24"/>
        <v>0.47580645161290325</v>
      </c>
      <c r="J931" t="str">
        <v>Block Group 1, Census Tract 502.01, Marion County, Tennessee</v>
      </c>
      <c r="K931" t="str">
        <v>Census Tract 502.01, Marion County, Tennessee</v>
      </c>
    </row>
    <row r="932" spans="1:11" x14ac:dyDescent="0.3">
      <c r="A932" s="167" t="s">
        <v>7699</v>
      </c>
      <c r="B932" s="168" t="s">
        <v>1842</v>
      </c>
      <c r="C932" s="168" t="s">
        <v>7630</v>
      </c>
      <c r="D932" s="169">
        <v>235</v>
      </c>
      <c r="E932" s="169">
        <v>765</v>
      </c>
      <c r="F932" s="170">
        <v>1235</v>
      </c>
      <c r="G932" s="170">
        <v>1845</v>
      </c>
      <c r="H932" s="165">
        <f t="shared" si="24"/>
        <v>0.41463414634146339</v>
      </c>
      <c r="J932" t="str">
        <v>Block Group 1, Census Tract 502.03, Marion County, Tennessee</v>
      </c>
      <c r="K932" t="str">
        <v>Census Tract 502.03, Marion County, Tennessee</v>
      </c>
    </row>
    <row r="933" spans="1:11" x14ac:dyDescent="0.3">
      <c r="A933" s="167" t="s">
        <v>7699</v>
      </c>
      <c r="B933" s="168" t="s">
        <v>1843</v>
      </c>
      <c r="C933" s="168" t="s">
        <v>7630</v>
      </c>
      <c r="D933" s="169">
        <v>80</v>
      </c>
      <c r="E933" s="169">
        <v>305</v>
      </c>
      <c r="F933" s="169">
        <v>415</v>
      </c>
      <c r="G933" s="169">
        <v>880</v>
      </c>
      <c r="H933" s="165">
        <f t="shared" si="24"/>
        <v>0.34659090909090912</v>
      </c>
      <c r="J933" t="str">
        <v>Block Group 1, Census Tract 502.04, Marion County, Tennessee</v>
      </c>
      <c r="K933" t="str">
        <v>Census Tract 502.04, Marion County, Tennessee</v>
      </c>
    </row>
    <row r="934" spans="1:11" x14ac:dyDescent="0.3">
      <c r="A934" s="167" t="s">
        <v>7699</v>
      </c>
      <c r="B934" s="168" t="s">
        <v>1844</v>
      </c>
      <c r="C934" s="168" t="s">
        <v>7630</v>
      </c>
      <c r="D934" s="169">
        <v>455</v>
      </c>
      <c r="E934" s="169">
        <v>650</v>
      </c>
      <c r="F934" s="169">
        <v>945</v>
      </c>
      <c r="G934" s="170">
        <v>1255</v>
      </c>
      <c r="H934" s="165">
        <f t="shared" si="24"/>
        <v>0.51792828685258963</v>
      </c>
      <c r="J934" t="str">
        <v>Block Group 1, Census Tract 502.04, Williamson County, Tennessee</v>
      </c>
      <c r="K934" t="str">
        <v>Census Tract 502.04, Williamson County, Tennessee</v>
      </c>
    </row>
    <row r="935" spans="1:11" x14ac:dyDescent="0.3">
      <c r="A935" s="167" t="s">
        <v>7699</v>
      </c>
      <c r="B935" s="168" t="s">
        <v>1845</v>
      </c>
      <c r="C935" s="168" t="s">
        <v>7630</v>
      </c>
      <c r="D935" s="169">
        <v>545</v>
      </c>
      <c r="E935" s="169">
        <v>730</v>
      </c>
      <c r="F935" s="170">
        <v>1085</v>
      </c>
      <c r="G935" s="170">
        <v>1770</v>
      </c>
      <c r="H935" s="165">
        <f t="shared" si="24"/>
        <v>0.41242937853107342</v>
      </c>
      <c r="J935" t="str">
        <v>Block Group 1, Census Tract 502.05, Williamson County, Tennessee</v>
      </c>
      <c r="K935" t="str">
        <v>Census Tract 502.05, Williamson County, Tennessee</v>
      </c>
    </row>
    <row r="936" spans="1:11" x14ac:dyDescent="0.3">
      <c r="A936" s="167" t="s">
        <v>7699</v>
      </c>
      <c r="B936" s="168" t="s">
        <v>1846</v>
      </c>
      <c r="C936" s="168" t="s">
        <v>7631</v>
      </c>
      <c r="D936" s="169">
        <v>65</v>
      </c>
      <c r="E936" s="169">
        <v>145</v>
      </c>
      <c r="F936" s="169">
        <v>430</v>
      </c>
      <c r="G936" s="170">
        <v>1550</v>
      </c>
      <c r="H936" s="165">
        <f t="shared" si="24"/>
        <v>9.3548387096774197E-2</v>
      </c>
      <c r="J936" t="str">
        <v>Block Group 1, Census Tract 502.06, Williamson County, Tennessee</v>
      </c>
      <c r="K936" t="str">
        <v>Census Tract 502.06, Williamson County, Tennessee</v>
      </c>
    </row>
    <row r="937" spans="1:11" x14ac:dyDescent="0.3">
      <c r="A937" s="167" t="s">
        <v>7699</v>
      </c>
      <c r="B937" s="168" t="s">
        <v>1847</v>
      </c>
      <c r="C937" s="168" t="s">
        <v>7631</v>
      </c>
      <c r="D937" s="169">
        <v>65</v>
      </c>
      <c r="E937" s="169">
        <v>120</v>
      </c>
      <c r="F937" s="169">
        <v>285</v>
      </c>
      <c r="G937" s="170">
        <v>1270</v>
      </c>
      <c r="H937" s="165">
        <f t="shared" si="24"/>
        <v>9.4488188976377951E-2</v>
      </c>
      <c r="J937" t="str">
        <v>Block Group 1, Census Tract 502.07, Williamson County, Tennessee</v>
      </c>
      <c r="K937" t="str">
        <v>Census Tract 502.07, Williamson County, Tennessee</v>
      </c>
    </row>
    <row r="938" spans="1:11" x14ac:dyDescent="0.3">
      <c r="A938" s="167" t="s">
        <v>7699</v>
      </c>
      <c r="B938" s="168" t="s">
        <v>1848</v>
      </c>
      <c r="C938" s="168" t="s">
        <v>7631</v>
      </c>
      <c r="D938" s="169">
        <v>515</v>
      </c>
      <c r="E938" s="169">
        <v>830</v>
      </c>
      <c r="F938" s="170">
        <v>1245</v>
      </c>
      <c r="G938" s="170">
        <v>1985</v>
      </c>
      <c r="H938" s="165">
        <f t="shared" si="24"/>
        <v>0.41813602015113349</v>
      </c>
      <c r="J938" t="str">
        <v>Block Group 1, Census Tract 502.09, Williamson County, Tennessee</v>
      </c>
      <c r="K938" t="str">
        <v>Census Tract 502.09, Williamson County, Tennessee</v>
      </c>
    </row>
    <row r="939" spans="1:11" x14ac:dyDescent="0.3">
      <c r="A939" s="167" t="s">
        <v>7699</v>
      </c>
      <c r="B939" s="168" t="s">
        <v>1849</v>
      </c>
      <c r="C939" s="168" t="s">
        <v>7631</v>
      </c>
      <c r="D939" s="169">
        <v>195</v>
      </c>
      <c r="E939" s="169">
        <v>365</v>
      </c>
      <c r="F939" s="169">
        <v>525</v>
      </c>
      <c r="G939" s="170">
        <v>1095</v>
      </c>
      <c r="H939" s="165">
        <f t="shared" si="24"/>
        <v>0.33333333333333331</v>
      </c>
      <c r="J939" t="str">
        <v>Block Group 1, Census Tract 502.10, Williamson County, Tennessee</v>
      </c>
      <c r="K939" t="str">
        <v>Census Tract 502.10, Williamson County, Tennessee</v>
      </c>
    </row>
    <row r="940" spans="1:11" x14ac:dyDescent="0.3">
      <c r="A940" s="167" t="s">
        <v>7699</v>
      </c>
      <c r="B940" s="168" t="s">
        <v>1850</v>
      </c>
      <c r="C940" s="168" t="s">
        <v>7631</v>
      </c>
      <c r="D940" s="169">
        <v>150</v>
      </c>
      <c r="E940" s="169">
        <v>355</v>
      </c>
      <c r="F940" s="169">
        <v>400</v>
      </c>
      <c r="G940" s="169">
        <v>710</v>
      </c>
      <c r="H940" s="165">
        <f t="shared" si="24"/>
        <v>0.5</v>
      </c>
      <c r="J940" t="str">
        <v>Block Group 1, Census Tract 502.11, Williamson County, Tennessee</v>
      </c>
      <c r="K940" t="str">
        <v>Census Tract 502.11, Williamson County, Tennessee</v>
      </c>
    </row>
    <row r="941" spans="1:11" x14ac:dyDescent="0.3">
      <c r="A941" s="167" t="s">
        <v>7699</v>
      </c>
      <c r="B941" s="168" t="s">
        <v>1851</v>
      </c>
      <c r="C941" s="168" t="s">
        <v>7631</v>
      </c>
      <c r="D941" s="169">
        <v>355</v>
      </c>
      <c r="E941" s="169">
        <v>455</v>
      </c>
      <c r="F941" s="169">
        <v>635</v>
      </c>
      <c r="G941" s="170">
        <v>1265</v>
      </c>
      <c r="H941" s="165">
        <f t="shared" si="24"/>
        <v>0.35968379446640314</v>
      </c>
      <c r="J941" t="str">
        <v>Block Group 1, Census Tract 502.12, Williamson County, Tennessee</v>
      </c>
      <c r="K941" t="str">
        <v>Census Tract 502.12, Williamson County, Tennessee</v>
      </c>
    </row>
    <row r="942" spans="1:11" x14ac:dyDescent="0.3">
      <c r="A942" s="167" t="s">
        <v>7699</v>
      </c>
      <c r="B942" s="168" t="s">
        <v>1852</v>
      </c>
      <c r="C942" s="168" t="s">
        <v>7631</v>
      </c>
      <c r="D942" s="169">
        <v>185</v>
      </c>
      <c r="E942" s="169">
        <v>355</v>
      </c>
      <c r="F942" s="169">
        <v>575</v>
      </c>
      <c r="G942" s="169">
        <v>950</v>
      </c>
      <c r="H942" s="165">
        <f t="shared" si="24"/>
        <v>0.37368421052631579</v>
      </c>
      <c r="J942" t="str">
        <v>Block Group 1, Census Tract 503, Lauderdale County, Tennessee</v>
      </c>
      <c r="K942" t="str">
        <v>Census Tract 503, Lauderdale County, Tennessee</v>
      </c>
    </row>
    <row r="943" spans="1:11" x14ac:dyDescent="0.3">
      <c r="A943" s="167" t="s">
        <v>7699</v>
      </c>
      <c r="B943" s="168" t="s">
        <v>1853</v>
      </c>
      <c r="C943" s="168" t="s">
        <v>7631</v>
      </c>
      <c r="D943" s="169">
        <v>90</v>
      </c>
      <c r="E943" s="169">
        <v>125</v>
      </c>
      <c r="F943" s="169">
        <v>240</v>
      </c>
      <c r="G943" s="169">
        <v>350</v>
      </c>
      <c r="H943" s="165">
        <f t="shared" si="24"/>
        <v>0.35714285714285715</v>
      </c>
      <c r="J943" t="str">
        <v>Block Group 1, Census Tract 503.01, Hawkins County, Tennessee</v>
      </c>
      <c r="K943" t="str">
        <v>Census Tract 503.01, Hawkins County, Tennessee</v>
      </c>
    </row>
    <row r="944" spans="1:11" x14ac:dyDescent="0.3">
      <c r="A944" s="167" t="s">
        <v>7699</v>
      </c>
      <c r="B944" s="168" t="s">
        <v>1854</v>
      </c>
      <c r="C944" s="168" t="s">
        <v>7631</v>
      </c>
      <c r="D944" s="169">
        <v>145</v>
      </c>
      <c r="E944" s="169">
        <v>530</v>
      </c>
      <c r="F944" s="169">
        <v>680</v>
      </c>
      <c r="G944" s="170">
        <v>1620</v>
      </c>
      <c r="H944" s="165">
        <f t="shared" si="24"/>
        <v>0.3271604938271605</v>
      </c>
      <c r="J944" t="str">
        <v>Block Group 1, Census Tract 503.01, Marion County, Tennessee</v>
      </c>
      <c r="K944" t="str">
        <v>Census Tract 503.01, Marion County, Tennessee</v>
      </c>
    </row>
    <row r="945" spans="1:11" x14ac:dyDescent="0.3">
      <c r="A945" s="167" t="s">
        <v>7699</v>
      </c>
      <c r="B945" s="168" t="s">
        <v>1855</v>
      </c>
      <c r="C945" s="168" t="s">
        <v>7631</v>
      </c>
      <c r="D945" s="169">
        <v>100</v>
      </c>
      <c r="E945" s="169">
        <v>460</v>
      </c>
      <c r="F945" s="169">
        <v>750</v>
      </c>
      <c r="G945" s="170">
        <v>1020</v>
      </c>
      <c r="H945" s="165">
        <f t="shared" si="24"/>
        <v>0.45098039215686275</v>
      </c>
      <c r="J945" t="str">
        <v>Block Group 1, Census Tract 503.02, Hawkins County, Tennessee</v>
      </c>
      <c r="K945" t="str">
        <v>Census Tract 503.02, Hawkins County, Tennessee</v>
      </c>
    </row>
    <row r="946" spans="1:11" x14ac:dyDescent="0.3">
      <c r="A946" s="167" t="s">
        <v>7699</v>
      </c>
      <c r="B946" s="168" t="s">
        <v>1856</v>
      </c>
      <c r="C946" s="168" t="s">
        <v>7631</v>
      </c>
      <c r="D946" s="169">
        <v>10</v>
      </c>
      <c r="E946" s="170">
        <v>1095</v>
      </c>
      <c r="F946" s="170">
        <v>1305</v>
      </c>
      <c r="G946" s="170">
        <v>2640</v>
      </c>
      <c r="H946" s="165">
        <f t="shared" si="24"/>
        <v>0.41477272727272729</v>
      </c>
      <c r="J946" t="str">
        <v>Block Group 1, Census Tract 503.02, Marion County, Tennessee</v>
      </c>
      <c r="K946" t="str">
        <v>Census Tract 503.02, Marion County, Tennessee</v>
      </c>
    </row>
    <row r="947" spans="1:11" x14ac:dyDescent="0.3">
      <c r="A947" s="167" t="s">
        <v>7699</v>
      </c>
      <c r="B947" s="168" t="s">
        <v>1857</v>
      </c>
      <c r="C947" s="168" t="s">
        <v>7631</v>
      </c>
      <c r="D947" s="169">
        <v>340</v>
      </c>
      <c r="E947" s="169">
        <v>490</v>
      </c>
      <c r="F947" s="169">
        <v>810</v>
      </c>
      <c r="G947" s="170">
        <v>1425</v>
      </c>
      <c r="H947" s="165">
        <f t="shared" si="24"/>
        <v>0.34385964912280703</v>
      </c>
      <c r="J947" t="str">
        <v>Block Group 1, Census Tract 503.03, Williamson County, Tennessee</v>
      </c>
      <c r="K947" t="str">
        <v>Census Tract 503.03, Williamson County, Tennessee</v>
      </c>
    </row>
    <row r="948" spans="1:11" x14ac:dyDescent="0.3">
      <c r="A948" s="167" t="s">
        <v>7699</v>
      </c>
      <c r="B948" s="168" t="s">
        <v>1858</v>
      </c>
      <c r="C948" s="168" t="s">
        <v>7631</v>
      </c>
      <c r="D948" s="169">
        <v>360</v>
      </c>
      <c r="E948" s="169">
        <v>485</v>
      </c>
      <c r="F948" s="169">
        <v>645</v>
      </c>
      <c r="G948" s="170">
        <v>1850</v>
      </c>
      <c r="H948" s="165">
        <f t="shared" si="24"/>
        <v>0.26216216216216215</v>
      </c>
      <c r="J948" t="str">
        <v>Block Group 1, Census Tract 503.04, Williamson County, Tennessee</v>
      </c>
      <c r="K948" t="str">
        <v>Census Tract 503.04, Williamson County, Tennessee</v>
      </c>
    </row>
    <row r="949" spans="1:11" x14ac:dyDescent="0.3">
      <c r="A949" s="167" t="s">
        <v>7699</v>
      </c>
      <c r="B949" s="168" t="s">
        <v>1859</v>
      </c>
      <c r="C949" s="168" t="s">
        <v>7631</v>
      </c>
      <c r="D949" s="169">
        <v>385</v>
      </c>
      <c r="E949" s="169">
        <v>605</v>
      </c>
      <c r="F949" s="169">
        <v>960</v>
      </c>
      <c r="G949" s="170">
        <v>1105</v>
      </c>
      <c r="H949" s="165">
        <f t="shared" si="24"/>
        <v>0.54751131221719462</v>
      </c>
      <c r="J949" t="str">
        <v>Block Group 1, Census Tract 503.05, Williamson County, Tennessee</v>
      </c>
      <c r="K949" t="str">
        <v>Census Tract 503.05, Williamson County, Tennessee</v>
      </c>
    </row>
    <row r="950" spans="1:11" x14ac:dyDescent="0.3">
      <c r="A950" s="167" t="s">
        <v>7699</v>
      </c>
      <c r="B950" s="168" t="s">
        <v>1860</v>
      </c>
      <c r="C950" s="168" t="s">
        <v>7631</v>
      </c>
      <c r="D950" s="169">
        <v>295</v>
      </c>
      <c r="E950" s="169">
        <v>700</v>
      </c>
      <c r="F950" s="169">
        <v>970</v>
      </c>
      <c r="G950" s="170">
        <v>2165</v>
      </c>
      <c r="H950" s="165">
        <f t="shared" si="24"/>
        <v>0.32332563510392609</v>
      </c>
      <c r="J950" t="str">
        <v>Block Group 1, Census Tract 503.06, Williamson County, Tennessee</v>
      </c>
      <c r="K950" t="str">
        <v>Census Tract 503.06, Williamson County, Tennessee</v>
      </c>
    </row>
    <row r="951" spans="1:11" x14ac:dyDescent="0.3">
      <c r="A951" s="167" t="s">
        <v>7699</v>
      </c>
      <c r="B951" s="168" t="s">
        <v>1861</v>
      </c>
      <c r="C951" s="168" t="s">
        <v>7631</v>
      </c>
      <c r="D951" s="169">
        <v>125</v>
      </c>
      <c r="E951" s="169">
        <v>495</v>
      </c>
      <c r="F951" s="169">
        <v>745</v>
      </c>
      <c r="G951" s="170">
        <v>1110</v>
      </c>
      <c r="H951" s="165">
        <f t="shared" si="24"/>
        <v>0.44594594594594594</v>
      </c>
      <c r="J951" t="str">
        <v>Block Group 1, Census Tract 503.07, Williamson County, Tennessee</v>
      </c>
      <c r="K951" t="str">
        <v>Census Tract 503.07, Williamson County, Tennessee</v>
      </c>
    </row>
    <row r="952" spans="1:11" x14ac:dyDescent="0.3">
      <c r="A952" s="167" t="s">
        <v>7699</v>
      </c>
      <c r="B952" s="168" t="s">
        <v>1862</v>
      </c>
      <c r="C952" s="168" t="s">
        <v>7631</v>
      </c>
      <c r="D952" s="169">
        <v>305</v>
      </c>
      <c r="E952" s="169">
        <v>480</v>
      </c>
      <c r="F952" s="169">
        <v>800</v>
      </c>
      <c r="G952" s="170">
        <v>1090</v>
      </c>
      <c r="H952" s="165">
        <f t="shared" si="24"/>
        <v>0.44036697247706424</v>
      </c>
      <c r="J952" t="str">
        <v>Block Group 1, Census Tract 504, Hawkins County, Tennessee</v>
      </c>
      <c r="K952" t="str">
        <v>Census Tract 504, Hawkins County, Tennessee</v>
      </c>
    </row>
    <row r="953" spans="1:11" x14ac:dyDescent="0.3">
      <c r="A953" s="167" t="s">
        <v>7699</v>
      </c>
      <c r="B953" s="168" t="s">
        <v>1863</v>
      </c>
      <c r="C953" s="168" t="s">
        <v>7631</v>
      </c>
      <c r="D953" s="169">
        <v>235</v>
      </c>
      <c r="E953" s="169">
        <v>255</v>
      </c>
      <c r="F953" s="169">
        <v>295</v>
      </c>
      <c r="G953" s="169">
        <v>615</v>
      </c>
      <c r="H953" s="165">
        <f t="shared" si="24"/>
        <v>0.41463414634146339</v>
      </c>
      <c r="J953" t="str">
        <v>Block Group 1, Census Tract 504, Lauderdale County, Tennessee</v>
      </c>
      <c r="K953" t="str">
        <v>Census Tract 504, Lauderdale County, Tennessee</v>
      </c>
    </row>
    <row r="954" spans="1:11" x14ac:dyDescent="0.3">
      <c r="A954" s="167" t="s">
        <v>7699</v>
      </c>
      <c r="B954" s="168" t="s">
        <v>1864</v>
      </c>
      <c r="C954" s="168" t="s">
        <v>7631</v>
      </c>
      <c r="D954" s="169">
        <v>280</v>
      </c>
      <c r="E954" s="169">
        <v>635</v>
      </c>
      <c r="F954" s="169">
        <v>720</v>
      </c>
      <c r="G954" s="169">
        <v>970</v>
      </c>
      <c r="H954" s="165">
        <f t="shared" si="24"/>
        <v>0.65463917525773196</v>
      </c>
      <c r="J954" t="str">
        <v>Block Group 1, Census Tract 504.03, Williamson County, Tennessee</v>
      </c>
      <c r="K954" t="str">
        <v>Census Tract 504.03, Williamson County, Tennessee</v>
      </c>
    </row>
    <row r="955" spans="1:11" x14ac:dyDescent="0.3">
      <c r="A955" s="167" t="s">
        <v>7699</v>
      </c>
      <c r="B955" s="168" t="s">
        <v>1865</v>
      </c>
      <c r="C955" s="168" t="s">
        <v>7631</v>
      </c>
      <c r="D955" s="169">
        <v>210</v>
      </c>
      <c r="E955" s="169">
        <v>450</v>
      </c>
      <c r="F955" s="169">
        <v>635</v>
      </c>
      <c r="G955" s="169">
        <v>715</v>
      </c>
      <c r="H955" s="165">
        <f t="shared" si="24"/>
        <v>0.62937062937062938</v>
      </c>
      <c r="J955" t="str">
        <v>Block Group 1, Census Tract 504.04, Williamson County, Tennessee</v>
      </c>
      <c r="K955" t="str">
        <v>Census Tract 504.04, Williamson County, Tennessee</v>
      </c>
    </row>
    <row r="956" spans="1:11" x14ac:dyDescent="0.3">
      <c r="A956" s="167" t="s">
        <v>7699</v>
      </c>
      <c r="B956" s="168" t="s">
        <v>1866</v>
      </c>
      <c r="C956" s="168" t="s">
        <v>7631</v>
      </c>
      <c r="D956" s="169">
        <v>140</v>
      </c>
      <c r="E956" s="169">
        <v>200</v>
      </c>
      <c r="F956" s="169">
        <v>230</v>
      </c>
      <c r="G956" s="169">
        <v>740</v>
      </c>
      <c r="H956" s="165">
        <f t="shared" si="24"/>
        <v>0.27027027027027029</v>
      </c>
      <c r="J956" t="str">
        <v>Block Group 1, Census Tract 504.05, Williamson County, Tennessee</v>
      </c>
      <c r="K956" t="str">
        <v>Census Tract 504.05, Williamson County, Tennessee</v>
      </c>
    </row>
    <row r="957" spans="1:11" x14ac:dyDescent="0.3">
      <c r="A957" s="167" t="s">
        <v>7699</v>
      </c>
      <c r="B957" s="168" t="s">
        <v>1867</v>
      </c>
      <c r="C957" s="168" t="s">
        <v>7631</v>
      </c>
      <c r="D957" s="169">
        <v>555</v>
      </c>
      <c r="E957" s="169">
        <v>935</v>
      </c>
      <c r="F957" s="170">
        <v>1105</v>
      </c>
      <c r="G957" s="170">
        <v>1285</v>
      </c>
      <c r="H957" s="165">
        <f t="shared" si="24"/>
        <v>0.72762645914396884</v>
      </c>
      <c r="J957" t="str">
        <v>Block Group 1, Census Tract 504.06, Williamson County, Tennessee</v>
      </c>
      <c r="K957" t="str">
        <v>Census Tract 504.06, Williamson County, Tennessee</v>
      </c>
    </row>
    <row r="958" spans="1:11" x14ac:dyDescent="0.3">
      <c r="A958" s="167" t="s">
        <v>7699</v>
      </c>
      <c r="B958" s="168" t="s">
        <v>1868</v>
      </c>
      <c r="C958" s="168" t="s">
        <v>7631</v>
      </c>
      <c r="D958" s="169">
        <v>605</v>
      </c>
      <c r="E958" s="169">
        <v>890</v>
      </c>
      <c r="F958" s="170">
        <v>1125</v>
      </c>
      <c r="G958" s="170">
        <v>1425</v>
      </c>
      <c r="H958" s="165">
        <f t="shared" si="24"/>
        <v>0.62456140350877198</v>
      </c>
      <c r="J958" t="str">
        <v>Block Group 1, Census Tract 505.01, Hawkins County, Tennessee</v>
      </c>
      <c r="K958" t="str">
        <v>Census Tract 505.01, Hawkins County, Tennessee</v>
      </c>
    </row>
    <row r="959" spans="1:11" x14ac:dyDescent="0.3">
      <c r="A959" s="167" t="s">
        <v>7699</v>
      </c>
      <c r="B959" s="168" t="s">
        <v>1869</v>
      </c>
      <c r="C959" s="168" t="s">
        <v>7631</v>
      </c>
      <c r="D959" s="169">
        <v>590</v>
      </c>
      <c r="E959" s="169">
        <v>735</v>
      </c>
      <c r="F959" s="170">
        <v>1225</v>
      </c>
      <c r="G959" s="170">
        <v>1960</v>
      </c>
      <c r="H959" s="165">
        <f t="shared" si="24"/>
        <v>0.375</v>
      </c>
      <c r="J959" t="str">
        <v>Block Group 1, Census Tract 505.02, Hawkins County, Tennessee</v>
      </c>
      <c r="K959" t="str">
        <v>Census Tract 505.02, Hawkins County, Tennessee</v>
      </c>
    </row>
    <row r="960" spans="1:11" x14ac:dyDescent="0.3">
      <c r="A960" s="167" t="s">
        <v>7699</v>
      </c>
      <c r="B960" s="168" t="s">
        <v>1870</v>
      </c>
      <c r="C960" s="168" t="s">
        <v>7631</v>
      </c>
      <c r="D960" s="169">
        <v>585</v>
      </c>
      <c r="E960" s="169">
        <v>860</v>
      </c>
      <c r="F960" s="170">
        <v>1500</v>
      </c>
      <c r="G960" s="170">
        <v>2105</v>
      </c>
      <c r="H960" s="165">
        <f t="shared" si="24"/>
        <v>0.40855106888361042</v>
      </c>
      <c r="J960" t="str">
        <v>Block Group 1, Census Tract 505.02, Williamson County, Tennessee</v>
      </c>
      <c r="K960" t="str">
        <v>Census Tract 505.02, Williamson County, Tennessee</v>
      </c>
    </row>
    <row r="961" spans="1:11" x14ac:dyDescent="0.3">
      <c r="A961" s="167" t="s">
        <v>7699</v>
      </c>
      <c r="B961" s="168" t="s">
        <v>1871</v>
      </c>
      <c r="C961" s="168" t="s">
        <v>7631</v>
      </c>
      <c r="D961" s="169">
        <v>315</v>
      </c>
      <c r="E961" s="169">
        <v>480</v>
      </c>
      <c r="F961" s="169">
        <v>500</v>
      </c>
      <c r="G961" s="169">
        <v>760</v>
      </c>
      <c r="H961" s="165">
        <f t="shared" si="24"/>
        <v>0.63157894736842102</v>
      </c>
      <c r="J961" t="str">
        <v>Block Group 1, Census Tract 505.03, Hawkins County, Tennessee</v>
      </c>
      <c r="K961" t="str">
        <v>Census Tract 505.03, Hawkins County, Tennessee</v>
      </c>
    </row>
    <row r="962" spans="1:11" x14ac:dyDescent="0.3">
      <c r="A962" s="167" t="s">
        <v>7699</v>
      </c>
      <c r="B962" s="168" t="s">
        <v>1872</v>
      </c>
      <c r="C962" s="168" t="s">
        <v>7631</v>
      </c>
      <c r="D962" s="169">
        <v>120</v>
      </c>
      <c r="E962" s="169">
        <v>480</v>
      </c>
      <c r="F962" s="169">
        <v>875</v>
      </c>
      <c r="G962" s="170">
        <v>1410</v>
      </c>
      <c r="H962" s="165">
        <f t="shared" si="24"/>
        <v>0.34042553191489361</v>
      </c>
      <c r="J962" t="str">
        <v>Block Group 1, Census Tract 505.03, Lauderdale County, Tennessee</v>
      </c>
      <c r="K962" t="str">
        <v>Census Tract 505.03, Lauderdale County, Tennessee</v>
      </c>
    </row>
    <row r="963" spans="1:11" x14ac:dyDescent="0.3">
      <c r="A963" s="167" t="s">
        <v>7699</v>
      </c>
      <c r="B963" s="168" t="s">
        <v>1873</v>
      </c>
      <c r="C963" s="168" t="s">
        <v>7631</v>
      </c>
      <c r="D963" s="169">
        <v>400</v>
      </c>
      <c r="E963" s="169">
        <v>655</v>
      </c>
      <c r="F963" s="169">
        <v>840</v>
      </c>
      <c r="G963" s="170">
        <v>1120</v>
      </c>
      <c r="H963" s="165">
        <f t="shared" si="24"/>
        <v>0.5848214285714286</v>
      </c>
      <c r="J963" t="str">
        <v>Block Group 1, Census Tract 505.03, Williamson County, Tennessee</v>
      </c>
      <c r="K963" t="str">
        <v>Census Tract 505.03, Williamson County, Tennessee</v>
      </c>
    </row>
    <row r="964" spans="1:11" x14ac:dyDescent="0.3">
      <c r="A964" s="167" t="s">
        <v>7699</v>
      </c>
      <c r="B964" s="168" t="s">
        <v>1874</v>
      </c>
      <c r="C964" s="168" t="s">
        <v>7631</v>
      </c>
      <c r="D964" s="169">
        <v>680</v>
      </c>
      <c r="E964" s="169">
        <v>890</v>
      </c>
      <c r="F964" s="169">
        <v>980</v>
      </c>
      <c r="G964" s="170">
        <v>1085</v>
      </c>
      <c r="H964" s="165">
        <f t="shared" ref="H964:H1027" si="25">E964/G964</f>
        <v>0.82027649769585254</v>
      </c>
      <c r="J964" t="str">
        <v>Block Group 1, Census Tract 505.04, Lauderdale County, Tennessee</v>
      </c>
      <c r="K964" t="str">
        <v>Census Tract 505.04, Lauderdale County, Tennessee</v>
      </c>
    </row>
    <row r="965" spans="1:11" x14ac:dyDescent="0.3">
      <c r="A965" s="167" t="s">
        <v>7699</v>
      </c>
      <c r="B965" s="168" t="s">
        <v>1875</v>
      </c>
      <c r="C965" s="168" t="s">
        <v>7631</v>
      </c>
      <c r="D965" s="169">
        <v>115</v>
      </c>
      <c r="E965" s="169">
        <v>515</v>
      </c>
      <c r="F965" s="169">
        <v>760</v>
      </c>
      <c r="G965" s="170">
        <v>1805</v>
      </c>
      <c r="H965" s="165">
        <f t="shared" si="25"/>
        <v>0.2853185595567867</v>
      </c>
      <c r="J965" t="str">
        <v>Block Group 1, Census Tract 505.04, Williamson County, Tennessee</v>
      </c>
      <c r="K965" t="str">
        <v>Census Tract 505.04, Williamson County, Tennessee</v>
      </c>
    </row>
    <row r="966" spans="1:11" x14ac:dyDescent="0.3">
      <c r="A966" s="167" t="s">
        <v>7699</v>
      </c>
      <c r="B966" s="168" t="s">
        <v>1876</v>
      </c>
      <c r="C966" s="168" t="s">
        <v>7631</v>
      </c>
      <c r="D966" s="169">
        <v>4</v>
      </c>
      <c r="E966" s="169">
        <v>135</v>
      </c>
      <c r="F966" s="169">
        <v>205</v>
      </c>
      <c r="G966" s="170">
        <v>1410</v>
      </c>
      <c r="H966" s="165">
        <f t="shared" si="25"/>
        <v>9.5744680851063829E-2</v>
      </c>
      <c r="J966" t="str">
        <v>Block Group 1, Census Tract 505.05, Lauderdale County, Tennessee</v>
      </c>
      <c r="K966" t="str">
        <v>Census Tract 505.05, Lauderdale County, Tennessee</v>
      </c>
    </row>
    <row r="967" spans="1:11" x14ac:dyDescent="0.3">
      <c r="A967" s="167" t="s">
        <v>7699</v>
      </c>
      <c r="B967" s="168" t="s">
        <v>1877</v>
      </c>
      <c r="C967" s="168" t="s">
        <v>7631</v>
      </c>
      <c r="D967" s="169">
        <v>580</v>
      </c>
      <c r="E967" s="169">
        <v>935</v>
      </c>
      <c r="F967" s="170">
        <v>1490</v>
      </c>
      <c r="G967" s="170">
        <v>2205</v>
      </c>
      <c r="H967" s="165">
        <f t="shared" si="25"/>
        <v>0.42403628117913833</v>
      </c>
      <c r="J967" t="str">
        <v>Block Group 1, Census Tract 505.06, Lauderdale County, Tennessee</v>
      </c>
      <c r="K967" t="str">
        <v>Census Tract 505.06, Lauderdale County, Tennessee</v>
      </c>
    </row>
    <row r="968" spans="1:11" x14ac:dyDescent="0.3">
      <c r="A968" s="167" t="s">
        <v>7699</v>
      </c>
      <c r="B968" s="168" t="s">
        <v>1878</v>
      </c>
      <c r="C968" s="168" t="s">
        <v>7631</v>
      </c>
      <c r="D968" s="169">
        <v>110</v>
      </c>
      <c r="E968" s="169">
        <v>380</v>
      </c>
      <c r="F968" s="169">
        <v>880</v>
      </c>
      <c r="G968" s="170">
        <v>1390</v>
      </c>
      <c r="H968" s="165">
        <f t="shared" si="25"/>
        <v>0.2733812949640288</v>
      </c>
      <c r="J968" t="str">
        <v>Block Group 1, Census Tract 506, Lauderdale County, Tennessee</v>
      </c>
      <c r="K968" t="str">
        <v>Census Tract 506, Lauderdale County, Tennessee</v>
      </c>
    </row>
    <row r="969" spans="1:11" x14ac:dyDescent="0.3">
      <c r="A969" s="167" t="s">
        <v>7699</v>
      </c>
      <c r="B969" s="168" t="s">
        <v>1879</v>
      </c>
      <c r="C969" s="168" t="s">
        <v>7631</v>
      </c>
      <c r="D969" s="169">
        <v>40</v>
      </c>
      <c r="E969" s="169">
        <v>95</v>
      </c>
      <c r="F969" s="169">
        <v>210</v>
      </c>
      <c r="G969" s="169">
        <v>655</v>
      </c>
      <c r="H969" s="165">
        <f t="shared" si="25"/>
        <v>0.14503816793893129</v>
      </c>
      <c r="J969" t="str">
        <v>Block Group 1, Census Tract 506.01, Hawkins County, Tennessee</v>
      </c>
      <c r="K969" t="str">
        <v>Census Tract 506.01, Hawkins County, Tennessee</v>
      </c>
    </row>
    <row r="970" spans="1:11" x14ac:dyDescent="0.3">
      <c r="A970" s="167" t="s">
        <v>7699</v>
      </c>
      <c r="B970" s="168" t="s">
        <v>1880</v>
      </c>
      <c r="C970" s="168" t="s">
        <v>7631</v>
      </c>
      <c r="D970" s="169">
        <v>325</v>
      </c>
      <c r="E970" s="169">
        <v>545</v>
      </c>
      <c r="F970" s="169">
        <v>915</v>
      </c>
      <c r="G970" s="170">
        <v>1785</v>
      </c>
      <c r="H970" s="165">
        <f t="shared" si="25"/>
        <v>0.30532212885154064</v>
      </c>
      <c r="J970" t="str">
        <v>Block Group 1, Census Tract 506.01, Williamson County, Tennessee</v>
      </c>
      <c r="K970" t="str">
        <v>Census Tract 506.01, Williamson County, Tennessee</v>
      </c>
    </row>
    <row r="971" spans="1:11" x14ac:dyDescent="0.3">
      <c r="A971" s="167" t="s">
        <v>7699</v>
      </c>
      <c r="B971" s="168" t="s">
        <v>1881</v>
      </c>
      <c r="C971" s="168" t="s">
        <v>7631</v>
      </c>
      <c r="D971" s="169">
        <v>340</v>
      </c>
      <c r="E971" s="169">
        <v>805</v>
      </c>
      <c r="F971" s="170">
        <v>1140</v>
      </c>
      <c r="G971" s="170">
        <v>1945</v>
      </c>
      <c r="H971" s="165">
        <f t="shared" si="25"/>
        <v>0.41388174807197942</v>
      </c>
      <c r="J971" t="str">
        <v>Block Group 1, Census Tract 506.02, Hawkins County, Tennessee</v>
      </c>
      <c r="K971" t="str">
        <v>Census Tract 506.02, Hawkins County, Tennessee</v>
      </c>
    </row>
    <row r="972" spans="1:11" x14ac:dyDescent="0.3">
      <c r="A972" s="167" t="s">
        <v>7699</v>
      </c>
      <c r="B972" s="168" t="s">
        <v>1882</v>
      </c>
      <c r="C972" s="168" t="s">
        <v>7631</v>
      </c>
      <c r="D972" s="169">
        <v>145</v>
      </c>
      <c r="E972" s="169">
        <v>305</v>
      </c>
      <c r="F972" s="169">
        <v>560</v>
      </c>
      <c r="G972" s="169">
        <v>995</v>
      </c>
      <c r="H972" s="165">
        <f t="shared" si="25"/>
        <v>0.30653266331658291</v>
      </c>
      <c r="J972" t="str">
        <v>Block Group 1, Census Tract 506.03, Williamson County, Tennessee</v>
      </c>
      <c r="K972" t="str">
        <v>Census Tract 506.03, Williamson County, Tennessee</v>
      </c>
    </row>
    <row r="973" spans="1:11" x14ac:dyDescent="0.3">
      <c r="A973" s="167" t="s">
        <v>7699</v>
      </c>
      <c r="B973" s="168" t="s">
        <v>1883</v>
      </c>
      <c r="C973" s="168" t="s">
        <v>7631</v>
      </c>
      <c r="D973" s="169">
        <v>70</v>
      </c>
      <c r="E973" s="169">
        <v>520</v>
      </c>
      <c r="F973" s="169">
        <v>720</v>
      </c>
      <c r="G973" s="170">
        <v>1260</v>
      </c>
      <c r="H973" s="165">
        <f t="shared" si="25"/>
        <v>0.41269841269841268</v>
      </c>
      <c r="J973" t="str">
        <v>Block Group 1, Census Tract 506.04, Williamson County, Tennessee</v>
      </c>
      <c r="K973" t="str">
        <v>Census Tract 506.04, Williamson County, Tennessee</v>
      </c>
    </row>
    <row r="974" spans="1:11" x14ac:dyDescent="0.3">
      <c r="A974" s="167" t="s">
        <v>7699</v>
      </c>
      <c r="B974" s="168" t="s">
        <v>1884</v>
      </c>
      <c r="C974" s="168" t="s">
        <v>7631</v>
      </c>
      <c r="D974" s="169">
        <v>280</v>
      </c>
      <c r="E974" s="169">
        <v>880</v>
      </c>
      <c r="F974" s="170">
        <v>1335</v>
      </c>
      <c r="G974" s="170">
        <v>1940</v>
      </c>
      <c r="H974" s="165">
        <f t="shared" si="25"/>
        <v>0.45360824742268041</v>
      </c>
      <c r="J974" t="str">
        <v>Block Group 1, Census Tract 507, Hawkins County, Tennessee</v>
      </c>
      <c r="K974" t="str">
        <v>Census Tract 507, Hawkins County, Tennessee</v>
      </c>
    </row>
    <row r="975" spans="1:11" x14ac:dyDescent="0.3">
      <c r="A975" s="167" t="s">
        <v>7699</v>
      </c>
      <c r="B975" s="168" t="s">
        <v>1885</v>
      </c>
      <c r="C975" s="168" t="s">
        <v>7631</v>
      </c>
      <c r="D975" s="169">
        <v>180</v>
      </c>
      <c r="E975" s="169">
        <v>245</v>
      </c>
      <c r="F975" s="169">
        <v>405</v>
      </c>
      <c r="G975" s="169">
        <v>755</v>
      </c>
      <c r="H975" s="165">
        <f t="shared" si="25"/>
        <v>0.32450331125827814</v>
      </c>
      <c r="J975" t="str">
        <v>Block Group 1, Census Tract 507.01, Williamson County, Tennessee</v>
      </c>
      <c r="K975" t="str">
        <v>Census Tract 507.01, Williamson County, Tennessee</v>
      </c>
    </row>
    <row r="976" spans="1:11" x14ac:dyDescent="0.3">
      <c r="A976" s="167" t="s">
        <v>7699</v>
      </c>
      <c r="B976" s="168" t="s">
        <v>1886</v>
      </c>
      <c r="C976" s="168" t="s">
        <v>7631</v>
      </c>
      <c r="D976" s="169">
        <v>230</v>
      </c>
      <c r="E976" s="169">
        <v>560</v>
      </c>
      <c r="F976" s="170">
        <v>1200</v>
      </c>
      <c r="G976" s="170">
        <v>1620</v>
      </c>
      <c r="H976" s="165">
        <f t="shared" si="25"/>
        <v>0.34567901234567899</v>
      </c>
      <c r="J976" t="str">
        <v>Block Group 1, Census Tract 507.02, Williamson County, Tennessee</v>
      </c>
      <c r="K976" t="str">
        <v>Census Tract 507.02, Williamson County, Tennessee</v>
      </c>
    </row>
    <row r="977" spans="1:11" x14ac:dyDescent="0.3">
      <c r="A977" s="167" t="s">
        <v>7699</v>
      </c>
      <c r="B977" s="168" t="s">
        <v>1887</v>
      </c>
      <c r="C977" s="168" t="s">
        <v>7631</v>
      </c>
      <c r="D977" s="169">
        <v>40</v>
      </c>
      <c r="E977" s="169">
        <v>110</v>
      </c>
      <c r="F977" s="169">
        <v>145</v>
      </c>
      <c r="G977" s="169">
        <v>345</v>
      </c>
      <c r="H977" s="165">
        <f t="shared" si="25"/>
        <v>0.3188405797101449</v>
      </c>
      <c r="J977" t="str">
        <v>Block Group 1, Census Tract 508, Hawkins County, Tennessee</v>
      </c>
      <c r="K977" t="str">
        <v>Census Tract 508, Hawkins County, Tennessee</v>
      </c>
    </row>
    <row r="978" spans="1:11" x14ac:dyDescent="0.3">
      <c r="A978" s="167" t="s">
        <v>7699</v>
      </c>
      <c r="B978" s="168" t="s">
        <v>1888</v>
      </c>
      <c r="C978" s="168" t="s">
        <v>7631</v>
      </c>
      <c r="D978" s="169">
        <v>65</v>
      </c>
      <c r="E978" s="169">
        <v>185</v>
      </c>
      <c r="F978" s="169">
        <v>260</v>
      </c>
      <c r="G978" s="169">
        <v>435</v>
      </c>
      <c r="H978" s="165">
        <f t="shared" si="25"/>
        <v>0.42528735632183906</v>
      </c>
      <c r="J978" t="str">
        <v>Block Group 1, Census Tract 508.01, Williamson County, Tennessee</v>
      </c>
      <c r="K978" t="str">
        <v>Census Tract 508.01, Williamson County, Tennessee</v>
      </c>
    </row>
    <row r="979" spans="1:11" x14ac:dyDescent="0.3">
      <c r="A979" s="167" t="s">
        <v>7699</v>
      </c>
      <c r="B979" s="168" t="s">
        <v>1889</v>
      </c>
      <c r="C979" s="168" t="s">
        <v>7631</v>
      </c>
      <c r="D979" s="169">
        <v>135</v>
      </c>
      <c r="E979" s="169">
        <v>500</v>
      </c>
      <c r="F979" s="169">
        <v>815</v>
      </c>
      <c r="G979" s="170">
        <v>1745</v>
      </c>
      <c r="H979" s="165">
        <f t="shared" si="25"/>
        <v>0.28653295128939826</v>
      </c>
      <c r="J979" t="str">
        <v>Block Group 1, Census Tract 508.02, Williamson County, Tennessee</v>
      </c>
      <c r="K979" t="str">
        <v>Census Tract 508.02, Williamson County, Tennessee</v>
      </c>
    </row>
    <row r="980" spans="1:11" x14ac:dyDescent="0.3">
      <c r="A980" s="167" t="s">
        <v>7699</v>
      </c>
      <c r="B980" s="168" t="s">
        <v>1890</v>
      </c>
      <c r="C980" s="168" t="s">
        <v>7631</v>
      </c>
      <c r="D980" s="169">
        <v>370</v>
      </c>
      <c r="E980" s="169">
        <v>795</v>
      </c>
      <c r="F980" s="170">
        <v>1240</v>
      </c>
      <c r="G980" s="170">
        <v>1625</v>
      </c>
      <c r="H980" s="165">
        <f t="shared" si="25"/>
        <v>0.48923076923076925</v>
      </c>
      <c r="J980" t="str">
        <v>Block Group 1, Census Tract 509, Hawkins County, Tennessee</v>
      </c>
      <c r="K980" t="str">
        <v>Census Tract 509, Hawkins County, Tennessee</v>
      </c>
    </row>
    <row r="981" spans="1:11" x14ac:dyDescent="0.3">
      <c r="A981" s="167" t="s">
        <v>7699</v>
      </c>
      <c r="B981" s="168" t="s">
        <v>1891</v>
      </c>
      <c r="C981" s="168" t="s">
        <v>7632</v>
      </c>
      <c r="D981" s="169">
        <v>285</v>
      </c>
      <c r="E981" s="169">
        <v>445</v>
      </c>
      <c r="F981" s="169">
        <v>610</v>
      </c>
      <c r="G981" s="170">
        <v>1035</v>
      </c>
      <c r="H981" s="165">
        <f t="shared" si="25"/>
        <v>0.42995169082125606</v>
      </c>
      <c r="J981" t="str">
        <v>Block Group 1, Census Tract 509.04, Williamson County, Tennessee</v>
      </c>
      <c r="K981" t="str">
        <v>Census Tract 509.04, Williamson County, Tennessee</v>
      </c>
    </row>
    <row r="982" spans="1:11" x14ac:dyDescent="0.3">
      <c r="A982" s="167" t="s">
        <v>7699</v>
      </c>
      <c r="B982" s="168" t="s">
        <v>1892</v>
      </c>
      <c r="C982" s="168" t="s">
        <v>7632</v>
      </c>
      <c r="D982" s="169">
        <v>395</v>
      </c>
      <c r="E982" s="169">
        <v>520</v>
      </c>
      <c r="F982" s="169">
        <v>865</v>
      </c>
      <c r="G982" s="170">
        <v>1380</v>
      </c>
      <c r="H982" s="165">
        <f t="shared" si="25"/>
        <v>0.37681159420289856</v>
      </c>
      <c r="J982" t="str">
        <v>Block Group 1, Census Tract 509.05, Williamson County, Tennessee</v>
      </c>
      <c r="K982" t="str">
        <v>Census Tract 509.05, Williamson County, Tennessee</v>
      </c>
    </row>
    <row r="983" spans="1:11" x14ac:dyDescent="0.3">
      <c r="A983" s="167" t="s">
        <v>7699</v>
      </c>
      <c r="B983" s="168" t="s">
        <v>1893</v>
      </c>
      <c r="C983" s="168" t="s">
        <v>7632</v>
      </c>
      <c r="D983" s="169">
        <v>365</v>
      </c>
      <c r="E983" s="169">
        <v>520</v>
      </c>
      <c r="F983" s="169">
        <v>870</v>
      </c>
      <c r="G983" s="170">
        <v>1725</v>
      </c>
      <c r="H983" s="165">
        <f t="shared" si="25"/>
        <v>0.30144927536231886</v>
      </c>
      <c r="J983" t="str">
        <v>Block Group 1, Census Tract 509.06, Williamson County, Tennessee</v>
      </c>
      <c r="K983" t="str">
        <v>Census Tract 509.06, Williamson County, Tennessee</v>
      </c>
    </row>
    <row r="984" spans="1:11" x14ac:dyDescent="0.3">
      <c r="A984" s="167" t="s">
        <v>7699</v>
      </c>
      <c r="B984" s="168" t="s">
        <v>1894</v>
      </c>
      <c r="C984" s="168" t="s">
        <v>7632</v>
      </c>
      <c r="D984" s="169">
        <v>280</v>
      </c>
      <c r="E984" s="169">
        <v>565</v>
      </c>
      <c r="F984" s="169">
        <v>855</v>
      </c>
      <c r="G984" s="170">
        <v>1280</v>
      </c>
      <c r="H984" s="165">
        <f t="shared" si="25"/>
        <v>0.44140625</v>
      </c>
      <c r="J984" t="str">
        <v>Block Group 1, Census Tract 509.07, Williamson County, Tennessee</v>
      </c>
      <c r="K984" t="str">
        <v>Census Tract 509.07, Williamson County, Tennessee</v>
      </c>
    </row>
    <row r="985" spans="1:11" x14ac:dyDescent="0.3">
      <c r="A985" s="167" t="s">
        <v>7699</v>
      </c>
      <c r="B985" s="168" t="s">
        <v>1895</v>
      </c>
      <c r="C985" s="168" t="s">
        <v>7632</v>
      </c>
      <c r="D985" s="169">
        <v>50</v>
      </c>
      <c r="E985" s="169">
        <v>110</v>
      </c>
      <c r="F985" s="169">
        <v>290</v>
      </c>
      <c r="G985" s="169">
        <v>700</v>
      </c>
      <c r="H985" s="165">
        <f t="shared" si="25"/>
        <v>0.15714285714285714</v>
      </c>
      <c r="J985" t="str">
        <v>Block Group 1, Census Tract 509.08, Williamson County, Tennessee</v>
      </c>
      <c r="K985" t="str">
        <v>Census Tract 509.08, Williamson County, Tennessee</v>
      </c>
    </row>
    <row r="986" spans="1:11" x14ac:dyDescent="0.3">
      <c r="A986" s="167" t="s">
        <v>7699</v>
      </c>
      <c r="B986" s="168" t="s">
        <v>1896</v>
      </c>
      <c r="C986" s="168" t="s">
        <v>7632</v>
      </c>
      <c r="D986" s="169">
        <v>730</v>
      </c>
      <c r="E986" s="170">
        <v>1185</v>
      </c>
      <c r="F986" s="170">
        <v>1715</v>
      </c>
      <c r="G986" s="170">
        <v>2710</v>
      </c>
      <c r="H986" s="165">
        <f t="shared" si="25"/>
        <v>0.43726937269372695</v>
      </c>
      <c r="J986" t="str">
        <v>Block Group 1, Census Tract 509.09, Williamson County, Tennessee</v>
      </c>
      <c r="K986" t="str">
        <v>Census Tract 509.09, Williamson County, Tennessee</v>
      </c>
    </row>
    <row r="987" spans="1:11" x14ac:dyDescent="0.3">
      <c r="A987" s="167" t="s">
        <v>7699</v>
      </c>
      <c r="B987" s="168" t="s">
        <v>1897</v>
      </c>
      <c r="C987" s="168" t="s">
        <v>7632</v>
      </c>
      <c r="D987" s="169">
        <v>660</v>
      </c>
      <c r="E987" s="169">
        <v>955</v>
      </c>
      <c r="F987" s="170">
        <v>1245</v>
      </c>
      <c r="G987" s="170">
        <v>1425</v>
      </c>
      <c r="H987" s="165">
        <f t="shared" si="25"/>
        <v>0.6701754385964912</v>
      </c>
      <c r="J987" t="str">
        <v>Block Group 1, Census Tract 51, Knox County, Tennessee</v>
      </c>
      <c r="K987" t="str">
        <v>Census Tract 51, Knox County, Tennessee</v>
      </c>
    </row>
    <row r="988" spans="1:11" x14ac:dyDescent="0.3">
      <c r="A988" s="167" t="s">
        <v>7699</v>
      </c>
      <c r="B988" s="168" t="s">
        <v>1898</v>
      </c>
      <c r="C988" s="168" t="s">
        <v>7632</v>
      </c>
      <c r="D988" s="169">
        <v>320</v>
      </c>
      <c r="E988" s="169">
        <v>530</v>
      </c>
      <c r="F988" s="169">
        <v>870</v>
      </c>
      <c r="G988" s="170">
        <v>1350</v>
      </c>
      <c r="H988" s="165">
        <f t="shared" si="25"/>
        <v>0.3925925925925926</v>
      </c>
      <c r="J988" t="str">
        <v>Block Group 1, Census Tract 510.01, Williamson County, Tennessee</v>
      </c>
      <c r="K988" t="str">
        <v>Census Tract 510.01, Williamson County, Tennessee</v>
      </c>
    </row>
    <row r="989" spans="1:11" x14ac:dyDescent="0.3">
      <c r="A989" s="167" t="s">
        <v>7699</v>
      </c>
      <c r="B989" s="168" t="s">
        <v>1899</v>
      </c>
      <c r="C989" s="168" t="s">
        <v>7632</v>
      </c>
      <c r="D989" s="169">
        <v>545</v>
      </c>
      <c r="E989" s="169">
        <v>765</v>
      </c>
      <c r="F989" s="170">
        <v>1240</v>
      </c>
      <c r="G989" s="170">
        <v>1460</v>
      </c>
      <c r="H989" s="165">
        <f t="shared" si="25"/>
        <v>0.52397260273972601</v>
      </c>
      <c r="J989" t="str">
        <v>Block Group 1, Census Tract 510.02, Williamson County, Tennessee</v>
      </c>
      <c r="K989" t="str">
        <v>Census Tract 510.02, Williamson County, Tennessee</v>
      </c>
    </row>
    <row r="990" spans="1:11" x14ac:dyDescent="0.3">
      <c r="A990" s="167" t="s">
        <v>7699</v>
      </c>
      <c r="B990" s="168" t="s">
        <v>1900</v>
      </c>
      <c r="C990" s="168" t="s">
        <v>7632</v>
      </c>
      <c r="D990" s="169">
        <v>525</v>
      </c>
      <c r="E990" s="169">
        <v>865</v>
      </c>
      <c r="F990" s="170">
        <v>1695</v>
      </c>
      <c r="G990" s="170">
        <v>2430</v>
      </c>
      <c r="H990" s="165">
        <f t="shared" si="25"/>
        <v>0.3559670781893004</v>
      </c>
      <c r="J990" t="str">
        <v>Block Group 1, Census Tract 511, Williamson County, Tennessee</v>
      </c>
      <c r="K990" t="str">
        <v>Census Tract 511, Williamson County, Tennessee</v>
      </c>
    </row>
    <row r="991" spans="1:11" x14ac:dyDescent="0.3">
      <c r="A991" s="167" t="s">
        <v>7699</v>
      </c>
      <c r="B991" s="168" t="s">
        <v>1901</v>
      </c>
      <c r="C991" s="168" t="s">
        <v>7632</v>
      </c>
      <c r="D991" s="169">
        <v>130</v>
      </c>
      <c r="E991" s="169">
        <v>165</v>
      </c>
      <c r="F991" s="169">
        <v>485</v>
      </c>
      <c r="G991" s="169">
        <v>865</v>
      </c>
      <c r="H991" s="165">
        <f t="shared" si="25"/>
        <v>0.19075144508670519</v>
      </c>
      <c r="J991" t="str">
        <v>Block Group 1, Census Tract 512.03, Williamson County, Tennessee</v>
      </c>
      <c r="K991" t="str">
        <v>Census Tract 512.03, Williamson County, Tennessee</v>
      </c>
    </row>
    <row r="992" spans="1:11" x14ac:dyDescent="0.3">
      <c r="A992" s="167" t="s">
        <v>7699</v>
      </c>
      <c r="B992" s="168" t="s">
        <v>1902</v>
      </c>
      <c r="C992" s="168" t="s">
        <v>7632</v>
      </c>
      <c r="D992" s="169">
        <v>255</v>
      </c>
      <c r="E992" s="169">
        <v>430</v>
      </c>
      <c r="F992" s="169">
        <v>640</v>
      </c>
      <c r="G992" s="169">
        <v>990</v>
      </c>
      <c r="H992" s="165">
        <f t="shared" si="25"/>
        <v>0.43434343434343436</v>
      </c>
      <c r="J992" t="str">
        <v>Block Group 1, Census Tract 512.04, Williamson County, Tennessee</v>
      </c>
      <c r="K992" t="str">
        <v>Census Tract 512.04, Williamson County, Tennessee</v>
      </c>
    </row>
    <row r="993" spans="1:11" x14ac:dyDescent="0.3">
      <c r="A993" s="167" t="s">
        <v>7699</v>
      </c>
      <c r="B993" s="168" t="s">
        <v>1903</v>
      </c>
      <c r="C993" s="168" t="s">
        <v>7632</v>
      </c>
      <c r="D993" s="169">
        <v>165</v>
      </c>
      <c r="E993" s="169">
        <v>530</v>
      </c>
      <c r="F993" s="169">
        <v>615</v>
      </c>
      <c r="G993" s="170">
        <v>1035</v>
      </c>
      <c r="H993" s="165">
        <f t="shared" si="25"/>
        <v>0.51207729468599039</v>
      </c>
      <c r="J993" t="str">
        <v>Block Group 1, Census Tract 512.05, Williamson County, Tennessee</v>
      </c>
      <c r="K993" t="str">
        <v>Census Tract 512.05, Williamson County, Tennessee</v>
      </c>
    </row>
    <row r="994" spans="1:11" x14ac:dyDescent="0.3">
      <c r="A994" s="167" t="s">
        <v>7699</v>
      </c>
      <c r="B994" s="168" t="s">
        <v>1904</v>
      </c>
      <c r="C994" s="168" t="s">
        <v>7632</v>
      </c>
      <c r="D994" s="169">
        <v>55</v>
      </c>
      <c r="E994" s="169">
        <v>365</v>
      </c>
      <c r="F994" s="169">
        <v>540</v>
      </c>
      <c r="G994" s="170">
        <v>1015</v>
      </c>
      <c r="H994" s="165">
        <f t="shared" si="25"/>
        <v>0.35960591133004927</v>
      </c>
      <c r="J994" t="str">
        <v>Block Group 1, Census Tract 512.06, Williamson County, Tennessee</v>
      </c>
      <c r="K994" t="str">
        <v>Census Tract 512.06, Williamson County, Tennessee</v>
      </c>
    </row>
    <row r="995" spans="1:11" x14ac:dyDescent="0.3">
      <c r="A995" s="167" t="s">
        <v>7699</v>
      </c>
      <c r="B995" s="168" t="s">
        <v>1905</v>
      </c>
      <c r="C995" s="168" t="s">
        <v>7632</v>
      </c>
      <c r="D995" s="169">
        <v>180</v>
      </c>
      <c r="E995" s="169">
        <v>365</v>
      </c>
      <c r="F995" s="169">
        <v>930</v>
      </c>
      <c r="G995" s="170">
        <v>1865</v>
      </c>
      <c r="H995" s="165">
        <f t="shared" si="25"/>
        <v>0.19571045576407506</v>
      </c>
      <c r="J995" t="str">
        <v>Block Group 1, Census Tract 512.07, Williamson County, Tennessee</v>
      </c>
      <c r="K995" t="str">
        <v>Census Tract 512.07, Williamson County, Tennessee</v>
      </c>
    </row>
    <row r="996" spans="1:11" x14ac:dyDescent="0.3">
      <c r="A996" s="167" t="s">
        <v>7699</v>
      </c>
      <c r="B996" s="168" t="s">
        <v>1906</v>
      </c>
      <c r="C996" s="168" t="s">
        <v>7632</v>
      </c>
      <c r="D996" s="169">
        <v>390</v>
      </c>
      <c r="E996" s="169">
        <v>645</v>
      </c>
      <c r="F996" s="170">
        <v>1035</v>
      </c>
      <c r="G996" s="170">
        <v>1500</v>
      </c>
      <c r="H996" s="165">
        <f t="shared" si="25"/>
        <v>0.43</v>
      </c>
      <c r="J996" t="str">
        <v>Block Group 1, Census Tract 512.08, Williamson County, Tennessee</v>
      </c>
      <c r="K996" t="str">
        <v>Census Tract 512.08, Williamson County, Tennessee</v>
      </c>
    </row>
    <row r="997" spans="1:11" x14ac:dyDescent="0.3">
      <c r="A997" s="167" t="s">
        <v>7699</v>
      </c>
      <c r="B997" s="168" t="s">
        <v>1907</v>
      </c>
      <c r="C997" s="168" t="s">
        <v>7632</v>
      </c>
      <c r="D997" s="169">
        <v>840</v>
      </c>
      <c r="E997" s="170">
        <v>1260</v>
      </c>
      <c r="F997" s="170">
        <v>1795</v>
      </c>
      <c r="G997" s="170">
        <v>2310</v>
      </c>
      <c r="H997" s="165">
        <f t="shared" si="25"/>
        <v>0.54545454545454541</v>
      </c>
      <c r="J997" t="str">
        <v>Block Group 1, Census Tract 52.02, Knox County, Tennessee</v>
      </c>
      <c r="K997" t="str">
        <v>Census Tract 52.02, Knox County, Tennessee</v>
      </c>
    </row>
    <row r="998" spans="1:11" x14ac:dyDescent="0.3">
      <c r="A998" s="167" t="s">
        <v>7699</v>
      </c>
      <c r="B998" s="168" t="s">
        <v>1908</v>
      </c>
      <c r="C998" s="168" t="s">
        <v>7632</v>
      </c>
      <c r="D998" s="169">
        <v>175</v>
      </c>
      <c r="E998" s="169">
        <v>295</v>
      </c>
      <c r="F998" s="169">
        <v>465</v>
      </c>
      <c r="G998" s="169">
        <v>760</v>
      </c>
      <c r="H998" s="165">
        <f t="shared" si="25"/>
        <v>0.38815789473684209</v>
      </c>
      <c r="J998" t="str">
        <v>Block Group 1, Census Tract 52.03, Knox County, Tennessee</v>
      </c>
      <c r="K998" t="str">
        <v>Census Tract 52.03, Knox County, Tennessee</v>
      </c>
    </row>
    <row r="999" spans="1:11" x14ac:dyDescent="0.3">
      <c r="A999" s="167" t="s">
        <v>7699</v>
      </c>
      <c r="B999" s="168" t="s">
        <v>1909</v>
      </c>
      <c r="C999" s="168" t="s">
        <v>7632</v>
      </c>
      <c r="D999" s="169">
        <v>250</v>
      </c>
      <c r="E999" s="169">
        <v>455</v>
      </c>
      <c r="F999" s="169">
        <v>640</v>
      </c>
      <c r="G999" s="169">
        <v>815</v>
      </c>
      <c r="H999" s="165">
        <f t="shared" si="25"/>
        <v>0.55828220858895705</v>
      </c>
      <c r="J999" t="str">
        <v>Block Group 1, Census Tract 52.04, Knox County, Tennessee</v>
      </c>
      <c r="K999" t="str">
        <v>Census Tract 52.04, Knox County, Tennessee</v>
      </c>
    </row>
    <row r="1000" spans="1:11" x14ac:dyDescent="0.3">
      <c r="A1000" s="167" t="s">
        <v>7699</v>
      </c>
      <c r="B1000" s="168" t="s">
        <v>1910</v>
      </c>
      <c r="C1000" s="168" t="s">
        <v>7632</v>
      </c>
      <c r="D1000" s="169">
        <v>325</v>
      </c>
      <c r="E1000" s="169">
        <v>530</v>
      </c>
      <c r="F1000" s="169">
        <v>695</v>
      </c>
      <c r="G1000" s="169">
        <v>730</v>
      </c>
      <c r="H1000" s="165">
        <f t="shared" si="25"/>
        <v>0.72602739726027399</v>
      </c>
      <c r="J1000" t="str">
        <v>Block Group 1, Census Tract 53, Shelby County, Tennessee</v>
      </c>
      <c r="K1000" t="str">
        <v>Census Tract 53, Shelby County, Tennessee</v>
      </c>
    </row>
    <row r="1001" spans="1:11" x14ac:dyDescent="0.3">
      <c r="A1001" s="167" t="s">
        <v>7699</v>
      </c>
      <c r="B1001" s="168" t="s">
        <v>1911</v>
      </c>
      <c r="C1001" s="168" t="s">
        <v>7632</v>
      </c>
      <c r="D1001" s="170">
        <v>1535</v>
      </c>
      <c r="E1001" s="170">
        <v>2045</v>
      </c>
      <c r="F1001" s="170">
        <v>2475</v>
      </c>
      <c r="G1001" s="170">
        <v>2725</v>
      </c>
      <c r="H1001" s="165">
        <f t="shared" si="25"/>
        <v>0.75045871559633026</v>
      </c>
      <c r="J1001" t="str">
        <v>Block Group 1, Census Tract 53.01, Knox County, Tennessee</v>
      </c>
      <c r="K1001" t="str">
        <v>Census Tract 53.01, Knox County, Tennessee</v>
      </c>
    </row>
    <row r="1002" spans="1:11" x14ac:dyDescent="0.3">
      <c r="A1002" s="167" t="s">
        <v>7699</v>
      </c>
      <c r="B1002" s="168" t="s">
        <v>1912</v>
      </c>
      <c r="C1002" s="168" t="s">
        <v>7632</v>
      </c>
      <c r="D1002" s="169">
        <v>545</v>
      </c>
      <c r="E1002" s="169">
        <v>640</v>
      </c>
      <c r="F1002" s="170">
        <v>1090</v>
      </c>
      <c r="G1002" s="170">
        <v>1660</v>
      </c>
      <c r="H1002" s="165">
        <f t="shared" si="25"/>
        <v>0.38554216867469882</v>
      </c>
      <c r="J1002" t="str">
        <v>Block Group 1, Census Tract 53.02, Knox County, Tennessee</v>
      </c>
      <c r="K1002" t="str">
        <v>Census Tract 53.02, Knox County, Tennessee</v>
      </c>
    </row>
    <row r="1003" spans="1:11" x14ac:dyDescent="0.3">
      <c r="A1003" s="167" t="s">
        <v>7699</v>
      </c>
      <c r="B1003" s="168" t="s">
        <v>1913</v>
      </c>
      <c r="C1003" s="168" t="s">
        <v>7632</v>
      </c>
      <c r="D1003" s="169">
        <v>625</v>
      </c>
      <c r="E1003" s="169">
        <v>805</v>
      </c>
      <c r="F1003" s="170">
        <v>1080</v>
      </c>
      <c r="G1003" s="170">
        <v>1195</v>
      </c>
      <c r="H1003" s="165">
        <f t="shared" si="25"/>
        <v>0.67364016736401677</v>
      </c>
      <c r="J1003" t="str">
        <v>Block Group 1, Census Tract 54.01, Knox County, Tennessee</v>
      </c>
      <c r="K1003" t="str">
        <v>Census Tract 54.01, Knox County, Tennessee</v>
      </c>
    </row>
    <row r="1004" spans="1:11" x14ac:dyDescent="0.3">
      <c r="A1004" s="167" t="s">
        <v>7699</v>
      </c>
      <c r="B1004" s="168" t="s">
        <v>1914</v>
      </c>
      <c r="C1004" s="168" t="s">
        <v>7632</v>
      </c>
      <c r="D1004" s="169">
        <v>670</v>
      </c>
      <c r="E1004" s="169">
        <v>985</v>
      </c>
      <c r="F1004" s="170">
        <v>1165</v>
      </c>
      <c r="G1004" s="170">
        <v>1290</v>
      </c>
      <c r="H1004" s="165">
        <f t="shared" si="25"/>
        <v>0.76356589147286824</v>
      </c>
      <c r="J1004" t="str">
        <v>Block Group 1, Census Tract 54.02, Knox County, Tennessee</v>
      </c>
      <c r="K1004" t="str">
        <v>Census Tract 54.02, Knox County, Tennessee</v>
      </c>
    </row>
    <row r="1005" spans="1:11" x14ac:dyDescent="0.3">
      <c r="A1005" s="167" t="s">
        <v>7699</v>
      </c>
      <c r="B1005" s="168" t="s">
        <v>1915</v>
      </c>
      <c r="C1005" s="168" t="s">
        <v>7632</v>
      </c>
      <c r="D1005" s="169">
        <v>375</v>
      </c>
      <c r="E1005" s="170">
        <v>1190</v>
      </c>
      <c r="F1005" s="170">
        <v>1750</v>
      </c>
      <c r="G1005" s="170">
        <v>2240</v>
      </c>
      <c r="H1005" s="165">
        <f t="shared" si="25"/>
        <v>0.53125</v>
      </c>
      <c r="J1005" t="str">
        <v>Block Group 1, Census Tract 55, Shelby County, Tennessee</v>
      </c>
      <c r="K1005" t="str">
        <v>Census Tract 55, Shelby County, Tennessee</v>
      </c>
    </row>
    <row r="1006" spans="1:11" x14ac:dyDescent="0.3">
      <c r="A1006" s="167" t="s">
        <v>7699</v>
      </c>
      <c r="B1006" s="168" t="s">
        <v>1916</v>
      </c>
      <c r="C1006" s="168" t="s">
        <v>7632</v>
      </c>
      <c r="D1006" s="169">
        <v>840</v>
      </c>
      <c r="E1006" s="170">
        <v>1250</v>
      </c>
      <c r="F1006" s="170">
        <v>1295</v>
      </c>
      <c r="G1006" s="170">
        <v>1295</v>
      </c>
      <c r="H1006" s="165">
        <f t="shared" si="25"/>
        <v>0.96525096525096521</v>
      </c>
      <c r="J1006" t="str">
        <v>Block Group 1, Census Tract 55.01, Knox County, Tennessee</v>
      </c>
      <c r="K1006" t="str">
        <v>Census Tract 55.01, Knox County, Tennessee</v>
      </c>
    </row>
    <row r="1007" spans="1:11" x14ac:dyDescent="0.3">
      <c r="A1007" s="167" t="s">
        <v>7699</v>
      </c>
      <c r="B1007" s="168" t="s">
        <v>1917</v>
      </c>
      <c r="C1007" s="168" t="s">
        <v>7632</v>
      </c>
      <c r="D1007" s="170">
        <v>1570</v>
      </c>
      <c r="E1007" s="170">
        <v>1605</v>
      </c>
      <c r="F1007" s="170">
        <v>1940</v>
      </c>
      <c r="G1007" s="170">
        <v>1955</v>
      </c>
      <c r="H1007" s="165">
        <f t="shared" si="25"/>
        <v>0.82097186700767266</v>
      </c>
      <c r="J1007" t="str">
        <v>Block Group 1, Census Tract 55.02, Knox County, Tennessee</v>
      </c>
      <c r="K1007" t="str">
        <v>Census Tract 55.02, Knox County, Tennessee</v>
      </c>
    </row>
    <row r="1008" spans="1:11" x14ac:dyDescent="0.3">
      <c r="A1008" s="167" t="s">
        <v>7699</v>
      </c>
      <c r="B1008" s="168" t="s">
        <v>1918</v>
      </c>
      <c r="C1008" s="168" t="s">
        <v>7632</v>
      </c>
      <c r="D1008" s="169">
        <v>845</v>
      </c>
      <c r="E1008" s="169">
        <v>885</v>
      </c>
      <c r="F1008" s="170">
        <v>1040</v>
      </c>
      <c r="G1008" s="170">
        <v>1040</v>
      </c>
      <c r="H1008" s="165">
        <f t="shared" si="25"/>
        <v>0.85096153846153844</v>
      </c>
      <c r="J1008" t="str">
        <v>Block Group 1, Census Tract 56, Shelby County, Tennessee</v>
      </c>
      <c r="K1008" t="str">
        <v>Census Tract 56, Shelby County, Tennessee</v>
      </c>
    </row>
    <row r="1009" spans="1:11" x14ac:dyDescent="0.3">
      <c r="A1009" s="167" t="s">
        <v>7699</v>
      </c>
      <c r="B1009" s="168" t="s">
        <v>1919</v>
      </c>
      <c r="C1009" s="168" t="s">
        <v>7632</v>
      </c>
      <c r="D1009" s="169">
        <v>625</v>
      </c>
      <c r="E1009" s="169">
        <v>950</v>
      </c>
      <c r="F1009" s="170">
        <v>1165</v>
      </c>
      <c r="G1009" s="170">
        <v>1165</v>
      </c>
      <c r="H1009" s="165">
        <f t="shared" si="25"/>
        <v>0.81545064377682408</v>
      </c>
      <c r="J1009" t="str">
        <v>Block Group 1, Census Tract 56.02, Knox County, Tennessee</v>
      </c>
      <c r="K1009" t="str">
        <v>Census Tract 56.02, Knox County, Tennessee</v>
      </c>
    </row>
    <row r="1010" spans="1:11" x14ac:dyDescent="0.3">
      <c r="A1010" s="167" t="s">
        <v>7699</v>
      </c>
      <c r="B1010" s="168" t="s">
        <v>1920</v>
      </c>
      <c r="C1010" s="168" t="s">
        <v>7632</v>
      </c>
      <c r="D1010" s="169">
        <v>240</v>
      </c>
      <c r="E1010" s="169">
        <v>910</v>
      </c>
      <c r="F1010" s="170">
        <v>1200</v>
      </c>
      <c r="G1010" s="170">
        <v>1200</v>
      </c>
      <c r="H1010" s="165">
        <f t="shared" si="25"/>
        <v>0.7583333333333333</v>
      </c>
      <c r="J1010" t="str">
        <v>Block Group 1, Census Tract 56.03, Knox County, Tennessee</v>
      </c>
      <c r="K1010" t="str">
        <v>Census Tract 56.03, Knox County, Tennessee</v>
      </c>
    </row>
    <row r="1011" spans="1:11" x14ac:dyDescent="0.3">
      <c r="A1011" s="167" t="s">
        <v>7699</v>
      </c>
      <c r="B1011" s="168" t="s">
        <v>1921</v>
      </c>
      <c r="C1011" s="168" t="s">
        <v>7632</v>
      </c>
      <c r="D1011" s="169">
        <v>335</v>
      </c>
      <c r="E1011" s="169">
        <v>760</v>
      </c>
      <c r="F1011" s="169">
        <v>975</v>
      </c>
      <c r="G1011" s="170">
        <v>1005</v>
      </c>
      <c r="H1011" s="165">
        <f t="shared" si="25"/>
        <v>0.75621890547263682</v>
      </c>
      <c r="J1011" t="str">
        <v>Block Group 1, Census Tract 56.04, Knox County, Tennessee</v>
      </c>
      <c r="K1011" t="str">
        <v>Census Tract 56.04, Knox County, Tennessee</v>
      </c>
    </row>
    <row r="1012" spans="1:11" x14ac:dyDescent="0.3">
      <c r="A1012" s="167" t="s">
        <v>7699</v>
      </c>
      <c r="B1012" s="168" t="s">
        <v>1922</v>
      </c>
      <c r="C1012" s="168" t="s">
        <v>7632</v>
      </c>
      <c r="D1012" s="169">
        <v>120</v>
      </c>
      <c r="E1012" s="169">
        <v>330</v>
      </c>
      <c r="F1012" s="169">
        <v>610</v>
      </c>
      <c r="G1012" s="170">
        <v>1105</v>
      </c>
      <c r="H1012" s="165">
        <f t="shared" si="25"/>
        <v>0.29864253393665158</v>
      </c>
      <c r="J1012" t="str">
        <v>Block Group 1, Census Tract 57, Shelby County, Tennessee</v>
      </c>
      <c r="K1012" t="str">
        <v>Census Tract 57, Shelby County, Tennessee</v>
      </c>
    </row>
    <row r="1013" spans="1:11" x14ac:dyDescent="0.3">
      <c r="A1013" s="167" t="s">
        <v>7699</v>
      </c>
      <c r="B1013" s="168" t="s">
        <v>1923</v>
      </c>
      <c r="C1013" s="168" t="s">
        <v>7632</v>
      </c>
      <c r="D1013" s="169">
        <v>15</v>
      </c>
      <c r="E1013" s="169">
        <v>85</v>
      </c>
      <c r="F1013" s="169">
        <v>590</v>
      </c>
      <c r="G1013" s="170">
        <v>1000</v>
      </c>
      <c r="H1013" s="165">
        <f t="shared" si="25"/>
        <v>8.5000000000000006E-2</v>
      </c>
      <c r="J1013" t="str">
        <v>Block Group 1, Census Tract 57.01, Knox County, Tennessee</v>
      </c>
      <c r="K1013" t="str">
        <v>Census Tract 57.01, Knox County, Tennessee</v>
      </c>
    </row>
    <row r="1014" spans="1:11" x14ac:dyDescent="0.3">
      <c r="A1014" s="167" t="s">
        <v>7699</v>
      </c>
      <c r="B1014" s="168" t="s">
        <v>1924</v>
      </c>
      <c r="C1014" s="168" t="s">
        <v>7632</v>
      </c>
      <c r="D1014" s="169">
        <v>550</v>
      </c>
      <c r="E1014" s="169">
        <v>815</v>
      </c>
      <c r="F1014" s="170">
        <v>1095</v>
      </c>
      <c r="G1014" s="170">
        <v>1440</v>
      </c>
      <c r="H1014" s="165">
        <f t="shared" si="25"/>
        <v>0.56597222222222221</v>
      </c>
      <c r="J1014" t="str">
        <v>Block Group 1, Census Tract 57.04, Knox County, Tennessee</v>
      </c>
      <c r="K1014" t="str">
        <v>Census Tract 57.04, Knox County, Tennessee</v>
      </c>
    </row>
    <row r="1015" spans="1:11" x14ac:dyDescent="0.3">
      <c r="A1015" s="167" t="s">
        <v>7699</v>
      </c>
      <c r="B1015" s="168" t="s">
        <v>1925</v>
      </c>
      <c r="C1015" s="168" t="s">
        <v>7632</v>
      </c>
      <c r="D1015" s="169">
        <v>670</v>
      </c>
      <c r="E1015" s="169">
        <v>800</v>
      </c>
      <c r="F1015" s="170">
        <v>1055</v>
      </c>
      <c r="G1015" s="170">
        <v>1145</v>
      </c>
      <c r="H1015" s="165">
        <f t="shared" si="25"/>
        <v>0.69868995633187769</v>
      </c>
      <c r="J1015" t="str">
        <v>Block Group 1, Census Tract 57.06, Knox County, Tennessee</v>
      </c>
      <c r="K1015" t="str">
        <v>Census Tract 57.06, Knox County, Tennessee</v>
      </c>
    </row>
    <row r="1016" spans="1:11" x14ac:dyDescent="0.3">
      <c r="A1016" s="167" t="s">
        <v>7699</v>
      </c>
      <c r="B1016" s="168" t="s">
        <v>1926</v>
      </c>
      <c r="C1016" s="168" t="s">
        <v>7632</v>
      </c>
      <c r="D1016" s="169">
        <v>790</v>
      </c>
      <c r="E1016" s="170">
        <v>1165</v>
      </c>
      <c r="F1016" s="170">
        <v>1410</v>
      </c>
      <c r="G1016" s="170">
        <v>1615</v>
      </c>
      <c r="H1016" s="165">
        <f t="shared" si="25"/>
        <v>0.72136222910216719</v>
      </c>
      <c r="J1016" t="str">
        <v>Block Group 1, Census Tract 57.07, Knox County, Tennessee</v>
      </c>
      <c r="K1016" t="str">
        <v>Census Tract 57.07, Knox County, Tennessee</v>
      </c>
    </row>
    <row r="1017" spans="1:11" x14ac:dyDescent="0.3">
      <c r="A1017" s="167" t="s">
        <v>7699</v>
      </c>
      <c r="B1017" s="168" t="s">
        <v>1927</v>
      </c>
      <c r="C1017" s="168" t="s">
        <v>7632</v>
      </c>
      <c r="D1017" s="169">
        <v>145</v>
      </c>
      <c r="E1017" s="169">
        <v>630</v>
      </c>
      <c r="F1017" s="169">
        <v>805</v>
      </c>
      <c r="G1017" s="169">
        <v>955</v>
      </c>
      <c r="H1017" s="165">
        <f t="shared" si="25"/>
        <v>0.65968586387434558</v>
      </c>
      <c r="J1017" t="str">
        <v>Block Group 1, Census Tract 57.08, Knox County, Tennessee</v>
      </c>
      <c r="K1017" t="str">
        <v>Census Tract 57.08, Knox County, Tennessee</v>
      </c>
    </row>
    <row r="1018" spans="1:11" x14ac:dyDescent="0.3">
      <c r="A1018" s="167" t="s">
        <v>7699</v>
      </c>
      <c r="B1018" s="168" t="s">
        <v>1928</v>
      </c>
      <c r="C1018" s="168" t="s">
        <v>7632</v>
      </c>
      <c r="D1018" s="169">
        <v>500</v>
      </c>
      <c r="E1018" s="169">
        <v>755</v>
      </c>
      <c r="F1018" s="170">
        <v>1685</v>
      </c>
      <c r="G1018" s="170">
        <v>2705</v>
      </c>
      <c r="H1018" s="165">
        <f t="shared" si="25"/>
        <v>0.27911275415896486</v>
      </c>
      <c r="J1018" t="str">
        <v>Block Group 1, Census Tract 57.09, Knox County, Tennessee</v>
      </c>
      <c r="K1018" t="str">
        <v>Census Tract 57.09, Knox County, Tennessee</v>
      </c>
    </row>
    <row r="1019" spans="1:11" x14ac:dyDescent="0.3">
      <c r="A1019" s="167" t="s">
        <v>7699</v>
      </c>
      <c r="B1019" s="168" t="s">
        <v>1929</v>
      </c>
      <c r="C1019" s="168" t="s">
        <v>7632</v>
      </c>
      <c r="D1019" s="169">
        <v>260</v>
      </c>
      <c r="E1019" s="169">
        <v>390</v>
      </c>
      <c r="F1019" s="169">
        <v>525</v>
      </c>
      <c r="G1019" s="169">
        <v>820</v>
      </c>
      <c r="H1019" s="165">
        <f t="shared" si="25"/>
        <v>0.47560975609756095</v>
      </c>
      <c r="J1019" t="str">
        <v>Block Group 1, Census Tract 57.10, Knox County, Tennessee</v>
      </c>
      <c r="K1019" t="str">
        <v>Census Tract 57.10, Knox County, Tennessee</v>
      </c>
    </row>
    <row r="1020" spans="1:11" x14ac:dyDescent="0.3">
      <c r="A1020" s="167" t="s">
        <v>7699</v>
      </c>
      <c r="B1020" s="168" t="s">
        <v>1930</v>
      </c>
      <c r="C1020" s="168" t="s">
        <v>7632</v>
      </c>
      <c r="D1020" s="169">
        <v>195</v>
      </c>
      <c r="E1020" s="169">
        <v>585</v>
      </c>
      <c r="F1020" s="169">
        <v>910</v>
      </c>
      <c r="G1020" s="170">
        <v>1360</v>
      </c>
      <c r="H1020" s="165">
        <f t="shared" si="25"/>
        <v>0.43014705882352944</v>
      </c>
      <c r="J1020" t="str">
        <v>Block Group 1, Census Tract 57.11, Knox County, Tennessee</v>
      </c>
      <c r="K1020" t="str">
        <v>Census Tract 57.11, Knox County, Tennessee</v>
      </c>
    </row>
    <row r="1021" spans="1:11" x14ac:dyDescent="0.3">
      <c r="A1021" s="167" t="s">
        <v>7699</v>
      </c>
      <c r="B1021" s="168" t="s">
        <v>1931</v>
      </c>
      <c r="C1021" s="168" t="s">
        <v>7632</v>
      </c>
      <c r="D1021" s="169">
        <v>885</v>
      </c>
      <c r="E1021" s="170">
        <v>1540</v>
      </c>
      <c r="F1021" s="170">
        <v>1840</v>
      </c>
      <c r="G1021" s="170">
        <v>2620</v>
      </c>
      <c r="H1021" s="165">
        <f t="shared" si="25"/>
        <v>0.58778625954198471</v>
      </c>
      <c r="J1021" t="str">
        <v>Block Group 1, Census Tract 57.13, Knox County, Tennessee</v>
      </c>
      <c r="K1021" t="str">
        <v>Census Tract 57.13, Knox County, Tennessee</v>
      </c>
    </row>
    <row r="1022" spans="1:11" x14ac:dyDescent="0.3">
      <c r="A1022" s="167" t="s">
        <v>7699</v>
      </c>
      <c r="B1022" s="168" t="s">
        <v>1932</v>
      </c>
      <c r="C1022" s="168" t="s">
        <v>7632</v>
      </c>
      <c r="D1022" s="169">
        <v>265</v>
      </c>
      <c r="E1022" s="170">
        <v>1000</v>
      </c>
      <c r="F1022" s="170">
        <v>1020</v>
      </c>
      <c r="G1022" s="170">
        <v>1085</v>
      </c>
      <c r="H1022" s="165">
        <f t="shared" si="25"/>
        <v>0.92165898617511521</v>
      </c>
      <c r="J1022" t="str">
        <v>Block Group 1, Census Tract 57.14, Knox County, Tennessee</v>
      </c>
      <c r="K1022" t="str">
        <v>Census Tract 57.14, Knox County, Tennessee</v>
      </c>
    </row>
    <row r="1023" spans="1:11" x14ac:dyDescent="0.3">
      <c r="A1023" s="167" t="s">
        <v>7699</v>
      </c>
      <c r="B1023" s="168" t="s">
        <v>1933</v>
      </c>
      <c r="C1023" s="168" t="s">
        <v>7632</v>
      </c>
      <c r="D1023" s="169">
        <v>305</v>
      </c>
      <c r="E1023" s="170">
        <v>1065</v>
      </c>
      <c r="F1023" s="170">
        <v>1325</v>
      </c>
      <c r="G1023" s="170">
        <v>2015</v>
      </c>
      <c r="H1023" s="165">
        <f t="shared" si="25"/>
        <v>0.52853598014888337</v>
      </c>
      <c r="J1023" t="str">
        <v>Block Group 1, Census Tract 58, Shelby County, Tennessee</v>
      </c>
      <c r="K1023" t="str">
        <v>Census Tract 58, Shelby County, Tennessee</v>
      </c>
    </row>
    <row r="1024" spans="1:11" x14ac:dyDescent="0.3">
      <c r="A1024" s="167" t="s">
        <v>7699</v>
      </c>
      <c r="B1024" s="168" t="s">
        <v>1934</v>
      </c>
      <c r="C1024" s="168" t="s">
        <v>7632</v>
      </c>
      <c r="D1024" s="169">
        <v>655</v>
      </c>
      <c r="E1024" s="170">
        <v>1255</v>
      </c>
      <c r="F1024" s="170">
        <v>1440</v>
      </c>
      <c r="G1024" s="170">
        <v>1565</v>
      </c>
      <c r="H1024" s="165">
        <f t="shared" si="25"/>
        <v>0.80191693290734822</v>
      </c>
      <c r="J1024" t="str">
        <v>Block Group 1, Census Tract 58.03, Knox County, Tennessee</v>
      </c>
      <c r="K1024" t="str">
        <v>Census Tract 58.03, Knox County, Tennessee</v>
      </c>
    </row>
    <row r="1025" spans="1:11" x14ac:dyDescent="0.3">
      <c r="A1025" s="167" t="s">
        <v>7699</v>
      </c>
      <c r="B1025" s="168" t="s">
        <v>1935</v>
      </c>
      <c r="C1025" s="168" t="s">
        <v>7632</v>
      </c>
      <c r="D1025" s="169">
        <v>425</v>
      </c>
      <c r="E1025" s="169">
        <v>660</v>
      </c>
      <c r="F1025" s="169">
        <v>695</v>
      </c>
      <c r="G1025" s="169">
        <v>890</v>
      </c>
      <c r="H1025" s="165">
        <f t="shared" si="25"/>
        <v>0.7415730337078652</v>
      </c>
      <c r="J1025" t="str">
        <v>Block Group 1, Census Tract 58.07, Knox County, Tennessee</v>
      </c>
      <c r="K1025" t="str">
        <v>Census Tract 58.07, Knox County, Tennessee</v>
      </c>
    </row>
    <row r="1026" spans="1:11" x14ac:dyDescent="0.3">
      <c r="A1026" s="167" t="s">
        <v>7699</v>
      </c>
      <c r="B1026" s="168" t="s">
        <v>1936</v>
      </c>
      <c r="C1026" s="168" t="s">
        <v>7632</v>
      </c>
      <c r="D1026" s="169">
        <v>450</v>
      </c>
      <c r="E1026" s="169">
        <v>820</v>
      </c>
      <c r="F1026" s="170">
        <v>1195</v>
      </c>
      <c r="G1026" s="170">
        <v>1440</v>
      </c>
      <c r="H1026" s="165">
        <f t="shared" si="25"/>
        <v>0.56944444444444442</v>
      </c>
      <c r="J1026" t="str">
        <v>Block Group 1, Census Tract 58.08, Knox County, Tennessee</v>
      </c>
      <c r="K1026" t="str">
        <v>Census Tract 58.08, Knox County, Tennessee</v>
      </c>
    </row>
    <row r="1027" spans="1:11" x14ac:dyDescent="0.3">
      <c r="A1027" s="167" t="s">
        <v>7699</v>
      </c>
      <c r="B1027" s="168" t="s">
        <v>1937</v>
      </c>
      <c r="C1027" s="168" t="s">
        <v>7632</v>
      </c>
      <c r="D1027" s="169">
        <v>275</v>
      </c>
      <c r="E1027" s="169">
        <v>415</v>
      </c>
      <c r="F1027" s="169">
        <v>580</v>
      </c>
      <c r="G1027" s="169">
        <v>755</v>
      </c>
      <c r="H1027" s="165">
        <f t="shared" si="25"/>
        <v>0.54966887417218546</v>
      </c>
      <c r="J1027" t="str">
        <v>Block Group 1, Census Tract 58.09, Knox County, Tennessee</v>
      </c>
      <c r="K1027" t="str">
        <v>Census Tract 58.09, Knox County, Tennessee</v>
      </c>
    </row>
    <row r="1028" spans="1:11" x14ac:dyDescent="0.3">
      <c r="A1028" s="167" t="s">
        <v>7699</v>
      </c>
      <c r="B1028" s="168" t="s">
        <v>1938</v>
      </c>
      <c r="C1028" s="168" t="s">
        <v>7632</v>
      </c>
      <c r="D1028" s="169">
        <v>230</v>
      </c>
      <c r="E1028" s="169">
        <v>275</v>
      </c>
      <c r="F1028" s="169">
        <v>820</v>
      </c>
      <c r="G1028" s="169">
        <v>995</v>
      </c>
      <c r="H1028" s="165">
        <f t="shared" ref="H1028:H1091" si="26">E1028/G1028</f>
        <v>0.27638190954773867</v>
      </c>
      <c r="J1028" t="str">
        <v>Block Group 1, Census Tract 58.10, Knox County, Tennessee</v>
      </c>
      <c r="K1028" t="str">
        <v>Census Tract 58.10, Knox County, Tennessee</v>
      </c>
    </row>
    <row r="1029" spans="1:11" x14ac:dyDescent="0.3">
      <c r="A1029" s="167" t="s">
        <v>7699</v>
      </c>
      <c r="B1029" s="168" t="s">
        <v>1939</v>
      </c>
      <c r="C1029" s="168" t="s">
        <v>7632</v>
      </c>
      <c r="D1029" s="169">
        <v>720</v>
      </c>
      <c r="E1029" s="170">
        <v>1060</v>
      </c>
      <c r="F1029" s="170">
        <v>1280</v>
      </c>
      <c r="G1029" s="170">
        <v>1545</v>
      </c>
      <c r="H1029" s="165">
        <f t="shared" si="26"/>
        <v>0.68608414239482196</v>
      </c>
      <c r="J1029" t="str">
        <v>Block Group 1, Census Tract 58.11, Knox County, Tennessee</v>
      </c>
      <c r="K1029" t="str">
        <v>Census Tract 58.11, Knox County, Tennessee</v>
      </c>
    </row>
    <row r="1030" spans="1:11" x14ac:dyDescent="0.3">
      <c r="A1030" s="167" t="s">
        <v>7699</v>
      </c>
      <c r="B1030" s="168" t="s">
        <v>1940</v>
      </c>
      <c r="C1030" s="168" t="s">
        <v>7632</v>
      </c>
      <c r="D1030" s="169">
        <v>900</v>
      </c>
      <c r="E1030" s="170">
        <v>1070</v>
      </c>
      <c r="F1030" s="170">
        <v>1345</v>
      </c>
      <c r="G1030" s="170">
        <v>1510</v>
      </c>
      <c r="H1030" s="165">
        <f t="shared" si="26"/>
        <v>0.70860927152317876</v>
      </c>
      <c r="J1030" t="str">
        <v>Block Group 1, Census Tract 58.13, Knox County, Tennessee</v>
      </c>
      <c r="K1030" t="str">
        <v>Census Tract 58.13, Knox County, Tennessee</v>
      </c>
    </row>
    <row r="1031" spans="1:11" x14ac:dyDescent="0.3">
      <c r="A1031" s="167" t="s">
        <v>7699</v>
      </c>
      <c r="B1031" s="168" t="s">
        <v>1941</v>
      </c>
      <c r="C1031" s="168" t="s">
        <v>7632</v>
      </c>
      <c r="D1031" s="169">
        <v>780</v>
      </c>
      <c r="E1031" s="170">
        <v>1205</v>
      </c>
      <c r="F1031" s="170">
        <v>1505</v>
      </c>
      <c r="G1031" s="170">
        <v>2160</v>
      </c>
      <c r="H1031" s="165">
        <f t="shared" si="26"/>
        <v>0.55787037037037035</v>
      </c>
      <c r="J1031" t="str">
        <v>Block Group 1, Census Tract 58.14, Knox County, Tennessee</v>
      </c>
      <c r="K1031" t="str">
        <v>Census Tract 58.14, Knox County, Tennessee</v>
      </c>
    </row>
    <row r="1032" spans="1:11" x14ac:dyDescent="0.3">
      <c r="A1032" s="167" t="s">
        <v>7699</v>
      </c>
      <c r="B1032" s="168" t="s">
        <v>1942</v>
      </c>
      <c r="C1032" s="168" t="s">
        <v>7632</v>
      </c>
      <c r="D1032" s="169">
        <v>330</v>
      </c>
      <c r="E1032" s="169">
        <v>950</v>
      </c>
      <c r="F1032" s="170">
        <v>1940</v>
      </c>
      <c r="G1032" s="170">
        <v>2185</v>
      </c>
      <c r="H1032" s="165">
        <f t="shared" si="26"/>
        <v>0.43478260869565216</v>
      </c>
      <c r="J1032" t="str">
        <v>Block Group 1, Census Tract 58.15, Knox County, Tennessee</v>
      </c>
      <c r="K1032" t="str">
        <v>Census Tract 58.15, Knox County, Tennessee</v>
      </c>
    </row>
    <row r="1033" spans="1:11" x14ac:dyDescent="0.3">
      <c r="A1033" s="167" t="s">
        <v>7699</v>
      </c>
      <c r="B1033" s="168" t="s">
        <v>1943</v>
      </c>
      <c r="C1033" s="168" t="s">
        <v>7632</v>
      </c>
      <c r="D1033" s="169">
        <v>265</v>
      </c>
      <c r="E1033" s="169">
        <v>450</v>
      </c>
      <c r="F1033" s="169">
        <v>745</v>
      </c>
      <c r="G1033" s="170">
        <v>1130</v>
      </c>
      <c r="H1033" s="165">
        <f t="shared" si="26"/>
        <v>0.39823008849557523</v>
      </c>
      <c r="J1033" t="str">
        <v>Block Group 1, Census Tract 59, Shelby County, Tennessee</v>
      </c>
      <c r="K1033" t="str">
        <v>Census Tract 59, Shelby County, Tennessee</v>
      </c>
    </row>
    <row r="1034" spans="1:11" x14ac:dyDescent="0.3">
      <c r="A1034" s="167" t="s">
        <v>7699</v>
      </c>
      <c r="B1034" s="168" t="s">
        <v>1944</v>
      </c>
      <c r="C1034" s="168" t="s">
        <v>7632</v>
      </c>
      <c r="D1034" s="169">
        <v>335</v>
      </c>
      <c r="E1034" s="169">
        <v>660</v>
      </c>
      <c r="F1034" s="170">
        <v>1140</v>
      </c>
      <c r="G1034" s="170">
        <v>1245</v>
      </c>
      <c r="H1034" s="165">
        <f t="shared" si="26"/>
        <v>0.53012048192771088</v>
      </c>
      <c r="J1034" t="str">
        <v>Block Group 1, Census Tract 59.03, Knox County, Tennessee</v>
      </c>
      <c r="K1034" t="str">
        <v>Census Tract 59.03, Knox County, Tennessee</v>
      </c>
    </row>
    <row r="1035" spans="1:11" x14ac:dyDescent="0.3">
      <c r="A1035" s="167" t="s">
        <v>7699</v>
      </c>
      <c r="B1035" s="168" t="s">
        <v>1945</v>
      </c>
      <c r="C1035" s="168" t="s">
        <v>7632</v>
      </c>
      <c r="D1035" s="169">
        <v>565</v>
      </c>
      <c r="E1035" s="169">
        <v>825</v>
      </c>
      <c r="F1035" s="169">
        <v>980</v>
      </c>
      <c r="G1035" s="170">
        <v>1035</v>
      </c>
      <c r="H1035" s="165">
        <f t="shared" si="26"/>
        <v>0.79710144927536231</v>
      </c>
      <c r="J1035" t="str">
        <v>Block Group 1, Census Tract 59.06, Knox County, Tennessee</v>
      </c>
      <c r="K1035" t="str">
        <v>Census Tract 59.06, Knox County, Tennessee</v>
      </c>
    </row>
    <row r="1036" spans="1:11" x14ac:dyDescent="0.3">
      <c r="A1036" s="167" t="s">
        <v>7699</v>
      </c>
      <c r="B1036" s="168" t="s">
        <v>1946</v>
      </c>
      <c r="C1036" s="168" t="s">
        <v>7632</v>
      </c>
      <c r="D1036" s="169">
        <v>340</v>
      </c>
      <c r="E1036" s="169">
        <v>425</v>
      </c>
      <c r="F1036" s="169">
        <v>970</v>
      </c>
      <c r="G1036" s="170">
        <v>1325</v>
      </c>
      <c r="H1036" s="165">
        <f t="shared" si="26"/>
        <v>0.32075471698113206</v>
      </c>
      <c r="J1036" t="str">
        <v>Block Group 1, Census Tract 59.07, Knox County, Tennessee</v>
      </c>
      <c r="K1036" t="str">
        <v>Census Tract 59.07, Knox County, Tennessee</v>
      </c>
    </row>
    <row r="1037" spans="1:11" x14ac:dyDescent="0.3">
      <c r="A1037" s="167" t="s">
        <v>7699</v>
      </c>
      <c r="B1037" s="168" t="s">
        <v>1947</v>
      </c>
      <c r="C1037" s="168" t="s">
        <v>7632</v>
      </c>
      <c r="D1037" s="169">
        <v>175</v>
      </c>
      <c r="E1037" s="169">
        <v>430</v>
      </c>
      <c r="F1037" s="170">
        <v>1045</v>
      </c>
      <c r="G1037" s="170">
        <v>1490</v>
      </c>
      <c r="H1037" s="165">
        <f t="shared" si="26"/>
        <v>0.28859060402684567</v>
      </c>
      <c r="J1037" t="str">
        <v>Block Group 1, Census Tract 59.08, Knox County, Tennessee</v>
      </c>
      <c r="K1037" t="str">
        <v>Census Tract 59.08, Knox County, Tennessee</v>
      </c>
    </row>
    <row r="1038" spans="1:11" x14ac:dyDescent="0.3">
      <c r="A1038" s="167" t="s">
        <v>7699</v>
      </c>
      <c r="B1038" s="168" t="s">
        <v>1948</v>
      </c>
      <c r="C1038" s="168" t="s">
        <v>7632</v>
      </c>
      <c r="D1038" s="169">
        <v>480</v>
      </c>
      <c r="E1038" s="169">
        <v>945</v>
      </c>
      <c r="F1038" s="170">
        <v>1285</v>
      </c>
      <c r="G1038" s="170">
        <v>1625</v>
      </c>
      <c r="H1038" s="165">
        <f t="shared" si="26"/>
        <v>0.58153846153846156</v>
      </c>
      <c r="J1038" t="str">
        <v>Block Group 1, Census Tract 59.09, Knox County, Tennessee</v>
      </c>
      <c r="K1038" t="str">
        <v>Census Tract 59.09, Knox County, Tennessee</v>
      </c>
    </row>
    <row r="1039" spans="1:11" x14ac:dyDescent="0.3">
      <c r="A1039" s="167" t="s">
        <v>7699</v>
      </c>
      <c r="B1039" s="168" t="s">
        <v>1949</v>
      </c>
      <c r="C1039" s="168" t="s">
        <v>7632</v>
      </c>
      <c r="D1039" s="169">
        <v>655</v>
      </c>
      <c r="E1039" s="169">
        <v>845</v>
      </c>
      <c r="F1039" s="169">
        <v>845</v>
      </c>
      <c r="G1039" s="169">
        <v>880</v>
      </c>
      <c r="H1039" s="165">
        <f t="shared" si="26"/>
        <v>0.96022727272727271</v>
      </c>
      <c r="J1039" t="str">
        <v>Block Group 1, Census Tract 59.10, Knox County, Tennessee</v>
      </c>
      <c r="K1039" t="str">
        <v>Census Tract 59.10, Knox County, Tennessee</v>
      </c>
    </row>
    <row r="1040" spans="1:11" x14ac:dyDescent="0.3">
      <c r="A1040" s="167" t="s">
        <v>7699</v>
      </c>
      <c r="B1040" s="168" t="s">
        <v>1950</v>
      </c>
      <c r="C1040" s="168" t="s">
        <v>7632</v>
      </c>
      <c r="D1040" s="170">
        <v>1550</v>
      </c>
      <c r="E1040" s="170">
        <v>1920</v>
      </c>
      <c r="F1040" s="170">
        <v>2550</v>
      </c>
      <c r="G1040" s="170">
        <v>2935</v>
      </c>
      <c r="H1040" s="165">
        <f t="shared" si="26"/>
        <v>0.65417376490630319</v>
      </c>
      <c r="J1040" t="str">
        <v>Block Group 1, Census Tract 59.11, Knox County, Tennessee</v>
      </c>
      <c r="K1040" t="str">
        <v>Census Tract 59.11, Knox County, Tennessee</v>
      </c>
    </row>
    <row r="1041" spans="1:11" x14ac:dyDescent="0.3">
      <c r="A1041" s="167" t="s">
        <v>7699</v>
      </c>
      <c r="B1041" s="168" t="s">
        <v>1951</v>
      </c>
      <c r="C1041" s="168" t="s">
        <v>7632</v>
      </c>
      <c r="D1041" s="170">
        <v>1140</v>
      </c>
      <c r="E1041" s="170">
        <v>1685</v>
      </c>
      <c r="F1041" s="170">
        <v>2300</v>
      </c>
      <c r="G1041" s="170">
        <v>2490</v>
      </c>
      <c r="H1041" s="165">
        <f t="shared" si="26"/>
        <v>0.67670682730923692</v>
      </c>
      <c r="J1041" t="str">
        <v>Block Group 1, Census Tract 59.12, Knox County, Tennessee</v>
      </c>
      <c r="K1041" t="str">
        <v>Census Tract 59.12, Knox County, Tennessee</v>
      </c>
    </row>
    <row r="1042" spans="1:11" x14ac:dyDescent="0.3">
      <c r="A1042" s="167" t="s">
        <v>7699</v>
      </c>
      <c r="B1042" s="168" t="s">
        <v>1952</v>
      </c>
      <c r="C1042" s="168" t="s">
        <v>7632</v>
      </c>
      <c r="D1042" s="170">
        <v>1240</v>
      </c>
      <c r="E1042" s="170">
        <v>1500</v>
      </c>
      <c r="F1042" s="170">
        <v>1665</v>
      </c>
      <c r="G1042" s="170">
        <v>1935</v>
      </c>
      <c r="H1042" s="165">
        <f t="shared" si="26"/>
        <v>0.77519379844961245</v>
      </c>
      <c r="J1042" t="str">
        <v>Block Group 1, Census Tract 6, Hamilton County, Tennessee</v>
      </c>
      <c r="K1042" t="str">
        <v>Census Tract 6, Hamilton County, Tennessee</v>
      </c>
    </row>
    <row r="1043" spans="1:11" x14ac:dyDescent="0.3">
      <c r="A1043" s="167" t="s">
        <v>7699</v>
      </c>
      <c r="B1043" s="168" t="s">
        <v>1953</v>
      </c>
      <c r="C1043" s="168" t="s">
        <v>7632</v>
      </c>
      <c r="D1043" s="169">
        <v>710</v>
      </c>
      <c r="E1043" s="169">
        <v>905</v>
      </c>
      <c r="F1043" s="169">
        <v>960</v>
      </c>
      <c r="G1043" s="170">
        <v>1150</v>
      </c>
      <c r="H1043" s="165">
        <f t="shared" si="26"/>
        <v>0.78695652173913044</v>
      </c>
      <c r="J1043" t="str">
        <v>Block Group 1, Census Tract 6, Madison County, Tennessee</v>
      </c>
      <c r="K1043" t="str">
        <v>Census Tract 6, Madison County, Tennessee</v>
      </c>
    </row>
    <row r="1044" spans="1:11" x14ac:dyDescent="0.3">
      <c r="A1044" s="167" t="s">
        <v>7699</v>
      </c>
      <c r="B1044" s="168" t="s">
        <v>1954</v>
      </c>
      <c r="C1044" s="168" t="s">
        <v>7632</v>
      </c>
      <c r="D1044" s="169">
        <v>490</v>
      </c>
      <c r="E1044" s="169">
        <v>665</v>
      </c>
      <c r="F1044" s="169">
        <v>875</v>
      </c>
      <c r="G1044" s="169">
        <v>940</v>
      </c>
      <c r="H1044" s="165">
        <f t="shared" si="26"/>
        <v>0.70744680851063835</v>
      </c>
      <c r="J1044" t="str">
        <v>Block Group 1, Census Tract 6, Putnam County, Tennessee</v>
      </c>
      <c r="K1044" t="str">
        <v>Census Tract 6, Putnam County, Tennessee</v>
      </c>
    </row>
    <row r="1045" spans="1:11" x14ac:dyDescent="0.3">
      <c r="A1045" s="167" t="s">
        <v>7699</v>
      </c>
      <c r="B1045" s="168" t="s">
        <v>1955</v>
      </c>
      <c r="C1045" s="168" t="s">
        <v>7632</v>
      </c>
      <c r="D1045" s="170">
        <v>1130</v>
      </c>
      <c r="E1045" s="170">
        <v>2040</v>
      </c>
      <c r="F1045" s="170">
        <v>2435</v>
      </c>
      <c r="G1045" s="170">
        <v>2630</v>
      </c>
      <c r="H1045" s="165">
        <f t="shared" si="26"/>
        <v>0.7756653992395437</v>
      </c>
      <c r="J1045" t="str">
        <v>Block Group 1, Census Tract 6, Shelby County, Tennessee</v>
      </c>
      <c r="K1045" t="str">
        <v>Census Tract 6, Shelby County, Tennessee</v>
      </c>
    </row>
    <row r="1046" spans="1:11" x14ac:dyDescent="0.3">
      <c r="A1046" s="167" t="s">
        <v>7699</v>
      </c>
      <c r="B1046" s="168" t="s">
        <v>1956</v>
      </c>
      <c r="C1046" s="168" t="s">
        <v>7632</v>
      </c>
      <c r="D1046" s="169">
        <v>175</v>
      </c>
      <c r="E1046" s="169">
        <v>375</v>
      </c>
      <c r="F1046" s="169">
        <v>690</v>
      </c>
      <c r="G1046" s="169">
        <v>760</v>
      </c>
      <c r="H1046" s="165">
        <f t="shared" si="26"/>
        <v>0.49342105263157893</v>
      </c>
      <c r="J1046" t="str">
        <v>Block Group 1, Census Tract 60, Shelby County, Tennessee</v>
      </c>
      <c r="K1046" t="str">
        <v>Census Tract 60, Shelby County, Tennessee</v>
      </c>
    </row>
    <row r="1047" spans="1:11" x14ac:dyDescent="0.3">
      <c r="A1047" s="167" t="s">
        <v>7699</v>
      </c>
      <c r="B1047" s="168" t="s">
        <v>1957</v>
      </c>
      <c r="C1047" s="168" t="s">
        <v>7632</v>
      </c>
      <c r="D1047" s="169">
        <v>325</v>
      </c>
      <c r="E1047" s="169">
        <v>385</v>
      </c>
      <c r="F1047" s="169">
        <v>560</v>
      </c>
      <c r="G1047" s="169">
        <v>785</v>
      </c>
      <c r="H1047" s="165">
        <f t="shared" si="26"/>
        <v>0.49044585987261147</v>
      </c>
      <c r="J1047" t="str">
        <v>Block Group 1, Census Tract 60.01, Knox County, Tennessee</v>
      </c>
      <c r="K1047" t="str">
        <v>Census Tract 60.01, Knox County, Tennessee</v>
      </c>
    </row>
    <row r="1048" spans="1:11" x14ac:dyDescent="0.3">
      <c r="A1048" s="167" t="s">
        <v>7699</v>
      </c>
      <c r="B1048" s="168" t="s">
        <v>1958</v>
      </c>
      <c r="C1048" s="168" t="s">
        <v>7632</v>
      </c>
      <c r="D1048" s="169">
        <v>895</v>
      </c>
      <c r="E1048" s="170">
        <v>1630</v>
      </c>
      <c r="F1048" s="170">
        <v>1685</v>
      </c>
      <c r="G1048" s="170">
        <v>1790</v>
      </c>
      <c r="H1048" s="165">
        <f t="shared" si="26"/>
        <v>0.91061452513966479</v>
      </c>
      <c r="J1048" t="str">
        <v>Block Group 1, Census Tract 60.02, Knox County, Tennessee</v>
      </c>
      <c r="K1048" t="str">
        <v>Census Tract 60.02, Knox County, Tennessee</v>
      </c>
    </row>
    <row r="1049" spans="1:11" x14ac:dyDescent="0.3">
      <c r="A1049" s="167" t="s">
        <v>7699</v>
      </c>
      <c r="B1049" s="168" t="s">
        <v>1959</v>
      </c>
      <c r="C1049" s="168" t="s">
        <v>7632</v>
      </c>
      <c r="D1049" s="169">
        <v>70</v>
      </c>
      <c r="E1049" s="169">
        <v>120</v>
      </c>
      <c r="F1049" s="169">
        <v>300</v>
      </c>
      <c r="G1049" s="169">
        <v>720</v>
      </c>
      <c r="H1049" s="165">
        <f t="shared" si="26"/>
        <v>0.16666666666666666</v>
      </c>
      <c r="J1049" t="str">
        <v>Block Group 1, Census Tract 60.03, Knox County, Tennessee</v>
      </c>
      <c r="K1049" t="str">
        <v>Census Tract 60.03, Knox County, Tennessee</v>
      </c>
    </row>
    <row r="1050" spans="1:11" x14ac:dyDescent="0.3">
      <c r="A1050" s="167" t="s">
        <v>7699</v>
      </c>
      <c r="B1050" s="168" t="s">
        <v>1960</v>
      </c>
      <c r="C1050" s="168" t="s">
        <v>7632</v>
      </c>
      <c r="D1050" s="169">
        <v>620</v>
      </c>
      <c r="E1050" s="170">
        <v>1225</v>
      </c>
      <c r="F1050" s="170">
        <v>1525</v>
      </c>
      <c r="G1050" s="170">
        <v>1705</v>
      </c>
      <c r="H1050" s="165">
        <f t="shared" si="26"/>
        <v>0.71847507331378302</v>
      </c>
      <c r="J1050" t="str">
        <v>Block Group 1, Census Tract 601, Dickson County, Tennessee</v>
      </c>
      <c r="K1050" t="str">
        <v>Census Tract 601, Dickson County, Tennessee</v>
      </c>
    </row>
    <row r="1051" spans="1:11" x14ac:dyDescent="0.3">
      <c r="A1051" s="167" t="s">
        <v>7699</v>
      </c>
      <c r="B1051" s="168" t="s">
        <v>1961</v>
      </c>
      <c r="C1051" s="168" t="s">
        <v>7632</v>
      </c>
      <c r="D1051" s="169">
        <v>295</v>
      </c>
      <c r="E1051" s="170">
        <v>1175</v>
      </c>
      <c r="F1051" s="170">
        <v>1385</v>
      </c>
      <c r="G1051" s="170">
        <v>1990</v>
      </c>
      <c r="H1051" s="165">
        <f t="shared" si="26"/>
        <v>0.59045226130653261</v>
      </c>
      <c r="J1051" t="str">
        <v>Block Group 1, Census Tract 601, Loudon County, Tennessee</v>
      </c>
      <c r="K1051" t="str">
        <v>Census Tract 601, Loudon County, Tennessee</v>
      </c>
    </row>
    <row r="1052" spans="1:11" x14ac:dyDescent="0.3">
      <c r="A1052" s="167" t="s">
        <v>7699</v>
      </c>
      <c r="B1052" s="168" t="s">
        <v>1962</v>
      </c>
      <c r="C1052" s="168" t="s">
        <v>7632</v>
      </c>
      <c r="D1052" s="169">
        <v>310</v>
      </c>
      <c r="E1052" s="169">
        <v>435</v>
      </c>
      <c r="F1052" s="169">
        <v>495</v>
      </c>
      <c r="G1052" s="169">
        <v>755</v>
      </c>
      <c r="H1052" s="165">
        <f t="shared" si="26"/>
        <v>0.57615894039735094</v>
      </c>
      <c r="J1052" t="str">
        <v>Block Group 1, Census Tract 601, Washington County, Tennessee</v>
      </c>
      <c r="K1052" t="str">
        <v>Census Tract 601, Washington County, Tennessee</v>
      </c>
    </row>
    <row r="1053" spans="1:11" x14ac:dyDescent="0.3">
      <c r="A1053" s="167" t="s">
        <v>7699</v>
      </c>
      <c r="B1053" s="168" t="s">
        <v>1963</v>
      </c>
      <c r="C1053" s="168" t="s">
        <v>7632</v>
      </c>
      <c r="D1053" s="169">
        <v>100</v>
      </c>
      <c r="E1053" s="169">
        <v>260</v>
      </c>
      <c r="F1053" s="169">
        <v>535</v>
      </c>
      <c r="G1053" s="170">
        <v>1295</v>
      </c>
      <c r="H1053" s="165">
        <f t="shared" si="26"/>
        <v>0.20077220077220076</v>
      </c>
      <c r="J1053" t="str">
        <v>Block Group 1, Census Tract 601.02, Sequatchie County, Tennessee</v>
      </c>
      <c r="K1053" t="str">
        <v>Census Tract 601.02, Sequatchie County, Tennessee</v>
      </c>
    </row>
    <row r="1054" spans="1:11" x14ac:dyDescent="0.3">
      <c r="A1054" s="167" t="s">
        <v>7699</v>
      </c>
      <c r="B1054" s="168" t="s">
        <v>1964</v>
      </c>
      <c r="C1054" s="168" t="s">
        <v>7632</v>
      </c>
      <c r="D1054" s="169">
        <v>210</v>
      </c>
      <c r="E1054" s="169">
        <v>435</v>
      </c>
      <c r="F1054" s="169">
        <v>540</v>
      </c>
      <c r="G1054" s="169">
        <v>840</v>
      </c>
      <c r="H1054" s="165">
        <f t="shared" si="26"/>
        <v>0.5178571428571429</v>
      </c>
      <c r="J1054" t="str">
        <v>Block Group 1, Census Tract 601.03, Sequatchie County, Tennessee</v>
      </c>
      <c r="K1054" t="str">
        <v>Census Tract 601.03, Sequatchie County, Tennessee</v>
      </c>
    </row>
    <row r="1055" spans="1:11" x14ac:dyDescent="0.3">
      <c r="A1055" s="167" t="s">
        <v>7699</v>
      </c>
      <c r="B1055" s="168" t="s">
        <v>1965</v>
      </c>
      <c r="C1055" s="168" t="s">
        <v>7632</v>
      </c>
      <c r="D1055" s="169">
        <v>305</v>
      </c>
      <c r="E1055" s="169">
        <v>955</v>
      </c>
      <c r="F1055" s="169">
        <v>985</v>
      </c>
      <c r="G1055" s="170">
        <v>1165</v>
      </c>
      <c r="H1055" s="165">
        <f t="shared" si="26"/>
        <v>0.81974248927038629</v>
      </c>
      <c r="J1055" t="str">
        <v>Block Group 1, Census Tract 601.04, Sequatchie County, Tennessee</v>
      </c>
      <c r="K1055" t="str">
        <v>Census Tract 601.04, Sequatchie County, Tennessee</v>
      </c>
    </row>
    <row r="1056" spans="1:11" x14ac:dyDescent="0.3">
      <c r="A1056" s="167" t="s">
        <v>7699</v>
      </c>
      <c r="B1056" s="168" t="s">
        <v>1966</v>
      </c>
      <c r="C1056" s="168" t="s">
        <v>7632</v>
      </c>
      <c r="D1056" s="169">
        <v>220</v>
      </c>
      <c r="E1056" s="169">
        <v>575</v>
      </c>
      <c r="F1056" s="169">
        <v>825</v>
      </c>
      <c r="G1056" s="170">
        <v>1225</v>
      </c>
      <c r="H1056" s="165">
        <f t="shared" si="26"/>
        <v>0.46938775510204084</v>
      </c>
      <c r="J1056" t="str">
        <v>Block Group 1, Census Tract 602, Sequatchie County, Tennessee</v>
      </c>
      <c r="K1056" t="str">
        <v>Census Tract 602, Sequatchie County, Tennessee</v>
      </c>
    </row>
    <row r="1057" spans="1:11" x14ac:dyDescent="0.3">
      <c r="A1057" s="167" t="s">
        <v>7699</v>
      </c>
      <c r="B1057" s="168" t="s">
        <v>1967</v>
      </c>
      <c r="C1057" s="168" t="s">
        <v>7632</v>
      </c>
      <c r="D1057" s="169">
        <v>175</v>
      </c>
      <c r="E1057" s="169">
        <v>395</v>
      </c>
      <c r="F1057" s="169">
        <v>610</v>
      </c>
      <c r="G1057" s="169">
        <v>995</v>
      </c>
      <c r="H1057" s="165">
        <f t="shared" si="26"/>
        <v>0.39698492462311558</v>
      </c>
      <c r="J1057" t="str">
        <v>Block Group 1, Census Tract 602.01, Dickson County, Tennessee</v>
      </c>
      <c r="K1057" t="str">
        <v>Census Tract 602.01, Dickson County, Tennessee</v>
      </c>
    </row>
    <row r="1058" spans="1:11" x14ac:dyDescent="0.3">
      <c r="A1058" s="167" t="s">
        <v>7699</v>
      </c>
      <c r="B1058" s="168" t="s">
        <v>1968</v>
      </c>
      <c r="C1058" s="168" t="s">
        <v>7632</v>
      </c>
      <c r="D1058" s="169">
        <v>940</v>
      </c>
      <c r="E1058" s="170">
        <v>1250</v>
      </c>
      <c r="F1058" s="170">
        <v>1355</v>
      </c>
      <c r="G1058" s="170">
        <v>1630</v>
      </c>
      <c r="H1058" s="165">
        <f t="shared" si="26"/>
        <v>0.76687116564417179</v>
      </c>
      <c r="J1058" t="str">
        <v>Block Group 1, Census Tract 602.01, Loudon County, Tennessee</v>
      </c>
      <c r="K1058" t="str">
        <v>Census Tract 602.01, Loudon County, Tennessee</v>
      </c>
    </row>
    <row r="1059" spans="1:11" x14ac:dyDescent="0.3">
      <c r="A1059" s="167" t="s">
        <v>7699</v>
      </c>
      <c r="B1059" s="168" t="s">
        <v>1969</v>
      </c>
      <c r="C1059" s="168" t="s">
        <v>7632</v>
      </c>
      <c r="D1059" s="169">
        <v>945</v>
      </c>
      <c r="E1059" s="170">
        <v>1375</v>
      </c>
      <c r="F1059" s="170">
        <v>1700</v>
      </c>
      <c r="G1059" s="170">
        <v>2380</v>
      </c>
      <c r="H1059" s="165">
        <f t="shared" si="26"/>
        <v>0.57773109243697474</v>
      </c>
      <c r="J1059" t="str">
        <v>Block Group 1, Census Tract 602.02, Dickson County, Tennessee</v>
      </c>
      <c r="K1059" t="str">
        <v>Census Tract 602.02, Dickson County, Tennessee</v>
      </c>
    </row>
    <row r="1060" spans="1:11" x14ac:dyDescent="0.3">
      <c r="A1060" s="167" t="s">
        <v>7699</v>
      </c>
      <c r="B1060" s="168" t="s">
        <v>1970</v>
      </c>
      <c r="C1060" s="168" t="s">
        <v>7632</v>
      </c>
      <c r="D1060" s="169">
        <v>845</v>
      </c>
      <c r="E1060" s="170">
        <v>1180</v>
      </c>
      <c r="F1060" s="170">
        <v>1730</v>
      </c>
      <c r="G1060" s="170">
        <v>1970</v>
      </c>
      <c r="H1060" s="165">
        <f t="shared" si="26"/>
        <v>0.59898477157360408</v>
      </c>
      <c r="J1060" t="str">
        <v>Block Group 1, Census Tract 602.03, Loudon County, Tennessee</v>
      </c>
      <c r="K1060" t="str">
        <v>Census Tract 602.03, Loudon County, Tennessee</v>
      </c>
    </row>
    <row r="1061" spans="1:11" x14ac:dyDescent="0.3">
      <c r="A1061" s="167" t="s">
        <v>7699</v>
      </c>
      <c r="B1061" s="168" t="s">
        <v>1971</v>
      </c>
      <c r="C1061" s="168" t="s">
        <v>7632</v>
      </c>
      <c r="D1061" s="169">
        <v>335</v>
      </c>
      <c r="E1061" s="169">
        <v>695</v>
      </c>
      <c r="F1061" s="169">
        <v>785</v>
      </c>
      <c r="G1061" s="170">
        <v>1125</v>
      </c>
      <c r="H1061" s="165">
        <f t="shared" si="26"/>
        <v>0.61777777777777776</v>
      </c>
      <c r="J1061" t="str">
        <v>Block Group 1, Census Tract 602.04, Loudon County, Tennessee</v>
      </c>
      <c r="K1061" t="str">
        <v>Census Tract 602.04, Loudon County, Tennessee</v>
      </c>
    </row>
    <row r="1062" spans="1:11" x14ac:dyDescent="0.3">
      <c r="A1062" s="167" t="s">
        <v>7699</v>
      </c>
      <c r="B1062" s="168" t="s">
        <v>1972</v>
      </c>
      <c r="C1062" s="168" t="s">
        <v>7632</v>
      </c>
      <c r="D1062" s="169">
        <v>515</v>
      </c>
      <c r="E1062" s="169">
        <v>575</v>
      </c>
      <c r="F1062" s="169">
        <v>645</v>
      </c>
      <c r="G1062" s="169">
        <v>810</v>
      </c>
      <c r="H1062" s="165">
        <f t="shared" si="26"/>
        <v>0.70987654320987659</v>
      </c>
      <c r="J1062" t="str">
        <v>Block Group 1, Census Tract 603, Dickson County, Tennessee</v>
      </c>
      <c r="K1062" t="str">
        <v>Census Tract 603, Dickson County, Tennessee</v>
      </c>
    </row>
    <row r="1063" spans="1:11" x14ac:dyDescent="0.3">
      <c r="A1063" s="167" t="s">
        <v>7699</v>
      </c>
      <c r="B1063" s="168" t="s">
        <v>1973</v>
      </c>
      <c r="C1063" s="168" t="s">
        <v>7632</v>
      </c>
      <c r="D1063" s="169">
        <v>235</v>
      </c>
      <c r="E1063" s="169">
        <v>635</v>
      </c>
      <c r="F1063" s="170">
        <v>1000</v>
      </c>
      <c r="G1063" s="170">
        <v>1465</v>
      </c>
      <c r="H1063" s="165">
        <f t="shared" si="26"/>
        <v>0.43344709897610922</v>
      </c>
      <c r="J1063" t="str">
        <v>Block Group 1, Census Tract 603, Fayette County, Tennessee</v>
      </c>
      <c r="K1063" t="str">
        <v>Census Tract 603, Fayette County, Tennessee</v>
      </c>
    </row>
    <row r="1064" spans="1:11" x14ac:dyDescent="0.3">
      <c r="A1064" s="167" t="s">
        <v>7699</v>
      </c>
      <c r="B1064" s="168" t="s">
        <v>1974</v>
      </c>
      <c r="C1064" s="168" t="s">
        <v>7632</v>
      </c>
      <c r="D1064" s="169">
        <v>115</v>
      </c>
      <c r="E1064" s="169">
        <v>490</v>
      </c>
      <c r="F1064" s="169">
        <v>950</v>
      </c>
      <c r="G1064" s="170">
        <v>1340</v>
      </c>
      <c r="H1064" s="165">
        <f t="shared" si="26"/>
        <v>0.36567164179104478</v>
      </c>
      <c r="J1064" t="str">
        <v>Block Group 1, Census Tract 603.01, Loudon County, Tennessee</v>
      </c>
      <c r="K1064" t="str">
        <v>Census Tract 603.01, Loudon County, Tennessee</v>
      </c>
    </row>
    <row r="1065" spans="1:11" x14ac:dyDescent="0.3">
      <c r="A1065" s="167" t="s">
        <v>7699</v>
      </c>
      <c r="B1065" s="168" t="s">
        <v>1975</v>
      </c>
      <c r="C1065" s="168" t="s">
        <v>7632</v>
      </c>
      <c r="D1065" s="169">
        <v>90</v>
      </c>
      <c r="E1065" s="169">
        <v>230</v>
      </c>
      <c r="F1065" s="169">
        <v>345</v>
      </c>
      <c r="G1065" s="169">
        <v>710</v>
      </c>
      <c r="H1065" s="165">
        <f t="shared" si="26"/>
        <v>0.323943661971831</v>
      </c>
      <c r="J1065" t="str">
        <v>Block Group 1, Census Tract 603.03, Loudon County, Tennessee</v>
      </c>
      <c r="K1065" t="str">
        <v>Census Tract 603.03, Loudon County, Tennessee</v>
      </c>
    </row>
    <row r="1066" spans="1:11" x14ac:dyDescent="0.3">
      <c r="A1066" s="167" t="s">
        <v>7699</v>
      </c>
      <c r="B1066" s="168" t="s">
        <v>1976</v>
      </c>
      <c r="C1066" s="168" t="s">
        <v>7632</v>
      </c>
      <c r="D1066" s="169">
        <v>160</v>
      </c>
      <c r="E1066" s="169">
        <v>515</v>
      </c>
      <c r="F1066" s="169">
        <v>915</v>
      </c>
      <c r="G1066" s="170">
        <v>1225</v>
      </c>
      <c r="H1066" s="165">
        <f t="shared" si="26"/>
        <v>0.42040816326530611</v>
      </c>
      <c r="J1066" t="str">
        <v>Block Group 1, Census Tract 603.04, Loudon County, Tennessee</v>
      </c>
      <c r="K1066" t="str">
        <v>Census Tract 603.04, Loudon County, Tennessee</v>
      </c>
    </row>
    <row r="1067" spans="1:11" x14ac:dyDescent="0.3">
      <c r="A1067" s="167" t="s">
        <v>7699</v>
      </c>
      <c r="B1067" s="168" t="s">
        <v>1977</v>
      </c>
      <c r="C1067" s="168" t="s">
        <v>7632</v>
      </c>
      <c r="D1067" s="169">
        <v>80</v>
      </c>
      <c r="E1067" s="169">
        <v>215</v>
      </c>
      <c r="F1067" s="169">
        <v>325</v>
      </c>
      <c r="G1067" s="169">
        <v>575</v>
      </c>
      <c r="H1067" s="165">
        <f t="shared" si="26"/>
        <v>0.37391304347826088</v>
      </c>
      <c r="J1067" t="str">
        <v>Block Group 1, Census Tract 604, Loudon County, Tennessee</v>
      </c>
      <c r="K1067" t="str">
        <v>Census Tract 604, Loudon County, Tennessee</v>
      </c>
    </row>
    <row r="1068" spans="1:11" x14ac:dyDescent="0.3">
      <c r="A1068" s="167" t="s">
        <v>7699</v>
      </c>
      <c r="B1068" s="168" t="s">
        <v>1978</v>
      </c>
      <c r="C1068" s="168" t="s">
        <v>7632</v>
      </c>
      <c r="D1068" s="169">
        <v>395</v>
      </c>
      <c r="E1068" s="169">
        <v>705</v>
      </c>
      <c r="F1068" s="169">
        <v>850</v>
      </c>
      <c r="G1068" s="170">
        <v>1130</v>
      </c>
      <c r="H1068" s="165">
        <f t="shared" si="26"/>
        <v>0.62389380530973448</v>
      </c>
      <c r="J1068" t="str">
        <v>Block Group 1, Census Tract 604.01, Dickson County, Tennessee</v>
      </c>
      <c r="K1068" t="str">
        <v>Census Tract 604.01, Dickson County, Tennessee</v>
      </c>
    </row>
    <row r="1069" spans="1:11" x14ac:dyDescent="0.3">
      <c r="A1069" s="167" t="s">
        <v>7699</v>
      </c>
      <c r="B1069" s="168" t="s">
        <v>1979</v>
      </c>
      <c r="C1069" s="168" t="s">
        <v>7632</v>
      </c>
      <c r="D1069" s="169">
        <v>135</v>
      </c>
      <c r="E1069" s="169">
        <v>300</v>
      </c>
      <c r="F1069" s="169">
        <v>730</v>
      </c>
      <c r="G1069" s="170">
        <v>1210</v>
      </c>
      <c r="H1069" s="165">
        <f t="shared" si="26"/>
        <v>0.24793388429752067</v>
      </c>
      <c r="J1069" t="str">
        <v>Block Group 1, Census Tract 604.01, Fayette County, Tennessee</v>
      </c>
      <c r="K1069" t="str">
        <v>Census Tract 604.01, Fayette County, Tennessee</v>
      </c>
    </row>
    <row r="1070" spans="1:11" x14ac:dyDescent="0.3">
      <c r="A1070" s="167" t="s">
        <v>7699</v>
      </c>
      <c r="B1070" s="168" t="s">
        <v>1980</v>
      </c>
      <c r="C1070" s="168" t="s">
        <v>7632</v>
      </c>
      <c r="D1070" s="169">
        <v>315</v>
      </c>
      <c r="E1070" s="169">
        <v>455</v>
      </c>
      <c r="F1070" s="169">
        <v>815</v>
      </c>
      <c r="G1070" s="170">
        <v>1415</v>
      </c>
      <c r="H1070" s="165">
        <f t="shared" si="26"/>
        <v>0.32155477031802121</v>
      </c>
      <c r="J1070" t="str">
        <v>Block Group 1, Census Tract 604.01, Washington County, Tennessee</v>
      </c>
      <c r="K1070" t="str">
        <v>Census Tract 604.01, Washington County, Tennessee</v>
      </c>
    </row>
    <row r="1071" spans="1:11" x14ac:dyDescent="0.3">
      <c r="A1071" s="167" t="s">
        <v>7699</v>
      </c>
      <c r="B1071" s="168" t="s">
        <v>1981</v>
      </c>
      <c r="C1071" s="168" t="s">
        <v>7632</v>
      </c>
      <c r="D1071" s="169">
        <v>85</v>
      </c>
      <c r="E1071" s="169">
        <v>85</v>
      </c>
      <c r="F1071" s="169">
        <v>275</v>
      </c>
      <c r="G1071" s="169">
        <v>440</v>
      </c>
      <c r="H1071" s="165">
        <f t="shared" si="26"/>
        <v>0.19318181818181818</v>
      </c>
      <c r="J1071" t="str">
        <v>Block Group 1, Census Tract 604.02, Dickson County, Tennessee</v>
      </c>
      <c r="K1071" t="str">
        <v>Census Tract 604.02, Dickson County, Tennessee</v>
      </c>
    </row>
    <row r="1072" spans="1:11" x14ac:dyDescent="0.3">
      <c r="A1072" s="167" t="s">
        <v>7699</v>
      </c>
      <c r="B1072" s="168" t="s">
        <v>1982</v>
      </c>
      <c r="C1072" s="168" t="s">
        <v>7632</v>
      </c>
      <c r="D1072" s="169">
        <v>260</v>
      </c>
      <c r="E1072" s="169">
        <v>330</v>
      </c>
      <c r="F1072" s="169">
        <v>650</v>
      </c>
      <c r="G1072" s="169">
        <v>835</v>
      </c>
      <c r="H1072" s="165">
        <f t="shared" si="26"/>
        <v>0.39520958083832336</v>
      </c>
      <c r="J1072" t="str">
        <v>Block Group 1, Census Tract 604.02, Fayette County, Tennessee</v>
      </c>
      <c r="K1072" t="str">
        <v>Census Tract 604.02, Fayette County, Tennessee</v>
      </c>
    </row>
    <row r="1073" spans="1:11" x14ac:dyDescent="0.3">
      <c r="A1073" s="167" t="s">
        <v>7699</v>
      </c>
      <c r="B1073" s="168" t="s">
        <v>1983</v>
      </c>
      <c r="C1073" s="168" t="s">
        <v>7632</v>
      </c>
      <c r="D1073" s="169">
        <v>265</v>
      </c>
      <c r="E1073" s="169">
        <v>360</v>
      </c>
      <c r="F1073" s="169">
        <v>710</v>
      </c>
      <c r="G1073" s="170">
        <v>1230</v>
      </c>
      <c r="H1073" s="165">
        <f t="shared" si="26"/>
        <v>0.29268292682926828</v>
      </c>
      <c r="J1073" t="str">
        <v>Block Group 1, Census Tract 604.02, Washington County, Tennessee</v>
      </c>
      <c r="K1073" t="str">
        <v>Census Tract 604.02, Washington County, Tennessee</v>
      </c>
    </row>
    <row r="1074" spans="1:11" x14ac:dyDescent="0.3">
      <c r="A1074" s="167" t="s">
        <v>7699</v>
      </c>
      <c r="B1074" s="168" t="s">
        <v>1984</v>
      </c>
      <c r="C1074" s="168" t="s">
        <v>7632</v>
      </c>
      <c r="D1074" s="169">
        <v>135</v>
      </c>
      <c r="E1074" s="169">
        <v>280</v>
      </c>
      <c r="F1074" s="169">
        <v>345</v>
      </c>
      <c r="G1074" s="169">
        <v>690</v>
      </c>
      <c r="H1074" s="165">
        <f t="shared" si="26"/>
        <v>0.40579710144927539</v>
      </c>
      <c r="J1074" t="str">
        <v>Block Group 1, Census Tract 604.03, Fayette County, Tennessee</v>
      </c>
      <c r="K1074" t="str">
        <v>Census Tract 604.03, Fayette County, Tennessee</v>
      </c>
    </row>
    <row r="1075" spans="1:11" x14ac:dyDescent="0.3">
      <c r="A1075" s="167" t="s">
        <v>7699</v>
      </c>
      <c r="B1075" s="168" t="s">
        <v>1985</v>
      </c>
      <c r="C1075" s="168" t="s">
        <v>7632</v>
      </c>
      <c r="D1075" s="169">
        <v>145</v>
      </c>
      <c r="E1075" s="169">
        <v>235</v>
      </c>
      <c r="F1075" s="169">
        <v>480</v>
      </c>
      <c r="G1075" s="169">
        <v>790</v>
      </c>
      <c r="H1075" s="165">
        <f t="shared" si="26"/>
        <v>0.29746835443037972</v>
      </c>
      <c r="J1075" t="str">
        <v>Block Group 1, Census Tract 604.04, Fayette County, Tennessee</v>
      </c>
      <c r="K1075" t="str">
        <v>Census Tract 604.04, Fayette County, Tennessee</v>
      </c>
    </row>
    <row r="1076" spans="1:11" x14ac:dyDescent="0.3">
      <c r="A1076" s="167" t="s">
        <v>7699</v>
      </c>
      <c r="B1076" s="168" t="s">
        <v>1986</v>
      </c>
      <c r="C1076" s="168" t="s">
        <v>7632</v>
      </c>
      <c r="D1076" s="169">
        <v>390</v>
      </c>
      <c r="E1076" s="169">
        <v>475</v>
      </c>
      <c r="F1076" s="169">
        <v>590</v>
      </c>
      <c r="G1076" s="169">
        <v>965</v>
      </c>
      <c r="H1076" s="165">
        <f t="shared" si="26"/>
        <v>0.49222797927461137</v>
      </c>
      <c r="J1076" t="str">
        <v>Block Group 1, Census Tract 605.01, Dickson County, Tennessee</v>
      </c>
      <c r="K1076" t="str">
        <v>Census Tract 605.01, Dickson County, Tennessee</v>
      </c>
    </row>
    <row r="1077" spans="1:11" x14ac:dyDescent="0.3">
      <c r="A1077" s="167" t="s">
        <v>7699</v>
      </c>
      <c r="B1077" s="168" t="s">
        <v>1987</v>
      </c>
      <c r="C1077" s="168" t="s">
        <v>7632</v>
      </c>
      <c r="D1077" s="169">
        <v>115</v>
      </c>
      <c r="E1077" s="169">
        <v>260</v>
      </c>
      <c r="F1077" s="169">
        <v>535</v>
      </c>
      <c r="G1077" s="169">
        <v>770</v>
      </c>
      <c r="H1077" s="165">
        <f t="shared" si="26"/>
        <v>0.33766233766233766</v>
      </c>
      <c r="J1077" t="str">
        <v>Block Group 1, Census Tract 605.01, Fayette County, Tennessee</v>
      </c>
      <c r="K1077" t="str">
        <v>Census Tract 605.01, Fayette County, Tennessee</v>
      </c>
    </row>
    <row r="1078" spans="1:11" x14ac:dyDescent="0.3">
      <c r="A1078" s="167" t="s">
        <v>7699</v>
      </c>
      <c r="B1078" s="168" t="s">
        <v>1988</v>
      </c>
      <c r="C1078" s="168" t="s">
        <v>7632</v>
      </c>
      <c r="D1078" s="169">
        <v>385</v>
      </c>
      <c r="E1078" s="169">
        <v>430</v>
      </c>
      <c r="F1078" s="169">
        <v>455</v>
      </c>
      <c r="G1078" s="169">
        <v>525</v>
      </c>
      <c r="H1078" s="165">
        <f t="shared" si="26"/>
        <v>0.81904761904761902</v>
      </c>
      <c r="J1078" t="str">
        <v>Block Group 1, Census Tract 605.01, Washington County, Tennessee</v>
      </c>
      <c r="K1078" t="str">
        <v>Census Tract 605.01, Washington County, Tennessee</v>
      </c>
    </row>
    <row r="1079" spans="1:11" x14ac:dyDescent="0.3">
      <c r="A1079" s="167" t="s">
        <v>7699</v>
      </c>
      <c r="B1079" s="168" t="s">
        <v>1989</v>
      </c>
      <c r="C1079" s="168" t="s">
        <v>7632</v>
      </c>
      <c r="D1079" s="169">
        <v>325</v>
      </c>
      <c r="E1079" s="169">
        <v>405</v>
      </c>
      <c r="F1079" s="169">
        <v>530</v>
      </c>
      <c r="G1079" s="169">
        <v>925</v>
      </c>
      <c r="H1079" s="165">
        <f t="shared" si="26"/>
        <v>0.43783783783783786</v>
      </c>
      <c r="J1079" t="str">
        <v>Block Group 1, Census Tract 605.02, Dickson County, Tennessee</v>
      </c>
      <c r="K1079" t="str">
        <v>Census Tract 605.02, Dickson County, Tennessee</v>
      </c>
    </row>
    <row r="1080" spans="1:11" x14ac:dyDescent="0.3">
      <c r="A1080" s="167" t="s">
        <v>7699</v>
      </c>
      <c r="B1080" s="168" t="s">
        <v>1990</v>
      </c>
      <c r="C1080" s="168" t="s">
        <v>7632</v>
      </c>
      <c r="D1080" s="169">
        <v>180</v>
      </c>
      <c r="E1080" s="169">
        <v>265</v>
      </c>
      <c r="F1080" s="169">
        <v>375</v>
      </c>
      <c r="G1080" s="169">
        <v>570</v>
      </c>
      <c r="H1080" s="165">
        <f t="shared" si="26"/>
        <v>0.46491228070175439</v>
      </c>
      <c r="J1080" t="str">
        <v>Block Group 1, Census Tract 605.02, Fayette County, Tennessee</v>
      </c>
      <c r="K1080" t="str">
        <v>Census Tract 605.02, Fayette County, Tennessee</v>
      </c>
    </row>
    <row r="1081" spans="1:11" x14ac:dyDescent="0.3">
      <c r="A1081" s="167" t="s">
        <v>7699</v>
      </c>
      <c r="B1081" s="168" t="s">
        <v>1991</v>
      </c>
      <c r="C1081" s="168" t="s">
        <v>7632</v>
      </c>
      <c r="D1081" s="169">
        <v>175</v>
      </c>
      <c r="E1081" s="169">
        <v>465</v>
      </c>
      <c r="F1081" s="169">
        <v>585</v>
      </c>
      <c r="G1081" s="169">
        <v>730</v>
      </c>
      <c r="H1081" s="165">
        <f t="shared" si="26"/>
        <v>0.63698630136986301</v>
      </c>
      <c r="J1081" t="str">
        <v>Block Group 1, Census Tract 605.02, Loudon County, Tennessee</v>
      </c>
      <c r="K1081" t="str">
        <v>Census Tract 605.02, Loudon County, Tennessee</v>
      </c>
    </row>
    <row r="1082" spans="1:11" x14ac:dyDescent="0.3">
      <c r="A1082" s="167" t="s">
        <v>7699</v>
      </c>
      <c r="B1082" s="168" t="s">
        <v>1992</v>
      </c>
      <c r="C1082" s="168" t="s">
        <v>7632</v>
      </c>
      <c r="D1082" s="169">
        <v>135</v>
      </c>
      <c r="E1082" s="169">
        <v>250</v>
      </c>
      <c r="F1082" s="169">
        <v>295</v>
      </c>
      <c r="G1082" s="169">
        <v>555</v>
      </c>
      <c r="H1082" s="165">
        <f t="shared" si="26"/>
        <v>0.45045045045045046</v>
      </c>
      <c r="J1082" t="str">
        <v>Block Group 1, Census Tract 605.03, Loudon County, Tennessee</v>
      </c>
      <c r="K1082" t="str">
        <v>Census Tract 605.03, Loudon County, Tennessee</v>
      </c>
    </row>
    <row r="1083" spans="1:11" x14ac:dyDescent="0.3">
      <c r="A1083" s="167" t="s">
        <v>7699</v>
      </c>
      <c r="B1083" s="168" t="s">
        <v>1993</v>
      </c>
      <c r="C1083" s="168" t="s">
        <v>7632</v>
      </c>
      <c r="D1083" s="169">
        <v>915</v>
      </c>
      <c r="E1083" s="170">
        <v>1340</v>
      </c>
      <c r="F1083" s="170">
        <v>1540</v>
      </c>
      <c r="G1083" s="170">
        <v>1705</v>
      </c>
      <c r="H1083" s="165">
        <f t="shared" si="26"/>
        <v>0.78592375366568912</v>
      </c>
      <c r="J1083" t="str">
        <v>Block Group 1, Census Tract 605.03, Washington County, Tennessee</v>
      </c>
      <c r="K1083" t="str">
        <v>Census Tract 605.03, Washington County, Tennessee</v>
      </c>
    </row>
    <row r="1084" spans="1:11" x14ac:dyDescent="0.3">
      <c r="A1084" s="167" t="s">
        <v>7699</v>
      </c>
      <c r="B1084" s="168" t="s">
        <v>1994</v>
      </c>
      <c r="C1084" s="168" t="s">
        <v>7632</v>
      </c>
      <c r="D1084" s="169">
        <v>755</v>
      </c>
      <c r="E1084" s="169">
        <v>940</v>
      </c>
      <c r="F1084" s="170">
        <v>1190</v>
      </c>
      <c r="G1084" s="170">
        <v>1370</v>
      </c>
      <c r="H1084" s="165">
        <f t="shared" si="26"/>
        <v>0.68613138686131392</v>
      </c>
      <c r="J1084" t="str">
        <v>Block Group 1, Census Tract 605.04, Loudon County, Tennessee</v>
      </c>
      <c r="K1084" t="str">
        <v>Census Tract 605.04, Loudon County, Tennessee</v>
      </c>
    </row>
    <row r="1085" spans="1:11" x14ac:dyDescent="0.3">
      <c r="A1085" s="167" t="s">
        <v>7699</v>
      </c>
      <c r="B1085" s="168" t="s">
        <v>1995</v>
      </c>
      <c r="C1085" s="168" t="s">
        <v>7632</v>
      </c>
      <c r="D1085" s="169">
        <v>485</v>
      </c>
      <c r="E1085" s="169">
        <v>930</v>
      </c>
      <c r="F1085" s="170">
        <v>1090</v>
      </c>
      <c r="G1085" s="170">
        <v>1360</v>
      </c>
      <c r="H1085" s="165">
        <f t="shared" si="26"/>
        <v>0.68382352941176472</v>
      </c>
      <c r="J1085" t="str">
        <v>Block Group 1, Census Tract 605.04, Washington County, Tennessee</v>
      </c>
      <c r="K1085" t="str">
        <v>Census Tract 605.04, Washington County, Tennessee</v>
      </c>
    </row>
    <row r="1086" spans="1:11" x14ac:dyDescent="0.3">
      <c r="A1086" s="167" t="s">
        <v>7699</v>
      </c>
      <c r="B1086" s="168" t="s">
        <v>1996</v>
      </c>
      <c r="C1086" s="168" t="s">
        <v>7632</v>
      </c>
      <c r="D1086" s="169">
        <v>55</v>
      </c>
      <c r="E1086" s="169">
        <v>210</v>
      </c>
      <c r="F1086" s="169">
        <v>300</v>
      </c>
      <c r="G1086" s="169">
        <v>865</v>
      </c>
      <c r="H1086" s="165">
        <f t="shared" si="26"/>
        <v>0.24277456647398843</v>
      </c>
      <c r="J1086" t="str">
        <v>Block Group 1, Census Tract 605.05, Loudon County, Tennessee</v>
      </c>
      <c r="K1086" t="str">
        <v>Census Tract 605.05, Loudon County, Tennessee</v>
      </c>
    </row>
    <row r="1087" spans="1:11" x14ac:dyDescent="0.3">
      <c r="A1087" s="167" t="s">
        <v>7699</v>
      </c>
      <c r="B1087" s="168" t="s">
        <v>1997</v>
      </c>
      <c r="C1087" s="168" t="s">
        <v>7632</v>
      </c>
      <c r="D1087" s="169">
        <v>185</v>
      </c>
      <c r="E1087" s="169">
        <v>345</v>
      </c>
      <c r="F1087" s="169">
        <v>550</v>
      </c>
      <c r="G1087" s="170">
        <v>1730</v>
      </c>
      <c r="H1087" s="165">
        <f t="shared" si="26"/>
        <v>0.19942196531791909</v>
      </c>
      <c r="J1087" t="str">
        <v>Block Group 1, Census Tract 606, Fayette County, Tennessee</v>
      </c>
      <c r="K1087" t="str">
        <v>Census Tract 606, Fayette County, Tennessee</v>
      </c>
    </row>
    <row r="1088" spans="1:11" x14ac:dyDescent="0.3">
      <c r="A1088" s="167" t="s">
        <v>7699</v>
      </c>
      <c r="B1088" s="168" t="s">
        <v>1998</v>
      </c>
      <c r="C1088" s="168" t="s">
        <v>7632</v>
      </c>
      <c r="D1088" s="169">
        <v>190</v>
      </c>
      <c r="E1088" s="169">
        <v>320</v>
      </c>
      <c r="F1088" s="169">
        <v>560</v>
      </c>
      <c r="G1088" s="169">
        <v>985</v>
      </c>
      <c r="H1088" s="165">
        <f t="shared" si="26"/>
        <v>0.32487309644670048</v>
      </c>
      <c r="J1088" t="str">
        <v>Block Group 1, Census Tract 606, Loudon County, Tennessee</v>
      </c>
      <c r="K1088" t="str">
        <v>Census Tract 606, Loudon County, Tennessee</v>
      </c>
    </row>
    <row r="1089" spans="1:11" x14ac:dyDescent="0.3">
      <c r="A1089" s="167" t="s">
        <v>7699</v>
      </c>
      <c r="B1089" s="168" t="s">
        <v>1999</v>
      </c>
      <c r="C1089" s="168" t="s">
        <v>7632</v>
      </c>
      <c r="D1089" s="169">
        <v>80</v>
      </c>
      <c r="E1089" s="169">
        <v>330</v>
      </c>
      <c r="F1089" s="169">
        <v>535</v>
      </c>
      <c r="G1089" s="170">
        <v>1215</v>
      </c>
      <c r="H1089" s="165">
        <f t="shared" si="26"/>
        <v>0.27160493827160492</v>
      </c>
      <c r="J1089" t="str">
        <v>Block Group 1, Census Tract 606.01, Dickson County, Tennessee</v>
      </c>
      <c r="K1089" t="str">
        <v>Census Tract 606.01, Dickson County, Tennessee</v>
      </c>
    </row>
    <row r="1090" spans="1:11" x14ac:dyDescent="0.3">
      <c r="A1090" s="167" t="s">
        <v>7699</v>
      </c>
      <c r="B1090" s="168" t="s">
        <v>2000</v>
      </c>
      <c r="C1090" s="168" t="s">
        <v>7632</v>
      </c>
      <c r="D1090" s="169">
        <v>870</v>
      </c>
      <c r="E1090" s="170">
        <v>1310</v>
      </c>
      <c r="F1090" s="170">
        <v>1765</v>
      </c>
      <c r="G1090" s="170">
        <v>2075</v>
      </c>
      <c r="H1090" s="165">
        <f t="shared" si="26"/>
        <v>0.63132530120481922</v>
      </c>
      <c r="J1090" t="str">
        <v>Block Group 1, Census Tract 606.01, Washington County, Tennessee</v>
      </c>
      <c r="K1090" t="str">
        <v>Census Tract 606.01, Washington County, Tennessee</v>
      </c>
    </row>
    <row r="1091" spans="1:11" x14ac:dyDescent="0.3">
      <c r="A1091" s="167" t="s">
        <v>7699</v>
      </c>
      <c r="B1091" s="168" t="s">
        <v>2001</v>
      </c>
      <c r="C1091" s="168" t="s">
        <v>7632</v>
      </c>
      <c r="D1091" s="169">
        <v>380</v>
      </c>
      <c r="E1091" s="169">
        <v>675</v>
      </c>
      <c r="F1091" s="169">
        <v>710</v>
      </c>
      <c r="G1091" s="169">
        <v>845</v>
      </c>
      <c r="H1091" s="165">
        <f t="shared" si="26"/>
        <v>0.79881656804733725</v>
      </c>
      <c r="J1091" t="str">
        <v>Block Group 1, Census Tract 606.02, Dickson County, Tennessee</v>
      </c>
      <c r="K1091" t="str">
        <v>Census Tract 606.02, Dickson County, Tennessee</v>
      </c>
    </row>
    <row r="1092" spans="1:11" x14ac:dyDescent="0.3">
      <c r="A1092" s="167" t="s">
        <v>7699</v>
      </c>
      <c r="B1092" s="168" t="s">
        <v>2002</v>
      </c>
      <c r="C1092" s="168" t="s">
        <v>7632</v>
      </c>
      <c r="D1092" s="170">
        <v>1050</v>
      </c>
      <c r="E1092" s="170">
        <v>2150</v>
      </c>
      <c r="F1092" s="170">
        <v>2575</v>
      </c>
      <c r="G1092" s="170">
        <v>2695</v>
      </c>
      <c r="H1092" s="165">
        <f t="shared" ref="H1092:H1155" si="27">E1092/G1092</f>
        <v>0.79777365491651209</v>
      </c>
      <c r="J1092" t="str">
        <v>Block Group 1, Census Tract 606.02, Washington County, Tennessee</v>
      </c>
      <c r="K1092" t="str">
        <v>Census Tract 606.02, Washington County, Tennessee</v>
      </c>
    </row>
    <row r="1093" spans="1:11" x14ac:dyDescent="0.3">
      <c r="A1093" s="167" t="s">
        <v>7699</v>
      </c>
      <c r="B1093" s="168" t="s">
        <v>2003</v>
      </c>
      <c r="C1093" s="168" t="s">
        <v>7632</v>
      </c>
      <c r="D1093" s="169">
        <v>325</v>
      </c>
      <c r="E1093" s="169">
        <v>370</v>
      </c>
      <c r="F1093" s="169">
        <v>460</v>
      </c>
      <c r="G1093" s="169">
        <v>665</v>
      </c>
      <c r="H1093" s="165">
        <f t="shared" si="27"/>
        <v>0.55639097744360899</v>
      </c>
      <c r="J1093" t="str">
        <v>Block Group 1, Census Tract 607, Dickson County, Tennessee</v>
      </c>
      <c r="K1093" t="str">
        <v>Census Tract 607, Dickson County, Tennessee</v>
      </c>
    </row>
    <row r="1094" spans="1:11" x14ac:dyDescent="0.3">
      <c r="A1094" s="167" t="s">
        <v>7699</v>
      </c>
      <c r="B1094" s="168" t="s">
        <v>2004</v>
      </c>
      <c r="C1094" s="168" t="s">
        <v>7632</v>
      </c>
      <c r="D1094" s="169">
        <v>485</v>
      </c>
      <c r="E1094" s="169">
        <v>560</v>
      </c>
      <c r="F1094" s="169">
        <v>700</v>
      </c>
      <c r="G1094" s="169">
        <v>880</v>
      </c>
      <c r="H1094" s="165">
        <f t="shared" si="27"/>
        <v>0.63636363636363635</v>
      </c>
      <c r="J1094" t="str">
        <v>Block Group 1, Census Tract 607, Loudon County, Tennessee</v>
      </c>
      <c r="K1094" t="str">
        <v>Census Tract 607, Loudon County, Tennessee</v>
      </c>
    </row>
    <row r="1095" spans="1:11" x14ac:dyDescent="0.3">
      <c r="A1095" s="167" t="s">
        <v>7699</v>
      </c>
      <c r="B1095" s="168" t="s">
        <v>2005</v>
      </c>
      <c r="C1095" s="168" t="s">
        <v>7632</v>
      </c>
      <c r="D1095" s="169">
        <v>410</v>
      </c>
      <c r="E1095" s="169">
        <v>615</v>
      </c>
      <c r="F1095" s="170">
        <v>1215</v>
      </c>
      <c r="G1095" s="170">
        <v>1620</v>
      </c>
      <c r="H1095" s="165">
        <f t="shared" si="27"/>
        <v>0.37962962962962965</v>
      </c>
      <c r="J1095" t="str">
        <v>Block Group 1, Census Tract 607, Washington County, Tennessee</v>
      </c>
      <c r="K1095" t="str">
        <v>Census Tract 607, Washington County, Tennessee</v>
      </c>
    </row>
    <row r="1096" spans="1:11" x14ac:dyDescent="0.3">
      <c r="A1096" s="167" t="s">
        <v>7699</v>
      </c>
      <c r="B1096" s="168" t="s">
        <v>2006</v>
      </c>
      <c r="C1096" s="168" t="s">
        <v>7632</v>
      </c>
      <c r="D1096" s="169">
        <v>635</v>
      </c>
      <c r="E1096" s="169">
        <v>780</v>
      </c>
      <c r="F1096" s="170">
        <v>1180</v>
      </c>
      <c r="G1096" s="170">
        <v>1350</v>
      </c>
      <c r="H1096" s="165">
        <f t="shared" si="27"/>
        <v>0.57777777777777772</v>
      </c>
      <c r="J1096" t="str">
        <v>Block Group 1, Census Tract 607.01, Fayette County, Tennessee</v>
      </c>
      <c r="K1096" t="str">
        <v>Census Tract 607.01, Fayette County, Tennessee</v>
      </c>
    </row>
    <row r="1097" spans="1:11" x14ac:dyDescent="0.3">
      <c r="A1097" s="167" t="s">
        <v>7699</v>
      </c>
      <c r="B1097" s="168" t="s">
        <v>2007</v>
      </c>
      <c r="C1097" s="168" t="s">
        <v>7632</v>
      </c>
      <c r="D1097" s="169">
        <v>295</v>
      </c>
      <c r="E1097" s="169">
        <v>505</v>
      </c>
      <c r="F1097" s="169">
        <v>780</v>
      </c>
      <c r="G1097" s="170">
        <v>1220</v>
      </c>
      <c r="H1097" s="165">
        <f t="shared" si="27"/>
        <v>0.41393442622950821</v>
      </c>
      <c r="J1097" t="str">
        <v>Block Group 1, Census Tract 607.02, Fayette County, Tennessee</v>
      </c>
      <c r="K1097" t="str">
        <v>Census Tract 607.02, Fayette County, Tennessee</v>
      </c>
    </row>
    <row r="1098" spans="1:11" x14ac:dyDescent="0.3">
      <c r="A1098" s="167" t="s">
        <v>7699</v>
      </c>
      <c r="B1098" s="168" t="s">
        <v>2008</v>
      </c>
      <c r="C1098" s="168" t="s">
        <v>7632</v>
      </c>
      <c r="D1098" s="169">
        <v>180</v>
      </c>
      <c r="E1098" s="169">
        <v>410</v>
      </c>
      <c r="F1098" s="169">
        <v>675</v>
      </c>
      <c r="G1098" s="169">
        <v>755</v>
      </c>
      <c r="H1098" s="165">
        <f t="shared" si="27"/>
        <v>0.54304635761589404</v>
      </c>
      <c r="J1098" t="str">
        <v>Block Group 1, Census Tract 608, Fayette County, Tennessee</v>
      </c>
      <c r="K1098" t="str">
        <v>Census Tract 608, Fayette County, Tennessee</v>
      </c>
    </row>
    <row r="1099" spans="1:11" x14ac:dyDescent="0.3">
      <c r="A1099" s="167" t="s">
        <v>7699</v>
      </c>
      <c r="B1099" s="168" t="s">
        <v>2009</v>
      </c>
      <c r="C1099" s="168" t="s">
        <v>7632</v>
      </c>
      <c r="D1099" s="170">
        <v>1090</v>
      </c>
      <c r="E1099" s="170">
        <v>1340</v>
      </c>
      <c r="F1099" s="170">
        <v>1660</v>
      </c>
      <c r="G1099" s="170">
        <v>1955</v>
      </c>
      <c r="H1099" s="165">
        <f t="shared" si="27"/>
        <v>0.68542199488491051</v>
      </c>
      <c r="J1099" t="str">
        <v>Block Group 1, Census Tract 608, Washington County, Tennessee</v>
      </c>
      <c r="K1099" t="str">
        <v>Census Tract 608, Washington County, Tennessee</v>
      </c>
    </row>
    <row r="1100" spans="1:11" x14ac:dyDescent="0.3">
      <c r="A1100" s="167" t="s">
        <v>7699</v>
      </c>
      <c r="B1100" s="168" t="s">
        <v>2010</v>
      </c>
      <c r="C1100" s="168" t="s">
        <v>7632</v>
      </c>
      <c r="D1100" s="170">
        <v>1135</v>
      </c>
      <c r="E1100" s="170">
        <v>1340</v>
      </c>
      <c r="F1100" s="170">
        <v>1360</v>
      </c>
      <c r="G1100" s="170">
        <v>1435</v>
      </c>
      <c r="H1100" s="165">
        <f t="shared" si="27"/>
        <v>0.93379790940766549</v>
      </c>
      <c r="J1100" t="str">
        <v>Block Group 1, Census Tract 609.01, Washington County, Tennessee</v>
      </c>
      <c r="K1100" t="str">
        <v>Census Tract 609.01, Washington County, Tennessee</v>
      </c>
    </row>
    <row r="1101" spans="1:11" x14ac:dyDescent="0.3">
      <c r="A1101" s="167" t="s">
        <v>7699</v>
      </c>
      <c r="B1101" s="168" t="s">
        <v>2011</v>
      </c>
      <c r="C1101" s="168" t="s">
        <v>7632</v>
      </c>
      <c r="D1101" s="169">
        <v>565</v>
      </c>
      <c r="E1101" s="169">
        <v>695</v>
      </c>
      <c r="F1101" s="169">
        <v>930</v>
      </c>
      <c r="G1101" s="170">
        <v>1170</v>
      </c>
      <c r="H1101" s="165">
        <f t="shared" si="27"/>
        <v>0.59401709401709402</v>
      </c>
      <c r="J1101" t="str">
        <v>Block Group 1, Census Tract 609.02, Washington County, Tennessee</v>
      </c>
      <c r="K1101" t="str">
        <v>Census Tract 609.02, Washington County, Tennessee</v>
      </c>
    </row>
    <row r="1102" spans="1:11" x14ac:dyDescent="0.3">
      <c r="A1102" s="167" t="s">
        <v>7699</v>
      </c>
      <c r="B1102" s="168" t="s">
        <v>2012</v>
      </c>
      <c r="C1102" s="168" t="s">
        <v>7632</v>
      </c>
      <c r="D1102" s="169">
        <v>265</v>
      </c>
      <c r="E1102" s="169">
        <v>400</v>
      </c>
      <c r="F1102" s="169">
        <v>520</v>
      </c>
      <c r="G1102" s="169">
        <v>885</v>
      </c>
      <c r="H1102" s="165">
        <f t="shared" si="27"/>
        <v>0.4519774011299435</v>
      </c>
      <c r="J1102" t="str">
        <v>Block Group 1, Census Tract 61.02, Knox County, Tennessee</v>
      </c>
      <c r="K1102" t="str">
        <v>Census Tract 61.02, Knox County, Tennessee</v>
      </c>
    </row>
    <row r="1103" spans="1:11" x14ac:dyDescent="0.3">
      <c r="A1103" s="167" t="s">
        <v>7699</v>
      </c>
      <c r="B1103" s="168" t="s">
        <v>2013</v>
      </c>
      <c r="C1103" s="168" t="s">
        <v>7632</v>
      </c>
      <c r="D1103" s="169">
        <v>455</v>
      </c>
      <c r="E1103" s="169">
        <v>590</v>
      </c>
      <c r="F1103" s="170">
        <v>1010</v>
      </c>
      <c r="G1103" s="170">
        <v>1165</v>
      </c>
      <c r="H1103" s="165">
        <f t="shared" si="27"/>
        <v>0.50643776824034337</v>
      </c>
      <c r="J1103" t="str">
        <v>Block Group 1, Census Tract 61.03, Knox County, Tennessee</v>
      </c>
      <c r="K1103" t="str">
        <v>Census Tract 61.03, Knox County, Tennessee</v>
      </c>
    </row>
    <row r="1104" spans="1:11" x14ac:dyDescent="0.3">
      <c r="A1104" s="167" t="s">
        <v>7699</v>
      </c>
      <c r="B1104" s="168" t="s">
        <v>2014</v>
      </c>
      <c r="C1104" s="168" t="s">
        <v>7632</v>
      </c>
      <c r="D1104" s="169">
        <v>10</v>
      </c>
      <c r="E1104" s="169">
        <v>15</v>
      </c>
      <c r="F1104" s="169">
        <v>20</v>
      </c>
      <c r="G1104" s="169">
        <v>35</v>
      </c>
      <c r="H1104" s="165">
        <f t="shared" si="27"/>
        <v>0.42857142857142855</v>
      </c>
      <c r="J1104" t="str">
        <v>Block Group 1, Census Tract 61.04, Knox County, Tennessee</v>
      </c>
      <c r="K1104" t="str">
        <v>Census Tract 61.04, Knox County, Tennessee</v>
      </c>
    </row>
    <row r="1105" spans="1:11" x14ac:dyDescent="0.3">
      <c r="A1105" s="167" t="s">
        <v>7699</v>
      </c>
      <c r="B1105" s="168" t="s">
        <v>2015</v>
      </c>
      <c r="C1105" s="168" t="s">
        <v>7632</v>
      </c>
      <c r="D1105" s="169">
        <v>0</v>
      </c>
      <c r="E1105" s="169">
        <v>0</v>
      </c>
      <c r="F1105" s="169">
        <v>0</v>
      </c>
      <c r="G1105" s="169">
        <v>0</v>
      </c>
      <c r="H1105" s="165" t="e">
        <f t="shared" si="27"/>
        <v>#DIV/0!</v>
      </c>
      <c r="J1105" t="str">
        <v>Block Group 1, Census Tract 610, Washington County, Tennessee</v>
      </c>
      <c r="K1105" t="str">
        <v>Census Tract 610, Washington County, Tennessee</v>
      </c>
    </row>
    <row r="1106" spans="1:11" x14ac:dyDescent="0.3">
      <c r="A1106" s="167" t="s">
        <v>7699</v>
      </c>
      <c r="B1106" s="168" t="s">
        <v>2016</v>
      </c>
      <c r="C1106" s="168" t="s">
        <v>7632</v>
      </c>
      <c r="D1106" s="169">
        <v>190</v>
      </c>
      <c r="E1106" s="169">
        <v>305</v>
      </c>
      <c r="F1106" s="169">
        <v>360</v>
      </c>
      <c r="G1106" s="169">
        <v>735</v>
      </c>
      <c r="H1106" s="165">
        <f t="shared" si="27"/>
        <v>0.41496598639455784</v>
      </c>
      <c r="J1106" t="str">
        <v>Block Group 1, Census Tract 611, Washington County, Tennessee</v>
      </c>
      <c r="K1106" t="str">
        <v>Census Tract 611, Washington County, Tennessee</v>
      </c>
    </row>
    <row r="1107" spans="1:11" x14ac:dyDescent="0.3">
      <c r="A1107" s="167" t="s">
        <v>7699</v>
      </c>
      <c r="B1107" s="168" t="s">
        <v>2017</v>
      </c>
      <c r="C1107" s="168" t="s">
        <v>7632</v>
      </c>
      <c r="D1107" s="169">
        <v>395</v>
      </c>
      <c r="E1107" s="169">
        <v>695</v>
      </c>
      <c r="F1107" s="170">
        <v>1065</v>
      </c>
      <c r="G1107" s="170">
        <v>1650</v>
      </c>
      <c r="H1107" s="165">
        <f t="shared" si="27"/>
        <v>0.4212121212121212</v>
      </c>
      <c r="J1107" t="str">
        <v>Block Group 1, Census Tract 612, Washington County, Tennessee</v>
      </c>
      <c r="K1107" t="str">
        <v>Census Tract 612, Washington County, Tennessee</v>
      </c>
    </row>
    <row r="1108" spans="1:11" x14ac:dyDescent="0.3">
      <c r="A1108" s="167" t="s">
        <v>7699</v>
      </c>
      <c r="B1108" s="168" t="s">
        <v>2018</v>
      </c>
      <c r="C1108" s="168" t="s">
        <v>7632</v>
      </c>
      <c r="D1108" s="169">
        <v>360</v>
      </c>
      <c r="E1108" s="169">
        <v>665</v>
      </c>
      <c r="F1108" s="169">
        <v>935</v>
      </c>
      <c r="G1108" s="170">
        <v>1140</v>
      </c>
      <c r="H1108" s="165">
        <f t="shared" si="27"/>
        <v>0.58333333333333337</v>
      </c>
      <c r="J1108" t="str">
        <v>Block Group 1, Census Tract 613.01, Washington County, Tennessee</v>
      </c>
      <c r="K1108" t="str">
        <v>Census Tract 613.01, Washington County, Tennessee</v>
      </c>
    </row>
    <row r="1109" spans="1:11" x14ac:dyDescent="0.3">
      <c r="A1109" s="167" t="s">
        <v>7699</v>
      </c>
      <c r="B1109" s="168" t="s">
        <v>2019</v>
      </c>
      <c r="C1109" s="168" t="s">
        <v>7632</v>
      </c>
      <c r="D1109" s="169">
        <v>460</v>
      </c>
      <c r="E1109" s="169">
        <v>835</v>
      </c>
      <c r="F1109" s="170">
        <v>1365</v>
      </c>
      <c r="G1109" s="170">
        <v>1795</v>
      </c>
      <c r="H1109" s="165">
        <f t="shared" si="27"/>
        <v>0.46518105849582175</v>
      </c>
      <c r="J1109" t="str">
        <v>Block Group 1, Census Tract 613.02, Washington County, Tennessee</v>
      </c>
      <c r="K1109" t="str">
        <v>Census Tract 613.02, Washington County, Tennessee</v>
      </c>
    </row>
    <row r="1110" spans="1:11" x14ac:dyDescent="0.3">
      <c r="A1110" s="167" t="s">
        <v>7699</v>
      </c>
      <c r="B1110" s="168" t="s">
        <v>2020</v>
      </c>
      <c r="C1110" s="168" t="s">
        <v>7632</v>
      </c>
      <c r="D1110" s="169">
        <v>230</v>
      </c>
      <c r="E1110" s="170">
        <v>1270</v>
      </c>
      <c r="F1110" s="170">
        <v>1440</v>
      </c>
      <c r="G1110" s="170">
        <v>1695</v>
      </c>
      <c r="H1110" s="165">
        <f t="shared" si="27"/>
        <v>0.74926253687315636</v>
      </c>
      <c r="J1110" t="str">
        <v>Block Group 1, Census Tract 614.01, Washington County, Tennessee</v>
      </c>
      <c r="K1110" t="str">
        <v>Census Tract 614.01, Washington County, Tennessee</v>
      </c>
    </row>
    <row r="1111" spans="1:11" x14ac:dyDescent="0.3">
      <c r="A1111" s="167" t="s">
        <v>7699</v>
      </c>
      <c r="B1111" s="168" t="s">
        <v>2021</v>
      </c>
      <c r="C1111" s="168" t="s">
        <v>7632</v>
      </c>
      <c r="D1111" s="169">
        <v>220</v>
      </c>
      <c r="E1111" s="169">
        <v>600</v>
      </c>
      <c r="F1111" s="170">
        <v>1130</v>
      </c>
      <c r="G1111" s="170">
        <v>1425</v>
      </c>
      <c r="H1111" s="165">
        <f t="shared" si="27"/>
        <v>0.42105263157894735</v>
      </c>
      <c r="J1111" t="str">
        <v>Block Group 1, Census Tract 614.03, Washington County, Tennessee</v>
      </c>
      <c r="K1111" t="str">
        <v>Census Tract 614.03, Washington County, Tennessee</v>
      </c>
    </row>
    <row r="1112" spans="1:11" x14ac:dyDescent="0.3">
      <c r="A1112" s="167" t="s">
        <v>7699</v>
      </c>
      <c r="B1112" s="168" t="s">
        <v>2022</v>
      </c>
      <c r="C1112" s="168" t="s">
        <v>7632</v>
      </c>
      <c r="D1112" s="169">
        <v>125</v>
      </c>
      <c r="E1112" s="169">
        <v>170</v>
      </c>
      <c r="F1112" s="169">
        <v>330</v>
      </c>
      <c r="G1112" s="169">
        <v>490</v>
      </c>
      <c r="H1112" s="165">
        <f t="shared" si="27"/>
        <v>0.34693877551020408</v>
      </c>
      <c r="J1112" t="str">
        <v>Block Group 1, Census Tract 614.04, Washington County, Tennessee</v>
      </c>
      <c r="K1112" t="str">
        <v>Census Tract 614.04, Washington County, Tennessee</v>
      </c>
    </row>
    <row r="1113" spans="1:11" x14ac:dyDescent="0.3">
      <c r="A1113" s="167" t="s">
        <v>7699</v>
      </c>
      <c r="B1113" s="168" t="s">
        <v>2023</v>
      </c>
      <c r="C1113" s="168" t="s">
        <v>7632</v>
      </c>
      <c r="D1113" s="169">
        <v>135</v>
      </c>
      <c r="E1113" s="169">
        <v>180</v>
      </c>
      <c r="F1113" s="169">
        <v>350</v>
      </c>
      <c r="G1113" s="169">
        <v>470</v>
      </c>
      <c r="H1113" s="165">
        <f t="shared" si="27"/>
        <v>0.38297872340425532</v>
      </c>
      <c r="J1113" t="str">
        <v>Block Group 1, Census Tract 615, Washington County, Tennessee</v>
      </c>
      <c r="K1113" t="str">
        <v>Census Tract 615, Washington County, Tennessee</v>
      </c>
    </row>
    <row r="1114" spans="1:11" x14ac:dyDescent="0.3">
      <c r="A1114" s="167" t="s">
        <v>7699</v>
      </c>
      <c r="B1114" s="168" t="s">
        <v>2024</v>
      </c>
      <c r="C1114" s="168" t="s">
        <v>7632</v>
      </c>
      <c r="D1114" s="169">
        <v>345</v>
      </c>
      <c r="E1114" s="169">
        <v>365</v>
      </c>
      <c r="F1114" s="169">
        <v>530</v>
      </c>
      <c r="G1114" s="169">
        <v>960</v>
      </c>
      <c r="H1114" s="165">
        <f t="shared" si="27"/>
        <v>0.38020833333333331</v>
      </c>
      <c r="J1114" t="str">
        <v>Block Group 1, Census Tract 616.01, Washington County, Tennessee</v>
      </c>
      <c r="K1114" t="str">
        <v>Census Tract 616.01, Washington County, Tennessee</v>
      </c>
    </row>
    <row r="1115" spans="1:11" x14ac:dyDescent="0.3">
      <c r="A1115" s="167" t="s">
        <v>7699</v>
      </c>
      <c r="B1115" s="168" t="s">
        <v>2025</v>
      </c>
      <c r="C1115" s="168" t="s">
        <v>7632</v>
      </c>
      <c r="D1115" s="169">
        <v>115</v>
      </c>
      <c r="E1115" s="169">
        <v>390</v>
      </c>
      <c r="F1115" s="169">
        <v>605</v>
      </c>
      <c r="G1115" s="170">
        <v>1110</v>
      </c>
      <c r="H1115" s="165">
        <f t="shared" si="27"/>
        <v>0.35135135135135137</v>
      </c>
      <c r="J1115" t="str">
        <v>Block Group 1, Census Tract 616.03, Washington County, Tennessee</v>
      </c>
      <c r="K1115" t="str">
        <v>Census Tract 616.03, Washington County, Tennessee</v>
      </c>
    </row>
    <row r="1116" spans="1:11" x14ac:dyDescent="0.3">
      <c r="A1116" s="167" t="s">
        <v>7699</v>
      </c>
      <c r="B1116" s="168" t="s">
        <v>2026</v>
      </c>
      <c r="C1116" s="168" t="s">
        <v>7632</v>
      </c>
      <c r="D1116" s="169">
        <v>405</v>
      </c>
      <c r="E1116" s="169">
        <v>555</v>
      </c>
      <c r="F1116" s="169">
        <v>790</v>
      </c>
      <c r="G1116" s="170">
        <v>1185</v>
      </c>
      <c r="H1116" s="165">
        <f t="shared" si="27"/>
        <v>0.46835443037974683</v>
      </c>
      <c r="J1116" t="str">
        <v>Block Group 1, Census Tract 616.04, Washington County, Tennessee</v>
      </c>
      <c r="K1116" t="str">
        <v>Census Tract 616.04, Washington County, Tennessee</v>
      </c>
    </row>
    <row r="1117" spans="1:11" x14ac:dyDescent="0.3">
      <c r="A1117" s="167" t="s">
        <v>7699</v>
      </c>
      <c r="B1117" s="168" t="s">
        <v>2027</v>
      </c>
      <c r="C1117" s="168" t="s">
        <v>7632</v>
      </c>
      <c r="D1117" s="169">
        <v>200</v>
      </c>
      <c r="E1117" s="169">
        <v>310</v>
      </c>
      <c r="F1117" s="169">
        <v>375</v>
      </c>
      <c r="G1117" s="170">
        <v>1425</v>
      </c>
      <c r="H1117" s="165">
        <f t="shared" si="27"/>
        <v>0.21754385964912282</v>
      </c>
      <c r="J1117" t="str">
        <v>Block Group 1, Census Tract 617.01, Washington County, Tennessee</v>
      </c>
      <c r="K1117" t="str">
        <v>Census Tract 617.01, Washington County, Tennessee</v>
      </c>
    </row>
    <row r="1118" spans="1:11" x14ac:dyDescent="0.3">
      <c r="A1118" s="167" t="s">
        <v>7699</v>
      </c>
      <c r="B1118" s="168" t="s">
        <v>2028</v>
      </c>
      <c r="C1118" s="168" t="s">
        <v>7632</v>
      </c>
      <c r="D1118" s="169">
        <v>85</v>
      </c>
      <c r="E1118" s="169">
        <v>250</v>
      </c>
      <c r="F1118" s="169">
        <v>390</v>
      </c>
      <c r="G1118" s="169">
        <v>740</v>
      </c>
      <c r="H1118" s="165">
        <f t="shared" si="27"/>
        <v>0.33783783783783783</v>
      </c>
      <c r="J1118" t="str">
        <v>Block Group 1, Census Tract 617.03, Washington County, Tennessee</v>
      </c>
      <c r="K1118" t="str">
        <v>Census Tract 617.03, Washington County, Tennessee</v>
      </c>
    </row>
    <row r="1119" spans="1:11" x14ac:dyDescent="0.3">
      <c r="A1119" s="167" t="s">
        <v>7699</v>
      </c>
      <c r="B1119" s="168" t="s">
        <v>2029</v>
      </c>
      <c r="C1119" s="168" t="s">
        <v>7632</v>
      </c>
      <c r="D1119" s="169">
        <v>525</v>
      </c>
      <c r="E1119" s="170">
        <v>1005</v>
      </c>
      <c r="F1119" s="170">
        <v>1685</v>
      </c>
      <c r="G1119" s="170">
        <v>2350</v>
      </c>
      <c r="H1119" s="165">
        <f t="shared" si="27"/>
        <v>0.42765957446808511</v>
      </c>
      <c r="J1119" t="str">
        <v>Block Group 1, Census Tract 617.04, Washington County, Tennessee</v>
      </c>
      <c r="K1119" t="str">
        <v>Census Tract 617.04, Washington County, Tennessee</v>
      </c>
    </row>
    <row r="1120" spans="1:11" x14ac:dyDescent="0.3">
      <c r="A1120" s="167" t="s">
        <v>7699</v>
      </c>
      <c r="B1120" s="168" t="s">
        <v>2030</v>
      </c>
      <c r="C1120" s="168" t="s">
        <v>7632</v>
      </c>
      <c r="D1120" s="169">
        <v>275</v>
      </c>
      <c r="E1120" s="169">
        <v>675</v>
      </c>
      <c r="F1120" s="169">
        <v>830</v>
      </c>
      <c r="G1120" s="170">
        <v>1110</v>
      </c>
      <c r="H1120" s="165">
        <f t="shared" si="27"/>
        <v>0.60810810810810811</v>
      </c>
      <c r="J1120" t="str">
        <v>Block Group 1, Census Tract 618, Washington County, Tennessee</v>
      </c>
      <c r="K1120" t="str">
        <v>Census Tract 618, Washington County, Tennessee</v>
      </c>
    </row>
    <row r="1121" spans="1:11" x14ac:dyDescent="0.3">
      <c r="A1121" s="167" t="s">
        <v>7699</v>
      </c>
      <c r="B1121" s="168" t="s">
        <v>2031</v>
      </c>
      <c r="C1121" s="168" t="s">
        <v>7632</v>
      </c>
      <c r="D1121" s="169">
        <v>230</v>
      </c>
      <c r="E1121" s="169">
        <v>590</v>
      </c>
      <c r="F1121" s="169">
        <v>905</v>
      </c>
      <c r="G1121" s="170">
        <v>1290</v>
      </c>
      <c r="H1121" s="165">
        <f t="shared" si="27"/>
        <v>0.4573643410852713</v>
      </c>
      <c r="J1121" t="str">
        <v>Block Group 1, Census Tract 619.02, Washington County, Tennessee</v>
      </c>
      <c r="K1121" t="str">
        <v>Census Tract 619.02, Washington County, Tennessee</v>
      </c>
    </row>
    <row r="1122" spans="1:11" x14ac:dyDescent="0.3">
      <c r="A1122" s="167" t="s">
        <v>7699</v>
      </c>
      <c r="B1122" s="168" t="s">
        <v>2032</v>
      </c>
      <c r="C1122" s="168" t="s">
        <v>7632</v>
      </c>
      <c r="D1122" s="169">
        <v>195</v>
      </c>
      <c r="E1122" s="169">
        <v>265</v>
      </c>
      <c r="F1122" s="169">
        <v>290</v>
      </c>
      <c r="G1122" s="169">
        <v>290</v>
      </c>
      <c r="H1122" s="165">
        <f t="shared" si="27"/>
        <v>0.91379310344827591</v>
      </c>
      <c r="J1122" t="str">
        <v>Block Group 1, Census Tract 619.03, Washington County, Tennessee</v>
      </c>
      <c r="K1122" t="str">
        <v>Census Tract 619.03, Washington County, Tennessee</v>
      </c>
    </row>
    <row r="1123" spans="1:11" x14ac:dyDescent="0.3">
      <c r="A1123" s="167" t="s">
        <v>7699</v>
      </c>
      <c r="B1123" s="168" t="s">
        <v>2033</v>
      </c>
      <c r="C1123" s="168" t="s">
        <v>7632</v>
      </c>
      <c r="D1123" s="170">
        <v>1200</v>
      </c>
      <c r="E1123" s="170">
        <v>1515</v>
      </c>
      <c r="F1123" s="170">
        <v>1575</v>
      </c>
      <c r="G1123" s="170">
        <v>1595</v>
      </c>
      <c r="H1123" s="165">
        <f t="shared" si="27"/>
        <v>0.94984326018808773</v>
      </c>
      <c r="J1123" t="str">
        <v>Block Group 1, Census Tract 619.04, Washington County, Tennessee</v>
      </c>
      <c r="K1123" t="str">
        <v>Census Tract 619.04, Washington County, Tennessee</v>
      </c>
    </row>
    <row r="1124" spans="1:11" x14ac:dyDescent="0.3">
      <c r="A1124" s="167" t="s">
        <v>7699</v>
      </c>
      <c r="B1124" s="168" t="s">
        <v>2034</v>
      </c>
      <c r="C1124" s="168" t="s">
        <v>7632</v>
      </c>
      <c r="D1124" s="169">
        <v>110</v>
      </c>
      <c r="E1124" s="169">
        <v>170</v>
      </c>
      <c r="F1124" s="169">
        <v>180</v>
      </c>
      <c r="G1124" s="169">
        <v>180</v>
      </c>
      <c r="H1124" s="165">
        <f t="shared" si="27"/>
        <v>0.94444444444444442</v>
      </c>
      <c r="J1124" t="str">
        <v>Block Group 1, Census Tract 62, Shelby County, Tennessee</v>
      </c>
      <c r="K1124" t="str">
        <v>Census Tract 62, Shelby County, Tennessee</v>
      </c>
    </row>
    <row r="1125" spans="1:11" x14ac:dyDescent="0.3">
      <c r="A1125" s="167" t="s">
        <v>7699</v>
      </c>
      <c r="B1125" s="168" t="s">
        <v>2035</v>
      </c>
      <c r="C1125" s="168" t="s">
        <v>7632</v>
      </c>
      <c r="D1125" s="169">
        <v>900</v>
      </c>
      <c r="E1125" s="170">
        <v>1060</v>
      </c>
      <c r="F1125" s="170">
        <v>1380</v>
      </c>
      <c r="G1125" s="170">
        <v>1475</v>
      </c>
      <c r="H1125" s="165">
        <f t="shared" si="27"/>
        <v>0.71864406779661016</v>
      </c>
      <c r="J1125" t="str">
        <v>Block Group 1, Census Tract 62.02, Knox County, Tennessee</v>
      </c>
      <c r="K1125" t="str">
        <v>Census Tract 62.02, Knox County, Tennessee</v>
      </c>
    </row>
    <row r="1126" spans="1:11" x14ac:dyDescent="0.3">
      <c r="A1126" s="167" t="s">
        <v>7699</v>
      </c>
      <c r="B1126" s="168" t="s">
        <v>2036</v>
      </c>
      <c r="C1126" s="168" t="s">
        <v>7632</v>
      </c>
      <c r="D1126" s="169">
        <v>465</v>
      </c>
      <c r="E1126" s="169">
        <v>665</v>
      </c>
      <c r="F1126" s="169">
        <v>785</v>
      </c>
      <c r="G1126" s="170">
        <v>1050</v>
      </c>
      <c r="H1126" s="165">
        <f t="shared" si="27"/>
        <v>0.6333333333333333</v>
      </c>
      <c r="J1126" t="str">
        <v>Block Group 1, Census Tract 62.03, Knox County, Tennessee</v>
      </c>
      <c r="K1126" t="str">
        <v>Census Tract 62.03, Knox County, Tennessee</v>
      </c>
    </row>
    <row r="1127" spans="1:11" x14ac:dyDescent="0.3">
      <c r="A1127" s="167" t="s">
        <v>7699</v>
      </c>
      <c r="B1127" s="168" t="s">
        <v>2037</v>
      </c>
      <c r="C1127" s="168" t="s">
        <v>7632</v>
      </c>
      <c r="D1127" s="169">
        <v>345</v>
      </c>
      <c r="E1127" s="169">
        <v>495</v>
      </c>
      <c r="F1127" s="169">
        <v>800</v>
      </c>
      <c r="G1127" s="170">
        <v>1040</v>
      </c>
      <c r="H1127" s="165">
        <f t="shared" si="27"/>
        <v>0.47596153846153844</v>
      </c>
      <c r="J1127" t="str">
        <v>Block Group 1, Census Tract 62.05, Knox County, Tennessee</v>
      </c>
      <c r="K1127" t="str">
        <v>Census Tract 62.05, Knox County, Tennessee</v>
      </c>
    </row>
    <row r="1128" spans="1:11" x14ac:dyDescent="0.3">
      <c r="A1128" s="167" t="s">
        <v>7699</v>
      </c>
      <c r="B1128" s="168" t="s">
        <v>2038</v>
      </c>
      <c r="C1128" s="168" t="s">
        <v>7632</v>
      </c>
      <c r="D1128" s="169">
        <v>515</v>
      </c>
      <c r="E1128" s="170">
        <v>1205</v>
      </c>
      <c r="F1128" s="170">
        <v>1285</v>
      </c>
      <c r="G1128" s="170">
        <v>1385</v>
      </c>
      <c r="H1128" s="165">
        <f t="shared" si="27"/>
        <v>0.87003610108303253</v>
      </c>
      <c r="J1128" t="str">
        <v>Block Group 1, Census Tract 62.06, Knox County, Tennessee</v>
      </c>
      <c r="K1128" t="str">
        <v>Census Tract 62.06, Knox County, Tennessee</v>
      </c>
    </row>
    <row r="1129" spans="1:11" x14ac:dyDescent="0.3">
      <c r="A1129" s="167" t="s">
        <v>7699</v>
      </c>
      <c r="B1129" s="168" t="s">
        <v>2039</v>
      </c>
      <c r="C1129" s="168" t="s">
        <v>7632</v>
      </c>
      <c r="D1129" s="169">
        <v>355</v>
      </c>
      <c r="E1129" s="169">
        <v>720</v>
      </c>
      <c r="F1129" s="170">
        <v>1020</v>
      </c>
      <c r="G1129" s="170">
        <v>1145</v>
      </c>
      <c r="H1129" s="165">
        <f t="shared" si="27"/>
        <v>0.62882096069868998</v>
      </c>
      <c r="J1129" t="str">
        <v>Block Group 1, Census Tract 62.07, Knox County, Tennessee</v>
      </c>
      <c r="K1129" t="str">
        <v>Census Tract 62.07, Knox County, Tennessee</v>
      </c>
    </row>
    <row r="1130" spans="1:11" x14ac:dyDescent="0.3">
      <c r="A1130" s="167" t="s">
        <v>7699</v>
      </c>
      <c r="B1130" s="168" t="s">
        <v>2040</v>
      </c>
      <c r="C1130" s="168" t="s">
        <v>7632</v>
      </c>
      <c r="D1130" s="170">
        <v>1060</v>
      </c>
      <c r="E1130" s="170">
        <v>1245</v>
      </c>
      <c r="F1130" s="170">
        <v>1280</v>
      </c>
      <c r="G1130" s="170">
        <v>1380</v>
      </c>
      <c r="H1130" s="165">
        <f t="shared" si="27"/>
        <v>0.90217391304347827</v>
      </c>
      <c r="J1130" t="str">
        <v>Block Group 1, Census Tract 62.08, Knox County, Tennessee</v>
      </c>
      <c r="K1130" t="str">
        <v>Census Tract 62.08, Knox County, Tennessee</v>
      </c>
    </row>
    <row r="1131" spans="1:11" x14ac:dyDescent="0.3">
      <c r="A1131" s="167" t="s">
        <v>7699</v>
      </c>
      <c r="B1131" s="168" t="s">
        <v>2041</v>
      </c>
      <c r="C1131" s="168" t="s">
        <v>7632</v>
      </c>
      <c r="D1131" s="169">
        <v>645</v>
      </c>
      <c r="E1131" s="169">
        <v>830</v>
      </c>
      <c r="F1131" s="170">
        <v>1120</v>
      </c>
      <c r="G1131" s="170">
        <v>1215</v>
      </c>
      <c r="H1131" s="165">
        <f t="shared" si="27"/>
        <v>0.6831275720164609</v>
      </c>
      <c r="J1131" t="str">
        <v>Block Group 1, Census Tract 620, Washington County, Tennessee</v>
      </c>
      <c r="K1131" t="str">
        <v>Census Tract 620, Washington County, Tennessee</v>
      </c>
    </row>
    <row r="1132" spans="1:11" x14ac:dyDescent="0.3">
      <c r="A1132" s="167" t="s">
        <v>7699</v>
      </c>
      <c r="B1132" s="168" t="s">
        <v>2042</v>
      </c>
      <c r="C1132" s="168" t="s">
        <v>7632</v>
      </c>
      <c r="D1132" s="169">
        <v>460</v>
      </c>
      <c r="E1132" s="169">
        <v>655</v>
      </c>
      <c r="F1132" s="169">
        <v>935</v>
      </c>
      <c r="G1132" s="169">
        <v>935</v>
      </c>
      <c r="H1132" s="165">
        <f t="shared" si="27"/>
        <v>0.70053475935828879</v>
      </c>
      <c r="J1132" t="str">
        <v>Block Group 1, Census Tract 63, Shelby County, Tennessee</v>
      </c>
      <c r="K1132" t="str">
        <v>Census Tract 63, Shelby County, Tennessee</v>
      </c>
    </row>
    <row r="1133" spans="1:11" x14ac:dyDescent="0.3">
      <c r="A1133" s="167" t="s">
        <v>7699</v>
      </c>
      <c r="B1133" s="168" t="s">
        <v>2043</v>
      </c>
      <c r="C1133" s="168" t="s">
        <v>7632</v>
      </c>
      <c r="D1133" s="170">
        <v>1115</v>
      </c>
      <c r="E1133" s="170">
        <v>1270</v>
      </c>
      <c r="F1133" s="170">
        <v>1600</v>
      </c>
      <c r="G1133" s="170">
        <v>1720</v>
      </c>
      <c r="H1133" s="165">
        <f t="shared" si="27"/>
        <v>0.73837209302325579</v>
      </c>
      <c r="J1133" t="str">
        <v>Block Group 1, Census Tract 63.01, Knox County, Tennessee</v>
      </c>
      <c r="K1133" t="str">
        <v>Census Tract 63.01, Knox County, Tennessee</v>
      </c>
    </row>
    <row r="1134" spans="1:11" x14ac:dyDescent="0.3">
      <c r="A1134" s="167" t="s">
        <v>7699</v>
      </c>
      <c r="B1134" s="168" t="s">
        <v>2044</v>
      </c>
      <c r="C1134" s="168" t="s">
        <v>7632</v>
      </c>
      <c r="D1134" s="169">
        <v>530</v>
      </c>
      <c r="E1134" s="169">
        <v>755</v>
      </c>
      <c r="F1134" s="169">
        <v>770</v>
      </c>
      <c r="G1134" s="169">
        <v>785</v>
      </c>
      <c r="H1134" s="165">
        <f t="shared" si="27"/>
        <v>0.96178343949044587</v>
      </c>
      <c r="J1134" t="str">
        <v>Block Group 1, Census Tract 63.02, Knox County, Tennessee</v>
      </c>
      <c r="K1134" t="str">
        <v>Census Tract 63.02, Knox County, Tennessee</v>
      </c>
    </row>
    <row r="1135" spans="1:11" x14ac:dyDescent="0.3">
      <c r="A1135" s="167" t="s">
        <v>7699</v>
      </c>
      <c r="B1135" s="168" t="s">
        <v>2045</v>
      </c>
      <c r="C1135" s="168" t="s">
        <v>7632</v>
      </c>
      <c r="D1135" s="169">
        <v>295</v>
      </c>
      <c r="E1135" s="169">
        <v>390</v>
      </c>
      <c r="F1135" s="169">
        <v>430</v>
      </c>
      <c r="G1135" s="169">
        <v>490</v>
      </c>
      <c r="H1135" s="165">
        <f t="shared" si="27"/>
        <v>0.79591836734693877</v>
      </c>
      <c r="J1135" t="str">
        <v>Block Group 1, Census Tract 64, Shelby County, Tennessee</v>
      </c>
      <c r="K1135" t="str">
        <v>Census Tract 64, Shelby County, Tennessee</v>
      </c>
    </row>
    <row r="1136" spans="1:11" x14ac:dyDescent="0.3">
      <c r="A1136" s="167" t="s">
        <v>7699</v>
      </c>
      <c r="B1136" s="168" t="s">
        <v>2046</v>
      </c>
      <c r="C1136" s="168" t="s">
        <v>7632</v>
      </c>
      <c r="D1136" s="169">
        <v>360</v>
      </c>
      <c r="E1136" s="169">
        <v>485</v>
      </c>
      <c r="F1136" s="169">
        <v>560</v>
      </c>
      <c r="G1136" s="169">
        <v>695</v>
      </c>
      <c r="H1136" s="165">
        <f t="shared" si="27"/>
        <v>0.69784172661870503</v>
      </c>
      <c r="J1136" t="str">
        <v>Block Group 1, Census Tract 64.01, Knox County, Tennessee</v>
      </c>
      <c r="K1136" t="str">
        <v>Census Tract 64.01, Knox County, Tennessee</v>
      </c>
    </row>
    <row r="1137" spans="1:11" x14ac:dyDescent="0.3">
      <c r="A1137" s="167" t="s">
        <v>7699</v>
      </c>
      <c r="B1137" s="168" t="s">
        <v>2047</v>
      </c>
      <c r="C1137" s="168" t="s">
        <v>7632</v>
      </c>
      <c r="D1137" s="169">
        <v>450</v>
      </c>
      <c r="E1137" s="169">
        <v>595</v>
      </c>
      <c r="F1137" s="169">
        <v>755</v>
      </c>
      <c r="G1137" s="169">
        <v>920</v>
      </c>
      <c r="H1137" s="165">
        <f t="shared" si="27"/>
        <v>0.64673913043478259</v>
      </c>
      <c r="J1137" t="str">
        <v>Block Group 1, Census Tract 64.02, Knox County, Tennessee</v>
      </c>
      <c r="K1137" t="str">
        <v>Census Tract 64.02, Knox County, Tennessee</v>
      </c>
    </row>
    <row r="1138" spans="1:11" x14ac:dyDescent="0.3">
      <c r="A1138" s="167" t="s">
        <v>7699</v>
      </c>
      <c r="B1138" s="168" t="s">
        <v>2048</v>
      </c>
      <c r="C1138" s="168" t="s">
        <v>7632</v>
      </c>
      <c r="D1138" s="170">
        <v>1000</v>
      </c>
      <c r="E1138" s="170">
        <v>1605</v>
      </c>
      <c r="F1138" s="170">
        <v>1975</v>
      </c>
      <c r="G1138" s="170">
        <v>2315</v>
      </c>
      <c r="H1138" s="165">
        <f t="shared" si="27"/>
        <v>0.693304535637149</v>
      </c>
      <c r="J1138" t="str">
        <v>Block Group 1, Census Tract 64.03, Knox County, Tennessee</v>
      </c>
      <c r="K1138" t="str">
        <v>Census Tract 64.03, Knox County, Tennessee</v>
      </c>
    </row>
    <row r="1139" spans="1:11" x14ac:dyDescent="0.3">
      <c r="A1139" s="167" t="s">
        <v>7699</v>
      </c>
      <c r="B1139" s="168" t="s">
        <v>2049</v>
      </c>
      <c r="C1139" s="168" t="s">
        <v>7632</v>
      </c>
      <c r="D1139" s="170">
        <v>1455</v>
      </c>
      <c r="E1139" s="170">
        <v>1455</v>
      </c>
      <c r="F1139" s="170">
        <v>1455</v>
      </c>
      <c r="G1139" s="170">
        <v>1455</v>
      </c>
      <c r="H1139" s="165">
        <f t="shared" si="27"/>
        <v>1</v>
      </c>
      <c r="J1139" t="str">
        <v>Block Group 1, Census Tract 65, Shelby County, Tennessee</v>
      </c>
      <c r="K1139" t="str">
        <v>Census Tract 65, Shelby County, Tennessee</v>
      </c>
    </row>
    <row r="1140" spans="1:11" x14ac:dyDescent="0.3">
      <c r="A1140" s="167" t="s">
        <v>7699</v>
      </c>
      <c r="B1140" s="168" t="s">
        <v>2050</v>
      </c>
      <c r="C1140" s="168" t="s">
        <v>7632</v>
      </c>
      <c r="D1140" s="169">
        <v>105</v>
      </c>
      <c r="E1140" s="169">
        <v>360</v>
      </c>
      <c r="F1140" s="169">
        <v>475</v>
      </c>
      <c r="G1140" s="169">
        <v>795</v>
      </c>
      <c r="H1140" s="165">
        <f t="shared" si="27"/>
        <v>0.45283018867924529</v>
      </c>
      <c r="J1140" t="str">
        <v>Block Group 1, Census Tract 65.01, Knox County, Tennessee</v>
      </c>
      <c r="K1140" t="str">
        <v>Census Tract 65.01, Knox County, Tennessee</v>
      </c>
    </row>
    <row r="1141" spans="1:11" x14ac:dyDescent="0.3">
      <c r="A1141" s="167" t="s">
        <v>7699</v>
      </c>
      <c r="B1141" s="168" t="s">
        <v>2051</v>
      </c>
      <c r="C1141" s="168" t="s">
        <v>7632</v>
      </c>
      <c r="D1141" s="169">
        <v>440</v>
      </c>
      <c r="E1141" s="169">
        <v>830</v>
      </c>
      <c r="F1141" s="170">
        <v>1175</v>
      </c>
      <c r="G1141" s="170">
        <v>1560</v>
      </c>
      <c r="H1141" s="165">
        <f t="shared" si="27"/>
        <v>0.53205128205128205</v>
      </c>
      <c r="J1141" t="str">
        <v>Block Group 1, Census Tract 65.02, Knox County, Tennessee</v>
      </c>
      <c r="K1141" t="str">
        <v>Census Tract 65.02, Knox County, Tennessee</v>
      </c>
    </row>
    <row r="1142" spans="1:11" x14ac:dyDescent="0.3">
      <c r="A1142" s="167" t="s">
        <v>7699</v>
      </c>
      <c r="B1142" s="168" t="s">
        <v>2052</v>
      </c>
      <c r="C1142" s="168" t="s">
        <v>7632</v>
      </c>
      <c r="D1142" s="169">
        <v>330</v>
      </c>
      <c r="E1142" s="169">
        <v>640</v>
      </c>
      <c r="F1142" s="170">
        <v>1100</v>
      </c>
      <c r="G1142" s="170">
        <v>1410</v>
      </c>
      <c r="H1142" s="165">
        <f t="shared" si="27"/>
        <v>0.45390070921985815</v>
      </c>
      <c r="J1142" t="str">
        <v>Block Group 1, Census Tract 66, Knox County, Tennessee</v>
      </c>
      <c r="K1142" t="str">
        <v>Census Tract 66, Knox County, Tennessee</v>
      </c>
    </row>
    <row r="1143" spans="1:11" x14ac:dyDescent="0.3">
      <c r="A1143" s="167" t="s">
        <v>7699</v>
      </c>
      <c r="B1143" s="168" t="s">
        <v>2053</v>
      </c>
      <c r="C1143" s="168" t="s">
        <v>7632</v>
      </c>
      <c r="D1143" s="169">
        <v>465</v>
      </c>
      <c r="E1143" s="169">
        <v>885</v>
      </c>
      <c r="F1143" s="170">
        <v>1440</v>
      </c>
      <c r="G1143" s="170">
        <v>2035</v>
      </c>
      <c r="H1143" s="165">
        <f t="shared" si="27"/>
        <v>0.43488943488943488</v>
      </c>
      <c r="J1143" t="str">
        <v>Block Group 1, Census Tract 66, Shelby County, Tennessee</v>
      </c>
      <c r="K1143" t="str">
        <v>Census Tract 66, Shelby County, Tennessee</v>
      </c>
    </row>
    <row r="1144" spans="1:11" x14ac:dyDescent="0.3">
      <c r="A1144" s="167" t="s">
        <v>7699</v>
      </c>
      <c r="B1144" s="168" t="s">
        <v>2054</v>
      </c>
      <c r="C1144" s="168" t="s">
        <v>7632</v>
      </c>
      <c r="D1144" s="169">
        <v>55</v>
      </c>
      <c r="E1144" s="169">
        <v>240</v>
      </c>
      <c r="F1144" s="169">
        <v>425</v>
      </c>
      <c r="G1144" s="169">
        <v>495</v>
      </c>
      <c r="H1144" s="165">
        <f t="shared" si="27"/>
        <v>0.48484848484848486</v>
      </c>
      <c r="J1144" t="str">
        <v>Block Group 1, Census Tract 67, Knox County, Tennessee</v>
      </c>
      <c r="K1144" t="str">
        <v>Census Tract 67, Knox County, Tennessee</v>
      </c>
    </row>
    <row r="1145" spans="1:11" x14ac:dyDescent="0.3">
      <c r="A1145" s="167" t="s">
        <v>7699</v>
      </c>
      <c r="B1145" s="168" t="s">
        <v>2055</v>
      </c>
      <c r="C1145" s="168" t="s">
        <v>7632</v>
      </c>
      <c r="D1145" s="169">
        <v>70</v>
      </c>
      <c r="E1145" s="169">
        <v>275</v>
      </c>
      <c r="F1145" s="169">
        <v>515</v>
      </c>
      <c r="G1145" s="170">
        <v>1135</v>
      </c>
      <c r="H1145" s="165">
        <f t="shared" si="27"/>
        <v>0.24229074889867841</v>
      </c>
      <c r="J1145" t="str">
        <v>Block Group 1, Census Tract 67, Shelby County, Tennessee</v>
      </c>
      <c r="K1145" t="str">
        <v>Census Tract 67, Shelby County, Tennessee</v>
      </c>
    </row>
    <row r="1146" spans="1:11" x14ac:dyDescent="0.3">
      <c r="A1146" s="167" t="s">
        <v>7699</v>
      </c>
      <c r="B1146" s="168" t="s">
        <v>2056</v>
      </c>
      <c r="C1146" s="168" t="s">
        <v>7632</v>
      </c>
      <c r="D1146" s="169">
        <v>160</v>
      </c>
      <c r="E1146" s="169">
        <v>730</v>
      </c>
      <c r="F1146" s="169">
        <v>940</v>
      </c>
      <c r="G1146" s="170">
        <v>1710</v>
      </c>
      <c r="H1146" s="165">
        <f t="shared" si="27"/>
        <v>0.42690058479532161</v>
      </c>
      <c r="J1146" t="str">
        <v>Block Group 1, Census Tract 68, Knox County, Tennessee</v>
      </c>
      <c r="K1146" t="str">
        <v>Census Tract 68, Knox County, Tennessee</v>
      </c>
    </row>
    <row r="1147" spans="1:11" x14ac:dyDescent="0.3">
      <c r="A1147" s="167" t="s">
        <v>7699</v>
      </c>
      <c r="B1147" s="168" t="s">
        <v>2057</v>
      </c>
      <c r="C1147" s="168" t="s">
        <v>7632</v>
      </c>
      <c r="D1147" s="169">
        <v>250</v>
      </c>
      <c r="E1147" s="169">
        <v>350</v>
      </c>
      <c r="F1147" s="170">
        <v>1030</v>
      </c>
      <c r="G1147" s="170">
        <v>2260</v>
      </c>
      <c r="H1147" s="165">
        <f t="shared" si="27"/>
        <v>0.15486725663716813</v>
      </c>
      <c r="J1147" t="str">
        <v>Block Group 1, Census Tract 68, Shelby County, Tennessee</v>
      </c>
      <c r="K1147" t="str">
        <v>Census Tract 68, Shelby County, Tennessee</v>
      </c>
    </row>
    <row r="1148" spans="1:11" x14ac:dyDescent="0.3">
      <c r="A1148" s="167" t="s">
        <v>7699</v>
      </c>
      <c r="B1148" s="168" t="s">
        <v>2058</v>
      </c>
      <c r="C1148" s="168" t="s">
        <v>7632</v>
      </c>
      <c r="D1148" s="169">
        <v>430</v>
      </c>
      <c r="E1148" s="169">
        <v>955</v>
      </c>
      <c r="F1148" s="170">
        <v>1230</v>
      </c>
      <c r="G1148" s="170">
        <v>1385</v>
      </c>
      <c r="H1148" s="165">
        <f t="shared" si="27"/>
        <v>0.68953068592057765</v>
      </c>
      <c r="J1148" t="str">
        <v>Block Group 1, Census Tract 69, Shelby County, Tennessee</v>
      </c>
      <c r="K1148" t="str">
        <v>Census Tract 69, Shelby County, Tennessee</v>
      </c>
    </row>
    <row r="1149" spans="1:11" x14ac:dyDescent="0.3">
      <c r="A1149" s="167" t="s">
        <v>7699</v>
      </c>
      <c r="B1149" s="168" t="s">
        <v>2059</v>
      </c>
      <c r="C1149" s="168" t="s">
        <v>7632</v>
      </c>
      <c r="D1149" s="169">
        <v>185</v>
      </c>
      <c r="E1149" s="169">
        <v>355</v>
      </c>
      <c r="F1149" s="169">
        <v>510</v>
      </c>
      <c r="G1149" s="170">
        <v>1285</v>
      </c>
      <c r="H1149" s="165">
        <f t="shared" si="27"/>
        <v>0.27626459143968873</v>
      </c>
      <c r="J1149" t="str">
        <v>Block Group 1, Census Tract 69.01, Knox County, Tennessee</v>
      </c>
      <c r="K1149" t="str">
        <v>Census Tract 69.01, Knox County, Tennessee</v>
      </c>
    </row>
    <row r="1150" spans="1:11" x14ac:dyDescent="0.3">
      <c r="A1150" s="167" t="s">
        <v>7699</v>
      </c>
      <c r="B1150" s="168" t="s">
        <v>2060</v>
      </c>
      <c r="C1150" s="168" t="s">
        <v>7632</v>
      </c>
      <c r="D1150" s="169">
        <v>305</v>
      </c>
      <c r="E1150" s="170">
        <v>1385</v>
      </c>
      <c r="F1150" s="170">
        <v>1805</v>
      </c>
      <c r="G1150" s="170">
        <v>2150</v>
      </c>
      <c r="H1150" s="165">
        <f t="shared" si="27"/>
        <v>0.64418604651162792</v>
      </c>
      <c r="J1150" t="str">
        <v>Block Group 1, Census Tract 69.02, Knox County, Tennessee</v>
      </c>
      <c r="K1150" t="str">
        <v>Census Tract 69.02, Knox County, Tennessee</v>
      </c>
    </row>
    <row r="1151" spans="1:11" x14ac:dyDescent="0.3">
      <c r="A1151" s="167" t="s">
        <v>7699</v>
      </c>
      <c r="B1151" s="168" t="s">
        <v>2061</v>
      </c>
      <c r="C1151" s="168" t="s">
        <v>7632</v>
      </c>
      <c r="D1151" s="169">
        <v>330</v>
      </c>
      <c r="E1151" s="169">
        <v>930</v>
      </c>
      <c r="F1151" s="170">
        <v>1300</v>
      </c>
      <c r="G1151" s="170">
        <v>2540</v>
      </c>
      <c r="H1151" s="165">
        <f t="shared" si="27"/>
        <v>0.36614173228346458</v>
      </c>
      <c r="J1151" t="str">
        <v>Block Group 1, Census Tract 69.03, Knox County, Tennessee</v>
      </c>
      <c r="K1151" t="str">
        <v>Census Tract 69.03, Knox County, Tennessee</v>
      </c>
    </row>
    <row r="1152" spans="1:11" x14ac:dyDescent="0.3">
      <c r="A1152" s="167" t="s">
        <v>7699</v>
      </c>
      <c r="B1152" s="168" t="s">
        <v>2062</v>
      </c>
      <c r="C1152" s="168" t="s">
        <v>7632</v>
      </c>
      <c r="D1152" s="169">
        <v>170</v>
      </c>
      <c r="E1152" s="169">
        <v>265</v>
      </c>
      <c r="F1152" s="169">
        <v>365</v>
      </c>
      <c r="G1152" s="169">
        <v>495</v>
      </c>
      <c r="H1152" s="165">
        <f t="shared" si="27"/>
        <v>0.53535353535353536</v>
      </c>
      <c r="J1152" t="str">
        <v>Block Group 1, Census Tract 7, Hamilton County, Tennessee</v>
      </c>
      <c r="K1152" t="str">
        <v>Census Tract 7, Hamilton County, Tennessee</v>
      </c>
    </row>
    <row r="1153" spans="1:11" x14ac:dyDescent="0.3">
      <c r="A1153" s="167" t="s">
        <v>7699</v>
      </c>
      <c r="B1153" s="168" t="s">
        <v>2063</v>
      </c>
      <c r="C1153" s="168" t="s">
        <v>7632</v>
      </c>
      <c r="D1153" s="169">
        <v>140</v>
      </c>
      <c r="E1153" s="169">
        <v>310</v>
      </c>
      <c r="F1153" s="169">
        <v>570</v>
      </c>
      <c r="G1153" s="169">
        <v>915</v>
      </c>
      <c r="H1153" s="165">
        <f t="shared" si="27"/>
        <v>0.33879781420765026</v>
      </c>
      <c r="J1153" t="str">
        <v>Block Group 1, Census Tract 7, Madison County, Tennessee</v>
      </c>
      <c r="K1153" t="str">
        <v>Census Tract 7, Madison County, Tennessee</v>
      </c>
    </row>
    <row r="1154" spans="1:11" x14ac:dyDescent="0.3">
      <c r="A1154" s="167" t="s">
        <v>7699</v>
      </c>
      <c r="B1154" s="168" t="s">
        <v>2064</v>
      </c>
      <c r="C1154" s="168" t="s">
        <v>7632</v>
      </c>
      <c r="D1154" s="169">
        <v>245</v>
      </c>
      <c r="E1154" s="169">
        <v>355</v>
      </c>
      <c r="F1154" s="169">
        <v>490</v>
      </c>
      <c r="G1154" s="169">
        <v>805</v>
      </c>
      <c r="H1154" s="165">
        <f t="shared" si="27"/>
        <v>0.44099378881987578</v>
      </c>
      <c r="J1154" t="str">
        <v>Block Group 1, Census Tract 7, Putnam County, Tennessee</v>
      </c>
      <c r="K1154" t="str">
        <v>Census Tract 7, Putnam County, Tennessee</v>
      </c>
    </row>
    <row r="1155" spans="1:11" x14ac:dyDescent="0.3">
      <c r="A1155" s="167" t="s">
        <v>7699</v>
      </c>
      <c r="B1155" s="168" t="s">
        <v>2065</v>
      </c>
      <c r="C1155" s="168" t="s">
        <v>7632</v>
      </c>
      <c r="D1155" s="169">
        <v>460</v>
      </c>
      <c r="E1155" s="170">
        <v>1155</v>
      </c>
      <c r="F1155" s="170">
        <v>1515</v>
      </c>
      <c r="G1155" s="170">
        <v>2235</v>
      </c>
      <c r="H1155" s="165">
        <f t="shared" si="27"/>
        <v>0.51677852348993292</v>
      </c>
      <c r="J1155" t="str">
        <v>Block Group 1, Census Tract 7, Shelby County, Tennessee</v>
      </c>
      <c r="K1155" t="str">
        <v>Census Tract 7, Shelby County, Tennessee</v>
      </c>
    </row>
    <row r="1156" spans="1:11" x14ac:dyDescent="0.3">
      <c r="A1156" s="167" t="s">
        <v>7699</v>
      </c>
      <c r="B1156" s="168" t="s">
        <v>2066</v>
      </c>
      <c r="C1156" s="168" t="s">
        <v>7632</v>
      </c>
      <c r="D1156" s="169">
        <v>455</v>
      </c>
      <c r="E1156" s="169">
        <v>560</v>
      </c>
      <c r="F1156" s="169">
        <v>790</v>
      </c>
      <c r="G1156" s="169">
        <v>845</v>
      </c>
      <c r="H1156" s="165">
        <f t="shared" ref="H1156:H1219" si="28">E1156/G1156</f>
        <v>0.66272189349112431</v>
      </c>
      <c r="J1156" t="str">
        <v>Block Group 1, Census Tract 70, Knox County, Tennessee</v>
      </c>
      <c r="K1156" t="str">
        <v>Census Tract 70, Knox County, Tennessee</v>
      </c>
    </row>
    <row r="1157" spans="1:11" x14ac:dyDescent="0.3">
      <c r="A1157" s="167" t="s">
        <v>7699</v>
      </c>
      <c r="B1157" s="168" t="s">
        <v>2067</v>
      </c>
      <c r="C1157" s="168" t="s">
        <v>7632</v>
      </c>
      <c r="D1157" s="169">
        <v>135</v>
      </c>
      <c r="E1157" s="169">
        <v>265</v>
      </c>
      <c r="F1157" s="169">
        <v>535</v>
      </c>
      <c r="G1157" s="169">
        <v>765</v>
      </c>
      <c r="H1157" s="165">
        <f t="shared" si="28"/>
        <v>0.34640522875816993</v>
      </c>
      <c r="J1157" t="str">
        <v>Block Group 1, Census Tract 70, Shelby County, Tennessee</v>
      </c>
      <c r="K1157" t="str">
        <v>Census Tract 70, Shelby County, Tennessee</v>
      </c>
    </row>
    <row r="1158" spans="1:11" x14ac:dyDescent="0.3">
      <c r="A1158" s="167" t="s">
        <v>7699</v>
      </c>
      <c r="B1158" s="168" t="s">
        <v>2068</v>
      </c>
      <c r="C1158" s="168" t="s">
        <v>7632</v>
      </c>
      <c r="D1158" s="169">
        <v>555</v>
      </c>
      <c r="E1158" s="169">
        <v>700</v>
      </c>
      <c r="F1158" s="169">
        <v>905</v>
      </c>
      <c r="G1158" s="170">
        <v>1120</v>
      </c>
      <c r="H1158" s="165">
        <f t="shared" si="28"/>
        <v>0.625</v>
      </c>
      <c r="J1158" t="str">
        <v>Block Group 1, Census Tract 701, Carter County, Tennessee</v>
      </c>
      <c r="K1158" t="str">
        <v>Census Tract 701, Carter County, Tennessee</v>
      </c>
    </row>
    <row r="1159" spans="1:11" x14ac:dyDescent="0.3">
      <c r="A1159" s="167" t="s">
        <v>7699</v>
      </c>
      <c r="B1159" s="168" t="s">
        <v>2069</v>
      </c>
      <c r="C1159" s="168" t="s">
        <v>7632</v>
      </c>
      <c r="D1159" s="169">
        <v>445</v>
      </c>
      <c r="E1159" s="170">
        <v>1295</v>
      </c>
      <c r="F1159" s="170">
        <v>2170</v>
      </c>
      <c r="G1159" s="170">
        <v>2845</v>
      </c>
      <c r="H1159" s="165">
        <f t="shared" si="28"/>
        <v>0.45518453427065025</v>
      </c>
      <c r="J1159" t="str">
        <v>Block Group 1, Census Tract 701.01, Jefferson County, Tennessee</v>
      </c>
      <c r="K1159" t="str">
        <v>Census Tract 701.01, Jefferson County, Tennessee</v>
      </c>
    </row>
    <row r="1160" spans="1:11" x14ac:dyDescent="0.3">
      <c r="A1160" s="167" t="s">
        <v>7699</v>
      </c>
      <c r="B1160" s="168" t="s">
        <v>2070</v>
      </c>
      <c r="C1160" s="168" t="s">
        <v>7632</v>
      </c>
      <c r="D1160" s="169">
        <v>310</v>
      </c>
      <c r="E1160" s="169">
        <v>825</v>
      </c>
      <c r="F1160" s="170">
        <v>1355</v>
      </c>
      <c r="G1160" s="170">
        <v>1700</v>
      </c>
      <c r="H1160" s="165">
        <f t="shared" si="28"/>
        <v>0.48529411764705882</v>
      </c>
      <c r="J1160" t="str">
        <v>Block Group 1, Census Tract 701.02, Cheatham County, Tennessee</v>
      </c>
      <c r="K1160" t="str">
        <v>Census Tract 701.02, Cheatham County, Tennessee</v>
      </c>
    </row>
    <row r="1161" spans="1:11" x14ac:dyDescent="0.3">
      <c r="A1161" s="167" t="s">
        <v>7699</v>
      </c>
      <c r="B1161" s="168" t="s">
        <v>2071</v>
      </c>
      <c r="C1161" s="168" t="s">
        <v>7632</v>
      </c>
      <c r="D1161" s="169">
        <v>230</v>
      </c>
      <c r="E1161" s="169">
        <v>550</v>
      </c>
      <c r="F1161" s="169">
        <v>835</v>
      </c>
      <c r="G1161" s="169">
        <v>865</v>
      </c>
      <c r="H1161" s="165">
        <f t="shared" si="28"/>
        <v>0.63583815028901736</v>
      </c>
      <c r="J1161" t="str">
        <v>Block Group 1, Census Tract 701.02, Jefferson County, Tennessee</v>
      </c>
      <c r="K1161" t="str">
        <v>Census Tract 701.02, Jefferson County, Tennessee</v>
      </c>
    </row>
    <row r="1162" spans="1:11" x14ac:dyDescent="0.3">
      <c r="A1162" s="167" t="s">
        <v>7699</v>
      </c>
      <c r="B1162" s="168" t="s">
        <v>2072</v>
      </c>
      <c r="C1162" s="168" t="s">
        <v>7632</v>
      </c>
      <c r="D1162" s="169">
        <v>405</v>
      </c>
      <c r="E1162" s="169">
        <v>635</v>
      </c>
      <c r="F1162" s="170">
        <v>1330</v>
      </c>
      <c r="G1162" s="170">
        <v>2060</v>
      </c>
      <c r="H1162" s="165">
        <f t="shared" si="28"/>
        <v>0.30825242718446599</v>
      </c>
      <c r="J1162" t="str">
        <v>Block Group 1, Census Tract 701.03, Cheatham County, Tennessee</v>
      </c>
      <c r="K1162" t="str">
        <v>Census Tract 701.03, Cheatham County, Tennessee</v>
      </c>
    </row>
    <row r="1163" spans="1:11" x14ac:dyDescent="0.3">
      <c r="A1163" s="167" t="s">
        <v>7699</v>
      </c>
      <c r="B1163" s="168" t="s">
        <v>2073</v>
      </c>
      <c r="C1163" s="168" t="s">
        <v>7632</v>
      </c>
      <c r="D1163" s="169">
        <v>500</v>
      </c>
      <c r="E1163" s="170">
        <v>1145</v>
      </c>
      <c r="F1163" s="170">
        <v>1345</v>
      </c>
      <c r="G1163" s="170">
        <v>1490</v>
      </c>
      <c r="H1163" s="165">
        <f t="shared" si="28"/>
        <v>0.76845637583892612</v>
      </c>
      <c r="J1163" t="str">
        <v>Block Group 1, Census Tract 701.04, Cheatham County, Tennessee</v>
      </c>
      <c r="K1163" t="str">
        <v>Census Tract 701.04, Cheatham County, Tennessee</v>
      </c>
    </row>
    <row r="1164" spans="1:11" x14ac:dyDescent="0.3">
      <c r="A1164" s="167" t="s">
        <v>7699</v>
      </c>
      <c r="B1164" s="168" t="s">
        <v>2074</v>
      </c>
      <c r="C1164" s="168" t="s">
        <v>7632</v>
      </c>
      <c r="D1164" s="169">
        <v>455</v>
      </c>
      <c r="E1164" s="169">
        <v>715</v>
      </c>
      <c r="F1164" s="170">
        <v>1010</v>
      </c>
      <c r="G1164" s="170">
        <v>1100</v>
      </c>
      <c r="H1164" s="165">
        <f t="shared" si="28"/>
        <v>0.65</v>
      </c>
      <c r="J1164" t="str">
        <v>Block Group 1, Census Tract 702, Carter County, Tennessee</v>
      </c>
      <c r="K1164" t="str">
        <v>Census Tract 702, Carter County, Tennessee</v>
      </c>
    </row>
    <row r="1165" spans="1:11" x14ac:dyDescent="0.3">
      <c r="A1165" s="167" t="s">
        <v>7699</v>
      </c>
      <c r="B1165" s="168" t="s">
        <v>2075</v>
      </c>
      <c r="C1165" s="168" t="s">
        <v>7632</v>
      </c>
      <c r="D1165" s="169">
        <v>225</v>
      </c>
      <c r="E1165" s="169">
        <v>635</v>
      </c>
      <c r="F1165" s="170">
        <v>1075</v>
      </c>
      <c r="G1165" s="170">
        <v>1440</v>
      </c>
      <c r="H1165" s="165">
        <f t="shared" si="28"/>
        <v>0.44097222222222221</v>
      </c>
      <c r="J1165" t="str">
        <v>Block Group 1, Census Tract 702, Jefferson County, Tennessee</v>
      </c>
      <c r="K1165" t="str">
        <v>Census Tract 702, Jefferson County, Tennessee</v>
      </c>
    </row>
    <row r="1166" spans="1:11" x14ac:dyDescent="0.3">
      <c r="A1166" s="167" t="s">
        <v>7699</v>
      </c>
      <c r="B1166" s="168" t="s">
        <v>2076</v>
      </c>
      <c r="C1166" s="168" t="s">
        <v>7632</v>
      </c>
      <c r="D1166" s="169">
        <v>410</v>
      </c>
      <c r="E1166" s="169">
        <v>615</v>
      </c>
      <c r="F1166" s="170">
        <v>1255</v>
      </c>
      <c r="G1166" s="170">
        <v>2060</v>
      </c>
      <c r="H1166" s="165">
        <f t="shared" si="28"/>
        <v>0.29854368932038833</v>
      </c>
      <c r="J1166" t="str">
        <v>Block Group 1, Census Tract 702.01, Cheatham County, Tennessee</v>
      </c>
      <c r="K1166" t="str">
        <v>Census Tract 702.01, Cheatham County, Tennessee</v>
      </c>
    </row>
    <row r="1167" spans="1:11" x14ac:dyDescent="0.3">
      <c r="A1167" s="167" t="s">
        <v>7699</v>
      </c>
      <c r="B1167" s="168" t="s">
        <v>2077</v>
      </c>
      <c r="C1167" s="168" t="s">
        <v>7632</v>
      </c>
      <c r="D1167" s="169">
        <v>405</v>
      </c>
      <c r="E1167" s="170">
        <v>1060</v>
      </c>
      <c r="F1167" s="170">
        <v>1490</v>
      </c>
      <c r="G1167" s="170">
        <v>1765</v>
      </c>
      <c r="H1167" s="165">
        <f t="shared" si="28"/>
        <v>0.60056657223796039</v>
      </c>
      <c r="J1167" t="str">
        <v>Block Group 1, Census Tract 702.02, Cheatham County, Tennessee</v>
      </c>
      <c r="K1167" t="str">
        <v>Census Tract 702.02, Cheatham County, Tennessee</v>
      </c>
    </row>
    <row r="1168" spans="1:11" x14ac:dyDescent="0.3">
      <c r="A1168" s="167" t="s">
        <v>7699</v>
      </c>
      <c r="B1168" s="168" t="s">
        <v>2078</v>
      </c>
      <c r="C1168" s="168" t="s">
        <v>7632</v>
      </c>
      <c r="D1168" s="169">
        <v>65</v>
      </c>
      <c r="E1168" s="169">
        <v>295</v>
      </c>
      <c r="F1168" s="169">
        <v>355</v>
      </c>
      <c r="G1168" s="169">
        <v>355</v>
      </c>
      <c r="H1168" s="165">
        <f t="shared" si="28"/>
        <v>0.83098591549295775</v>
      </c>
      <c r="J1168" t="str">
        <v>Block Group 1, Census Tract 702.03, Cheatham County, Tennessee</v>
      </c>
      <c r="K1168" t="str">
        <v>Census Tract 702.03, Cheatham County, Tennessee</v>
      </c>
    </row>
    <row r="1169" spans="1:11" x14ac:dyDescent="0.3">
      <c r="A1169" s="167" t="s">
        <v>7699</v>
      </c>
      <c r="B1169" s="168" t="s">
        <v>2079</v>
      </c>
      <c r="C1169" s="168" t="s">
        <v>7632</v>
      </c>
      <c r="D1169" s="169">
        <v>785</v>
      </c>
      <c r="E1169" s="170">
        <v>1000</v>
      </c>
      <c r="F1169" s="170">
        <v>1090</v>
      </c>
      <c r="G1169" s="170">
        <v>1425</v>
      </c>
      <c r="H1169" s="165">
        <f t="shared" si="28"/>
        <v>0.70175438596491224</v>
      </c>
      <c r="J1169" t="str">
        <v>Block Group 1, Census Tract 703, Carter County, Tennessee</v>
      </c>
      <c r="K1169" t="str">
        <v>Census Tract 703, Carter County, Tennessee</v>
      </c>
    </row>
    <row r="1170" spans="1:11" x14ac:dyDescent="0.3">
      <c r="A1170" s="167" t="s">
        <v>7699</v>
      </c>
      <c r="B1170" s="168" t="s">
        <v>2080</v>
      </c>
      <c r="C1170" s="168" t="s">
        <v>7632</v>
      </c>
      <c r="D1170" s="169">
        <v>685</v>
      </c>
      <c r="E1170" s="170">
        <v>1245</v>
      </c>
      <c r="F1170" s="170">
        <v>1325</v>
      </c>
      <c r="G1170" s="170">
        <v>1340</v>
      </c>
      <c r="H1170" s="165">
        <f t="shared" si="28"/>
        <v>0.92910447761194026</v>
      </c>
      <c r="J1170" t="str">
        <v>Block Group 1, Census Tract 703, Cheatham County, Tennessee</v>
      </c>
      <c r="K1170" t="str">
        <v>Census Tract 703, Cheatham County, Tennessee</v>
      </c>
    </row>
    <row r="1171" spans="1:11" x14ac:dyDescent="0.3">
      <c r="A1171" s="167" t="s">
        <v>7699</v>
      </c>
      <c r="B1171" s="168" t="s">
        <v>2081</v>
      </c>
      <c r="C1171" s="168" t="s">
        <v>7632</v>
      </c>
      <c r="D1171" s="169">
        <v>390</v>
      </c>
      <c r="E1171" s="169">
        <v>645</v>
      </c>
      <c r="F1171" s="169">
        <v>905</v>
      </c>
      <c r="G1171" s="170">
        <v>1025</v>
      </c>
      <c r="H1171" s="165">
        <f t="shared" si="28"/>
        <v>0.62926829268292683</v>
      </c>
      <c r="J1171" t="str">
        <v>Block Group 1, Census Tract 703, Jefferson County, Tennessee</v>
      </c>
      <c r="K1171" t="str">
        <v>Census Tract 703, Jefferson County, Tennessee</v>
      </c>
    </row>
    <row r="1172" spans="1:11" x14ac:dyDescent="0.3">
      <c r="A1172" s="167" t="s">
        <v>7699</v>
      </c>
      <c r="B1172" s="168" t="s">
        <v>2082</v>
      </c>
      <c r="C1172" s="168" t="s">
        <v>7632</v>
      </c>
      <c r="D1172" s="169">
        <v>0</v>
      </c>
      <c r="E1172" s="169">
        <v>0</v>
      </c>
      <c r="F1172" s="169">
        <v>0</v>
      </c>
      <c r="G1172" s="169">
        <v>0</v>
      </c>
      <c r="H1172" s="165" t="e">
        <f t="shared" si="28"/>
        <v>#DIV/0!</v>
      </c>
      <c r="J1172" t="str">
        <v>Block Group 1, Census Tract 704, Carter County, Tennessee</v>
      </c>
      <c r="K1172" t="str">
        <v>Census Tract 704, Carter County, Tennessee</v>
      </c>
    </row>
    <row r="1173" spans="1:11" x14ac:dyDescent="0.3">
      <c r="A1173" s="167" t="s">
        <v>7699</v>
      </c>
      <c r="B1173" s="168" t="s">
        <v>2083</v>
      </c>
      <c r="C1173" s="168" t="s">
        <v>7632</v>
      </c>
      <c r="D1173" s="169">
        <v>400</v>
      </c>
      <c r="E1173" s="169">
        <v>705</v>
      </c>
      <c r="F1173" s="169">
        <v>795</v>
      </c>
      <c r="G1173" s="170">
        <v>1155</v>
      </c>
      <c r="H1173" s="165">
        <f t="shared" si="28"/>
        <v>0.61038961038961037</v>
      </c>
      <c r="J1173" t="str">
        <v>Block Group 1, Census Tract 704, Jefferson County, Tennessee</v>
      </c>
      <c r="K1173" t="str">
        <v>Census Tract 704, Jefferson County, Tennessee</v>
      </c>
    </row>
    <row r="1174" spans="1:11" x14ac:dyDescent="0.3">
      <c r="A1174" s="167" t="s">
        <v>7699</v>
      </c>
      <c r="B1174" s="168" t="s">
        <v>2084</v>
      </c>
      <c r="C1174" s="168" t="s">
        <v>7632</v>
      </c>
      <c r="D1174" s="169">
        <v>365</v>
      </c>
      <c r="E1174" s="169">
        <v>645</v>
      </c>
      <c r="F1174" s="169">
        <v>855</v>
      </c>
      <c r="G1174" s="169">
        <v>990</v>
      </c>
      <c r="H1174" s="165">
        <f t="shared" si="28"/>
        <v>0.65151515151515149</v>
      </c>
      <c r="J1174" t="str">
        <v>Block Group 1, Census Tract 704.01, Cheatham County, Tennessee</v>
      </c>
      <c r="K1174" t="str">
        <v>Census Tract 704.01, Cheatham County, Tennessee</v>
      </c>
    </row>
    <row r="1175" spans="1:11" x14ac:dyDescent="0.3">
      <c r="A1175" s="167" t="s">
        <v>7699</v>
      </c>
      <c r="B1175" s="168" t="s">
        <v>2085</v>
      </c>
      <c r="C1175" s="168" t="s">
        <v>7632</v>
      </c>
      <c r="D1175" s="169">
        <v>470</v>
      </c>
      <c r="E1175" s="169">
        <v>765</v>
      </c>
      <c r="F1175" s="170">
        <v>1140</v>
      </c>
      <c r="G1175" s="170">
        <v>1840</v>
      </c>
      <c r="H1175" s="165">
        <f t="shared" si="28"/>
        <v>0.41576086956521741</v>
      </c>
      <c r="J1175" t="str">
        <v>Block Group 1, Census Tract 704.02, Cheatham County, Tennessee</v>
      </c>
      <c r="K1175" t="str">
        <v>Census Tract 704.02, Cheatham County, Tennessee</v>
      </c>
    </row>
    <row r="1176" spans="1:11" x14ac:dyDescent="0.3">
      <c r="A1176" s="167" t="s">
        <v>7699</v>
      </c>
      <c r="B1176" s="168" t="s">
        <v>2086</v>
      </c>
      <c r="C1176" s="168" t="s">
        <v>7632</v>
      </c>
      <c r="D1176" s="169">
        <v>910</v>
      </c>
      <c r="E1176" s="170">
        <v>1315</v>
      </c>
      <c r="F1176" s="170">
        <v>1695</v>
      </c>
      <c r="G1176" s="170">
        <v>1755</v>
      </c>
      <c r="H1176" s="165">
        <f t="shared" si="28"/>
        <v>0.74928774928774933</v>
      </c>
      <c r="J1176" t="str">
        <v>Block Group 1, Census Tract 705, Carter County, Tennessee</v>
      </c>
      <c r="K1176" t="str">
        <v>Census Tract 705, Carter County, Tennessee</v>
      </c>
    </row>
    <row r="1177" spans="1:11" x14ac:dyDescent="0.3">
      <c r="A1177" s="167" t="s">
        <v>7699</v>
      </c>
      <c r="B1177" s="168" t="s">
        <v>2087</v>
      </c>
      <c r="C1177" s="168" t="s">
        <v>7632</v>
      </c>
      <c r="D1177" s="169">
        <v>840</v>
      </c>
      <c r="E1177" s="170">
        <v>1725</v>
      </c>
      <c r="F1177" s="170">
        <v>2170</v>
      </c>
      <c r="G1177" s="170">
        <v>2220</v>
      </c>
      <c r="H1177" s="165">
        <f t="shared" si="28"/>
        <v>0.77702702702702697</v>
      </c>
      <c r="J1177" t="str">
        <v>Block Group 1, Census Tract 705, Jefferson County, Tennessee</v>
      </c>
      <c r="K1177" t="str">
        <v>Census Tract 705, Jefferson County, Tennessee</v>
      </c>
    </row>
    <row r="1178" spans="1:11" x14ac:dyDescent="0.3">
      <c r="A1178" s="167" t="s">
        <v>7699</v>
      </c>
      <c r="B1178" s="168" t="s">
        <v>2088</v>
      </c>
      <c r="C1178" s="168" t="s">
        <v>7632</v>
      </c>
      <c r="D1178" s="169">
        <v>980</v>
      </c>
      <c r="E1178" s="170">
        <v>1440</v>
      </c>
      <c r="F1178" s="170">
        <v>1870</v>
      </c>
      <c r="G1178" s="170">
        <v>1920</v>
      </c>
      <c r="H1178" s="165">
        <f t="shared" si="28"/>
        <v>0.75</v>
      </c>
      <c r="J1178" t="str">
        <v>Block Group 1, Census Tract 706, Carter County, Tennessee</v>
      </c>
      <c r="K1178" t="str">
        <v>Census Tract 706, Carter County, Tennessee</v>
      </c>
    </row>
    <row r="1179" spans="1:11" x14ac:dyDescent="0.3">
      <c r="A1179" s="167" t="s">
        <v>7699</v>
      </c>
      <c r="B1179" s="168" t="s">
        <v>2089</v>
      </c>
      <c r="C1179" s="168" t="s">
        <v>7632</v>
      </c>
      <c r="D1179" s="169">
        <v>275</v>
      </c>
      <c r="E1179" s="169">
        <v>490</v>
      </c>
      <c r="F1179" s="169">
        <v>805</v>
      </c>
      <c r="G1179" s="170">
        <v>1225</v>
      </c>
      <c r="H1179" s="165">
        <f t="shared" si="28"/>
        <v>0.4</v>
      </c>
      <c r="J1179" t="str">
        <v>Block Group 1, Census Tract 706, Jefferson County, Tennessee</v>
      </c>
      <c r="K1179" t="str">
        <v>Census Tract 706, Jefferson County, Tennessee</v>
      </c>
    </row>
    <row r="1180" spans="1:11" x14ac:dyDescent="0.3">
      <c r="A1180" s="167" t="s">
        <v>7699</v>
      </c>
      <c r="B1180" s="168" t="s">
        <v>2090</v>
      </c>
      <c r="C1180" s="168" t="s">
        <v>7632</v>
      </c>
      <c r="D1180" s="169">
        <v>320</v>
      </c>
      <c r="E1180" s="169">
        <v>530</v>
      </c>
      <c r="F1180" s="169">
        <v>885</v>
      </c>
      <c r="G1180" s="170">
        <v>1385</v>
      </c>
      <c r="H1180" s="165">
        <f t="shared" si="28"/>
        <v>0.38267148014440433</v>
      </c>
      <c r="J1180" t="str">
        <v>Block Group 1, Census Tract 707, Carter County, Tennessee</v>
      </c>
      <c r="K1180" t="str">
        <v>Census Tract 707, Carter County, Tennessee</v>
      </c>
    </row>
    <row r="1181" spans="1:11" x14ac:dyDescent="0.3">
      <c r="A1181" s="167" t="s">
        <v>7699</v>
      </c>
      <c r="B1181" s="168" t="s">
        <v>2091</v>
      </c>
      <c r="C1181" s="168" t="s">
        <v>7632</v>
      </c>
      <c r="D1181" s="169">
        <v>380</v>
      </c>
      <c r="E1181" s="169">
        <v>860</v>
      </c>
      <c r="F1181" s="170">
        <v>1340</v>
      </c>
      <c r="G1181" s="170">
        <v>1745</v>
      </c>
      <c r="H1181" s="165">
        <f t="shared" si="28"/>
        <v>0.49283667621776506</v>
      </c>
      <c r="J1181" t="str">
        <v>Block Group 1, Census Tract 707.01, Jefferson County, Tennessee</v>
      </c>
      <c r="K1181" t="str">
        <v>Census Tract 707.01, Jefferson County, Tennessee</v>
      </c>
    </row>
    <row r="1182" spans="1:11" x14ac:dyDescent="0.3">
      <c r="A1182" s="167" t="s">
        <v>7699</v>
      </c>
      <c r="B1182" s="168" t="s">
        <v>2092</v>
      </c>
      <c r="C1182" s="168" t="s">
        <v>7632</v>
      </c>
      <c r="D1182" s="169">
        <v>870</v>
      </c>
      <c r="E1182" s="169">
        <v>990</v>
      </c>
      <c r="F1182" s="170">
        <v>1370</v>
      </c>
      <c r="G1182" s="170">
        <v>1560</v>
      </c>
      <c r="H1182" s="165">
        <f t="shared" si="28"/>
        <v>0.63461538461538458</v>
      </c>
      <c r="J1182" t="str">
        <v>Block Group 1, Census Tract 707.02, Jefferson County, Tennessee</v>
      </c>
      <c r="K1182" t="str">
        <v>Census Tract 707.02, Jefferson County, Tennessee</v>
      </c>
    </row>
    <row r="1183" spans="1:11" x14ac:dyDescent="0.3">
      <c r="A1183" s="167" t="s">
        <v>7699</v>
      </c>
      <c r="B1183" s="168" t="s">
        <v>2093</v>
      </c>
      <c r="C1183" s="168" t="s">
        <v>7632</v>
      </c>
      <c r="D1183" s="169">
        <v>385</v>
      </c>
      <c r="E1183" s="169">
        <v>465</v>
      </c>
      <c r="F1183" s="169">
        <v>595</v>
      </c>
      <c r="G1183" s="169">
        <v>700</v>
      </c>
      <c r="H1183" s="165">
        <f t="shared" si="28"/>
        <v>0.66428571428571426</v>
      </c>
      <c r="J1183" t="str">
        <v>Block Group 1, Census Tract 708, Carter County, Tennessee</v>
      </c>
      <c r="K1183" t="str">
        <v>Census Tract 708, Carter County, Tennessee</v>
      </c>
    </row>
    <row r="1184" spans="1:11" x14ac:dyDescent="0.3">
      <c r="A1184" s="167" t="s">
        <v>7699</v>
      </c>
      <c r="B1184" s="168" t="s">
        <v>2094</v>
      </c>
      <c r="C1184" s="168" t="s">
        <v>7632</v>
      </c>
      <c r="D1184" s="169">
        <v>260</v>
      </c>
      <c r="E1184" s="169">
        <v>435</v>
      </c>
      <c r="F1184" s="169">
        <v>475</v>
      </c>
      <c r="G1184" s="169">
        <v>790</v>
      </c>
      <c r="H1184" s="165">
        <f t="shared" si="28"/>
        <v>0.55063291139240511</v>
      </c>
      <c r="J1184" t="str">
        <v>Block Group 1, Census Tract 708.01, Jefferson County, Tennessee</v>
      </c>
      <c r="K1184" t="str">
        <v>Census Tract 708.01, Jefferson County, Tennessee</v>
      </c>
    </row>
    <row r="1185" spans="1:11" x14ac:dyDescent="0.3">
      <c r="A1185" s="167" t="s">
        <v>7699</v>
      </c>
      <c r="B1185" s="168" t="s">
        <v>2095</v>
      </c>
      <c r="C1185" s="168" t="s">
        <v>7632</v>
      </c>
      <c r="D1185" s="169">
        <v>460</v>
      </c>
      <c r="E1185" s="170">
        <v>1155</v>
      </c>
      <c r="F1185" s="170">
        <v>1965</v>
      </c>
      <c r="G1185" s="170">
        <v>2505</v>
      </c>
      <c r="H1185" s="165">
        <f t="shared" si="28"/>
        <v>0.46107784431137727</v>
      </c>
      <c r="J1185" t="str">
        <v>Block Group 1, Census Tract 708.02, Jefferson County, Tennessee</v>
      </c>
      <c r="K1185" t="str">
        <v>Census Tract 708.02, Jefferson County, Tennessee</v>
      </c>
    </row>
    <row r="1186" spans="1:11" x14ac:dyDescent="0.3">
      <c r="A1186" s="167" t="s">
        <v>7699</v>
      </c>
      <c r="B1186" s="168" t="s">
        <v>2096</v>
      </c>
      <c r="C1186" s="168" t="s">
        <v>7632</v>
      </c>
      <c r="D1186" s="169">
        <v>835</v>
      </c>
      <c r="E1186" s="170">
        <v>1055</v>
      </c>
      <c r="F1186" s="170">
        <v>1370</v>
      </c>
      <c r="G1186" s="170">
        <v>1745</v>
      </c>
      <c r="H1186" s="165">
        <f t="shared" si="28"/>
        <v>0.60458452722063039</v>
      </c>
      <c r="J1186" t="str">
        <v>Block Group 1, Census Tract 709, Carter County, Tennessee</v>
      </c>
      <c r="K1186" t="str">
        <v>Census Tract 709, Carter County, Tennessee</v>
      </c>
    </row>
    <row r="1187" spans="1:11" x14ac:dyDescent="0.3">
      <c r="A1187" s="167" t="s">
        <v>7699</v>
      </c>
      <c r="B1187" s="168" t="s">
        <v>2097</v>
      </c>
      <c r="C1187" s="168" t="s">
        <v>7632</v>
      </c>
      <c r="D1187" s="169">
        <v>365</v>
      </c>
      <c r="E1187" s="169">
        <v>740</v>
      </c>
      <c r="F1187" s="170">
        <v>1155</v>
      </c>
      <c r="G1187" s="170">
        <v>1850</v>
      </c>
      <c r="H1187" s="165">
        <f t="shared" si="28"/>
        <v>0.4</v>
      </c>
      <c r="J1187" t="str">
        <v>Block Group 1, Census Tract 709, Jefferson County, Tennessee</v>
      </c>
      <c r="K1187" t="str">
        <v>Census Tract 709, Jefferson County, Tennessee</v>
      </c>
    </row>
    <row r="1188" spans="1:11" x14ac:dyDescent="0.3">
      <c r="A1188" s="167" t="s">
        <v>7699</v>
      </c>
      <c r="B1188" s="168" t="s">
        <v>2098</v>
      </c>
      <c r="C1188" s="168" t="s">
        <v>7632</v>
      </c>
      <c r="D1188" s="169">
        <v>260</v>
      </c>
      <c r="E1188" s="169">
        <v>400</v>
      </c>
      <c r="F1188" s="169">
        <v>855</v>
      </c>
      <c r="G1188" s="170">
        <v>1870</v>
      </c>
      <c r="H1188" s="165">
        <f t="shared" si="28"/>
        <v>0.21390374331550802</v>
      </c>
      <c r="J1188" t="str">
        <v>Block Group 1, Census Tract 71, Knox County, Tennessee</v>
      </c>
      <c r="K1188" t="str">
        <v>Census Tract 71, Knox County, Tennessee</v>
      </c>
    </row>
    <row r="1189" spans="1:11" x14ac:dyDescent="0.3">
      <c r="A1189" s="167" t="s">
        <v>7699</v>
      </c>
      <c r="B1189" s="168" t="s">
        <v>2099</v>
      </c>
      <c r="C1189" s="168" t="s">
        <v>7632</v>
      </c>
      <c r="D1189" s="170">
        <v>1580</v>
      </c>
      <c r="E1189" s="170">
        <v>1700</v>
      </c>
      <c r="F1189" s="170">
        <v>1985</v>
      </c>
      <c r="G1189" s="170">
        <v>2220</v>
      </c>
      <c r="H1189" s="165">
        <f t="shared" si="28"/>
        <v>0.76576576576576572</v>
      </c>
      <c r="J1189" t="str">
        <v>Block Group 1, Census Tract 71, Shelby County, Tennessee</v>
      </c>
      <c r="K1189" t="str">
        <v>Census Tract 71, Shelby County, Tennessee</v>
      </c>
    </row>
    <row r="1190" spans="1:11" x14ac:dyDescent="0.3">
      <c r="A1190" s="167" t="s">
        <v>7699</v>
      </c>
      <c r="B1190" s="168" t="s">
        <v>2100</v>
      </c>
      <c r="C1190" s="168" t="s">
        <v>7632</v>
      </c>
      <c r="D1190" s="169">
        <v>975</v>
      </c>
      <c r="E1190" s="170">
        <v>1480</v>
      </c>
      <c r="F1190" s="170">
        <v>1775</v>
      </c>
      <c r="G1190" s="170">
        <v>2100</v>
      </c>
      <c r="H1190" s="165">
        <f t="shared" si="28"/>
        <v>0.70476190476190481</v>
      </c>
      <c r="J1190" t="str">
        <v>Block Group 1, Census Tract 710, Carter County, Tennessee</v>
      </c>
      <c r="K1190" t="str">
        <v>Census Tract 710, Carter County, Tennessee</v>
      </c>
    </row>
    <row r="1191" spans="1:11" x14ac:dyDescent="0.3">
      <c r="A1191" s="167" t="s">
        <v>7699</v>
      </c>
      <c r="B1191" s="168" t="s">
        <v>2101</v>
      </c>
      <c r="C1191" s="168" t="s">
        <v>7632</v>
      </c>
      <c r="D1191" s="169">
        <v>355</v>
      </c>
      <c r="E1191" s="170">
        <v>1020</v>
      </c>
      <c r="F1191" s="170">
        <v>2070</v>
      </c>
      <c r="G1191" s="170">
        <v>2445</v>
      </c>
      <c r="H1191" s="165">
        <f t="shared" si="28"/>
        <v>0.41717791411042943</v>
      </c>
      <c r="J1191" t="str">
        <v>Block Group 1, Census Tract 711, Carter County, Tennessee</v>
      </c>
      <c r="K1191" t="str">
        <v>Census Tract 711, Carter County, Tennessee</v>
      </c>
    </row>
    <row r="1192" spans="1:11" x14ac:dyDescent="0.3">
      <c r="A1192" s="167" t="s">
        <v>7699</v>
      </c>
      <c r="B1192" s="168" t="s">
        <v>2102</v>
      </c>
      <c r="C1192" s="168" t="s">
        <v>7632</v>
      </c>
      <c r="D1192" s="169">
        <v>40</v>
      </c>
      <c r="E1192" s="169">
        <v>105</v>
      </c>
      <c r="F1192" s="169">
        <v>220</v>
      </c>
      <c r="G1192" s="169">
        <v>695</v>
      </c>
      <c r="H1192" s="165">
        <f t="shared" si="28"/>
        <v>0.15107913669064749</v>
      </c>
      <c r="J1192" t="str">
        <v>Block Group 1, Census Tract 712, Carter County, Tennessee</v>
      </c>
      <c r="K1192" t="str">
        <v>Census Tract 712, Carter County, Tennessee</v>
      </c>
    </row>
    <row r="1193" spans="1:11" x14ac:dyDescent="0.3">
      <c r="A1193" s="167" t="s">
        <v>7699</v>
      </c>
      <c r="B1193" s="168" t="s">
        <v>2103</v>
      </c>
      <c r="C1193" s="168" t="s">
        <v>7632</v>
      </c>
      <c r="D1193" s="169">
        <v>45</v>
      </c>
      <c r="E1193" s="169">
        <v>540</v>
      </c>
      <c r="F1193" s="170">
        <v>1050</v>
      </c>
      <c r="G1193" s="170">
        <v>1720</v>
      </c>
      <c r="H1193" s="165">
        <f t="shared" si="28"/>
        <v>0.31395348837209303</v>
      </c>
      <c r="J1193" t="str">
        <v>Block Group 1, Census Tract 713.01, Carter County, Tennessee</v>
      </c>
      <c r="K1193" t="str">
        <v>Census Tract 713.01, Carter County, Tennessee</v>
      </c>
    </row>
    <row r="1194" spans="1:11" x14ac:dyDescent="0.3">
      <c r="A1194" s="167" t="s">
        <v>7699</v>
      </c>
      <c r="B1194" s="168" t="s">
        <v>2104</v>
      </c>
      <c r="C1194" s="168" t="s">
        <v>7632</v>
      </c>
      <c r="D1194" s="169">
        <v>405</v>
      </c>
      <c r="E1194" s="169">
        <v>950</v>
      </c>
      <c r="F1194" s="170">
        <v>1030</v>
      </c>
      <c r="G1194" s="170">
        <v>1350</v>
      </c>
      <c r="H1194" s="165">
        <f t="shared" si="28"/>
        <v>0.70370370370370372</v>
      </c>
      <c r="J1194" t="str">
        <v>Block Group 1, Census Tract 713.02, Carter County, Tennessee</v>
      </c>
      <c r="K1194" t="str">
        <v>Census Tract 713.02, Carter County, Tennessee</v>
      </c>
    </row>
    <row r="1195" spans="1:11" x14ac:dyDescent="0.3">
      <c r="A1195" s="167" t="s">
        <v>7699</v>
      </c>
      <c r="B1195" s="168" t="s">
        <v>2105</v>
      </c>
      <c r="C1195" s="168" t="s">
        <v>7632</v>
      </c>
      <c r="D1195" s="169">
        <v>360</v>
      </c>
      <c r="E1195" s="169">
        <v>845</v>
      </c>
      <c r="F1195" s="170">
        <v>1055</v>
      </c>
      <c r="G1195" s="170">
        <v>2335</v>
      </c>
      <c r="H1195" s="165">
        <f t="shared" si="28"/>
        <v>0.36188436830835119</v>
      </c>
      <c r="J1195" t="str">
        <v>Block Group 1, Census Tract 714, Carter County, Tennessee</v>
      </c>
      <c r="K1195" t="str">
        <v>Census Tract 714, Carter County, Tennessee</v>
      </c>
    </row>
    <row r="1196" spans="1:11" x14ac:dyDescent="0.3">
      <c r="A1196" s="167" t="s">
        <v>7699</v>
      </c>
      <c r="B1196" s="168" t="s">
        <v>2106</v>
      </c>
      <c r="C1196" s="168" t="s">
        <v>7632</v>
      </c>
      <c r="D1196" s="169">
        <v>270</v>
      </c>
      <c r="E1196" s="169">
        <v>435</v>
      </c>
      <c r="F1196" s="169">
        <v>455</v>
      </c>
      <c r="G1196" s="169">
        <v>815</v>
      </c>
      <c r="H1196" s="165">
        <f t="shared" si="28"/>
        <v>0.53374233128834359</v>
      </c>
      <c r="J1196" t="str">
        <v>Block Group 1, Census Tract 715, Carter County, Tennessee</v>
      </c>
      <c r="K1196" t="str">
        <v>Census Tract 715, Carter County, Tennessee</v>
      </c>
    </row>
    <row r="1197" spans="1:11" x14ac:dyDescent="0.3">
      <c r="A1197" s="167" t="s">
        <v>7699</v>
      </c>
      <c r="B1197" s="168" t="s">
        <v>2107</v>
      </c>
      <c r="C1197" s="168" t="s">
        <v>7632</v>
      </c>
      <c r="D1197" s="170">
        <v>1655</v>
      </c>
      <c r="E1197" s="170">
        <v>1890</v>
      </c>
      <c r="F1197" s="170">
        <v>2275</v>
      </c>
      <c r="G1197" s="170">
        <v>2355</v>
      </c>
      <c r="H1197" s="165">
        <f t="shared" si="28"/>
        <v>0.80254777070063699</v>
      </c>
      <c r="J1197" t="str">
        <v>Block Group 1, Census Tract 716, Carter County, Tennessee</v>
      </c>
      <c r="K1197" t="str">
        <v>Census Tract 716, Carter County, Tennessee</v>
      </c>
    </row>
    <row r="1198" spans="1:11" x14ac:dyDescent="0.3">
      <c r="A1198" s="167" t="s">
        <v>7699</v>
      </c>
      <c r="B1198" s="168" t="s">
        <v>2108</v>
      </c>
      <c r="C1198" s="168" t="s">
        <v>7632</v>
      </c>
      <c r="D1198" s="169">
        <v>575</v>
      </c>
      <c r="E1198" s="169">
        <v>880</v>
      </c>
      <c r="F1198" s="170">
        <v>1440</v>
      </c>
      <c r="G1198" s="170">
        <v>1750</v>
      </c>
      <c r="H1198" s="165">
        <f t="shared" si="28"/>
        <v>0.50285714285714289</v>
      </c>
      <c r="J1198" t="str">
        <v>Block Group 1, Census Tract 717, Carter County, Tennessee</v>
      </c>
      <c r="K1198" t="str">
        <v>Census Tract 717, Carter County, Tennessee</v>
      </c>
    </row>
    <row r="1199" spans="1:11" x14ac:dyDescent="0.3">
      <c r="A1199" s="167" t="s">
        <v>7699</v>
      </c>
      <c r="B1199" s="168" t="s">
        <v>2109</v>
      </c>
      <c r="C1199" s="168" t="s">
        <v>7632</v>
      </c>
      <c r="D1199" s="169">
        <v>50</v>
      </c>
      <c r="E1199" s="169">
        <v>195</v>
      </c>
      <c r="F1199" s="169">
        <v>255</v>
      </c>
      <c r="G1199" s="169">
        <v>430</v>
      </c>
      <c r="H1199" s="165">
        <f t="shared" si="28"/>
        <v>0.45348837209302323</v>
      </c>
      <c r="J1199" t="str">
        <v>Block Group 1, Census Tract 72, Shelby County, Tennessee</v>
      </c>
      <c r="K1199" t="str">
        <v>Census Tract 72, Shelby County, Tennessee</v>
      </c>
    </row>
    <row r="1200" spans="1:11" x14ac:dyDescent="0.3">
      <c r="A1200" s="167" t="s">
        <v>7699</v>
      </c>
      <c r="B1200" s="168" t="s">
        <v>2110</v>
      </c>
      <c r="C1200" s="168" t="s">
        <v>7632</v>
      </c>
      <c r="D1200" s="169">
        <v>355</v>
      </c>
      <c r="E1200" s="169">
        <v>905</v>
      </c>
      <c r="F1200" s="170">
        <v>1475</v>
      </c>
      <c r="G1200" s="170">
        <v>2350</v>
      </c>
      <c r="H1200" s="165">
        <f t="shared" si="28"/>
        <v>0.3851063829787234</v>
      </c>
      <c r="J1200" t="str">
        <v>Block Group 1, Census Tract 73, Shelby County, Tennessee</v>
      </c>
      <c r="K1200" t="str">
        <v>Census Tract 73, Shelby County, Tennessee</v>
      </c>
    </row>
    <row r="1201" spans="1:11" x14ac:dyDescent="0.3">
      <c r="A1201" s="167" t="s">
        <v>7699</v>
      </c>
      <c r="B1201" s="168" t="s">
        <v>2111</v>
      </c>
      <c r="C1201" s="168" t="s">
        <v>7632</v>
      </c>
      <c r="D1201" s="169">
        <v>310</v>
      </c>
      <c r="E1201" s="169">
        <v>695</v>
      </c>
      <c r="F1201" s="170">
        <v>1695</v>
      </c>
      <c r="G1201" s="170">
        <v>1920</v>
      </c>
      <c r="H1201" s="165">
        <f t="shared" si="28"/>
        <v>0.36197916666666669</v>
      </c>
      <c r="J1201" t="str">
        <v>Block Group 1, Census Tract 74, Shelby County, Tennessee</v>
      </c>
      <c r="K1201" t="str">
        <v>Census Tract 74, Shelby County, Tennessee</v>
      </c>
    </row>
    <row r="1202" spans="1:11" x14ac:dyDescent="0.3">
      <c r="A1202" s="167" t="s">
        <v>7699</v>
      </c>
      <c r="B1202" s="168" t="s">
        <v>2112</v>
      </c>
      <c r="C1202" s="168" t="s">
        <v>7632</v>
      </c>
      <c r="D1202" s="169">
        <v>300</v>
      </c>
      <c r="E1202" s="169">
        <v>950</v>
      </c>
      <c r="F1202" s="170">
        <v>1060</v>
      </c>
      <c r="G1202" s="170">
        <v>1795</v>
      </c>
      <c r="H1202" s="165">
        <f t="shared" si="28"/>
        <v>0.52924791086350975</v>
      </c>
      <c r="J1202" t="str">
        <v>Block Group 1, Census Tract 75, Shelby County, Tennessee</v>
      </c>
      <c r="K1202" t="str">
        <v>Census Tract 75, Shelby County, Tennessee</v>
      </c>
    </row>
    <row r="1203" spans="1:11" x14ac:dyDescent="0.3">
      <c r="A1203" s="167" t="s">
        <v>7699</v>
      </c>
      <c r="B1203" s="168" t="s">
        <v>2113</v>
      </c>
      <c r="C1203" s="168" t="s">
        <v>7632</v>
      </c>
      <c r="D1203" s="169">
        <v>525</v>
      </c>
      <c r="E1203" s="170">
        <v>1430</v>
      </c>
      <c r="F1203" s="170">
        <v>1800</v>
      </c>
      <c r="G1203" s="170">
        <v>2150</v>
      </c>
      <c r="H1203" s="165">
        <f t="shared" si="28"/>
        <v>0.66511627906976745</v>
      </c>
      <c r="J1203" t="str">
        <v>Block Group 1, Census Tract 78.10, Shelby County, Tennessee</v>
      </c>
      <c r="K1203" t="str">
        <v>Census Tract 78.10, Shelby County, Tennessee</v>
      </c>
    </row>
    <row r="1204" spans="1:11" x14ac:dyDescent="0.3">
      <c r="A1204" s="167" t="s">
        <v>7699</v>
      </c>
      <c r="B1204" s="168" t="s">
        <v>2114</v>
      </c>
      <c r="C1204" s="168" t="s">
        <v>7632</v>
      </c>
      <c r="D1204" s="169">
        <v>575</v>
      </c>
      <c r="E1204" s="169">
        <v>800</v>
      </c>
      <c r="F1204" s="170">
        <v>1205</v>
      </c>
      <c r="G1204" s="170">
        <v>1275</v>
      </c>
      <c r="H1204" s="165">
        <f t="shared" si="28"/>
        <v>0.62745098039215685</v>
      </c>
      <c r="J1204" t="str">
        <v>Block Group 1, Census Tract 78.21, Shelby County, Tennessee</v>
      </c>
      <c r="K1204" t="str">
        <v>Census Tract 78.21, Shelby County, Tennessee</v>
      </c>
    </row>
    <row r="1205" spans="1:11" x14ac:dyDescent="0.3">
      <c r="A1205" s="167" t="s">
        <v>7699</v>
      </c>
      <c r="B1205" s="168" t="s">
        <v>2115</v>
      </c>
      <c r="C1205" s="168" t="s">
        <v>7632</v>
      </c>
      <c r="D1205" s="170">
        <v>2210</v>
      </c>
      <c r="E1205" s="170">
        <v>2580</v>
      </c>
      <c r="F1205" s="170">
        <v>2665</v>
      </c>
      <c r="G1205" s="170">
        <v>2825</v>
      </c>
      <c r="H1205" s="165">
        <f t="shared" si="28"/>
        <v>0.91327433628318588</v>
      </c>
      <c r="J1205" t="str">
        <v>Block Group 1, Census Tract 78.22, Shelby County, Tennessee</v>
      </c>
      <c r="K1205" t="str">
        <v>Census Tract 78.22, Shelby County, Tennessee</v>
      </c>
    </row>
    <row r="1206" spans="1:11" x14ac:dyDescent="0.3">
      <c r="A1206" s="167" t="s">
        <v>7699</v>
      </c>
      <c r="B1206" s="168" t="s">
        <v>2116</v>
      </c>
      <c r="C1206" s="168" t="s">
        <v>7632</v>
      </c>
      <c r="D1206" s="169">
        <v>255</v>
      </c>
      <c r="E1206" s="169">
        <v>635</v>
      </c>
      <c r="F1206" s="169">
        <v>930</v>
      </c>
      <c r="G1206" s="170">
        <v>1330</v>
      </c>
      <c r="H1206" s="165">
        <f t="shared" si="28"/>
        <v>0.47744360902255639</v>
      </c>
      <c r="J1206" t="str">
        <v>Block Group 1, Census Tract 79, Shelby County, Tennessee</v>
      </c>
      <c r="K1206" t="str">
        <v>Census Tract 79, Shelby County, Tennessee</v>
      </c>
    </row>
    <row r="1207" spans="1:11" x14ac:dyDescent="0.3">
      <c r="A1207" s="167" t="s">
        <v>7699</v>
      </c>
      <c r="B1207" s="168" t="s">
        <v>2117</v>
      </c>
      <c r="C1207" s="168" t="s">
        <v>7632</v>
      </c>
      <c r="D1207" s="169">
        <v>875</v>
      </c>
      <c r="E1207" s="170">
        <v>1140</v>
      </c>
      <c r="F1207" s="170">
        <v>1710</v>
      </c>
      <c r="G1207" s="170">
        <v>1930</v>
      </c>
      <c r="H1207" s="165">
        <f t="shared" si="28"/>
        <v>0.59067357512953367</v>
      </c>
      <c r="J1207" t="str">
        <v>Block Group 1, Census Tract 8, Hamilton County, Tennessee</v>
      </c>
      <c r="K1207" t="str">
        <v>Census Tract 8, Hamilton County, Tennessee</v>
      </c>
    </row>
    <row r="1208" spans="1:11" x14ac:dyDescent="0.3">
      <c r="A1208" s="167" t="s">
        <v>7699</v>
      </c>
      <c r="B1208" s="168" t="s">
        <v>2118</v>
      </c>
      <c r="C1208" s="168" t="s">
        <v>7632</v>
      </c>
      <c r="D1208" s="169">
        <v>340</v>
      </c>
      <c r="E1208" s="169">
        <v>730</v>
      </c>
      <c r="F1208" s="170">
        <v>1005</v>
      </c>
      <c r="G1208" s="170">
        <v>1330</v>
      </c>
      <c r="H1208" s="165">
        <f t="shared" si="28"/>
        <v>0.54887218045112784</v>
      </c>
      <c r="J1208" t="str">
        <v>Block Group 1, Census Tract 8, Knox County, Tennessee</v>
      </c>
      <c r="K1208" t="str">
        <v>Census Tract 8, Knox County, Tennessee</v>
      </c>
    </row>
    <row r="1209" spans="1:11" x14ac:dyDescent="0.3">
      <c r="A1209" s="167" t="s">
        <v>7699</v>
      </c>
      <c r="B1209" s="168" t="s">
        <v>2119</v>
      </c>
      <c r="C1209" s="168" t="s">
        <v>7632</v>
      </c>
      <c r="D1209" s="169">
        <v>610</v>
      </c>
      <c r="E1209" s="170">
        <v>1455</v>
      </c>
      <c r="F1209" s="170">
        <v>1775</v>
      </c>
      <c r="G1209" s="170">
        <v>2145</v>
      </c>
      <c r="H1209" s="165">
        <f t="shared" si="28"/>
        <v>0.67832167832167833</v>
      </c>
      <c r="J1209" t="str">
        <v>Block Group 1, Census Tract 8, Madison County, Tennessee</v>
      </c>
      <c r="K1209" t="str">
        <v>Census Tract 8, Madison County, Tennessee</v>
      </c>
    </row>
    <row r="1210" spans="1:11" x14ac:dyDescent="0.3">
      <c r="A1210" s="167" t="s">
        <v>7699</v>
      </c>
      <c r="B1210" s="168" t="s">
        <v>2120</v>
      </c>
      <c r="C1210" s="168" t="s">
        <v>7632</v>
      </c>
      <c r="D1210" s="169">
        <v>545</v>
      </c>
      <c r="E1210" s="170">
        <v>1400</v>
      </c>
      <c r="F1210" s="170">
        <v>1590</v>
      </c>
      <c r="G1210" s="170">
        <v>1645</v>
      </c>
      <c r="H1210" s="165">
        <f t="shared" si="28"/>
        <v>0.85106382978723405</v>
      </c>
      <c r="J1210" t="str">
        <v>Block Group 1, Census Tract 8, Putnam County, Tennessee</v>
      </c>
      <c r="K1210" t="str">
        <v>Census Tract 8, Putnam County, Tennessee</v>
      </c>
    </row>
    <row r="1211" spans="1:11" x14ac:dyDescent="0.3">
      <c r="A1211" s="167" t="s">
        <v>7699</v>
      </c>
      <c r="B1211" s="168" t="s">
        <v>2121</v>
      </c>
      <c r="C1211" s="168" t="s">
        <v>7632</v>
      </c>
      <c r="D1211" s="170">
        <v>1000</v>
      </c>
      <c r="E1211" s="170">
        <v>1335</v>
      </c>
      <c r="F1211" s="170">
        <v>1565</v>
      </c>
      <c r="G1211" s="170">
        <v>1685</v>
      </c>
      <c r="H1211" s="165">
        <f t="shared" si="28"/>
        <v>0.79228486646884277</v>
      </c>
      <c r="J1211" t="str">
        <v>Block Group 1, Census Tract 8, Shelby County, Tennessee</v>
      </c>
      <c r="K1211" t="str">
        <v>Census Tract 8, Shelby County, Tennessee</v>
      </c>
    </row>
    <row r="1212" spans="1:11" x14ac:dyDescent="0.3">
      <c r="A1212" s="167" t="s">
        <v>7699</v>
      </c>
      <c r="B1212" s="168" t="s">
        <v>2122</v>
      </c>
      <c r="C1212" s="168" t="s">
        <v>7632</v>
      </c>
      <c r="D1212" s="169">
        <v>340</v>
      </c>
      <c r="E1212" s="169">
        <v>490</v>
      </c>
      <c r="F1212" s="169">
        <v>515</v>
      </c>
      <c r="G1212" s="169">
        <v>635</v>
      </c>
      <c r="H1212" s="165">
        <f t="shared" si="28"/>
        <v>0.77165354330708658</v>
      </c>
      <c r="J1212" t="str">
        <v>Block Group 1, Census Tract 80, Shelby County, Tennessee</v>
      </c>
      <c r="K1212" t="str">
        <v>Census Tract 80, Shelby County, Tennessee</v>
      </c>
    </row>
    <row r="1213" spans="1:11" x14ac:dyDescent="0.3">
      <c r="A1213" s="167" t="s">
        <v>7699</v>
      </c>
      <c r="B1213" s="168" t="s">
        <v>2123</v>
      </c>
      <c r="C1213" s="168" t="s">
        <v>7632</v>
      </c>
      <c r="D1213" s="169">
        <v>615</v>
      </c>
      <c r="E1213" s="170">
        <v>1690</v>
      </c>
      <c r="F1213" s="170">
        <v>2085</v>
      </c>
      <c r="G1213" s="170">
        <v>2085</v>
      </c>
      <c r="H1213" s="165">
        <f t="shared" si="28"/>
        <v>0.81055155875299756</v>
      </c>
      <c r="J1213" t="str">
        <v>Block Group 1, Census Tract 801, Unicoi County, Tennessee</v>
      </c>
      <c r="K1213" t="str">
        <v>Census Tract 801, Unicoi County, Tennessee</v>
      </c>
    </row>
    <row r="1214" spans="1:11" x14ac:dyDescent="0.3">
      <c r="A1214" s="167" t="s">
        <v>7699</v>
      </c>
      <c r="B1214" s="168" t="s">
        <v>2124</v>
      </c>
      <c r="C1214" s="168" t="s">
        <v>7632</v>
      </c>
      <c r="D1214" s="169">
        <v>490</v>
      </c>
      <c r="E1214" s="170">
        <v>1280</v>
      </c>
      <c r="F1214" s="170">
        <v>1530</v>
      </c>
      <c r="G1214" s="170">
        <v>1635</v>
      </c>
      <c r="H1214" s="165">
        <f t="shared" si="28"/>
        <v>0.78287461773700306</v>
      </c>
      <c r="J1214" t="str">
        <v>Block Group 1, Census Tract 801.01, Robertson County, Tennessee</v>
      </c>
      <c r="K1214" t="str">
        <v>Census Tract 801.01, Robertson County, Tennessee</v>
      </c>
    </row>
    <row r="1215" spans="1:11" x14ac:dyDescent="0.3">
      <c r="A1215" s="167" t="s">
        <v>7699</v>
      </c>
      <c r="B1215" s="168" t="s">
        <v>2125</v>
      </c>
      <c r="C1215" s="168" t="s">
        <v>7632</v>
      </c>
      <c r="D1215" s="169">
        <v>990</v>
      </c>
      <c r="E1215" s="170">
        <v>1400</v>
      </c>
      <c r="F1215" s="170">
        <v>1755</v>
      </c>
      <c r="G1215" s="170">
        <v>2080</v>
      </c>
      <c r="H1215" s="165">
        <f t="shared" si="28"/>
        <v>0.67307692307692313</v>
      </c>
      <c r="J1215" t="str">
        <v>Block Group 1, Census Tract 801.01, Sevier County, Tennessee</v>
      </c>
      <c r="K1215" t="str">
        <v>Census Tract 801.01, Sevier County, Tennessee</v>
      </c>
    </row>
    <row r="1216" spans="1:11" x14ac:dyDescent="0.3">
      <c r="A1216" s="167" t="s">
        <v>7699</v>
      </c>
      <c r="B1216" s="168" t="s">
        <v>2126</v>
      </c>
      <c r="C1216" s="168" t="s">
        <v>7632</v>
      </c>
      <c r="D1216" s="169">
        <v>50</v>
      </c>
      <c r="E1216" s="169">
        <v>215</v>
      </c>
      <c r="F1216" s="169">
        <v>375</v>
      </c>
      <c r="G1216" s="169">
        <v>565</v>
      </c>
      <c r="H1216" s="165">
        <f t="shared" si="28"/>
        <v>0.38053097345132741</v>
      </c>
      <c r="J1216" t="str">
        <v>Block Group 1, Census Tract 801.03, Robertson County, Tennessee</v>
      </c>
      <c r="K1216" t="str">
        <v>Census Tract 801.03, Robertson County, Tennessee</v>
      </c>
    </row>
    <row r="1217" spans="1:11" x14ac:dyDescent="0.3">
      <c r="A1217" s="167" t="s">
        <v>7699</v>
      </c>
      <c r="B1217" s="168" t="s">
        <v>2127</v>
      </c>
      <c r="C1217" s="168" t="s">
        <v>7632</v>
      </c>
      <c r="D1217" s="169">
        <v>35</v>
      </c>
      <c r="E1217" s="169">
        <v>125</v>
      </c>
      <c r="F1217" s="169">
        <v>275</v>
      </c>
      <c r="G1217" s="169">
        <v>440</v>
      </c>
      <c r="H1217" s="165">
        <f t="shared" si="28"/>
        <v>0.28409090909090912</v>
      </c>
      <c r="J1217" t="str">
        <v>Block Group 1, Census Tract 801.03, Sevier County, Tennessee</v>
      </c>
      <c r="K1217" t="str">
        <v>Census Tract 801.03, Sevier County, Tennessee</v>
      </c>
    </row>
    <row r="1218" spans="1:11" x14ac:dyDescent="0.3">
      <c r="A1218" s="167" t="s">
        <v>7699</v>
      </c>
      <c r="B1218" s="168" t="s">
        <v>2128</v>
      </c>
      <c r="C1218" s="168" t="s">
        <v>7632</v>
      </c>
      <c r="D1218" s="170">
        <v>1300</v>
      </c>
      <c r="E1218" s="170">
        <v>2035</v>
      </c>
      <c r="F1218" s="170">
        <v>2645</v>
      </c>
      <c r="G1218" s="170">
        <v>3220</v>
      </c>
      <c r="H1218" s="165">
        <f t="shared" si="28"/>
        <v>0.63198757763975155</v>
      </c>
      <c r="J1218" t="str">
        <v>Block Group 1, Census Tract 801.04, Robertson County, Tennessee</v>
      </c>
      <c r="K1218" t="str">
        <v>Census Tract 801.04, Robertson County, Tennessee</v>
      </c>
    </row>
    <row r="1219" spans="1:11" x14ac:dyDescent="0.3">
      <c r="A1219" s="167" t="s">
        <v>7699</v>
      </c>
      <c r="B1219" s="168" t="s">
        <v>2129</v>
      </c>
      <c r="C1219" s="168" t="s">
        <v>7632</v>
      </c>
      <c r="D1219" s="169">
        <v>255</v>
      </c>
      <c r="E1219" s="169">
        <v>390</v>
      </c>
      <c r="F1219" s="169">
        <v>680</v>
      </c>
      <c r="G1219" s="170">
        <v>1035</v>
      </c>
      <c r="H1219" s="165">
        <f t="shared" si="28"/>
        <v>0.37681159420289856</v>
      </c>
      <c r="J1219" t="str">
        <v>Block Group 1, Census Tract 801.04, Sevier County, Tennessee</v>
      </c>
      <c r="K1219" t="str">
        <v>Census Tract 801.04, Sevier County, Tennessee</v>
      </c>
    </row>
    <row r="1220" spans="1:11" x14ac:dyDescent="0.3">
      <c r="A1220" s="167" t="s">
        <v>7699</v>
      </c>
      <c r="B1220" s="168" t="s">
        <v>2130</v>
      </c>
      <c r="C1220" s="168" t="s">
        <v>7632</v>
      </c>
      <c r="D1220" s="169">
        <v>370</v>
      </c>
      <c r="E1220" s="169">
        <v>610</v>
      </c>
      <c r="F1220" s="169">
        <v>860</v>
      </c>
      <c r="G1220" s="170">
        <v>1085</v>
      </c>
      <c r="H1220" s="165">
        <f t="shared" ref="H1220:H1283" si="29">E1220/G1220</f>
        <v>0.56221198156682028</v>
      </c>
      <c r="J1220" t="str">
        <v>Block Group 1, Census Tract 802, Robertson County, Tennessee</v>
      </c>
      <c r="K1220" t="str">
        <v>Census Tract 802, Robertson County, Tennessee</v>
      </c>
    </row>
    <row r="1221" spans="1:11" x14ac:dyDescent="0.3">
      <c r="A1221" s="167" t="s">
        <v>7699</v>
      </c>
      <c r="B1221" s="168" t="s">
        <v>2131</v>
      </c>
      <c r="C1221" s="168" t="s">
        <v>7632</v>
      </c>
      <c r="D1221" s="169">
        <v>60</v>
      </c>
      <c r="E1221" s="169">
        <v>60</v>
      </c>
      <c r="F1221" s="169">
        <v>190</v>
      </c>
      <c r="G1221" s="169">
        <v>570</v>
      </c>
      <c r="H1221" s="165">
        <f t="shared" si="29"/>
        <v>0.10526315789473684</v>
      </c>
      <c r="J1221" t="str">
        <v>Block Group 1, Census Tract 802, Unicoi County, Tennessee</v>
      </c>
      <c r="K1221" t="str">
        <v>Census Tract 802, Unicoi County, Tennessee</v>
      </c>
    </row>
    <row r="1222" spans="1:11" x14ac:dyDescent="0.3">
      <c r="A1222" s="167" t="s">
        <v>7699</v>
      </c>
      <c r="B1222" s="168" t="s">
        <v>2132</v>
      </c>
      <c r="C1222" s="168" t="s">
        <v>7632</v>
      </c>
      <c r="D1222" s="169">
        <v>790</v>
      </c>
      <c r="E1222" s="170">
        <v>1300</v>
      </c>
      <c r="F1222" s="170">
        <v>1705</v>
      </c>
      <c r="G1222" s="170">
        <v>2080</v>
      </c>
      <c r="H1222" s="165">
        <f t="shared" si="29"/>
        <v>0.625</v>
      </c>
      <c r="J1222" t="str">
        <v>Block Group 1, Census Tract 802.02, Sevier County, Tennessee</v>
      </c>
      <c r="K1222" t="str">
        <v>Census Tract 802.02, Sevier County, Tennessee</v>
      </c>
    </row>
    <row r="1223" spans="1:11" x14ac:dyDescent="0.3">
      <c r="A1223" s="167" t="s">
        <v>7699</v>
      </c>
      <c r="B1223" s="168" t="s">
        <v>2133</v>
      </c>
      <c r="C1223" s="168" t="s">
        <v>7632</v>
      </c>
      <c r="D1223" s="169">
        <v>255</v>
      </c>
      <c r="E1223" s="169">
        <v>525</v>
      </c>
      <c r="F1223" s="169">
        <v>910</v>
      </c>
      <c r="G1223" s="170">
        <v>2320</v>
      </c>
      <c r="H1223" s="165">
        <f t="shared" si="29"/>
        <v>0.22629310344827586</v>
      </c>
      <c r="J1223" t="str">
        <v>Block Group 1, Census Tract 802.03, Sevier County, Tennessee</v>
      </c>
      <c r="K1223" t="str">
        <v>Census Tract 802.03, Sevier County, Tennessee</v>
      </c>
    </row>
    <row r="1224" spans="1:11" x14ac:dyDescent="0.3">
      <c r="A1224" s="167" t="s">
        <v>7699</v>
      </c>
      <c r="B1224" s="168" t="s">
        <v>2134</v>
      </c>
      <c r="C1224" s="168" t="s">
        <v>7632</v>
      </c>
      <c r="D1224" s="169">
        <v>155</v>
      </c>
      <c r="E1224" s="169">
        <v>220</v>
      </c>
      <c r="F1224" s="169">
        <v>645</v>
      </c>
      <c r="G1224" s="170">
        <v>2385</v>
      </c>
      <c r="H1224" s="165">
        <f t="shared" si="29"/>
        <v>9.2243186582809222E-2</v>
      </c>
      <c r="J1224" t="str">
        <v>Block Group 1, Census Tract 802.04, Sevier County, Tennessee</v>
      </c>
      <c r="K1224" t="str">
        <v>Census Tract 802.04, Sevier County, Tennessee</v>
      </c>
    </row>
    <row r="1225" spans="1:11" x14ac:dyDescent="0.3">
      <c r="A1225" s="167" t="s">
        <v>7699</v>
      </c>
      <c r="B1225" s="168" t="s">
        <v>2135</v>
      </c>
      <c r="C1225" s="168" t="s">
        <v>7632</v>
      </c>
      <c r="D1225" s="169">
        <v>480</v>
      </c>
      <c r="E1225" s="169">
        <v>895</v>
      </c>
      <c r="F1225" s="170">
        <v>1765</v>
      </c>
      <c r="G1225" s="170">
        <v>2895</v>
      </c>
      <c r="H1225" s="165">
        <f t="shared" si="29"/>
        <v>0.30915371329879104</v>
      </c>
      <c r="J1225" t="str">
        <v>Block Group 1, Census Tract 803, Sevier County, Tennessee</v>
      </c>
      <c r="K1225" t="str">
        <v>Census Tract 803, Sevier County, Tennessee</v>
      </c>
    </row>
    <row r="1226" spans="1:11" x14ac:dyDescent="0.3">
      <c r="A1226" s="167" t="s">
        <v>7699</v>
      </c>
      <c r="B1226" s="168" t="s">
        <v>2136</v>
      </c>
      <c r="C1226" s="168" t="s">
        <v>7632</v>
      </c>
      <c r="D1226" s="169">
        <v>440</v>
      </c>
      <c r="E1226" s="169">
        <v>485</v>
      </c>
      <c r="F1226" s="169">
        <v>700</v>
      </c>
      <c r="G1226" s="170">
        <v>1380</v>
      </c>
      <c r="H1226" s="165">
        <f t="shared" si="29"/>
        <v>0.35144927536231885</v>
      </c>
      <c r="J1226" t="str">
        <v>Block Group 1, Census Tract 803, Unicoi County, Tennessee</v>
      </c>
      <c r="K1226" t="str">
        <v>Census Tract 803, Unicoi County, Tennessee</v>
      </c>
    </row>
    <row r="1227" spans="1:11" x14ac:dyDescent="0.3">
      <c r="A1227" s="167" t="s">
        <v>7699</v>
      </c>
      <c r="B1227" s="168" t="s">
        <v>2137</v>
      </c>
      <c r="C1227" s="168" t="s">
        <v>7632</v>
      </c>
      <c r="D1227" s="170">
        <v>1235</v>
      </c>
      <c r="E1227" s="170">
        <v>1695</v>
      </c>
      <c r="F1227" s="170">
        <v>3670</v>
      </c>
      <c r="G1227" s="170">
        <v>4310</v>
      </c>
      <c r="H1227" s="165">
        <f t="shared" si="29"/>
        <v>0.39327146171693733</v>
      </c>
      <c r="J1227" t="str">
        <v>Block Group 1, Census Tract 803.01, Robertson County, Tennessee</v>
      </c>
      <c r="K1227" t="str">
        <v>Census Tract 803.01, Robertson County, Tennessee</v>
      </c>
    </row>
    <row r="1228" spans="1:11" x14ac:dyDescent="0.3">
      <c r="A1228" s="167" t="s">
        <v>7699</v>
      </c>
      <c r="B1228" s="168" t="s">
        <v>2138</v>
      </c>
      <c r="C1228" s="168" t="s">
        <v>7632</v>
      </c>
      <c r="D1228" s="169">
        <v>720</v>
      </c>
      <c r="E1228" s="169">
        <v>890</v>
      </c>
      <c r="F1228" s="170">
        <v>1010</v>
      </c>
      <c r="G1228" s="170">
        <v>1305</v>
      </c>
      <c r="H1228" s="165">
        <f t="shared" si="29"/>
        <v>0.68199233716475094</v>
      </c>
      <c r="J1228" t="str">
        <v>Block Group 1, Census Tract 803.02, Robertson County, Tennessee</v>
      </c>
      <c r="K1228" t="str">
        <v>Census Tract 803.02, Robertson County, Tennessee</v>
      </c>
    </row>
    <row r="1229" spans="1:11" x14ac:dyDescent="0.3">
      <c r="A1229" s="167" t="s">
        <v>7699</v>
      </c>
      <c r="B1229" s="168" t="s">
        <v>2139</v>
      </c>
      <c r="C1229" s="168" t="s">
        <v>7632</v>
      </c>
      <c r="D1229" s="169">
        <v>135</v>
      </c>
      <c r="E1229" s="169">
        <v>570</v>
      </c>
      <c r="F1229" s="170">
        <v>2800</v>
      </c>
      <c r="G1229" s="170">
        <v>3500</v>
      </c>
      <c r="H1229" s="165">
        <f t="shared" si="29"/>
        <v>0.16285714285714287</v>
      </c>
      <c r="J1229" t="str">
        <v>Block Group 1, Census Tract 804, Unicoi County, Tennessee</v>
      </c>
      <c r="K1229" t="str">
        <v>Census Tract 804, Unicoi County, Tennessee</v>
      </c>
    </row>
    <row r="1230" spans="1:11" x14ac:dyDescent="0.3">
      <c r="A1230" s="167" t="s">
        <v>7699</v>
      </c>
      <c r="B1230" s="168" t="s">
        <v>2140</v>
      </c>
      <c r="C1230" s="168" t="s">
        <v>7632</v>
      </c>
      <c r="D1230" s="169">
        <v>470</v>
      </c>
      <c r="E1230" s="170">
        <v>1090</v>
      </c>
      <c r="F1230" s="170">
        <v>1635</v>
      </c>
      <c r="G1230" s="170">
        <v>2370</v>
      </c>
      <c r="H1230" s="165">
        <f t="shared" si="29"/>
        <v>0.45991561181434598</v>
      </c>
      <c r="J1230" t="str">
        <v>Block Group 1, Census Tract 804.01, Robertson County, Tennessee</v>
      </c>
      <c r="K1230" t="str">
        <v>Census Tract 804.01, Robertson County, Tennessee</v>
      </c>
    </row>
    <row r="1231" spans="1:11" x14ac:dyDescent="0.3">
      <c r="A1231" s="167" t="s">
        <v>7699</v>
      </c>
      <c r="B1231" s="168" t="s">
        <v>2141</v>
      </c>
      <c r="C1231" s="168" t="s">
        <v>7632</v>
      </c>
      <c r="D1231" s="169">
        <v>160</v>
      </c>
      <c r="E1231" s="169">
        <v>270</v>
      </c>
      <c r="F1231" s="169">
        <v>575</v>
      </c>
      <c r="G1231" s="169">
        <v>610</v>
      </c>
      <c r="H1231" s="165">
        <f t="shared" si="29"/>
        <v>0.44262295081967212</v>
      </c>
      <c r="J1231" t="str">
        <v>Block Group 1, Census Tract 804.01, Sevier County, Tennessee</v>
      </c>
      <c r="K1231" t="str">
        <v>Census Tract 804.01, Sevier County, Tennessee</v>
      </c>
    </row>
    <row r="1232" spans="1:11" x14ac:dyDescent="0.3">
      <c r="A1232" s="167" t="s">
        <v>7699</v>
      </c>
      <c r="B1232" s="168" t="s">
        <v>2142</v>
      </c>
      <c r="C1232" s="168" t="s">
        <v>7632</v>
      </c>
      <c r="D1232" s="169">
        <v>35</v>
      </c>
      <c r="E1232" s="169">
        <v>430</v>
      </c>
      <c r="F1232" s="169">
        <v>500</v>
      </c>
      <c r="G1232" s="169">
        <v>840</v>
      </c>
      <c r="H1232" s="165">
        <f t="shared" si="29"/>
        <v>0.51190476190476186</v>
      </c>
      <c r="J1232" t="str">
        <v>Block Group 1, Census Tract 804.02, Robertson County, Tennessee</v>
      </c>
      <c r="K1232" t="str">
        <v>Census Tract 804.02, Robertson County, Tennessee</v>
      </c>
    </row>
    <row r="1233" spans="1:11" x14ac:dyDescent="0.3">
      <c r="A1233" s="167" t="s">
        <v>7699</v>
      </c>
      <c r="B1233" s="168" t="s">
        <v>2143</v>
      </c>
      <c r="C1233" s="168" t="s">
        <v>7632</v>
      </c>
      <c r="D1233" s="169">
        <v>65</v>
      </c>
      <c r="E1233" s="169">
        <v>635</v>
      </c>
      <c r="F1233" s="169">
        <v>855</v>
      </c>
      <c r="G1233" s="170">
        <v>1060</v>
      </c>
      <c r="H1233" s="165">
        <f t="shared" si="29"/>
        <v>0.59905660377358494</v>
      </c>
      <c r="J1233" t="str">
        <v>Block Group 1, Census Tract 804.02, Sevier County, Tennessee</v>
      </c>
      <c r="K1233" t="str">
        <v>Census Tract 804.02, Sevier County, Tennessee</v>
      </c>
    </row>
    <row r="1234" spans="1:11" x14ac:dyDescent="0.3">
      <c r="A1234" s="167" t="s">
        <v>7699</v>
      </c>
      <c r="B1234" s="168" t="s">
        <v>2144</v>
      </c>
      <c r="C1234" s="168" t="s">
        <v>7632</v>
      </c>
      <c r="D1234" s="169">
        <v>660</v>
      </c>
      <c r="E1234" s="170">
        <v>1260</v>
      </c>
      <c r="F1234" s="170">
        <v>1420</v>
      </c>
      <c r="G1234" s="170">
        <v>1870</v>
      </c>
      <c r="H1234" s="165">
        <f t="shared" si="29"/>
        <v>0.6737967914438503</v>
      </c>
      <c r="J1234" t="str">
        <v>Block Group 1, Census Tract 805, Robertson County, Tennessee</v>
      </c>
      <c r="K1234" t="str">
        <v>Census Tract 805, Robertson County, Tennessee</v>
      </c>
    </row>
    <row r="1235" spans="1:11" x14ac:dyDescent="0.3">
      <c r="A1235" s="167" t="s">
        <v>7699</v>
      </c>
      <c r="B1235" s="168" t="s">
        <v>2145</v>
      </c>
      <c r="C1235" s="168" t="s">
        <v>7632</v>
      </c>
      <c r="D1235" s="169">
        <v>645</v>
      </c>
      <c r="E1235" s="169">
        <v>945</v>
      </c>
      <c r="F1235" s="170">
        <v>1570</v>
      </c>
      <c r="G1235" s="170">
        <v>1820</v>
      </c>
      <c r="H1235" s="165">
        <f t="shared" si="29"/>
        <v>0.51923076923076927</v>
      </c>
      <c r="J1235" t="str">
        <v>Block Group 1, Census Tract 805, Sevier County, Tennessee</v>
      </c>
      <c r="K1235" t="str">
        <v>Census Tract 805, Sevier County, Tennessee</v>
      </c>
    </row>
    <row r="1236" spans="1:11" x14ac:dyDescent="0.3">
      <c r="A1236" s="167" t="s">
        <v>7699</v>
      </c>
      <c r="B1236" s="168" t="s">
        <v>2146</v>
      </c>
      <c r="C1236" s="168" t="s">
        <v>7632</v>
      </c>
      <c r="D1236" s="169">
        <v>945</v>
      </c>
      <c r="E1236" s="170">
        <v>1155</v>
      </c>
      <c r="F1236" s="170">
        <v>1710</v>
      </c>
      <c r="G1236" s="170">
        <v>1845</v>
      </c>
      <c r="H1236" s="165">
        <f t="shared" si="29"/>
        <v>0.62601626016260159</v>
      </c>
      <c r="J1236" t="str">
        <v>Block Group 1, Census Tract 806.01, Sevier County, Tennessee</v>
      </c>
      <c r="K1236" t="str">
        <v>Census Tract 806.01, Sevier County, Tennessee</v>
      </c>
    </row>
    <row r="1237" spans="1:11" x14ac:dyDescent="0.3">
      <c r="A1237" s="167" t="s">
        <v>7699</v>
      </c>
      <c r="B1237" s="168" t="s">
        <v>2147</v>
      </c>
      <c r="C1237" s="168" t="s">
        <v>7632</v>
      </c>
      <c r="D1237" s="169">
        <v>945</v>
      </c>
      <c r="E1237" s="170">
        <v>1650</v>
      </c>
      <c r="F1237" s="170">
        <v>1770</v>
      </c>
      <c r="G1237" s="170">
        <v>2145</v>
      </c>
      <c r="H1237" s="165">
        <f t="shared" si="29"/>
        <v>0.76923076923076927</v>
      </c>
      <c r="J1237" t="str">
        <v>Block Group 1, Census Tract 806.03, Robertson County, Tennessee</v>
      </c>
      <c r="K1237" t="str">
        <v>Census Tract 806.03, Robertson County, Tennessee</v>
      </c>
    </row>
    <row r="1238" spans="1:11" x14ac:dyDescent="0.3">
      <c r="A1238" s="167" t="s">
        <v>7699</v>
      </c>
      <c r="B1238" s="168" t="s">
        <v>2148</v>
      </c>
      <c r="C1238" s="168" t="s">
        <v>7632</v>
      </c>
      <c r="D1238" s="169">
        <v>490</v>
      </c>
      <c r="E1238" s="169">
        <v>595</v>
      </c>
      <c r="F1238" s="169">
        <v>760</v>
      </c>
      <c r="G1238" s="169">
        <v>780</v>
      </c>
      <c r="H1238" s="165">
        <f t="shared" si="29"/>
        <v>0.76282051282051277</v>
      </c>
      <c r="J1238" t="str">
        <v>Block Group 1, Census Tract 806.03, Sevier County, Tennessee</v>
      </c>
      <c r="K1238" t="str">
        <v>Census Tract 806.03, Sevier County, Tennessee</v>
      </c>
    </row>
    <row r="1239" spans="1:11" x14ac:dyDescent="0.3">
      <c r="A1239" s="167" t="s">
        <v>7699</v>
      </c>
      <c r="B1239" s="168" t="s">
        <v>2149</v>
      </c>
      <c r="C1239" s="168" t="s">
        <v>7632</v>
      </c>
      <c r="D1239" s="169">
        <v>915</v>
      </c>
      <c r="E1239" s="170">
        <v>1040</v>
      </c>
      <c r="F1239" s="170">
        <v>1130</v>
      </c>
      <c r="G1239" s="170">
        <v>1275</v>
      </c>
      <c r="H1239" s="165">
        <f t="shared" si="29"/>
        <v>0.81568627450980391</v>
      </c>
      <c r="J1239" t="str">
        <v>Block Group 1, Census Tract 806.04, Robertson County, Tennessee</v>
      </c>
      <c r="K1239" t="str">
        <v>Census Tract 806.04, Robertson County, Tennessee</v>
      </c>
    </row>
    <row r="1240" spans="1:11" x14ac:dyDescent="0.3">
      <c r="A1240" s="167" t="s">
        <v>7699</v>
      </c>
      <c r="B1240" s="168" t="s">
        <v>2150</v>
      </c>
      <c r="C1240" s="168" t="s">
        <v>7632</v>
      </c>
      <c r="D1240" s="169">
        <v>690</v>
      </c>
      <c r="E1240" s="169">
        <v>890</v>
      </c>
      <c r="F1240" s="169">
        <v>900</v>
      </c>
      <c r="G1240" s="169">
        <v>900</v>
      </c>
      <c r="H1240" s="165">
        <f t="shared" si="29"/>
        <v>0.98888888888888893</v>
      </c>
      <c r="J1240" t="str">
        <v>Block Group 1, Census Tract 806.04, Sevier County, Tennessee</v>
      </c>
      <c r="K1240" t="str">
        <v>Census Tract 806.04, Sevier County, Tennessee</v>
      </c>
    </row>
    <row r="1241" spans="1:11" x14ac:dyDescent="0.3">
      <c r="A1241" s="167" t="s">
        <v>7699</v>
      </c>
      <c r="B1241" s="168" t="s">
        <v>2151</v>
      </c>
      <c r="C1241" s="168" t="s">
        <v>7632</v>
      </c>
      <c r="D1241" s="169">
        <v>575</v>
      </c>
      <c r="E1241" s="169">
        <v>640</v>
      </c>
      <c r="F1241" s="169">
        <v>800</v>
      </c>
      <c r="G1241" s="170">
        <v>1440</v>
      </c>
      <c r="H1241" s="165">
        <f t="shared" si="29"/>
        <v>0.44444444444444442</v>
      </c>
      <c r="J1241" t="str">
        <v>Block Group 1, Census Tract 806.05, Robertson County, Tennessee</v>
      </c>
      <c r="K1241" t="str">
        <v>Census Tract 806.05, Robertson County, Tennessee</v>
      </c>
    </row>
    <row r="1242" spans="1:11" x14ac:dyDescent="0.3">
      <c r="A1242" s="167" t="s">
        <v>7699</v>
      </c>
      <c r="B1242" s="168" t="s">
        <v>2152</v>
      </c>
      <c r="C1242" s="168" t="s">
        <v>7632</v>
      </c>
      <c r="D1242" s="170">
        <v>1290</v>
      </c>
      <c r="E1242" s="170">
        <v>2040</v>
      </c>
      <c r="F1242" s="170">
        <v>2495</v>
      </c>
      <c r="G1242" s="170">
        <v>2610</v>
      </c>
      <c r="H1242" s="165">
        <f t="shared" si="29"/>
        <v>0.7816091954022989</v>
      </c>
      <c r="J1242" t="str">
        <v>Block Group 1, Census Tract 806.06, Robertson County, Tennessee</v>
      </c>
      <c r="K1242" t="str">
        <v>Census Tract 806.06, Robertson County, Tennessee</v>
      </c>
    </row>
    <row r="1243" spans="1:11" x14ac:dyDescent="0.3">
      <c r="A1243" s="167" t="s">
        <v>7699</v>
      </c>
      <c r="B1243" s="168" t="s">
        <v>2153</v>
      </c>
      <c r="C1243" s="168" t="s">
        <v>7632</v>
      </c>
      <c r="D1243" s="169">
        <v>350</v>
      </c>
      <c r="E1243" s="169">
        <v>440</v>
      </c>
      <c r="F1243" s="169">
        <v>535</v>
      </c>
      <c r="G1243" s="169">
        <v>595</v>
      </c>
      <c r="H1243" s="165">
        <f t="shared" si="29"/>
        <v>0.73949579831932777</v>
      </c>
      <c r="J1243" t="str">
        <v>Block Group 1, Census Tract 807.01, Robertson County, Tennessee</v>
      </c>
      <c r="K1243" t="str">
        <v>Census Tract 807.01, Robertson County, Tennessee</v>
      </c>
    </row>
    <row r="1244" spans="1:11" x14ac:dyDescent="0.3">
      <c r="A1244" s="167" t="s">
        <v>7699</v>
      </c>
      <c r="B1244" s="168" t="s">
        <v>2154</v>
      </c>
      <c r="C1244" s="168" t="s">
        <v>7632</v>
      </c>
      <c r="D1244" s="169">
        <v>600</v>
      </c>
      <c r="E1244" s="169">
        <v>800</v>
      </c>
      <c r="F1244" s="170">
        <v>1075</v>
      </c>
      <c r="G1244" s="170">
        <v>1115</v>
      </c>
      <c r="H1244" s="165">
        <f t="shared" si="29"/>
        <v>0.71748878923766812</v>
      </c>
      <c r="J1244" t="str">
        <v>Block Group 1, Census Tract 807.01, Sevier County, Tennessee</v>
      </c>
      <c r="K1244" t="str">
        <v>Census Tract 807.01, Sevier County, Tennessee</v>
      </c>
    </row>
    <row r="1245" spans="1:11" x14ac:dyDescent="0.3">
      <c r="A1245" s="167" t="s">
        <v>7699</v>
      </c>
      <c r="B1245" s="168" t="s">
        <v>2155</v>
      </c>
      <c r="C1245" s="168" t="s">
        <v>7632</v>
      </c>
      <c r="D1245" s="169">
        <v>720</v>
      </c>
      <c r="E1245" s="169">
        <v>865</v>
      </c>
      <c r="F1245" s="169">
        <v>940</v>
      </c>
      <c r="G1245" s="169">
        <v>955</v>
      </c>
      <c r="H1245" s="165">
        <f t="shared" si="29"/>
        <v>0.90575916230366493</v>
      </c>
      <c r="J1245" t="str">
        <v>Block Group 1, Census Tract 807.02, Robertson County, Tennessee</v>
      </c>
      <c r="K1245" t="str">
        <v>Census Tract 807.02, Robertson County, Tennessee</v>
      </c>
    </row>
    <row r="1246" spans="1:11" x14ac:dyDescent="0.3">
      <c r="A1246" s="167" t="s">
        <v>7699</v>
      </c>
      <c r="B1246" s="168" t="s">
        <v>2156</v>
      </c>
      <c r="C1246" s="168" t="s">
        <v>7632</v>
      </c>
      <c r="D1246" s="169">
        <v>490</v>
      </c>
      <c r="E1246" s="169">
        <v>570</v>
      </c>
      <c r="F1246" s="169">
        <v>750</v>
      </c>
      <c r="G1246" s="169">
        <v>830</v>
      </c>
      <c r="H1246" s="165">
        <f t="shared" si="29"/>
        <v>0.68674698795180722</v>
      </c>
      <c r="J1246" t="str">
        <v>Block Group 1, Census Tract 807.02, Sevier County, Tennessee</v>
      </c>
      <c r="K1246" t="str">
        <v>Census Tract 807.02, Sevier County, Tennessee</v>
      </c>
    </row>
    <row r="1247" spans="1:11" x14ac:dyDescent="0.3">
      <c r="A1247" s="167" t="s">
        <v>7699</v>
      </c>
      <c r="B1247" s="168" t="s">
        <v>2157</v>
      </c>
      <c r="C1247" s="168" t="s">
        <v>7632</v>
      </c>
      <c r="D1247" s="170">
        <v>1860</v>
      </c>
      <c r="E1247" s="170">
        <v>2130</v>
      </c>
      <c r="F1247" s="170">
        <v>2410</v>
      </c>
      <c r="G1247" s="170">
        <v>2550</v>
      </c>
      <c r="H1247" s="165">
        <f t="shared" si="29"/>
        <v>0.83529411764705885</v>
      </c>
      <c r="J1247" t="str">
        <v>Block Group 1, Census Tract 808.01, Sevier County, Tennessee</v>
      </c>
      <c r="K1247" t="str">
        <v>Census Tract 808.01, Sevier County, Tennessee</v>
      </c>
    </row>
    <row r="1248" spans="1:11" x14ac:dyDescent="0.3">
      <c r="A1248" s="167" t="s">
        <v>7699</v>
      </c>
      <c r="B1248" s="168" t="s">
        <v>2158</v>
      </c>
      <c r="C1248" s="168" t="s">
        <v>7632</v>
      </c>
      <c r="D1248" s="169">
        <v>485</v>
      </c>
      <c r="E1248" s="169">
        <v>630</v>
      </c>
      <c r="F1248" s="169">
        <v>740</v>
      </c>
      <c r="G1248" s="170">
        <v>1095</v>
      </c>
      <c r="H1248" s="165">
        <f t="shared" si="29"/>
        <v>0.57534246575342463</v>
      </c>
      <c r="J1248" t="str">
        <v>Block Group 1, Census Tract 808.03, Sevier County, Tennessee</v>
      </c>
      <c r="K1248" t="str">
        <v>Census Tract 808.03, Sevier County, Tennessee</v>
      </c>
    </row>
    <row r="1249" spans="1:11" x14ac:dyDescent="0.3">
      <c r="A1249" s="167" t="s">
        <v>7699</v>
      </c>
      <c r="B1249" s="168" t="s">
        <v>2159</v>
      </c>
      <c r="C1249" s="168" t="s">
        <v>7632</v>
      </c>
      <c r="D1249" s="169">
        <v>485</v>
      </c>
      <c r="E1249" s="169">
        <v>780</v>
      </c>
      <c r="F1249" s="170">
        <v>1070</v>
      </c>
      <c r="G1249" s="170">
        <v>1140</v>
      </c>
      <c r="H1249" s="165">
        <f t="shared" si="29"/>
        <v>0.68421052631578949</v>
      </c>
      <c r="J1249" t="str">
        <v>Block Group 1, Census Tract 808.04, Sevier County, Tennessee</v>
      </c>
      <c r="K1249" t="str">
        <v>Census Tract 808.04, Sevier County, Tennessee</v>
      </c>
    </row>
    <row r="1250" spans="1:11" x14ac:dyDescent="0.3">
      <c r="A1250" s="167" t="s">
        <v>7699</v>
      </c>
      <c r="B1250" s="168" t="s">
        <v>2160</v>
      </c>
      <c r="C1250" s="168" t="s">
        <v>7632</v>
      </c>
      <c r="D1250" s="169">
        <v>920</v>
      </c>
      <c r="E1250" s="169">
        <v>940</v>
      </c>
      <c r="F1250" s="170">
        <v>1095</v>
      </c>
      <c r="G1250" s="170">
        <v>1255</v>
      </c>
      <c r="H1250" s="165">
        <f t="shared" si="29"/>
        <v>0.74900398406374502</v>
      </c>
      <c r="J1250" t="str">
        <v>Block Group 1, Census Tract 809.01, Sevier County, Tennessee</v>
      </c>
      <c r="K1250" t="str">
        <v>Census Tract 809.01, Sevier County, Tennessee</v>
      </c>
    </row>
    <row r="1251" spans="1:11" x14ac:dyDescent="0.3">
      <c r="A1251" s="167" t="s">
        <v>7699</v>
      </c>
      <c r="B1251" s="168" t="s">
        <v>2161</v>
      </c>
      <c r="C1251" s="168" t="s">
        <v>7632</v>
      </c>
      <c r="D1251" s="169">
        <v>380</v>
      </c>
      <c r="E1251" s="169">
        <v>650</v>
      </c>
      <c r="F1251" s="169">
        <v>850</v>
      </c>
      <c r="G1251" s="170">
        <v>1185</v>
      </c>
      <c r="H1251" s="165">
        <f t="shared" si="29"/>
        <v>0.54852320675105481</v>
      </c>
      <c r="J1251" t="str">
        <v>Block Group 1, Census Tract 809.03, Sevier County, Tennessee</v>
      </c>
      <c r="K1251" t="str">
        <v>Census Tract 809.03, Sevier County, Tennessee</v>
      </c>
    </row>
    <row r="1252" spans="1:11" x14ac:dyDescent="0.3">
      <c r="A1252" s="167" t="s">
        <v>7699</v>
      </c>
      <c r="B1252" s="168" t="s">
        <v>2162</v>
      </c>
      <c r="C1252" s="168" t="s">
        <v>7632</v>
      </c>
      <c r="D1252" s="169">
        <v>310</v>
      </c>
      <c r="E1252" s="169">
        <v>390</v>
      </c>
      <c r="F1252" s="169">
        <v>485</v>
      </c>
      <c r="G1252" s="169">
        <v>655</v>
      </c>
      <c r="H1252" s="165">
        <f t="shared" si="29"/>
        <v>0.59541984732824427</v>
      </c>
      <c r="J1252" t="str">
        <v>Block Group 1, Census Tract 809.04, Sevier County, Tennessee</v>
      </c>
      <c r="K1252" t="str">
        <v>Census Tract 809.04, Sevier County, Tennessee</v>
      </c>
    </row>
    <row r="1253" spans="1:11" x14ac:dyDescent="0.3">
      <c r="A1253" s="167" t="s">
        <v>7699</v>
      </c>
      <c r="B1253" s="168" t="s">
        <v>2163</v>
      </c>
      <c r="C1253" s="168" t="s">
        <v>7632</v>
      </c>
      <c r="D1253" s="169">
        <v>520</v>
      </c>
      <c r="E1253" s="169">
        <v>635</v>
      </c>
      <c r="F1253" s="169">
        <v>920</v>
      </c>
      <c r="G1253" s="170">
        <v>1240</v>
      </c>
      <c r="H1253" s="165">
        <f t="shared" si="29"/>
        <v>0.51209677419354838</v>
      </c>
      <c r="J1253" t="str">
        <v>Block Group 1, Census Tract 81.10, Shelby County, Tennessee</v>
      </c>
      <c r="K1253" t="str">
        <v>Census Tract 81.10, Shelby County, Tennessee</v>
      </c>
    </row>
    <row r="1254" spans="1:11" x14ac:dyDescent="0.3">
      <c r="A1254" s="167" t="s">
        <v>7699</v>
      </c>
      <c r="B1254" s="168" t="s">
        <v>2164</v>
      </c>
      <c r="C1254" s="168" t="s">
        <v>7632</v>
      </c>
      <c r="D1254" s="169">
        <v>775</v>
      </c>
      <c r="E1254" s="169">
        <v>850</v>
      </c>
      <c r="F1254" s="169">
        <v>945</v>
      </c>
      <c r="G1254" s="170">
        <v>1450</v>
      </c>
      <c r="H1254" s="165">
        <f t="shared" si="29"/>
        <v>0.58620689655172409</v>
      </c>
      <c r="J1254" t="str">
        <v>Block Group 1, Census Tract 81.20, Shelby County, Tennessee</v>
      </c>
      <c r="K1254" t="str">
        <v>Census Tract 81.20, Shelby County, Tennessee</v>
      </c>
    </row>
    <row r="1255" spans="1:11" x14ac:dyDescent="0.3">
      <c r="A1255" s="167" t="s">
        <v>7699</v>
      </c>
      <c r="B1255" s="168" t="s">
        <v>2165</v>
      </c>
      <c r="C1255" s="168" t="s">
        <v>7632</v>
      </c>
      <c r="D1255" s="169">
        <v>130</v>
      </c>
      <c r="E1255" s="169">
        <v>160</v>
      </c>
      <c r="F1255" s="169">
        <v>365</v>
      </c>
      <c r="G1255" s="169">
        <v>485</v>
      </c>
      <c r="H1255" s="165">
        <f t="shared" si="29"/>
        <v>0.32989690721649484</v>
      </c>
      <c r="J1255" t="str">
        <v>Block Group 1, Census Tract 810.01, Sevier County, Tennessee</v>
      </c>
      <c r="K1255" t="str">
        <v>Census Tract 810.01, Sevier County, Tennessee</v>
      </c>
    </row>
    <row r="1256" spans="1:11" x14ac:dyDescent="0.3">
      <c r="A1256" s="167" t="s">
        <v>7699</v>
      </c>
      <c r="B1256" s="168" t="s">
        <v>2166</v>
      </c>
      <c r="C1256" s="168" t="s">
        <v>7632</v>
      </c>
      <c r="D1256" s="169">
        <v>425</v>
      </c>
      <c r="E1256" s="169">
        <v>600</v>
      </c>
      <c r="F1256" s="169">
        <v>690</v>
      </c>
      <c r="G1256" s="169">
        <v>925</v>
      </c>
      <c r="H1256" s="165">
        <f t="shared" si="29"/>
        <v>0.64864864864864868</v>
      </c>
      <c r="J1256" t="str">
        <v>Block Group 1, Census Tract 810.02, Sevier County, Tennessee</v>
      </c>
      <c r="K1256" t="str">
        <v>Census Tract 810.02, Sevier County, Tennessee</v>
      </c>
    </row>
    <row r="1257" spans="1:11" x14ac:dyDescent="0.3">
      <c r="A1257" s="167" t="s">
        <v>7699</v>
      </c>
      <c r="B1257" s="168" t="s">
        <v>2167</v>
      </c>
      <c r="C1257" s="168" t="s">
        <v>7632</v>
      </c>
      <c r="D1257" s="169">
        <v>15</v>
      </c>
      <c r="E1257" s="169">
        <v>20</v>
      </c>
      <c r="F1257" s="169">
        <v>20</v>
      </c>
      <c r="G1257" s="169">
        <v>195</v>
      </c>
      <c r="H1257" s="165">
        <f t="shared" si="29"/>
        <v>0.10256410256410256</v>
      </c>
      <c r="J1257" t="str">
        <v>Block Group 1, Census Tract 811.01, Sevier County, Tennessee</v>
      </c>
      <c r="K1257" t="str">
        <v>Census Tract 811.01, Sevier County, Tennessee</v>
      </c>
    </row>
    <row r="1258" spans="1:11" x14ac:dyDescent="0.3">
      <c r="A1258" s="167" t="s">
        <v>7699</v>
      </c>
      <c r="B1258" s="168" t="s">
        <v>2168</v>
      </c>
      <c r="C1258" s="168" t="s">
        <v>7632</v>
      </c>
      <c r="D1258" s="169">
        <v>275</v>
      </c>
      <c r="E1258" s="169">
        <v>390</v>
      </c>
      <c r="F1258" s="169">
        <v>805</v>
      </c>
      <c r="G1258" s="169">
        <v>975</v>
      </c>
      <c r="H1258" s="165">
        <f t="shared" si="29"/>
        <v>0.4</v>
      </c>
      <c r="J1258" t="str">
        <v>Block Group 1, Census Tract 811.03, Sevier County, Tennessee</v>
      </c>
      <c r="K1258" t="str">
        <v>Census Tract 811.03, Sevier County, Tennessee</v>
      </c>
    </row>
    <row r="1259" spans="1:11" x14ac:dyDescent="0.3">
      <c r="A1259" s="167" t="s">
        <v>7699</v>
      </c>
      <c r="B1259" s="168" t="s">
        <v>2169</v>
      </c>
      <c r="C1259" s="168" t="s">
        <v>7632</v>
      </c>
      <c r="D1259" s="169">
        <v>0</v>
      </c>
      <c r="E1259" s="169">
        <v>0</v>
      </c>
      <c r="F1259" s="169">
        <v>0</v>
      </c>
      <c r="G1259" s="169">
        <v>0</v>
      </c>
      <c r="H1259" s="165" t="e">
        <f t="shared" si="29"/>
        <v>#DIV/0!</v>
      </c>
      <c r="J1259" t="str">
        <v>Block Group 1, Census Tract 811.04, Sevier County, Tennessee</v>
      </c>
      <c r="K1259" t="str">
        <v>Census Tract 811.04, Sevier County, Tennessee</v>
      </c>
    </row>
    <row r="1260" spans="1:11" x14ac:dyDescent="0.3">
      <c r="A1260" s="167" t="s">
        <v>7699</v>
      </c>
      <c r="B1260" s="168" t="s">
        <v>2170</v>
      </c>
      <c r="C1260" s="168" t="s">
        <v>7632</v>
      </c>
      <c r="D1260" s="169">
        <v>680</v>
      </c>
      <c r="E1260" s="169">
        <v>975</v>
      </c>
      <c r="F1260" s="170">
        <v>1150</v>
      </c>
      <c r="G1260" s="170">
        <v>1310</v>
      </c>
      <c r="H1260" s="165">
        <f t="shared" si="29"/>
        <v>0.74427480916030531</v>
      </c>
      <c r="J1260" t="str">
        <v>Block Group 1, Census Tract 82, Shelby County, Tennessee</v>
      </c>
      <c r="K1260" t="str">
        <v>Census Tract 82, Shelby County, Tennessee</v>
      </c>
    </row>
    <row r="1261" spans="1:11" x14ac:dyDescent="0.3">
      <c r="A1261" s="167" t="s">
        <v>7699</v>
      </c>
      <c r="B1261" s="168" t="s">
        <v>2171</v>
      </c>
      <c r="C1261" s="168" t="s">
        <v>7632</v>
      </c>
      <c r="D1261" s="169">
        <v>370</v>
      </c>
      <c r="E1261" s="169">
        <v>725</v>
      </c>
      <c r="F1261" s="169">
        <v>930</v>
      </c>
      <c r="G1261" s="170">
        <v>1075</v>
      </c>
      <c r="H1261" s="165">
        <f t="shared" si="29"/>
        <v>0.67441860465116277</v>
      </c>
      <c r="J1261" t="str">
        <v>Block Group 1, Census Tract 85, Shelby County, Tennessee</v>
      </c>
      <c r="K1261" t="str">
        <v>Census Tract 85, Shelby County, Tennessee</v>
      </c>
    </row>
    <row r="1262" spans="1:11" x14ac:dyDescent="0.3">
      <c r="A1262" s="167" t="s">
        <v>7699</v>
      </c>
      <c r="B1262" s="168" t="s">
        <v>2172</v>
      </c>
      <c r="C1262" s="168" t="s">
        <v>7632</v>
      </c>
      <c r="D1262" s="169">
        <v>180</v>
      </c>
      <c r="E1262" s="169">
        <v>290</v>
      </c>
      <c r="F1262" s="169">
        <v>430</v>
      </c>
      <c r="G1262" s="169">
        <v>945</v>
      </c>
      <c r="H1262" s="165">
        <f t="shared" si="29"/>
        <v>0.30687830687830686</v>
      </c>
      <c r="J1262" t="str">
        <v>Block Group 1, Census Tract 86, Shelby County, Tennessee</v>
      </c>
      <c r="K1262" t="str">
        <v>Census Tract 86, Shelby County, Tennessee</v>
      </c>
    </row>
    <row r="1263" spans="1:11" x14ac:dyDescent="0.3">
      <c r="A1263" s="167" t="s">
        <v>7699</v>
      </c>
      <c r="B1263" s="168" t="s">
        <v>2173</v>
      </c>
      <c r="C1263" s="168" t="s">
        <v>7632</v>
      </c>
      <c r="D1263" s="169">
        <v>105</v>
      </c>
      <c r="E1263" s="169">
        <v>190</v>
      </c>
      <c r="F1263" s="169">
        <v>235</v>
      </c>
      <c r="G1263" s="170">
        <v>1320</v>
      </c>
      <c r="H1263" s="165">
        <f t="shared" si="29"/>
        <v>0.14393939393939395</v>
      </c>
      <c r="J1263" t="str">
        <v>Block Group 1, Census Tract 87, Shelby County, Tennessee</v>
      </c>
      <c r="K1263" t="str">
        <v>Census Tract 87, Shelby County, Tennessee</v>
      </c>
    </row>
    <row r="1264" spans="1:11" x14ac:dyDescent="0.3">
      <c r="A1264" s="167" t="s">
        <v>7699</v>
      </c>
      <c r="B1264" s="168" t="s">
        <v>2174</v>
      </c>
      <c r="C1264" s="168" t="s">
        <v>7632</v>
      </c>
      <c r="D1264" s="169">
        <v>35</v>
      </c>
      <c r="E1264" s="169">
        <v>60</v>
      </c>
      <c r="F1264" s="169">
        <v>100</v>
      </c>
      <c r="G1264" s="169">
        <v>505</v>
      </c>
      <c r="H1264" s="165">
        <f t="shared" si="29"/>
        <v>0.11881188118811881</v>
      </c>
      <c r="J1264" t="str">
        <v>Block Group 1, Census Tract 88, Shelby County, Tennessee</v>
      </c>
      <c r="K1264" t="str">
        <v>Census Tract 88, Shelby County, Tennessee</v>
      </c>
    </row>
    <row r="1265" spans="1:11" x14ac:dyDescent="0.3">
      <c r="A1265" s="167" t="s">
        <v>7699</v>
      </c>
      <c r="B1265" s="168" t="s">
        <v>2175</v>
      </c>
      <c r="C1265" s="168" t="s">
        <v>7632</v>
      </c>
      <c r="D1265" s="169">
        <v>170</v>
      </c>
      <c r="E1265" s="169">
        <v>360</v>
      </c>
      <c r="F1265" s="169">
        <v>440</v>
      </c>
      <c r="G1265" s="170">
        <v>1395</v>
      </c>
      <c r="H1265" s="165">
        <f t="shared" si="29"/>
        <v>0.25806451612903225</v>
      </c>
      <c r="J1265" t="str">
        <v>Block Group 1, Census Tract 89, Shelby County, Tennessee</v>
      </c>
      <c r="K1265" t="str">
        <v>Census Tract 89, Shelby County, Tennessee</v>
      </c>
    </row>
    <row r="1266" spans="1:11" x14ac:dyDescent="0.3">
      <c r="A1266" s="167" t="s">
        <v>7699</v>
      </c>
      <c r="B1266" s="168" t="s">
        <v>2176</v>
      </c>
      <c r="C1266" s="168" t="s">
        <v>7632</v>
      </c>
      <c r="D1266" s="169">
        <v>25</v>
      </c>
      <c r="E1266" s="169">
        <v>25</v>
      </c>
      <c r="F1266" s="169">
        <v>185</v>
      </c>
      <c r="G1266" s="170">
        <v>1110</v>
      </c>
      <c r="H1266" s="165">
        <f t="shared" si="29"/>
        <v>2.2522522522522521E-2</v>
      </c>
      <c r="J1266" t="str">
        <v>Block Group 1, Census Tract 9, Madison County, Tennessee</v>
      </c>
      <c r="K1266" t="str">
        <v>Census Tract 9, Madison County, Tennessee</v>
      </c>
    </row>
    <row r="1267" spans="1:11" x14ac:dyDescent="0.3">
      <c r="A1267" s="167" t="s">
        <v>7699</v>
      </c>
      <c r="B1267" s="168" t="s">
        <v>2177</v>
      </c>
      <c r="C1267" s="168" t="s">
        <v>7632</v>
      </c>
      <c r="D1267" s="169">
        <v>295</v>
      </c>
      <c r="E1267" s="169">
        <v>435</v>
      </c>
      <c r="F1267" s="169">
        <v>555</v>
      </c>
      <c r="G1267" s="169">
        <v>815</v>
      </c>
      <c r="H1267" s="165">
        <f t="shared" si="29"/>
        <v>0.53374233128834359</v>
      </c>
      <c r="J1267" t="str">
        <v>Block Group 1, Census Tract 9, Putnam County, Tennessee</v>
      </c>
      <c r="K1267" t="str">
        <v>Census Tract 9, Putnam County, Tennessee</v>
      </c>
    </row>
    <row r="1268" spans="1:11" x14ac:dyDescent="0.3">
      <c r="A1268" s="167" t="s">
        <v>7699</v>
      </c>
      <c r="B1268" s="168" t="s">
        <v>2178</v>
      </c>
      <c r="C1268" s="168" t="s">
        <v>7632</v>
      </c>
      <c r="D1268" s="169">
        <v>450</v>
      </c>
      <c r="E1268" s="169">
        <v>630</v>
      </c>
      <c r="F1268" s="169">
        <v>985</v>
      </c>
      <c r="G1268" s="170">
        <v>2170</v>
      </c>
      <c r="H1268" s="165">
        <f t="shared" si="29"/>
        <v>0.29032258064516131</v>
      </c>
      <c r="J1268" t="str">
        <v>Block Group 1, Census Tract 9, Shelby County, Tennessee</v>
      </c>
      <c r="K1268" t="str">
        <v>Census Tract 9, Shelby County, Tennessee</v>
      </c>
    </row>
    <row r="1269" spans="1:11" x14ac:dyDescent="0.3">
      <c r="A1269" s="167" t="s">
        <v>7699</v>
      </c>
      <c r="B1269" s="168" t="s">
        <v>2179</v>
      </c>
      <c r="C1269" s="168" t="s">
        <v>7632</v>
      </c>
      <c r="D1269" s="169">
        <v>365</v>
      </c>
      <c r="E1269" s="169">
        <v>545</v>
      </c>
      <c r="F1269" s="169">
        <v>555</v>
      </c>
      <c r="G1269" s="169">
        <v>945</v>
      </c>
      <c r="H1269" s="165">
        <f t="shared" si="29"/>
        <v>0.57671957671957674</v>
      </c>
      <c r="J1269" t="str">
        <v>Block Group 1, Census Tract 9.01, Knox County, Tennessee</v>
      </c>
      <c r="K1269" t="str">
        <v>Census Tract 9.01, Knox County, Tennessee</v>
      </c>
    </row>
    <row r="1270" spans="1:11" x14ac:dyDescent="0.3">
      <c r="A1270" s="167" t="s">
        <v>7699</v>
      </c>
      <c r="B1270" s="168" t="s">
        <v>2180</v>
      </c>
      <c r="C1270" s="168" t="s">
        <v>7632</v>
      </c>
      <c r="D1270" s="169">
        <v>280</v>
      </c>
      <c r="E1270" s="169">
        <v>490</v>
      </c>
      <c r="F1270" s="169">
        <v>595</v>
      </c>
      <c r="G1270" s="170">
        <v>1605</v>
      </c>
      <c r="H1270" s="165">
        <f t="shared" si="29"/>
        <v>0.30529595015576322</v>
      </c>
      <c r="J1270" t="str">
        <v>Block Group 1, Census Tract 9.02, Knox County, Tennessee</v>
      </c>
      <c r="K1270" t="str">
        <v>Census Tract 9.02, Knox County, Tennessee</v>
      </c>
    </row>
    <row r="1271" spans="1:11" x14ac:dyDescent="0.3">
      <c r="A1271" s="167" t="s">
        <v>7699</v>
      </c>
      <c r="B1271" s="168" t="s">
        <v>2181</v>
      </c>
      <c r="C1271" s="168" t="s">
        <v>7632</v>
      </c>
      <c r="D1271" s="169">
        <v>135</v>
      </c>
      <c r="E1271" s="169">
        <v>165</v>
      </c>
      <c r="F1271" s="169">
        <v>235</v>
      </c>
      <c r="G1271" s="169">
        <v>865</v>
      </c>
      <c r="H1271" s="165">
        <f t="shared" si="29"/>
        <v>0.19075144508670519</v>
      </c>
      <c r="J1271" t="str">
        <v>Block Group 1, Census Tract 901, Greene County, Tennessee</v>
      </c>
      <c r="K1271" t="str">
        <v>Census Tract 901, Greene County, Tennessee</v>
      </c>
    </row>
    <row r="1272" spans="1:11" x14ac:dyDescent="0.3">
      <c r="A1272" s="167" t="s">
        <v>7699</v>
      </c>
      <c r="B1272" s="168" t="s">
        <v>2182</v>
      </c>
      <c r="C1272" s="168" t="s">
        <v>7632</v>
      </c>
      <c r="D1272" s="169">
        <v>55</v>
      </c>
      <c r="E1272" s="169">
        <v>185</v>
      </c>
      <c r="F1272" s="169">
        <v>335</v>
      </c>
      <c r="G1272" s="169">
        <v>785</v>
      </c>
      <c r="H1272" s="165">
        <f t="shared" si="29"/>
        <v>0.2356687898089172</v>
      </c>
      <c r="J1272" t="str">
        <v>Block Group 1, Census Tract 901, Trousdale County, Tennessee</v>
      </c>
      <c r="K1272" t="str">
        <v>Census Tract 901, Trousdale County, Tennessee</v>
      </c>
    </row>
    <row r="1273" spans="1:11" x14ac:dyDescent="0.3">
      <c r="A1273" s="167" t="s">
        <v>7699</v>
      </c>
      <c r="B1273" s="168" t="s">
        <v>2183</v>
      </c>
      <c r="C1273" s="168" t="s">
        <v>7632</v>
      </c>
      <c r="D1273" s="169">
        <v>320</v>
      </c>
      <c r="E1273" s="169">
        <v>450</v>
      </c>
      <c r="F1273" s="169">
        <v>615</v>
      </c>
      <c r="G1273" s="170">
        <v>1325</v>
      </c>
      <c r="H1273" s="165">
        <f t="shared" si="29"/>
        <v>0.33962264150943394</v>
      </c>
      <c r="J1273" t="str">
        <v>Block Group 1, Census Tract 902, Greene County, Tennessee</v>
      </c>
      <c r="K1273" t="str">
        <v>Census Tract 902, Greene County, Tennessee</v>
      </c>
    </row>
    <row r="1274" spans="1:11" x14ac:dyDescent="0.3">
      <c r="A1274" s="167" t="s">
        <v>7699</v>
      </c>
      <c r="B1274" s="168" t="s">
        <v>2184</v>
      </c>
      <c r="C1274" s="168" t="s">
        <v>7632</v>
      </c>
      <c r="D1274" s="169">
        <v>125</v>
      </c>
      <c r="E1274" s="169">
        <v>310</v>
      </c>
      <c r="F1274" s="169">
        <v>500</v>
      </c>
      <c r="G1274" s="170">
        <v>1040</v>
      </c>
      <c r="H1274" s="165">
        <f t="shared" si="29"/>
        <v>0.29807692307692307</v>
      </c>
      <c r="J1274" t="str">
        <v>Block Group 1, Census Tract 902, Trousdale County, Tennessee</v>
      </c>
      <c r="K1274" t="str">
        <v>Census Tract 902, Trousdale County, Tennessee</v>
      </c>
    </row>
    <row r="1275" spans="1:11" x14ac:dyDescent="0.3">
      <c r="A1275" s="167" t="s">
        <v>7699</v>
      </c>
      <c r="B1275" s="168" t="s">
        <v>2185</v>
      </c>
      <c r="C1275" s="168" t="s">
        <v>7632</v>
      </c>
      <c r="D1275" s="169">
        <v>325</v>
      </c>
      <c r="E1275" s="169">
        <v>425</v>
      </c>
      <c r="F1275" s="169">
        <v>525</v>
      </c>
      <c r="G1275" s="170">
        <v>1275</v>
      </c>
      <c r="H1275" s="165">
        <f t="shared" si="29"/>
        <v>0.33333333333333331</v>
      </c>
      <c r="J1275" t="str">
        <v>Block Group 1, Census Tract 903, Greene County, Tennessee</v>
      </c>
      <c r="K1275" t="str">
        <v>Census Tract 903, Greene County, Tennessee</v>
      </c>
    </row>
    <row r="1276" spans="1:11" x14ac:dyDescent="0.3">
      <c r="A1276" s="167" t="s">
        <v>7699</v>
      </c>
      <c r="B1276" s="168" t="s">
        <v>2186</v>
      </c>
      <c r="C1276" s="168" t="s">
        <v>7632</v>
      </c>
      <c r="D1276" s="169">
        <v>195</v>
      </c>
      <c r="E1276" s="169">
        <v>300</v>
      </c>
      <c r="F1276" s="169">
        <v>435</v>
      </c>
      <c r="G1276" s="169">
        <v>800</v>
      </c>
      <c r="H1276" s="165">
        <f t="shared" si="29"/>
        <v>0.375</v>
      </c>
      <c r="J1276" t="str">
        <v>Block Group 1, Census Tract 904, Greene County, Tennessee</v>
      </c>
      <c r="K1276" t="str">
        <v>Census Tract 904, Greene County, Tennessee</v>
      </c>
    </row>
    <row r="1277" spans="1:11" x14ac:dyDescent="0.3">
      <c r="A1277" s="167" t="s">
        <v>7699</v>
      </c>
      <c r="B1277" s="168" t="s">
        <v>2187</v>
      </c>
      <c r="C1277" s="168" t="s">
        <v>7632</v>
      </c>
      <c r="D1277" s="169">
        <v>175</v>
      </c>
      <c r="E1277" s="169">
        <v>335</v>
      </c>
      <c r="F1277" s="169">
        <v>580</v>
      </c>
      <c r="G1277" s="170">
        <v>1480</v>
      </c>
      <c r="H1277" s="165">
        <f t="shared" si="29"/>
        <v>0.22635135135135134</v>
      </c>
      <c r="J1277" t="str">
        <v>Block Group 1, Census Tract 905.01, Greene County, Tennessee</v>
      </c>
      <c r="K1277" t="str">
        <v>Census Tract 905.01, Greene County, Tennessee</v>
      </c>
    </row>
    <row r="1278" spans="1:11" x14ac:dyDescent="0.3">
      <c r="A1278" s="167" t="s">
        <v>7699</v>
      </c>
      <c r="B1278" s="168" t="s">
        <v>2188</v>
      </c>
      <c r="C1278" s="168" t="s">
        <v>7632</v>
      </c>
      <c r="D1278" s="169">
        <v>255</v>
      </c>
      <c r="E1278" s="169">
        <v>340</v>
      </c>
      <c r="F1278" s="169">
        <v>420</v>
      </c>
      <c r="G1278" s="169">
        <v>690</v>
      </c>
      <c r="H1278" s="165">
        <f t="shared" si="29"/>
        <v>0.49275362318840582</v>
      </c>
      <c r="J1278" t="str">
        <v>Block Group 1, Census Tract 905.02, Greene County, Tennessee</v>
      </c>
      <c r="K1278" t="str">
        <v>Census Tract 905.02, Greene County, Tennessee</v>
      </c>
    </row>
    <row r="1279" spans="1:11" x14ac:dyDescent="0.3">
      <c r="A1279" s="167" t="s">
        <v>7699</v>
      </c>
      <c r="B1279" s="168" t="s">
        <v>2189</v>
      </c>
      <c r="C1279" s="168" t="s">
        <v>7632</v>
      </c>
      <c r="D1279" s="169">
        <v>400</v>
      </c>
      <c r="E1279" s="169">
        <v>670</v>
      </c>
      <c r="F1279" s="169">
        <v>970</v>
      </c>
      <c r="G1279" s="170">
        <v>1380</v>
      </c>
      <c r="H1279" s="165">
        <f t="shared" si="29"/>
        <v>0.48550724637681159</v>
      </c>
      <c r="J1279" t="str">
        <v>Block Group 1, Census Tract 906, Greene County, Tennessee</v>
      </c>
      <c r="K1279" t="str">
        <v>Census Tract 906, Greene County, Tennessee</v>
      </c>
    </row>
    <row r="1280" spans="1:11" x14ac:dyDescent="0.3">
      <c r="A1280" s="167" t="s">
        <v>7699</v>
      </c>
      <c r="B1280" s="168" t="s">
        <v>2190</v>
      </c>
      <c r="C1280" s="168" t="s">
        <v>7632</v>
      </c>
      <c r="D1280" s="169">
        <v>295</v>
      </c>
      <c r="E1280" s="169">
        <v>545</v>
      </c>
      <c r="F1280" s="169">
        <v>695</v>
      </c>
      <c r="G1280" s="170">
        <v>1740</v>
      </c>
      <c r="H1280" s="165">
        <f t="shared" si="29"/>
        <v>0.31321839080459768</v>
      </c>
      <c r="J1280" t="str">
        <v>Block Group 1, Census Tract 907, Greene County, Tennessee</v>
      </c>
      <c r="K1280" t="str">
        <v>Census Tract 907, Greene County, Tennessee</v>
      </c>
    </row>
    <row r="1281" spans="1:11" x14ac:dyDescent="0.3">
      <c r="A1281" s="167" t="s">
        <v>7699</v>
      </c>
      <c r="B1281" s="168" t="s">
        <v>2191</v>
      </c>
      <c r="C1281" s="168" t="s">
        <v>7632</v>
      </c>
      <c r="D1281" s="169">
        <v>205</v>
      </c>
      <c r="E1281" s="169">
        <v>300</v>
      </c>
      <c r="F1281" s="169">
        <v>350</v>
      </c>
      <c r="G1281" s="169">
        <v>485</v>
      </c>
      <c r="H1281" s="165">
        <f t="shared" si="29"/>
        <v>0.61855670103092786</v>
      </c>
      <c r="J1281" t="str">
        <v>Block Group 1, Census Tract 908, Greene County, Tennessee</v>
      </c>
      <c r="K1281" t="str">
        <v>Census Tract 908, Greene County, Tennessee</v>
      </c>
    </row>
    <row r="1282" spans="1:11" x14ac:dyDescent="0.3">
      <c r="A1282" s="167" t="s">
        <v>7699</v>
      </c>
      <c r="B1282" s="168" t="s">
        <v>2192</v>
      </c>
      <c r="C1282" s="168" t="s">
        <v>7632</v>
      </c>
      <c r="D1282" s="169">
        <v>320</v>
      </c>
      <c r="E1282" s="169">
        <v>495</v>
      </c>
      <c r="F1282" s="169">
        <v>745</v>
      </c>
      <c r="G1282" s="169">
        <v>805</v>
      </c>
      <c r="H1282" s="165">
        <f t="shared" si="29"/>
        <v>0.6149068322981367</v>
      </c>
      <c r="J1282" t="str">
        <v>Block Group 1, Census Tract 909, Greene County, Tennessee</v>
      </c>
      <c r="K1282" t="str">
        <v>Census Tract 909, Greene County, Tennessee</v>
      </c>
    </row>
    <row r="1283" spans="1:11" x14ac:dyDescent="0.3">
      <c r="A1283" s="167" t="s">
        <v>7699</v>
      </c>
      <c r="B1283" s="168" t="s">
        <v>2193</v>
      </c>
      <c r="C1283" s="168" t="s">
        <v>7632</v>
      </c>
      <c r="D1283" s="169">
        <v>690</v>
      </c>
      <c r="E1283" s="169">
        <v>915</v>
      </c>
      <c r="F1283" s="170">
        <v>1200</v>
      </c>
      <c r="G1283" s="170">
        <v>1370</v>
      </c>
      <c r="H1283" s="165">
        <f t="shared" si="29"/>
        <v>0.66788321167883213</v>
      </c>
      <c r="J1283" t="str">
        <v>Block Group 1, Census Tract 91, Shelby County, Tennessee</v>
      </c>
      <c r="K1283" t="str">
        <v>Census Tract 91, Shelby County, Tennessee</v>
      </c>
    </row>
    <row r="1284" spans="1:11" x14ac:dyDescent="0.3">
      <c r="A1284" s="167" t="s">
        <v>7699</v>
      </c>
      <c r="B1284" s="168" t="s">
        <v>2194</v>
      </c>
      <c r="C1284" s="168" t="s">
        <v>7632</v>
      </c>
      <c r="D1284" s="169">
        <v>745</v>
      </c>
      <c r="E1284" s="169">
        <v>805</v>
      </c>
      <c r="F1284" s="169">
        <v>855</v>
      </c>
      <c r="G1284" s="169">
        <v>970</v>
      </c>
      <c r="H1284" s="165">
        <f t="shared" ref="H1284:H1347" si="30">E1284/G1284</f>
        <v>0.82989690721649489</v>
      </c>
      <c r="J1284" t="str">
        <v>Block Group 1, Census Tract 910.01, Greene County, Tennessee</v>
      </c>
      <c r="K1284" t="str">
        <v>Census Tract 910.01, Greene County, Tennessee</v>
      </c>
    </row>
    <row r="1285" spans="1:11" x14ac:dyDescent="0.3">
      <c r="A1285" s="167" t="s">
        <v>7699</v>
      </c>
      <c r="B1285" s="168" t="s">
        <v>2195</v>
      </c>
      <c r="C1285" s="168" t="s">
        <v>7632</v>
      </c>
      <c r="D1285" s="169">
        <v>305</v>
      </c>
      <c r="E1285" s="169">
        <v>695</v>
      </c>
      <c r="F1285" s="169">
        <v>805</v>
      </c>
      <c r="G1285" s="170">
        <v>1000</v>
      </c>
      <c r="H1285" s="165">
        <f t="shared" si="30"/>
        <v>0.69499999999999995</v>
      </c>
      <c r="J1285" t="str">
        <v>Block Group 1, Census Tract 910.02, Greene County, Tennessee</v>
      </c>
      <c r="K1285" t="str">
        <v>Census Tract 910.02, Greene County, Tennessee</v>
      </c>
    </row>
    <row r="1286" spans="1:11" x14ac:dyDescent="0.3">
      <c r="A1286" s="167" t="s">
        <v>7699</v>
      </c>
      <c r="B1286" s="168" t="s">
        <v>2196</v>
      </c>
      <c r="C1286" s="168" t="s">
        <v>7632</v>
      </c>
      <c r="D1286" s="169">
        <v>640</v>
      </c>
      <c r="E1286" s="170">
        <v>1175</v>
      </c>
      <c r="F1286" s="170">
        <v>1325</v>
      </c>
      <c r="G1286" s="170">
        <v>1595</v>
      </c>
      <c r="H1286" s="165">
        <f t="shared" si="30"/>
        <v>0.73667711598746077</v>
      </c>
      <c r="J1286" t="str">
        <v>Block Group 1, Census Tract 911, Greene County, Tennessee</v>
      </c>
      <c r="K1286" t="str">
        <v>Census Tract 911, Greene County, Tennessee</v>
      </c>
    </row>
    <row r="1287" spans="1:11" x14ac:dyDescent="0.3">
      <c r="A1287" s="167" t="s">
        <v>7699</v>
      </c>
      <c r="B1287" s="168" t="s">
        <v>2197</v>
      </c>
      <c r="C1287" s="168" t="s">
        <v>7632</v>
      </c>
      <c r="D1287" s="169">
        <v>165</v>
      </c>
      <c r="E1287" s="169">
        <v>245</v>
      </c>
      <c r="F1287" s="169">
        <v>420</v>
      </c>
      <c r="G1287" s="169">
        <v>505</v>
      </c>
      <c r="H1287" s="165">
        <f t="shared" si="30"/>
        <v>0.48514851485148514</v>
      </c>
      <c r="J1287" t="str">
        <v>Block Group 1, Census Tract 912, Greene County, Tennessee</v>
      </c>
      <c r="K1287" t="str">
        <v>Census Tract 912, Greene County, Tennessee</v>
      </c>
    </row>
    <row r="1288" spans="1:11" x14ac:dyDescent="0.3">
      <c r="A1288" s="167" t="s">
        <v>7699</v>
      </c>
      <c r="B1288" s="168" t="s">
        <v>2198</v>
      </c>
      <c r="C1288" s="168" t="s">
        <v>7632</v>
      </c>
      <c r="D1288" s="169">
        <v>325</v>
      </c>
      <c r="E1288" s="169">
        <v>695</v>
      </c>
      <c r="F1288" s="169">
        <v>785</v>
      </c>
      <c r="G1288" s="170">
        <v>1040</v>
      </c>
      <c r="H1288" s="165">
        <f t="shared" si="30"/>
        <v>0.66826923076923073</v>
      </c>
      <c r="J1288" t="str">
        <v>Block Group 1, Census Tract 913, Greene County, Tennessee</v>
      </c>
      <c r="K1288" t="str">
        <v>Census Tract 913, Greene County, Tennessee</v>
      </c>
    </row>
    <row r="1289" spans="1:11" x14ac:dyDescent="0.3">
      <c r="A1289" s="167" t="s">
        <v>7699</v>
      </c>
      <c r="B1289" s="168" t="s">
        <v>2199</v>
      </c>
      <c r="C1289" s="168" t="s">
        <v>7632</v>
      </c>
      <c r="D1289" s="169">
        <v>230</v>
      </c>
      <c r="E1289" s="169">
        <v>415</v>
      </c>
      <c r="F1289" s="169">
        <v>630</v>
      </c>
      <c r="G1289" s="170">
        <v>1275</v>
      </c>
      <c r="H1289" s="165">
        <f t="shared" si="30"/>
        <v>0.32549019607843138</v>
      </c>
      <c r="J1289" t="str">
        <v>Block Group 1, Census Tract 914, Greene County, Tennessee</v>
      </c>
      <c r="K1289" t="str">
        <v>Census Tract 914, Greene County, Tennessee</v>
      </c>
    </row>
    <row r="1290" spans="1:11" x14ac:dyDescent="0.3">
      <c r="A1290" s="167" t="s">
        <v>7699</v>
      </c>
      <c r="B1290" s="168" t="s">
        <v>2200</v>
      </c>
      <c r="C1290" s="168" t="s">
        <v>7632</v>
      </c>
      <c r="D1290" s="169">
        <v>720</v>
      </c>
      <c r="E1290" s="169">
        <v>840</v>
      </c>
      <c r="F1290" s="170">
        <v>1240</v>
      </c>
      <c r="G1290" s="170">
        <v>1350</v>
      </c>
      <c r="H1290" s="165">
        <f t="shared" si="30"/>
        <v>0.62222222222222223</v>
      </c>
      <c r="J1290" t="str">
        <v>Block Group 1, Census Tract 915, Greene County, Tennessee</v>
      </c>
      <c r="K1290" t="str">
        <v>Census Tract 915, Greene County, Tennessee</v>
      </c>
    </row>
    <row r="1291" spans="1:11" x14ac:dyDescent="0.3">
      <c r="A1291" s="167" t="s">
        <v>7699</v>
      </c>
      <c r="B1291" s="168" t="s">
        <v>2201</v>
      </c>
      <c r="C1291" s="168" t="s">
        <v>7632</v>
      </c>
      <c r="D1291" s="169">
        <v>800</v>
      </c>
      <c r="E1291" s="170">
        <v>1120</v>
      </c>
      <c r="F1291" s="170">
        <v>1390</v>
      </c>
      <c r="G1291" s="170">
        <v>1590</v>
      </c>
      <c r="H1291" s="165">
        <f t="shared" si="30"/>
        <v>0.70440251572327039</v>
      </c>
      <c r="J1291" t="str">
        <v>Block Group 1, Census Tract 92.01, Shelby County, Tennessee</v>
      </c>
      <c r="K1291" t="str">
        <v>Census Tract 92.01, Shelby County, Tennessee</v>
      </c>
    </row>
    <row r="1292" spans="1:11" x14ac:dyDescent="0.3">
      <c r="A1292" s="167" t="s">
        <v>7699</v>
      </c>
      <c r="B1292" s="168" t="s">
        <v>2202</v>
      </c>
      <c r="C1292" s="168" t="s">
        <v>7632</v>
      </c>
      <c r="D1292" s="169">
        <v>315</v>
      </c>
      <c r="E1292" s="169">
        <v>430</v>
      </c>
      <c r="F1292" s="169">
        <v>710</v>
      </c>
      <c r="G1292" s="170">
        <v>1150</v>
      </c>
      <c r="H1292" s="165">
        <f t="shared" si="30"/>
        <v>0.37391304347826088</v>
      </c>
      <c r="J1292" t="str">
        <v>Block Group 1, Census Tract 92.02, Shelby County, Tennessee</v>
      </c>
      <c r="K1292" t="str">
        <v>Census Tract 92.02, Shelby County, Tennessee</v>
      </c>
    </row>
    <row r="1293" spans="1:11" x14ac:dyDescent="0.3">
      <c r="A1293" s="167" t="s">
        <v>7699</v>
      </c>
      <c r="B1293" s="168" t="s">
        <v>2203</v>
      </c>
      <c r="C1293" s="168" t="s">
        <v>7632</v>
      </c>
      <c r="D1293" s="169">
        <v>545</v>
      </c>
      <c r="E1293" s="169">
        <v>720</v>
      </c>
      <c r="F1293" s="169">
        <v>870</v>
      </c>
      <c r="G1293" s="170">
        <v>1020</v>
      </c>
      <c r="H1293" s="165">
        <f t="shared" si="30"/>
        <v>0.70588235294117652</v>
      </c>
      <c r="J1293" t="str">
        <v>Block Group 1, Census Tract 9201, Cocke County, Tennessee</v>
      </c>
      <c r="K1293" t="str">
        <v>Census Tract 9201, Cocke County, Tennessee</v>
      </c>
    </row>
    <row r="1294" spans="1:11" x14ac:dyDescent="0.3">
      <c r="A1294" s="167" t="s">
        <v>7699</v>
      </c>
      <c r="B1294" s="168" t="s">
        <v>2204</v>
      </c>
      <c r="C1294" s="168" t="s">
        <v>7632</v>
      </c>
      <c r="D1294" s="169">
        <v>490</v>
      </c>
      <c r="E1294" s="169">
        <v>635</v>
      </c>
      <c r="F1294" s="169">
        <v>735</v>
      </c>
      <c r="G1294" s="169">
        <v>780</v>
      </c>
      <c r="H1294" s="165">
        <f t="shared" si="30"/>
        <v>0.8141025641025641</v>
      </c>
      <c r="J1294" t="str">
        <v>Block Group 1, Census Tract 9201, Giles County, Tennessee</v>
      </c>
      <c r="K1294" t="str">
        <v>Census Tract 9201, Giles County, Tennessee</v>
      </c>
    </row>
    <row r="1295" spans="1:11" x14ac:dyDescent="0.3">
      <c r="A1295" s="167" t="s">
        <v>7699</v>
      </c>
      <c r="B1295" s="168" t="s">
        <v>2205</v>
      </c>
      <c r="C1295" s="168" t="s">
        <v>7632</v>
      </c>
      <c r="D1295" s="169">
        <v>200</v>
      </c>
      <c r="E1295" s="169">
        <v>330</v>
      </c>
      <c r="F1295" s="169">
        <v>420</v>
      </c>
      <c r="G1295" s="170">
        <v>1445</v>
      </c>
      <c r="H1295" s="165">
        <f t="shared" si="30"/>
        <v>0.22837370242214533</v>
      </c>
      <c r="J1295" t="str">
        <v>Block Group 1, Census Tract 9201, Hardin County, Tennessee</v>
      </c>
      <c r="K1295" t="str">
        <v>Census Tract 9201, Hardin County, Tennessee</v>
      </c>
    </row>
    <row r="1296" spans="1:11" x14ac:dyDescent="0.3">
      <c r="A1296" s="167" t="s">
        <v>7699</v>
      </c>
      <c r="B1296" s="168" t="s">
        <v>2206</v>
      </c>
      <c r="C1296" s="168" t="s">
        <v>7632</v>
      </c>
      <c r="D1296" s="169">
        <v>95</v>
      </c>
      <c r="E1296" s="169">
        <v>175</v>
      </c>
      <c r="F1296" s="169">
        <v>320</v>
      </c>
      <c r="G1296" s="170">
        <v>1050</v>
      </c>
      <c r="H1296" s="165">
        <f t="shared" si="30"/>
        <v>0.16666666666666666</v>
      </c>
      <c r="J1296" t="str">
        <v>Block Group 1, Census Tract 9201.01, DeKalb County, Tennessee</v>
      </c>
      <c r="K1296" t="str">
        <v>Census Tract 9201.01, DeKalb County, Tennessee</v>
      </c>
    </row>
    <row r="1297" spans="1:11" x14ac:dyDescent="0.3">
      <c r="A1297" s="167" t="s">
        <v>7699</v>
      </c>
      <c r="B1297" s="168" t="s">
        <v>2207</v>
      </c>
      <c r="C1297" s="168" t="s">
        <v>7632</v>
      </c>
      <c r="D1297" s="169">
        <v>250</v>
      </c>
      <c r="E1297" s="169">
        <v>470</v>
      </c>
      <c r="F1297" s="169">
        <v>715</v>
      </c>
      <c r="G1297" s="170">
        <v>1720</v>
      </c>
      <c r="H1297" s="165">
        <f t="shared" si="30"/>
        <v>0.27325581395348836</v>
      </c>
      <c r="J1297" t="str">
        <v>Block Group 1, Census Tract 9201.02, DeKalb County, Tennessee</v>
      </c>
      <c r="K1297" t="str">
        <v>Census Tract 9201.02, DeKalb County, Tennessee</v>
      </c>
    </row>
    <row r="1298" spans="1:11" x14ac:dyDescent="0.3">
      <c r="A1298" s="167" t="s">
        <v>7699</v>
      </c>
      <c r="B1298" s="168" t="s">
        <v>2208</v>
      </c>
      <c r="C1298" s="168" t="s">
        <v>7632</v>
      </c>
      <c r="D1298" s="169">
        <v>85</v>
      </c>
      <c r="E1298" s="169">
        <v>205</v>
      </c>
      <c r="F1298" s="169">
        <v>580</v>
      </c>
      <c r="G1298" s="170">
        <v>2105</v>
      </c>
      <c r="H1298" s="165">
        <f t="shared" si="30"/>
        <v>9.7387173396674589E-2</v>
      </c>
      <c r="J1298" t="str">
        <v>Block Group 1, Census Tract 9202, Cocke County, Tennessee</v>
      </c>
      <c r="K1298" t="str">
        <v>Census Tract 9202, Cocke County, Tennessee</v>
      </c>
    </row>
    <row r="1299" spans="1:11" x14ac:dyDescent="0.3">
      <c r="A1299" s="167" t="s">
        <v>7699</v>
      </c>
      <c r="B1299" s="168" t="s">
        <v>2209</v>
      </c>
      <c r="C1299" s="168" t="s">
        <v>7632</v>
      </c>
      <c r="D1299" s="169">
        <v>115</v>
      </c>
      <c r="E1299" s="169">
        <v>430</v>
      </c>
      <c r="F1299" s="169">
        <v>665</v>
      </c>
      <c r="G1299" s="170">
        <v>1225</v>
      </c>
      <c r="H1299" s="165">
        <f t="shared" si="30"/>
        <v>0.3510204081632653</v>
      </c>
      <c r="J1299" t="str">
        <v>Block Group 1, Census Tract 9202, Giles County, Tennessee</v>
      </c>
      <c r="K1299" t="str">
        <v>Census Tract 9202, Giles County, Tennessee</v>
      </c>
    </row>
    <row r="1300" spans="1:11" x14ac:dyDescent="0.3">
      <c r="A1300" s="167" t="s">
        <v>7699</v>
      </c>
      <c r="B1300" s="168" t="s">
        <v>2210</v>
      </c>
      <c r="C1300" s="168" t="s">
        <v>7632</v>
      </c>
      <c r="D1300" s="169">
        <v>220</v>
      </c>
      <c r="E1300" s="169">
        <v>615</v>
      </c>
      <c r="F1300" s="169">
        <v>755</v>
      </c>
      <c r="G1300" s="170">
        <v>1350</v>
      </c>
      <c r="H1300" s="165">
        <f t="shared" si="30"/>
        <v>0.45555555555555555</v>
      </c>
      <c r="J1300" t="str">
        <v>Block Group 1, Census Tract 9202, Hardin County, Tennessee</v>
      </c>
      <c r="K1300" t="str">
        <v>Census Tract 9202, Hardin County, Tennessee</v>
      </c>
    </row>
    <row r="1301" spans="1:11" x14ac:dyDescent="0.3">
      <c r="A1301" s="167" t="s">
        <v>7699</v>
      </c>
      <c r="B1301" s="168" t="s">
        <v>2211</v>
      </c>
      <c r="C1301" s="168" t="s">
        <v>7632</v>
      </c>
      <c r="D1301" s="169">
        <v>265</v>
      </c>
      <c r="E1301" s="169">
        <v>345</v>
      </c>
      <c r="F1301" s="169">
        <v>605</v>
      </c>
      <c r="G1301" s="170">
        <v>1375</v>
      </c>
      <c r="H1301" s="165">
        <f t="shared" si="30"/>
        <v>0.25090909090909091</v>
      </c>
      <c r="J1301" t="str">
        <v>Block Group 1, Census Tract 9202.01, DeKalb County, Tennessee</v>
      </c>
      <c r="K1301" t="str">
        <v>Census Tract 9202.01, DeKalb County, Tennessee</v>
      </c>
    </row>
    <row r="1302" spans="1:11" x14ac:dyDescent="0.3">
      <c r="A1302" s="167" t="s">
        <v>7699</v>
      </c>
      <c r="B1302" s="168" t="s">
        <v>2212</v>
      </c>
      <c r="C1302" s="168" t="s">
        <v>7632</v>
      </c>
      <c r="D1302" s="169">
        <v>35</v>
      </c>
      <c r="E1302" s="169">
        <v>160</v>
      </c>
      <c r="F1302" s="169">
        <v>235</v>
      </c>
      <c r="G1302" s="169">
        <v>555</v>
      </c>
      <c r="H1302" s="165">
        <f t="shared" si="30"/>
        <v>0.28828828828828829</v>
      </c>
      <c r="J1302" t="str">
        <v>Block Group 1, Census Tract 9202.02, DeKalb County, Tennessee</v>
      </c>
      <c r="K1302" t="str">
        <v>Census Tract 9202.02, DeKalb County, Tennessee</v>
      </c>
    </row>
    <row r="1303" spans="1:11" x14ac:dyDescent="0.3">
      <c r="A1303" s="167" t="s">
        <v>7699</v>
      </c>
      <c r="B1303" s="168" t="s">
        <v>2213</v>
      </c>
      <c r="C1303" s="168" t="s">
        <v>7632</v>
      </c>
      <c r="D1303" s="169">
        <v>655</v>
      </c>
      <c r="E1303" s="169">
        <v>750</v>
      </c>
      <c r="F1303" s="169">
        <v>830</v>
      </c>
      <c r="G1303" s="170">
        <v>1420</v>
      </c>
      <c r="H1303" s="165">
        <f t="shared" si="30"/>
        <v>0.528169014084507</v>
      </c>
      <c r="J1303" t="str">
        <v>Block Group 1, Census Tract 9203, Cocke County, Tennessee</v>
      </c>
      <c r="K1303" t="str">
        <v>Census Tract 9203, Cocke County, Tennessee</v>
      </c>
    </row>
    <row r="1304" spans="1:11" x14ac:dyDescent="0.3">
      <c r="A1304" s="167" t="s">
        <v>7699</v>
      </c>
      <c r="B1304" s="168" t="s">
        <v>2214</v>
      </c>
      <c r="C1304" s="168" t="s">
        <v>7632</v>
      </c>
      <c r="D1304" s="169">
        <v>145</v>
      </c>
      <c r="E1304" s="169">
        <v>420</v>
      </c>
      <c r="F1304" s="169">
        <v>520</v>
      </c>
      <c r="G1304" s="170">
        <v>1335</v>
      </c>
      <c r="H1304" s="165">
        <f t="shared" si="30"/>
        <v>0.3146067415730337</v>
      </c>
      <c r="J1304" t="str">
        <v>Block Group 1, Census Tract 9203, DeKalb County, Tennessee</v>
      </c>
      <c r="K1304" t="str">
        <v>Census Tract 9203, DeKalb County, Tennessee</v>
      </c>
    </row>
    <row r="1305" spans="1:11" x14ac:dyDescent="0.3">
      <c r="A1305" s="167" t="s">
        <v>7699</v>
      </c>
      <c r="B1305" s="168" t="s">
        <v>2215</v>
      </c>
      <c r="C1305" s="168" t="s">
        <v>7632</v>
      </c>
      <c r="D1305" s="169">
        <v>225</v>
      </c>
      <c r="E1305" s="169">
        <v>450</v>
      </c>
      <c r="F1305" s="169">
        <v>510</v>
      </c>
      <c r="G1305" s="170">
        <v>1600</v>
      </c>
      <c r="H1305" s="165">
        <f t="shared" si="30"/>
        <v>0.28125</v>
      </c>
      <c r="J1305" t="str">
        <v>Block Group 1, Census Tract 9203, Hardin County, Tennessee</v>
      </c>
      <c r="K1305" t="str">
        <v>Census Tract 9203, Hardin County, Tennessee</v>
      </c>
    </row>
    <row r="1306" spans="1:11" x14ac:dyDescent="0.3">
      <c r="A1306" s="167" t="s">
        <v>7699</v>
      </c>
      <c r="B1306" s="168" t="s">
        <v>2216</v>
      </c>
      <c r="C1306" s="168" t="s">
        <v>7632</v>
      </c>
      <c r="D1306" s="169">
        <v>0</v>
      </c>
      <c r="E1306" s="169">
        <v>110</v>
      </c>
      <c r="F1306" s="169">
        <v>180</v>
      </c>
      <c r="G1306" s="169">
        <v>980</v>
      </c>
      <c r="H1306" s="165">
        <f t="shared" si="30"/>
        <v>0.11224489795918367</v>
      </c>
      <c r="J1306" t="str">
        <v>Block Group 1, Census Tract 9203.01, Giles County, Tennessee</v>
      </c>
      <c r="K1306" t="str">
        <v>Census Tract 9203.01, Giles County, Tennessee</v>
      </c>
    </row>
    <row r="1307" spans="1:11" x14ac:dyDescent="0.3">
      <c r="A1307" s="167" t="s">
        <v>7699</v>
      </c>
      <c r="B1307" s="168" t="s">
        <v>2217</v>
      </c>
      <c r="C1307" s="168" t="s">
        <v>7632</v>
      </c>
      <c r="D1307" s="169">
        <v>195</v>
      </c>
      <c r="E1307" s="169">
        <v>260</v>
      </c>
      <c r="F1307" s="169">
        <v>310</v>
      </c>
      <c r="G1307" s="170">
        <v>1280</v>
      </c>
      <c r="H1307" s="165">
        <f t="shared" si="30"/>
        <v>0.203125</v>
      </c>
      <c r="J1307" t="str">
        <v>Block Group 1, Census Tract 9203.02, Giles County, Tennessee</v>
      </c>
      <c r="K1307" t="str">
        <v>Census Tract 9203.02, Giles County, Tennessee</v>
      </c>
    </row>
    <row r="1308" spans="1:11" x14ac:dyDescent="0.3">
      <c r="A1308" s="167" t="s">
        <v>7699</v>
      </c>
      <c r="B1308" s="168" t="s">
        <v>2218</v>
      </c>
      <c r="C1308" s="168" t="s">
        <v>7632</v>
      </c>
      <c r="D1308" s="169">
        <v>15</v>
      </c>
      <c r="E1308" s="169">
        <v>105</v>
      </c>
      <c r="F1308" s="169">
        <v>120</v>
      </c>
      <c r="G1308" s="170">
        <v>1310</v>
      </c>
      <c r="H1308" s="165">
        <f t="shared" si="30"/>
        <v>8.0152671755725186E-2</v>
      </c>
      <c r="J1308" t="str">
        <v>Block Group 1, Census Tract 9204, Cocke County, Tennessee</v>
      </c>
      <c r="K1308" t="str">
        <v>Census Tract 9204, Cocke County, Tennessee</v>
      </c>
    </row>
    <row r="1309" spans="1:11" x14ac:dyDescent="0.3">
      <c r="A1309" s="167" t="s">
        <v>7699</v>
      </c>
      <c r="B1309" s="168" t="s">
        <v>2219</v>
      </c>
      <c r="C1309" s="168" t="s">
        <v>7632</v>
      </c>
      <c r="D1309" s="169">
        <v>90</v>
      </c>
      <c r="E1309" s="169">
        <v>485</v>
      </c>
      <c r="F1309" s="169">
        <v>635</v>
      </c>
      <c r="G1309" s="170">
        <v>1500</v>
      </c>
      <c r="H1309" s="165">
        <f t="shared" si="30"/>
        <v>0.32333333333333331</v>
      </c>
      <c r="J1309" t="str">
        <v>Block Group 1, Census Tract 9204, Giles County, Tennessee</v>
      </c>
      <c r="K1309" t="str">
        <v>Census Tract 9204, Giles County, Tennessee</v>
      </c>
    </row>
    <row r="1310" spans="1:11" x14ac:dyDescent="0.3">
      <c r="A1310" s="167" t="s">
        <v>7699</v>
      </c>
      <c r="B1310" s="168" t="s">
        <v>2220</v>
      </c>
      <c r="C1310" s="168" t="s">
        <v>7632</v>
      </c>
      <c r="D1310" s="169">
        <v>120</v>
      </c>
      <c r="E1310" s="169">
        <v>280</v>
      </c>
      <c r="F1310" s="169">
        <v>685</v>
      </c>
      <c r="G1310" s="170">
        <v>2110</v>
      </c>
      <c r="H1310" s="165">
        <f t="shared" si="30"/>
        <v>0.13270142180094788</v>
      </c>
      <c r="J1310" t="str">
        <v>Block Group 1, Census Tract 9204.01, Hardin County, Tennessee</v>
      </c>
      <c r="K1310" t="str">
        <v>Census Tract 9204.01, Hardin County, Tennessee</v>
      </c>
    </row>
    <row r="1311" spans="1:11" x14ac:dyDescent="0.3">
      <c r="A1311" s="167" t="s">
        <v>7699</v>
      </c>
      <c r="B1311" s="168" t="s">
        <v>2221</v>
      </c>
      <c r="C1311" s="168" t="s">
        <v>7632</v>
      </c>
      <c r="D1311" s="169">
        <v>55</v>
      </c>
      <c r="E1311" s="169">
        <v>310</v>
      </c>
      <c r="F1311" s="169">
        <v>365</v>
      </c>
      <c r="G1311" s="169">
        <v>985</v>
      </c>
      <c r="H1311" s="165">
        <f t="shared" si="30"/>
        <v>0.31472081218274112</v>
      </c>
      <c r="J1311" t="str">
        <v>Block Group 1, Census Tract 9204.02, Hardin County, Tennessee</v>
      </c>
      <c r="K1311" t="str">
        <v>Census Tract 9204.02, Hardin County, Tennessee</v>
      </c>
    </row>
    <row r="1312" spans="1:11" x14ac:dyDescent="0.3">
      <c r="A1312" s="167" t="s">
        <v>7699</v>
      </c>
      <c r="B1312" s="168" t="s">
        <v>2222</v>
      </c>
      <c r="C1312" s="168" t="s">
        <v>7632</v>
      </c>
      <c r="D1312" s="169">
        <v>0</v>
      </c>
      <c r="E1312" s="169">
        <v>55</v>
      </c>
      <c r="F1312" s="169">
        <v>55</v>
      </c>
      <c r="G1312" s="169">
        <v>670</v>
      </c>
      <c r="H1312" s="165">
        <f t="shared" si="30"/>
        <v>8.2089552238805971E-2</v>
      </c>
      <c r="J1312" t="str">
        <v>Block Group 1, Census Tract 9205, Giles County, Tennessee</v>
      </c>
      <c r="K1312" t="str">
        <v>Census Tract 9205, Giles County, Tennessee</v>
      </c>
    </row>
    <row r="1313" spans="1:11" x14ac:dyDescent="0.3">
      <c r="A1313" s="167" t="s">
        <v>7699</v>
      </c>
      <c r="B1313" s="168" t="s">
        <v>2223</v>
      </c>
      <c r="C1313" s="168" t="s">
        <v>7632</v>
      </c>
      <c r="D1313" s="169">
        <v>295</v>
      </c>
      <c r="E1313" s="169">
        <v>395</v>
      </c>
      <c r="F1313" s="169">
        <v>565</v>
      </c>
      <c r="G1313" s="170">
        <v>1340</v>
      </c>
      <c r="H1313" s="165">
        <f t="shared" si="30"/>
        <v>0.29477611940298509</v>
      </c>
      <c r="J1313" t="str">
        <v>Block Group 1, Census Tract 9205.01, Cocke County, Tennessee</v>
      </c>
      <c r="K1313" t="str">
        <v>Census Tract 9205.01, Cocke County, Tennessee</v>
      </c>
    </row>
    <row r="1314" spans="1:11" x14ac:dyDescent="0.3">
      <c r="A1314" s="167" t="s">
        <v>7699</v>
      </c>
      <c r="B1314" s="168" t="s">
        <v>2224</v>
      </c>
      <c r="C1314" s="168" t="s">
        <v>7632</v>
      </c>
      <c r="D1314" s="169">
        <v>105</v>
      </c>
      <c r="E1314" s="169">
        <v>405</v>
      </c>
      <c r="F1314" s="169">
        <v>585</v>
      </c>
      <c r="G1314" s="169">
        <v>980</v>
      </c>
      <c r="H1314" s="165">
        <f t="shared" si="30"/>
        <v>0.41326530612244899</v>
      </c>
      <c r="J1314" t="str">
        <v>Block Group 1, Census Tract 9205.01, Hardin County, Tennessee</v>
      </c>
      <c r="K1314" t="str">
        <v>Census Tract 9205.01, Hardin County, Tennessee</v>
      </c>
    </row>
    <row r="1315" spans="1:11" x14ac:dyDescent="0.3">
      <c r="A1315" s="167" t="s">
        <v>7699</v>
      </c>
      <c r="B1315" s="168" t="s">
        <v>2225</v>
      </c>
      <c r="C1315" s="168" t="s">
        <v>7632</v>
      </c>
      <c r="D1315" s="169">
        <v>155</v>
      </c>
      <c r="E1315" s="169">
        <v>265</v>
      </c>
      <c r="F1315" s="169">
        <v>395</v>
      </c>
      <c r="G1315" s="169">
        <v>665</v>
      </c>
      <c r="H1315" s="165">
        <f t="shared" si="30"/>
        <v>0.39849624060150374</v>
      </c>
      <c r="J1315" t="str">
        <v>Block Group 1, Census Tract 9205.02, Cocke County, Tennessee</v>
      </c>
      <c r="K1315" t="str">
        <v>Census Tract 9205.02, Cocke County, Tennessee</v>
      </c>
    </row>
    <row r="1316" spans="1:11" x14ac:dyDescent="0.3">
      <c r="A1316" s="167" t="s">
        <v>7699</v>
      </c>
      <c r="B1316" s="168" t="s">
        <v>2226</v>
      </c>
      <c r="C1316" s="168" t="s">
        <v>7632</v>
      </c>
      <c r="D1316" s="169">
        <v>150</v>
      </c>
      <c r="E1316" s="169">
        <v>280</v>
      </c>
      <c r="F1316" s="169">
        <v>500</v>
      </c>
      <c r="G1316" s="169">
        <v>605</v>
      </c>
      <c r="H1316" s="165">
        <f t="shared" si="30"/>
        <v>0.46280991735537191</v>
      </c>
      <c r="J1316" t="str">
        <v>Block Group 1, Census Tract 9205.02, Hardin County, Tennessee</v>
      </c>
      <c r="K1316" t="str">
        <v>Census Tract 9205.02, Hardin County, Tennessee</v>
      </c>
    </row>
    <row r="1317" spans="1:11" x14ac:dyDescent="0.3">
      <c r="A1317" s="167" t="s">
        <v>7699</v>
      </c>
      <c r="B1317" s="168" t="s">
        <v>2227</v>
      </c>
      <c r="C1317" s="168" t="s">
        <v>7632</v>
      </c>
      <c r="D1317" s="169">
        <v>860</v>
      </c>
      <c r="E1317" s="170">
        <v>1190</v>
      </c>
      <c r="F1317" s="170">
        <v>1405</v>
      </c>
      <c r="G1317" s="170">
        <v>1725</v>
      </c>
      <c r="H1317" s="165">
        <f t="shared" si="30"/>
        <v>0.68985507246376809</v>
      </c>
      <c r="J1317" t="str">
        <v>Block Group 1, Census Tract 9206, Cocke County, Tennessee</v>
      </c>
      <c r="K1317" t="str">
        <v>Census Tract 9206, Cocke County, Tennessee</v>
      </c>
    </row>
    <row r="1318" spans="1:11" x14ac:dyDescent="0.3">
      <c r="A1318" s="167" t="s">
        <v>7699</v>
      </c>
      <c r="B1318" s="168" t="s">
        <v>2228</v>
      </c>
      <c r="C1318" s="168" t="s">
        <v>7632</v>
      </c>
      <c r="D1318" s="170">
        <v>1000</v>
      </c>
      <c r="E1318" s="170">
        <v>1735</v>
      </c>
      <c r="F1318" s="170">
        <v>1745</v>
      </c>
      <c r="G1318" s="170">
        <v>2415</v>
      </c>
      <c r="H1318" s="165">
        <f t="shared" si="30"/>
        <v>0.71842650103519667</v>
      </c>
      <c r="J1318" t="str">
        <v>Block Group 1, Census Tract 9206, Giles County, Tennessee</v>
      </c>
      <c r="K1318" t="str">
        <v>Census Tract 9206, Giles County, Tennessee</v>
      </c>
    </row>
    <row r="1319" spans="1:11" x14ac:dyDescent="0.3">
      <c r="A1319" s="167" t="s">
        <v>7699</v>
      </c>
      <c r="B1319" s="168" t="s">
        <v>2229</v>
      </c>
      <c r="C1319" s="168" t="s">
        <v>7632</v>
      </c>
      <c r="D1319" s="169">
        <v>55</v>
      </c>
      <c r="E1319" s="169">
        <v>90</v>
      </c>
      <c r="F1319" s="169">
        <v>285</v>
      </c>
      <c r="G1319" s="169">
        <v>965</v>
      </c>
      <c r="H1319" s="165">
        <f t="shared" si="30"/>
        <v>9.3264248704663211E-2</v>
      </c>
      <c r="J1319" t="str">
        <v>Block Group 1, Census Tract 9206, Hardin County, Tennessee</v>
      </c>
      <c r="K1319" t="str">
        <v>Census Tract 9206, Hardin County, Tennessee</v>
      </c>
    </row>
    <row r="1320" spans="1:11" x14ac:dyDescent="0.3">
      <c r="A1320" s="167" t="s">
        <v>7699</v>
      </c>
      <c r="B1320" s="168" t="s">
        <v>2230</v>
      </c>
      <c r="C1320" s="168" t="s">
        <v>7632</v>
      </c>
      <c r="D1320" s="169">
        <v>495</v>
      </c>
      <c r="E1320" s="169">
        <v>765</v>
      </c>
      <c r="F1320" s="169">
        <v>915</v>
      </c>
      <c r="G1320" s="170">
        <v>1750</v>
      </c>
      <c r="H1320" s="165">
        <f t="shared" si="30"/>
        <v>0.43714285714285717</v>
      </c>
      <c r="J1320" t="str">
        <v>Block Group 1, Census Tract 9207, Cocke County, Tennessee</v>
      </c>
      <c r="K1320" t="str">
        <v>Census Tract 9207, Cocke County, Tennessee</v>
      </c>
    </row>
    <row r="1321" spans="1:11" x14ac:dyDescent="0.3">
      <c r="A1321" s="167" t="s">
        <v>7699</v>
      </c>
      <c r="B1321" s="168" t="s">
        <v>2231</v>
      </c>
      <c r="C1321" s="168" t="s">
        <v>7632</v>
      </c>
      <c r="D1321" s="169">
        <v>110</v>
      </c>
      <c r="E1321" s="169">
        <v>180</v>
      </c>
      <c r="F1321" s="169">
        <v>375</v>
      </c>
      <c r="G1321" s="170">
        <v>1145</v>
      </c>
      <c r="H1321" s="165">
        <f t="shared" si="30"/>
        <v>0.15720524017467249</v>
      </c>
      <c r="J1321" t="str">
        <v>Block Group 1, Census Tract 9207, Giles County, Tennessee</v>
      </c>
      <c r="K1321" t="str">
        <v>Census Tract 9207, Giles County, Tennessee</v>
      </c>
    </row>
    <row r="1322" spans="1:11" x14ac:dyDescent="0.3">
      <c r="A1322" s="167" t="s">
        <v>7699</v>
      </c>
      <c r="B1322" s="168" t="s">
        <v>2232</v>
      </c>
      <c r="C1322" s="168" t="s">
        <v>7632</v>
      </c>
      <c r="D1322" s="169">
        <v>105</v>
      </c>
      <c r="E1322" s="169">
        <v>365</v>
      </c>
      <c r="F1322" s="169">
        <v>690</v>
      </c>
      <c r="G1322" s="170">
        <v>1325</v>
      </c>
      <c r="H1322" s="165">
        <f t="shared" si="30"/>
        <v>0.27547169811320754</v>
      </c>
      <c r="J1322" t="str">
        <v>Block Group 1, Census Tract 9208, Giles County, Tennessee</v>
      </c>
      <c r="K1322" t="str">
        <v>Census Tract 9208, Giles County, Tennessee</v>
      </c>
    </row>
    <row r="1323" spans="1:11" x14ac:dyDescent="0.3">
      <c r="A1323" s="167" t="s">
        <v>7699</v>
      </c>
      <c r="B1323" s="168" t="s">
        <v>2233</v>
      </c>
      <c r="C1323" s="168" t="s">
        <v>7632</v>
      </c>
      <c r="D1323" s="169">
        <v>40</v>
      </c>
      <c r="E1323" s="169">
        <v>75</v>
      </c>
      <c r="F1323" s="169">
        <v>400</v>
      </c>
      <c r="G1323" s="170">
        <v>1135</v>
      </c>
      <c r="H1323" s="165">
        <f t="shared" si="30"/>
        <v>6.6079295154185022E-2</v>
      </c>
      <c r="J1323" t="str">
        <v>Block Group 1, Census Tract 9250, Van Buren County, Tennessee</v>
      </c>
      <c r="K1323" t="str">
        <v>Census Tract 9250, Van Buren County, Tennessee</v>
      </c>
    </row>
    <row r="1324" spans="1:11" x14ac:dyDescent="0.3">
      <c r="A1324" s="167" t="s">
        <v>7699</v>
      </c>
      <c r="B1324" s="168" t="s">
        <v>2234</v>
      </c>
      <c r="C1324" s="168" t="s">
        <v>7632</v>
      </c>
      <c r="D1324" s="169">
        <v>70</v>
      </c>
      <c r="E1324" s="169">
        <v>70</v>
      </c>
      <c r="F1324" s="169">
        <v>270</v>
      </c>
      <c r="G1324" s="169">
        <v>855</v>
      </c>
      <c r="H1324" s="165">
        <f t="shared" si="30"/>
        <v>8.1871345029239762E-2</v>
      </c>
      <c r="J1324" t="str">
        <v>Block Group 1, Census Tract 9250.01, Monroe County, Tennessee</v>
      </c>
      <c r="K1324" t="str">
        <v>Census Tract 9250.01, Monroe County, Tennessee</v>
      </c>
    </row>
    <row r="1325" spans="1:11" x14ac:dyDescent="0.3">
      <c r="A1325" s="167" t="s">
        <v>7699</v>
      </c>
      <c r="B1325" s="168" t="s">
        <v>2235</v>
      </c>
      <c r="C1325" s="168" t="s">
        <v>7632</v>
      </c>
      <c r="D1325" s="169">
        <v>4</v>
      </c>
      <c r="E1325" s="169">
        <v>45</v>
      </c>
      <c r="F1325" s="169">
        <v>140</v>
      </c>
      <c r="G1325" s="169">
        <v>815</v>
      </c>
      <c r="H1325" s="165">
        <f t="shared" si="30"/>
        <v>5.5214723926380369E-2</v>
      </c>
      <c r="J1325" t="str">
        <v>Block Group 1, Census Tract 9250.02, Monroe County, Tennessee</v>
      </c>
      <c r="K1325" t="str">
        <v>Census Tract 9250.02, Monroe County, Tennessee</v>
      </c>
    </row>
    <row r="1326" spans="1:11" x14ac:dyDescent="0.3">
      <c r="A1326" s="167" t="s">
        <v>7699</v>
      </c>
      <c r="B1326" s="168" t="s">
        <v>2236</v>
      </c>
      <c r="C1326" s="168" t="s">
        <v>7632</v>
      </c>
      <c r="D1326" s="169">
        <v>20</v>
      </c>
      <c r="E1326" s="169">
        <v>55</v>
      </c>
      <c r="F1326" s="169">
        <v>115</v>
      </c>
      <c r="G1326" s="169">
        <v>630</v>
      </c>
      <c r="H1326" s="165">
        <f t="shared" si="30"/>
        <v>8.7301587301587297E-2</v>
      </c>
      <c r="J1326" t="str">
        <v>Block Group 1, Census Tract 9251.01, Monroe County, Tennessee</v>
      </c>
      <c r="K1326" t="str">
        <v>Census Tract 9251.01, Monroe County, Tennessee</v>
      </c>
    </row>
    <row r="1327" spans="1:11" x14ac:dyDescent="0.3">
      <c r="A1327" s="167" t="s">
        <v>7699</v>
      </c>
      <c r="B1327" s="168" t="s">
        <v>2237</v>
      </c>
      <c r="C1327" s="168" t="s">
        <v>7632</v>
      </c>
      <c r="D1327" s="169">
        <v>670</v>
      </c>
      <c r="E1327" s="170">
        <v>1545</v>
      </c>
      <c r="F1327" s="170">
        <v>1925</v>
      </c>
      <c r="G1327" s="170">
        <v>2340</v>
      </c>
      <c r="H1327" s="165">
        <f t="shared" si="30"/>
        <v>0.66025641025641024</v>
      </c>
      <c r="J1327" t="str">
        <v>Block Group 1, Census Tract 9251.01, Pickett County, Tennessee</v>
      </c>
      <c r="K1327" t="str">
        <v>Census Tract 9251.01, Pickett County, Tennessee</v>
      </c>
    </row>
    <row r="1328" spans="1:11" x14ac:dyDescent="0.3">
      <c r="A1328" s="167" t="s">
        <v>7699</v>
      </c>
      <c r="B1328" s="168" t="s">
        <v>2238</v>
      </c>
      <c r="C1328" s="168" t="s">
        <v>7632</v>
      </c>
      <c r="D1328" s="169">
        <v>475</v>
      </c>
      <c r="E1328" s="169">
        <v>895</v>
      </c>
      <c r="F1328" s="170">
        <v>1005</v>
      </c>
      <c r="G1328" s="170">
        <v>1060</v>
      </c>
      <c r="H1328" s="165">
        <f t="shared" si="30"/>
        <v>0.84433962264150941</v>
      </c>
      <c r="J1328" t="str">
        <v>Block Group 1, Census Tract 9251.02, Monroe County, Tennessee</v>
      </c>
      <c r="K1328" t="str">
        <v>Census Tract 9251.02, Monroe County, Tennessee</v>
      </c>
    </row>
    <row r="1329" spans="1:11" x14ac:dyDescent="0.3">
      <c r="A1329" s="167" t="s">
        <v>7699</v>
      </c>
      <c r="B1329" s="168" t="s">
        <v>2239</v>
      </c>
      <c r="C1329" s="168" t="s">
        <v>7632</v>
      </c>
      <c r="D1329" s="169">
        <v>35</v>
      </c>
      <c r="E1329" s="169">
        <v>65</v>
      </c>
      <c r="F1329" s="169">
        <v>105</v>
      </c>
      <c r="G1329" s="169">
        <v>450</v>
      </c>
      <c r="H1329" s="165">
        <f t="shared" si="30"/>
        <v>0.14444444444444443</v>
      </c>
      <c r="J1329" t="str">
        <v>Block Group 1, Census Tract 9251.02, Pickett County, Tennessee</v>
      </c>
      <c r="K1329" t="str">
        <v>Census Tract 9251.02, Pickett County, Tennessee</v>
      </c>
    </row>
    <row r="1330" spans="1:11" x14ac:dyDescent="0.3">
      <c r="A1330" s="167" t="s">
        <v>7699</v>
      </c>
      <c r="B1330" s="168" t="s">
        <v>2240</v>
      </c>
      <c r="C1330" s="168" t="s">
        <v>7632</v>
      </c>
      <c r="D1330" s="169">
        <v>90</v>
      </c>
      <c r="E1330" s="169">
        <v>170</v>
      </c>
      <c r="F1330" s="169">
        <v>820</v>
      </c>
      <c r="G1330" s="170">
        <v>1500</v>
      </c>
      <c r="H1330" s="165">
        <f t="shared" si="30"/>
        <v>0.11333333333333333</v>
      </c>
      <c r="J1330" t="str">
        <v>Block Group 1, Census Tract 9252, Monroe County, Tennessee</v>
      </c>
      <c r="K1330" t="str">
        <v>Census Tract 9252, Monroe County, Tennessee</v>
      </c>
    </row>
    <row r="1331" spans="1:11" x14ac:dyDescent="0.3">
      <c r="A1331" s="167" t="s">
        <v>7699</v>
      </c>
      <c r="B1331" s="168" t="s">
        <v>2241</v>
      </c>
      <c r="C1331" s="168" t="s">
        <v>7632</v>
      </c>
      <c r="D1331" s="169">
        <v>400</v>
      </c>
      <c r="E1331" s="169">
        <v>910</v>
      </c>
      <c r="F1331" s="170">
        <v>1285</v>
      </c>
      <c r="G1331" s="170">
        <v>1740</v>
      </c>
      <c r="H1331" s="165">
        <f t="shared" si="30"/>
        <v>0.52298850574712641</v>
      </c>
      <c r="J1331" t="str">
        <v>Block Group 1, Census Tract 9252, Van Buren County, Tennessee</v>
      </c>
      <c r="K1331" t="str">
        <v>Census Tract 9252, Van Buren County, Tennessee</v>
      </c>
    </row>
    <row r="1332" spans="1:11" x14ac:dyDescent="0.3">
      <c r="A1332" s="167" t="s">
        <v>7699</v>
      </c>
      <c r="B1332" s="168" t="s">
        <v>2242</v>
      </c>
      <c r="C1332" s="168" t="s">
        <v>7632</v>
      </c>
      <c r="D1332" s="169">
        <v>395</v>
      </c>
      <c r="E1332" s="169">
        <v>775</v>
      </c>
      <c r="F1332" s="170">
        <v>1420</v>
      </c>
      <c r="G1332" s="170">
        <v>2885</v>
      </c>
      <c r="H1332" s="165">
        <f t="shared" si="30"/>
        <v>0.268630849220104</v>
      </c>
      <c r="J1332" t="str">
        <v>Block Group 1, Census Tract 9253.01, Monroe County, Tennessee</v>
      </c>
      <c r="K1332" t="str">
        <v>Census Tract 9253.01, Monroe County, Tennessee</v>
      </c>
    </row>
    <row r="1333" spans="1:11" x14ac:dyDescent="0.3">
      <c r="A1333" s="167" t="s">
        <v>7699</v>
      </c>
      <c r="B1333" s="168" t="s">
        <v>2243</v>
      </c>
      <c r="C1333" s="168" t="s">
        <v>7632</v>
      </c>
      <c r="D1333" s="169">
        <v>100</v>
      </c>
      <c r="E1333" s="169">
        <v>550</v>
      </c>
      <c r="F1333" s="170">
        <v>1025</v>
      </c>
      <c r="G1333" s="170">
        <v>1720</v>
      </c>
      <c r="H1333" s="165">
        <f t="shared" si="30"/>
        <v>0.31976744186046513</v>
      </c>
      <c r="J1333" t="str">
        <v>Block Group 1, Census Tract 9253.02, Monroe County, Tennessee</v>
      </c>
      <c r="K1333" t="str">
        <v>Census Tract 9253.02, Monroe County, Tennessee</v>
      </c>
    </row>
    <row r="1334" spans="1:11" x14ac:dyDescent="0.3">
      <c r="A1334" s="167" t="s">
        <v>7699</v>
      </c>
      <c r="B1334" s="168" t="s">
        <v>2244</v>
      </c>
      <c r="C1334" s="168" t="s">
        <v>7632</v>
      </c>
      <c r="D1334" s="169">
        <v>470</v>
      </c>
      <c r="E1334" s="170">
        <v>1055</v>
      </c>
      <c r="F1334" s="170">
        <v>1500</v>
      </c>
      <c r="G1334" s="170">
        <v>1985</v>
      </c>
      <c r="H1334" s="165">
        <f t="shared" si="30"/>
        <v>0.53148614609571787</v>
      </c>
      <c r="J1334" t="str">
        <v>Block Group 1, Census Tract 9254.01, Monroe County, Tennessee</v>
      </c>
      <c r="K1334" t="str">
        <v>Census Tract 9254.01, Monroe County, Tennessee</v>
      </c>
    </row>
    <row r="1335" spans="1:11" x14ac:dyDescent="0.3">
      <c r="A1335" s="167" t="s">
        <v>7699</v>
      </c>
      <c r="B1335" s="168" t="s">
        <v>2245</v>
      </c>
      <c r="C1335" s="168" t="s">
        <v>7632</v>
      </c>
      <c r="D1335" s="169">
        <v>110</v>
      </c>
      <c r="E1335" s="169">
        <v>365</v>
      </c>
      <c r="F1335" s="169">
        <v>850</v>
      </c>
      <c r="G1335" s="170">
        <v>2090</v>
      </c>
      <c r="H1335" s="165">
        <f t="shared" si="30"/>
        <v>0.17464114832535885</v>
      </c>
      <c r="J1335" t="str">
        <v>Block Group 1, Census Tract 9254.02, Monroe County, Tennessee</v>
      </c>
      <c r="K1335" t="str">
        <v>Census Tract 9254.02, Monroe County, Tennessee</v>
      </c>
    </row>
    <row r="1336" spans="1:11" x14ac:dyDescent="0.3">
      <c r="A1336" s="167" t="s">
        <v>7699</v>
      </c>
      <c r="B1336" s="168" t="s">
        <v>2246</v>
      </c>
      <c r="C1336" s="168" t="s">
        <v>7632</v>
      </c>
      <c r="D1336" s="169">
        <v>75</v>
      </c>
      <c r="E1336" s="169">
        <v>155</v>
      </c>
      <c r="F1336" s="169">
        <v>510</v>
      </c>
      <c r="G1336" s="170">
        <v>2190</v>
      </c>
      <c r="H1336" s="165">
        <f t="shared" si="30"/>
        <v>7.0776255707762553E-2</v>
      </c>
      <c r="J1336" t="str">
        <v>Block Group 1, Census Tract 9255.01, Monroe County, Tennessee</v>
      </c>
      <c r="K1336" t="str">
        <v>Census Tract 9255.01, Monroe County, Tennessee</v>
      </c>
    </row>
    <row r="1337" spans="1:11" x14ac:dyDescent="0.3">
      <c r="A1337" s="167" t="s">
        <v>7699</v>
      </c>
      <c r="B1337" s="168" t="s">
        <v>2247</v>
      </c>
      <c r="C1337" s="168" t="s">
        <v>7632</v>
      </c>
      <c r="D1337" s="169">
        <v>110</v>
      </c>
      <c r="E1337" s="169">
        <v>300</v>
      </c>
      <c r="F1337" s="169">
        <v>675</v>
      </c>
      <c r="G1337" s="170">
        <v>1390</v>
      </c>
      <c r="H1337" s="165">
        <f t="shared" si="30"/>
        <v>0.21582733812949639</v>
      </c>
      <c r="J1337" t="str">
        <v>Block Group 1, Census Tract 9255.03, Monroe County, Tennessee</v>
      </c>
      <c r="K1337" t="str">
        <v>Census Tract 9255.03, Monroe County, Tennessee</v>
      </c>
    </row>
    <row r="1338" spans="1:11" x14ac:dyDescent="0.3">
      <c r="A1338" s="167" t="s">
        <v>7699</v>
      </c>
      <c r="B1338" s="168" t="s">
        <v>2248</v>
      </c>
      <c r="C1338" s="168" t="s">
        <v>7632</v>
      </c>
      <c r="D1338" s="169">
        <v>335</v>
      </c>
      <c r="E1338" s="169">
        <v>680</v>
      </c>
      <c r="F1338" s="169">
        <v>710</v>
      </c>
      <c r="G1338" s="169">
        <v>910</v>
      </c>
      <c r="H1338" s="165">
        <f t="shared" si="30"/>
        <v>0.74725274725274726</v>
      </c>
      <c r="J1338" t="str">
        <v>Block Group 1, Census Tract 9255.04, Monroe County, Tennessee</v>
      </c>
      <c r="K1338" t="str">
        <v>Census Tract 9255.04, Monroe County, Tennessee</v>
      </c>
    </row>
    <row r="1339" spans="1:11" x14ac:dyDescent="0.3">
      <c r="A1339" s="167" t="s">
        <v>7699</v>
      </c>
      <c r="B1339" s="168" t="s">
        <v>2249</v>
      </c>
      <c r="C1339" s="168" t="s">
        <v>7632</v>
      </c>
      <c r="D1339" s="169">
        <v>240</v>
      </c>
      <c r="E1339" s="169">
        <v>415</v>
      </c>
      <c r="F1339" s="169">
        <v>465</v>
      </c>
      <c r="G1339" s="169">
        <v>565</v>
      </c>
      <c r="H1339" s="165">
        <f t="shared" si="30"/>
        <v>0.73451327433628322</v>
      </c>
      <c r="J1339" t="str">
        <v>Block Group 1, Census Tract 93, Shelby County, Tennessee</v>
      </c>
      <c r="K1339" t="str">
        <v>Census Tract 93, Shelby County, Tennessee</v>
      </c>
    </row>
    <row r="1340" spans="1:11" x14ac:dyDescent="0.3">
      <c r="A1340" s="167" t="s">
        <v>7699</v>
      </c>
      <c r="B1340" s="168" t="s">
        <v>2250</v>
      </c>
      <c r="C1340" s="168" t="s">
        <v>7632</v>
      </c>
      <c r="D1340" s="169">
        <v>190</v>
      </c>
      <c r="E1340" s="169">
        <v>450</v>
      </c>
      <c r="F1340" s="169">
        <v>675</v>
      </c>
      <c r="G1340" s="170">
        <v>1450</v>
      </c>
      <c r="H1340" s="165">
        <f t="shared" si="30"/>
        <v>0.31034482758620691</v>
      </c>
      <c r="J1340" t="str">
        <v>Block Group 1, Census Tract 9301, Haywood County, Tennessee</v>
      </c>
      <c r="K1340" t="str">
        <v>Census Tract 9301, Haywood County, Tennessee</v>
      </c>
    </row>
    <row r="1341" spans="1:11" x14ac:dyDescent="0.3">
      <c r="A1341" s="167" t="s">
        <v>7699</v>
      </c>
      <c r="B1341" s="168" t="s">
        <v>2251</v>
      </c>
      <c r="C1341" s="168" t="s">
        <v>7632</v>
      </c>
      <c r="D1341" s="169">
        <v>115</v>
      </c>
      <c r="E1341" s="169">
        <v>385</v>
      </c>
      <c r="F1341" s="169">
        <v>520</v>
      </c>
      <c r="G1341" s="170">
        <v>1195</v>
      </c>
      <c r="H1341" s="165">
        <f t="shared" si="30"/>
        <v>0.32217573221757323</v>
      </c>
      <c r="J1341" t="str">
        <v>Block Group 1, Census Tract 9301, McNairy County, Tennessee</v>
      </c>
      <c r="K1341" t="str">
        <v>Census Tract 9301, McNairy County, Tennessee</v>
      </c>
    </row>
    <row r="1342" spans="1:11" x14ac:dyDescent="0.3">
      <c r="A1342" s="167" t="s">
        <v>7699</v>
      </c>
      <c r="B1342" s="168" t="s">
        <v>2252</v>
      </c>
      <c r="C1342" s="168" t="s">
        <v>7632</v>
      </c>
      <c r="D1342" s="169">
        <v>210</v>
      </c>
      <c r="E1342" s="169">
        <v>605</v>
      </c>
      <c r="F1342" s="170">
        <v>1230</v>
      </c>
      <c r="G1342" s="170">
        <v>2200</v>
      </c>
      <c r="H1342" s="165">
        <f t="shared" si="30"/>
        <v>0.27500000000000002</v>
      </c>
      <c r="J1342" t="str">
        <v>Block Group 1, Census Tract 9301, Moore County, Tennessee</v>
      </c>
      <c r="K1342" t="str">
        <v>Census Tract 9301, Moore County, Tennessee</v>
      </c>
    </row>
    <row r="1343" spans="1:11" x14ac:dyDescent="0.3">
      <c r="A1343" s="167" t="s">
        <v>7699</v>
      </c>
      <c r="B1343" s="168" t="s">
        <v>2253</v>
      </c>
      <c r="C1343" s="168" t="s">
        <v>7632</v>
      </c>
      <c r="D1343" s="169">
        <v>60</v>
      </c>
      <c r="E1343" s="169">
        <v>140</v>
      </c>
      <c r="F1343" s="169">
        <v>235</v>
      </c>
      <c r="G1343" s="170">
        <v>1385</v>
      </c>
      <c r="H1343" s="165">
        <f t="shared" si="30"/>
        <v>0.10108303249097472</v>
      </c>
      <c r="J1343" t="str">
        <v>Block Group 1, Census Tract 9301, Perry County, Tennessee</v>
      </c>
      <c r="K1343" t="str">
        <v>Census Tract 9301, Perry County, Tennessee</v>
      </c>
    </row>
    <row r="1344" spans="1:11" x14ac:dyDescent="0.3">
      <c r="A1344" s="167" t="s">
        <v>7699</v>
      </c>
      <c r="B1344" s="168" t="s">
        <v>2254</v>
      </c>
      <c r="C1344" s="168" t="s">
        <v>7632</v>
      </c>
      <c r="D1344" s="169">
        <v>255</v>
      </c>
      <c r="E1344" s="169">
        <v>625</v>
      </c>
      <c r="F1344" s="169">
        <v>910</v>
      </c>
      <c r="G1344" s="170">
        <v>2960</v>
      </c>
      <c r="H1344" s="165">
        <f t="shared" si="30"/>
        <v>0.21114864864864866</v>
      </c>
      <c r="J1344" t="str">
        <v>Block Group 1, Census Tract 9301, Warren County, Tennessee</v>
      </c>
      <c r="K1344" t="str">
        <v>Census Tract 9301, Warren County, Tennessee</v>
      </c>
    </row>
    <row r="1345" spans="1:11" x14ac:dyDescent="0.3">
      <c r="A1345" s="167" t="s">
        <v>7699</v>
      </c>
      <c r="B1345" s="168" t="s">
        <v>2255</v>
      </c>
      <c r="C1345" s="168" t="s">
        <v>7632</v>
      </c>
      <c r="D1345" s="169">
        <v>250</v>
      </c>
      <c r="E1345" s="169">
        <v>400</v>
      </c>
      <c r="F1345" s="169">
        <v>960</v>
      </c>
      <c r="G1345" s="170">
        <v>2640</v>
      </c>
      <c r="H1345" s="165">
        <f t="shared" si="30"/>
        <v>0.15151515151515152</v>
      </c>
      <c r="J1345" t="str">
        <v>Block Group 1, Census Tract 9302, Haywood County, Tennessee</v>
      </c>
      <c r="K1345" t="str">
        <v>Census Tract 9302, Haywood County, Tennessee</v>
      </c>
    </row>
    <row r="1346" spans="1:11" x14ac:dyDescent="0.3">
      <c r="A1346" s="167" t="s">
        <v>7699</v>
      </c>
      <c r="B1346" s="168" t="s">
        <v>2256</v>
      </c>
      <c r="C1346" s="168" t="s">
        <v>7632</v>
      </c>
      <c r="D1346" s="169">
        <v>100</v>
      </c>
      <c r="E1346" s="169">
        <v>425</v>
      </c>
      <c r="F1346" s="170">
        <v>1130</v>
      </c>
      <c r="G1346" s="170">
        <v>2740</v>
      </c>
      <c r="H1346" s="165">
        <f t="shared" si="30"/>
        <v>0.1551094890510949</v>
      </c>
      <c r="J1346" t="str">
        <v>Block Group 1, Census Tract 9302, McNairy County, Tennessee</v>
      </c>
      <c r="K1346" t="str">
        <v>Census Tract 9302, McNairy County, Tennessee</v>
      </c>
    </row>
    <row r="1347" spans="1:11" x14ac:dyDescent="0.3">
      <c r="A1347" s="167" t="s">
        <v>7699</v>
      </c>
      <c r="B1347" s="168" t="s">
        <v>2257</v>
      </c>
      <c r="C1347" s="168" t="s">
        <v>7632</v>
      </c>
      <c r="D1347" s="169">
        <v>150</v>
      </c>
      <c r="E1347" s="169">
        <v>215</v>
      </c>
      <c r="F1347" s="169">
        <v>495</v>
      </c>
      <c r="G1347" s="170">
        <v>1250</v>
      </c>
      <c r="H1347" s="165">
        <f t="shared" si="30"/>
        <v>0.17199999999999999</v>
      </c>
      <c r="J1347" t="str">
        <v>Block Group 1, Census Tract 9302, Moore County, Tennessee</v>
      </c>
      <c r="K1347" t="str">
        <v>Census Tract 9302, Moore County, Tennessee</v>
      </c>
    </row>
    <row r="1348" spans="1:11" x14ac:dyDescent="0.3">
      <c r="A1348" s="167" t="s">
        <v>7699</v>
      </c>
      <c r="B1348" s="168" t="s">
        <v>2258</v>
      </c>
      <c r="C1348" s="168" t="s">
        <v>7632</v>
      </c>
      <c r="D1348" s="169">
        <v>260</v>
      </c>
      <c r="E1348" s="170">
        <v>1290</v>
      </c>
      <c r="F1348" s="170">
        <v>1650</v>
      </c>
      <c r="G1348" s="170">
        <v>2555</v>
      </c>
      <c r="H1348" s="165">
        <f t="shared" ref="H1348:H1411" si="31">E1348/G1348</f>
        <v>0.50489236790606651</v>
      </c>
      <c r="J1348" t="str">
        <v>Block Group 1, Census Tract 9302.01, Perry County, Tennessee</v>
      </c>
      <c r="K1348" t="str">
        <v>Census Tract 9302.01, Perry County, Tennessee</v>
      </c>
    </row>
    <row r="1349" spans="1:11" x14ac:dyDescent="0.3">
      <c r="A1349" s="167" t="s">
        <v>7699</v>
      </c>
      <c r="B1349" s="168" t="s">
        <v>2259</v>
      </c>
      <c r="C1349" s="168" t="s">
        <v>7632</v>
      </c>
      <c r="D1349" s="169">
        <v>100</v>
      </c>
      <c r="E1349" s="169">
        <v>115</v>
      </c>
      <c r="F1349" s="169">
        <v>350</v>
      </c>
      <c r="G1349" s="169">
        <v>890</v>
      </c>
      <c r="H1349" s="165">
        <f t="shared" si="31"/>
        <v>0.12921348314606743</v>
      </c>
      <c r="J1349" t="str">
        <v>Block Group 1, Census Tract 9302.01, Warren County, Tennessee</v>
      </c>
      <c r="K1349" t="str">
        <v>Census Tract 9302.01, Warren County, Tennessee</v>
      </c>
    </row>
    <row r="1350" spans="1:11" x14ac:dyDescent="0.3">
      <c r="A1350" s="167" t="s">
        <v>7699</v>
      </c>
      <c r="B1350" s="168" t="s">
        <v>2260</v>
      </c>
      <c r="C1350" s="168" t="s">
        <v>7632</v>
      </c>
      <c r="D1350" s="169">
        <v>100</v>
      </c>
      <c r="E1350" s="169">
        <v>420</v>
      </c>
      <c r="F1350" s="169">
        <v>690</v>
      </c>
      <c r="G1350" s="169">
        <v>980</v>
      </c>
      <c r="H1350" s="165">
        <f t="shared" si="31"/>
        <v>0.42857142857142855</v>
      </c>
      <c r="J1350" t="str">
        <v>Block Group 1, Census Tract 9302.02, Perry County, Tennessee</v>
      </c>
      <c r="K1350" t="str">
        <v>Census Tract 9302.02, Perry County, Tennessee</v>
      </c>
    </row>
    <row r="1351" spans="1:11" x14ac:dyDescent="0.3">
      <c r="A1351" s="167" t="s">
        <v>7699</v>
      </c>
      <c r="B1351" s="168" t="s">
        <v>2261</v>
      </c>
      <c r="C1351" s="168" t="s">
        <v>7632</v>
      </c>
      <c r="D1351" s="169">
        <v>555</v>
      </c>
      <c r="E1351" s="170">
        <v>1010</v>
      </c>
      <c r="F1351" s="170">
        <v>1930</v>
      </c>
      <c r="G1351" s="170">
        <v>2400</v>
      </c>
      <c r="H1351" s="165">
        <f t="shared" si="31"/>
        <v>0.42083333333333334</v>
      </c>
      <c r="J1351" t="str">
        <v>Block Group 1, Census Tract 9302.02, Warren County, Tennessee</v>
      </c>
      <c r="K1351" t="str">
        <v>Census Tract 9302.02, Warren County, Tennessee</v>
      </c>
    </row>
    <row r="1352" spans="1:11" x14ac:dyDescent="0.3">
      <c r="A1352" s="167" t="s">
        <v>7699</v>
      </c>
      <c r="B1352" s="168" t="s">
        <v>2262</v>
      </c>
      <c r="C1352" s="168" t="s">
        <v>7632</v>
      </c>
      <c r="D1352" s="169">
        <v>295</v>
      </c>
      <c r="E1352" s="169">
        <v>420</v>
      </c>
      <c r="F1352" s="169">
        <v>610</v>
      </c>
      <c r="G1352" s="169">
        <v>815</v>
      </c>
      <c r="H1352" s="165">
        <f t="shared" si="31"/>
        <v>0.51533742331288346</v>
      </c>
      <c r="J1352" t="str">
        <v>Block Group 1, Census Tract 9303, McNairy County, Tennessee</v>
      </c>
      <c r="K1352" t="str">
        <v>Census Tract 9303, McNairy County, Tennessee</v>
      </c>
    </row>
    <row r="1353" spans="1:11" x14ac:dyDescent="0.3">
      <c r="A1353" s="167" t="s">
        <v>7699</v>
      </c>
      <c r="B1353" s="168" t="s">
        <v>2263</v>
      </c>
      <c r="C1353" s="168" t="s">
        <v>7632</v>
      </c>
      <c r="D1353" s="169">
        <v>555</v>
      </c>
      <c r="E1353" s="169">
        <v>945</v>
      </c>
      <c r="F1353" s="170">
        <v>1200</v>
      </c>
      <c r="G1353" s="170">
        <v>1885</v>
      </c>
      <c r="H1353" s="165">
        <f t="shared" si="31"/>
        <v>0.50132625994694957</v>
      </c>
      <c r="J1353" t="str">
        <v>Block Group 1, Census Tract 9303, Warren County, Tennessee</v>
      </c>
      <c r="K1353" t="str">
        <v>Census Tract 9303, Warren County, Tennessee</v>
      </c>
    </row>
    <row r="1354" spans="1:11" x14ac:dyDescent="0.3">
      <c r="A1354" s="167" t="s">
        <v>7699</v>
      </c>
      <c r="B1354" s="168" t="s">
        <v>2264</v>
      </c>
      <c r="C1354" s="168" t="s">
        <v>7632</v>
      </c>
      <c r="D1354" s="169">
        <v>590</v>
      </c>
      <c r="E1354" s="169">
        <v>700</v>
      </c>
      <c r="F1354" s="169">
        <v>815</v>
      </c>
      <c r="G1354" s="170">
        <v>1555</v>
      </c>
      <c r="H1354" s="165">
        <f t="shared" si="31"/>
        <v>0.45016077170418006</v>
      </c>
      <c r="J1354" t="str">
        <v>Block Group 1, Census Tract 9303.01, Haywood County, Tennessee</v>
      </c>
      <c r="K1354" t="str">
        <v>Census Tract 9303.01, Haywood County, Tennessee</v>
      </c>
    </row>
    <row r="1355" spans="1:11" x14ac:dyDescent="0.3">
      <c r="A1355" s="167" t="s">
        <v>7699</v>
      </c>
      <c r="B1355" s="168" t="s">
        <v>2265</v>
      </c>
      <c r="C1355" s="168" t="s">
        <v>7632</v>
      </c>
      <c r="D1355" s="169">
        <v>140</v>
      </c>
      <c r="E1355" s="169">
        <v>185</v>
      </c>
      <c r="F1355" s="169">
        <v>345</v>
      </c>
      <c r="G1355" s="169">
        <v>705</v>
      </c>
      <c r="H1355" s="165">
        <f t="shared" si="31"/>
        <v>0.26241134751773049</v>
      </c>
      <c r="J1355" t="str">
        <v>Block Group 1, Census Tract 9303.02, Haywood County, Tennessee</v>
      </c>
      <c r="K1355" t="str">
        <v>Census Tract 9303.02, Haywood County, Tennessee</v>
      </c>
    </row>
    <row r="1356" spans="1:11" x14ac:dyDescent="0.3">
      <c r="A1356" s="167" t="s">
        <v>7699</v>
      </c>
      <c r="B1356" s="168" t="s">
        <v>2266</v>
      </c>
      <c r="C1356" s="168" t="s">
        <v>7632</v>
      </c>
      <c r="D1356" s="169">
        <v>450</v>
      </c>
      <c r="E1356" s="170">
        <v>1035</v>
      </c>
      <c r="F1356" s="170">
        <v>1765</v>
      </c>
      <c r="G1356" s="170">
        <v>2195</v>
      </c>
      <c r="H1356" s="165">
        <f t="shared" si="31"/>
        <v>0.47152619589977218</v>
      </c>
      <c r="J1356" t="str">
        <v>Block Group 1, Census Tract 9304, Haywood County, Tennessee</v>
      </c>
      <c r="K1356" t="str">
        <v>Census Tract 9304, Haywood County, Tennessee</v>
      </c>
    </row>
    <row r="1357" spans="1:11" x14ac:dyDescent="0.3">
      <c r="A1357" s="167" t="s">
        <v>7699</v>
      </c>
      <c r="B1357" s="168" t="s">
        <v>2267</v>
      </c>
      <c r="C1357" s="168" t="s">
        <v>7632</v>
      </c>
      <c r="D1357" s="169">
        <v>100</v>
      </c>
      <c r="E1357" s="169">
        <v>170</v>
      </c>
      <c r="F1357" s="169">
        <v>430</v>
      </c>
      <c r="G1357" s="170">
        <v>1135</v>
      </c>
      <c r="H1357" s="165">
        <f t="shared" si="31"/>
        <v>0.14977973568281938</v>
      </c>
      <c r="J1357" t="str">
        <v>Block Group 1, Census Tract 9304, McNairy County, Tennessee</v>
      </c>
      <c r="K1357" t="str">
        <v>Census Tract 9304, McNairy County, Tennessee</v>
      </c>
    </row>
    <row r="1358" spans="1:11" x14ac:dyDescent="0.3">
      <c r="A1358" s="167" t="s">
        <v>7699</v>
      </c>
      <c r="B1358" s="168" t="s">
        <v>2268</v>
      </c>
      <c r="C1358" s="168" t="s">
        <v>7632</v>
      </c>
      <c r="D1358" s="169">
        <v>15</v>
      </c>
      <c r="E1358" s="169">
        <v>25</v>
      </c>
      <c r="F1358" s="169">
        <v>60</v>
      </c>
      <c r="G1358" s="169">
        <v>535</v>
      </c>
      <c r="H1358" s="165">
        <f t="shared" si="31"/>
        <v>4.6728971962616821E-2</v>
      </c>
      <c r="J1358" t="str">
        <v>Block Group 1, Census Tract 9304, Warren County, Tennessee</v>
      </c>
      <c r="K1358" t="str">
        <v>Census Tract 9304, Warren County, Tennessee</v>
      </c>
    </row>
    <row r="1359" spans="1:11" x14ac:dyDescent="0.3">
      <c r="A1359" s="167" t="s">
        <v>7699</v>
      </c>
      <c r="B1359" s="168" t="s">
        <v>2269</v>
      </c>
      <c r="C1359" s="168" t="s">
        <v>7632</v>
      </c>
      <c r="D1359" s="169">
        <v>35</v>
      </c>
      <c r="E1359" s="169">
        <v>75</v>
      </c>
      <c r="F1359" s="169">
        <v>80</v>
      </c>
      <c r="G1359" s="169">
        <v>585</v>
      </c>
      <c r="H1359" s="165">
        <f t="shared" si="31"/>
        <v>0.12820512820512819</v>
      </c>
      <c r="J1359" t="str">
        <v>Block Group 1, Census Tract 9305, Haywood County, Tennessee</v>
      </c>
      <c r="K1359" t="str">
        <v>Census Tract 9305, Haywood County, Tennessee</v>
      </c>
    </row>
    <row r="1360" spans="1:11" x14ac:dyDescent="0.3">
      <c r="A1360" s="167" t="s">
        <v>7699</v>
      </c>
      <c r="B1360" s="168" t="s">
        <v>2270</v>
      </c>
      <c r="C1360" s="168" t="s">
        <v>7632</v>
      </c>
      <c r="D1360" s="169">
        <v>10</v>
      </c>
      <c r="E1360" s="169">
        <v>25</v>
      </c>
      <c r="F1360" s="169">
        <v>65</v>
      </c>
      <c r="G1360" s="169">
        <v>675</v>
      </c>
      <c r="H1360" s="165">
        <f t="shared" si="31"/>
        <v>3.7037037037037035E-2</v>
      </c>
      <c r="J1360" t="str">
        <v>Block Group 1, Census Tract 9305, Warren County, Tennessee</v>
      </c>
      <c r="K1360" t="str">
        <v>Census Tract 9305, Warren County, Tennessee</v>
      </c>
    </row>
    <row r="1361" spans="1:11" x14ac:dyDescent="0.3">
      <c r="A1361" s="167" t="s">
        <v>7699</v>
      </c>
      <c r="B1361" s="168" t="s">
        <v>2271</v>
      </c>
      <c r="C1361" s="168" t="s">
        <v>7632</v>
      </c>
      <c r="D1361" s="169">
        <v>35</v>
      </c>
      <c r="E1361" s="169">
        <v>35</v>
      </c>
      <c r="F1361" s="169">
        <v>95</v>
      </c>
      <c r="G1361" s="169">
        <v>840</v>
      </c>
      <c r="H1361" s="165">
        <f t="shared" si="31"/>
        <v>4.1666666666666664E-2</v>
      </c>
      <c r="J1361" t="str">
        <v>Block Group 1, Census Tract 9305.01, McNairy County, Tennessee</v>
      </c>
      <c r="K1361" t="str">
        <v>Census Tract 9305.01, McNairy County, Tennessee</v>
      </c>
    </row>
    <row r="1362" spans="1:11" x14ac:dyDescent="0.3">
      <c r="A1362" s="167" t="s">
        <v>7699</v>
      </c>
      <c r="B1362" s="168" t="s">
        <v>2272</v>
      </c>
      <c r="C1362" s="168" t="s">
        <v>7632</v>
      </c>
      <c r="D1362" s="169">
        <v>25</v>
      </c>
      <c r="E1362" s="169">
        <v>85</v>
      </c>
      <c r="F1362" s="169">
        <v>185</v>
      </c>
      <c r="G1362" s="169">
        <v>985</v>
      </c>
      <c r="H1362" s="165">
        <f t="shared" si="31"/>
        <v>8.6294416243654817E-2</v>
      </c>
      <c r="J1362" t="str">
        <v>Block Group 1, Census Tract 9305.02, McNairy County, Tennessee</v>
      </c>
      <c r="K1362" t="str">
        <v>Census Tract 9305.02, McNairy County, Tennessee</v>
      </c>
    </row>
    <row r="1363" spans="1:11" x14ac:dyDescent="0.3">
      <c r="A1363" s="167" t="s">
        <v>7699</v>
      </c>
      <c r="B1363" s="168" t="s">
        <v>2273</v>
      </c>
      <c r="C1363" s="168" t="s">
        <v>7632</v>
      </c>
      <c r="D1363" s="169">
        <v>80</v>
      </c>
      <c r="E1363" s="169">
        <v>80</v>
      </c>
      <c r="F1363" s="169">
        <v>180</v>
      </c>
      <c r="G1363" s="169">
        <v>630</v>
      </c>
      <c r="H1363" s="165">
        <f t="shared" si="31"/>
        <v>0.12698412698412698</v>
      </c>
      <c r="J1363" t="str">
        <v>Block Group 1, Census Tract 9306, McNairy County, Tennessee</v>
      </c>
      <c r="K1363" t="str">
        <v>Census Tract 9306, McNairy County, Tennessee</v>
      </c>
    </row>
    <row r="1364" spans="1:11" x14ac:dyDescent="0.3">
      <c r="A1364" s="167" t="s">
        <v>7699</v>
      </c>
      <c r="B1364" s="168" t="s">
        <v>2274</v>
      </c>
      <c r="C1364" s="168" t="s">
        <v>7632</v>
      </c>
      <c r="D1364" s="169">
        <v>105</v>
      </c>
      <c r="E1364" s="169">
        <v>120</v>
      </c>
      <c r="F1364" s="169">
        <v>200</v>
      </c>
      <c r="G1364" s="170">
        <v>1430</v>
      </c>
      <c r="H1364" s="165">
        <f t="shared" si="31"/>
        <v>8.3916083916083919E-2</v>
      </c>
      <c r="J1364" t="str">
        <v>Block Group 1, Census Tract 9306, Warren County, Tennessee</v>
      </c>
      <c r="K1364" t="str">
        <v>Census Tract 9306, Warren County, Tennessee</v>
      </c>
    </row>
    <row r="1365" spans="1:11" x14ac:dyDescent="0.3">
      <c r="A1365" s="167" t="s">
        <v>7699</v>
      </c>
      <c r="B1365" s="168" t="s">
        <v>2275</v>
      </c>
      <c r="C1365" s="168" t="s">
        <v>7632</v>
      </c>
      <c r="D1365" s="169">
        <v>145</v>
      </c>
      <c r="E1365" s="169">
        <v>175</v>
      </c>
      <c r="F1365" s="169">
        <v>200</v>
      </c>
      <c r="G1365" s="169">
        <v>935</v>
      </c>
      <c r="H1365" s="165">
        <f t="shared" si="31"/>
        <v>0.18716577540106952</v>
      </c>
      <c r="J1365" t="str">
        <v>Block Group 1, Census Tract 9307, McNairy County, Tennessee</v>
      </c>
      <c r="K1365" t="str">
        <v>Census Tract 9307, McNairy County, Tennessee</v>
      </c>
    </row>
    <row r="1366" spans="1:11" x14ac:dyDescent="0.3">
      <c r="A1366" s="167" t="s">
        <v>7699</v>
      </c>
      <c r="B1366" s="168" t="s">
        <v>2276</v>
      </c>
      <c r="C1366" s="168" t="s">
        <v>7632</v>
      </c>
      <c r="D1366" s="169">
        <v>0</v>
      </c>
      <c r="E1366" s="169">
        <v>95</v>
      </c>
      <c r="F1366" s="169">
        <v>160</v>
      </c>
      <c r="G1366" s="169">
        <v>945</v>
      </c>
      <c r="H1366" s="165">
        <f t="shared" si="31"/>
        <v>0.10052910052910052</v>
      </c>
      <c r="J1366" t="str">
        <v>Block Group 1, Census Tract 9307, Warren County, Tennessee</v>
      </c>
      <c r="K1366" t="str">
        <v>Census Tract 9307, Warren County, Tennessee</v>
      </c>
    </row>
    <row r="1367" spans="1:11" x14ac:dyDescent="0.3">
      <c r="A1367" s="167" t="s">
        <v>7699</v>
      </c>
      <c r="B1367" s="168" t="s">
        <v>2277</v>
      </c>
      <c r="C1367" s="168" t="s">
        <v>7632</v>
      </c>
      <c r="D1367" s="169">
        <v>40</v>
      </c>
      <c r="E1367" s="169">
        <v>40</v>
      </c>
      <c r="F1367" s="169">
        <v>55</v>
      </c>
      <c r="G1367" s="169">
        <v>435</v>
      </c>
      <c r="H1367" s="165">
        <f t="shared" si="31"/>
        <v>9.1954022988505746E-2</v>
      </c>
      <c r="J1367" t="str">
        <v>Block Group 1, Census Tract 9308, Warren County, Tennessee</v>
      </c>
      <c r="K1367" t="str">
        <v>Census Tract 9308, Warren County, Tennessee</v>
      </c>
    </row>
    <row r="1368" spans="1:11" x14ac:dyDescent="0.3">
      <c r="A1368" s="167" t="s">
        <v>7699</v>
      </c>
      <c r="B1368" s="168" t="s">
        <v>2278</v>
      </c>
      <c r="C1368" s="168" t="s">
        <v>7632</v>
      </c>
      <c r="D1368" s="169">
        <v>265</v>
      </c>
      <c r="E1368" s="169">
        <v>350</v>
      </c>
      <c r="F1368" s="169">
        <v>615</v>
      </c>
      <c r="G1368" s="170">
        <v>1920</v>
      </c>
      <c r="H1368" s="165">
        <f t="shared" si="31"/>
        <v>0.18229166666666666</v>
      </c>
      <c r="J1368" t="str">
        <v>Block Group 1, Census Tract 9309, Warren County, Tennessee</v>
      </c>
      <c r="K1368" t="str">
        <v>Census Tract 9309, Warren County, Tennessee</v>
      </c>
    </row>
    <row r="1369" spans="1:11" x14ac:dyDescent="0.3">
      <c r="A1369" s="167" t="s">
        <v>7699</v>
      </c>
      <c r="B1369" s="168" t="s">
        <v>2279</v>
      </c>
      <c r="C1369" s="168" t="s">
        <v>7632</v>
      </c>
      <c r="D1369" s="169">
        <v>10</v>
      </c>
      <c r="E1369" s="169">
        <v>45</v>
      </c>
      <c r="F1369" s="169">
        <v>145</v>
      </c>
      <c r="G1369" s="169">
        <v>950</v>
      </c>
      <c r="H1369" s="165">
        <f t="shared" si="31"/>
        <v>4.736842105263158E-2</v>
      </c>
      <c r="J1369" t="str">
        <v>Block Group 1, Census Tract 9350, White County, Tennessee</v>
      </c>
      <c r="K1369" t="str">
        <v>Census Tract 9350, White County, Tennessee</v>
      </c>
    </row>
    <row r="1370" spans="1:11" x14ac:dyDescent="0.3">
      <c r="A1370" s="167" t="s">
        <v>7699</v>
      </c>
      <c r="B1370" s="168" t="s">
        <v>2280</v>
      </c>
      <c r="C1370" s="168" t="s">
        <v>7632</v>
      </c>
      <c r="D1370" s="169">
        <v>15</v>
      </c>
      <c r="E1370" s="169">
        <v>20</v>
      </c>
      <c r="F1370" s="169">
        <v>125</v>
      </c>
      <c r="G1370" s="169">
        <v>885</v>
      </c>
      <c r="H1370" s="165">
        <f t="shared" si="31"/>
        <v>2.2598870056497175E-2</v>
      </c>
      <c r="J1370" t="str">
        <v>Block Group 1, Census Tract 9351, White County, Tennessee</v>
      </c>
      <c r="K1370" t="str">
        <v>Census Tract 9351, White County, Tennessee</v>
      </c>
    </row>
    <row r="1371" spans="1:11" x14ac:dyDescent="0.3">
      <c r="A1371" s="167" t="s">
        <v>7699</v>
      </c>
      <c r="B1371" s="168" t="s">
        <v>2281</v>
      </c>
      <c r="C1371" s="168" t="s">
        <v>7632</v>
      </c>
      <c r="D1371" s="169">
        <v>85</v>
      </c>
      <c r="E1371" s="169">
        <v>185</v>
      </c>
      <c r="F1371" s="169">
        <v>400</v>
      </c>
      <c r="G1371" s="170">
        <v>1850</v>
      </c>
      <c r="H1371" s="165">
        <f t="shared" si="31"/>
        <v>0.1</v>
      </c>
      <c r="J1371" t="str">
        <v>Block Group 1, Census Tract 9352, White County, Tennessee</v>
      </c>
      <c r="K1371" t="str">
        <v>Census Tract 9352, White County, Tennessee</v>
      </c>
    </row>
    <row r="1372" spans="1:11" x14ac:dyDescent="0.3">
      <c r="A1372" s="167" t="s">
        <v>7699</v>
      </c>
      <c r="B1372" s="168" t="s">
        <v>2282</v>
      </c>
      <c r="C1372" s="168" t="s">
        <v>7632</v>
      </c>
      <c r="D1372" s="169">
        <v>0</v>
      </c>
      <c r="E1372" s="169">
        <v>65</v>
      </c>
      <c r="F1372" s="169">
        <v>105</v>
      </c>
      <c r="G1372" s="169">
        <v>615</v>
      </c>
      <c r="H1372" s="165">
        <f t="shared" si="31"/>
        <v>0.10569105691056911</v>
      </c>
      <c r="J1372" t="str">
        <v>Block Group 1, Census Tract 9353, White County, Tennessee</v>
      </c>
      <c r="K1372" t="str">
        <v>Census Tract 9353, White County, Tennessee</v>
      </c>
    </row>
    <row r="1373" spans="1:11" x14ac:dyDescent="0.3">
      <c r="A1373" s="167" t="s">
        <v>7699</v>
      </c>
      <c r="B1373" s="168" t="s">
        <v>2283</v>
      </c>
      <c r="C1373" s="168" t="s">
        <v>7632</v>
      </c>
      <c r="D1373" s="169">
        <v>65</v>
      </c>
      <c r="E1373" s="169">
        <v>185</v>
      </c>
      <c r="F1373" s="169">
        <v>295</v>
      </c>
      <c r="G1373" s="169">
        <v>580</v>
      </c>
      <c r="H1373" s="165">
        <f t="shared" si="31"/>
        <v>0.31896551724137934</v>
      </c>
      <c r="J1373" t="str">
        <v>Block Group 1, Census Tract 9354, White County, Tennessee</v>
      </c>
      <c r="K1373" t="str">
        <v>Census Tract 9354, White County, Tennessee</v>
      </c>
    </row>
    <row r="1374" spans="1:11" x14ac:dyDescent="0.3">
      <c r="A1374" s="167" t="s">
        <v>7699</v>
      </c>
      <c r="B1374" s="168" t="s">
        <v>2284</v>
      </c>
      <c r="C1374" s="168" t="s">
        <v>7632</v>
      </c>
      <c r="D1374" s="169">
        <v>110</v>
      </c>
      <c r="E1374" s="169">
        <v>110</v>
      </c>
      <c r="F1374" s="169">
        <v>210</v>
      </c>
      <c r="G1374" s="169">
        <v>645</v>
      </c>
      <c r="H1374" s="165">
        <f t="shared" si="31"/>
        <v>0.17054263565891473</v>
      </c>
      <c r="J1374" t="str">
        <v>Block Group 1, Census Tract 9355, White County, Tennessee</v>
      </c>
      <c r="K1374" t="str">
        <v>Census Tract 9355, White County, Tennessee</v>
      </c>
    </row>
    <row r="1375" spans="1:11" x14ac:dyDescent="0.3">
      <c r="A1375" s="167" t="s">
        <v>7699</v>
      </c>
      <c r="B1375" s="168" t="s">
        <v>2285</v>
      </c>
      <c r="C1375" s="168" t="s">
        <v>7632</v>
      </c>
      <c r="D1375" s="169">
        <v>120</v>
      </c>
      <c r="E1375" s="169">
        <v>220</v>
      </c>
      <c r="F1375" s="169">
        <v>305</v>
      </c>
      <c r="G1375" s="169">
        <v>905</v>
      </c>
      <c r="H1375" s="165">
        <f t="shared" si="31"/>
        <v>0.24309392265193369</v>
      </c>
      <c r="J1375" t="str">
        <v>Block Group 1, Census Tract 94, Shelby County, Tennessee</v>
      </c>
      <c r="K1375" t="str">
        <v>Census Tract 94, Shelby County, Tennessee</v>
      </c>
    </row>
    <row r="1376" spans="1:11" x14ac:dyDescent="0.3">
      <c r="A1376" s="167" t="s">
        <v>7699</v>
      </c>
      <c r="B1376" s="168" t="s">
        <v>2286</v>
      </c>
      <c r="C1376" s="168" t="s">
        <v>7632</v>
      </c>
      <c r="D1376" s="169">
        <v>10</v>
      </c>
      <c r="E1376" s="169">
        <v>50</v>
      </c>
      <c r="F1376" s="169">
        <v>150</v>
      </c>
      <c r="G1376" s="169">
        <v>430</v>
      </c>
      <c r="H1376" s="165">
        <f t="shared" si="31"/>
        <v>0.11627906976744186</v>
      </c>
      <c r="J1376" t="str">
        <v>Block Group 1, Census Tract 95.01, Shelby County, Tennessee</v>
      </c>
      <c r="K1376" t="str">
        <v>Census Tract 95.01, Shelby County, Tennessee</v>
      </c>
    </row>
    <row r="1377" spans="1:11" x14ac:dyDescent="0.3">
      <c r="A1377" s="167" t="s">
        <v>7699</v>
      </c>
      <c r="B1377" s="168" t="s">
        <v>2287</v>
      </c>
      <c r="C1377" s="168" t="s">
        <v>7632</v>
      </c>
      <c r="D1377" s="169">
        <v>170</v>
      </c>
      <c r="E1377" s="169">
        <v>395</v>
      </c>
      <c r="F1377" s="169">
        <v>810</v>
      </c>
      <c r="G1377" s="170">
        <v>1740</v>
      </c>
      <c r="H1377" s="165">
        <f t="shared" si="31"/>
        <v>0.22701149425287356</v>
      </c>
      <c r="J1377" t="str">
        <v>Block Group 1, Census Tract 95.02, Shelby County, Tennessee</v>
      </c>
      <c r="K1377" t="str">
        <v>Census Tract 95.02, Shelby County, Tennessee</v>
      </c>
    </row>
    <row r="1378" spans="1:11" x14ac:dyDescent="0.3">
      <c r="A1378" s="167" t="s">
        <v>7699</v>
      </c>
      <c r="B1378" s="168" t="s">
        <v>2288</v>
      </c>
      <c r="C1378" s="168" t="s">
        <v>7632</v>
      </c>
      <c r="D1378" s="169">
        <v>145</v>
      </c>
      <c r="E1378" s="169">
        <v>305</v>
      </c>
      <c r="F1378" s="169">
        <v>595</v>
      </c>
      <c r="G1378" s="170">
        <v>1205</v>
      </c>
      <c r="H1378" s="165">
        <f t="shared" si="31"/>
        <v>0.25311203319502074</v>
      </c>
      <c r="J1378" t="str">
        <v>Block Group 1, Census Tract 9501, Bedford County, Tennessee</v>
      </c>
      <c r="K1378" t="str">
        <v>Census Tract 9501, Bedford County, Tennessee</v>
      </c>
    </row>
    <row r="1379" spans="1:11" x14ac:dyDescent="0.3">
      <c r="A1379" s="167" t="s">
        <v>7699</v>
      </c>
      <c r="B1379" s="168" t="s">
        <v>2289</v>
      </c>
      <c r="C1379" s="168" t="s">
        <v>7632</v>
      </c>
      <c r="D1379" s="169">
        <v>335</v>
      </c>
      <c r="E1379" s="169">
        <v>560</v>
      </c>
      <c r="F1379" s="169">
        <v>745</v>
      </c>
      <c r="G1379" s="170">
        <v>1110</v>
      </c>
      <c r="H1379" s="165">
        <f t="shared" si="31"/>
        <v>0.50450450450450446</v>
      </c>
      <c r="J1379" t="str">
        <v>Block Group 1, Census Tract 9501, Campbell County, Tennessee</v>
      </c>
      <c r="K1379" t="str">
        <v>Census Tract 9501, Campbell County, Tennessee</v>
      </c>
    </row>
    <row r="1380" spans="1:11" x14ac:dyDescent="0.3">
      <c r="A1380" s="167" t="s">
        <v>7699</v>
      </c>
      <c r="B1380" s="168" t="s">
        <v>2290</v>
      </c>
      <c r="C1380" s="168" t="s">
        <v>7632</v>
      </c>
      <c r="D1380" s="169">
        <v>125</v>
      </c>
      <c r="E1380" s="169">
        <v>540</v>
      </c>
      <c r="F1380" s="170">
        <v>1135</v>
      </c>
      <c r="G1380" s="170">
        <v>2425</v>
      </c>
      <c r="H1380" s="165">
        <f t="shared" si="31"/>
        <v>0.22268041237113403</v>
      </c>
      <c r="J1380" t="str">
        <v>Block Group 1, Census Tract 9501, Hardeman County, Tennessee</v>
      </c>
      <c r="K1380" t="str">
        <v>Census Tract 9501, Hardeman County, Tennessee</v>
      </c>
    </row>
    <row r="1381" spans="1:11" x14ac:dyDescent="0.3">
      <c r="A1381" s="167" t="s">
        <v>7699</v>
      </c>
      <c r="B1381" s="168" t="s">
        <v>2291</v>
      </c>
      <c r="C1381" s="168" t="s">
        <v>7632</v>
      </c>
      <c r="D1381" s="169">
        <v>165</v>
      </c>
      <c r="E1381" s="169">
        <v>195</v>
      </c>
      <c r="F1381" s="169">
        <v>610</v>
      </c>
      <c r="G1381" s="170">
        <v>3030</v>
      </c>
      <c r="H1381" s="165">
        <f t="shared" si="31"/>
        <v>6.4356435643564358E-2</v>
      </c>
      <c r="J1381" t="str">
        <v>Block Group 1, Census Tract 9501, Hickman County, Tennessee</v>
      </c>
      <c r="K1381" t="str">
        <v>Census Tract 9501, Hickman County, Tennessee</v>
      </c>
    </row>
    <row r="1382" spans="1:11" x14ac:dyDescent="0.3">
      <c r="A1382" s="167" t="s">
        <v>7699</v>
      </c>
      <c r="B1382" s="168" t="s">
        <v>2292</v>
      </c>
      <c r="C1382" s="168" t="s">
        <v>7632</v>
      </c>
      <c r="D1382" s="169">
        <v>30</v>
      </c>
      <c r="E1382" s="169">
        <v>270</v>
      </c>
      <c r="F1382" s="169">
        <v>685</v>
      </c>
      <c r="G1382" s="170">
        <v>1055</v>
      </c>
      <c r="H1382" s="165">
        <f t="shared" si="31"/>
        <v>0.25592417061611372</v>
      </c>
      <c r="J1382" t="str">
        <v>Block Group 1, Census Tract 9501, Overton County, Tennessee</v>
      </c>
      <c r="K1382" t="str">
        <v>Census Tract 9501, Overton County, Tennessee</v>
      </c>
    </row>
    <row r="1383" spans="1:11" x14ac:dyDescent="0.3">
      <c r="A1383" s="167" t="s">
        <v>7699</v>
      </c>
      <c r="B1383" s="168" t="s">
        <v>2293</v>
      </c>
      <c r="C1383" s="168" t="s">
        <v>7632</v>
      </c>
      <c r="D1383" s="169">
        <v>55</v>
      </c>
      <c r="E1383" s="169">
        <v>280</v>
      </c>
      <c r="F1383" s="169">
        <v>695</v>
      </c>
      <c r="G1383" s="170">
        <v>1405</v>
      </c>
      <c r="H1383" s="165">
        <f t="shared" si="31"/>
        <v>0.199288256227758</v>
      </c>
      <c r="J1383" t="str">
        <v>Block Group 1, Census Tract 9501, Polk County, Tennessee</v>
      </c>
      <c r="K1383" t="str">
        <v>Census Tract 9501, Polk County, Tennessee</v>
      </c>
    </row>
    <row r="1384" spans="1:11" x14ac:dyDescent="0.3">
      <c r="A1384" s="167" t="s">
        <v>7699</v>
      </c>
      <c r="B1384" s="168" t="s">
        <v>2294</v>
      </c>
      <c r="C1384" s="168" t="s">
        <v>7632</v>
      </c>
      <c r="D1384" s="169">
        <v>615</v>
      </c>
      <c r="E1384" s="169">
        <v>900</v>
      </c>
      <c r="F1384" s="170">
        <v>1370</v>
      </c>
      <c r="G1384" s="170">
        <v>1515</v>
      </c>
      <c r="H1384" s="165">
        <f t="shared" si="31"/>
        <v>0.59405940594059403</v>
      </c>
      <c r="J1384" t="str">
        <v>Block Group 1, Census Tract 9501, Wayne County, Tennessee</v>
      </c>
      <c r="K1384" t="str">
        <v>Census Tract 9501, Wayne County, Tennessee</v>
      </c>
    </row>
    <row r="1385" spans="1:11" x14ac:dyDescent="0.3">
      <c r="A1385" s="167" t="s">
        <v>7699</v>
      </c>
      <c r="B1385" s="168" t="s">
        <v>2295</v>
      </c>
      <c r="C1385" s="168" t="s">
        <v>7632</v>
      </c>
      <c r="D1385" s="169">
        <v>705</v>
      </c>
      <c r="E1385" s="170">
        <v>1070</v>
      </c>
      <c r="F1385" s="170">
        <v>1540</v>
      </c>
      <c r="G1385" s="170">
        <v>1765</v>
      </c>
      <c r="H1385" s="165">
        <f t="shared" si="31"/>
        <v>0.60623229461756378</v>
      </c>
      <c r="J1385" t="str">
        <v>Block Group 1, Census Tract 9502, Campbell County, Tennessee</v>
      </c>
      <c r="K1385" t="str">
        <v>Census Tract 9502, Campbell County, Tennessee</v>
      </c>
    </row>
    <row r="1386" spans="1:11" x14ac:dyDescent="0.3">
      <c r="A1386" s="167" t="s">
        <v>7699</v>
      </c>
      <c r="B1386" s="168" t="s">
        <v>2296</v>
      </c>
      <c r="C1386" s="168" t="s">
        <v>7632</v>
      </c>
      <c r="D1386" s="169">
        <v>315</v>
      </c>
      <c r="E1386" s="169">
        <v>755</v>
      </c>
      <c r="F1386" s="169">
        <v>965</v>
      </c>
      <c r="G1386" s="170">
        <v>1135</v>
      </c>
      <c r="H1386" s="165">
        <f t="shared" si="31"/>
        <v>0.66519823788546251</v>
      </c>
      <c r="J1386" t="str">
        <v>Block Group 1, Census Tract 9502, Hardeman County, Tennessee</v>
      </c>
      <c r="K1386" t="str">
        <v>Census Tract 9502, Hardeman County, Tennessee</v>
      </c>
    </row>
    <row r="1387" spans="1:11" x14ac:dyDescent="0.3">
      <c r="A1387" s="167" t="s">
        <v>7699</v>
      </c>
      <c r="B1387" s="168" t="s">
        <v>2297</v>
      </c>
      <c r="C1387" s="168" t="s">
        <v>7632</v>
      </c>
      <c r="D1387" s="169">
        <v>185</v>
      </c>
      <c r="E1387" s="169">
        <v>215</v>
      </c>
      <c r="F1387" s="169">
        <v>295</v>
      </c>
      <c r="G1387" s="169">
        <v>770</v>
      </c>
      <c r="H1387" s="165">
        <f t="shared" si="31"/>
        <v>0.2792207792207792</v>
      </c>
      <c r="J1387" t="str">
        <v>Block Group 1, Census Tract 9502, Overton County, Tennessee</v>
      </c>
      <c r="K1387" t="str">
        <v>Census Tract 9502, Overton County, Tennessee</v>
      </c>
    </row>
    <row r="1388" spans="1:11" x14ac:dyDescent="0.3">
      <c r="A1388" s="167" t="s">
        <v>7699</v>
      </c>
      <c r="B1388" s="168" t="s">
        <v>2298</v>
      </c>
      <c r="C1388" s="168" t="s">
        <v>7632</v>
      </c>
      <c r="D1388" s="169">
        <v>75</v>
      </c>
      <c r="E1388" s="169">
        <v>410</v>
      </c>
      <c r="F1388" s="169">
        <v>475</v>
      </c>
      <c r="G1388" s="169">
        <v>800</v>
      </c>
      <c r="H1388" s="165">
        <f t="shared" si="31"/>
        <v>0.51249999999999996</v>
      </c>
      <c r="J1388" t="str">
        <v>Block Group 1, Census Tract 9502, Wayne County, Tennessee</v>
      </c>
      <c r="K1388" t="str">
        <v>Census Tract 9502, Wayne County, Tennessee</v>
      </c>
    </row>
    <row r="1389" spans="1:11" x14ac:dyDescent="0.3">
      <c r="A1389" s="167" t="s">
        <v>7699</v>
      </c>
      <c r="B1389" s="168" t="s">
        <v>2299</v>
      </c>
      <c r="C1389" s="168" t="s">
        <v>7632</v>
      </c>
      <c r="D1389" s="169">
        <v>140</v>
      </c>
      <c r="E1389" s="169">
        <v>365</v>
      </c>
      <c r="F1389" s="169">
        <v>470</v>
      </c>
      <c r="G1389" s="169">
        <v>705</v>
      </c>
      <c r="H1389" s="165">
        <f t="shared" si="31"/>
        <v>0.51773049645390068</v>
      </c>
      <c r="J1389" t="str">
        <v>Block Group 1, Census Tract 9502.01, Bedford County, Tennessee</v>
      </c>
      <c r="K1389" t="str">
        <v>Census Tract 9502.01, Bedford County, Tennessee</v>
      </c>
    </row>
    <row r="1390" spans="1:11" x14ac:dyDescent="0.3">
      <c r="A1390" s="167" t="s">
        <v>7699</v>
      </c>
      <c r="B1390" s="168" t="s">
        <v>2300</v>
      </c>
      <c r="C1390" s="168" t="s">
        <v>7632</v>
      </c>
      <c r="D1390" s="169">
        <v>605</v>
      </c>
      <c r="E1390" s="170">
        <v>1360</v>
      </c>
      <c r="F1390" s="170">
        <v>1665</v>
      </c>
      <c r="G1390" s="170">
        <v>1790</v>
      </c>
      <c r="H1390" s="165">
        <f t="shared" si="31"/>
        <v>0.75977653631284914</v>
      </c>
      <c r="J1390" t="str">
        <v>Block Group 1, Census Tract 9502.01, Hickman County, Tennessee</v>
      </c>
      <c r="K1390" t="str">
        <v>Census Tract 9502.01, Hickman County, Tennessee</v>
      </c>
    </row>
    <row r="1391" spans="1:11" x14ac:dyDescent="0.3">
      <c r="A1391" s="167" t="s">
        <v>7699</v>
      </c>
      <c r="B1391" s="168" t="s">
        <v>2301</v>
      </c>
      <c r="C1391" s="168" t="s">
        <v>7632</v>
      </c>
      <c r="D1391" s="169">
        <v>160</v>
      </c>
      <c r="E1391" s="169">
        <v>235</v>
      </c>
      <c r="F1391" s="169">
        <v>490</v>
      </c>
      <c r="G1391" s="169">
        <v>915</v>
      </c>
      <c r="H1391" s="165">
        <f t="shared" si="31"/>
        <v>0.25683060109289618</v>
      </c>
      <c r="J1391" t="str">
        <v>Block Group 1, Census Tract 9502.01, Polk County, Tennessee</v>
      </c>
      <c r="K1391" t="str">
        <v>Census Tract 9502.01, Polk County, Tennessee</v>
      </c>
    </row>
    <row r="1392" spans="1:11" x14ac:dyDescent="0.3">
      <c r="A1392" s="167" t="s">
        <v>7699</v>
      </c>
      <c r="B1392" s="168" t="s">
        <v>2302</v>
      </c>
      <c r="C1392" s="168" t="s">
        <v>7632</v>
      </c>
      <c r="D1392" s="169">
        <v>430</v>
      </c>
      <c r="E1392" s="169">
        <v>560</v>
      </c>
      <c r="F1392" s="169">
        <v>610</v>
      </c>
      <c r="G1392" s="169">
        <v>830</v>
      </c>
      <c r="H1392" s="165">
        <f t="shared" si="31"/>
        <v>0.67469879518072284</v>
      </c>
      <c r="J1392" t="str">
        <v>Block Group 1, Census Tract 9502.02, Bedford County, Tennessee</v>
      </c>
      <c r="K1392" t="str">
        <v>Census Tract 9502.02, Bedford County, Tennessee</v>
      </c>
    </row>
    <row r="1393" spans="1:11" x14ac:dyDescent="0.3">
      <c r="A1393" s="167" t="s">
        <v>7699</v>
      </c>
      <c r="B1393" s="168" t="s">
        <v>2303</v>
      </c>
      <c r="C1393" s="168" t="s">
        <v>7632</v>
      </c>
      <c r="D1393" s="169">
        <v>855</v>
      </c>
      <c r="E1393" s="170">
        <v>1210</v>
      </c>
      <c r="F1393" s="170">
        <v>1920</v>
      </c>
      <c r="G1393" s="170">
        <v>2465</v>
      </c>
      <c r="H1393" s="165">
        <f t="shared" si="31"/>
        <v>0.49087221095334688</v>
      </c>
      <c r="J1393" t="str">
        <v>Block Group 1, Census Tract 9502.02, Hickman County, Tennessee</v>
      </c>
      <c r="K1393" t="str">
        <v>Census Tract 9502.02, Hickman County, Tennessee</v>
      </c>
    </row>
    <row r="1394" spans="1:11" x14ac:dyDescent="0.3">
      <c r="A1394" s="167" t="s">
        <v>7699</v>
      </c>
      <c r="B1394" s="168" t="s">
        <v>2304</v>
      </c>
      <c r="C1394" s="168" t="s">
        <v>7632</v>
      </c>
      <c r="D1394" s="169">
        <v>230</v>
      </c>
      <c r="E1394" s="169">
        <v>605</v>
      </c>
      <c r="F1394" s="169">
        <v>650</v>
      </c>
      <c r="G1394" s="169">
        <v>750</v>
      </c>
      <c r="H1394" s="165">
        <f t="shared" si="31"/>
        <v>0.80666666666666664</v>
      </c>
      <c r="J1394" t="str">
        <v>Block Group 1, Census Tract 9502.03, Polk County, Tennessee</v>
      </c>
      <c r="K1394" t="str">
        <v>Census Tract 9502.03, Polk County, Tennessee</v>
      </c>
    </row>
    <row r="1395" spans="1:11" x14ac:dyDescent="0.3">
      <c r="A1395" s="167" t="s">
        <v>7699</v>
      </c>
      <c r="B1395" s="168" t="s">
        <v>2305</v>
      </c>
      <c r="C1395" s="168" t="s">
        <v>7632</v>
      </c>
      <c r="D1395" s="169">
        <v>370</v>
      </c>
      <c r="E1395" s="169">
        <v>675</v>
      </c>
      <c r="F1395" s="169">
        <v>710</v>
      </c>
      <c r="G1395" s="169">
        <v>885</v>
      </c>
      <c r="H1395" s="165">
        <f t="shared" si="31"/>
        <v>0.76271186440677963</v>
      </c>
      <c r="J1395" t="str">
        <v>Block Group 1, Census Tract 9502.04, Polk County, Tennessee</v>
      </c>
      <c r="K1395" t="str">
        <v>Census Tract 9502.04, Polk County, Tennessee</v>
      </c>
    </row>
    <row r="1396" spans="1:11" x14ac:dyDescent="0.3">
      <c r="A1396" s="167" t="s">
        <v>7699</v>
      </c>
      <c r="B1396" s="168" t="s">
        <v>2306</v>
      </c>
      <c r="C1396" s="168" t="s">
        <v>7632</v>
      </c>
      <c r="D1396" s="169">
        <v>945</v>
      </c>
      <c r="E1396" s="170">
        <v>1390</v>
      </c>
      <c r="F1396" s="170">
        <v>1690</v>
      </c>
      <c r="G1396" s="170">
        <v>1920</v>
      </c>
      <c r="H1396" s="165">
        <f t="shared" si="31"/>
        <v>0.72395833333333337</v>
      </c>
      <c r="J1396" t="str">
        <v>Block Group 1, Census Tract 9503, Bedford County, Tennessee</v>
      </c>
      <c r="K1396" t="str">
        <v>Census Tract 9503, Bedford County, Tennessee</v>
      </c>
    </row>
    <row r="1397" spans="1:11" x14ac:dyDescent="0.3">
      <c r="A1397" s="167" t="s">
        <v>7699</v>
      </c>
      <c r="B1397" s="168" t="s">
        <v>2307</v>
      </c>
      <c r="C1397" s="168" t="s">
        <v>7632</v>
      </c>
      <c r="D1397" s="169">
        <v>510</v>
      </c>
      <c r="E1397" s="169">
        <v>745</v>
      </c>
      <c r="F1397" s="169">
        <v>845</v>
      </c>
      <c r="G1397" s="169">
        <v>865</v>
      </c>
      <c r="H1397" s="165">
        <f t="shared" si="31"/>
        <v>0.86127167630057799</v>
      </c>
      <c r="J1397" t="str">
        <v>Block Group 1, Census Tract 9503, Campbell County, Tennessee</v>
      </c>
      <c r="K1397" t="str">
        <v>Census Tract 9503, Campbell County, Tennessee</v>
      </c>
    </row>
    <row r="1398" spans="1:11" x14ac:dyDescent="0.3">
      <c r="A1398" s="167" t="s">
        <v>7699</v>
      </c>
      <c r="B1398" s="168" t="s">
        <v>2308</v>
      </c>
      <c r="C1398" s="168" t="s">
        <v>7632</v>
      </c>
      <c r="D1398" s="169">
        <v>640</v>
      </c>
      <c r="E1398" s="170">
        <v>1095</v>
      </c>
      <c r="F1398" s="170">
        <v>1415</v>
      </c>
      <c r="G1398" s="170">
        <v>1535</v>
      </c>
      <c r="H1398" s="165">
        <f t="shared" si="31"/>
        <v>0.71335504885993484</v>
      </c>
      <c r="J1398" t="str">
        <v>Block Group 1, Census Tract 9503, Hardeman County, Tennessee</v>
      </c>
      <c r="K1398" t="str">
        <v>Census Tract 9503, Hardeman County, Tennessee</v>
      </c>
    </row>
    <row r="1399" spans="1:11" x14ac:dyDescent="0.3">
      <c r="A1399" s="167" t="s">
        <v>7699</v>
      </c>
      <c r="B1399" s="168" t="s">
        <v>2309</v>
      </c>
      <c r="C1399" s="168" t="s">
        <v>7632</v>
      </c>
      <c r="D1399" s="169">
        <v>455</v>
      </c>
      <c r="E1399" s="169">
        <v>900</v>
      </c>
      <c r="F1399" s="170">
        <v>1110</v>
      </c>
      <c r="G1399" s="170">
        <v>1155</v>
      </c>
      <c r="H1399" s="165">
        <f t="shared" si="31"/>
        <v>0.77922077922077926</v>
      </c>
      <c r="J1399" t="str">
        <v>Block Group 1, Census Tract 9503, Polk County, Tennessee</v>
      </c>
      <c r="K1399" t="str">
        <v>Census Tract 9503, Polk County, Tennessee</v>
      </c>
    </row>
    <row r="1400" spans="1:11" x14ac:dyDescent="0.3">
      <c r="A1400" s="167" t="s">
        <v>7699</v>
      </c>
      <c r="B1400" s="168" t="s">
        <v>2310</v>
      </c>
      <c r="C1400" s="168" t="s">
        <v>7632</v>
      </c>
      <c r="D1400" s="170">
        <v>1205</v>
      </c>
      <c r="E1400" s="170">
        <v>1420</v>
      </c>
      <c r="F1400" s="170">
        <v>1645</v>
      </c>
      <c r="G1400" s="170">
        <v>1760</v>
      </c>
      <c r="H1400" s="165">
        <f t="shared" si="31"/>
        <v>0.80681818181818177</v>
      </c>
      <c r="J1400" t="str">
        <v>Block Group 1, Census Tract 9503, Wayne County, Tennessee</v>
      </c>
      <c r="K1400" t="str">
        <v>Census Tract 9503, Wayne County, Tennessee</v>
      </c>
    </row>
    <row r="1401" spans="1:11" x14ac:dyDescent="0.3">
      <c r="A1401" s="167" t="s">
        <v>7699</v>
      </c>
      <c r="B1401" s="168" t="s">
        <v>2311</v>
      </c>
      <c r="C1401" s="168" t="s">
        <v>7632</v>
      </c>
      <c r="D1401" s="170">
        <v>1095</v>
      </c>
      <c r="E1401" s="170">
        <v>1820</v>
      </c>
      <c r="F1401" s="170">
        <v>2750</v>
      </c>
      <c r="G1401" s="170">
        <v>2905</v>
      </c>
      <c r="H1401" s="165">
        <f t="shared" si="31"/>
        <v>0.62650602409638556</v>
      </c>
      <c r="J1401" t="str">
        <v>Block Group 1, Census Tract 9503.01, Hickman County, Tennessee</v>
      </c>
      <c r="K1401" t="str">
        <v>Census Tract 9503.01, Hickman County, Tennessee</v>
      </c>
    </row>
    <row r="1402" spans="1:11" x14ac:dyDescent="0.3">
      <c r="A1402" s="167" t="s">
        <v>7699</v>
      </c>
      <c r="B1402" s="168" t="s">
        <v>2312</v>
      </c>
      <c r="C1402" s="168" t="s">
        <v>7632</v>
      </c>
      <c r="D1402" s="169">
        <v>370</v>
      </c>
      <c r="E1402" s="169">
        <v>590</v>
      </c>
      <c r="F1402" s="169">
        <v>655</v>
      </c>
      <c r="G1402" s="170">
        <v>1010</v>
      </c>
      <c r="H1402" s="165">
        <f t="shared" si="31"/>
        <v>0.58415841584158412</v>
      </c>
      <c r="J1402" t="str">
        <v>Block Group 1, Census Tract 9503.01, Overton County, Tennessee</v>
      </c>
      <c r="K1402" t="str">
        <v>Census Tract 9503.01, Overton County, Tennessee</v>
      </c>
    </row>
    <row r="1403" spans="1:11" x14ac:dyDescent="0.3">
      <c r="A1403" s="167" t="s">
        <v>7699</v>
      </c>
      <c r="B1403" s="168" t="s">
        <v>2313</v>
      </c>
      <c r="C1403" s="168" t="s">
        <v>7632</v>
      </c>
      <c r="D1403" s="170">
        <v>1320</v>
      </c>
      <c r="E1403" s="170">
        <v>2090</v>
      </c>
      <c r="F1403" s="170">
        <v>2380</v>
      </c>
      <c r="G1403" s="170">
        <v>2430</v>
      </c>
      <c r="H1403" s="165">
        <f t="shared" si="31"/>
        <v>0.86008230452674894</v>
      </c>
      <c r="J1403" t="str">
        <v>Block Group 1, Census Tract 9503.02, Hickman County, Tennessee</v>
      </c>
      <c r="K1403" t="str">
        <v>Census Tract 9503.02, Hickman County, Tennessee</v>
      </c>
    </row>
    <row r="1404" spans="1:11" x14ac:dyDescent="0.3">
      <c r="A1404" s="167" t="s">
        <v>7699</v>
      </c>
      <c r="B1404" s="168" t="s">
        <v>2314</v>
      </c>
      <c r="C1404" s="168" t="s">
        <v>7632</v>
      </c>
      <c r="D1404" s="169">
        <v>525</v>
      </c>
      <c r="E1404" s="169">
        <v>575</v>
      </c>
      <c r="F1404" s="169">
        <v>835</v>
      </c>
      <c r="G1404" s="169">
        <v>835</v>
      </c>
      <c r="H1404" s="165">
        <f t="shared" si="31"/>
        <v>0.68862275449101795</v>
      </c>
      <c r="J1404" t="str">
        <v>Block Group 1, Census Tract 9503.02, Overton County, Tennessee</v>
      </c>
      <c r="K1404" t="str">
        <v>Census Tract 9503.02, Overton County, Tennessee</v>
      </c>
    </row>
    <row r="1405" spans="1:11" x14ac:dyDescent="0.3">
      <c r="A1405" s="167" t="s">
        <v>7699</v>
      </c>
      <c r="B1405" s="168" t="s">
        <v>2315</v>
      </c>
      <c r="C1405" s="168" t="s">
        <v>7632</v>
      </c>
      <c r="D1405" s="169">
        <v>590</v>
      </c>
      <c r="E1405" s="169">
        <v>945</v>
      </c>
      <c r="F1405" s="170">
        <v>1410</v>
      </c>
      <c r="G1405" s="170">
        <v>1715</v>
      </c>
      <c r="H1405" s="165">
        <f t="shared" si="31"/>
        <v>0.55102040816326525</v>
      </c>
      <c r="J1405" t="str">
        <v>Block Group 1, Census Tract 9504, Campbell County, Tennessee</v>
      </c>
      <c r="K1405" t="str">
        <v>Census Tract 9504, Campbell County, Tennessee</v>
      </c>
    </row>
    <row r="1406" spans="1:11" x14ac:dyDescent="0.3">
      <c r="A1406" s="167" t="s">
        <v>7699</v>
      </c>
      <c r="B1406" s="168" t="s">
        <v>2316</v>
      </c>
      <c r="C1406" s="168" t="s">
        <v>7632</v>
      </c>
      <c r="D1406" s="169">
        <v>750</v>
      </c>
      <c r="E1406" s="169">
        <v>835</v>
      </c>
      <c r="F1406" s="170">
        <v>1035</v>
      </c>
      <c r="G1406" s="170">
        <v>1135</v>
      </c>
      <c r="H1406" s="165">
        <f t="shared" si="31"/>
        <v>0.73568281938325997</v>
      </c>
      <c r="J1406" t="str">
        <v>Block Group 1, Census Tract 9504, Hardeman County, Tennessee</v>
      </c>
      <c r="K1406" t="str">
        <v>Census Tract 9504, Hardeman County, Tennessee</v>
      </c>
    </row>
    <row r="1407" spans="1:11" x14ac:dyDescent="0.3">
      <c r="A1407" s="167" t="s">
        <v>7699</v>
      </c>
      <c r="B1407" s="168" t="s">
        <v>2317</v>
      </c>
      <c r="C1407" s="168" t="s">
        <v>7632</v>
      </c>
      <c r="D1407" s="170">
        <v>1315</v>
      </c>
      <c r="E1407" s="170">
        <v>1525</v>
      </c>
      <c r="F1407" s="170">
        <v>1890</v>
      </c>
      <c r="G1407" s="170">
        <v>2280</v>
      </c>
      <c r="H1407" s="165">
        <f t="shared" si="31"/>
        <v>0.66885964912280704</v>
      </c>
      <c r="J1407" t="str">
        <v>Block Group 1, Census Tract 9504, Hickman County, Tennessee</v>
      </c>
      <c r="K1407" t="str">
        <v>Census Tract 9504, Hickman County, Tennessee</v>
      </c>
    </row>
    <row r="1408" spans="1:11" x14ac:dyDescent="0.3">
      <c r="A1408" s="167" t="s">
        <v>7699</v>
      </c>
      <c r="B1408" s="168" t="s">
        <v>2318</v>
      </c>
      <c r="C1408" s="168" t="s">
        <v>7632</v>
      </c>
      <c r="D1408" s="169">
        <v>450</v>
      </c>
      <c r="E1408" s="169">
        <v>730</v>
      </c>
      <c r="F1408" s="170">
        <v>1070</v>
      </c>
      <c r="G1408" s="170">
        <v>1070</v>
      </c>
      <c r="H1408" s="165">
        <f t="shared" si="31"/>
        <v>0.68224299065420557</v>
      </c>
      <c r="J1408" t="str">
        <v>Block Group 1, Census Tract 9504, Overton County, Tennessee</v>
      </c>
      <c r="K1408" t="str">
        <v>Census Tract 9504, Overton County, Tennessee</v>
      </c>
    </row>
    <row r="1409" spans="1:11" x14ac:dyDescent="0.3">
      <c r="A1409" s="167" t="s">
        <v>7699</v>
      </c>
      <c r="B1409" s="168" t="s">
        <v>2319</v>
      </c>
      <c r="C1409" s="168" t="s">
        <v>7632</v>
      </c>
      <c r="D1409" s="169">
        <v>60</v>
      </c>
      <c r="E1409" s="169">
        <v>80</v>
      </c>
      <c r="F1409" s="169">
        <v>325</v>
      </c>
      <c r="G1409" s="169">
        <v>610</v>
      </c>
      <c r="H1409" s="165">
        <f t="shared" si="31"/>
        <v>0.13114754098360656</v>
      </c>
      <c r="J1409" t="str">
        <v>Block Group 1, Census Tract 9504, Polk County, Tennessee</v>
      </c>
      <c r="K1409" t="str">
        <v>Census Tract 9504, Polk County, Tennessee</v>
      </c>
    </row>
    <row r="1410" spans="1:11" x14ac:dyDescent="0.3">
      <c r="A1410" s="167" t="s">
        <v>7699</v>
      </c>
      <c r="B1410" s="168" t="s">
        <v>2320</v>
      </c>
      <c r="C1410" s="168" t="s">
        <v>7632</v>
      </c>
      <c r="D1410" s="169">
        <v>85</v>
      </c>
      <c r="E1410" s="169">
        <v>110</v>
      </c>
      <c r="F1410" s="169">
        <v>500</v>
      </c>
      <c r="G1410" s="169">
        <v>610</v>
      </c>
      <c r="H1410" s="165">
        <f t="shared" si="31"/>
        <v>0.18032786885245902</v>
      </c>
      <c r="J1410" t="str">
        <v>Block Group 1, Census Tract 9504, Wayne County, Tennessee</v>
      </c>
      <c r="K1410" t="str">
        <v>Census Tract 9504, Wayne County, Tennessee</v>
      </c>
    </row>
    <row r="1411" spans="1:11" x14ac:dyDescent="0.3">
      <c r="A1411" s="167" t="s">
        <v>7699</v>
      </c>
      <c r="B1411" s="168" t="s">
        <v>2321</v>
      </c>
      <c r="C1411" s="168" t="s">
        <v>7632</v>
      </c>
      <c r="D1411" s="169">
        <v>350</v>
      </c>
      <c r="E1411" s="169">
        <v>515</v>
      </c>
      <c r="F1411" s="169">
        <v>725</v>
      </c>
      <c r="G1411" s="170">
        <v>1015</v>
      </c>
      <c r="H1411" s="165">
        <f t="shared" si="31"/>
        <v>0.5073891625615764</v>
      </c>
      <c r="J1411" t="str">
        <v>Block Group 1, Census Tract 9504.01, Bedford County, Tennessee</v>
      </c>
      <c r="K1411" t="str">
        <v>Census Tract 9504.01, Bedford County, Tennessee</v>
      </c>
    </row>
    <row r="1412" spans="1:11" x14ac:dyDescent="0.3">
      <c r="A1412" s="167" t="s">
        <v>7699</v>
      </c>
      <c r="B1412" s="168" t="s">
        <v>2322</v>
      </c>
      <c r="C1412" s="168" t="s">
        <v>7632</v>
      </c>
      <c r="D1412" s="169">
        <v>40</v>
      </c>
      <c r="E1412" s="169">
        <v>340</v>
      </c>
      <c r="F1412" s="169">
        <v>500</v>
      </c>
      <c r="G1412" s="169">
        <v>850</v>
      </c>
      <c r="H1412" s="165">
        <f t="shared" ref="H1412:H1475" si="32">E1412/G1412</f>
        <v>0.4</v>
      </c>
      <c r="J1412" t="str">
        <v>Block Group 1, Census Tract 9504.02, Bedford County, Tennessee</v>
      </c>
      <c r="K1412" t="str">
        <v>Census Tract 9504.02, Bedford County, Tennessee</v>
      </c>
    </row>
    <row r="1413" spans="1:11" x14ac:dyDescent="0.3">
      <c r="A1413" s="167" t="s">
        <v>7699</v>
      </c>
      <c r="B1413" s="168" t="s">
        <v>2323</v>
      </c>
      <c r="C1413" s="168" t="s">
        <v>7632</v>
      </c>
      <c r="D1413" s="169">
        <v>670</v>
      </c>
      <c r="E1413" s="170">
        <v>1200</v>
      </c>
      <c r="F1413" s="170">
        <v>1565</v>
      </c>
      <c r="G1413" s="170">
        <v>2385</v>
      </c>
      <c r="H1413" s="165">
        <f t="shared" si="32"/>
        <v>0.50314465408805031</v>
      </c>
      <c r="J1413" t="str">
        <v>Block Group 1, Census Tract 9505, Bedford County, Tennessee</v>
      </c>
      <c r="K1413" t="str">
        <v>Census Tract 9505, Bedford County, Tennessee</v>
      </c>
    </row>
    <row r="1414" spans="1:11" x14ac:dyDescent="0.3">
      <c r="A1414" s="167" t="s">
        <v>7699</v>
      </c>
      <c r="B1414" s="168" t="s">
        <v>2324</v>
      </c>
      <c r="C1414" s="168" t="s">
        <v>7632</v>
      </c>
      <c r="D1414" s="169">
        <v>690</v>
      </c>
      <c r="E1414" s="169">
        <v>935</v>
      </c>
      <c r="F1414" s="170">
        <v>1220</v>
      </c>
      <c r="G1414" s="170">
        <v>1385</v>
      </c>
      <c r="H1414" s="165">
        <f t="shared" si="32"/>
        <v>0.67509025270758127</v>
      </c>
      <c r="J1414" t="str">
        <v>Block Group 1, Census Tract 9505, Campbell County, Tennessee</v>
      </c>
      <c r="K1414" t="str">
        <v>Census Tract 9505, Campbell County, Tennessee</v>
      </c>
    </row>
    <row r="1415" spans="1:11" x14ac:dyDescent="0.3">
      <c r="A1415" s="167" t="s">
        <v>7699</v>
      </c>
      <c r="B1415" s="168" t="s">
        <v>2325</v>
      </c>
      <c r="C1415" s="168" t="s">
        <v>7632</v>
      </c>
      <c r="D1415" s="170">
        <v>1435</v>
      </c>
      <c r="E1415" s="170">
        <v>1705</v>
      </c>
      <c r="F1415" s="170">
        <v>1900</v>
      </c>
      <c r="G1415" s="170">
        <v>2095</v>
      </c>
      <c r="H1415" s="165">
        <f t="shared" si="32"/>
        <v>0.81384248210023868</v>
      </c>
      <c r="J1415" t="str">
        <v>Block Group 1, Census Tract 9505, Hardeman County, Tennessee</v>
      </c>
      <c r="K1415" t="str">
        <v>Census Tract 9505, Hardeman County, Tennessee</v>
      </c>
    </row>
    <row r="1416" spans="1:11" x14ac:dyDescent="0.3">
      <c r="A1416" s="167" t="s">
        <v>7699</v>
      </c>
      <c r="B1416" s="168" t="s">
        <v>2326</v>
      </c>
      <c r="C1416" s="168" t="s">
        <v>7632</v>
      </c>
      <c r="D1416" s="169">
        <v>840</v>
      </c>
      <c r="E1416" s="169">
        <v>960</v>
      </c>
      <c r="F1416" s="170">
        <v>1770</v>
      </c>
      <c r="G1416" s="170">
        <v>1860</v>
      </c>
      <c r="H1416" s="165">
        <f t="shared" si="32"/>
        <v>0.5161290322580645</v>
      </c>
      <c r="J1416" t="str">
        <v>Block Group 1, Census Tract 9505, Hickman County, Tennessee</v>
      </c>
      <c r="K1416" t="str">
        <v>Census Tract 9505, Hickman County, Tennessee</v>
      </c>
    </row>
    <row r="1417" spans="1:11" x14ac:dyDescent="0.3">
      <c r="A1417" s="167" t="s">
        <v>7699</v>
      </c>
      <c r="B1417" s="168" t="s">
        <v>2327</v>
      </c>
      <c r="C1417" s="168" t="s">
        <v>7632</v>
      </c>
      <c r="D1417" s="169">
        <v>585</v>
      </c>
      <c r="E1417" s="170">
        <v>1095</v>
      </c>
      <c r="F1417" s="170">
        <v>1435</v>
      </c>
      <c r="G1417" s="170">
        <v>1975</v>
      </c>
      <c r="H1417" s="165">
        <f t="shared" si="32"/>
        <v>0.5544303797468354</v>
      </c>
      <c r="J1417" t="str">
        <v>Block Group 1, Census Tract 9505.01, Overton County, Tennessee</v>
      </c>
      <c r="K1417" t="str">
        <v>Census Tract 9505.01, Overton County, Tennessee</v>
      </c>
    </row>
    <row r="1418" spans="1:11" x14ac:dyDescent="0.3">
      <c r="A1418" s="167" t="s">
        <v>7699</v>
      </c>
      <c r="B1418" s="168" t="s">
        <v>2328</v>
      </c>
      <c r="C1418" s="168" t="s">
        <v>7632</v>
      </c>
      <c r="D1418" s="169">
        <v>530</v>
      </c>
      <c r="E1418" s="169">
        <v>915</v>
      </c>
      <c r="F1418" s="170">
        <v>1475</v>
      </c>
      <c r="G1418" s="170">
        <v>1510</v>
      </c>
      <c r="H1418" s="165">
        <f t="shared" si="32"/>
        <v>0.60596026490066224</v>
      </c>
      <c r="J1418" t="str">
        <v>Block Group 1, Census Tract 9505.02, Overton County, Tennessee</v>
      </c>
      <c r="K1418" t="str">
        <v>Census Tract 9505.02, Overton County, Tennessee</v>
      </c>
    </row>
    <row r="1419" spans="1:11" x14ac:dyDescent="0.3">
      <c r="A1419" s="167" t="s">
        <v>7699</v>
      </c>
      <c r="B1419" s="168" t="s">
        <v>2329</v>
      </c>
      <c r="C1419" s="168" t="s">
        <v>7632</v>
      </c>
      <c r="D1419" s="169">
        <v>260</v>
      </c>
      <c r="E1419" s="169">
        <v>325</v>
      </c>
      <c r="F1419" s="169">
        <v>485</v>
      </c>
      <c r="G1419" s="169">
        <v>575</v>
      </c>
      <c r="H1419" s="165">
        <f t="shared" si="32"/>
        <v>0.56521739130434778</v>
      </c>
      <c r="J1419" t="str">
        <v>Block Group 1, Census Tract 9506, Bedford County, Tennessee</v>
      </c>
      <c r="K1419" t="str">
        <v>Census Tract 9506, Bedford County, Tennessee</v>
      </c>
    </row>
    <row r="1420" spans="1:11" x14ac:dyDescent="0.3">
      <c r="A1420" s="167" t="s">
        <v>7699</v>
      </c>
      <c r="B1420" s="168" t="s">
        <v>2330</v>
      </c>
      <c r="C1420" s="168" t="s">
        <v>7632</v>
      </c>
      <c r="D1420" s="169">
        <v>345</v>
      </c>
      <c r="E1420" s="169">
        <v>515</v>
      </c>
      <c r="F1420" s="169">
        <v>740</v>
      </c>
      <c r="G1420" s="169">
        <v>895</v>
      </c>
      <c r="H1420" s="165">
        <f t="shared" si="32"/>
        <v>0.57541899441340782</v>
      </c>
      <c r="J1420" t="str">
        <v>Block Group 1, Census Tract 9506, Hardeman County, Tennessee</v>
      </c>
      <c r="K1420" t="str">
        <v>Census Tract 9506, Hardeman County, Tennessee</v>
      </c>
    </row>
    <row r="1421" spans="1:11" x14ac:dyDescent="0.3">
      <c r="A1421" s="167" t="s">
        <v>7699</v>
      </c>
      <c r="B1421" s="168" t="s">
        <v>2331</v>
      </c>
      <c r="C1421" s="168" t="s">
        <v>7632</v>
      </c>
      <c r="D1421" s="170">
        <v>1005</v>
      </c>
      <c r="E1421" s="170">
        <v>1450</v>
      </c>
      <c r="F1421" s="170">
        <v>1775</v>
      </c>
      <c r="G1421" s="170">
        <v>2130</v>
      </c>
      <c r="H1421" s="165">
        <f t="shared" si="32"/>
        <v>0.68075117370892024</v>
      </c>
      <c r="J1421" t="str">
        <v>Block Group 1, Census Tract 9506, Overton County, Tennessee</v>
      </c>
      <c r="K1421" t="str">
        <v>Census Tract 9506, Overton County, Tennessee</v>
      </c>
    </row>
    <row r="1422" spans="1:11" x14ac:dyDescent="0.3">
      <c r="A1422" s="167" t="s">
        <v>7699</v>
      </c>
      <c r="B1422" s="168" t="s">
        <v>2332</v>
      </c>
      <c r="C1422" s="168" t="s">
        <v>7632</v>
      </c>
      <c r="D1422" s="169">
        <v>425</v>
      </c>
      <c r="E1422" s="169">
        <v>785</v>
      </c>
      <c r="F1422" s="169">
        <v>850</v>
      </c>
      <c r="G1422" s="169">
        <v>980</v>
      </c>
      <c r="H1422" s="165">
        <f t="shared" si="32"/>
        <v>0.80102040816326525</v>
      </c>
      <c r="J1422" t="str">
        <v>Block Group 1, Census Tract 9506.01, Campbell County, Tennessee</v>
      </c>
      <c r="K1422" t="str">
        <v>Census Tract 9506.01, Campbell County, Tennessee</v>
      </c>
    </row>
    <row r="1423" spans="1:11" x14ac:dyDescent="0.3">
      <c r="A1423" s="167" t="s">
        <v>7699</v>
      </c>
      <c r="B1423" s="168" t="s">
        <v>2333</v>
      </c>
      <c r="C1423" s="168" t="s">
        <v>7632</v>
      </c>
      <c r="D1423" s="170">
        <v>1360</v>
      </c>
      <c r="E1423" s="170">
        <v>2185</v>
      </c>
      <c r="F1423" s="170">
        <v>2705</v>
      </c>
      <c r="G1423" s="170">
        <v>2905</v>
      </c>
      <c r="H1423" s="165">
        <f t="shared" si="32"/>
        <v>0.75215146299483648</v>
      </c>
      <c r="J1423" t="str">
        <v>Block Group 1, Census Tract 9506.02, Campbell County, Tennessee</v>
      </c>
      <c r="K1423" t="str">
        <v>Census Tract 9506.02, Campbell County, Tennessee</v>
      </c>
    </row>
    <row r="1424" spans="1:11" x14ac:dyDescent="0.3">
      <c r="A1424" s="167" t="s">
        <v>7699</v>
      </c>
      <c r="B1424" s="168" t="s">
        <v>2334</v>
      </c>
      <c r="C1424" s="168" t="s">
        <v>7632</v>
      </c>
      <c r="D1424" s="169">
        <v>215</v>
      </c>
      <c r="E1424" s="169">
        <v>455</v>
      </c>
      <c r="F1424" s="169">
        <v>690</v>
      </c>
      <c r="G1424" s="169">
        <v>830</v>
      </c>
      <c r="H1424" s="165">
        <f t="shared" si="32"/>
        <v>0.54819277108433739</v>
      </c>
      <c r="J1424" t="str">
        <v>Block Group 1, Census Tract 9507, Bedford County, Tennessee</v>
      </c>
      <c r="K1424" t="str">
        <v>Census Tract 9507, Bedford County, Tennessee</v>
      </c>
    </row>
    <row r="1425" spans="1:11" x14ac:dyDescent="0.3">
      <c r="A1425" s="167" t="s">
        <v>7699</v>
      </c>
      <c r="B1425" s="168" t="s">
        <v>2335</v>
      </c>
      <c r="C1425" s="168" t="s">
        <v>7632</v>
      </c>
      <c r="D1425" s="169">
        <v>160</v>
      </c>
      <c r="E1425" s="169">
        <v>540</v>
      </c>
      <c r="F1425" s="170">
        <v>1080</v>
      </c>
      <c r="G1425" s="170">
        <v>1775</v>
      </c>
      <c r="H1425" s="165">
        <f t="shared" si="32"/>
        <v>0.30422535211267604</v>
      </c>
      <c r="J1425" t="str">
        <v>Block Group 1, Census Tract 9507.01, Campbell County, Tennessee</v>
      </c>
      <c r="K1425" t="str">
        <v>Census Tract 9507.01, Campbell County, Tennessee</v>
      </c>
    </row>
    <row r="1426" spans="1:11" x14ac:dyDescent="0.3">
      <c r="A1426" s="167" t="s">
        <v>7699</v>
      </c>
      <c r="B1426" s="168" t="s">
        <v>2336</v>
      </c>
      <c r="C1426" s="168" t="s">
        <v>7632</v>
      </c>
      <c r="D1426" s="169">
        <v>835</v>
      </c>
      <c r="E1426" s="170">
        <v>2205</v>
      </c>
      <c r="F1426" s="170">
        <v>2640</v>
      </c>
      <c r="G1426" s="170">
        <v>3230</v>
      </c>
      <c r="H1426" s="165">
        <f t="shared" si="32"/>
        <v>0.6826625386996904</v>
      </c>
      <c r="J1426" t="str">
        <v>Block Group 1, Census Tract 9507.02, Campbell County, Tennessee</v>
      </c>
      <c r="K1426" t="str">
        <v>Census Tract 9507.02, Campbell County, Tennessee</v>
      </c>
    </row>
    <row r="1427" spans="1:11" x14ac:dyDescent="0.3">
      <c r="A1427" s="167" t="s">
        <v>7699</v>
      </c>
      <c r="B1427" s="168" t="s">
        <v>2337</v>
      </c>
      <c r="C1427" s="168" t="s">
        <v>7632</v>
      </c>
      <c r="D1427" s="169">
        <v>275</v>
      </c>
      <c r="E1427" s="169">
        <v>515</v>
      </c>
      <c r="F1427" s="169">
        <v>910</v>
      </c>
      <c r="G1427" s="170">
        <v>2045</v>
      </c>
      <c r="H1427" s="165">
        <f t="shared" si="32"/>
        <v>0.25183374083129584</v>
      </c>
      <c r="J1427" t="str">
        <v>Block Group 1, Census Tract 9508, Bedford County, Tennessee</v>
      </c>
      <c r="K1427" t="str">
        <v>Census Tract 9508, Bedford County, Tennessee</v>
      </c>
    </row>
    <row r="1428" spans="1:11" x14ac:dyDescent="0.3">
      <c r="A1428" s="167" t="s">
        <v>7699</v>
      </c>
      <c r="B1428" s="168" t="s">
        <v>2338</v>
      </c>
      <c r="C1428" s="168" t="s">
        <v>7632</v>
      </c>
      <c r="D1428" s="169">
        <v>250</v>
      </c>
      <c r="E1428" s="169">
        <v>340</v>
      </c>
      <c r="F1428" s="169">
        <v>560</v>
      </c>
      <c r="G1428" s="170">
        <v>1615</v>
      </c>
      <c r="H1428" s="165">
        <f t="shared" si="32"/>
        <v>0.21052631578947367</v>
      </c>
      <c r="J1428" t="str">
        <v>Block Group 1, Census Tract 9508, Campbell County, Tennessee</v>
      </c>
      <c r="K1428" t="str">
        <v>Census Tract 9508, Campbell County, Tennessee</v>
      </c>
    </row>
    <row r="1429" spans="1:11" x14ac:dyDescent="0.3">
      <c r="A1429" s="167" t="s">
        <v>7699</v>
      </c>
      <c r="B1429" s="168" t="s">
        <v>2339</v>
      </c>
      <c r="C1429" s="168" t="s">
        <v>7632</v>
      </c>
      <c r="D1429" s="169">
        <v>430</v>
      </c>
      <c r="E1429" s="169">
        <v>775</v>
      </c>
      <c r="F1429" s="170">
        <v>1550</v>
      </c>
      <c r="G1429" s="170">
        <v>3205</v>
      </c>
      <c r="H1429" s="165">
        <f t="shared" si="32"/>
        <v>0.24180967238689546</v>
      </c>
      <c r="J1429" t="str">
        <v>Block Group 1, Census Tract 9509, Campbell County, Tennessee</v>
      </c>
      <c r="K1429" t="str">
        <v>Census Tract 9509, Campbell County, Tennessee</v>
      </c>
    </row>
    <row r="1430" spans="1:11" x14ac:dyDescent="0.3">
      <c r="A1430" s="167" t="s">
        <v>7699</v>
      </c>
      <c r="B1430" s="168" t="s">
        <v>2340</v>
      </c>
      <c r="C1430" s="168" t="s">
        <v>7632</v>
      </c>
      <c r="D1430" s="169">
        <v>615</v>
      </c>
      <c r="E1430" s="169">
        <v>915</v>
      </c>
      <c r="F1430" s="170">
        <v>1335</v>
      </c>
      <c r="G1430" s="170">
        <v>1450</v>
      </c>
      <c r="H1430" s="165">
        <f t="shared" si="32"/>
        <v>0.63103448275862073</v>
      </c>
      <c r="J1430" t="str">
        <v>Block Group 1, Census Tract 9510, Campbell County, Tennessee</v>
      </c>
      <c r="K1430" t="str">
        <v>Census Tract 9510, Campbell County, Tennessee</v>
      </c>
    </row>
    <row r="1431" spans="1:11" x14ac:dyDescent="0.3">
      <c r="A1431" s="167" t="s">
        <v>7699</v>
      </c>
      <c r="B1431" s="168" t="s">
        <v>2341</v>
      </c>
      <c r="C1431" s="168" t="s">
        <v>7632</v>
      </c>
      <c r="D1431" s="169">
        <v>225</v>
      </c>
      <c r="E1431" s="170">
        <v>1115</v>
      </c>
      <c r="F1431" s="170">
        <v>1715</v>
      </c>
      <c r="G1431" s="170">
        <v>2685</v>
      </c>
      <c r="H1431" s="165">
        <f t="shared" si="32"/>
        <v>0.41527001862197394</v>
      </c>
      <c r="J1431" t="str">
        <v>Block Group 1, Census Tract 9511, Campbell County, Tennessee</v>
      </c>
      <c r="K1431" t="str">
        <v>Census Tract 9511, Campbell County, Tennessee</v>
      </c>
    </row>
    <row r="1432" spans="1:11" x14ac:dyDescent="0.3">
      <c r="A1432" s="167" t="s">
        <v>7699</v>
      </c>
      <c r="B1432" s="168" t="s">
        <v>2342</v>
      </c>
      <c r="C1432" s="168" t="s">
        <v>7632</v>
      </c>
      <c r="D1432" s="169">
        <v>670</v>
      </c>
      <c r="E1432" s="170">
        <v>1050</v>
      </c>
      <c r="F1432" s="170">
        <v>1345</v>
      </c>
      <c r="G1432" s="170">
        <v>2460</v>
      </c>
      <c r="H1432" s="165">
        <f t="shared" si="32"/>
        <v>0.42682926829268292</v>
      </c>
      <c r="J1432" t="str">
        <v>Block Group 1, Census Tract 9530, Bledsoe County, Tennessee</v>
      </c>
      <c r="K1432" t="str">
        <v>Census Tract 9530, Bledsoe County, Tennessee</v>
      </c>
    </row>
    <row r="1433" spans="1:11" x14ac:dyDescent="0.3">
      <c r="A1433" s="167" t="s">
        <v>7699</v>
      </c>
      <c r="B1433" s="168" t="s">
        <v>2343</v>
      </c>
      <c r="C1433" s="168" t="s">
        <v>7632</v>
      </c>
      <c r="D1433" s="169">
        <v>660</v>
      </c>
      <c r="E1433" s="169">
        <v>925</v>
      </c>
      <c r="F1433" s="170">
        <v>1750</v>
      </c>
      <c r="G1433" s="170">
        <v>3000</v>
      </c>
      <c r="H1433" s="165">
        <f t="shared" si="32"/>
        <v>0.30833333333333335</v>
      </c>
      <c r="J1433" t="str">
        <v>Block Group 1, Census Tract 9531.01, Bledsoe County, Tennessee</v>
      </c>
      <c r="K1433" t="str">
        <v>Census Tract 9531.01, Bledsoe County, Tennessee</v>
      </c>
    </row>
    <row r="1434" spans="1:11" x14ac:dyDescent="0.3">
      <c r="A1434" s="167" t="s">
        <v>7699</v>
      </c>
      <c r="B1434" s="168" t="s">
        <v>2344</v>
      </c>
      <c r="C1434" s="168" t="s">
        <v>7632</v>
      </c>
      <c r="D1434" s="169">
        <v>515</v>
      </c>
      <c r="E1434" s="169">
        <v>810</v>
      </c>
      <c r="F1434" s="170">
        <v>1305</v>
      </c>
      <c r="G1434" s="170">
        <v>2020</v>
      </c>
      <c r="H1434" s="165">
        <f t="shared" si="32"/>
        <v>0.40099009900990101</v>
      </c>
      <c r="J1434" t="str">
        <v>Block Group 1, Census Tract 9531.02, Bledsoe County, Tennessee</v>
      </c>
      <c r="K1434" t="str">
        <v>Census Tract 9531.02, Bledsoe County, Tennessee</v>
      </c>
    </row>
    <row r="1435" spans="1:11" x14ac:dyDescent="0.3">
      <c r="A1435" s="167" t="s">
        <v>7699</v>
      </c>
      <c r="B1435" s="168" t="s">
        <v>2345</v>
      </c>
      <c r="C1435" s="168" t="s">
        <v>7632</v>
      </c>
      <c r="D1435" s="169">
        <v>865</v>
      </c>
      <c r="E1435" s="170">
        <v>1375</v>
      </c>
      <c r="F1435" s="170">
        <v>1520</v>
      </c>
      <c r="G1435" s="170">
        <v>1755</v>
      </c>
      <c r="H1435" s="165">
        <f t="shared" si="32"/>
        <v>0.7834757834757835</v>
      </c>
      <c r="J1435" t="str">
        <v>Block Group 1, Census Tract 9532, Bledsoe County, Tennessee</v>
      </c>
      <c r="K1435" t="str">
        <v>Census Tract 9532, Bledsoe County, Tennessee</v>
      </c>
    </row>
    <row r="1436" spans="1:11" x14ac:dyDescent="0.3">
      <c r="A1436" s="167" t="s">
        <v>7699</v>
      </c>
      <c r="B1436" s="168" t="s">
        <v>2346</v>
      </c>
      <c r="C1436" s="168" t="s">
        <v>7632</v>
      </c>
      <c r="D1436" s="169">
        <v>575</v>
      </c>
      <c r="E1436" s="169">
        <v>940</v>
      </c>
      <c r="F1436" s="170">
        <v>1285</v>
      </c>
      <c r="G1436" s="170">
        <v>1855</v>
      </c>
      <c r="H1436" s="165">
        <f t="shared" si="32"/>
        <v>0.50673854447439348</v>
      </c>
      <c r="J1436" t="str">
        <v>Block Group 1, Census Tract 9550, Clay County, Tennessee</v>
      </c>
      <c r="K1436" t="str">
        <v>Census Tract 9550, Clay County, Tennessee</v>
      </c>
    </row>
    <row r="1437" spans="1:11" x14ac:dyDescent="0.3">
      <c r="A1437" s="167" t="s">
        <v>7699</v>
      </c>
      <c r="B1437" s="168" t="s">
        <v>2347</v>
      </c>
      <c r="C1437" s="168" t="s">
        <v>7632</v>
      </c>
      <c r="D1437" s="169">
        <v>480</v>
      </c>
      <c r="E1437" s="169">
        <v>535</v>
      </c>
      <c r="F1437" s="170">
        <v>1870</v>
      </c>
      <c r="G1437" s="170">
        <v>3555</v>
      </c>
      <c r="H1437" s="165">
        <f t="shared" si="32"/>
        <v>0.15049226441631505</v>
      </c>
      <c r="J1437" t="str">
        <v>Block Group 1, Census Tract 9550, Grundy County, Tennessee</v>
      </c>
      <c r="K1437" t="str">
        <v>Census Tract 9550, Grundy County, Tennessee</v>
      </c>
    </row>
    <row r="1438" spans="1:11" x14ac:dyDescent="0.3">
      <c r="A1438" s="167" t="s">
        <v>7699</v>
      </c>
      <c r="B1438" s="168" t="s">
        <v>2348</v>
      </c>
      <c r="C1438" s="168" t="s">
        <v>7632</v>
      </c>
      <c r="D1438" s="169">
        <v>0</v>
      </c>
      <c r="E1438" s="169">
        <v>455</v>
      </c>
      <c r="F1438" s="169">
        <v>700</v>
      </c>
      <c r="G1438" s="170">
        <v>1180</v>
      </c>
      <c r="H1438" s="165">
        <f t="shared" si="32"/>
        <v>0.38559322033898308</v>
      </c>
      <c r="J1438" t="str">
        <v>Block Group 1, Census Tract 9550, Marshall County, Tennessee</v>
      </c>
      <c r="K1438" t="str">
        <v>Census Tract 9550, Marshall County, Tennessee</v>
      </c>
    </row>
    <row r="1439" spans="1:11" x14ac:dyDescent="0.3">
      <c r="A1439" s="167" t="s">
        <v>7699</v>
      </c>
      <c r="B1439" s="168" t="s">
        <v>2349</v>
      </c>
      <c r="C1439" s="168" t="s">
        <v>7632</v>
      </c>
      <c r="D1439" s="169">
        <v>0</v>
      </c>
      <c r="E1439" s="169">
        <v>695</v>
      </c>
      <c r="F1439" s="170">
        <v>1030</v>
      </c>
      <c r="G1439" s="170">
        <v>2650</v>
      </c>
      <c r="H1439" s="165">
        <f t="shared" si="32"/>
        <v>0.26226415094339622</v>
      </c>
      <c r="J1439" t="str">
        <v>Block Group 1, Census Tract 9550.01, Decatur County, Tennessee</v>
      </c>
      <c r="K1439" t="str">
        <v>Census Tract 9550.01, Decatur County, Tennessee</v>
      </c>
    </row>
    <row r="1440" spans="1:11" x14ac:dyDescent="0.3">
      <c r="A1440" s="167" t="s">
        <v>7699</v>
      </c>
      <c r="B1440" s="168" t="s">
        <v>2350</v>
      </c>
      <c r="C1440" s="168" t="s">
        <v>7632</v>
      </c>
      <c r="D1440" s="169">
        <v>500</v>
      </c>
      <c r="E1440" s="170">
        <v>1020</v>
      </c>
      <c r="F1440" s="170">
        <v>1185</v>
      </c>
      <c r="G1440" s="170">
        <v>1675</v>
      </c>
      <c r="H1440" s="165">
        <f t="shared" si="32"/>
        <v>0.60895522388059697</v>
      </c>
      <c r="J1440" t="str">
        <v>Block Group 1, Census Tract 9550.03, Decatur County, Tennessee</v>
      </c>
      <c r="K1440" t="str">
        <v>Census Tract 9550.03, Decatur County, Tennessee</v>
      </c>
    </row>
    <row r="1441" spans="1:11" x14ac:dyDescent="0.3">
      <c r="A1441" s="167" t="s">
        <v>7699</v>
      </c>
      <c r="B1441" s="168" t="s">
        <v>2351</v>
      </c>
      <c r="C1441" s="168" t="s">
        <v>7632</v>
      </c>
      <c r="D1441" s="169">
        <v>25</v>
      </c>
      <c r="E1441" s="169">
        <v>275</v>
      </c>
      <c r="F1441" s="169">
        <v>655</v>
      </c>
      <c r="G1441" s="170">
        <v>2405</v>
      </c>
      <c r="H1441" s="165">
        <f t="shared" si="32"/>
        <v>0.11434511434511435</v>
      </c>
      <c r="J1441" t="str">
        <v>Block Group 1, Census Tract 9550.04, Decatur County, Tennessee</v>
      </c>
      <c r="K1441" t="str">
        <v>Census Tract 9550.04, Decatur County, Tennessee</v>
      </c>
    </row>
    <row r="1442" spans="1:11" x14ac:dyDescent="0.3">
      <c r="A1442" s="167" t="s">
        <v>7699</v>
      </c>
      <c r="B1442" s="168" t="s">
        <v>2352</v>
      </c>
      <c r="C1442" s="168" t="s">
        <v>7632</v>
      </c>
      <c r="D1442" s="169">
        <v>930</v>
      </c>
      <c r="E1442" s="169">
        <v>955</v>
      </c>
      <c r="F1442" s="170">
        <v>1260</v>
      </c>
      <c r="G1442" s="170">
        <v>1840</v>
      </c>
      <c r="H1442" s="165">
        <f t="shared" si="32"/>
        <v>0.51902173913043481</v>
      </c>
      <c r="J1442" t="str">
        <v>Block Group 1, Census Tract 9551, Clay County, Tennessee</v>
      </c>
      <c r="K1442" t="str">
        <v>Census Tract 9551, Clay County, Tennessee</v>
      </c>
    </row>
    <row r="1443" spans="1:11" x14ac:dyDescent="0.3">
      <c r="A1443" s="167" t="s">
        <v>7699</v>
      </c>
      <c r="B1443" s="168" t="s">
        <v>2353</v>
      </c>
      <c r="C1443" s="168" t="s">
        <v>7632</v>
      </c>
      <c r="D1443" s="169">
        <v>55</v>
      </c>
      <c r="E1443" s="169">
        <v>230</v>
      </c>
      <c r="F1443" s="169">
        <v>665</v>
      </c>
      <c r="G1443" s="170">
        <v>1825</v>
      </c>
      <c r="H1443" s="165">
        <f t="shared" si="32"/>
        <v>0.12602739726027398</v>
      </c>
      <c r="J1443" t="str">
        <v>Block Group 1, Census Tract 9551, Grundy County, Tennessee</v>
      </c>
      <c r="K1443" t="str">
        <v>Census Tract 9551, Grundy County, Tennessee</v>
      </c>
    </row>
    <row r="1444" spans="1:11" x14ac:dyDescent="0.3">
      <c r="A1444" s="167" t="s">
        <v>7699</v>
      </c>
      <c r="B1444" s="168" t="s">
        <v>2354</v>
      </c>
      <c r="C1444" s="168" t="s">
        <v>7632</v>
      </c>
      <c r="D1444" s="169">
        <v>220</v>
      </c>
      <c r="E1444" s="169">
        <v>375</v>
      </c>
      <c r="F1444" s="169">
        <v>555</v>
      </c>
      <c r="G1444" s="170">
        <v>1020</v>
      </c>
      <c r="H1444" s="165">
        <f t="shared" si="32"/>
        <v>0.36764705882352944</v>
      </c>
      <c r="J1444" t="str">
        <v>Block Group 1, Census Tract 9551, Marshall County, Tennessee</v>
      </c>
      <c r="K1444" t="str">
        <v>Census Tract 9551, Marshall County, Tennessee</v>
      </c>
    </row>
    <row r="1445" spans="1:11" x14ac:dyDescent="0.3">
      <c r="A1445" s="167" t="s">
        <v>7699</v>
      </c>
      <c r="B1445" s="168" t="s">
        <v>2355</v>
      </c>
      <c r="C1445" s="168" t="s">
        <v>7632</v>
      </c>
      <c r="D1445" s="169">
        <v>195</v>
      </c>
      <c r="E1445" s="169">
        <v>290</v>
      </c>
      <c r="F1445" s="169">
        <v>455</v>
      </c>
      <c r="G1445" s="169">
        <v>815</v>
      </c>
      <c r="H1445" s="165">
        <f t="shared" si="32"/>
        <v>0.35582822085889571</v>
      </c>
      <c r="J1445" t="str">
        <v>Block Group 1, Census Tract 9551.01, Decatur County, Tennessee</v>
      </c>
      <c r="K1445" t="str">
        <v>Census Tract 9551.01, Decatur County, Tennessee</v>
      </c>
    </row>
    <row r="1446" spans="1:11" x14ac:dyDescent="0.3">
      <c r="A1446" s="167" t="s">
        <v>7699</v>
      </c>
      <c r="B1446" s="168" t="s">
        <v>2356</v>
      </c>
      <c r="C1446" s="168" t="s">
        <v>7632</v>
      </c>
      <c r="D1446" s="169">
        <v>435</v>
      </c>
      <c r="E1446" s="169">
        <v>685</v>
      </c>
      <c r="F1446" s="169">
        <v>760</v>
      </c>
      <c r="G1446" s="169">
        <v>855</v>
      </c>
      <c r="H1446" s="165">
        <f t="shared" si="32"/>
        <v>0.80116959064327486</v>
      </c>
      <c r="J1446" t="str">
        <v>Block Group 1, Census Tract 9551.02, Decatur County, Tennessee</v>
      </c>
      <c r="K1446" t="str">
        <v>Census Tract 9551.02, Decatur County, Tennessee</v>
      </c>
    </row>
    <row r="1447" spans="1:11" x14ac:dyDescent="0.3">
      <c r="A1447" s="167" t="s">
        <v>7699</v>
      </c>
      <c r="B1447" s="168" t="s">
        <v>2357</v>
      </c>
      <c r="C1447" s="168" t="s">
        <v>7632</v>
      </c>
      <c r="D1447" s="169">
        <v>505</v>
      </c>
      <c r="E1447" s="169">
        <v>985</v>
      </c>
      <c r="F1447" s="170">
        <v>1080</v>
      </c>
      <c r="G1447" s="170">
        <v>1095</v>
      </c>
      <c r="H1447" s="165">
        <f t="shared" si="32"/>
        <v>0.8995433789954338</v>
      </c>
      <c r="J1447" t="str">
        <v>Block Group 1, Census Tract 9552, Grundy County, Tennessee</v>
      </c>
      <c r="K1447" t="str">
        <v>Census Tract 9552, Grundy County, Tennessee</v>
      </c>
    </row>
    <row r="1448" spans="1:11" x14ac:dyDescent="0.3">
      <c r="A1448" s="167" t="s">
        <v>7699</v>
      </c>
      <c r="B1448" s="168" t="s">
        <v>2358</v>
      </c>
      <c r="C1448" s="168" t="s">
        <v>7632</v>
      </c>
      <c r="D1448" s="169">
        <v>745</v>
      </c>
      <c r="E1448" s="169">
        <v>810</v>
      </c>
      <c r="F1448" s="170">
        <v>1065</v>
      </c>
      <c r="G1448" s="170">
        <v>1345</v>
      </c>
      <c r="H1448" s="165">
        <f t="shared" si="32"/>
        <v>0.60223048327137552</v>
      </c>
      <c r="J1448" t="str">
        <v>Block Group 1, Census Tract 9552, Marshall County, Tennessee</v>
      </c>
      <c r="K1448" t="str">
        <v>Census Tract 9552, Marshall County, Tennessee</v>
      </c>
    </row>
    <row r="1449" spans="1:11" x14ac:dyDescent="0.3">
      <c r="A1449" s="167" t="s">
        <v>7699</v>
      </c>
      <c r="B1449" s="168" t="s">
        <v>2359</v>
      </c>
      <c r="C1449" s="168" t="s">
        <v>7632</v>
      </c>
      <c r="D1449" s="170">
        <v>1915</v>
      </c>
      <c r="E1449" s="170">
        <v>2050</v>
      </c>
      <c r="F1449" s="170">
        <v>2050</v>
      </c>
      <c r="G1449" s="170">
        <v>2095</v>
      </c>
      <c r="H1449" s="165">
        <f t="shared" si="32"/>
        <v>0.97852028639618138</v>
      </c>
      <c r="J1449" t="str">
        <v>Block Group 1, Census Tract 9553, Grundy County, Tennessee</v>
      </c>
      <c r="K1449" t="str">
        <v>Census Tract 9553, Grundy County, Tennessee</v>
      </c>
    </row>
    <row r="1450" spans="1:11" x14ac:dyDescent="0.3">
      <c r="A1450" s="167" t="s">
        <v>7699</v>
      </c>
      <c r="B1450" s="168" t="s">
        <v>2360</v>
      </c>
      <c r="C1450" s="168" t="s">
        <v>7632</v>
      </c>
      <c r="D1450" s="169">
        <v>460</v>
      </c>
      <c r="E1450" s="169">
        <v>595</v>
      </c>
      <c r="F1450" s="169">
        <v>905</v>
      </c>
      <c r="G1450" s="170">
        <v>1515</v>
      </c>
      <c r="H1450" s="165">
        <f t="shared" si="32"/>
        <v>0.39273927392739272</v>
      </c>
      <c r="J1450" t="str">
        <v>Block Group 1, Census Tract 9553, Marshall County, Tennessee</v>
      </c>
      <c r="K1450" t="str">
        <v>Census Tract 9553, Marshall County, Tennessee</v>
      </c>
    </row>
    <row r="1451" spans="1:11" x14ac:dyDescent="0.3">
      <c r="A1451" s="167" t="s">
        <v>7699</v>
      </c>
      <c r="B1451" s="168" t="s">
        <v>2361</v>
      </c>
      <c r="C1451" s="168" t="s">
        <v>7632</v>
      </c>
      <c r="D1451" s="169">
        <v>640</v>
      </c>
      <c r="E1451" s="169">
        <v>765</v>
      </c>
      <c r="F1451" s="169">
        <v>780</v>
      </c>
      <c r="G1451" s="169">
        <v>795</v>
      </c>
      <c r="H1451" s="165">
        <f t="shared" si="32"/>
        <v>0.96226415094339623</v>
      </c>
      <c r="J1451" t="str">
        <v>Block Group 1, Census Tract 9554, Marshall County, Tennessee</v>
      </c>
      <c r="K1451" t="str">
        <v>Census Tract 9554, Marshall County, Tennessee</v>
      </c>
    </row>
    <row r="1452" spans="1:11" x14ac:dyDescent="0.3">
      <c r="A1452" s="167" t="s">
        <v>7699</v>
      </c>
      <c r="B1452" s="168" t="s">
        <v>2362</v>
      </c>
      <c r="C1452" s="168" t="s">
        <v>7632</v>
      </c>
      <c r="D1452" s="169">
        <v>85</v>
      </c>
      <c r="E1452" s="169">
        <v>285</v>
      </c>
      <c r="F1452" s="169">
        <v>450</v>
      </c>
      <c r="G1452" s="170">
        <v>1290</v>
      </c>
      <c r="H1452" s="165">
        <f t="shared" si="32"/>
        <v>0.22093023255813954</v>
      </c>
      <c r="J1452" t="str">
        <v>Block Group 1, Census Tract 9555, Marshall County, Tennessee</v>
      </c>
      <c r="K1452" t="str">
        <v>Census Tract 9555, Marshall County, Tennessee</v>
      </c>
    </row>
    <row r="1453" spans="1:11" x14ac:dyDescent="0.3">
      <c r="A1453" s="167" t="s">
        <v>7699</v>
      </c>
      <c r="B1453" s="168" t="s">
        <v>2363</v>
      </c>
      <c r="C1453" s="168" t="s">
        <v>7632</v>
      </c>
      <c r="D1453" s="169">
        <v>280</v>
      </c>
      <c r="E1453" s="169">
        <v>505</v>
      </c>
      <c r="F1453" s="170">
        <v>1260</v>
      </c>
      <c r="G1453" s="170">
        <v>2500</v>
      </c>
      <c r="H1453" s="165">
        <f t="shared" si="32"/>
        <v>0.20200000000000001</v>
      </c>
      <c r="J1453" t="str">
        <v>Block Group 1, Census Tract 9560, Johnson County, Tennessee</v>
      </c>
      <c r="K1453" t="str">
        <v>Census Tract 9560, Johnson County, Tennessee</v>
      </c>
    </row>
    <row r="1454" spans="1:11" x14ac:dyDescent="0.3">
      <c r="A1454" s="167" t="s">
        <v>7699</v>
      </c>
      <c r="B1454" s="168" t="s">
        <v>2364</v>
      </c>
      <c r="C1454" s="168" t="s">
        <v>7632</v>
      </c>
      <c r="D1454" s="169">
        <v>20</v>
      </c>
      <c r="E1454" s="169">
        <v>20</v>
      </c>
      <c r="F1454" s="169">
        <v>155</v>
      </c>
      <c r="G1454" s="169">
        <v>500</v>
      </c>
      <c r="H1454" s="165">
        <f t="shared" si="32"/>
        <v>0.04</v>
      </c>
      <c r="J1454" t="str">
        <v>Block Group 1, Census Tract 9561, Johnson County, Tennessee</v>
      </c>
      <c r="K1454" t="str">
        <v>Census Tract 9561, Johnson County, Tennessee</v>
      </c>
    </row>
    <row r="1455" spans="1:11" x14ac:dyDescent="0.3">
      <c r="A1455" s="167" t="s">
        <v>7699</v>
      </c>
      <c r="B1455" s="168" t="s">
        <v>2365</v>
      </c>
      <c r="C1455" s="168" t="s">
        <v>7632</v>
      </c>
      <c r="D1455" s="169">
        <v>455</v>
      </c>
      <c r="E1455" s="169">
        <v>645</v>
      </c>
      <c r="F1455" s="170">
        <v>1025</v>
      </c>
      <c r="G1455" s="170">
        <v>1300</v>
      </c>
      <c r="H1455" s="165">
        <f t="shared" si="32"/>
        <v>0.49615384615384617</v>
      </c>
      <c r="J1455" t="str">
        <v>Block Group 1, Census Tract 9562, Johnson County, Tennessee</v>
      </c>
      <c r="K1455" t="str">
        <v>Census Tract 9562, Johnson County, Tennessee</v>
      </c>
    </row>
    <row r="1456" spans="1:11" x14ac:dyDescent="0.3">
      <c r="A1456" s="167" t="s">
        <v>7699</v>
      </c>
      <c r="B1456" s="168" t="s">
        <v>2366</v>
      </c>
      <c r="C1456" s="168" t="s">
        <v>7632</v>
      </c>
      <c r="D1456" s="169">
        <v>150</v>
      </c>
      <c r="E1456" s="169">
        <v>215</v>
      </c>
      <c r="F1456" s="169">
        <v>215</v>
      </c>
      <c r="G1456" s="169">
        <v>340</v>
      </c>
      <c r="H1456" s="165">
        <f t="shared" si="32"/>
        <v>0.63235294117647056</v>
      </c>
      <c r="J1456" t="str">
        <v>Block Group 1, Census Tract 9563, Johnson County, Tennessee</v>
      </c>
      <c r="K1456" t="str">
        <v>Census Tract 9563, Johnson County, Tennessee</v>
      </c>
    </row>
    <row r="1457" spans="1:11" x14ac:dyDescent="0.3">
      <c r="A1457" s="167" t="s">
        <v>7699</v>
      </c>
      <c r="B1457" s="168" t="s">
        <v>2367</v>
      </c>
      <c r="C1457" s="168" t="s">
        <v>7632</v>
      </c>
      <c r="D1457" s="169">
        <v>70</v>
      </c>
      <c r="E1457" s="169">
        <v>160</v>
      </c>
      <c r="F1457" s="169">
        <v>160</v>
      </c>
      <c r="G1457" s="169">
        <v>210</v>
      </c>
      <c r="H1457" s="165">
        <f t="shared" si="32"/>
        <v>0.76190476190476186</v>
      </c>
      <c r="J1457" t="str">
        <v>Block Group 1, Census Tract 9564, Johnson County, Tennessee</v>
      </c>
      <c r="K1457" t="str">
        <v>Census Tract 9564, Johnson County, Tennessee</v>
      </c>
    </row>
    <row r="1458" spans="1:11" x14ac:dyDescent="0.3">
      <c r="A1458" s="167" t="s">
        <v>7699</v>
      </c>
      <c r="B1458" s="168" t="s">
        <v>2368</v>
      </c>
      <c r="C1458" s="168" t="s">
        <v>7632</v>
      </c>
      <c r="D1458" s="169">
        <v>245</v>
      </c>
      <c r="E1458" s="169">
        <v>470</v>
      </c>
      <c r="F1458" s="169">
        <v>590</v>
      </c>
      <c r="G1458" s="170">
        <v>1065</v>
      </c>
      <c r="H1458" s="165">
        <f t="shared" si="32"/>
        <v>0.44131455399061031</v>
      </c>
      <c r="J1458" t="str">
        <v>Block Group 1, Census Tract 96, Shelby County, Tennessee</v>
      </c>
      <c r="K1458" t="str">
        <v>Census Tract 96, Shelby County, Tennessee</v>
      </c>
    </row>
    <row r="1459" spans="1:11" x14ac:dyDescent="0.3">
      <c r="A1459" s="167" t="s">
        <v>7699</v>
      </c>
      <c r="B1459" s="168" t="s">
        <v>2369</v>
      </c>
      <c r="C1459" s="168" t="s">
        <v>7632</v>
      </c>
      <c r="D1459" s="169">
        <v>105</v>
      </c>
      <c r="E1459" s="169">
        <v>435</v>
      </c>
      <c r="F1459" s="169">
        <v>850</v>
      </c>
      <c r="G1459" s="170">
        <v>1305</v>
      </c>
      <c r="H1459" s="165">
        <f t="shared" si="32"/>
        <v>0.33333333333333331</v>
      </c>
      <c r="J1459" t="str">
        <v>Block Group 1, Census Tract 9601, Cannon County, Tennessee</v>
      </c>
      <c r="K1459" t="str">
        <v>Census Tract 9601, Cannon County, Tennessee</v>
      </c>
    </row>
    <row r="1460" spans="1:11" x14ac:dyDescent="0.3">
      <c r="A1460" s="167" t="s">
        <v>7699</v>
      </c>
      <c r="B1460" s="168" t="s">
        <v>2370</v>
      </c>
      <c r="C1460" s="168" t="s">
        <v>7632</v>
      </c>
      <c r="D1460" s="169">
        <v>140</v>
      </c>
      <c r="E1460" s="169">
        <v>405</v>
      </c>
      <c r="F1460" s="169">
        <v>435</v>
      </c>
      <c r="G1460" s="169">
        <v>785</v>
      </c>
      <c r="H1460" s="165">
        <f t="shared" si="32"/>
        <v>0.51592356687898089</v>
      </c>
      <c r="J1460" t="str">
        <v>Block Group 1, Census Tract 9601, Franklin County, Tennessee</v>
      </c>
      <c r="K1460" t="str">
        <v>Census Tract 9601, Franklin County, Tennessee</v>
      </c>
    </row>
    <row r="1461" spans="1:11" x14ac:dyDescent="0.3">
      <c r="A1461" s="167" t="s">
        <v>7699</v>
      </c>
      <c r="B1461" s="168" t="s">
        <v>2371</v>
      </c>
      <c r="C1461" s="168" t="s">
        <v>7632</v>
      </c>
      <c r="D1461" s="169">
        <v>220</v>
      </c>
      <c r="E1461" s="169">
        <v>245</v>
      </c>
      <c r="F1461" s="169">
        <v>310</v>
      </c>
      <c r="G1461" s="169">
        <v>450</v>
      </c>
      <c r="H1461" s="165">
        <f t="shared" si="32"/>
        <v>0.5444444444444444</v>
      </c>
      <c r="J1461" t="str">
        <v>Block Group 1, Census Tract 9601, Jackson County, Tennessee</v>
      </c>
      <c r="K1461" t="str">
        <v>Census Tract 9601, Jackson County, Tennessee</v>
      </c>
    </row>
    <row r="1462" spans="1:11" x14ac:dyDescent="0.3">
      <c r="A1462" s="167" t="s">
        <v>7699</v>
      </c>
      <c r="B1462" s="168" t="s">
        <v>2372</v>
      </c>
      <c r="C1462" s="168" t="s">
        <v>7632</v>
      </c>
      <c r="D1462" s="169">
        <v>385</v>
      </c>
      <c r="E1462" s="169">
        <v>450</v>
      </c>
      <c r="F1462" s="169">
        <v>495</v>
      </c>
      <c r="G1462" s="170">
        <v>1395</v>
      </c>
      <c r="H1462" s="165">
        <f t="shared" si="32"/>
        <v>0.32258064516129031</v>
      </c>
      <c r="J1462" t="str">
        <v>Block Group 1, Census Tract 9601, Lake County, Tennessee</v>
      </c>
      <c r="K1462" t="str">
        <v>Census Tract 9601, Lake County, Tennessee</v>
      </c>
    </row>
    <row r="1463" spans="1:11" x14ac:dyDescent="0.3">
      <c r="A1463" s="167" t="s">
        <v>7699</v>
      </c>
      <c r="B1463" s="168" t="s">
        <v>2373</v>
      </c>
      <c r="C1463" s="168" t="s">
        <v>7632</v>
      </c>
      <c r="D1463" s="169">
        <v>325</v>
      </c>
      <c r="E1463" s="170">
        <v>1045</v>
      </c>
      <c r="F1463" s="170">
        <v>1295</v>
      </c>
      <c r="G1463" s="170">
        <v>1740</v>
      </c>
      <c r="H1463" s="165">
        <f t="shared" si="32"/>
        <v>0.60057471264367812</v>
      </c>
      <c r="J1463" t="str">
        <v>Block Group 1, Census Tract 9601, Lawrence County, Tennessee</v>
      </c>
      <c r="K1463" t="str">
        <v>Census Tract 9601, Lawrence County, Tennessee</v>
      </c>
    </row>
    <row r="1464" spans="1:11" x14ac:dyDescent="0.3">
      <c r="A1464" s="167" t="s">
        <v>7699</v>
      </c>
      <c r="B1464" s="168" t="s">
        <v>2374</v>
      </c>
      <c r="C1464" s="168" t="s">
        <v>7632</v>
      </c>
      <c r="D1464" s="169">
        <v>175</v>
      </c>
      <c r="E1464" s="169">
        <v>210</v>
      </c>
      <c r="F1464" s="169">
        <v>235</v>
      </c>
      <c r="G1464" s="169">
        <v>245</v>
      </c>
      <c r="H1464" s="165">
        <f t="shared" si="32"/>
        <v>0.8571428571428571</v>
      </c>
      <c r="J1464" t="str">
        <v>Block Group 1, Census Tract 9601, Meigs County, Tennessee</v>
      </c>
      <c r="K1464" t="str">
        <v>Census Tract 9601, Meigs County, Tennessee</v>
      </c>
    </row>
    <row r="1465" spans="1:11" x14ac:dyDescent="0.3">
      <c r="A1465" s="167" t="s">
        <v>7699</v>
      </c>
      <c r="B1465" s="168" t="s">
        <v>2375</v>
      </c>
      <c r="C1465" s="168" t="s">
        <v>7632</v>
      </c>
      <c r="D1465" s="169">
        <v>435</v>
      </c>
      <c r="E1465" s="170">
        <v>1015</v>
      </c>
      <c r="F1465" s="170">
        <v>1380</v>
      </c>
      <c r="G1465" s="170">
        <v>1835</v>
      </c>
      <c r="H1465" s="165">
        <f t="shared" si="32"/>
        <v>0.55313351498637597</v>
      </c>
      <c r="J1465" t="str">
        <v>Block Group 1, Census Tract 9602, Jackson County, Tennessee</v>
      </c>
      <c r="K1465" t="str">
        <v>Census Tract 9602, Jackson County, Tennessee</v>
      </c>
    </row>
    <row r="1466" spans="1:11" x14ac:dyDescent="0.3">
      <c r="A1466" s="167" t="s">
        <v>7699</v>
      </c>
      <c r="B1466" s="168" t="s">
        <v>2376</v>
      </c>
      <c r="C1466" s="168" t="s">
        <v>7632</v>
      </c>
      <c r="D1466" s="169">
        <v>0</v>
      </c>
      <c r="E1466" s="169">
        <v>0</v>
      </c>
      <c r="F1466" s="169">
        <v>0</v>
      </c>
      <c r="G1466" s="169">
        <v>0</v>
      </c>
      <c r="H1466" s="165" t="e">
        <f t="shared" si="32"/>
        <v>#DIV/0!</v>
      </c>
      <c r="J1466" t="str">
        <v>Block Group 1, Census Tract 9602, Lake County, Tennessee</v>
      </c>
      <c r="K1466" t="str">
        <v>Census Tract 9602, Lake County, Tennessee</v>
      </c>
    </row>
    <row r="1467" spans="1:11" x14ac:dyDescent="0.3">
      <c r="A1467" s="167" t="s">
        <v>7699</v>
      </c>
      <c r="B1467" s="168" t="s">
        <v>2377</v>
      </c>
      <c r="C1467" s="168" t="s">
        <v>7632</v>
      </c>
      <c r="D1467" s="169">
        <v>0</v>
      </c>
      <c r="E1467" s="169">
        <v>0</v>
      </c>
      <c r="F1467" s="169">
        <v>0</v>
      </c>
      <c r="G1467" s="169">
        <v>0</v>
      </c>
      <c r="H1467" s="165" t="e">
        <f t="shared" si="32"/>
        <v>#DIV/0!</v>
      </c>
      <c r="J1467" t="str">
        <v>Block Group 1, Census Tract 9602, Lawrence County, Tennessee</v>
      </c>
      <c r="K1467" t="str">
        <v>Census Tract 9602, Lawrence County, Tennessee</v>
      </c>
    </row>
    <row r="1468" spans="1:11" x14ac:dyDescent="0.3">
      <c r="A1468" s="167" t="s">
        <v>7699</v>
      </c>
      <c r="B1468" s="168" t="s">
        <v>2378</v>
      </c>
      <c r="C1468" s="168" t="s">
        <v>182</v>
      </c>
      <c r="D1468" s="169">
        <v>140</v>
      </c>
      <c r="E1468" s="169">
        <v>360</v>
      </c>
      <c r="F1468" s="169">
        <v>530</v>
      </c>
      <c r="G1468" s="169">
        <v>765</v>
      </c>
      <c r="H1468" s="165">
        <f t="shared" si="32"/>
        <v>0.47058823529411764</v>
      </c>
      <c r="J1468" t="str">
        <v>Block Group 1, Census Tract 9602, Meigs County, Tennessee</v>
      </c>
      <c r="K1468" t="str">
        <v>Census Tract 9602, Meigs County, Tennessee</v>
      </c>
    </row>
    <row r="1469" spans="1:11" x14ac:dyDescent="0.3">
      <c r="A1469" s="167" t="s">
        <v>7699</v>
      </c>
      <c r="B1469" s="168" t="s">
        <v>2379</v>
      </c>
      <c r="C1469" s="168" t="s">
        <v>182</v>
      </c>
      <c r="D1469" s="169">
        <v>90</v>
      </c>
      <c r="E1469" s="169">
        <v>150</v>
      </c>
      <c r="F1469" s="169">
        <v>330</v>
      </c>
      <c r="G1469" s="169">
        <v>575</v>
      </c>
      <c r="H1469" s="165">
        <f t="shared" si="32"/>
        <v>0.2608695652173913</v>
      </c>
      <c r="J1469" t="str">
        <v>Block Group 1, Census Tract 9602.01, Cannon County, Tennessee</v>
      </c>
      <c r="K1469" t="str">
        <v>Census Tract 9602.01, Cannon County, Tennessee</v>
      </c>
    </row>
    <row r="1470" spans="1:11" x14ac:dyDescent="0.3">
      <c r="A1470" s="167" t="s">
        <v>7699</v>
      </c>
      <c r="B1470" s="168" t="s">
        <v>2380</v>
      </c>
      <c r="C1470" s="168" t="s">
        <v>182</v>
      </c>
      <c r="D1470" s="169">
        <v>110</v>
      </c>
      <c r="E1470" s="169">
        <v>155</v>
      </c>
      <c r="F1470" s="169">
        <v>215</v>
      </c>
      <c r="G1470" s="169">
        <v>330</v>
      </c>
      <c r="H1470" s="165">
        <f t="shared" si="32"/>
        <v>0.46969696969696972</v>
      </c>
      <c r="J1470" t="str">
        <v>Block Group 1, Census Tract 9602.01, Franklin County, Tennessee</v>
      </c>
      <c r="K1470" t="str">
        <v>Census Tract 9602.01, Franklin County, Tennessee</v>
      </c>
    </row>
    <row r="1471" spans="1:11" x14ac:dyDescent="0.3">
      <c r="A1471" s="167" t="s">
        <v>7699</v>
      </c>
      <c r="B1471" s="168" t="s">
        <v>2381</v>
      </c>
      <c r="C1471" s="168" t="s">
        <v>182</v>
      </c>
      <c r="D1471" s="169">
        <v>260</v>
      </c>
      <c r="E1471" s="169">
        <v>580</v>
      </c>
      <c r="F1471" s="169">
        <v>830</v>
      </c>
      <c r="G1471" s="169">
        <v>980</v>
      </c>
      <c r="H1471" s="165">
        <f t="shared" si="32"/>
        <v>0.59183673469387754</v>
      </c>
      <c r="J1471" t="str">
        <v>Block Group 1, Census Tract 9602.02, Cannon County, Tennessee</v>
      </c>
      <c r="K1471" t="str">
        <v>Census Tract 9602.02, Cannon County, Tennessee</v>
      </c>
    </row>
    <row r="1472" spans="1:11" x14ac:dyDescent="0.3">
      <c r="A1472" s="167" t="s">
        <v>7699</v>
      </c>
      <c r="B1472" s="168" t="s">
        <v>2382</v>
      </c>
      <c r="C1472" s="168" t="s">
        <v>182</v>
      </c>
      <c r="D1472" s="169">
        <v>320</v>
      </c>
      <c r="E1472" s="169">
        <v>400</v>
      </c>
      <c r="F1472" s="169">
        <v>775</v>
      </c>
      <c r="G1472" s="170">
        <v>1280</v>
      </c>
      <c r="H1472" s="165">
        <f t="shared" si="32"/>
        <v>0.3125</v>
      </c>
      <c r="J1472" t="str">
        <v>Block Group 1, Census Tract 9602.02, Franklin County, Tennessee</v>
      </c>
      <c r="K1472" t="str">
        <v>Census Tract 9602.02, Franklin County, Tennessee</v>
      </c>
    </row>
    <row r="1473" spans="1:11" x14ac:dyDescent="0.3">
      <c r="A1473" s="167" t="s">
        <v>7699</v>
      </c>
      <c r="B1473" s="168" t="s">
        <v>2383</v>
      </c>
      <c r="C1473" s="168" t="s">
        <v>182</v>
      </c>
      <c r="D1473" s="169">
        <v>245</v>
      </c>
      <c r="E1473" s="169">
        <v>455</v>
      </c>
      <c r="F1473" s="169">
        <v>740</v>
      </c>
      <c r="G1473" s="169">
        <v>975</v>
      </c>
      <c r="H1473" s="165">
        <f t="shared" si="32"/>
        <v>0.46666666666666667</v>
      </c>
      <c r="J1473" t="str">
        <v>Block Group 1, Census Tract 9603, Cannon County, Tennessee</v>
      </c>
      <c r="K1473" t="str">
        <v>Census Tract 9603, Cannon County, Tennessee</v>
      </c>
    </row>
    <row r="1474" spans="1:11" x14ac:dyDescent="0.3">
      <c r="A1474" s="167" t="s">
        <v>7699</v>
      </c>
      <c r="B1474" s="168" t="s">
        <v>2384</v>
      </c>
      <c r="C1474" s="168" t="s">
        <v>182</v>
      </c>
      <c r="D1474" s="169">
        <v>470</v>
      </c>
      <c r="E1474" s="169">
        <v>700</v>
      </c>
      <c r="F1474" s="169">
        <v>850</v>
      </c>
      <c r="G1474" s="170">
        <v>1095</v>
      </c>
      <c r="H1474" s="165">
        <f t="shared" si="32"/>
        <v>0.63926940639269403</v>
      </c>
      <c r="J1474" t="str">
        <v>Block Group 1, Census Tract 9603, Franklin County, Tennessee</v>
      </c>
      <c r="K1474" t="str">
        <v>Census Tract 9603, Franklin County, Tennessee</v>
      </c>
    </row>
    <row r="1475" spans="1:11" x14ac:dyDescent="0.3">
      <c r="A1475" s="167" t="s">
        <v>7699</v>
      </c>
      <c r="B1475" s="168" t="s">
        <v>2385</v>
      </c>
      <c r="C1475" s="168" t="s">
        <v>182</v>
      </c>
      <c r="D1475" s="169">
        <v>340</v>
      </c>
      <c r="E1475" s="169">
        <v>650</v>
      </c>
      <c r="F1475" s="169">
        <v>915</v>
      </c>
      <c r="G1475" s="170">
        <v>1275</v>
      </c>
      <c r="H1475" s="165">
        <f t="shared" si="32"/>
        <v>0.50980392156862742</v>
      </c>
      <c r="J1475" t="str">
        <v>Block Group 1, Census Tract 9603, Jackson County, Tennessee</v>
      </c>
      <c r="K1475" t="str">
        <v>Census Tract 9603, Jackson County, Tennessee</v>
      </c>
    </row>
    <row r="1476" spans="1:11" x14ac:dyDescent="0.3">
      <c r="A1476" s="167" t="s">
        <v>7699</v>
      </c>
      <c r="B1476" s="168" t="s">
        <v>2386</v>
      </c>
      <c r="C1476" s="168" t="s">
        <v>182</v>
      </c>
      <c r="D1476" s="169">
        <v>135</v>
      </c>
      <c r="E1476" s="169">
        <v>210</v>
      </c>
      <c r="F1476" s="169">
        <v>280</v>
      </c>
      <c r="G1476" s="169">
        <v>550</v>
      </c>
      <c r="H1476" s="165">
        <f t="shared" ref="H1476:H1539" si="33">E1476/G1476</f>
        <v>0.38181818181818183</v>
      </c>
      <c r="J1476" t="str">
        <v>Block Group 1, Census Tract 9603, Lawrence County, Tennessee</v>
      </c>
      <c r="K1476" t="str">
        <v>Census Tract 9603, Lawrence County, Tennessee</v>
      </c>
    </row>
    <row r="1477" spans="1:11" x14ac:dyDescent="0.3">
      <c r="A1477" s="167" t="s">
        <v>7699</v>
      </c>
      <c r="B1477" s="168" t="s">
        <v>2387</v>
      </c>
      <c r="C1477" s="168" t="s">
        <v>182</v>
      </c>
      <c r="D1477" s="169">
        <v>425</v>
      </c>
      <c r="E1477" s="169">
        <v>465</v>
      </c>
      <c r="F1477" s="169">
        <v>655</v>
      </c>
      <c r="G1477" s="170">
        <v>1095</v>
      </c>
      <c r="H1477" s="165">
        <f t="shared" si="33"/>
        <v>0.42465753424657532</v>
      </c>
      <c r="J1477" t="str">
        <v>Block Group 1, Census Tract 9603, Meigs County, Tennessee</v>
      </c>
      <c r="K1477" t="str">
        <v>Census Tract 9603, Meigs County, Tennessee</v>
      </c>
    </row>
    <row r="1478" spans="1:11" x14ac:dyDescent="0.3">
      <c r="A1478" s="167" t="s">
        <v>7699</v>
      </c>
      <c r="B1478" s="168" t="s">
        <v>2388</v>
      </c>
      <c r="C1478" s="168" t="s">
        <v>182</v>
      </c>
      <c r="D1478" s="169">
        <v>430</v>
      </c>
      <c r="E1478" s="169">
        <v>635</v>
      </c>
      <c r="F1478" s="169">
        <v>805</v>
      </c>
      <c r="G1478" s="170">
        <v>1315</v>
      </c>
      <c r="H1478" s="165">
        <f t="shared" si="33"/>
        <v>0.4828897338403042</v>
      </c>
      <c r="J1478" t="str">
        <v>Block Group 1, Census Tract 9604, Jackson County, Tennessee</v>
      </c>
      <c r="K1478" t="str">
        <v>Census Tract 9604, Jackson County, Tennessee</v>
      </c>
    </row>
    <row r="1479" spans="1:11" x14ac:dyDescent="0.3">
      <c r="A1479" s="167" t="s">
        <v>7699</v>
      </c>
      <c r="B1479" s="168" t="s">
        <v>2389</v>
      </c>
      <c r="C1479" s="168" t="s">
        <v>182</v>
      </c>
      <c r="D1479" s="169">
        <v>35</v>
      </c>
      <c r="E1479" s="169">
        <v>130</v>
      </c>
      <c r="F1479" s="169">
        <v>235</v>
      </c>
      <c r="G1479" s="169">
        <v>520</v>
      </c>
      <c r="H1479" s="165">
        <f t="shared" si="33"/>
        <v>0.25</v>
      </c>
      <c r="J1479" t="str">
        <v>Block Group 1, Census Tract 9604.01, Franklin County, Tennessee</v>
      </c>
      <c r="K1479" t="str">
        <v>Census Tract 9604.01, Franklin County, Tennessee</v>
      </c>
    </row>
    <row r="1480" spans="1:11" x14ac:dyDescent="0.3">
      <c r="A1480" s="167" t="s">
        <v>7699</v>
      </c>
      <c r="B1480" s="168" t="s">
        <v>2390</v>
      </c>
      <c r="C1480" s="168" t="s">
        <v>182</v>
      </c>
      <c r="D1480" s="169">
        <v>80</v>
      </c>
      <c r="E1480" s="169">
        <v>160</v>
      </c>
      <c r="F1480" s="169">
        <v>335</v>
      </c>
      <c r="G1480" s="169">
        <v>675</v>
      </c>
      <c r="H1480" s="165">
        <f t="shared" si="33"/>
        <v>0.23703703703703705</v>
      </c>
      <c r="J1480" t="str">
        <v>Block Group 1, Census Tract 9604.01, Lawrence County, Tennessee</v>
      </c>
      <c r="K1480" t="str">
        <v>Census Tract 9604.01, Lawrence County, Tennessee</v>
      </c>
    </row>
    <row r="1481" spans="1:11" x14ac:dyDescent="0.3">
      <c r="A1481" s="167" t="s">
        <v>7699</v>
      </c>
      <c r="B1481" s="168" t="s">
        <v>2391</v>
      </c>
      <c r="C1481" s="168" t="s">
        <v>7633</v>
      </c>
      <c r="D1481" s="169">
        <v>280</v>
      </c>
      <c r="E1481" s="169">
        <v>390</v>
      </c>
      <c r="F1481" s="169">
        <v>535</v>
      </c>
      <c r="G1481" s="170">
        <v>1180</v>
      </c>
      <c r="H1481" s="165">
        <f t="shared" si="33"/>
        <v>0.33050847457627119</v>
      </c>
      <c r="J1481" t="str">
        <v>Block Group 1, Census Tract 9604.02, Franklin County, Tennessee</v>
      </c>
      <c r="K1481" t="str">
        <v>Census Tract 9604.02, Franklin County, Tennessee</v>
      </c>
    </row>
    <row r="1482" spans="1:11" x14ac:dyDescent="0.3">
      <c r="A1482" s="167" t="s">
        <v>7699</v>
      </c>
      <c r="B1482" s="168" t="s">
        <v>2392</v>
      </c>
      <c r="C1482" s="168" t="s">
        <v>7633</v>
      </c>
      <c r="D1482" s="169">
        <v>280</v>
      </c>
      <c r="E1482" s="169">
        <v>430</v>
      </c>
      <c r="F1482" s="169">
        <v>650</v>
      </c>
      <c r="G1482" s="170">
        <v>1530</v>
      </c>
      <c r="H1482" s="165">
        <f t="shared" si="33"/>
        <v>0.28104575163398693</v>
      </c>
      <c r="J1482" t="str">
        <v>Block Group 1, Census Tract 9604.02, Lawrence County, Tennessee</v>
      </c>
      <c r="K1482" t="str">
        <v>Census Tract 9604.02, Lawrence County, Tennessee</v>
      </c>
    </row>
    <row r="1483" spans="1:11" x14ac:dyDescent="0.3">
      <c r="A1483" s="167" t="s">
        <v>7699</v>
      </c>
      <c r="B1483" s="168" t="s">
        <v>2393</v>
      </c>
      <c r="C1483" s="168" t="s">
        <v>7633</v>
      </c>
      <c r="D1483" s="169">
        <v>600</v>
      </c>
      <c r="E1483" s="169">
        <v>735</v>
      </c>
      <c r="F1483" s="169">
        <v>830</v>
      </c>
      <c r="G1483" s="170">
        <v>1285</v>
      </c>
      <c r="H1483" s="165">
        <f t="shared" si="33"/>
        <v>0.57198443579766534</v>
      </c>
      <c r="J1483" t="str">
        <v>Block Group 1, Census Tract 9605, Franklin County, Tennessee</v>
      </c>
      <c r="K1483" t="str">
        <v>Census Tract 9605, Franklin County, Tennessee</v>
      </c>
    </row>
    <row r="1484" spans="1:11" x14ac:dyDescent="0.3">
      <c r="A1484" s="167" t="s">
        <v>7699</v>
      </c>
      <c r="B1484" s="168" t="s">
        <v>2394</v>
      </c>
      <c r="C1484" s="168" t="s">
        <v>7633</v>
      </c>
      <c r="D1484" s="169">
        <v>290</v>
      </c>
      <c r="E1484" s="169">
        <v>445</v>
      </c>
      <c r="F1484" s="169">
        <v>910</v>
      </c>
      <c r="G1484" s="170">
        <v>1390</v>
      </c>
      <c r="H1484" s="165">
        <f t="shared" si="33"/>
        <v>0.32014388489208634</v>
      </c>
      <c r="J1484" t="str">
        <v>Block Group 1, Census Tract 9605, Hancock County, Tennessee</v>
      </c>
      <c r="K1484" t="str">
        <v>Census Tract 9605, Hancock County, Tennessee</v>
      </c>
    </row>
    <row r="1485" spans="1:11" x14ac:dyDescent="0.3">
      <c r="A1485" s="167" t="s">
        <v>7699</v>
      </c>
      <c r="B1485" s="168" t="s">
        <v>2395</v>
      </c>
      <c r="C1485" s="168" t="s">
        <v>7633</v>
      </c>
      <c r="D1485" s="169">
        <v>345</v>
      </c>
      <c r="E1485" s="169">
        <v>690</v>
      </c>
      <c r="F1485" s="170">
        <v>1125</v>
      </c>
      <c r="G1485" s="170">
        <v>2355</v>
      </c>
      <c r="H1485" s="165">
        <f t="shared" si="33"/>
        <v>0.2929936305732484</v>
      </c>
      <c r="J1485" t="str">
        <v>Block Group 1, Census Tract 9605.01, Lawrence County, Tennessee</v>
      </c>
      <c r="K1485" t="str">
        <v>Census Tract 9605.01, Lawrence County, Tennessee</v>
      </c>
    </row>
    <row r="1486" spans="1:11" x14ac:dyDescent="0.3">
      <c r="A1486" s="167" t="s">
        <v>7699</v>
      </c>
      <c r="B1486" s="168" t="s">
        <v>2396</v>
      </c>
      <c r="C1486" s="168" t="s">
        <v>7633</v>
      </c>
      <c r="D1486" s="169">
        <v>385</v>
      </c>
      <c r="E1486" s="169">
        <v>750</v>
      </c>
      <c r="F1486" s="169">
        <v>860</v>
      </c>
      <c r="G1486" s="170">
        <v>1005</v>
      </c>
      <c r="H1486" s="165">
        <f t="shared" si="33"/>
        <v>0.74626865671641796</v>
      </c>
      <c r="J1486" t="str">
        <v>Block Group 1, Census Tract 9605.02, Lawrence County, Tennessee</v>
      </c>
      <c r="K1486" t="str">
        <v>Census Tract 9605.02, Lawrence County, Tennessee</v>
      </c>
    </row>
    <row r="1487" spans="1:11" x14ac:dyDescent="0.3">
      <c r="A1487" s="167" t="s">
        <v>7699</v>
      </c>
      <c r="B1487" s="168" t="s">
        <v>2397</v>
      </c>
      <c r="C1487" s="168" t="s">
        <v>7633</v>
      </c>
      <c r="D1487" s="169">
        <v>145</v>
      </c>
      <c r="E1487" s="169">
        <v>740</v>
      </c>
      <c r="F1487" s="170">
        <v>1055</v>
      </c>
      <c r="G1487" s="170">
        <v>1520</v>
      </c>
      <c r="H1487" s="165">
        <f t="shared" si="33"/>
        <v>0.48684210526315791</v>
      </c>
      <c r="J1487" t="str">
        <v>Block Group 1, Census Tract 9606, Franklin County, Tennessee</v>
      </c>
      <c r="K1487" t="str">
        <v>Census Tract 9606, Franklin County, Tennessee</v>
      </c>
    </row>
    <row r="1488" spans="1:11" x14ac:dyDescent="0.3">
      <c r="A1488" s="167" t="s">
        <v>7699</v>
      </c>
      <c r="B1488" s="168" t="s">
        <v>2398</v>
      </c>
      <c r="C1488" s="168" t="s">
        <v>7633</v>
      </c>
      <c r="D1488" s="169">
        <v>845</v>
      </c>
      <c r="E1488" s="170">
        <v>1065</v>
      </c>
      <c r="F1488" s="170">
        <v>1435</v>
      </c>
      <c r="G1488" s="170">
        <v>1775</v>
      </c>
      <c r="H1488" s="165">
        <f t="shared" si="33"/>
        <v>0.6</v>
      </c>
      <c r="J1488" t="str">
        <v>Block Group 1, Census Tract 9606, Hancock County, Tennessee</v>
      </c>
      <c r="K1488" t="str">
        <v>Census Tract 9606, Hancock County, Tennessee</v>
      </c>
    </row>
    <row r="1489" spans="1:11" x14ac:dyDescent="0.3">
      <c r="A1489" s="167" t="s">
        <v>7699</v>
      </c>
      <c r="B1489" s="168" t="s">
        <v>2399</v>
      </c>
      <c r="C1489" s="168" t="s">
        <v>7633</v>
      </c>
      <c r="D1489" s="169">
        <v>535</v>
      </c>
      <c r="E1489" s="169">
        <v>790</v>
      </c>
      <c r="F1489" s="170">
        <v>1260</v>
      </c>
      <c r="G1489" s="170">
        <v>1865</v>
      </c>
      <c r="H1489" s="165">
        <f t="shared" si="33"/>
        <v>0.42359249329758714</v>
      </c>
      <c r="J1489" t="str">
        <v>Block Group 1, Census Tract 9606, Lawrence County, Tennessee</v>
      </c>
      <c r="K1489" t="str">
        <v>Census Tract 9606, Lawrence County, Tennessee</v>
      </c>
    </row>
    <row r="1490" spans="1:11" x14ac:dyDescent="0.3">
      <c r="A1490" s="167" t="s">
        <v>7699</v>
      </c>
      <c r="B1490" s="168" t="s">
        <v>2400</v>
      </c>
      <c r="C1490" s="168" t="s">
        <v>7633</v>
      </c>
      <c r="D1490" s="169">
        <v>665</v>
      </c>
      <c r="E1490" s="170">
        <v>1005</v>
      </c>
      <c r="F1490" s="170">
        <v>1240</v>
      </c>
      <c r="G1490" s="170">
        <v>1640</v>
      </c>
      <c r="H1490" s="165">
        <f t="shared" si="33"/>
        <v>0.61280487804878048</v>
      </c>
      <c r="J1490" t="str">
        <v>Block Group 1, Census Tract 9607, Franklin County, Tennessee</v>
      </c>
      <c r="K1490" t="str">
        <v>Census Tract 9607, Franklin County, Tennessee</v>
      </c>
    </row>
    <row r="1491" spans="1:11" x14ac:dyDescent="0.3">
      <c r="A1491" s="167" t="s">
        <v>7699</v>
      </c>
      <c r="B1491" s="168" t="s">
        <v>2401</v>
      </c>
      <c r="C1491" s="168" t="s">
        <v>7633</v>
      </c>
      <c r="D1491" s="169">
        <v>345</v>
      </c>
      <c r="E1491" s="169">
        <v>450</v>
      </c>
      <c r="F1491" s="169">
        <v>615</v>
      </c>
      <c r="G1491" s="170">
        <v>1390</v>
      </c>
      <c r="H1491" s="165">
        <f t="shared" si="33"/>
        <v>0.32374100719424459</v>
      </c>
      <c r="J1491" t="str">
        <v>Block Group 1, Census Tract 9607, Lawrence County, Tennessee</v>
      </c>
      <c r="K1491" t="str">
        <v>Census Tract 9607, Lawrence County, Tennessee</v>
      </c>
    </row>
    <row r="1492" spans="1:11" x14ac:dyDescent="0.3">
      <c r="A1492" s="167" t="s">
        <v>7699</v>
      </c>
      <c r="B1492" s="168" t="s">
        <v>2402</v>
      </c>
      <c r="C1492" s="168" t="s">
        <v>7633</v>
      </c>
      <c r="D1492" s="169">
        <v>275</v>
      </c>
      <c r="E1492" s="169">
        <v>510</v>
      </c>
      <c r="F1492" s="169">
        <v>900</v>
      </c>
      <c r="G1492" s="170">
        <v>1585</v>
      </c>
      <c r="H1492" s="165">
        <f t="shared" si="33"/>
        <v>0.32176656151419558</v>
      </c>
      <c r="J1492" t="str">
        <v>Block Group 1, Census Tract 9608, Franklin County, Tennessee</v>
      </c>
      <c r="K1492" t="str">
        <v>Census Tract 9608, Franklin County, Tennessee</v>
      </c>
    </row>
    <row r="1493" spans="1:11" x14ac:dyDescent="0.3">
      <c r="A1493" s="167" t="s">
        <v>7699</v>
      </c>
      <c r="B1493" s="168" t="s">
        <v>2403</v>
      </c>
      <c r="C1493" s="168" t="s">
        <v>7633</v>
      </c>
      <c r="D1493" s="169">
        <v>90</v>
      </c>
      <c r="E1493" s="169">
        <v>500</v>
      </c>
      <c r="F1493" s="169">
        <v>650</v>
      </c>
      <c r="G1493" s="170">
        <v>1255</v>
      </c>
      <c r="H1493" s="165">
        <f t="shared" si="33"/>
        <v>0.39840637450199201</v>
      </c>
      <c r="J1493" t="str">
        <v>Block Group 1, Census Tract 9608, Lawrence County, Tennessee</v>
      </c>
      <c r="K1493" t="str">
        <v>Census Tract 9608, Lawrence County, Tennessee</v>
      </c>
    </row>
    <row r="1494" spans="1:11" x14ac:dyDescent="0.3">
      <c r="A1494" s="167" t="s">
        <v>7699</v>
      </c>
      <c r="B1494" s="168" t="s">
        <v>2404</v>
      </c>
      <c r="C1494" s="168" t="s">
        <v>185</v>
      </c>
      <c r="D1494" s="169">
        <v>595</v>
      </c>
      <c r="E1494" s="170">
        <v>1165</v>
      </c>
      <c r="F1494" s="170">
        <v>1575</v>
      </c>
      <c r="G1494" s="170">
        <v>2145</v>
      </c>
      <c r="H1494" s="165">
        <f t="shared" si="33"/>
        <v>0.54312354312354316</v>
      </c>
      <c r="J1494" t="str">
        <v>Block Group 1, Census Tract 9609, Lawrence County, Tennessee</v>
      </c>
      <c r="K1494" t="str">
        <v>Census Tract 9609, Lawrence County, Tennessee</v>
      </c>
    </row>
    <row r="1495" spans="1:11" x14ac:dyDescent="0.3">
      <c r="A1495" s="167" t="s">
        <v>7699</v>
      </c>
      <c r="B1495" s="168" t="s">
        <v>2405</v>
      </c>
      <c r="C1495" s="168" t="s">
        <v>185</v>
      </c>
      <c r="D1495" s="169">
        <v>495</v>
      </c>
      <c r="E1495" s="169">
        <v>985</v>
      </c>
      <c r="F1495" s="170">
        <v>1680</v>
      </c>
      <c r="G1495" s="170">
        <v>1810</v>
      </c>
      <c r="H1495" s="165">
        <f t="shared" si="33"/>
        <v>0.54419889502762431</v>
      </c>
      <c r="J1495" t="str">
        <v>Block Group 1, Census Tract 9610, Crockett County, Tennessee</v>
      </c>
      <c r="K1495" t="str">
        <v>Census Tract 9610, Crockett County, Tennessee</v>
      </c>
    </row>
    <row r="1496" spans="1:11" x14ac:dyDescent="0.3">
      <c r="A1496" s="167" t="s">
        <v>7699</v>
      </c>
      <c r="B1496" s="168" t="s">
        <v>2406</v>
      </c>
      <c r="C1496" s="168" t="s">
        <v>185</v>
      </c>
      <c r="D1496" s="169">
        <v>530</v>
      </c>
      <c r="E1496" s="169">
        <v>805</v>
      </c>
      <c r="F1496" s="170">
        <v>1015</v>
      </c>
      <c r="G1496" s="170">
        <v>1245</v>
      </c>
      <c r="H1496" s="165">
        <f t="shared" si="33"/>
        <v>0.64658634538152615</v>
      </c>
      <c r="J1496" t="str">
        <v>Block Group 1, Census Tract 9611, Crockett County, Tennessee</v>
      </c>
      <c r="K1496" t="str">
        <v>Census Tract 9611, Crockett County, Tennessee</v>
      </c>
    </row>
    <row r="1497" spans="1:11" x14ac:dyDescent="0.3">
      <c r="A1497" s="167" t="s">
        <v>7699</v>
      </c>
      <c r="B1497" s="168" t="s">
        <v>2407</v>
      </c>
      <c r="C1497" s="168" t="s">
        <v>185</v>
      </c>
      <c r="D1497" s="169">
        <v>870</v>
      </c>
      <c r="E1497" s="169">
        <v>980</v>
      </c>
      <c r="F1497" s="170">
        <v>1870</v>
      </c>
      <c r="G1497" s="170">
        <v>2100</v>
      </c>
      <c r="H1497" s="165">
        <f t="shared" si="33"/>
        <v>0.46666666666666667</v>
      </c>
      <c r="J1497" t="str">
        <v>Block Group 1, Census Tract 9612, Crockett County, Tennessee</v>
      </c>
      <c r="K1497" t="str">
        <v>Census Tract 9612, Crockett County, Tennessee</v>
      </c>
    </row>
    <row r="1498" spans="1:11" x14ac:dyDescent="0.3">
      <c r="A1498" s="167" t="s">
        <v>7699</v>
      </c>
      <c r="B1498" s="168" t="s">
        <v>2408</v>
      </c>
      <c r="C1498" s="168" t="s">
        <v>185</v>
      </c>
      <c r="D1498" s="169">
        <v>470</v>
      </c>
      <c r="E1498" s="169">
        <v>650</v>
      </c>
      <c r="F1498" s="170">
        <v>1710</v>
      </c>
      <c r="G1498" s="170">
        <v>2270</v>
      </c>
      <c r="H1498" s="165">
        <f t="shared" si="33"/>
        <v>0.28634361233480177</v>
      </c>
      <c r="J1498" t="str">
        <v>Block Group 1, Census Tract 9613, Crockett County, Tennessee</v>
      </c>
      <c r="K1498" t="str">
        <v>Census Tract 9613, Crockett County, Tennessee</v>
      </c>
    </row>
    <row r="1499" spans="1:11" x14ac:dyDescent="0.3">
      <c r="A1499" s="167" t="s">
        <v>7699</v>
      </c>
      <c r="B1499" s="168" t="s">
        <v>2409</v>
      </c>
      <c r="C1499" s="168" t="s">
        <v>185</v>
      </c>
      <c r="D1499" s="169">
        <v>390</v>
      </c>
      <c r="E1499" s="169">
        <v>790</v>
      </c>
      <c r="F1499" s="170">
        <v>1205</v>
      </c>
      <c r="G1499" s="170">
        <v>1365</v>
      </c>
      <c r="H1499" s="165">
        <f t="shared" si="33"/>
        <v>0.57875457875457881</v>
      </c>
      <c r="J1499" t="str">
        <v>Block Group 1, Census Tract 9614, Crockett County, Tennessee</v>
      </c>
      <c r="K1499" t="str">
        <v>Census Tract 9614, Crockett County, Tennessee</v>
      </c>
    </row>
    <row r="1500" spans="1:11" x14ac:dyDescent="0.3">
      <c r="A1500" s="167" t="s">
        <v>7699</v>
      </c>
      <c r="B1500" s="168" t="s">
        <v>2410</v>
      </c>
      <c r="C1500" s="168" t="s">
        <v>185</v>
      </c>
      <c r="D1500" s="169">
        <v>935</v>
      </c>
      <c r="E1500" s="170">
        <v>1490</v>
      </c>
      <c r="F1500" s="170">
        <v>2095</v>
      </c>
      <c r="G1500" s="170">
        <v>2675</v>
      </c>
      <c r="H1500" s="165">
        <f t="shared" si="33"/>
        <v>0.55700934579439254</v>
      </c>
      <c r="J1500" t="str">
        <v>Block Group 1, Census Tract 9620, Carroll County, Tennessee</v>
      </c>
      <c r="K1500" t="str">
        <v>Census Tract 9620, Carroll County, Tennessee</v>
      </c>
    </row>
    <row r="1501" spans="1:11" x14ac:dyDescent="0.3">
      <c r="A1501" s="167" t="s">
        <v>7699</v>
      </c>
      <c r="B1501" s="168" t="s">
        <v>2411</v>
      </c>
      <c r="C1501" s="168" t="s">
        <v>185</v>
      </c>
      <c r="D1501" s="169">
        <v>980</v>
      </c>
      <c r="E1501" s="170">
        <v>1680</v>
      </c>
      <c r="F1501" s="170">
        <v>2100</v>
      </c>
      <c r="G1501" s="170">
        <v>2870</v>
      </c>
      <c r="H1501" s="165">
        <f t="shared" si="33"/>
        <v>0.58536585365853655</v>
      </c>
      <c r="J1501" t="str">
        <v>Block Group 1, Census Tract 9621.01, Carroll County, Tennessee</v>
      </c>
      <c r="K1501" t="str">
        <v>Census Tract 9621.01, Carroll County, Tennessee</v>
      </c>
    </row>
    <row r="1502" spans="1:11" x14ac:dyDescent="0.3">
      <c r="A1502" s="167" t="s">
        <v>7699</v>
      </c>
      <c r="B1502" s="168" t="s">
        <v>2412</v>
      </c>
      <c r="C1502" s="168" t="s">
        <v>185</v>
      </c>
      <c r="D1502" s="169">
        <v>550</v>
      </c>
      <c r="E1502" s="169">
        <v>675</v>
      </c>
      <c r="F1502" s="170">
        <v>1145</v>
      </c>
      <c r="G1502" s="170">
        <v>1690</v>
      </c>
      <c r="H1502" s="165">
        <f t="shared" si="33"/>
        <v>0.39940828402366862</v>
      </c>
      <c r="J1502" t="str">
        <v>Block Group 1, Census Tract 9621.02, Carroll County, Tennessee</v>
      </c>
      <c r="K1502" t="str">
        <v>Census Tract 9621.02, Carroll County, Tennessee</v>
      </c>
    </row>
    <row r="1503" spans="1:11" x14ac:dyDescent="0.3">
      <c r="A1503" s="167" t="s">
        <v>7699</v>
      </c>
      <c r="B1503" s="168" t="s">
        <v>2413</v>
      </c>
      <c r="C1503" s="168" t="s">
        <v>185</v>
      </c>
      <c r="D1503" s="169">
        <v>85</v>
      </c>
      <c r="E1503" s="169">
        <v>215</v>
      </c>
      <c r="F1503" s="169">
        <v>530</v>
      </c>
      <c r="G1503" s="170">
        <v>1170</v>
      </c>
      <c r="H1503" s="165">
        <f t="shared" si="33"/>
        <v>0.18376068376068377</v>
      </c>
      <c r="J1503" t="str">
        <v>Block Group 1, Census Tract 9622.01, Carroll County, Tennessee</v>
      </c>
      <c r="K1503" t="str">
        <v>Census Tract 9622.01, Carroll County, Tennessee</v>
      </c>
    </row>
    <row r="1504" spans="1:11" x14ac:dyDescent="0.3">
      <c r="A1504" s="167" t="s">
        <v>7699</v>
      </c>
      <c r="B1504" s="168" t="s">
        <v>2414</v>
      </c>
      <c r="C1504" s="168" t="s">
        <v>185</v>
      </c>
      <c r="D1504" s="169">
        <v>260</v>
      </c>
      <c r="E1504" s="169">
        <v>740</v>
      </c>
      <c r="F1504" s="170">
        <v>1170</v>
      </c>
      <c r="G1504" s="170">
        <v>2060</v>
      </c>
      <c r="H1504" s="165">
        <f t="shared" si="33"/>
        <v>0.35922330097087379</v>
      </c>
      <c r="J1504" t="str">
        <v>Block Group 1, Census Tract 9622.02, Carroll County, Tennessee</v>
      </c>
      <c r="K1504" t="str">
        <v>Census Tract 9622.02, Carroll County, Tennessee</v>
      </c>
    </row>
    <row r="1505" spans="1:11" x14ac:dyDescent="0.3">
      <c r="A1505" s="167" t="s">
        <v>7699</v>
      </c>
      <c r="B1505" s="168" t="s">
        <v>2415</v>
      </c>
      <c r="C1505" s="168" t="s">
        <v>185</v>
      </c>
      <c r="D1505" s="169">
        <v>355</v>
      </c>
      <c r="E1505" s="170">
        <v>1090</v>
      </c>
      <c r="F1505" s="170">
        <v>1845</v>
      </c>
      <c r="G1505" s="170">
        <v>3475</v>
      </c>
      <c r="H1505" s="165">
        <f t="shared" si="33"/>
        <v>0.31366906474820144</v>
      </c>
      <c r="J1505" t="str">
        <v>Block Group 1, Census Tract 9623, Carroll County, Tennessee</v>
      </c>
      <c r="K1505" t="str">
        <v>Census Tract 9623, Carroll County, Tennessee</v>
      </c>
    </row>
    <row r="1506" spans="1:11" x14ac:dyDescent="0.3">
      <c r="A1506" s="167" t="s">
        <v>7699</v>
      </c>
      <c r="B1506" s="168" t="s">
        <v>2416</v>
      </c>
      <c r="C1506" s="168" t="s">
        <v>185</v>
      </c>
      <c r="D1506" s="169">
        <v>685</v>
      </c>
      <c r="E1506" s="169">
        <v>910</v>
      </c>
      <c r="F1506" s="170">
        <v>1530</v>
      </c>
      <c r="G1506" s="170">
        <v>2045</v>
      </c>
      <c r="H1506" s="165">
        <f t="shared" si="33"/>
        <v>0.44498777506112469</v>
      </c>
      <c r="J1506" t="str">
        <v>Block Group 1, Census Tract 9624, Carroll County, Tennessee</v>
      </c>
      <c r="K1506" t="str">
        <v>Census Tract 9624, Carroll County, Tennessee</v>
      </c>
    </row>
    <row r="1507" spans="1:11" x14ac:dyDescent="0.3">
      <c r="A1507" s="167" t="s">
        <v>7699</v>
      </c>
      <c r="B1507" s="168" t="s">
        <v>2417</v>
      </c>
      <c r="C1507" s="168" t="s">
        <v>185</v>
      </c>
      <c r="D1507" s="169">
        <v>80</v>
      </c>
      <c r="E1507" s="169">
        <v>155</v>
      </c>
      <c r="F1507" s="169">
        <v>620</v>
      </c>
      <c r="G1507" s="170">
        <v>1600</v>
      </c>
      <c r="H1507" s="165">
        <f t="shared" si="33"/>
        <v>9.6875000000000003E-2</v>
      </c>
      <c r="J1507" t="str">
        <v>Block Group 1, Census Tract 9625, Carroll County, Tennessee</v>
      </c>
      <c r="K1507" t="str">
        <v>Census Tract 9625, Carroll County, Tennessee</v>
      </c>
    </row>
    <row r="1508" spans="1:11" x14ac:dyDescent="0.3">
      <c r="A1508" s="167" t="s">
        <v>7699</v>
      </c>
      <c r="B1508" s="168" t="s">
        <v>2418</v>
      </c>
      <c r="C1508" s="168" t="s">
        <v>185</v>
      </c>
      <c r="D1508" s="169">
        <v>260</v>
      </c>
      <c r="E1508" s="169">
        <v>555</v>
      </c>
      <c r="F1508" s="169">
        <v>845</v>
      </c>
      <c r="G1508" s="169">
        <v>990</v>
      </c>
      <c r="H1508" s="165">
        <f t="shared" si="33"/>
        <v>0.56060606060606055</v>
      </c>
      <c r="J1508" t="str">
        <v>Block Group 1, Census Tract 9630, Benton County, Tennessee</v>
      </c>
      <c r="K1508" t="str">
        <v>Census Tract 9630, Benton County, Tennessee</v>
      </c>
    </row>
    <row r="1509" spans="1:11" x14ac:dyDescent="0.3">
      <c r="A1509" s="167" t="s">
        <v>7699</v>
      </c>
      <c r="B1509" s="168" t="s">
        <v>2419</v>
      </c>
      <c r="C1509" s="168" t="s">
        <v>185</v>
      </c>
      <c r="D1509" s="169">
        <v>120</v>
      </c>
      <c r="E1509" s="169">
        <v>300</v>
      </c>
      <c r="F1509" s="169">
        <v>595</v>
      </c>
      <c r="G1509" s="169">
        <v>680</v>
      </c>
      <c r="H1509" s="165">
        <f t="shared" si="33"/>
        <v>0.44117647058823528</v>
      </c>
      <c r="J1509" t="str">
        <v>Block Group 1, Census Tract 9631, Benton County, Tennessee</v>
      </c>
      <c r="K1509" t="str">
        <v>Census Tract 9631, Benton County, Tennessee</v>
      </c>
    </row>
    <row r="1510" spans="1:11" x14ac:dyDescent="0.3">
      <c r="A1510" s="167" t="s">
        <v>7699</v>
      </c>
      <c r="B1510" s="168" t="s">
        <v>2420</v>
      </c>
      <c r="C1510" s="168" t="s">
        <v>185</v>
      </c>
      <c r="D1510" s="169">
        <v>475</v>
      </c>
      <c r="E1510" s="170">
        <v>1045</v>
      </c>
      <c r="F1510" s="170">
        <v>1915</v>
      </c>
      <c r="G1510" s="170">
        <v>2200</v>
      </c>
      <c r="H1510" s="165">
        <f t="shared" si="33"/>
        <v>0.47499999999999998</v>
      </c>
      <c r="J1510" t="str">
        <v>Block Group 1, Census Tract 9632, Benton County, Tennessee</v>
      </c>
      <c r="K1510" t="str">
        <v>Census Tract 9632, Benton County, Tennessee</v>
      </c>
    </row>
    <row r="1511" spans="1:11" x14ac:dyDescent="0.3">
      <c r="A1511" s="167" t="s">
        <v>7699</v>
      </c>
      <c r="B1511" s="168" t="s">
        <v>2421</v>
      </c>
      <c r="C1511" s="168" t="s">
        <v>185</v>
      </c>
      <c r="D1511" s="169">
        <v>745</v>
      </c>
      <c r="E1511" s="169">
        <v>910</v>
      </c>
      <c r="F1511" s="170">
        <v>1170</v>
      </c>
      <c r="G1511" s="170">
        <v>2080</v>
      </c>
      <c r="H1511" s="165">
        <f t="shared" si="33"/>
        <v>0.4375</v>
      </c>
      <c r="J1511" t="str">
        <v>Block Group 1, Census Tract 9633, Benton County, Tennessee</v>
      </c>
      <c r="K1511" t="str">
        <v>Census Tract 9633, Benton County, Tennessee</v>
      </c>
    </row>
    <row r="1512" spans="1:11" x14ac:dyDescent="0.3">
      <c r="A1512" s="167" t="s">
        <v>7699</v>
      </c>
      <c r="B1512" s="168" t="s">
        <v>2422</v>
      </c>
      <c r="C1512" s="168" t="s">
        <v>185</v>
      </c>
      <c r="D1512" s="169">
        <v>150</v>
      </c>
      <c r="E1512" s="169">
        <v>665</v>
      </c>
      <c r="F1512" s="169">
        <v>710</v>
      </c>
      <c r="G1512" s="170">
        <v>1155</v>
      </c>
      <c r="H1512" s="165">
        <f t="shared" si="33"/>
        <v>0.5757575757575758</v>
      </c>
      <c r="J1512" t="str">
        <v>Block Group 1, Census Tract 9634, Benton County, Tennessee</v>
      </c>
      <c r="K1512" t="str">
        <v>Census Tract 9634, Benton County, Tennessee</v>
      </c>
    </row>
    <row r="1513" spans="1:11" x14ac:dyDescent="0.3">
      <c r="A1513" s="167" t="s">
        <v>7699</v>
      </c>
      <c r="B1513" s="168" t="s">
        <v>2423</v>
      </c>
      <c r="C1513" s="168" t="s">
        <v>185</v>
      </c>
      <c r="D1513" s="169">
        <v>120</v>
      </c>
      <c r="E1513" s="169">
        <v>330</v>
      </c>
      <c r="F1513" s="169">
        <v>580</v>
      </c>
      <c r="G1513" s="169">
        <v>885</v>
      </c>
      <c r="H1513" s="165">
        <f t="shared" si="33"/>
        <v>0.3728813559322034</v>
      </c>
      <c r="J1513" t="str">
        <v>Block Group 1, Census Tract 9640.01, Dyer County, Tennessee</v>
      </c>
      <c r="K1513" t="str">
        <v>Census Tract 9640.01, Dyer County, Tennessee</v>
      </c>
    </row>
    <row r="1514" spans="1:11" x14ac:dyDescent="0.3">
      <c r="A1514" s="167" t="s">
        <v>7699</v>
      </c>
      <c r="B1514" s="168" t="s">
        <v>2424</v>
      </c>
      <c r="C1514" s="168" t="s">
        <v>185</v>
      </c>
      <c r="D1514" s="169">
        <v>115</v>
      </c>
      <c r="E1514" s="169">
        <v>315</v>
      </c>
      <c r="F1514" s="169">
        <v>370</v>
      </c>
      <c r="G1514" s="169">
        <v>625</v>
      </c>
      <c r="H1514" s="165">
        <f t="shared" si="33"/>
        <v>0.504</v>
      </c>
      <c r="J1514" t="str">
        <v>Block Group 1, Census Tract 9640.02, Dyer County, Tennessee</v>
      </c>
      <c r="K1514" t="str">
        <v>Census Tract 9640.02, Dyer County, Tennessee</v>
      </c>
    </row>
    <row r="1515" spans="1:11" x14ac:dyDescent="0.3">
      <c r="A1515" s="167" t="s">
        <v>7699</v>
      </c>
      <c r="B1515" s="168" t="s">
        <v>2425</v>
      </c>
      <c r="C1515" s="168" t="s">
        <v>185</v>
      </c>
      <c r="D1515" s="169">
        <v>990</v>
      </c>
      <c r="E1515" s="170">
        <v>1020</v>
      </c>
      <c r="F1515" s="170">
        <v>1305</v>
      </c>
      <c r="G1515" s="170">
        <v>1585</v>
      </c>
      <c r="H1515" s="165">
        <f t="shared" si="33"/>
        <v>0.64353312302839116</v>
      </c>
      <c r="J1515" t="str">
        <v>Block Group 1, Census Tract 9642, Dyer County, Tennessee</v>
      </c>
      <c r="K1515" t="str">
        <v>Census Tract 9642, Dyer County, Tennessee</v>
      </c>
    </row>
    <row r="1516" spans="1:11" x14ac:dyDescent="0.3">
      <c r="A1516" s="167" t="s">
        <v>7699</v>
      </c>
      <c r="B1516" s="168" t="s">
        <v>2426</v>
      </c>
      <c r="C1516" s="168" t="s">
        <v>185</v>
      </c>
      <c r="D1516" s="169">
        <v>310</v>
      </c>
      <c r="E1516" s="169">
        <v>900</v>
      </c>
      <c r="F1516" s="170">
        <v>1180</v>
      </c>
      <c r="G1516" s="170">
        <v>1645</v>
      </c>
      <c r="H1516" s="165">
        <f t="shared" si="33"/>
        <v>0.54711246200607899</v>
      </c>
      <c r="J1516" t="str">
        <v>Block Group 1, Census Tract 9643, Dyer County, Tennessee</v>
      </c>
      <c r="K1516" t="str">
        <v>Census Tract 9643, Dyer County, Tennessee</v>
      </c>
    </row>
    <row r="1517" spans="1:11" x14ac:dyDescent="0.3">
      <c r="A1517" s="167" t="s">
        <v>7699</v>
      </c>
      <c r="B1517" s="168" t="s">
        <v>2427</v>
      </c>
      <c r="C1517" s="168" t="s">
        <v>185</v>
      </c>
      <c r="D1517" s="169">
        <v>305</v>
      </c>
      <c r="E1517" s="169">
        <v>765</v>
      </c>
      <c r="F1517" s="169">
        <v>815</v>
      </c>
      <c r="G1517" s="169">
        <v>890</v>
      </c>
      <c r="H1517" s="165">
        <f t="shared" si="33"/>
        <v>0.8595505617977528</v>
      </c>
      <c r="J1517" t="str">
        <v>Block Group 1, Census Tract 9644.01, Dyer County, Tennessee</v>
      </c>
      <c r="K1517" t="str">
        <v>Census Tract 9644.01, Dyer County, Tennessee</v>
      </c>
    </row>
    <row r="1518" spans="1:11" x14ac:dyDescent="0.3">
      <c r="A1518" s="167" t="s">
        <v>7699</v>
      </c>
      <c r="B1518" s="168" t="s">
        <v>2428</v>
      </c>
      <c r="C1518" s="168" t="s">
        <v>185</v>
      </c>
      <c r="D1518" s="170">
        <v>1365</v>
      </c>
      <c r="E1518" s="170">
        <v>1960</v>
      </c>
      <c r="F1518" s="170">
        <v>2405</v>
      </c>
      <c r="G1518" s="170">
        <v>2540</v>
      </c>
      <c r="H1518" s="165">
        <f t="shared" si="33"/>
        <v>0.77165354330708658</v>
      </c>
      <c r="J1518" t="str">
        <v>Block Group 1, Census Tract 9644.02, Dyer County, Tennessee</v>
      </c>
      <c r="K1518" t="str">
        <v>Census Tract 9644.02, Dyer County, Tennessee</v>
      </c>
    </row>
    <row r="1519" spans="1:11" x14ac:dyDescent="0.3">
      <c r="A1519" s="167" t="s">
        <v>7699</v>
      </c>
      <c r="B1519" s="168" t="s">
        <v>2429</v>
      </c>
      <c r="C1519" s="168" t="s">
        <v>185</v>
      </c>
      <c r="D1519" s="169">
        <v>300</v>
      </c>
      <c r="E1519" s="169">
        <v>895</v>
      </c>
      <c r="F1519" s="170">
        <v>1185</v>
      </c>
      <c r="G1519" s="170">
        <v>1915</v>
      </c>
      <c r="H1519" s="165">
        <f t="shared" si="33"/>
        <v>0.46736292428198434</v>
      </c>
      <c r="J1519" t="str">
        <v>Block Group 1, Census Tract 9645, Dyer County, Tennessee</v>
      </c>
      <c r="K1519" t="str">
        <v>Census Tract 9645, Dyer County, Tennessee</v>
      </c>
    </row>
    <row r="1520" spans="1:11" x14ac:dyDescent="0.3">
      <c r="A1520" s="167" t="s">
        <v>7699</v>
      </c>
      <c r="B1520" s="168" t="s">
        <v>2430</v>
      </c>
      <c r="C1520" s="168" t="s">
        <v>185</v>
      </c>
      <c r="D1520" s="169">
        <v>510</v>
      </c>
      <c r="E1520" s="169">
        <v>615</v>
      </c>
      <c r="F1520" s="170">
        <v>1195</v>
      </c>
      <c r="G1520" s="170">
        <v>1460</v>
      </c>
      <c r="H1520" s="165">
        <f t="shared" si="33"/>
        <v>0.42123287671232879</v>
      </c>
      <c r="J1520" t="str">
        <v>Block Group 1, Census Tract 9646, Dyer County, Tennessee</v>
      </c>
      <c r="K1520" t="str">
        <v>Census Tract 9646, Dyer County, Tennessee</v>
      </c>
    </row>
    <row r="1521" spans="1:11" x14ac:dyDescent="0.3">
      <c r="A1521" s="167" t="s">
        <v>7699</v>
      </c>
      <c r="B1521" s="168" t="s">
        <v>2431</v>
      </c>
      <c r="C1521" s="168" t="s">
        <v>185</v>
      </c>
      <c r="D1521" s="169">
        <v>185</v>
      </c>
      <c r="E1521" s="169">
        <v>350</v>
      </c>
      <c r="F1521" s="169">
        <v>555</v>
      </c>
      <c r="G1521" s="169">
        <v>930</v>
      </c>
      <c r="H1521" s="165">
        <f t="shared" si="33"/>
        <v>0.37634408602150538</v>
      </c>
      <c r="J1521" t="str">
        <v>Block Group 1, Census Tract 9648, Dyer County, Tennessee</v>
      </c>
      <c r="K1521" t="str">
        <v>Census Tract 9648, Dyer County, Tennessee</v>
      </c>
    </row>
    <row r="1522" spans="1:11" x14ac:dyDescent="0.3">
      <c r="A1522" s="167" t="s">
        <v>7699</v>
      </c>
      <c r="B1522" s="168" t="s">
        <v>2432</v>
      </c>
      <c r="C1522" s="168" t="s">
        <v>185</v>
      </c>
      <c r="D1522" s="169">
        <v>335</v>
      </c>
      <c r="E1522" s="169">
        <v>925</v>
      </c>
      <c r="F1522" s="170">
        <v>1230</v>
      </c>
      <c r="G1522" s="170">
        <v>1795</v>
      </c>
      <c r="H1522" s="165">
        <f t="shared" si="33"/>
        <v>0.51532033426183843</v>
      </c>
      <c r="J1522" t="str">
        <v>Block Group 1, Census Tract 9649, Dyer County, Tennessee</v>
      </c>
      <c r="K1522" t="str">
        <v>Census Tract 9649, Dyer County, Tennessee</v>
      </c>
    </row>
    <row r="1523" spans="1:11" x14ac:dyDescent="0.3">
      <c r="A1523" s="167" t="s">
        <v>7699</v>
      </c>
      <c r="B1523" s="168" t="s">
        <v>2433</v>
      </c>
      <c r="C1523" s="168" t="s">
        <v>185</v>
      </c>
      <c r="D1523" s="169">
        <v>305</v>
      </c>
      <c r="E1523" s="169">
        <v>500</v>
      </c>
      <c r="F1523" s="169">
        <v>990</v>
      </c>
      <c r="G1523" s="170">
        <v>1080</v>
      </c>
      <c r="H1523" s="165">
        <f t="shared" si="33"/>
        <v>0.46296296296296297</v>
      </c>
      <c r="J1523" t="str">
        <v>Block Group 1, Census Tract 9650, Fentress County, Tennessee</v>
      </c>
      <c r="K1523" t="str">
        <v>Census Tract 9650, Fentress County, Tennessee</v>
      </c>
    </row>
    <row r="1524" spans="1:11" x14ac:dyDescent="0.3">
      <c r="A1524" s="167" t="s">
        <v>7699</v>
      </c>
      <c r="B1524" s="168" t="s">
        <v>2434</v>
      </c>
      <c r="C1524" s="168" t="s">
        <v>185</v>
      </c>
      <c r="D1524" s="169">
        <v>485</v>
      </c>
      <c r="E1524" s="169">
        <v>815</v>
      </c>
      <c r="F1524" s="170">
        <v>1155</v>
      </c>
      <c r="G1524" s="170">
        <v>1555</v>
      </c>
      <c r="H1524" s="165">
        <f t="shared" si="33"/>
        <v>0.52411575562700963</v>
      </c>
      <c r="J1524" t="str">
        <v>Block Group 1, Census Tract 9650, Obion County, Tennessee</v>
      </c>
      <c r="K1524" t="str">
        <v>Census Tract 9650, Obion County, Tennessee</v>
      </c>
    </row>
    <row r="1525" spans="1:11" x14ac:dyDescent="0.3">
      <c r="A1525" s="167" t="s">
        <v>7699</v>
      </c>
      <c r="B1525" s="168" t="s">
        <v>2435</v>
      </c>
      <c r="C1525" s="168" t="s">
        <v>192</v>
      </c>
      <c r="D1525" s="169">
        <v>585</v>
      </c>
      <c r="E1525" s="170">
        <v>1285</v>
      </c>
      <c r="F1525" s="170">
        <v>1655</v>
      </c>
      <c r="G1525" s="170">
        <v>2405</v>
      </c>
      <c r="H1525" s="165">
        <f t="shared" si="33"/>
        <v>0.53430353430353428</v>
      </c>
      <c r="J1525" t="str">
        <v>Block Group 1, Census Tract 9651, Fentress County, Tennessee</v>
      </c>
      <c r="K1525" t="str">
        <v>Census Tract 9651, Fentress County, Tennessee</v>
      </c>
    </row>
    <row r="1526" spans="1:11" x14ac:dyDescent="0.3">
      <c r="A1526" s="167" t="s">
        <v>7699</v>
      </c>
      <c r="B1526" s="168" t="s">
        <v>2436</v>
      </c>
      <c r="C1526" s="168" t="s">
        <v>192</v>
      </c>
      <c r="D1526" s="169">
        <v>980</v>
      </c>
      <c r="E1526" s="170">
        <v>1115</v>
      </c>
      <c r="F1526" s="170">
        <v>1535</v>
      </c>
      <c r="G1526" s="170">
        <v>2305</v>
      </c>
      <c r="H1526" s="165">
        <f t="shared" si="33"/>
        <v>0.48373101952277658</v>
      </c>
      <c r="J1526" t="str">
        <v>Block Group 1, Census Tract 9651, Obion County, Tennessee</v>
      </c>
      <c r="K1526" t="str">
        <v>Census Tract 9651, Obion County, Tennessee</v>
      </c>
    </row>
    <row r="1527" spans="1:11" x14ac:dyDescent="0.3">
      <c r="A1527" s="167" t="s">
        <v>7699</v>
      </c>
      <c r="B1527" s="168" t="s">
        <v>2437</v>
      </c>
      <c r="C1527" s="168" t="s">
        <v>192</v>
      </c>
      <c r="D1527" s="169">
        <v>95</v>
      </c>
      <c r="E1527" s="169">
        <v>350</v>
      </c>
      <c r="F1527" s="169">
        <v>475</v>
      </c>
      <c r="G1527" s="169">
        <v>825</v>
      </c>
      <c r="H1527" s="165">
        <f t="shared" si="33"/>
        <v>0.42424242424242425</v>
      </c>
      <c r="J1527" t="str">
        <v>Block Group 1, Census Tract 9652, Obion County, Tennessee</v>
      </c>
      <c r="K1527" t="str">
        <v>Census Tract 9652, Obion County, Tennessee</v>
      </c>
    </row>
    <row r="1528" spans="1:11" x14ac:dyDescent="0.3">
      <c r="A1528" s="167" t="s">
        <v>7699</v>
      </c>
      <c r="B1528" s="168" t="s">
        <v>2438</v>
      </c>
      <c r="C1528" s="168" t="s">
        <v>192</v>
      </c>
      <c r="D1528" s="169">
        <v>220</v>
      </c>
      <c r="E1528" s="169">
        <v>405</v>
      </c>
      <c r="F1528" s="170">
        <v>1180</v>
      </c>
      <c r="G1528" s="170">
        <v>1805</v>
      </c>
      <c r="H1528" s="165">
        <f t="shared" si="33"/>
        <v>0.22437673130193905</v>
      </c>
      <c r="J1528" t="str">
        <v>Block Group 1, Census Tract 9652.01, Fentress County, Tennessee</v>
      </c>
      <c r="K1528" t="str">
        <v>Census Tract 9652.01, Fentress County, Tennessee</v>
      </c>
    </row>
    <row r="1529" spans="1:11" x14ac:dyDescent="0.3">
      <c r="A1529" s="167" t="s">
        <v>7699</v>
      </c>
      <c r="B1529" s="168" t="s">
        <v>2439</v>
      </c>
      <c r="C1529" s="168" t="s">
        <v>192</v>
      </c>
      <c r="D1529" s="169">
        <v>160</v>
      </c>
      <c r="E1529" s="169">
        <v>400</v>
      </c>
      <c r="F1529" s="169">
        <v>665</v>
      </c>
      <c r="G1529" s="170">
        <v>1845</v>
      </c>
      <c r="H1529" s="165">
        <f t="shared" si="33"/>
        <v>0.21680216802168023</v>
      </c>
      <c r="J1529" t="str">
        <v>Block Group 1, Census Tract 9652.02, Fentress County, Tennessee</v>
      </c>
      <c r="K1529" t="str">
        <v>Census Tract 9652.02, Fentress County, Tennessee</v>
      </c>
    </row>
    <row r="1530" spans="1:11" x14ac:dyDescent="0.3">
      <c r="A1530" s="167" t="s">
        <v>7699</v>
      </c>
      <c r="B1530" s="168" t="s">
        <v>2440</v>
      </c>
      <c r="C1530" s="168" t="s">
        <v>192</v>
      </c>
      <c r="D1530" s="169">
        <v>400</v>
      </c>
      <c r="E1530" s="169">
        <v>640</v>
      </c>
      <c r="F1530" s="169">
        <v>705</v>
      </c>
      <c r="G1530" s="170">
        <v>2100</v>
      </c>
      <c r="H1530" s="165">
        <f t="shared" si="33"/>
        <v>0.30476190476190479</v>
      </c>
      <c r="J1530" t="str">
        <v>Block Group 1, Census Tract 9653, Fentress County, Tennessee</v>
      </c>
      <c r="K1530" t="str">
        <v>Census Tract 9653, Fentress County, Tennessee</v>
      </c>
    </row>
    <row r="1531" spans="1:11" x14ac:dyDescent="0.3">
      <c r="A1531" s="167" t="s">
        <v>7699</v>
      </c>
      <c r="B1531" s="168" t="s">
        <v>2441</v>
      </c>
      <c r="C1531" s="168" t="s">
        <v>192</v>
      </c>
      <c r="D1531" s="169">
        <v>270</v>
      </c>
      <c r="E1531" s="169">
        <v>415</v>
      </c>
      <c r="F1531" s="169">
        <v>525</v>
      </c>
      <c r="G1531" s="169">
        <v>840</v>
      </c>
      <c r="H1531" s="165">
        <f t="shared" si="33"/>
        <v>0.49404761904761907</v>
      </c>
      <c r="J1531" t="str">
        <v>Block Group 1, Census Tract 9653, Obion County, Tennessee</v>
      </c>
      <c r="K1531" t="str">
        <v>Census Tract 9653, Obion County, Tennessee</v>
      </c>
    </row>
    <row r="1532" spans="1:11" x14ac:dyDescent="0.3">
      <c r="A1532" s="167" t="s">
        <v>7699</v>
      </c>
      <c r="B1532" s="168" t="s">
        <v>2442</v>
      </c>
      <c r="C1532" s="168" t="s">
        <v>192</v>
      </c>
      <c r="D1532" s="169">
        <v>225</v>
      </c>
      <c r="E1532" s="169">
        <v>390</v>
      </c>
      <c r="F1532" s="169">
        <v>535</v>
      </c>
      <c r="G1532" s="169">
        <v>895</v>
      </c>
      <c r="H1532" s="165">
        <f t="shared" si="33"/>
        <v>0.43575418994413406</v>
      </c>
      <c r="J1532" t="str">
        <v>Block Group 1, Census Tract 9654, Obion County, Tennessee</v>
      </c>
      <c r="K1532" t="str">
        <v>Census Tract 9654, Obion County, Tennessee</v>
      </c>
    </row>
    <row r="1533" spans="1:11" x14ac:dyDescent="0.3">
      <c r="A1533" s="167" t="s">
        <v>7699</v>
      </c>
      <c r="B1533" s="168" t="s">
        <v>2443</v>
      </c>
      <c r="C1533" s="168" t="s">
        <v>192</v>
      </c>
      <c r="D1533" s="169">
        <v>120</v>
      </c>
      <c r="E1533" s="169">
        <v>185</v>
      </c>
      <c r="F1533" s="169">
        <v>390</v>
      </c>
      <c r="G1533" s="169">
        <v>885</v>
      </c>
      <c r="H1533" s="165">
        <f t="shared" si="33"/>
        <v>0.20903954802259886</v>
      </c>
      <c r="J1533" t="str">
        <v>Block Group 1, Census Tract 9655, Obion County, Tennessee</v>
      </c>
      <c r="K1533" t="str">
        <v>Census Tract 9655, Obion County, Tennessee</v>
      </c>
    </row>
    <row r="1534" spans="1:11" x14ac:dyDescent="0.3">
      <c r="A1534" s="167" t="s">
        <v>7699</v>
      </c>
      <c r="B1534" s="168" t="s">
        <v>2444</v>
      </c>
      <c r="C1534" s="168" t="s">
        <v>192</v>
      </c>
      <c r="D1534" s="169">
        <v>460</v>
      </c>
      <c r="E1534" s="169">
        <v>510</v>
      </c>
      <c r="F1534" s="169">
        <v>760</v>
      </c>
      <c r="G1534" s="169">
        <v>880</v>
      </c>
      <c r="H1534" s="165">
        <f t="shared" si="33"/>
        <v>0.57954545454545459</v>
      </c>
      <c r="J1534" t="str">
        <v>Block Group 1, Census Tract 9656, Obion County, Tennessee</v>
      </c>
      <c r="K1534" t="str">
        <v>Census Tract 9656, Obion County, Tennessee</v>
      </c>
    </row>
    <row r="1535" spans="1:11" x14ac:dyDescent="0.3">
      <c r="A1535" s="167" t="s">
        <v>7699</v>
      </c>
      <c r="B1535" s="168" t="s">
        <v>2445</v>
      </c>
      <c r="C1535" s="168" t="s">
        <v>192</v>
      </c>
      <c r="D1535" s="169">
        <v>540</v>
      </c>
      <c r="E1535" s="169">
        <v>745</v>
      </c>
      <c r="F1535" s="170">
        <v>1195</v>
      </c>
      <c r="G1535" s="170">
        <v>1930</v>
      </c>
      <c r="H1535" s="165">
        <f t="shared" si="33"/>
        <v>0.3860103626943005</v>
      </c>
      <c r="J1535" t="str">
        <v>Block Group 1, Census Tract 9657, Obion County, Tennessee</v>
      </c>
      <c r="K1535" t="str">
        <v>Census Tract 9657, Obion County, Tennessee</v>
      </c>
    </row>
    <row r="1536" spans="1:11" x14ac:dyDescent="0.3">
      <c r="A1536" s="167" t="s">
        <v>7699</v>
      </c>
      <c r="B1536" s="168" t="s">
        <v>2446</v>
      </c>
      <c r="C1536" s="168" t="s">
        <v>192</v>
      </c>
      <c r="D1536" s="169">
        <v>245</v>
      </c>
      <c r="E1536" s="169">
        <v>585</v>
      </c>
      <c r="F1536" s="169">
        <v>800</v>
      </c>
      <c r="G1536" s="170">
        <v>1065</v>
      </c>
      <c r="H1536" s="165">
        <f t="shared" si="33"/>
        <v>0.54929577464788737</v>
      </c>
      <c r="J1536" t="str">
        <v>Block Group 1, Census Tract 9658, Obion County, Tennessee</v>
      </c>
      <c r="K1536" t="str">
        <v>Census Tract 9658, Obion County, Tennessee</v>
      </c>
    </row>
    <row r="1537" spans="1:11" x14ac:dyDescent="0.3">
      <c r="A1537" s="167" t="s">
        <v>7699</v>
      </c>
      <c r="B1537" s="168" t="s">
        <v>2447</v>
      </c>
      <c r="C1537" s="168" t="s">
        <v>192</v>
      </c>
      <c r="D1537" s="169">
        <v>295</v>
      </c>
      <c r="E1537" s="169">
        <v>355</v>
      </c>
      <c r="F1537" s="169">
        <v>355</v>
      </c>
      <c r="G1537" s="169">
        <v>660</v>
      </c>
      <c r="H1537" s="165">
        <f t="shared" si="33"/>
        <v>0.53787878787878785</v>
      </c>
      <c r="J1537" t="str">
        <v>Block Group 1, Census Tract 9659, Obion County, Tennessee</v>
      </c>
      <c r="K1537" t="str">
        <v>Census Tract 9659, Obion County, Tennessee</v>
      </c>
    </row>
    <row r="1538" spans="1:11" x14ac:dyDescent="0.3">
      <c r="A1538" s="167" t="s">
        <v>7699</v>
      </c>
      <c r="B1538" s="168" t="s">
        <v>2448</v>
      </c>
      <c r="C1538" s="168" t="s">
        <v>192</v>
      </c>
      <c r="D1538" s="169">
        <v>450</v>
      </c>
      <c r="E1538" s="169">
        <v>890</v>
      </c>
      <c r="F1538" s="170">
        <v>1130</v>
      </c>
      <c r="G1538" s="170">
        <v>1395</v>
      </c>
      <c r="H1538" s="165">
        <f t="shared" si="33"/>
        <v>0.63799283154121866</v>
      </c>
      <c r="J1538" t="str">
        <v>Block Group 1, Census Tract 9661, Gibson County, Tennessee</v>
      </c>
      <c r="K1538" t="str">
        <v>Census Tract 9661, Gibson County, Tennessee</v>
      </c>
    </row>
    <row r="1539" spans="1:11" x14ac:dyDescent="0.3">
      <c r="A1539" s="167" t="s">
        <v>7699</v>
      </c>
      <c r="B1539" s="168" t="s">
        <v>2449</v>
      </c>
      <c r="C1539" s="168" t="s">
        <v>192</v>
      </c>
      <c r="D1539" s="169">
        <v>415</v>
      </c>
      <c r="E1539" s="169">
        <v>880</v>
      </c>
      <c r="F1539" s="170">
        <v>1215</v>
      </c>
      <c r="G1539" s="170">
        <v>1745</v>
      </c>
      <c r="H1539" s="165">
        <f t="shared" si="33"/>
        <v>0.50429799426934097</v>
      </c>
      <c r="J1539" t="str">
        <v>Block Group 1, Census Tract 9662, Gibson County, Tennessee</v>
      </c>
      <c r="K1539" t="str">
        <v>Census Tract 9662, Gibson County, Tennessee</v>
      </c>
    </row>
    <row r="1540" spans="1:11" x14ac:dyDescent="0.3">
      <c r="A1540" s="167" t="s">
        <v>7699</v>
      </c>
      <c r="B1540" s="168" t="s">
        <v>2450</v>
      </c>
      <c r="C1540" s="168" t="s">
        <v>192</v>
      </c>
      <c r="D1540" s="169">
        <v>390</v>
      </c>
      <c r="E1540" s="169">
        <v>505</v>
      </c>
      <c r="F1540" s="169">
        <v>585</v>
      </c>
      <c r="G1540" s="169">
        <v>750</v>
      </c>
      <c r="H1540" s="165">
        <f t="shared" ref="H1540:H1603" si="34">E1540/G1540</f>
        <v>0.67333333333333334</v>
      </c>
      <c r="J1540" t="str">
        <v>Block Group 1, Census Tract 9663, Gibson County, Tennessee</v>
      </c>
      <c r="K1540" t="str">
        <v>Census Tract 9663, Gibson County, Tennessee</v>
      </c>
    </row>
    <row r="1541" spans="1:11" x14ac:dyDescent="0.3">
      <c r="A1541" s="167" t="s">
        <v>7699</v>
      </c>
      <c r="B1541" s="168" t="s">
        <v>2451</v>
      </c>
      <c r="C1541" s="168" t="s">
        <v>192</v>
      </c>
      <c r="D1541" s="169">
        <v>440</v>
      </c>
      <c r="E1541" s="169">
        <v>570</v>
      </c>
      <c r="F1541" s="169">
        <v>635</v>
      </c>
      <c r="G1541" s="169">
        <v>780</v>
      </c>
      <c r="H1541" s="165">
        <f t="shared" si="34"/>
        <v>0.73076923076923073</v>
      </c>
      <c r="J1541" t="str">
        <v>Block Group 1, Census Tract 9664, Gibson County, Tennessee</v>
      </c>
      <c r="K1541" t="str">
        <v>Census Tract 9664, Gibson County, Tennessee</v>
      </c>
    </row>
    <row r="1542" spans="1:11" x14ac:dyDescent="0.3">
      <c r="A1542" s="167" t="s">
        <v>7699</v>
      </c>
      <c r="B1542" s="168" t="s">
        <v>2452</v>
      </c>
      <c r="C1542" s="168" t="s">
        <v>192</v>
      </c>
      <c r="D1542" s="169">
        <v>320</v>
      </c>
      <c r="E1542" s="169">
        <v>640</v>
      </c>
      <c r="F1542" s="169">
        <v>890</v>
      </c>
      <c r="G1542" s="170">
        <v>1125</v>
      </c>
      <c r="H1542" s="165">
        <f t="shared" si="34"/>
        <v>0.56888888888888889</v>
      </c>
      <c r="J1542" t="str">
        <v>Block Group 1, Census Tract 9665.01, Gibson County, Tennessee</v>
      </c>
      <c r="K1542" t="str">
        <v>Census Tract 9665.01, Gibson County, Tennessee</v>
      </c>
    </row>
    <row r="1543" spans="1:11" x14ac:dyDescent="0.3">
      <c r="A1543" s="167" t="s">
        <v>7699</v>
      </c>
      <c r="B1543" s="168" t="s">
        <v>2453</v>
      </c>
      <c r="C1543" s="168" t="s">
        <v>192</v>
      </c>
      <c r="D1543" s="169">
        <v>225</v>
      </c>
      <c r="E1543" s="169">
        <v>570</v>
      </c>
      <c r="F1543" s="169">
        <v>810</v>
      </c>
      <c r="G1543" s="170">
        <v>1285</v>
      </c>
      <c r="H1543" s="165">
        <f t="shared" si="34"/>
        <v>0.44357976653696496</v>
      </c>
      <c r="J1543" t="str">
        <v>Block Group 1, Census Tract 9665.02, Gibson County, Tennessee</v>
      </c>
      <c r="K1543" t="str">
        <v>Census Tract 9665.02, Gibson County, Tennessee</v>
      </c>
    </row>
    <row r="1544" spans="1:11" x14ac:dyDescent="0.3">
      <c r="A1544" s="167" t="s">
        <v>7699</v>
      </c>
      <c r="B1544" s="168" t="s">
        <v>2454</v>
      </c>
      <c r="C1544" s="168" t="s">
        <v>192</v>
      </c>
      <c r="D1544" s="169">
        <v>60</v>
      </c>
      <c r="E1544" s="169">
        <v>230</v>
      </c>
      <c r="F1544" s="169">
        <v>325</v>
      </c>
      <c r="G1544" s="169">
        <v>925</v>
      </c>
      <c r="H1544" s="165">
        <f t="shared" si="34"/>
        <v>0.24864864864864866</v>
      </c>
      <c r="J1544" t="str">
        <v>Block Group 1, Census Tract 9666, Gibson County, Tennessee</v>
      </c>
      <c r="K1544" t="str">
        <v>Census Tract 9666, Gibson County, Tennessee</v>
      </c>
    </row>
    <row r="1545" spans="1:11" x14ac:dyDescent="0.3">
      <c r="A1545" s="167" t="s">
        <v>7699</v>
      </c>
      <c r="B1545" s="168" t="s">
        <v>2455</v>
      </c>
      <c r="C1545" s="168" t="s">
        <v>192</v>
      </c>
      <c r="D1545" s="169">
        <v>265</v>
      </c>
      <c r="E1545" s="169">
        <v>660</v>
      </c>
      <c r="F1545" s="169">
        <v>925</v>
      </c>
      <c r="G1545" s="170">
        <v>1100</v>
      </c>
      <c r="H1545" s="165">
        <f t="shared" si="34"/>
        <v>0.6</v>
      </c>
      <c r="J1545" t="str">
        <v>Block Group 1, Census Tract 9667.01, Gibson County, Tennessee</v>
      </c>
      <c r="K1545" t="str">
        <v>Census Tract 9667.01, Gibson County, Tennessee</v>
      </c>
    </row>
    <row r="1546" spans="1:11" x14ac:dyDescent="0.3">
      <c r="A1546" s="167" t="s">
        <v>7699</v>
      </c>
      <c r="B1546" s="168" t="s">
        <v>2456</v>
      </c>
      <c r="C1546" s="168" t="s">
        <v>192</v>
      </c>
      <c r="D1546" s="169">
        <v>530</v>
      </c>
      <c r="E1546" s="169">
        <v>670</v>
      </c>
      <c r="F1546" s="169">
        <v>900</v>
      </c>
      <c r="G1546" s="170">
        <v>1475</v>
      </c>
      <c r="H1546" s="165">
        <f t="shared" si="34"/>
        <v>0.45423728813559322</v>
      </c>
      <c r="J1546" t="str">
        <v>Block Group 1, Census Tract 9667.02, Gibson County, Tennessee</v>
      </c>
      <c r="K1546" t="str">
        <v>Census Tract 9667.02, Gibson County, Tennessee</v>
      </c>
    </row>
    <row r="1547" spans="1:11" x14ac:dyDescent="0.3">
      <c r="A1547" s="167" t="s">
        <v>7699</v>
      </c>
      <c r="B1547" s="168" t="s">
        <v>2457</v>
      </c>
      <c r="C1547" s="168" t="s">
        <v>192</v>
      </c>
      <c r="D1547" s="169">
        <v>250</v>
      </c>
      <c r="E1547" s="169">
        <v>605</v>
      </c>
      <c r="F1547" s="169">
        <v>770</v>
      </c>
      <c r="G1547" s="170">
        <v>1770</v>
      </c>
      <c r="H1547" s="165">
        <f t="shared" si="34"/>
        <v>0.34180790960451979</v>
      </c>
      <c r="J1547" t="str">
        <v>Block Group 1, Census Tract 9668, Gibson County, Tennessee</v>
      </c>
      <c r="K1547" t="str">
        <v>Census Tract 9668, Gibson County, Tennessee</v>
      </c>
    </row>
    <row r="1548" spans="1:11" x14ac:dyDescent="0.3">
      <c r="A1548" s="167" t="s">
        <v>7699</v>
      </c>
      <c r="B1548" s="168" t="s">
        <v>2458</v>
      </c>
      <c r="C1548" s="168" t="s">
        <v>192</v>
      </c>
      <c r="D1548" s="169">
        <v>290</v>
      </c>
      <c r="E1548" s="169">
        <v>450</v>
      </c>
      <c r="F1548" s="169">
        <v>690</v>
      </c>
      <c r="G1548" s="170">
        <v>1135</v>
      </c>
      <c r="H1548" s="165">
        <f t="shared" si="34"/>
        <v>0.3964757709251101</v>
      </c>
      <c r="J1548" t="str">
        <v>Block Group 1, Census Tract 9669, Gibson County, Tennessee</v>
      </c>
      <c r="K1548" t="str">
        <v>Census Tract 9669, Gibson County, Tennessee</v>
      </c>
    </row>
    <row r="1549" spans="1:11" x14ac:dyDescent="0.3">
      <c r="A1549" s="167" t="s">
        <v>7699</v>
      </c>
      <c r="B1549" s="168" t="s">
        <v>2459</v>
      </c>
      <c r="C1549" s="168" t="s">
        <v>192</v>
      </c>
      <c r="D1549" s="169">
        <v>265</v>
      </c>
      <c r="E1549" s="169">
        <v>490</v>
      </c>
      <c r="F1549" s="169">
        <v>935</v>
      </c>
      <c r="G1549" s="170">
        <v>1595</v>
      </c>
      <c r="H1549" s="165">
        <f t="shared" si="34"/>
        <v>0.30721003134796238</v>
      </c>
      <c r="J1549" t="str">
        <v>Block Group 1, Census Tract 9670.01, Gibson County, Tennessee</v>
      </c>
      <c r="K1549" t="str">
        <v>Census Tract 9670.01, Gibson County, Tennessee</v>
      </c>
    </row>
    <row r="1550" spans="1:11" x14ac:dyDescent="0.3">
      <c r="A1550" s="167" t="s">
        <v>7699</v>
      </c>
      <c r="B1550" s="168" t="s">
        <v>2460</v>
      </c>
      <c r="C1550" s="168" t="s">
        <v>192</v>
      </c>
      <c r="D1550" s="169">
        <v>50</v>
      </c>
      <c r="E1550" s="169">
        <v>255</v>
      </c>
      <c r="F1550" s="169">
        <v>615</v>
      </c>
      <c r="G1550" s="170">
        <v>1325</v>
      </c>
      <c r="H1550" s="165">
        <f t="shared" si="34"/>
        <v>0.19245283018867926</v>
      </c>
      <c r="J1550" t="str">
        <v>Block Group 1, Census Tract 9670.02, Gibson County, Tennessee</v>
      </c>
      <c r="K1550" t="str">
        <v>Census Tract 9670.02, Gibson County, Tennessee</v>
      </c>
    </row>
    <row r="1551" spans="1:11" x14ac:dyDescent="0.3">
      <c r="A1551" s="167" t="s">
        <v>7699</v>
      </c>
      <c r="B1551" s="168" t="s">
        <v>2461</v>
      </c>
      <c r="C1551" s="168" t="s">
        <v>192</v>
      </c>
      <c r="D1551" s="169">
        <v>230</v>
      </c>
      <c r="E1551" s="169">
        <v>395</v>
      </c>
      <c r="F1551" s="169">
        <v>555</v>
      </c>
      <c r="G1551" s="170">
        <v>1780</v>
      </c>
      <c r="H1551" s="165">
        <f t="shared" si="34"/>
        <v>0.22191011235955055</v>
      </c>
      <c r="J1551" t="str">
        <v>Block Group 1, Census Tract 9671, Gibson County, Tennessee</v>
      </c>
      <c r="K1551" t="str">
        <v>Census Tract 9671, Gibson County, Tennessee</v>
      </c>
    </row>
    <row r="1552" spans="1:11" x14ac:dyDescent="0.3">
      <c r="A1552" s="167" t="s">
        <v>7699</v>
      </c>
      <c r="B1552" s="168" t="s">
        <v>2462</v>
      </c>
      <c r="C1552" s="168" t="s">
        <v>7634</v>
      </c>
      <c r="D1552" s="169">
        <v>275</v>
      </c>
      <c r="E1552" s="169">
        <v>430</v>
      </c>
      <c r="F1552" s="169">
        <v>555</v>
      </c>
      <c r="G1552" s="169">
        <v>900</v>
      </c>
      <c r="H1552" s="165">
        <f t="shared" si="34"/>
        <v>0.4777777777777778</v>
      </c>
      <c r="J1552" t="str">
        <v>Block Group 1, Census Tract 9673, Gibson County, Tennessee</v>
      </c>
      <c r="K1552" t="str">
        <v>Census Tract 9673, Gibson County, Tennessee</v>
      </c>
    </row>
    <row r="1553" spans="1:11" x14ac:dyDescent="0.3">
      <c r="A1553" s="167" t="s">
        <v>7699</v>
      </c>
      <c r="B1553" s="168" t="s">
        <v>2463</v>
      </c>
      <c r="C1553" s="168" t="s">
        <v>7634</v>
      </c>
      <c r="D1553" s="169">
        <v>490</v>
      </c>
      <c r="E1553" s="169">
        <v>615</v>
      </c>
      <c r="F1553" s="169">
        <v>615</v>
      </c>
      <c r="G1553" s="169">
        <v>640</v>
      </c>
      <c r="H1553" s="165">
        <f t="shared" si="34"/>
        <v>0.9609375</v>
      </c>
      <c r="J1553" t="str">
        <v>Block Group 1, Census Tract 9674, Gibson County, Tennessee</v>
      </c>
      <c r="K1553" t="str">
        <v>Census Tract 9674, Gibson County, Tennessee</v>
      </c>
    </row>
    <row r="1554" spans="1:11" x14ac:dyDescent="0.3">
      <c r="A1554" s="167" t="s">
        <v>7699</v>
      </c>
      <c r="B1554" s="168" t="s">
        <v>2464</v>
      </c>
      <c r="C1554" s="168" t="s">
        <v>7634</v>
      </c>
      <c r="D1554" s="169">
        <v>85</v>
      </c>
      <c r="E1554" s="169">
        <v>220</v>
      </c>
      <c r="F1554" s="169">
        <v>490</v>
      </c>
      <c r="G1554" s="169">
        <v>655</v>
      </c>
      <c r="H1554" s="165">
        <f t="shared" si="34"/>
        <v>0.33587786259541985</v>
      </c>
      <c r="J1554" t="str">
        <v>Block Group 1, Census Tract 9680, Weakley County, Tennessee</v>
      </c>
      <c r="K1554" t="str">
        <v>Census Tract 9680, Weakley County, Tennessee</v>
      </c>
    </row>
    <row r="1555" spans="1:11" x14ac:dyDescent="0.3">
      <c r="A1555" s="167" t="s">
        <v>7699</v>
      </c>
      <c r="B1555" s="168" t="s">
        <v>2465</v>
      </c>
      <c r="C1555" s="168" t="s">
        <v>7634</v>
      </c>
      <c r="D1555" s="169">
        <v>65</v>
      </c>
      <c r="E1555" s="169">
        <v>110</v>
      </c>
      <c r="F1555" s="169">
        <v>280</v>
      </c>
      <c r="G1555" s="169">
        <v>570</v>
      </c>
      <c r="H1555" s="165">
        <f t="shared" si="34"/>
        <v>0.19298245614035087</v>
      </c>
      <c r="J1555" t="str">
        <v>Block Group 1, Census Tract 9681.01, Weakley County, Tennessee</v>
      </c>
      <c r="K1555" t="str">
        <v>Census Tract 9681.01, Weakley County, Tennessee</v>
      </c>
    </row>
    <row r="1556" spans="1:11" x14ac:dyDescent="0.3">
      <c r="A1556" s="167" t="s">
        <v>7699</v>
      </c>
      <c r="B1556" s="168" t="s">
        <v>2466</v>
      </c>
      <c r="C1556" s="168" t="s">
        <v>7634</v>
      </c>
      <c r="D1556" s="169">
        <v>330</v>
      </c>
      <c r="E1556" s="169">
        <v>605</v>
      </c>
      <c r="F1556" s="169">
        <v>890</v>
      </c>
      <c r="G1556" s="170">
        <v>1525</v>
      </c>
      <c r="H1556" s="165">
        <f t="shared" si="34"/>
        <v>0.39672131147540984</v>
      </c>
      <c r="J1556" t="str">
        <v>Block Group 1, Census Tract 9681.02, Weakley County, Tennessee</v>
      </c>
      <c r="K1556" t="str">
        <v>Census Tract 9681.02, Weakley County, Tennessee</v>
      </c>
    </row>
    <row r="1557" spans="1:11" x14ac:dyDescent="0.3">
      <c r="A1557" s="167" t="s">
        <v>7699</v>
      </c>
      <c r="B1557" s="168" t="s">
        <v>2467</v>
      </c>
      <c r="C1557" s="168" t="s">
        <v>7634</v>
      </c>
      <c r="D1557" s="169">
        <v>145</v>
      </c>
      <c r="E1557" s="169">
        <v>405</v>
      </c>
      <c r="F1557" s="169">
        <v>520</v>
      </c>
      <c r="G1557" s="170">
        <v>1400</v>
      </c>
      <c r="H1557" s="165">
        <f t="shared" si="34"/>
        <v>0.28928571428571431</v>
      </c>
      <c r="J1557" t="str">
        <v>Block Group 1, Census Tract 9682.01, Weakley County, Tennessee</v>
      </c>
      <c r="K1557" t="str">
        <v>Census Tract 9682.01, Weakley County, Tennessee</v>
      </c>
    </row>
    <row r="1558" spans="1:11" x14ac:dyDescent="0.3">
      <c r="A1558" s="167" t="s">
        <v>7699</v>
      </c>
      <c r="B1558" s="168" t="s">
        <v>2468</v>
      </c>
      <c r="C1558" s="168" t="s">
        <v>7634</v>
      </c>
      <c r="D1558" s="169">
        <v>80</v>
      </c>
      <c r="E1558" s="169">
        <v>235</v>
      </c>
      <c r="F1558" s="169">
        <v>505</v>
      </c>
      <c r="G1558" s="170">
        <v>1075</v>
      </c>
      <c r="H1558" s="165">
        <f t="shared" si="34"/>
        <v>0.21860465116279071</v>
      </c>
      <c r="J1558" t="str">
        <v>Block Group 1, Census Tract 9682.02, Weakley County, Tennessee</v>
      </c>
      <c r="K1558" t="str">
        <v>Census Tract 9682.02, Weakley County, Tennessee</v>
      </c>
    </row>
    <row r="1559" spans="1:11" x14ac:dyDescent="0.3">
      <c r="A1559" s="167" t="s">
        <v>7699</v>
      </c>
      <c r="B1559" s="168" t="s">
        <v>2469</v>
      </c>
      <c r="C1559" s="168" t="s">
        <v>7634</v>
      </c>
      <c r="D1559" s="169">
        <v>110</v>
      </c>
      <c r="E1559" s="169">
        <v>345</v>
      </c>
      <c r="F1559" s="169">
        <v>645</v>
      </c>
      <c r="G1559" s="170">
        <v>1550</v>
      </c>
      <c r="H1559" s="165">
        <f t="shared" si="34"/>
        <v>0.22258064516129034</v>
      </c>
      <c r="J1559" t="str">
        <v>Block Group 1, Census Tract 9682.03, Weakley County, Tennessee</v>
      </c>
      <c r="K1559" t="str">
        <v>Census Tract 9682.03, Weakley County, Tennessee</v>
      </c>
    </row>
    <row r="1560" spans="1:11" x14ac:dyDescent="0.3">
      <c r="A1560" s="167" t="s">
        <v>7699</v>
      </c>
      <c r="B1560" s="168" t="s">
        <v>2470</v>
      </c>
      <c r="C1560" s="168" t="s">
        <v>7634</v>
      </c>
      <c r="D1560" s="169">
        <v>110</v>
      </c>
      <c r="E1560" s="169">
        <v>650</v>
      </c>
      <c r="F1560" s="169">
        <v>930</v>
      </c>
      <c r="G1560" s="170">
        <v>1495</v>
      </c>
      <c r="H1560" s="165">
        <f t="shared" si="34"/>
        <v>0.43478260869565216</v>
      </c>
      <c r="J1560" t="str">
        <v>Block Group 1, Census Tract 9683, Weakley County, Tennessee</v>
      </c>
      <c r="K1560" t="str">
        <v>Census Tract 9683, Weakley County, Tennessee</v>
      </c>
    </row>
    <row r="1561" spans="1:11" x14ac:dyDescent="0.3">
      <c r="A1561" s="167" t="s">
        <v>7699</v>
      </c>
      <c r="B1561" s="168" t="s">
        <v>2471</v>
      </c>
      <c r="C1561" s="168" t="s">
        <v>7634</v>
      </c>
      <c r="D1561" s="169">
        <v>125</v>
      </c>
      <c r="E1561" s="169">
        <v>315</v>
      </c>
      <c r="F1561" s="169">
        <v>530</v>
      </c>
      <c r="G1561" s="170">
        <v>1355</v>
      </c>
      <c r="H1561" s="165">
        <f t="shared" si="34"/>
        <v>0.23247232472324722</v>
      </c>
      <c r="J1561" t="str">
        <v>Block Group 1, Census Tract 9684, Weakley County, Tennessee</v>
      </c>
      <c r="K1561" t="str">
        <v>Census Tract 9684, Weakley County, Tennessee</v>
      </c>
    </row>
    <row r="1562" spans="1:11" x14ac:dyDescent="0.3">
      <c r="A1562" s="167" t="s">
        <v>7699</v>
      </c>
      <c r="B1562" s="168" t="s">
        <v>2472</v>
      </c>
      <c r="C1562" s="168" t="s">
        <v>7634</v>
      </c>
      <c r="D1562" s="169">
        <v>125</v>
      </c>
      <c r="E1562" s="169">
        <v>660</v>
      </c>
      <c r="F1562" s="169">
        <v>930</v>
      </c>
      <c r="G1562" s="170">
        <v>1615</v>
      </c>
      <c r="H1562" s="165">
        <f t="shared" si="34"/>
        <v>0.4086687306501548</v>
      </c>
      <c r="J1562" t="str">
        <v>Block Group 1, Census Tract 9685, Weakley County, Tennessee</v>
      </c>
      <c r="K1562" t="str">
        <v>Census Tract 9685, Weakley County, Tennessee</v>
      </c>
    </row>
    <row r="1563" spans="1:11" x14ac:dyDescent="0.3">
      <c r="A1563" s="167" t="s">
        <v>7699</v>
      </c>
      <c r="B1563" s="168" t="s">
        <v>2473</v>
      </c>
      <c r="C1563" s="168" t="s">
        <v>7634</v>
      </c>
      <c r="D1563" s="169">
        <v>50</v>
      </c>
      <c r="E1563" s="169">
        <v>170</v>
      </c>
      <c r="F1563" s="169">
        <v>305</v>
      </c>
      <c r="G1563" s="170">
        <v>1080</v>
      </c>
      <c r="H1563" s="165">
        <f t="shared" si="34"/>
        <v>0.15740740740740741</v>
      </c>
      <c r="J1563" t="str">
        <v>Block Group 1, Census Tract 9686, Weakley County, Tennessee</v>
      </c>
      <c r="K1563" t="str">
        <v>Census Tract 9686, Weakley County, Tennessee</v>
      </c>
    </row>
    <row r="1564" spans="1:11" x14ac:dyDescent="0.3">
      <c r="A1564" s="167" t="s">
        <v>7699</v>
      </c>
      <c r="B1564" s="168" t="s">
        <v>2474</v>
      </c>
      <c r="C1564" s="168" t="s">
        <v>7634</v>
      </c>
      <c r="D1564" s="169">
        <v>505</v>
      </c>
      <c r="E1564" s="169">
        <v>835</v>
      </c>
      <c r="F1564" s="169">
        <v>975</v>
      </c>
      <c r="G1564" s="170">
        <v>2090</v>
      </c>
      <c r="H1564" s="165">
        <f t="shared" si="34"/>
        <v>0.39952153110047844</v>
      </c>
      <c r="J1564" t="str">
        <v>Block Group 1, Census Tract 9687, Weakley County, Tennessee</v>
      </c>
      <c r="K1564" t="str">
        <v>Census Tract 9687, Weakley County, Tennessee</v>
      </c>
    </row>
    <row r="1565" spans="1:11" x14ac:dyDescent="0.3">
      <c r="A1565" s="167" t="s">
        <v>7699</v>
      </c>
      <c r="B1565" s="168" t="s">
        <v>2475</v>
      </c>
      <c r="C1565" s="168" t="s">
        <v>7634</v>
      </c>
      <c r="D1565" s="169">
        <v>60</v>
      </c>
      <c r="E1565" s="169">
        <v>440</v>
      </c>
      <c r="F1565" s="169">
        <v>890</v>
      </c>
      <c r="G1565" s="170">
        <v>2280</v>
      </c>
      <c r="H1565" s="165">
        <f t="shared" si="34"/>
        <v>0.19298245614035087</v>
      </c>
      <c r="J1565" t="str">
        <v>Block Group 1, Census Tract 9690.01, Henry County, Tennessee</v>
      </c>
      <c r="K1565" t="str">
        <v>Census Tract 9690.01, Henry County, Tennessee</v>
      </c>
    </row>
    <row r="1566" spans="1:11" x14ac:dyDescent="0.3">
      <c r="A1566" s="167" t="s">
        <v>7699</v>
      </c>
      <c r="B1566" s="168" t="s">
        <v>2476</v>
      </c>
      <c r="C1566" s="168" t="s">
        <v>7634</v>
      </c>
      <c r="D1566" s="169">
        <v>335</v>
      </c>
      <c r="E1566" s="169">
        <v>500</v>
      </c>
      <c r="F1566" s="170">
        <v>1075</v>
      </c>
      <c r="G1566" s="170">
        <v>1765</v>
      </c>
      <c r="H1566" s="165">
        <f t="shared" si="34"/>
        <v>0.28328611898016998</v>
      </c>
      <c r="J1566" t="str">
        <v>Block Group 1, Census Tract 9690.02, Henry County, Tennessee</v>
      </c>
      <c r="K1566" t="str">
        <v>Census Tract 9690.02, Henry County, Tennessee</v>
      </c>
    </row>
    <row r="1567" spans="1:11" x14ac:dyDescent="0.3">
      <c r="A1567" s="167" t="s">
        <v>7699</v>
      </c>
      <c r="B1567" s="168" t="s">
        <v>2477</v>
      </c>
      <c r="C1567" s="168" t="s">
        <v>7634</v>
      </c>
      <c r="D1567" s="169">
        <v>815</v>
      </c>
      <c r="E1567" s="169">
        <v>830</v>
      </c>
      <c r="F1567" s="170">
        <v>1105</v>
      </c>
      <c r="G1567" s="170">
        <v>1635</v>
      </c>
      <c r="H1567" s="165">
        <f t="shared" si="34"/>
        <v>0.50764525993883791</v>
      </c>
      <c r="J1567" t="str">
        <v>Block Group 1, Census Tract 9691, Henry County, Tennessee</v>
      </c>
      <c r="K1567" t="str">
        <v>Census Tract 9691, Henry County, Tennessee</v>
      </c>
    </row>
    <row r="1568" spans="1:11" x14ac:dyDescent="0.3">
      <c r="A1568" s="167" t="s">
        <v>7699</v>
      </c>
      <c r="B1568" s="168" t="s">
        <v>2478</v>
      </c>
      <c r="C1568" s="168" t="s">
        <v>7634</v>
      </c>
      <c r="D1568" s="169">
        <v>145</v>
      </c>
      <c r="E1568" s="169">
        <v>575</v>
      </c>
      <c r="F1568" s="169">
        <v>790</v>
      </c>
      <c r="G1568" s="170">
        <v>1320</v>
      </c>
      <c r="H1568" s="165">
        <f t="shared" si="34"/>
        <v>0.43560606060606061</v>
      </c>
      <c r="J1568" t="str">
        <v>Block Group 1, Census Tract 9692, Henry County, Tennessee</v>
      </c>
      <c r="K1568" t="str">
        <v>Census Tract 9692, Henry County, Tennessee</v>
      </c>
    </row>
    <row r="1569" spans="1:11" x14ac:dyDescent="0.3">
      <c r="A1569" s="167" t="s">
        <v>7699</v>
      </c>
      <c r="B1569" s="168" t="s">
        <v>2479</v>
      </c>
      <c r="C1569" s="168" t="s">
        <v>7634</v>
      </c>
      <c r="D1569" s="169">
        <v>480</v>
      </c>
      <c r="E1569" s="169">
        <v>550</v>
      </c>
      <c r="F1569" s="169">
        <v>575</v>
      </c>
      <c r="G1569" s="169">
        <v>600</v>
      </c>
      <c r="H1569" s="165">
        <f t="shared" si="34"/>
        <v>0.91666666666666663</v>
      </c>
      <c r="J1569" t="str">
        <v>Block Group 1, Census Tract 9693, Henry County, Tennessee</v>
      </c>
      <c r="K1569" t="str">
        <v>Census Tract 9693, Henry County, Tennessee</v>
      </c>
    </row>
    <row r="1570" spans="1:11" x14ac:dyDescent="0.3">
      <c r="A1570" s="167" t="s">
        <v>7699</v>
      </c>
      <c r="B1570" s="168" t="s">
        <v>2480</v>
      </c>
      <c r="C1570" s="168" t="s">
        <v>7634</v>
      </c>
      <c r="D1570" s="169">
        <v>370</v>
      </c>
      <c r="E1570" s="169">
        <v>565</v>
      </c>
      <c r="F1570" s="169">
        <v>680</v>
      </c>
      <c r="G1570" s="169">
        <v>885</v>
      </c>
      <c r="H1570" s="165">
        <f t="shared" si="34"/>
        <v>0.6384180790960452</v>
      </c>
      <c r="J1570" t="str">
        <v>Block Group 1, Census Tract 9694, Henry County, Tennessee</v>
      </c>
      <c r="K1570" t="str">
        <v>Census Tract 9694, Henry County, Tennessee</v>
      </c>
    </row>
    <row r="1571" spans="1:11" x14ac:dyDescent="0.3">
      <c r="A1571" s="167" t="s">
        <v>7699</v>
      </c>
      <c r="B1571" s="168" t="s">
        <v>2481</v>
      </c>
      <c r="C1571" s="168" t="s">
        <v>7634</v>
      </c>
      <c r="D1571" s="169">
        <v>180</v>
      </c>
      <c r="E1571" s="169">
        <v>325</v>
      </c>
      <c r="F1571" s="169">
        <v>725</v>
      </c>
      <c r="G1571" s="170">
        <v>1105</v>
      </c>
      <c r="H1571" s="165">
        <f t="shared" si="34"/>
        <v>0.29411764705882354</v>
      </c>
      <c r="J1571" t="str">
        <v>Block Group 1, Census Tract 9695.01, Henry County, Tennessee</v>
      </c>
      <c r="K1571" t="str">
        <v>Census Tract 9695.01, Henry County, Tennessee</v>
      </c>
    </row>
    <row r="1572" spans="1:11" x14ac:dyDescent="0.3">
      <c r="A1572" s="167" t="s">
        <v>7699</v>
      </c>
      <c r="B1572" s="168" t="s">
        <v>2482</v>
      </c>
      <c r="C1572" s="168" t="s">
        <v>7634</v>
      </c>
      <c r="D1572" s="169">
        <v>165</v>
      </c>
      <c r="E1572" s="169">
        <v>395</v>
      </c>
      <c r="F1572" s="169">
        <v>790</v>
      </c>
      <c r="G1572" s="170">
        <v>1145</v>
      </c>
      <c r="H1572" s="165">
        <f t="shared" si="34"/>
        <v>0.34497816593886466</v>
      </c>
      <c r="J1572" t="str">
        <v>Block Group 1, Census Tract 9695.02, Henry County, Tennessee</v>
      </c>
      <c r="K1572" t="str">
        <v>Census Tract 9695.02, Henry County, Tennessee</v>
      </c>
    </row>
    <row r="1573" spans="1:11" x14ac:dyDescent="0.3">
      <c r="A1573" s="167" t="s">
        <v>7699</v>
      </c>
      <c r="B1573" s="168" t="s">
        <v>2483</v>
      </c>
      <c r="C1573" s="168" t="s">
        <v>7634</v>
      </c>
      <c r="D1573" s="169">
        <v>220</v>
      </c>
      <c r="E1573" s="169">
        <v>260</v>
      </c>
      <c r="F1573" s="169">
        <v>315</v>
      </c>
      <c r="G1573" s="169">
        <v>490</v>
      </c>
      <c r="H1573" s="165">
        <f t="shared" si="34"/>
        <v>0.53061224489795922</v>
      </c>
      <c r="J1573" t="str">
        <v>Block Group 1, Census Tract 9696.01, Henry County, Tennessee</v>
      </c>
      <c r="K1573" t="str">
        <v>Census Tract 9696.01, Henry County, Tennessee</v>
      </c>
    </row>
    <row r="1574" spans="1:11" x14ac:dyDescent="0.3">
      <c r="A1574" s="167" t="s">
        <v>7699</v>
      </c>
      <c r="B1574" s="168" t="s">
        <v>2484</v>
      </c>
      <c r="C1574" s="168" t="s">
        <v>7634</v>
      </c>
      <c r="D1574" s="169">
        <v>305</v>
      </c>
      <c r="E1574" s="169">
        <v>495</v>
      </c>
      <c r="F1574" s="169">
        <v>630</v>
      </c>
      <c r="G1574" s="169">
        <v>820</v>
      </c>
      <c r="H1574" s="165">
        <f t="shared" si="34"/>
        <v>0.60365853658536583</v>
      </c>
      <c r="J1574" t="str">
        <v>Block Group 1, Census Tract 9696.02, Henry County, Tennessee</v>
      </c>
      <c r="K1574" t="str">
        <v>Census Tract 9696.02, Henry County, Tennessee</v>
      </c>
    </row>
    <row r="1575" spans="1:11" x14ac:dyDescent="0.3">
      <c r="A1575" s="167" t="s">
        <v>7699</v>
      </c>
      <c r="B1575" s="168" t="s">
        <v>2485</v>
      </c>
      <c r="C1575" s="168" t="s">
        <v>7634</v>
      </c>
      <c r="D1575" s="169">
        <v>250</v>
      </c>
      <c r="E1575" s="169">
        <v>280</v>
      </c>
      <c r="F1575" s="169">
        <v>280</v>
      </c>
      <c r="G1575" s="169">
        <v>365</v>
      </c>
      <c r="H1575" s="165">
        <f t="shared" si="34"/>
        <v>0.76712328767123283</v>
      </c>
      <c r="J1575" t="str">
        <v>Block Group 1, Census Tract 9697, Henry County, Tennessee</v>
      </c>
      <c r="K1575" t="str">
        <v>Census Tract 9697, Henry County, Tennessee</v>
      </c>
    </row>
    <row r="1576" spans="1:11" x14ac:dyDescent="0.3">
      <c r="A1576" s="167" t="s">
        <v>7699</v>
      </c>
      <c r="B1576" s="168" t="s">
        <v>2486</v>
      </c>
      <c r="C1576" s="168" t="s">
        <v>7634</v>
      </c>
      <c r="D1576" s="169">
        <v>145</v>
      </c>
      <c r="E1576" s="169">
        <v>250</v>
      </c>
      <c r="F1576" s="169">
        <v>415</v>
      </c>
      <c r="G1576" s="169">
        <v>755</v>
      </c>
      <c r="H1576" s="165">
        <f t="shared" si="34"/>
        <v>0.33112582781456956</v>
      </c>
      <c r="J1576" t="str">
        <v>Block Group 1, Census Tract 9698, Henry County, Tennessee</v>
      </c>
      <c r="K1576" t="str">
        <v>Census Tract 9698, Henry County, Tennessee</v>
      </c>
    </row>
    <row r="1577" spans="1:11" x14ac:dyDescent="0.3">
      <c r="A1577" s="167" t="s">
        <v>7699</v>
      </c>
      <c r="B1577" s="168" t="s">
        <v>2487</v>
      </c>
      <c r="C1577" s="168" t="s">
        <v>7634</v>
      </c>
      <c r="D1577" s="169">
        <v>490</v>
      </c>
      <c r="E1577" s="169">
        <v>940</v>
      </c>
      <c r="F1577" s="170">
        <v>1195</v>
      </c>
      <c r="G1577" s="170">
        <v>1890</v>
      </c>
      <c r="H1577" s="165">
        <f t="shared" si="34"/>
        <v>0.49735449735449733</v>
      </c>
      <c r="J1577" t="str">
        <v>Block Group 1, Census Tract 97, Shelby County, Tennessee</v>
      </c>
      <c r="K1577" t="str">
        <v>Census Tract 97, Shelby County, Tennessee</v>
      </c>
    </row>
    <row r="1578" spans="1:11" x14ac:dyDescent="0.3">
      <c r="A1578" s="167" t="s">
        <v>7699</v>
      </c>
      <c r="B1578" s="168" t="s">
        <v>2488</v>
      </c>
      <c r="C1578" s="168" t="s">
        <v>7634</v>
      </c>
      <c r="D1578" s="169">
        <v>240</v>
      </c>
      <c r="E1578" s="169">
        <v>450</v>
      </c>
      <c r="F1578" s="169">
        <v>605</v>
      </c>
      <c r="G1578" s="169">
        <v>830</v>
      </c>
      <c r="H1578" s="165">
        <f t="shared" si="34"/>
        <v>0.54216867469879515</v>
      </c>
      <c r="J1578" t="str">
        <v>Block Group 1, Census Tract 9701, Claiborne County, Tennessee</v>
      </c>
      <c r="K1578" t="str">
        <v>Census Tract 9701, Claiborne County, Tennessee</v>
      </c>
    </row>
    <row r="1579" spans="1:11" x14ac:dyDescent="0.3">
      <c r="A1579" s="167" t="s">
        <v>7699</v>
      </c>
      <c r="B1579" s="168" t="s">
        <v>2489</v>
      </c>
      <c r="C1579" s="168" t="s">
        <v>7634</v>
      </c>
      <c r="D1579" s="169">
        <v>145</v>
      </c>
      <c r="E1579" s="169">
        <v>235</v>
      </c>
      <c r="F1579" s="169">
        <v>540</v>
      </c>
      <c r="G1579" s="170">
        <v>1345</v>
      </c>
      <c r="H1579" s="165">
        <f t="shared" si="34"/>
        <v>0.17472118959107807</v>
      </c>
      <c r="J1579" t="str">
        <v>Block Group 1, Census Tract 9701, Coffee County, Tennessee</v>
      </c>
      <c r="K1579" t="str">
        <v>Census Tract 9701, Coffee County, Tennessee</v>
      </c>
    </row>
    <row r="1580" spans="1:11" x14ac:dyDescent="0.3">
      <c r="A1580" s="167" t="s">
        <v>7699</v>
      </c>
      <c r="B1580" s="168" t="s">
        <v>2490</v>
      </c>
      <c r="C1580" s="168" t="s">
        <v>7634</v>
      </c>
      <c r="D1580" s="169">
        <v>100</v>
      </c>
      <c r="E1580" s="169">
        <v>225</v>
      </c>
      <c r="F1580" s="169">
        <v>435</v>
      </c>
      <c r="G1580" s="169">
        <v>785</v>
      </c>
      <c r="H1580" s="165">
        <f t="shared" si="34"/>
        <v>0.28662420382165604</v>
      </c>
      <c r="J1580" t="str">
        <v>Block Group 1, Census Tract 9701, Lewis County, Tennessee</v>
      </c>
      <c r="K1580" t="str">
        <v>Census Tract 9701, Lewis County, Tennessee</v>
      </c>
    </row>
    <row r="1581" spans="1:11" x14ac:dyDescent="0.3">
      <c r="A1581" s="167" t="s">
        <v>7699</v>
      </c>
      <c r="B1581" s="168" t="s">
        <v>2491</v>
      </c>
      <c r="C1581" s="168" t="s">
        <v>7634</v>
      </c>
      <c r="D1581" s="169">
        <v>230</v>
      </c>
      <c r="E1581" s="169">
        <v>555</v>
      </c>
      <c r="F1581" s="169">
        <v>835</v>
      </c>
      <c r="G1581" s="170">
        <v>2370</v>
      </c>
      <c r="H1581" s="165">
        <f t="shared" si="34"/>
        <v>0.23417721518987342</v>
      </c>
      <c r="J1581" t="str">
        <v>Block Group 1, Census Tract 9701, Macon County, Tennessee</v>
      </c>
      <c r="K1581" t="str">
        <v>Census Tract 9701, Macon County, Tennessee</v>
      </c>
    </row>
    <row r="1582" spans="1:11" x14ac:dyDescent="0.3">
      <c r="A1582" s="167" t="s">
        <v>7699</v>
      </c>
      <c r="B1582" s="168" t="s">
        <v>2492</v>
      </c>
      <c r="C1582" s="168" t="s">
        <v>7634</v>
      </c>
      <c r="D1582" s="169">
        <v>205</v>
      </c>
      <c r="E1582" s="169">
        <v>280</v>
      </c>
      <c r="F1582" s="169">
        <v>440</v>
      </c>
      <c r="G1582" s="170">
        <v>1260</v>
      </c>
      <c r="H1582" s="165">
        <f t="shared" si="34"/>
        <v>0.22222222222222221</v>
      </c>
      <c r="J1582" t="str">
        <v>Block Group 1, Census Tract 9701.01, Chester County, Tennessee</v>
      </c>
      <c r="K1582" t="str">
        <v>Census Tract 9701.01, Chester County, Tennessee</v>
      </c>
    </row>
    <row r="1583" spans="1:11" x14ac:dyDescent="0.3">
      <c r="A1583" s="167" t="s">
        <v>7699</v>
      </c>
      <c r="B1583" s="168" t="s">
        <v>2493</v>
      </c>
      <c r="C1583" s="168" t="s">
        <v>7634</v>
      </c>
      <c r="D1583" s="169">
        <v>165</v>
      </c>
      <c r="E1583" s="169">
        <v>395</v>
      </c>
      <c r="F1583" s="169">
        <v>535</v>
      </c>
      <c r="G1583" s="169">
        <v>960</v>
      </c>
      <c r="H1583" s="165">
        <f t="shared" si="34"/>
        <v>0.41145833333333331</v>
      </c>
      <c r="J1583" t="str">
        <v>Block Group 1, Census Tract 9701.01, Cumberland County, Tennessee</v>
      </c>
      <c r="K1583" t="str">
        <v>Census Tract 9701.01, Cumberland County, Tennessee</v>
      </c>
    </row>
    <row r="1584" spans="1:11" x14ac:dyDescent="0.3">
      <c r="A1584" s="167" t="s">
        <v>7699</v>
      </c>
      <c r="B1584" s="168" t="s">
        <v>2494</v>
      </c>
      <c r="C1584" s="168" t="s">
        <v>7634</v>
      </c>
      <c r="D1584" s="169">
        <v>285</v>
      </c>
      <c r="E1584" s="169">
        <v>365</v>
      </c>
      <c r="F1584" s="169">
        <v>525</v>
      </c>
      <c r="G1584" s="169">
        <v>760</v>
      </c>
      <c r="H1584" s="165">
        <f t="shared" si="34"/>
        <v>0.48026315789473684</v>
      </c>
      <c r="J1584" t="str">
        <v>Block Group 1, Census Tract 9701.02, Chester County, Tennessee</v>
      </c>
      <c r="K1584" t="str">
        <v>Census Tract 9701.02, Chester County, Tennessee</v>
      </c>
    </row>
    <row r="1585" spans="1:11" x14ac:dyDescent="0.3">
      <c r="A1585" s="167" t="s">
        <v>7699</v>
      </c>
      <c r="B1585" s="168" t="s">
        <v>2495</v>
      </c>
      <c r="C1585" s="168" t="s">
        <v>7634</v>
      </c>
      <c r="D1585" s="169">
        <v>195</v>
      </c>
      <c r="E1585" s="169">
        <v>255</v>
      </c>
      <c r="F1585" s="169">
        <v>345</v>
      </c>
      <c r="G1585" s="169">
        <v>660</v>
      </c>
      <c r="H1585" s="165">
        <f t="shared" si="34"/>
        <v>0.38636363636363635</v>
      </c>
      <c r="J1585" t="str">
        <v>Block Group 1, Census Tract 9701.02, McMinn County, Tennessee</v>
      </c>
      <c r="K1585" t="str">
        <v>Census Tract 9701.02, McMinn County, Tennessee</v>
      </c>
    </row>
    <row r="1586" spans="1:11" x14ac:dyDescent="0.3">
      <c r="A1586" s="167" t="s">
        <v>7699</v>
      </c>
      <c r="B1586" s="168" t="s">
        <v>2496</v>
      </c>
      <c r="C1586" s="168" t="s">
        <v>7635</v>
      </c>
      <c r="D1586" s="169">
        <v>705</v>
      </c>
      <c r="E1586" s="170">
        <v>1055</v>
      </c>
      <c r="F1586" s="170">
        <v>1465</v>
      </c>
      <c r="G1586" s="170">
        <v>2125</v>
      </c>
      <c r="H1586" s="165">
        <f t="shared" si="34"/>
        <v>0.49647058823529411</v>
      </c>
      <c r="J1586" t="str">
        <v>Block Group 1, Census Tract 9701.03, Cumberland County, Tennessee</v>
      </c>
      <c r="K1586" t="str">
        <v>Census Tract 9701.03, Cumberland County, Tennessee</v>
      </c>
    </row>
    <row r="1587" spans="1:11" x14ac:dyDescent="0.3">
      <c r="A1587" s="167" t="s">
        <v>7699</v>
      </c>
      <c r="B1587" s="168" t="s">
        <v>2497</v>
      </c>
      <c r="C1587" s="168" t="s">
        <v>7635</v>
      </c>
      <c r="D1587" s="169">
        <v>145</v>
      </c>
      <c r="E1587" s="169">
        <v>245</v>
      </c>
      <c r="F1587" s="169">
        <v>625</v>
      </c>
      <c r="G1587" s="170">
        <v>1175</v>
      </c>
      <c r="H1587" s="165">
        <f t="shared" si="34"/>
        <v>0.20851063829787234</v>
      </c>
      <c r="J1587" t="str">
        <v>Block Group 1, Census Tract 9701.03, McMinn County, Tennessee</v>
      </c>
      <c r="K1587" t="str">
        <v>Census Tract 9701.03, McMinn County, Tennessee</v>
      </c>
    </row>
    <row r="1588" spans="1:11" x14ac:dyDescent="0.3">
      <c r="A1588" s="167" t="s">
        <v>7699</v>
      </c>
      <c r="B1588" s="168" t="s">
        <v>2498</v>
      </c>
      <c r="C1588" s="168" t="s">
        <v>7635</v>
      </c>
      <c r="D1588" s="169">
        <v>95</v>
      </c>
      <c r="E1588" s="169">
        <v>170</v>
      </c>
      <c r="F1588" s="169">
        <v>185</v>
      </c>
      <c r="G1588" s="169">
        <v>450</v>
      </c>
      <c r="H1588" s="165">
        <f t="shared" si="34"/>
        <v>0.37777777777777777</v>
      </c>
      <c r="J1588" t="str">
        <v>Block Group 1, Census Tract 9701.04, Cumberland County, Tennessee</v>
      </c>
      <c r="K1588" t="str">
        <v>Census Tract 9701.04, Cumberland County, Tennessee</v>
      </c>
    </row>
    <row r="1589" spans="1:11" x14ac:dyDescent="0.3">
      <c r="A1589" s="167" t="s">
        <v>7699</v>
      </c>
      <c r="B1589" s="168" t="s">
        <v>2499</v>
      </c>
      <c r="C1589" s="168" t="s">
        <v>7635</v>
      </c>
      <c r="D1589" s="169">
        <v>540</v>
      </c>
      <c r="E1589" s="169">
        <v>805</v>
      </c>
      <c r="F1589" s="169">
        <v>920</v>
      </c>
      <c r="G1589" s="170">
        <v>1065</v>
      </c>
      <c r="H1589" s="165">
        <f t="shared" si="34"/>
        <v>0.755868544600939</v>
      </c>
      <c r="J1589" t="str">
        <v>Block Group 1, Census Tract 9701.04, McMinn County, Tennessee</v>
      </c>
      <c r="K1589" t="str">
        <v>Census Tract 9701.04, McMinn County, Tennessee</v>
      </c>
    </row>
    <row r="1590" spans="1:11" x14ac:dyDescent="0.3">
      <c r="A1590" s="167" t="s">
        <v>7699</v>
      </c>
      <c r="B1590" s="168" t="s">
        <v>2500</v>
      </c>
      <c r="C1590" s="168" t="s">
        <v>7635</v>
      </c>
      <c r="D1590" s="169">
        <v>220</v>
      </c>
      <c r="E1590" s="169">
        <v>335</v>
      </c>
      <c r="F1590" s="169">
        <v>500</v>
      </c>
      <c r="G1590" s="169">
        <v>575</v>
      </c>
      <c r="H1590" s="165">
        <f t="shared" si="34"/>
        <v>0.58260869565217388</v>
      </c>
      <c r="J1590" t="str">
        <v>Block Group 1, Census Tract 9702, Chester County, Tennessee</v>
      </c>
      <c r="K1590" t="str">
        <v>Census Tract 9702, Chester County, Tennessee</v>
      </c>
    </row>
    <row r="1591" spans="1:11" x14ac:dyDescent="0.3">
      <c r="A1591" s="167" t="s">
        <v>7699</v>
      </c>
      <c r="B1591" s="168" t="s">
        <v>2501</v>
      </c>
      <c r="C1591" s="168" t="s">
        <v>7635</v>
      </c>
      <c r="D1591" s="169">
        <v>195</v>
      </c>
      <c r="E1591" s="169">
        <v>510</v>
      </c>
      <c r="F1591" s="169">
        <v>795</v>
      </c>
      <c r="G1591" s="169">
        <v>945</v>
      </c>
      <c r="H1591" s="165">
        <f t="shared" si="34"/>
        <v>0.53968253968253965</v>
      </c>
      <c r="J1591" t="str">
        <v>Block Group 1, Census Tract 9702, Claiborne County, Tennessee</v>
      </c>
      <c r="K1591" t="str">
        <v>Census Tract 9702, Claiborne County, Tennessee</v>
      </c>
    </row>
    <row r="1592" spans="1:11" x14ac:dyDescent="0.3">
      <c r="A1592" s="167" t="s">
        <v>7699</v>
      </c>
      <c r="B1592" s="168" t="s">
        <v>2502</v>
      </c>
      <c r="C1592" s="168" t="s">
        <v>7635</v>
      </c>
      <c r="D1592" s="169">
        <v>680</v>
      </c>
      <c r="E1592" s="170">
        <v>1020</v>
      </c>
      <c r="F1592" s="170">
        <v>1120</v>
      </c>
      <c r="G1592" s="170">
        <v>1365</v>
      </c>
      <c r="H1592" s="165">
        <f t="shared" si="34"/>
        <v>0.74725274725274726</v>
      </c>
      <c r="J1592" t="str">
        <v>Block Group 1, Census Tract 9702, Lewis County, Tennessee</v>
      </c>
      <c r="K1592" t="str">
        <v>Census Tract 9702, Lewis County, Tennessee</v>
      </c>
    </row>
    <row r="1593" spans="1:11" x14ac:dyDescent="0.3">
      <c r="A1593" s="167" t="s">
        <v>7699</v>
      </c>
      <c r="B1593" s="168" t="s">
        <v>2503</v>
      </c>
      <c r="C1593" s="168" t="s">
        <v>7635</v>
      </c>
      <c r="D1593" s="169">
        <v>195</v>
      </c>
      <c r="E1593" s="169">
        <v>360</v>
      </c>
      <c r="F1593" s="169">
        <v>540</v>
      </c>
      <c r="G1593" s="169">
        <v>965</v>
      </c>
      <c r="H1593" s="165">
        <f t="shared" si="34"/>
        <v>0.37305699481865284</v>
      </c>
      <c r="J1593" t="str">
        <v>Block Group 1, Census Tract 9702, Macon County, Tennessee</v>
      </c>
      <c r="K1593" t="str">
        <v>Census Tract 9702, Macon County, Tennessee</v>
      </c>
    </row>
    <row r="1594" spans="1:11" x14ac:dyDescent="0.3">
      <c r="A1594" s="167" t="s">
        <v>7699</v>
      </c>
      <c r="B1594" s="168" t="s">
        <v>2504</v>
      </c>
      <c r="C1594" s="168" t="s">
        <v>7635</v>
      </c>
      <c r="D1594" s="169">
        <v>295</v>
      </c>
      <c r="E1594" s="169">
        <v>550</v>
      </c>
      <c r="F1594" s="169">
        <v>760</v>
      </c>
      <c r="G1594" s="169">
        <v>985</v>
      </c>
      <c r="H1594" s="165">
        <f t="shared" si="34"/>
        <v>0.55837563451776651</v>
      </c>
      <c r="J1594" t="str">
        <v>Block Group 1, Census Tract 9702.01, Coffee County, Tennessee</v>
      </c>
      <c r="K1594" t="str">
        <v>Census Tract 9702.01, Coffee County, Tennessee</v>
      </c>
    </row>
    <row r="1595" spans="1:11" x14ac:dyDescent="0.3">
      <c r="A1595" s="167" t="s">
        <v>7699</v>
      </c>
      <c r="B1595" s="168" t="s">
        <v>2505</v>
      </c>
      <c r="C1595" s="168" t="s">
        <v>7635</v>
      </c>
      <c r="D1595" s="169">
        <v>485</v>
      </c>
      <c r="E1595" s="169">
        <v>655</v>
      </c>
      <c r="F1595" s="169">
        <v>925</v>
      </c>
      <c r="G1595" s="170">
        <v>1360</v>
      </c>
      <c r="H1595" s="165">
        <f t="shared" si="34"/>
        <v>0.48161764705882354</v>
      </c>
      <c r="J1595" t="str">
        <v>Block Group 1, Census Tract 9702.01, Cumberland County, Tennessee</v>
      </c>
      <c r="K1595" t="str">
        <v>Census Tract 9702.01, Cumberland County, Tennessee</v>
      </c>
    </row>
    <row r="1596" spans="1:11" x14ac:dyDescent="0.3">
      <c r="A1596" s="167" t="s">
        <v>7699</v>
      </c>
      <c r="B1596" s="168" t="s">
        <v>2506</v>
      </c>
      <c r="C1596" s="168" t="s">
        <v>7635</v>
      </c>
      <c r="D1596" s="169">
        <v>15</v>
      </c>
      <c r="E1596" s="169">
        <v>160</v>
      </c>
      <c r="F1596" s="169">
        <v>405</v>
      </c>
      <c r="G1596" s="169">
        <v>540</v>
      </c>
      <c r="H1596" s="165">
        <f t="shared" si="34"/>
        <v>0.29629629629629628</v>
      </c>
      <c r="J1596" t="str">
        <v>Block Group 1, Census Tract 9702.01, McMinn County, Tennessee</v>
      </c>
      <c r="K1596" t="str">
        <v>Census Tract 9702.01, McMinn County, Tennessee</v>
      </c>
    </row>
    <row r="1597" spans="1:11" x14ac:dyDescent="0.3">
      <c r="A1597" s="167" t="s">
        <v>7699</v>
      </c>
      <c r="B1597" s="168" t="s">
        <v>2507</v>
      </c>
      <c r="C1597" s="168" t="s">
        <v>7635</v>
      </c>
      <c r="D1597" s="169">
        <v>85</v>
      </c>
      <c r="E1597" s="169">
        <v>140</v>
      </c>
      <c r="F1597" s="169">
        <v>330</v>
      </c>
      <c r="G1597" s="169">
        <v>935</v>
      </c>
      <c r="H1597" s="165">
        <f t="shared" si="34"/>
        <v>0.1497326203208556</v>
      </c>
      <c r="J1597" t="str">
        <v>Block Group 1, Census Tract 9702.02, Coffee County, Tennessee</v>
      </c>
      <c r="K1597" t="str">
        <v>Census Tract 9702.02, Coffee County, Tennessee</v>
      </c>
    </row>
    <row r="1598" spans="1:11" x14ac:dyDescent="0.3">
      <c r="A1598" s="167" t="s">
        <v>7699</v>
      </c>
      <c r="B1598" s="168" t="s">
        <v>2508</v>
      </c>
      <c r="C1598" s="168" t="s">
        <v>7635</v>
      </c>
      <c r="D1598" s="169">
        <v>295</v>
      </c>
      <c r="E1598" s="169">
        <v>640</v>
      </c>
      <c r="F1598" s="169">
        <v>855</v>
      </c>
      <c r="G1598" s="170">
        <v>1325</v>
      </c>
      <c r="H1598" s="165">
        <f t="shared" si="34"/>
        <v>0.48301886792452831</v>
      </c>
      <c r="J1598" t="str">
        <v>Block Group 1, Census Tract 9702.02, Cumberland County, Tennessee</v>
      </c>
      <c r="K1598" t="str">
        <v>Census Tract 9702.02, Cumberland County, Tennessee</v>
      </c>
    </row>
    <row r="1599" spans="1:11" x14ac:dyDescent="0.3">
      <c r="A1599" s="167" t="s">
        <v>7699</v>
      </c>
      <c r="B1599" s="168" t="s">
        <v>2509</v>
      </c>
      <c r="C1599" s="168" t="s">
        <v>7635</v>
      </c>
      <c r="D1599" s="169">
        <v>635</v>
      </c>
      <c r="E1599" s="169">
        <v>985</v>
      </c>
      <c r="F1599" s="170">
        <v>1365</v>
      </c>
      <c r="G1599" s="170">
        <v>1680</v>
      </c>
      <c r="H1599" s="165">
        <f t="shared" si="34"/>
        <v>0.58630952380952384</v>
      </c>
      <c r="J1599" t="str">
        <v>Block Group 1, Census Tract 9702.02, McMinn County, Tennessee</v>
      </c>
      <c r="K1599" t="str">
        <v>Census Tract 9702.02, McMinn County, Tennessee</v>
      </c>
    </row>
    <row r="1600" spans="1:11" x14ac:dyDescent="0.3">
      <c r="A1600" s="167" t="s">
        <v>7699</v>
      </c>
      <c r="B1600" s="168" t="s">
        <v>2510</v>
      </c>
      <c r="C1600" s="168" t="s">
        <v>7635</v>
      </c>
      <c r="D1600" s="169">
        <v>490</v>
      </c>
      <c r="E1600" s="169">
        <v>705</v>
      </c>
      <c r="F1600" s="170">
        <v>1275</v>
      </c>
      <c r="G1600" s="170">
        <v>1615</v>
      </c>
      <c r="H1600" s="165">
        <f t="shared" si="34"/>
        <v>0.43653250773993807</v>
      </c>
      <c r="J1600" t="str">
        <v>Block Group 1, Census Tract 9703, Claiborne County, Tennessee</v>
      </c>
      <c r="K1600" t="str">
        <v>Census Tract 9703, Claiborne County, Tennessee</v>
      </c>
    </row>
    <row r="1601" spans="1:11" x14ac:dyDescent="0.3">
      <c r="A1601" s="167" t="s">
        <v>7699</v>
      </c>
      <c r="B1601" s="168" t="s">
        <v>2511</v>
      </c>
      <c r="C1601" s="168" t="s">
        <v>7635</v>
      </c>
      <c r="D1601" s="169">
        <v>360</v>
      </c>
      <c r="E1601" s="169">
        <v>555</v>
      </c>
      <c r="F1601" s="169">
        <v>895</v>
      </c>
      <c r="G1601" s="170">
        <v>1125</v>
      </c>
      <c r="H1601" s="165">
        <f t="shared" si="34"/>
        <v>0.49333333333333335</v>
      </c>
      <c r="J1601" t="str">
        <v>Block Group 1, Census Tract 9703, Coffee County, Tennessee</v>
      </c>
      <c r="K1601" t="str">
        <v>Census Tract 9703, Coffee County, Tennessee</v>
      </c>
    </row>
    <row r="1602" spans="1:11" x14ac:dyDescent="0.3">
      <c r="A1602" s="167" t="s">
        <v>7699</v>
      </c>
      <c r="B1602" s="168" t="s">
        <v>2512</v>
      </c>
      <c r="C1602" s="168" t="s">
        <v>211</v>
      </c>
      <c r="D1602" s="169">
        <v>275</v>
      </c>
      <c r="E1602" s="169">
        <v>355</v>
      </c>
      <c r="F1602" s="169">
        <v>555</v>
      </c>
      <c r="G1602" s="169">
        <v>950</v>
      </c>
      <c r="H1602" s="165">
        <f t="shared" si="34"/>
        <v>0.37368421052631579</v>
      </c>
      <c r="J1602" t="str">
        <v>Block Group 1, Census Tract 9703, McMinn County, Tennessee</v>
      </c>
      <c r="K1602" t="str">
        <v>Census Tract 9703, McMinn County, Tennessee</v>
      </c>
    </row>
    <row r="1603" spans="1:11" x14ac:dyDescent="0.3">
      <c r="A1603" s="167" t="s">
        <v>7699</v>
      </c>
      <c r="B1603" s="168" t="s">
        <v>2513</v>
      </c>
      <c r="C1603" s="168" t="s">
        <v>211</v>
      </c>
      <c r="D1603" s="169">
        <v>445</v>
      </c>
      <c r="E1603" s="169">
        <v>870</v>
      </c>
      <c r="F1603" s="170">
        <v>1030</v>
      </c>
      <c r="G1603" s="170">
        <v>1625</v>
      </c>
      <c r="H1603" s="165">
        <f t="shared" si="34"/>
        <v>0.53538461538461535</v>
      </c>
      <c r="J1603" t="str">
        <v>Block Group 1, Census Tract 9703.01, Chester County, Tennessee</v>
      </c>
      <c r="K1603" t="str">
        <v>Census Tract 9703.01, Chester County, Tennessee</v>
      </c>
    </row>
    <row r="1604" spans="1:11" x14ac:dyDescent="0.3">
      <c r="A1604" s="167" t="s">
        <v>7699</v>
      </c>
      <c r="B1604" s="168" t="s">
        <v>2514</v>
      </c>
      <c r="C1604" s="168" t="s">
        <v>211</v>
      </c>
      <c r="D1604" s="169">
        <v>340</v>
      </c>
      <c r="E1604" s="169">
        <v>435</v>
      </c>
      <c r="F1604" s="169">
        <v>705</v>
      </c>
      <c r="G1604" s="170">
        <v>1030</v>
      </c>
      <c r="H1604" s="165">
        <f t="shared" ref="H1604:H1667" si="35">E1604/G1604</f>
        <v>0.42233009708737862</v>
      </c>
      <c r="J1604" t="str">
        <v>Block Group 1, Census Tract 9703.01, Cumberland County, Tennessee</v>
      </c>
      <c r="K1604" t="str">
        <v>Census Tract 9703.01, Cumberland County, Tennessee</v>
      </c>
    </row>
    <row r="1605" spans="1:11" x14ac:dyDescent="0.3">
      <c r="A1605" s="167" t="s">
        <v>7699</v>
      </c>
      <c r="B1605" s="168" t="s">
        <v>2515</v>
      </c>
      <c r="C1605" s="168" t="s">
        <v>211</v>
      </c>
      <c r="D1605" s="169">
        <v>65</v>
      </c>
      <c r="E1605" s="169">
        <v>65</v>
      </c>
      <c r="F1605" s="169">
        <v>200</v>
      </c>
      <c r="G1605" s="169">
        <v>545</v>
      </c>
      <c r="H1605" s="165">
        <f t="shared" si="35"/>
        <v>0.11926605504587157</v>
      </c>
      <c r="J1605" t="str">
        <v>Block Group 1, Census Tract 9703.01, Macon County, Tennessee</v>
      </c>
      <c r="K1605" t="str">
        <v>Census Tract 9703.01, Macon County, Tennessee</v>
      </c>
    </row>
    <row r="1606" spans="1:11" x14ac:dyDescent="0.3">
      <c r="A1606" s="167" t="s">
        <v>7699</v>
      </c>
      <c r="B1606" s="168" t="s">
        <v>2516</v>
      </c>
      <c r="C1606" s="168" t="s">
        <v>211</v>
      </c>
      <c r="D1606" s="169">
        <v>45</v>
      </c>
      <c r="E1606" s="169">
        <v>305</v>
      </c>
      <c r="F1606" s="169">
        <v>530</v>
      </c>
      <c r="G1606" s="169">
        <v>950</v>
      </c>
      <c r="H1606" s="165">
        <f t="shared" si="35"/>
        <v>0.32105263157894737</v>
      </c>
      <c r="J1606" t="str">
        <v>Block Group 1, Census Tract 9703.02, Chester County, Tennessee</v>
      </c>
      <c r="K1606" t="str">
        <v>Census Tract 9703.02, Chester County, Tennessee</v>
      </c>
    </row>
    <row r="1607" spans="1:11" x14ac:dyDescent="0.3">
      <c r="A1607" s="167" t="s">
        <v>7699</v>
      </c>
      <c r="B1607" s="168" t="s">
        <v>2517</v>
      </c>
      <c r="C1607" s="168" t="s">
        <v>211</v>
      </c>
      <c r="D1607" s="169">
        <v>435</v>
      </c>
      <c r="E1607" s="169">
        <v>510</v>
      </c>
      <c r="F1607" s="169">
        <v>820</v>
      </c>
      <c r="G1607" s="170">
        <v>1740</v>
      </c>
      <c r="H1607" s="165">
        <f t="shared" si="35"/>
        <v>0.29310344827586204</v>
      </c>
      <c r="J1607" t="str">
        <v>Block Group 1, Census Tract 9703.02, Cumberland County, Tennessee</v>
      </c>
      <c r="K1607" t="str">
        <v>Census Tract 9703.02, Cumberland County, Tennessee</v>
      </c>
    </row>
    <row r="1608" spans="1:11" x14ac:dyDescent="0.3">
      <c r="A1608" s="167" t="s">
        <v>7699</v>
      </c>
      <c r="B1608" s="168" t="s">
        <v>2518</v>
      </c>
      <c r="C1608" s="168" t="s">
        <v>211</v>
      </c>
      <c r="D1608" s="169">
        <v>105</v>
      </c>
      <c r="E1608" s="169">
        <v>545</v>
      </c>
      <c r="F1608" s="169">
        <v>740</v>
      </c>
      <c r="G1608" s="169">
        <v>995</v>
      </c>
      <c r="H1608" s="165">
        <f t="shared" si="35"/>
        <v>0.54773869346733672</v>
      </c>
      <c r="J1608" t="str">
        <v>Block Group 1, Census Tract 9703.02, Macon County, Tennessee</v>
      </c>
      <c r="K1608" t="str">
        <v>Census Tract 9703.02, Macon County, Tennessee</v>
      </c>
    </row>
    <row r="1609" spans="1:11" x14ac:dyDescent="0.3">
      <c r="A1609" s="167" t="s">
        <v>7699</v>
      </c>
      <c r="B1609" s="168" t="s">
        <v>2519</v>
      </c>
      <c r="C1609" s="168" t="s">
        <v>211</v>
      </c>
      <c r="D1609" s="169">
        <v>325</v>
      </c>
      <c r="E1609" s="169">
        <v>380</v>
      </c>
      <c r="F1609" s="169">
        <v>535</v>
      </c>
      <c r="G1609" s="170">
        <v>1730</v>
      </c>
      <c r="H1609" s="165">
        <f t="shared" si="35"/>
        <v>0.21965317919075145</v>
      </c>
      <c r="J1609" t="str">
        <v>Block Group 1, Census Tract 9704, Claiborne County, Tennessee</v>
      </c>
      <c r="K1609" t="str">
        <v>Census Tract 9704, Claiborne County, Tennessee</v>
      </c>
    </row>
    <row r="1610" spans="1:11" x14ac:dyDescent="0.3">
      <c r="A1610" s="167" t="s">
        <v>7699</v>
      </c>
      <c r="B1610" s="168" t="s">
        <v>2520</v>
      </c>
      <c r="C1610" s="168" t="s">
        <v>211</v>
      </c>
      <c r="D1610" s="169">
        <v>215</v>
      </c>
      <c r="E1610" s="169">
        <v>395</v>
      </c>
      <c r="F1610" s="170">
        <v>1030</v>
      </c>
      <c r="G1610" s="170">
        <v>2025</v>
      </c>
      <c r="H1610" s="165">
        <f t="shared" si="35"/>
        <v>0.19506172839506172</v>
      </c>
      <c r="J1610" t="str">
        <v>Block Group 1, Census Tract 9704, Macon County, Tennessee</v>
      </c>
      <c r="K1610" t="str">
        <v>Census Tract 9704, Macon County, Tennessee</v>
      </c>
    </row>
    <row r="1611" spans="1:11" x14ac:dyDescent="0.3">
      <c r="A1611" s="167" t="s">
        <v>7699</v>
      </c>
      <c r="B1611" s="168" t="s">
        <v>2521</v>
      </c>
      <c r="C1611" s="168" t="s">
        <v>211</v>
      </c>
      <c r="D1611" s="169">
        <v>580</v>
      </c>
      <c r="E1611" s="169">
        <v>985</v>
      </c>
      <c r="F1611" s="170">
        <v>1215</v>
      </c>
      <c r="G1611" s="170">
        <v>1745</v>
      </c>
      <c r="H1611" s="165">
        <f t="shared" si="35"/>
        <v>0.5644699140401146</v>
      </c>
      <c r="J1611" t="str">
        <v>Block Group 1, Census Tract 9704.01, Coffee County, Tennessee</v>
      </c>
      <c r="K1611" t="str">
        <v>Census Tract 9704.01, Coffee County, Tennessee</v>
      </c>
    </row>
    <row r="1612" spans="1:11" x14ac:dyDescent="0.3">
      <c r="A1612" s="167" t="s">
        <v>7699</v>
      </c>
      <c r="B1612" s="168" t="s">
        <v>2522</v>
      </c>
      <c r="C1612" s="168" t="s">
        <v>211</v>
      </c>
      <c r="D1612" s="169">
        <v>435</v>
      </c>
      <c r="E1612" s="169">
        <v>650</v>
      </c>
      <c r="F1612" s="169">
        <v>910</v>
      </c>
      <c r="G1612" s="170">
        <v>1445</v>
      </c>
      <c r="H1612" s="165">
        <f t="shared" si="35"/>
        <v>0.44982698961937717</v>
      </c>
      <c r="J1612" t="str">
        <v>Block Group 1, Census Tract 9704.01, Cumberland County, Tennessee</v>
      </c>
      <c r="K1612" t="str">
        <v>Census Tract 9704.01, Cumberland County, Tennessee</v>
      </c>
    </row>
    <row r="1613" spans="1:11" x14ac:dyDescent="0.3">
      <c r="A1613" s="167" t="s">
        <v>7699</v>
      </c>
      <c r="B1613" s="168" t="s">
        <v>2523</v>
      </c>
      <c r="C1613" s="168" t="s">
        <v>211</v>
      </c>
      <c r="D1613" s="169">
        <v>250</v>
      </c>
      <c r="E1613" s="169">
        <v>535</v>
      </c>
      <c r="F1613" s="169">
        <v>895</v>
      </c>
      <c r="G1613" s="170">
        <v>1845</v>
      </c>
      <c r="H1613" s="165">
        <f t="shared" si="35"/>
        <v>0.28997289972899731</v>
      </c>
      <c r="J1613" t="str">
        <v>Block Group 1, Census Tract 9704.01, McMinn County, Tennessee</v>
      </c>
      <c r="K1613" t="str">
        <v>Census Tract 9704.01, McMinn County, Tennessee</v>
      </c>
    </row>
    <row r="1614" spans="1:11" x14ac:dyDescent="0.3">
      <c r="A1614" s="167" t="s">
        <v>7699</v>
      </c>
      <c r="B1614" s="168" t="s">
        <v>2524</v>
      </c>
      <c r="C1614" s="168" t="s">
        <v>211</v>
      </c>
      <c r="D1614" s="169">
        <v>95</v>
      </c>
      <c r="E1614" s="169">
        <v>245</v>
      </c>
      <c r="F1614" s="169">
        <v>330</v>
      </c>
      <c r="G1614" s="169">
        <v>545</v>
      </c>
      <c r="H1614" s="165">
        <f t="shared" si="35"/>
        <v>0.44954128440366975</v>
      </c>
      <c r="J1614" t="str">
        <v>Block Group 1, Census Tract 9704.02, Coffee County, Tennessee</v>
      </c>
      <c r="K1614" t="str">
        <v>Census Tract 9704.02, Coffee County, Tennessee</v>
      </c>
    </row>
    <row r="1615" spans="1:11" x14ac:dyDescent="0.3">
      <c r="A1615" s="167" t="s">
        <v>7699</v>
      </c>
      <c r="B1615" s="168" t="s">
        <v>2525</v>
      </c>
      <c r="C1615" s="168" t="s">
        <v>211</v>
      </c>
      <c r="D1615" s="169">
        <v>120</v>
      </c>
      <c r="E1615" s="169">
        <v>210</v>
      </c>
      <c r="F1615" s="169">
        <v>240</v>
      </c>
      <c r="G1615" s="169">
        <v>750</v>
      </c>
      <c r="H1615" s="165">
        <f t="shared" si="35"/>
        <v>0.28000000000000003</v>
      </c>
      <c r="J1615" t="str">
        <v>Block Group 1, Census Tract 9704.02, Cumberland County, Tennessee</v>
      </c>
      <c r="K1615" t="str">
        <v>Census Tract 9704.02, Cumberland County, Tennessee</v>
      </c>
    </row>
    <row r="1616" spans="1:11" x14ac:dyDescent="0.3">
      <c r="A1616" s="167" t="s">
        <v>7699</v>
      </c>
      <c r="B1616" s="168" t="s">
        <v>2526</v>
      </c>
      <c r="C1616" s="168" t="s">
        <v>211</v>
      </c>
      <c r="D1616" s="169">
        <v>670</v>
      </c>
      <c r="E1616" s="170">
        <v>1420</v>
      </c>
      <c r="F1616" s="170">
        <v>1800</v>
      </c>
      <c r="G1616" s="170">
        <v>2275</v>
      </c>
      <c r="H1616" s="165">
        <f t="shared" si="35"/>
        <v>0.62417582417582418</v>
      </c>
      <c r="J1616" t="str">
        <v>Block Group 1, Census Tract 9704.02, McMinn County, Tennessee</v>
      </c>
      <c r="K1616" t="str">
        <v>Census Tract 9704.02, McMinn County, Tennessee</v>
      </c>
    </row>
    <row r="1617" spans="1:11" x14ac:dyDescent="0.3">
      <c r="A1617" s="167" t="s">
        <v>7699</v>
      </c>
      <c r="B1617" s="168" t="s">
        <v>2527</v>
      </c>
      <c r="C1617" s="168" t="s">
        <v>211</v>
      </c>
      <c r="D1617" s="169">
        <v>285</v>
      </c>
      <c r="E1617" s="169">
        <v>560</v>
      </c>
      <c r="F1617" s="170">
        <v>1010</v>
      </c>
      <c r="G1617" s="170">
        <v>1860</v>
      </c>
      <c r="H1617" s="165">
        <f t="shared" si="35"/>
        <v>0.30107526881720431</v>
      </c>
      <c r="J1617" t="str">
        <v>Block Group 1, Census Tract 9705, Claiborne County, Tennessee</v>
      </c>
      <c r="K1617" t="str">
        <v>Census Tract 9705, Claiborne County, Tennessee</v>
      </c>
    </row>
    <row r="1618" spans="1:11" x14ac:dyDescent="0.3">
      <c r="A1618" s="167" t="s">
        <v>7699</v>
      </c>
      <c r="B1618" s="168" t="s">
        <v>2528</v>
      </c>
      <c r="C1618" s="168" t="s">
        <v>211</v>
      </c>
      <c r="D1618" s="169">
        <v>255</v>
      </c>
      <c r="E1618" s="169">
        <v>495</v>
      </c>
      <c r="F1618" s="169">
        <v>745</v>
      </c>
      <c r="G1618" s="169">
        <v>995</v>
      </c>
      <c r="H1618" s="165">
        <f t="shared" si="35"/>
        <v>0.49748743718592964</v>
      </c>
      <c r="J1618" t="str">
        <v>Block Group 1, Census Tract 9705, McMinn County, Tennessee</v>
      </c>
      <c r="K1618" t="str">
        <v>Census Tract 9705, McMinn County, Tennessee</v>
      </c>
    </row>
    <row r="1619" spans="1:11" x14ac:dyDescent="0.3">
      <c r="A1619" s="167" t="s">
        <v>7699</v>
      </c>
      <c r="B1619" s="168" t="s">
        <v>2529</v>
      </c>
      <c r="C1619" s="168" t="s">
        <v>211</v>
      </c>
      <c r="D1619" s="169">
        <v>260</v>
      </c>
      <c r="E1619" s="169">
        <v>415</v>
      </c>
      <c r="F1619" s="170">
        <v>1140</v>
      </c>
      <c r="G1619" s="170">
        <v>2735</v>
      </c>
      <c r="H1619" s="165">
        <f t="shared" si="35"/>
        <v>0.15173674588665448</v>
      </c>
      <c r="J1619" t="str">
        <v>Block Group 1, Census Tract 9705.01, Coffee County, Tennessee</v>
      </c>
      <c r="K1619" t="str">
        <v>Census Tract 9705.01, Coffee County, Tennessee</v>
      </c>
    </row>
    <row r="1620" spans="1:11" x14ac:dyDescent="0.3">
      <c r="A1620" s="167" t="s">
        <v>7699</v>
      </c>
      <c r="B1620" s="168" t="s">
        <v>2530</v>
      </c>
      <c r="C1620" s="168" t="s">
        <v>211</v>
      </c>
      <c r="D1620" s="169">
        <v>510</v>
      </c>
      <c r="E1620" s="169">
        <v>530</v>
      </c>
      <c r="F1620" s="169">
        <v>790</v>
      </c>
      <c r="G1620" s="170">
        <v>1145</v>
      </c>
      <c r="H1620" s="165">
        <f t="shared" si="35"/>
        <v>0.46288209606986902</v>
      </c>
      <c r="J1620" t="str">
        <v>Block Group 1, Census Tract 9705.01, Cumberland County, Tennessee</v>
      </c>
      <c r="K1620" t="str">
        <v>Census Tract 9705.01, Cumberland County, Tennessee</v>
      </c>
    </row>
    <row r="1621" spans="1:11" x14ac:dyDescent="0.3">
      <c r="A1621" s="167" t="s">
        <v>7699</v>
      </c>
      <c r="B1621" s="168" t="s">
        <v>2531</v>
      </c>
      <c r="C1621" s="168" t="s">
        <v>211</v>
      </c>
      <c r="D1621" s="169">
        <v>90</v>
      </c>
      <c r="E1621" s="169">
        <v>525</v>
      </c>
      <c r="F1621" s="169">
        <v>780</v>
      </c>
      <c r="G1621" s="170">
        <v>1260</v>
      </c>
      <c r="H1621" s="165">
        <f t="shared" si="35"/>
        <v>0.41666666666666669</v>
      </c>
      <c r="J1621" t="str">
        <v>Block Group 1, Census Tract 9705.02, Coffee County, Tennessee</v>
      </c>
      <c r="K1621" t="str">
        <v>Census Tract 9705.02, Coffee County, Tennessee</v>
      </c>
    </row>
    <row r="1622" spans="1:11" x14ac:dyDescent="0.3">
      <c r="A1622" s="167" t="s">
        <v>7699</v>
      </c>
      <c r="B1622" s="168" t="s">
        <v>2532</v>
      </c>
      <c r="C1622" s="168" t="s">
        <v>211</v>
      </c>
      <c r="D1622" s="169">
        <v>680</v>
      </c>
      <c r="E1622" s="170">
        <v>1065</v>
      </c>
      <c r="F1622" s="170">
        <v>1205</v>
      </c>
      <c r="G1622" s="170">
        <v>1475</v>
      </c>
      <c r="H1622" s="165">
        <f t="shared" si="35"/>
        <v>0.7220338983050848</v>
      </c>
      <c r="J1622" t="str">
        <v>Block Group 1, Census Tract 9705.02, Cumberland County, Tennessee</v>
      </c>
      <c r="K1622" t="str">
        <v>Census Tract 9705.02, Cumberland County, Tennessee</v>
      </c>
    </row>
    <row r="1623" spans="1:11" x14ac:dyDescent="0.3">
      <c r="A1623" s="167" t="s">
        <v>7699</v>
      </c>
      <c r="B1623" s="168" t="s">
        <v>2533</v>
      </c>
      <c r="C1623" s="168" t="s">
        <v>211</v>
      </c>
      <c r="D1623" s="169">
        <v>665</v>
      </c>
      <c r="E1623" s="169">
        <v>880</v>
      </c>
      <c r="F1623" s="170">
        <v>1285</v>
      </c>
      <c r="G1623" s="170">
        <v>1775</v>
      </c>
      <c r="H1623" s="165">
        <f t="shared" si="35"/>
        <v>0.49577464788732395</v>
      </c>
      <c r="J1623" t="str">
        <v>Block Group 1, Census Tract 9706, Claiborne County, Tennessee</v>
      </c>
      <c r="K1623" t="str">
        <v>Census Tract 9706, Claiborne County, Tennessee</v>
      </c>
    </row>
    <row r="1624" spans="1:11" x14ac:dyDescent="0.3">
      <c r="A1624" s="167" t="s">
        <v>7699</v>
      </c>
      <c r="B1624" s="168" t="s">
        <v>2534</v>
      </c>
      <c r="C1624" s="168" t="s">
        <v>211</v>
      </c>
      <c r="D1624" s="169">
        <v>360</v>
      </c>
      <c r="E1624" s="169">
        <v>490</v>
      </c>
      <c r="F1624" s="169">
        <v>595</v>
      </c>
      <c r="G1624" s="170">
        <v>1070</v>
      </c>
      <c r="H1624" s="165">
        <f t="shared" si="35"/>
        <v>0.45794392523364486</v>
      </c>
      <c r="J1624" t="str">
        <v>Block Group 1, Census Tract 9706, Coffee County, Tennessee</v>
      </c>
      <c r="K1624" t="str">
        <v>Census Tract 9706, Coffee County, Tennessee</v>
      </c>
    </row>
    <row r="1625" spans="1:11" x14ac:dyDescent="0.3">
      <c r="A1625" s="167" t="s">
        <v>7699</v>
      </c>
      <c r="B1625" s="168" t="s">
        <v>2535</v>
      </c>
      <c r="C1625" s="168" t="s">
        <v>211</v>
      </c>
      <c r="D1625" s="169">
        <v>315</v>
      </c>
      <c r="E1625" s="169">
        <v>470</v>
      </c>
      <c r="F1625" s="169">
        <v>705</v>
      </c>
      <c r="G1625" s="170">
        <v>1600</v>
      </c>
      <c r="H1625" s="165">
        <f t="shared" si="35"/>
        <v>0.29375000000000001</v>
      </c>
      <c r="J1625" t="str">
        <v>Block Group 1, Census Tract 9706.01, Cumberland County, Tennessee</v>
      </c>
      <c r="K1625" t="str">
        <v>Census Tract 9706.01, Cumberland County, Tennessee</v>
      </c>
    </row>
    <row r="1626" spans="1:11" x14ac:dyDescent="0.3">
      <c r="A1626" s="167" t="s">
        <v>7699</v>
      </c>
      <c r="B1626" s="168" t="s">
        <v>2536</v>
      </c>
      <c r="C1626" s="168" t="s">
        <v>211</v>
      </c>
      <c r="D1626" s="169">
        <v>100</v>
      </c>
      <c r="E1626" s="169">
        <v>365</v>
      </c>
      <c r="F1626" s="169">
        <v>505</v>
      </c>
      <c r="G1626" s="169">
        <v>895</v>
      </c>
      <c r="H1626" s="165">
        <f t="shared" si="35"/>
        <v>0.40782122905027934</v>
      </c>
      <c r="J1626" t="str">
        <v>Block Group 1, Census Tract 9706.01, McMinn County, Tennessee</v>
      </c>
      <c r="K1626" t="str">
        <v>Census Tract 9706.01, McMinn County, Tennessee</v>
      </c>
    </row>
    <row r="1627" spans="1:11" x14ac:dyDescent="0.3">
      <c r="A1627" s="167" t="s">
        <v>7699</v>
      </c>
      <c r="B1627" s="168" t="s">
        <v>2537</v>
      </c>
      <c r="C1627" s="168" t="s">
        <v>211</v>
      </c>
      <c r="D1627" s="169">
        <v>225</v>
      </c>
      <c r="E1627" s="169">
        <v>430</v>
      </c>
      <c r="F1627" s="169">
        <v>610</v>
      </c>
      <c r="G1627" s="169">
        <v>930</v>
      </c>
      <c r="H1627" s="165">
        <f t="shared" si="35"/>
        <v>0.46236559139784944</v>
      </c>
      <c r="J1627" t="str">
        <v>Block Group 1, Census Tract 9706.02, Cumberland County, Tennessee</v>
      </c>
      <c r="K1627" t="str">
        <v>Census Tract 9706.02, Cumberland County, Tennessee</v>
      </c>
    </row>
    <row r="1628" spans="1:11" x14ac:dyDescent="0.3">
      <c r="A1628" s="167" t="s">
        <v>7699</v>
      </c>
      <c r="B1628" s="168" t="s">
        <v>2538</v>
      </c>
      <c r="C1628" s="168" t="s">
        <v>211</v>
      </c>
      <c r="D1628" s="169">
        <v>150</v>
      </c>
      <c r="E1628" s="169">
        <v>180</v>
      </c>
      <c r="F1628" s="169">
        <v>240</v>
      </c>
      <c r="G1628" s="169">
        <v>745</v>
      </c>
      <c r="H1628" s="165">
        <f t="shared" si="35"/>
        <v>0.24161073825503357</v>
      </c>
      <c r="J1628" t="str">
        <v>Block Group 1, Census Tract 9706.02, McMinn County, Tennessee</v>
      </c>
      <c r="K1628" t="str">
        <v>Census Tract 9706.02, McMinn County, Tennessee</v>
      </c>
    </row>
    <row r="1629" spans="1:11" x14ac:dyDescent="0.3">
      <c r="A1629" s="167" t="s">
        <v>7699</v>
      </c>
      <c r="B1629" s="168" t="s">
        <v>2539</v>
      </c>
      <c r="C1629" s="168" t="s">
        <v>211</v>
      </c>
      <c r="D1629" s="169">
        <v>415</v>
      </c>
      <c r="E1629" s="170">
        <v>1055</v>
      </c>
      <c r="F1629" s="170">
        <v>1270</v>
      </c>
      <c r="G1629" s="170">
        <v>1905</v>
      </c>
      <c r="H1629" s="165">
        <f t="shared" si="35"/>
        <v>0.5538057742782152</v>
      </c>
      <c r="J1629" t="str">
        <v>Block Group 1, Census Tract 9706.03, Cumberland County, Tennessee</v>
      </c>
      <c r="K1629" t="str">
        <v>Census Tract 9706.03, Cumberland County, Tennessee</v>
      </c>
    </row>
    <row r="1630" spans="1:11" x14ac:dyDescent="0.3">
      <c r="A1630" s="167" t="s">
        <v>7699</v>
      </c>
      <c r="B1630" s="168" t="s">
        <v>2540</v>
      </c>
      <c r="C1630" s="168" t="s">
        <v>211</v>
      </c>
      <c r="D1630" s="169">
        <v>180</v>
      </c>
      <c r="E1630" s="169">
        <v>510</v>
      </c>
      <c r="F1630" s="169">
        <v>735</v>
      </c>
      <c r="G1630" s="170">
        <v>1360</v>
      </c>
      <c r="H1630" s="165">
        <f t="shared" si="35"/>
        <v>0.375</v>
      </c>
      <c r="J1630" t="str">
        <v>Block Group 1, Census Tract 9707, Claiborne County, Tennessee</v>
      </c>
      <c r="K1630" t="str">
        <v>Census Tract 9707, Claiborne County, Tennessee</v>
      </c>
    </row>
    <row r="1631" spans="1:11" x14ac:dyDescent="0.3">
      <c r="A1631" s="167" t="s">
        <v>7699</v>
      </c>
      <c r="B1631" s="168" t="s">
        <v>2541</v>
      </c>
      <c r="C1631" s="168" t="s">
        <v>222</v>
      </c>
      <c r="D1631" s="169">
        <v>225</v>
      </c>
      <c r="E1631" s="169">
        <v>450</v>
      </c>
      <c r="F1631" s="169">
        <v>910</v>
      </c>
      <c r="G1631" s="170">
        <v>1325</v>
      </c>
      <c r="H1631" s="165">
        <f t="shared" si="35"/>
        <v>0.33962264150943394</v>
      </c>
      <c r="J1631" t="str">
        <v>Block Group 1, Census Tract 9707, Coffee County, Tennessee</v>
      </c>
      <c r="K1631" t="str">
        <v>Census Tract 9707, Coffee County, Tennessee</v>
      </c>
    </row>
    <row r="1632" spans="1:11" x14ac:dyDescent="0.3">
      <c r="A1632" s="167" t="s">
        <v>7699</v>
      </c>
      <c r="B1632" s="168" t="s">
        <v>2542</v>
      </c>
      <c r="C1632" s="168" t="s">
        <v>222</v>
      </c>
      <c r="D1632" s="169">
        <v>230</v>
      </c>
      <c r="E1632" s="169">
        <v>535</v>
      </c>
      <c r="F1632" s="169">
        <v>710</v>
      </c>
      <c r="G1632" s="169">
        <v>945</v>
      </c>
      <c r="H1632" s="165">
        <f t="shared" si="35"/>
        <v>0.56613756613756616</v>
      </c>
      <c r="J1632" t="str">
        <v>Block Group 1, Census Tract 9707, McMinn County, Tennessee</v>
      </c>
      <c r="K1632" t="str">
        <v>Census Tract 9707, McMinn County, Tennessee</v>
      </c>
    </row>
    <row r="1633" spans="1:11" x14ac:dyDescent="0.3">
      <c r="A1633" s="167" t="s">
        <v>7699</v>
      </c>
      <c r="B1633" s="168" t="s">
        <v>2543</v>
      </c>
      <c r="C1633" s="168" t="s">
        <v>222</v>
      </c>
      <c r="D1633" s="169">
        <v>95</v>
      </c>
      <c r="E1633" s="169">
        <v>325</v>
      </c>
      <c r="F1633" s="169">
        <v>410</v>
      </c>
      <c r="G1633" s="169">
        <v>720</v>
      </c>
      <c r="H1633" s="165">
        <f t="shared" si="35"/>
        <v>0.4513888888888889</v>
      </c>
      <c r="J1633" t="str">
        <v>Block Group 1, Census Tract 9707.01, Cumberland County, Tennessee</v>
      </c>
      <c r="K1633" t="str">
        <v>Census Tract 9707.01, Cumberland County, Tennessee</v>
      </c>
    </row>
    <row r="1634" spans="1:11" x14ac:dyDescent="0.3">
      <c r="A1634" s="167" t="s">
        <v>7699</v>
      </c>
      <c r="B1634" s="168" t="s">
        <v>2544</v>
      </c>
      <c r="C1634" s="168" t="s">
        <v>222</v>
      </c>
      <c r="D1634" s="169">
        <v>435</v>
      </c>
      <c r="E1634" s="169">
        <v>750</v>
      </c>
      <c r="F1634" s="170">
        <v>1095</v>
      </c>
      <c r="G1634" s="170">
        <v>1640</v>
      </c>
      <c r="H1634" s="165">
        <f t="shared" si="35"/>
        <v>0.45731707317073172</v>
      </c>
      <c r="J1634" t="str">
        <v>Block Group 1, Census Tract 9707.02, Cumberland County, Tennessee</v>
      </c>
      <c r="K1634" t="str">
        <v>Census Tract 9707.02, Cumberland County, Tennessee</v>
      </c>
    </row>
    <row r="1635" spans="1:11" x14ac:dyDescent="0.3">
      <c r="A1635" s="167" t="s">
        <v>7699</v>
      </c>
      <c r="B1635" s="168" t="s">
        <v>2545</v>
      </c>
      <c r="C1635" s="168" t="s">
        <v>222</v>
      </c>
      <c r="D1635" s="169">
        <v>395</v>
      </c>
      <c r="E1635" s="169">
        <v>620</v>
      </c>
      <c r="F1635" s="169">
        <v>885</v>
      </c>
      <c r="G1635" s="170">
        <v>1220</v>
      </c>
      <c r="H1635" s="165">
        <f t="shared" si="35"/>
        <v>0.50819672131147542</v>
      </c>
      <c r="J1635" t="str">
        <v>Block Group 1, Census Tract 9708, Claiborne County, Tennessee</v>
      </c>
      <c r="K1635" t="str">
        <v>Census Tract 9708, Claiborne County, Tennessee</v>
      </c>
    </row>
    <row r="1636" spans="1:11" x14ac:dyDescent="0.3">
      <c r="A1636" s="167" t="s">
        <v>7699</v>
      </c>
      <c r="B1636" s="168" t="s">
        <v>2546</v>
      </c>
      <c r="C1636" s="168" t="s">
        <v>222</v>
      </c>
      <c r="D1636" s="169">
        <v>195</v>
      </c>
      <c r="E1636" s="169">
        <v>530</v>
      </c>
      <c r="F1636" s="169">
        <v>720</v>
      </c>
      <c r="G1636" s="170">
        <v>1330</v>
      </c>
      <c r="H1636" s="165">
        <f t="shared" si="35"/>
        <v>0.39849624060150374</v>
      </c>
      <c r="J1636" t="str">
        <v>Block Group 1, Census Tract 9708, Cumberland County, Tennessee</v>
      </c>
      <c r="K1636" t="str">
        <v>Census Tract 9708, Cumberland County, Tennessee</v>
      </c>
    </row>
    <row r="1637" spans="1:11" x14ac:dyDescent="0.3">
      <c r="A1637" s="167" t="s">
        <v>7699</v>
      </c>
      <c r="B1637" s="168" t="s">
        <v>2547</v>
      </c>
      <c r="C1637" s="168" t="s">
        <v>222</v>
      </c>
      <c r="D1637" s="169">
        <v>370</v>
      </c>
      <c r="E1637" s="169">
        <v>585</v>
      </c>
      <c r="F1637" s="169">
        <v>795</v>
      </c>
      <c r="G1637" s="170">
        <v>1165</v>
      </c>
      <c r="H1637" s="165">
        <f t="shared" si="35"/>
        <v>0.50214592274678116</v>
      </c>
      <c r="J1637" t="str">
        <v>Block Group 1, Census Tract 9708.01, Coffee County, Tennessee</v>
      </c>
      <c r="K1637" t="str">
        <v>Census Tract 9708.01, Coffee County, Tennessee</v>
      </c>
    </row>
    <row r="1638" spans="1:11" x14ac:dyDescent="0.3">
      <c r="A1638" s="167" t="s">
        <v>7699</v>
      </c>
      <c r="B1638" s="168" t="s">
        <v>2548</v>
      </c>
      <c r="C1638" s="168" t="s">
        <v>222</v>
      </c>
      <c r="D1638" s="169">
        <v>305</v>
      </c>
      <c r="E1638" s="169">
        <v>700</v>
      </c>
      <c r="F1638" s="169">
        <v>850</v>
      </c>
      <c r="G1638" s="170">
        <v>1535</v>
      </c>
      <c r="H1638" s="165">
        <f t="shared" si="35"/>
        <v>0.4560260586319218</v>
      </c>
      <c r="J1638" t="str">
        <v>Block Group 1, Census Tract 9708.01, McMinn County, Tennessee</v>
      </c>
      <c r="K1638" t="str">
        <v>Census Tract 9708.01, McMinn County, Tennessee</v>
      </c>
    </row>
    <row r="1639" spans="1:11" x14ac:dyDescent="0.3">
      <c r="A1639" s="167" t="s">
        <v>7699</v>
      </c>
      <c r="B1639" s="168" t="s">
        <v>2549</v>
      </c>
      <c r="C1639" s="168" t="s">
        <v>222</v>
      </c>
      <c r="D1639" s="169">
        <v>90</v>
      </c>
      <c r="E1639" s="169">
        <v>365</v>
      </c>
      <c r="F1639" s="169">
        <v>440</v>
      </c>
      <c r="G1639" s="169">
        <v>515</v>
      </c>
      <c r="H1639" s="165">
        <f t="shared" si="35"/>
        <v>0.70873786407766992</v>
      </c>
      <c r="J1639" t="str">
        <v>Block Group 1, Census Tract 9708.02, McMinn County, Tennessee</v>
      </c>
      <c r="K1639" t="str">
        <v>Census Tract 9708.02, McMinn County, Tennessee</v>
      </c>
    </row>
    <row r="1640" spans="1:11" x14ac:dyDescent="0.3">
      <c r="A1640" s="167" t="s">
        <v>7699</v>
      </c>
      <c r="B1640" s="168" t="s">
        <v>2550</v>
      </c>
      <c r="C1640" s="168" t="s">
        <v>222</v>
      </c>
      <c r="D1640" s="169">
        <v>210</v>
      </c>
      <c r="E1640" s="169">
        <v>710</v>
      </c>
      <c r="F1640" s="170">
        <v>1035</v>
      </c>
      <c r="G1640" s="170">
        <v>1085</v>
      </c>
      <c r="H1640" s="165">
        <f t="shared" si="35"/>
        <v>0.65437788018433185</v>
      </c>
      <c r="J1640" t="str">
        <v>Block Group 1, Census Tract 9708.03, Coffee County, Tennessee</v>
      </c>
      <c r="K1640" t="str">
        <v>Census Tract 9708.03, Coffee County, Tennessee</v>
      </c>
    </row>
    <row r="1641" spans="1:11" x14ac:dyDescent="0.3">
      <c r="A1641" s="167" t="s">
        <v>7699</v>
      </c>
      <c r="B1641" s="168" t="s">
        <v>2551</v>
      </c>
      <c r="C1641" s="168" t="s">
        <v>222</v>
      </c>
      <c r="D1641" s="169">
        <v>90</v>
      </c>
      <c r="E1641" s="169">
        <v>195</v>
      </c>
      <c r="F1641" s="169">
        <v>195</v>
      </c>
      <c r="G1641" s="169">
        <v>620</v>
      </c>
      <c r="H1641" s="165">
        <f t="shared" si="35"/>
        <v>0.31451612903225806</v>
      </c>
      <c r="J1641" t="str">
        <v>Block Group 1, Census Tract 9708.04, Coffee County, Tennessee</v>
      </c>
      <c r="K1641" t="str">
        <v>Census Tract 9708.04, Coffee County, Tennessee</v>
      </c>
    </row>
    <row r="1642" spans="1:11" x14ac:dyDescent="0.3">
      <c r="A1642" s="167" t="s">
        <v>7699</v>
      </c>
      <c r="B1642" s="168" t="s">
        <v>2552</v>
      </c>
      <c r="C1642" s="168" t="s">
        <v>222</v>
      </c>
      <c r="D1642" s="169">
        <v>180</v>
      </c>
      <c r="E1642" s="169">
        <v>720</v>
      </c>
      <c r="F1642" s="170">
        <v>1055</v>
      </c>
      <c r="G1642" s="170">
        <v>1665</v>
      </c>
      <c r="H1642" s="165">
        <f t="shared" si="35"/>
        <v>0.43243243243243246</v>
      </c>
      <c r="J1642" t="str">
        <v>Block Group 1, Census Tract 9709, Claiborne County, Tennessee</v>
      </c>
      <c r="K1642" t="str">
        <v>Census Tract 9709, Claiborne County, Tennessee</v>
      </c>
    </row>
    <row r="1643" spans="1:11" x14ac:dyDescent="0.3">
      <c r="A1643" s="167" t="s">
        <v>7699</v>
      </c>
      <c r="B1643" s="168" t="s">
        <v>2553</v>
      </c>
      <c r="C1643" s="168" t="s">
        <v>222</v>
      </c>
      <c r="D1643" s="169">
        <v>360</v>
      </c>
      <c r="E1643" s="169">
        <v>445</v>
      </c>
      <c r="F1643" s="169">
        <v>710</v>
      </c>
      <c r="G1643" s="170">
        <v>1235</v>
      </c>
      <c r="H1643" s="165">
        <f t="shared" si="35"/>
        <v>0.36032388663967613</v>
      </c>
      <c r="J1643" t="str">
        <v>Block Group 1, Census Tract 9709, Coffee County, Tennessee</v>
      </c>
      <c r="K1643" t="str">
        <v>Census Tract 9709, Coffee County, Tennessee</v>
      </c>
    </row>
    <row r="1644" spans="1:11" x14ac:dyDescent="0.3">
      <c r="A1644" s="167" t="s">
        <v>7699</v>
      </c>
      <c r="B1644" s="168" t="s">
        <v>2554</v>
      </c>
      <c r="C1644" s="168" t="s">
        <v>222</v>
      </c>
      <c r="D1644" s="169">
        <v>270</v>
      </c>
      <c r="E1644" s="169">
        <v>315</v>
      </c>
      <c r="F1644" s="169">
        <v>430</v>
      </c>
      <c r="G1644" s="170">
        <v>1040</v>
      </c>
      <c r="H1644" s="165">
        <f t="shared" si="35"/>
        <v>0.30288461538461536</v>
      </c>
      <c r="J1644" t="str">
        <v>Block Group 1, Census Tract 9710.01, Coffee County, Tennessee</v>
      </c>
      <c r="K1644" t="str">
        <v>Census Tract 9710.01, Coffee County, Tennessee</v>
      </c>
    </row>
    <row r="1645" spans="1:11" x14ac:dyDescent="0.3">
      <c r="A1645" s="167" t="s">
        <v>7699</v>
      </c>
      <c r="B1645" s="168" t="s">
        <v>2555</v>
      </c>
      <c r="C1645" s="168" t="s">
        <v>222</v>
      </c>
      <c r="D1645" s="169">
        <v>185</v>
      </c>
      <c r="E1645" s="169">
        <v>255</v>
      </c>
      <c r="F1645" s="169">
        <v>280</v>
      </c>
      <c r="G1645" s="169">
        <v>920</v>
      </c>
      <c r="H1645" s="165">
        <f t="shared" si="35"/>
        <v>0.27717391304347827</v>
      </c>
      <c r="J1645" t="str">
        <v>Block Group 1, Census Tract 9710.02, Coffee County, Tennessee</v>
      </c>
      <c r="K1645" t="str">
        <v>Census Tract 9710.02, Coffee County, Tennessee</v>
      </c>
    </row>
    <row r="1646" spans="1:11" x14ac:dyDescent="0.3">
      <c r="A1646" s="167" t="s">
        <v>7699</v>
      </c>
      <c r="B1646" s="168" t="s">
        <v>2556</v>
      </c>
      <c r="C1646" s="168" t="s">
        <v>222</v>
      </c>
      <c r="D1646" s="169">
        <v>560</v>
      </c>
      <c r="E1646" s="169">
        <v>885</v>
      </c>
      <c r="F1646" s="170">
        <v>1045</v>
      </c>
      <c r="G1646" s="170">
        <v>1085</v>
      </c>
      <c r="H1646" s="165">
        <f t="shared" si="35"/>
        <v>0.81566820276497698</v>
      </c>
      <c r="J1646" t="str">
        <v>Block Group 1, Census Tract 9750, Henderson County, Tennessee</v>
      </c>
      <c r="K1646" t="str">
        <v>Census Tract 9750, Henderson County, Tennessee</v>
      </c>
    </row>
    <row r="1647" spans="1:11" x14ac:dyDescent="0.3">
      <c r="A1647" s="167" t="s">
        <v>7699</v>
      </c>
      <c r="B1647" s="168" t="s">
        <v>2557</v>
      </c>
      <c r="C1647" s="168" t="s">
        <v>222</v>
      </c>
      <c r="D1647" s="169">
        <v>195</v>
      </c>
      <c r="E1647" s="169">
        <v>260</v>
      </c>
      <c r="F1647" s="169">
        <v>510</v>
      </c>
      <c r="G1647" s="169">
        <v>840</v>
      </c>
      <c r="H1647" s="165">
        <f t="shared" si="35"/>
        <v>0.30952380952380953</v>
      </c>
      <c r="J1647" t="str">
        <v>Block Group 1, Census Tract 9750, Lincoln County, Tennessee</v>
      </c>
      <c r="K1647" t="str">
        <v>Census Tract 9750, Lincoln County, Tennessee</v>
      </c>
    </row>
    <row r="1648" spans="1:11" x14ac:dyDescent="0.3">
      <c r="A1648" s="167" t="s">
        <v>7699</v>
      </c>
      <c r="B1648" s="168" t="s">
        <v>2558</v>
      </c>
      <c r="C1648" s="168" t="s">
        <v>222</v>
      </c>
      <c r="D1648" s="169">
        <v>130</v>
      </c>
      <c r="E1648" s="169">
        <v>265</v>
      </c>
      <c r="F1648" s="169">
        <v>655</v>
      </c>
      <c r="G1648" s="169">
        <v>845</v>
      </c>
      <c r="H1648" s="165">
        <f t="shared" si="35"/>
        <v>0.31360946745562129</v>
      </c>
      <c r="J1648" t="str">
        <v>Block Group 1, Census Tract 9750, Rhea County, Tennessee</v>
      </c>
      <c r="K1648" t="str">
        <v>Census Tract 9750, Rhea County, Tennessee</v>
      </c>
    </row>
    <row r="1649" spans="1:11" x14ac:dyDescent="0.3">
      <c r="A1649" s="167" t="s">
        <v>7699</v>
      </c>
      <c r="B1649" s="168" t="s">
        <v>2559</v>
      </c>
      <c r="C1649" s="168" t="s">
        <v>222</v>
      </c>
      <c r="D1649" s="169">
        <v>120</v>
      </c>
      <c r="E1649" s="169">
        <v>435</v>
      </c>
      <c r="F1649" s="169">
        <v>695</v>
      </c>
      <c r="G1649" s="170">
        <v>1205</v>
      </c>
      <c r="H1649" s="165">
        <f t="shared" si="35"/>
        <v>0.36099585062240663</v>
      </c>
      <c r="J1649" t="str">
        <v>Block Group 1, Census Tract 9750, Scott County, Tennessee</v>
      </c>
      <c r="K1649" t="str">
        <v>Census Tract 9750, Scott County, Tennessee</v>
      </c>
    </row>
    <row r="1650" spans="1:11" x14ac:dyDescent="0.3">
      <c r="A1650" s="167" t="s">
        <v>7699</v>
      </c>
      <c r="B1650" s="168" t="s">
        <v>2560</v>
      </c>
      <c r="C1650" s="168" t="s">
        <v>222</v>
      </c>
      <c r="D1650" s="169">
        <v>290</v>
      </c>
      <c r="E1650" s="169">
        <v>480</v>
      </c>
      <c r="F1650" s="169">
        <v>765</v>
      </c>
      <c r="G1650" s="170">
        <v>1060</v>
      </c>
      <c r="H1650" s="165">
        <f t="shared" si="35"/>
        <v>0.45283018867924529</v>
      </c>
      <c r="J1650" t="str">
        <v>Block Group 1, Census Tract 9750, Smith County, Tennessee</v>
      </c>
      <c r="K1650" t="str">
        <v>Census Tract 9750, Smith County, Tennessee</v>
      </c>
    </row>
    <row r="1651" spans="1:11" x14ac:dyDescent="0.3">
      <c r="A1651" s="167" t="s">
        <v>7699</v>
      </c>
      <c r="B1651" s="168" t="s">
        <v>2561</v>
      </c>
      <c r="C1651" s="168" t="s">
        <v>222</v>
      </c>
      <c r="D1651" s="169">
        <v>220</v>
      </c>
      <c r="E1651" s="169">
        <v>445</v>
      </c>
      <c r="F1651" s="169">
        <v>705</v>
      </c>
      <c r="G1651" s="170">
        <v>1100</v>
      </c>
      <c r="H1651" s="165">
        <f t="shared" si="35"/>
        <v>0.40454545454545454</v>
      </c>
      <c r="J1651" t="str">
        <v>Block Group 1, Census Tract 9751, Henderson County, Tennessee</v>
      </c>
      <c r="K1651" t="str">
        <v>Census Tract 9751, Henderson County, Tennessee</v>
      </c>
    </row>
    <row r="1652" spans="1:11" x14ac:dyDescent="0.3">
      <c r="A1652" s="167" t="s">
        <v>7699</v>
      </c>
      <c r="B1652" s="168" t="s">
        <v>2562</v>
      </c>
      <c r="C1652" s="168" t="s">
        <v>222</v>
      </c>
      <c r="D1652" s="169">
        <v>55</v>
      </c>
      <c r="E1652" s="169">
        <v>195</v>
      </c>
      <c r="F1652" s="169">
        <v>360</v>
      </c>
      <c r="G1652" s="170">
        <v>1055</v>
      </c>
      <c r="H1652" s="165">
        <f t="shared" si="35"/>
        <v>0.18483412322274881</v>
      </c>
      <c r="J1652" t="str">
        <v>Block Group 1, Census Tract 9751, Lincoln County, Tennessee</v>
      </c>
      <c r="K1652" t="str">
        <v>Census Tract 9751, Lincoln County, Tennessee</v>
      </c>
    </row>
    <row r="1653" spans="1:11" x14ac:dyDescent="0.3">
      <c r="A1653" s="167" t="s">
        <v>7699</v>
      </c>
      <c r="B1653" s="168" t="s">
        <v>2563</v>
      </c>
      <c r="C1653" s="168" t="s">
        <v>222</v>
      </c>
      <c r="D1653" s="169">
        <v>770</v>
      </c>
      <c r="E1653" s="170">
        <v>1230</v>
      </c>
      <c r="F1653" s="170">
        <v>1395</v>
      </c>
      <c r="G1653" s="170">
        <v>1690</v>
      </c>
      <c r="H1653" s="165">
        <f t="shared" si="35"/>
        <v>0.72781065088757402</v>
      </c>
      <c r="J1653" t="str">
        <v>Block Group 1, Census Tract 9751, Rhea County, Tennessee</v>
      </c>
      <c r="K1653" t="str">
        <v>Census Tract 9751, Rhea County, Tennessee</v>
      </c>
    </row>
    <row r="1654" spans="1:11" x14ac:dyDescent="0.3">
      <c r="A1654" s="167" t="s">
        <v>7699</v>
      </c>
      <c r="B1654" s="168" t="s">
        <v>2564</v>
      </c>
      <c r="C1654" s="168" t="s">
        <v>222</v>
      </c>
      <c r="D1654" s="169">
        <v>130</v>
      </c>
      <c r="E1654" s="169">
        <v>220</v>
      </c>
      <c r="F1654" s="169">
        <v>325</v>
      </c>
      <c r="G1654" s="169">
        <v>495</v>
      </c>
      <c r="H1654" s="165">
        <f t="shared" si="35"/>
        <v>0.44444444444444442</v>
      </c>
      <c r="J1654" t="str">
        <v>Block Group 1, Census Tract 9751, Smith County, Tennessee</v>
      </c>
      <c r="K1654" t="str">
        <v>Census Tract 9751, Smith County, Tennessee</v>
      </c>
    </row>
    <row r="1655" spans="1:11" x14ac:dyDescent="0.3">
      <c r="A1655" s="167" t="s">
        <v>7699</v>
      </c>
      <c r="B1655" s="168" t="s">
        <v>2565</v>
      </c>
      <c r="C1655" s="168" t="s">
        <v>222</v>
      </c>
      <c r="D1655" s="169">
        <v>65</v>
      </c>
      <c r="E1655" s="169">
        <v>280</v>
      </c>
      <c r="F1655" s="169">
        <v>365</v>
      </c>
      <c r="G1655" s="169">
        <v>645</v>
      </c>
      <c r="H1655" s="165">
        <f t="shared" si="35"/>
        <v>0.43410852713178294</v>
      </c>
      <c r="J1655" t="str">
        <v>Block Group 1, Census Tract 9751.01, Scott County, Tennessee</v>
      </c>
      <c r="K1655" t="str">
        <v>Census Tract 9751.01, Scott County, Tennessee</v>
      </c>
    </row>
    <row r="1656" spans="1:11" x14ac:dyDescent="0.3">
      <c r="A1656" s="167" t="s">
        <v>7699</v>
      </c>
      <c r="B1656" s="168" t="s">
        <v>2566</v>
      </c>
      <c r="C1656" s="168" t="s">
        <v>222</v>
      </c>
      <c r="D1656" s="169">
        <v>285</v>
      </c>
      <c r="E1656" s="169">
        <v>410</v>
      </c>
      <c r="F1656" s="169">
        <v>460</v>
      </c>
      <c r="G1656" s="169">
        <v>985</v>
      </c>
      <c r="H1656" s="165">
        <f t="shared" si="35"/>
        <v>0.41624365482233505</v>
      </c>
      <c r="J1656" t="str">
        <v>Block Group 1, Census Tract 9751.02, Scott County, Tennessee</v>
      </c>
      <c r="K1656" t="str">
        <v>Census Tract 9751.02, Scott County, Tennessee</v>
      </c>
    </row>
    <row r="1657" spans="1:11" x14ac:dyDescent="0.3">
      <c r="A1657" s="167" t="s">
        <v>7699</v>
      </c>
      <c r="B1657" s="168" t="s">
        <v>2567</v>
      </c>
      <c r="C1657" s="168" t="s">
        <v>222</v>
      </c>
      <c r="D1657" s="169">
        <v>490</v>
      </c>
      <c r="E1657" s="169">
        <v>740</v>
      </c>
      <c r="F1657" s="169">
        <v>795</v>
      </c>
      <c r="G1657" s="170">
        <v>1145</v>
      </c>
      <c r="H1657" s="165">
        <f t="shared" si="35"/>
        <v>0.64628820960698685</v>
      </c>
      <c r="J1657" t="str">
        <v>Block Group 1, Census Tract 9752, Henderson County, Tennessee</v>
      </c>
      <c r="K1657" t="str">
        <v>Census Tract 9752, Henderson County, Tennessee</v>
      </c>
    </row>
    <row r="1658" spans="1:11" x14ac:dyDescent="0.3">
      <c r="A1658" s="167" t="s">
        <v>7699</v>
      </c>
      <c r="B1658" s="168" t="s">
        <v>2568</v>
      </c>
      <c r="C1658" s="168" t="s">
        <v>222</v>
      </c>
      <c r="D1658" s="169">
        <v>255</v>
      </c>
      <c r="E1658" s="169">
        <v>430</v>
      </c>
      <c r="F1658" s="169">
        <v>490</v>
      </c>
      <c r="G1658" s="169">
        <v>535</v>
      </c>
      <c r="H1658" s="165">
        <f t="shared" si="35"/>
        <v>0.80373831775700932</v>
      </c>
      <c r="J1658" t="str">
        <v>Block Group 1, Census Tract 9752, Lincoln County, Tennessee</v>
      </c>
      <c r="K1658" t="str">
        <v>Census Tract 9752, Lincoln County, Tennessee</v>
      </c>
    </row>
    <row r="1659" spans="1:11" x14ac:dyDescent="0.3">
      <c r="A1659" s="167" t="s">
        <v>7699</v>
      </c>
      <c r="B1659" s="168" t="s">
        <v>2569</v>
      </c>
      <c r="C1659" s="168" t="s">
        <v>222</v>
      </c>
      <c r="D1659" s="169">
        <v>175</v>
      </c>
      <c r="E1659" s="169">
        <v>350</v>
      </c>
      <c r="F1659" s="169">
        <v>450</v>
      </c>
      <c r="G1659" s="169">
        <v>870</v>
      </c>
      <c r="H1659" s="165">
        <f t="shared" si="35"/>
        <v>0.40229885057471265</v>
      </c>
      <c r="J1659" t="str">
        <v>Block Group 1, Census Tract 9752, Rhea County, Tennessee</v>
      </c>
      <c r="K1659" t="str">
        <v>Census Tract 9752, Rhea County, Tennessee</v>
      </c>
    </row>
    <row r="1660" spans="1:11" x14ac:dyDescent="0.3">
      <c r="A1660" s="167" t="s">
        <v>7699</v>
      </c>
      <c r="B1660" s="168" t="s">
        <v>2570</v>
      </c>
      <c r="C1660" s="168" t="s">
        <v>222</v>
      </c>
      <c r="D1660" s="169">
        <v>260</v>
      </c>
      <c r="E1660" s="169">
        <v>715</v>
      </c>
      <c r="F1660" s="169">
        <v>880</v>
      </c>
      <c r="G1660" s="170">
        <v>1755</v>
      </c>
      <c r="H1660" s="165">
        <f t="shared" si="35"/>
        <v>0.40740740740740738</v>
      </c>
      <c r="J1660" t="str">
        <v>Block Group 1, Census Tract 9752, Scott County, Tennessee</v>
      </c>
      <c r="K1660" t="str">
        <v>Census Tract 9752, Scott County, Tennessee</v>
      </c>
    </row>
    <row r="1661" spans="1:11" x14ac:dyDescent="0.3">
      <c r="A1661" s="167" t="s">
        <v>7699</v>
      </c>
      <c r="B1661" s="168" t="s">
        <v>2571</v>
      </c>
      <c r="C1661" s="168" t="s">
        <v>222</v>
      </c>
      <c r="D1661" s="169">
        <v>275</v>
      </c>
      <c r="E1661" s="169">
        <v>475</v>
      </c>
      <c r="F1661" s="169">
        <v>830</v>
      </c>
      <c r="G1661" s="170">
        <v>1075</v>
      </c>
      <c r="H1661" s="165">
        <f t="shared" si="35"/>
        <v>0.44186046511627908</v>
      </c>
      <c r="J1661" t="str">
        <v>Block Group 1, Census Tract 9752, Smith County, Tennessee</v>
      </c>
      <c r="K1661" t="str">
        <v>Census Tract 9752, Smith County, Tennessee</v>
      </c>
    </row>
    <row r="1662" spans="1:11" x14ac:dyDescent="0.3">
      <c r="A1662" s="167" t="s">
        <v>7699</v>
      </c>
      <c r="B1662" s="168" t="s">
        <v>2572</v>
      </c>
      <c r="C1662" s="168" t="s">
        <v>222</v>
      </c>
      <c r="D1662" s="169">
        <v>355</v>
      </c>
      <c r="E1662" s="169">
        <v>435</v>
      </c>
      <c r="F1662" s="169">
        <v>555</v>
      </c>
      <c r="G1662" s="169">
        <v>555</v>
      </c>
      <c r="H1662" s="165">
        <f t="shared" si="35"/>
        <v>0.78378378378378377</v>
      </c>
      <c r="J1662" t="str">
        <v>Block Group 1, Census Tract 9753, Lincoln County, Tennessee</v>
      </c>
      <c r="K1662" t="str">
        <v>Census Tract 9753, Lincoln County, Tennessee</v>
      </c>
    </row>
    <row r="1663" spans="1:11" x14ac:dyDescent="0.3">
      <c r="A1663" s="167" t="s">
        <v>7699</v>
      </c>
      <c r="B1663" s="168" t="s">
        <v>2573</v>
      </c>
      <c r="C1663" s="168" t="s">
        <v>222</v>
      </c>
      <c r="D1663" s="169">
        <v>465</v>
      </c>
      <c r="E1663" s="169">
        <v>580</v>
      </c>
      <c r="F1663" s="169">
        <v>680</v>
      </c>
      <c r="G1663" s="169">
        <v>925</v>
      </c>
      <c r="H1663" s="165">
        <f t="shared" si="35"/>
        <v>0.62702702702702706</v>
      </c>
      <c r="J1663" t="str">
        <v>Block Group 1, Census Tract 9753, Rhea County, Tennessee</v>
      </c>
      <c r="K1663" t="str">
        <v>Census Tract 9753, Rhea County, Tennessee</v>
      </c>
    </row>
    <row r="1664" spans="1:11" x14ac:dyDescent="0.3">
      <c r="A1664" s="167" t="s">
        <v>7699</v>
      </c>
      <c r="B1664" s="168" t="s">
        <v>2574</v>
      </c>
      <c r="C1664" s="168" t="s">
        <v>222</v>
      </c>
      <c r="D1664" s="169">
        <v>305</v>
      </c>
      <c r="E1664" s="169">
        <v>635</v>
      </c>
      <c r="F1664" s="169">
        <v>805</v>
      </c>
      <c r="G1664" s="170">
        <v>1005</v>
      </c>
      <c r="H1664" s="165">
        <f t="shared" si="35"/>
        <v>0.63184079601990051</v>
      </c>
      <c r="J1664" t="str">
        <v>Block Group 1, Census Tract 9753, Scott County, Tennessee</v>
      </c>
      <c r="K1664" t="str">
        <v>Census Tract 9753, Scott County, Tennessee</v>
      </c>
    </row>
    <row r="1665" spans="1:11" x14ac:dyDescent="0.3">
      <c r="A1665" s="167" t="s">
        <v>7699</v>
      </c>
      <c r="B1665" s="168" t="s">
        <v>2575</v>
      </c>
      <c r="C1665" s="168" t="s">
        <v>222</v>
      </c>
      <c r="D1665" s="169">
        <v>205</v>
      </c>
      <c r="E1665" s="169">
        <v>500</v>
      </c>
      <c r="F1665" s="169">
        <v>905</v>
      </c>
      <c r="G1665" s="170">
        <v>1385</v>
      </c>
      <c r="H1665" s="165">
        <f t="shared" si="35"/>
        <v>0.36101083032490977</v>
      </c>
      <c r="J1665" t="str">
        <v>Block Group 1, Census Tract 9753, Smith County, Tennessee</v>
      </c>
      <c r="K1665" t="str">
        <v>Census Tract 9753, Smith County, Tennessee</v>
      </c>
    </row>
    <row r="1666" spans="1:11" x14ac:dyDescent="0.3">
      <c r="A1666" s="167" t="s">
        <v>7699</v>
      </c>
      <c r="B1666" s="168" t="s">
        <v>2576</v>
      </c>
      <c r="C1666" s="168" t="s">
        <v>222</v>
      </c>
      <c r="D1666" s="169">
        <v>160</v>
      </c>
      <c r="E1666" s="169">
        <v>460</v>
      </c>
      <c r="F1666" s="169">
        <v>895</v>
      </c>
      <c r="G1666" s="170">
        <v>2880</v>
      </c>
      <c r="H1666" s="165">
        <f t="shared" si="35"/>
        <v>0.15972222222222221</v>
      </c>
      <c r="J1666" t="str">
        <v>Block Group 1, Census Tract 9753.01, Henderson County, Tennessee</v>
      </c>
      <c r="K1666" t="str">
        <v>Census Tract 9753.01, Henderson County, Tennessee</v>
      </c>
    </row>
    <row r="1667" spans="1:11" x14ac:dyDescent="0.3">
      <c r="A1667" s="167" t="s">
        <v>7699</v>
      </c>
      <c r="B1667" s="168" t="s">
        <v>2577</v>
      </c>
      <c r="C1667" s="168" t="s">
        <v>222</v>
      </c>
      <c r="D1667" s="169">
        <v>105</v>
      </c>
      <c r="E1667" s="169">
        <v>870</v>
      </c>
      <c r="F1667" s="169">
        <v>900</v>
      </c>
      <c r="G1667" s="170">
        <v>3570</v>
      </c>
      <c r="H1667" s="165">
        <f t="shared" si="35"/>
        <v>0.24369747899159663</v>
      </c>
      <c r="J1667" t="str">
        <v>Block Group 1, Census Tract 9753.02, Henderson County, Tennessee</v>
      </c>
      <c r="K1667" t="str">
        <v>Census Tract 9753.02, Henderson County, Tennessee</v>
      </c>
    </row>
    <row r="1668" spans="1:11" x14ac:dyDescent="0.3">
      <c r="A1668" s="167" t="s">
        <v>7699</v>
      </c>
      <c r="B1668" s="168" t="s">
        <v>2578</v>
      </c>
      <c r="C1668" s="168" t="s">
        <v>222</v>
      </c>
      <c r="D1668" s="169">
        <v>100</v>
      </c>
      <c r="E1668" s="169">
        <v>295</v>
      </c>
      <c r="F1668" s="169">
        <v>430</v>
      </c>
      <c r="G1668" s="169">
        <v>990</v>
      </c>
      <c r="H1668" s="165">
        <f t="shared" ref="H1668:H1731" si="36">E1668/G1668</f>
        <v>0.29797979797979796</v>
      </c>
      <c r="J1668" t="str">
        <v>Block Group 1, Census Tract 9754, Henderson County, Tennessee</v>
      </c>
      <c r="K1668" t="str">
        <v>Census Tract 9754, Henderson County, Tennessee</v>
      </c>
    </row>
    <row r="1669" spans="1:11" x14ac:dyDescent="0.3">
      <c r="A1669" s="167" t="s">
        <v>7699</v>
      </c>
      <c r="B1669" s="168" t="s">
        <v>2579</v>
      </c>
      <c r="C1669" s="168" t="s">
        <v>222</v>
      </c>
      <c r="D1669" s="169">
        <v>65</v>
      </c>
      <c r="E1669" s="169">
        <v>240</v>
      </c>
      <c r="F1669" s="169">
        <v>380</v>
      </c>
      <c r="G1669" s="169">
        <v>825</v>
      </c>
      <c r="H1669" s="165">
        <f t="shared" si="36"/>
        <v>0.29090909090909089</v>
      </c>
      <c r="J1669" t="str">
        <v>Block Group 1, Census Tract 9754, Lincoln County, Tennessee</v>
      </c>
      <c r="K1669" t="str">
        <v>Census Tract 9754, Lincoln County, Tennessee</v>
      </c>
    </row>
    <row r="1670" spans="1:11" x14ac:dyDescent="0.3">
      <c r="A1670" s="167" t="s">
        <v>7699</v>
      </c>
      <c r="B1670" s="168" t="s">
        <v>2580</v>
      </c>
      <c r="C1670" s="168" t="s">
        <v>222</v>
      </c>
      <c r="D1670" s="169">
        <v>330</v>
      </c>
      <c r="E1670" s="169">
        <v>560</v>
      </c>
      <c r="F1670" s="169">
        <v>970</v>
      </c>
      <c r="G1670" s="170">
        <v>1390</v>
      </c>
      <c r="H1670" s="165">
        <f t="shared" si="36"/>
        <v>0.40287769784172661</v>
      </c>
      <c r="J1670" t="str">
        <v>Block Group 1, Census Tract 9754, Scott County, Tennessee</v>
      </c>
      <c r="K1670" t="str">
        <v>Census Tract 9754, Scott County, Tennessee</v>
      </c>
    </row>
    <row r="1671" spans="1:11" x14ac:dyDescent="0.3">
      <c r="A1671" s="167" t="s">
        <v>7699</v>
      </c>
      <c r="B1671" s="168" t="s">
        <v>2581</v>
      </c>
      <c r="C1671" s="168" t="s">
        <v>222</v>
      </c>
      <c r="D1671" s="169">
        <v>230</v>
      </c>
      <c r="E1671" s="169">
        <v>455</v>
      </c>
      <c r="F1671" s="169">
        <v>730</v>
      </c>
      <c r="G1671" s="170">
        <v>1180</v>
      </c>
      <c r="H1671" s="165">
        <f t="shared" si="36"/>
        <v>0.38559322033898308</v>
      </c>
      <c r="J1671" t="str">
        <v>Block Group 1, Census Tract 9754, Smith County, Tennessee</v>
      </c>
      <c r="K1671" t="str">
        <v>Census Tract 9754, Smith County, Tennessee</v>
      </c>
    </row>
    <row r="1672" spans="1:11" x14ac:dyDescent="0.3">
      <c r="A1672" s="167" t="s">
        <v>7699</v>
      </c>
      <c r="B1672" s="168" t="s">
        <v>2582</v>
      </c>
      <c r="C1672" s="168" t="s">
        <v>222</v>
      </c>
      <c r="D1672" s="169">
        <v>0</v>
      </c>
      <c r="E1672" s="169">
        <v>0</v>
      </c>
      <c r="F1672" s="169">
        <v>0</v>
      </c>
      <c r="G1672" s="169">
        <v>0</v>
      </c>
      <c r="H1672" s="165" t="e">
        <f t="shared" si="36"/>
        <v>#DIV/0!</v>
      </c>
      <c r="J1672" t="str">
        <v>Block Group 1, Census Tract 9754.01, Rhea County, Tennessee</v>
      </c>
      <c r="K1672" t="str">
        <v>Census Tract 9754.01, Rhea County, Tennessee</v>
      </c>
    </row>
    <row r="1673" spans="1:11" x14ac:dyDescent="0.3">
      <c r="A1673" s="167" t="s">
        <v>7699</v>
      </c>
      <c r="B1673" s="168" t="s">
        <v>2583</v>
      </c>
      <c r="C1673" s="168" t="s">
        <v>7636</v>
      </c>
      <c r="D1673" s="169">
        <v>310</v>
      </c>
      <c r="E1673" s="169">
        <v>600</v>
      </c>
      <c r="F1673" s="169">
        <v>895</v>
      </c>
      <c r="G1673" s="170">
        <v>1660</v>
      </c>
      <c r="H1673" s="165">
        <f t="shared" si="36"/>
        <v>0.36144578313253012</v>
      </c>
      <c r="J1673" t="str">
        <v>Block Group 1, Census Tract 9754.02, Rhea County, Tennessee</v>
      </c>
      <c r="K1673" t="str">
        <v>Census Tract 9754.02, Rhea County, Tennessee</v>
      </c>
    </row>
    <row r="1674" spans="1:11" x14ac:dyDescent="0.3">
      <c r="A1674" s="167" t="s">
        <v>7699</v>
      </c>
      <c r="B1674" s="168" t="s">
        <v>2584</v>
      </c>
      <c r="C1674" s="168" t="s">
        <v>7636</v>
      </c>
      <c r="D1674" s="169">
        <v>225</v>
      </c>
      <c r="E1674" s="169">
        <v>620</v>
      </c>
      <c r="F1674" s="169">
        <v>880</v>
      </c>
      <c r="G1674" s="170">
        <v>1580</v>
      </c>
      <c r="H1674" s="165">
        <f t="shared" si="36"/>
        <v>0.39240506329113922</v>
      </c>
      <c r="J1674" t="str">
        <v>Block Group 1, Census Tract 9755, Henderson County, Tennessee</v>
      </c>
      <c r="K1674" t="str">
        <v>Census Tract 9755, Henderson County, Tennessee</v>
      </c>
    </row>
    <row r="1675" spans="1:11" x14ac:dyDescent="0.3">
      <c r="A1675" s="167" t="s">
        <v>7699</v>
      </c>
      <c r="B1675" s="168" t="s">
        <v>2585</v>
      </c>
      <c r="C1675" s="168" t="s">
        <v>7636</v>
      </c>
      <c r="D1675" s="169">
        <v>200</v>
      </c>
      <c r="E1675" s="169">
        <v>385</v>
      </c>
      <c r="F1675" s="169">
        <v>600</v>
      </c>
      <c r="G1675" s="170">
        <v>1600</v>
      </c>
      <c r="H1675" s="165">
        <f t="shared" si="36"/>
        <v>0.24062500000000001</v>
      </c>
      <c r="J1675" t="str">
        <v>Block Group 1, Census Tract 9755, Lincoln County, Tennessee</v>
      </c>
      <c r="K1675" t="str">
        <v>Census Tract 9755, Lincoln County, Tennessee</v>
      </c>
    </row>
    <row r="1676" spans="1:11" x14ac:dyDescent="0.3">
      <c r="A1676" s="167" t="s">
        <v>7699</v>
      </c>
      <c r="B1676" s="168" t="s">
        <v>2586</v>
      </c>
      <c r="C1676" s="168" t="s">
        <v>7636</v>
      </c>
      <c r="D1676" s="169">
        <v>645</v>
      </c>
      <c r="E1676" s="170">
        <v>1040</v>
      </c>
      <c r="F1676" s="170">
        <v>1565</v>
      </c>
      <c r="G1676" s="170">
        <v>2500</v>
      </c>
      <c r="H1676" s="165">
        <f t="shared" si="36"/>
        <v>0.41599999999999998</v>
      </c>
      <c r="J1676" t="str">
        <v>Block Group 1, Census Tract 9756.01, Lincoln County, Tennessee</v>
      </c>
      <c r="K1676" t="str">
        <v>Census Tract 9756.01, Lincoln County, Tennessee</v>
      </c>
    </row>
    <row r="1677" spans="1:11" x14ac:dyDescent="0.3">
      <c r="A1677" s="167" t="s">
        <v>7699</v>
      </c>
      <c r="B1677" s="168" t="s">
        <v>2587</v>
      </c>
      <c r="C1677" s="168" t="s">
        <v>7636</v>
      </c>
      <c r="D1677" s="169">
        <v>250</v>
      </c>
      <c r="E1677" s="169">
        <v>370</v>
      </c>
      <c r="F1677" s="169">
        <v>400</v>
      </c>
      <c r="G1677" s="169">
        <v>535</v>
      </c>
      <c r="H1677" s="165">
        <f t="shared" si="36"/>
        <v>0.69158878504672894</v>
      </c>
      <c r="J1677" t="str">
        <v>Block Group 1, Census Tract 9756.02, Lincoln County, Tennessee</v>
      </c>
      <c r="K1677" t="str">
        <v>Census Tract 9756.02, Lincoln County, Tennessee</v>
      </c>
    </row>
    <row r="1678" spans="1:11" x14ac:dyDescent="0.3">
      <c r="A1678" s="167" t="s">
        <v>7699</v>
      </c>
      <c r="B1678" s="168" t="s">
        <v>2588</v>
      </c>
      <c r="C1678" s="168" t="s">
        <v>7636</v>
      </c>
      <c r="D1678" s="169">
        <v>155</v>
      </c>
      <c r="E1678" s="169">
        <v>840</v>
      </c>
      <c r="F1678" s="170">
        <v>1200</v>
      </c>
      <c r="G1678" s="170">
        <v>1795</v>
      </c>
      <c r="H1678" s="165">
        <f t="shared" si="36"/>
        <v>0.46796657381615597</v>
      </c>
      <c r="J1678" t="str">
        <v>Block Group 1, Census Tract 9757, Lincoln County, Tennessee</v>
      </c>
      <c r="K1678" t="str">
        <v>Census Tract 9757, Lincoln County, Tennessee</v>
      </c>
    </row>
    <row r="1679" spans="1:11" x14ac:dyDescent="0.3">
      <c r="A1679" s="167" t="s">
        <v>7699</v>
      </c>
      <c r="B1679" s="168" t="s">
        <v>2589</v>
      </c>
      <c r="C1679" s="168" t="s">
        <v>7636</v>
      </c>
      <c r="D1679" s="169">
        <v>390</v>
      </c>
      <c r="E1679" s="169">
        <v>495</v>
      </c>
      <c r="F1679" s="169">
        <v>545</v>
      </c>
      <c r="G1679" s="169">
        <v>610</v>
      </c>
      <c r="H1679" s="165">
        <f t="shared" si="36"/>
        <v>0.81147540983606559</v>
      </c>
      <c r="J1679" t="str">
        <v>Block Group 1, Census Tract 98, Shelby County, Tennessee</v>
      </c>
      <c r="K1679" t="str">
        <v>Census Tract 98, Shelby County, Tennessee</v>
      </c>
    </row>
    <row r="1680" spans="1:11" x14ac:dyDescent="0.3">
      <c r="A1680" s="167" t="s">
        <v>7699</v>
      </c>
      <c r="B1680" s="168" t="s">
        <v>2590</v>
      </c>
      <c r="C1680" s="168" t="s">
        <v>7636</v>
      </c>
      <c r="D1680" s="169">
        <v>40</v>
      </c>
      <c r="E1680" s="169">
        <v>315</v>
      </c>
      <c r="F1680" s="169">
        <v>690</v>
      </c>
      <c r="G1680" s="170">
        <v>1465</v>
      </c>
      <c r="H1680" s="165">
        <f t="shared" si="36"/>
        <v>0.21501706484641639</v>
      </c>
      <c r="J1680" t="str">
        <v>Block Group 1, Census Tract 9801, Anderson County, Tennessee</v>
      </c>
      <c r="K1680" t="str">
        <v>Census Tract 9801, Anderson County, Tennessee</v>
      </c>
    </row>
    <row r="1681" spans="1:11" x14ac:dyDescent="0.3">
      <c r="A1681" s="167" t="s">
        <v>7699</v>
      </c>
      <c r="B1681" s="168" t="s">
        <v>2591</v>
      </c>
      <c r="C1681" s="168" t="s">
        <v>7636</v>
      </c>
      <c r="D1681" s="169">
        <v>230</v>
      </c>
      <c r="E1681" s="169">
        <v>470</v>
      </c>
      <c r="F1681" s="169">
        <v>835</v>
      </c>
      <c r="G1681" s="170">
        <v>1430</v>
      </c>
      <c r="H1681" s="165">
        <f t="shared" si="36"/>
        <v>0.32867132867132864</v>
      </c>
      <c r="J1681" t="str">
        <v>Block Group 1, Census Tract 9801, Blount County, Tennessee</v>
      </c>
      <c r="K1681" t="str">
        <v>Census Tract 9801, Blount County, Tennessee</v>
      </c>
    </row>
    <row r="1682" spans="1:11" x14ac:dyDescent="0.3">
      <c r="A1682" s="167" t="s">
        <v>7699</v>
      </c>
      <c r="B1682" s="168" t="s">
        <v>2592</v>
      </c>
      <c r="C1682" s="168" t="s">
        <v>7636</v>
      </c>
      <c r="D1682" s="169">
        <v>450</v>
      </c>
      <c r="E1682" s="169">
        <v>595</v>
      </c>
      <c r="F1682" s="169">
        <v>900</v>
      </c>
      <c r="G1682" s="170">
        <v>1620</v>
      </c>
      <c r="H1682" s="165">
        <f t="shared" si="36"/>
        <v>0.36728395061728397</v>
      </c>
      <c r="J1682" t="str">
        <v>Block Group 1, Census Tract 9801, Carroll County, Tennessee</v>
      </c>
      <c r="K1682" t="str">
        <v>Census Tract 9801, Carroll County, Tennessee</v>
      </c>
    </row>
    <row r="1683" spans="1:11" x14ac:dyDescent="0.3">
      <c r="A1683" s="167" t="s">
        <v>7699</v>
      </c>
      <c r="B1683" s="168" t="s">
        <v>2593</v>
      </c>
      <c r="C1683" s="168" t="s">
        <v>7636</v>
      </c>
      <c r="D1683" s="169">
        <v>295</v>
      </c>
      <c r="E1683" s="169">
        <v>365</v>
      </c>
      <c r="F1683" s="169">
        <v>595</v>
      </c>
      <c r="G1683" s="170">
        <v>1170</v>
      </c>
      <c r="H1683" s="165">
        <f t="shared" si="36"/>
        <v>0.31196581196581197</v>
      </c>
      <c r="J1683" t="str">
        <v>Block Group 1, Census Tract 9801, Cocke County, Tennessee</v>
      </c>
      <c r="K1683" t="str">
        <v>Census Tract 9801, Cocke County, Tennessee</v>
      </c>
    </row>
    <row r="1684" spans="1:11" x14ac:dyDescent="0.3">
      <c r="A1684" s="167" t="s">
        <v>7699</v>
      </c>
      <c r="B1684" s="168" t="s">
        <v>2594</v>
      </c>
      <c r="C1684" s="168" t="s">
        <v>7636</v>
      </c>
      <c r="D1684" s="169">
        <v>150</v>
      </c>
      <c r="E1684" s="169">
        <v>320</v>
      </c>
      <c r="F1684" s="169">
        <v>705</v>
      </c>
      <c r="G1684" s="170">
        <v>1120</v>
      </c>
      <c r="H1684" s="165">
        <f t="shared" si="36"/>
        <v>0.2857142857142857</v>
      </c>
      <c r="J1684" t="str">
        <v>Block Group 1, Census Tract 9801, Coffee County, Tennessee</v>
      </c>
      <c r="K1684" t="str">
        <v>Census Tract 9801, Coffee County, Tennessee</v>
      </c>
    </row>
    <row r="1685" spans="1:11" x14ac:dyDescent="0.3">
      <c r="A1685" s="167" t="s">
        <v>7699</v>
      </c>
      <c r="B1685" s="168" t="s">
        <v>2595</v>
      </c>
      <c r="C1685" s="168" t="s">
        <v>7636</v>
      </c>
      <c r="D1685" s="169">
        <v>490</v>
      </c>
      <c r="E1685" s="169">
        <v>630</v>
      </c>
      <c r="F1685" s="170">
        <v>1035</v>
      </c>
      <c r="G1685" s="170">
        <v>1325</v>
      </c>
      <c r="H1685" s="165">
        <f t="shared" si="36"/>
        <v>0.47547169811320755</v>
      </c>
      <c r="J1685" t="str">
        <v>Block Group 1, Census Tract 9801, Davidson County, Tennessee</v>
      </c>
      <c r="K1685" t="str">
        <v>Census Tract 9801, Davidson County, Tennessee</v>
      </c>
    </row>
    <row r="1686" spans="1:11" x14ac:dyDescent="0.3">
      <c r="A1686" s="167" t="s">
        <v>7699</v>
      </c>
      <c r="B1686" s="168" t="s">
        <v>2596</v>
      </c>
      <c r="C1686" s="168" t="s">
        <v>7636</v>
      </c>
      <c r="D1686" s="169">
        <v>110</v>
      </c>
      <c r="E1686" s="169">
        <v>405</v>
      </c>
      <c r="F1686" s="169">
        <v>490</v>
      </c>
      <c r="G1686" s="169">
        <v>965</v>
      </c>
      <c r="H1686" s="165">
        <f t="shared" si="36"/>
        <v>0.41968911917098445</v>
      </c>
      <c r="J1686" t="str">
        <v>Block Group 1, Census Tract 9801, Gibson County, Tennessee</v>
      </c>
      <c r="K1686" t="str">
        <v>Census Tract 9801, Gibson County, Tennessee</v>
      </c>
    </row>
    <row r="1687" spans="1:11" x14ac:dyDescent="0.3">
      <c r="A1687" s="167" t="s">
        <v>7699</v>
      </c>
      <c r="B1687" s="168" t="s">
        <v>2597</v>
      </c>
      <c r="C1687" s="168" t="s">
        <v>7636</v>
      </c>
      <c r="D1687" s="169">
        <v>325</v>
      </c>
      <c r="E1687" s="169">
        <v>410</v>
      </c>
      <c r="F1687" s="170">
        <v>1010</v>
      </c>
      <c r="G1687" s="170">
        <v>1450</v>
      </c>
      <c r="H1687" s="165">
        <f t="shared" si="36"/>
        <v>0.28275862068965518</v>
      </c>
      <c r="J1687" t="str">
        <v>Block Group 1, Census Tract 9801, Hamilton County, Tennessee</v>
      </c>
      <c r="K1687" t="str">
        <v>Census Tract 9801, Hamilton County, Tennessee</v>
      </c>
    </row>
    <row r="1688" spans="1:11" x14ac:dyDescent="0.3">
      <c r="A1688" s="167" t="s">
        <v>7699</v>
      </c>
      <c r="B1688" s="168" t="s">
        <v>2598</v>
      </c>
      <c r="C1688" s="168" t="s">
        <v>7636</v>
      </c>
      <c r="D1688" s="169">
        <v>330</v>
      </c>
      <c r="E1688" s="169">
        <v>610</v>
      </c>
      <c r="F1688" s="169">
        <v>960</v>
      </c>
      <c r="G1688" s="170">
        <v>1885</v>
      </c>
      <c r="H1688" s="165">
        <f t="shared" si="36"/>
        <v>0.32360742705570295</v>
      </c>
      <c r="J1688" t="str">
        <v>Block Group 1, Census Tract 9801, Montgomery County, Tennessee</v>
      </c>
      <c r="K1688" t="str">
        <v>Census Tract 9801, Montgomery County, Tennessee</v>
      </c>
    </row>
    <row r="1689" spans="1:11" x14ac:dyDescent="0.3">
      <c r="A1689" s="167" t="s">
        <v>7699</v>
      </c>
      <c r="B1689" s="168" t="s">
        <v>2599</v>
      </c>
      <c r="C1689" s="168" t="s">
        <v>7636</v>
      </c>
      <c r="D1689" s="169">
        <v>340</v>
      </c>
      <c r="E1689" s="169">
        <v>510</v>
      </c>
      <c r="F1689" s="169">
        <v>715</v>
      </c>
      <c r="G1689" s="170">
        <v>1090</v>
      </c>
      <c r="H1689" s="165">
        <f t="shared" si="36"/>
        <v>0.46788990825688076</v>
      </c>
      <c r="J1689" t="str">
        <v>Block Group 1, Census Tract 9801, Roane County, Tennessee</v>
      </c>
      <c r="K1689" t="str">
        <v>Census Tract 9801, Roane County, Tennessee</v>
      </c>
    </row>
    <row r="1690" spans="1:11" x14ac:dyDescent="0.3">
      <c r="A1690" s="167" t="s">
        <v>7699</v>
      </c>
      <c r="B1690" s="168" t="s">
        <v>2600</v>
      </c>
      <c r="C1690" s="168" t="s">
        <v>7636</v>
      </c>
      <c r="D1690" s="169">
        <v>310</v>
      </c>
      <c r="E1690" s="169">
        <v>510</v>
      </c>
      <c r="F1690" s="169">
        <v>750</v>
      </c>
      <c r="G1690" s="170">
        <v>1740</v>
      </c>
      <c r="H1690" s="165">
        <f t="shared" si="36"/>
        <v>0.29310344827586204</v>
      </c>
      <c r="J1690" t="str">
        <v>Block Group 1, Census Tract 9801, Sevier County, Tennessee</v>
      </c>
      <c r="K1690" t="str">
        <v>Census Tract 9801, Sevier County, Tennessee</v>
      </c>
    </row>
    <row r="1691" spans="1:11" x14ac:dyDescent="0.3">
      <c r="A1691" s="167" t="s">
        <v>7699</v>
      </c>
      <c r="B1691" s="168" t="s">
        <v>2601</v>
      </c>
      <c r="C1691" s="168" t="s">
        <v>7636</v>
      </c>
      <c r="D1691" s="169">
        <v>170</v>
      </c>
      <c r="E1691" s="169">
        <v>420</v>
      </c>
      <c r="F1691" s="169">
        <v>600</v>
      </c>
      <c r="G1691" s="170">
        <v>1235</v>
      </c>
      <c r="H1691" s="165">
        <f t="shared" si="36"/>
        <v>0.34008097165991902</v>
      </c>
      <c r="J1691" t="str">
        <v>Block Group 1, Census Tract 9801, Shelby County, Tennessee</v>
      </c>
      <c r="K1691" t="str">
        <v>Census Tract 9801, Shelby County, Tennessee</v>
      </c>
    </row>
    <row r="1692" spans="1:11" x14ac:dyDescent="0.3">
      <c r="A1692" s="167" t="s">
        <v>7699</v>
      </c>
      <c r="B1692" s="168" t="s">
        <v>2602</v>
      </c>
      <c r="C1692" s="168" t="s">
        <v>7636</v>
      </c>
      <c r="D1692" s="169">
        <v>465</v>
      </c>
      <c r="E1692" s="169">
        <v>895</v>
      </c>
      <c r="F1692" s="170">
        <v>1160</v>
      </c>
      <c r="G1692" s="170">
        <v>1835</v>
      </c>
      <c r="H1692" s="165">
        <f t="shared" si="36"/>
        <v>0.4877384196185286</v>
      </c>
      <c r="J1692" t="str">
        <v>Block Group 1, Census Tract 9801, Stewart County, Tennessee</v>
      </c>
      <c r="K1692" t="str">
        <v>Census Tract 9801, Stewart County, Tennessee</v>
      </c>
    </row>
    <row r="1693" spans="1:11" x14ac:dyDescent="0.3">
      <c r="A1693" s="167" t="s">
        <v>7699</v>
      </c>
      <c r="B1693" s="168" t="s">
        <v>2603</v>
      </c>
      <c r="C1693" s="168" t="s">
        <v>7637</v>
      </c>
      <c r="D1693" s="169">
        <v>420</v>
      </c>
      <c r="E1693" s="169">
        <v>695</v>
      </c>
      <c r="F1693" s="169">
        <v>990</v>
      </c>
      <c r="G1693" s="170">
        <v>1250</v>
      </c>
      <c r="H1693" s="165">
        <f t="shared" si="36"/>
        <v>0.55600000000000005</v>
      </c>
      <c r="J1693" t="str">
        <v>Block Group 1, Census Tract 9802, Blount County, Tennessee</v>
      </c>
      <c r="K1693" t="str">
        <v>Census Tract 9802, Blount County, Tennessee</v>
      </c>
    </row>
    <row r="1694" spans="1:11" x14ac:dyDescent="0.3">
      <c r="A1694" s="167" t="s">
        <v>7699</v>
      </c>
      <c r="B1694" s="168" t="s">
        <v>2604</v>
      </c>
      <c r="C1694" s="168" t="s">
        <v>7637</v>
      </c>
      <c r="D1694" s="169">
        <v>375</v>
      </c>
      <c r="E1694" s="169">
        <v>530</v>
      </c>
      <c r="F1694" s="169">
        <v>725</v>
      </c>
      <c r="G1694" s="170">
        <v>1380</v>
      </c>
      <c r="H1694" s="165">
        <f t="shared" si="36"/>
        <v>0.38405797101449274</v>
      </c>
      <c r="J1694" t="str">
        <v>Block Group 1, Census Tract 9802, Davidson County, Tennessee</v>
      </c>
      <c r="K1694" t="str">
        <v>Census Tract 9802, Davidson County, Tennessee</v>
      </c>
    </row>
    <row r="1695" spans="1:11" x14ac:dyDescent="0.3">
      <c r="A1695" s="167" t="s">
        <v>7699</v>
      </c>
      <c r="B1695" s="168" t="s">
        <v>2605</v>
      </c>
      <c r="C1695" s="168" t="s">
        <v>7637</v>
      </c>
      <c r="D1695" s="169">
        <v>430</v>
      </c>
      <c r="E1695" s="169">
        <v>515</v>
      </c>
      <c r="F1695" s="170">
        <v>1075</v>
      </c>
      <c r="G1695" s="170">
        <v>1735</v>
      </c>
      <c r="H1695" s="165">
        <f t="shared" si="36"/>
        <v>0.29682997118155618</v>
      </c>
      <c r="J1695" t="str">
        <v>Block Group 1, Census Tract 9802, Hamilton County, Tennessee</v>
      </c>
      <c r="K1695" t="str">
        <v>Census Tract 9802, Hamilton County, Tennessee</v>
      </c>
    </row>
    <row r="1696" spans="1:11" x14ac:dyDescent="0.3">
      <c r="A1696" s="167" t="s">
        <v>7699</v>
      </c>
      <c r="B1696" s="168" t="s">
        <v>2606</v>
      </c>
      <c r="C1696" s="168" t="s">
        <v>7637</v>
      </c>
      <c r="D1696" s="169">
        <v>85</v>
      </c>
      <c r="E1696" s="169">
        <v>115</v>
      </c>
      <c r="F1696" s="169">
        <v>515</v>
      </c>
      <c r="G1696" s="170">
        <v>1355</v>
      </c>
      <c r="H1696" s="165">
        <f t="shared" si="36"/>
        <v>8.4870848708487087E-2</v>
      </c>
      <c r="J1696" t="str">
        <v>Block Group 1, Census Tract 9802, Shelby County, Tennessee</v>
      </c>
      <c r="K1696" t="str">
        <v>Census Tract 9802, Shelby County, Tennessee</v>
      </c>
    </row>
    <row r="1697" spans="1:11" x14ac:dyDescent="0.3">
      <c r="A1697" s="167" t="s">
        <v>7699</v>
      </c>
      <c r="B1697" s="168" t="s">
        <v>2607</v>
      </c>
      <c r="C1697" s="168" t="s">
        <v>7637</v>
      </c>
      <c r="D1697" s="169">
        <v>545</v>
      </c>
      <c r="E1697" s="169">
        <v>710</v>
      </c>
      <c r="F1697" s="169">
        <v>860</v>
      </c>
      <c r="G1697" s="170">
        <v>1440</v>
      </c>
      <c r="H1697" s="165">
        <f t="shared" si="36"/>
        <v>0.49305555555555558</v>
      </c>
      <c r="J1697" t="str">
        <v>Block Group 1, Census Tract 9802, Stewart County, Tennessee</v>
      </c>
      <c r="K1697" t="str">
        <v>Census Tract 9802, Stewart County, Tennessee</v>
      </c>
    </row>
    <row r="1698" spans="1:11" x14ac:dyDescent="0.3">
      <c r="A1698" s="167" t="s">
        <v>7699</v>
      </c>
      <c r="B1698" s="168" t="s">
        <v>2608</v>
      </c>
      <c r="C1698" s="168" t="s">
        <v>7637</v>
      </c>
      <c r="D1698" s="169">
        <v>410</v>
      </c>
      <c r="E1698" s="169">
        <v>825</v>
      </c>
      <c r="F1698" s="170">
        <v>1040</v>
      </c>
      <c r="G1698" s="170">
        <v>2270</v>
      </c>
      <c r="H1698" s="165">
        <f t="shared" si="36"/>
        <v>0.36343612334801761</v>
      </c>
      <c r="J1698" t="str">
        <v>Block Group 1, Census Tract 9803, Shelby County, Tennessee</v>
      </c>
      <c r="K1698" t="str">
        <v>Census Tract 9803, Shelby County, Tennessee</v>
      </c>
    </row>
    <row r="1699" spans="1:11" x14ac:dyDescent="0.3">
      <c r="A1699" s="167" t="s">
        <v>7699</v>
      </c>
      <c r="B1699" s="168" t="s">
        <v>2609</v>
      </c>
      <c r="C1699" s="168" t="s">
        <v>7637</v>
      </c>
      <c r="D1699" s="169">
        <v>425</v>
      </c>
      <c r="E1699" s="169">
        <v>590</v>
      </c>
      <c r="F1699" s="169">
        <v>750</v>
      </c>
      <c r="G1699" s="169">
        <v>920</v>
      </c>
      <c r="H1699" s="165">
        <f t="shared" si="36"/>
        <v>0.64130434782608692</v>
      </c>
      <c r="J1699" t="str">
        <v>Block Group 1, Census Tract 9804.01, Shelby County, Tennessee</v>
      </c>
      <c r="K1699" t="str">
        <v>Census Tract 9804.01, Shelby County, Tennessee</v>
      </c>
    </row>
    <row r="1700" spans="1:11" x14ac:dyDescent="0.3">
      <c r="A1700" s="167" t="s">
        <v>7699</v>
      </c>
      <c r="B1700" s="168" t="s">
        <v>2610</v>
      </c>
      <c r="C1700" s="168" t="s">
        <v>7637</v>
      </c>
      <c r="D1700" s="169">
        <v>225</v>
      </c>
      <c r="E1700" s="169">
        <v>385</v>
      </c>
      <c r="F1700" s="169">
        <v>435</v>
      </c>
      <c r="G1700" s="169">
        <v>730</v>
      </c>
      <c r="H1700" s="165">
        <f t="shared" si="36"/>
        <v>0.5273972602739726</v>
      </c>
      <c r="J1700" t="str">
        <v>Block Group 1, Census Tract 9804.02, Shelby County, Tennessee</v>
      </c>
      <c r="K1700" t="str">
        <v>Census Tract 9804.02, Shelby County, Tennessee</v>
      </c>
    </row>
    <row r="1701" spans="1:11" x14ac:dyDescent="0.3">
      <c r="A1701" s="167" t="s">
        <v>7699</v>
      </c>
      <c r="B1701" s="168" t="s">
        <v>2611</v>
      </c>
      <c r="C1701" s="168" t="s">
        <v>7637</v>
      </c>
      <c r="D1701" s="169">
        <v>160</v>
      </c>
      <c r="E1701" s="169">
        <v>315</v>
      </c>
      <c r="F1701" s="169">
        <v>665</v>
      </c>
      <c r="G1701" s="170">
        <v>1185</v>
      </c>
      <c r="H1701" s="165">
        <f t="shared" si="36"/>
        <v>0.26582278481012656</v>
      </c>
      <c r="J1701" t="str">
        <v>Block Group 1, Census Tract 99.01, Shelby County, Tennessee</v>
      </c>
      <c r="K1701" t="str">
        <v>Census Tract 99.01, Shelby County, Tennessee</v>
      </c>
    </row>
    <row r="1702" spans="1:11" x14ac:dyDescent="0.3">
      <c r="A1702" s="167" t="s">
        <v>7699</v>
      </c>
      <c r="B1702" s="168" t="s">
        <v>2612</v>
      </c>
      <c r="C1702" s="168" t="s">
        <v>7637</v>
      </c>
      <c r="D1702" s="169">
        <v>215</v>
      </c>
      <c r="E1702" s="169">
        <v>470</v>
      </c>
      <c r="F1702" s="169">
        <v>810</v>
      </c>
      <c r="G1702" s="170">
        <v>1245</v>
      </c>
      <c r="H1702" s="165">
        <f t="shared" si="36"/>
        <v>0.37751004016064255</v>
      </c>
      <c r="J1702" t="str">
        <v>Block Group 1, Census Tract 99.02, Shelby County, Tennessee</v>
      </c>
      <c r="K1702" t="str">
        <v>Census Tract 99.02, Shelby County, Tennessee</v>
      </c>
    </row>
    <row r="1703" spans="1:11" x14ac:dyDescent="0.3">
      <c r="A1703" s="167" t="s">
        <v>7699</v>
      </c>
      <c r="B1703" s="168" t="s">
        <v>2613</v>
      </c>
      <c r="C1703" s="168" t="s">
        <v>7637</v>
      </c>
      <c r="D1703" s="169">
        <v>315</v>
      </c>
      <c r="E1703" s="169">
        <v>660</v>
      </c>
      <c r="F1703" s="170">
        <v>1000</v>
      </c>
      <c r="G1703" s="170">
        <v>1605</v>
      </c>
      <c r="H1703" s="165">
        <f t="shared" si="36"/>
        <v>0.41121495327102803</v>
      </c>
      <c r="J1703" t="str">
        <v>Block Group 2, Census Tract 1, Knox County, Tennessee</v>
      </c>
    </row>
    <row r="1704" spans="1:11" x14ac:dyDescent="0.3">
      <c r="A1704" s="167" t="s">
        <v>7699</v>
      </c>
      <c r="B1704" s="168" t="s">
        <v>2614</v>
      </c>
      <c r="C1704" s="168" t="s">
        <v>7637</v>
      </c>
      <c r="D1704" s="169">
        <v>135</v>
      </c>
      <c r="E1704" s="169">
        <v>310</v>
      </c>
      <c r="F1704" s="169">
        <v>560</v>
      </c>
      <c r="G1704" s="169">
        <v>640</v>
      </c>
      <c r="H1704" s="165">
        <f t="shared" si="36"/>
        <v>0.484375</v>
      </c>
      <c r="J1704" t="str">
        <v>Block Group 2, Census Tract 1, Madison County, Tennessee</v>
      </c>
    </row>
    <row r="1705" spans="1:11" x14ac:dyDescent="0.3">
      <c r="A1705" s="167" t="s">
        <v>7699</v>
      </c>
      <c r="B1705" s="168" t="s">
        <v>2615</v>
      </c>
      <c r="C1705" s="168" t="s">
        <v>7637</v>
      </c>
      <c r="D1705" s="169">
        <v>520</v>
      </c>
      <c r="E1705" s="169">
        <v>855</v>
      </c>
      <c r="F1705" s="170">
        <v>1210</v>
      </c>
      <c r="G1705" s="170">
        <v>1750</v>
      </c>
      <c r="H1705" s="165">
        <f t="shared" si="36"/>
        <v>0.48857142857142855</v>
      </c>
      <c r="J1705" t="str">
        <v>Block Group 2, Census Tract 1, Putnam County, Tennessee</v>
      </c>
    </row>
    <row r="1706" spans="1:11" x14ac:dyDescent="0.3">
      <c r="A1706" s="167" t="s">
        <v>7699</v>
      </c>
      <c r="B1706" s="168" t="s">
        <v>2616</v>
      </c>
      <c r="C1706" s="168" t="s">
        <v>7637</v>
      </c>
      <c r="D1706" s="169">
        <v>120</v>
      </c>
      <c r="E1706" s="169">
        <v>230</v>
      </c>
      <c r="F1706" s="169">
        <v>575</v>
      </c>
      <c r="G1706" s="169">
        <v>950</v>
      </c>
      <c r="H1706" s="165">
        <f t="shared" si="36"/>
        <v>0.24210526315789474</v>
      </c>
      <c r="J1706" t="str">
        <v>Block Group 2, Census Tract 1, Shelby County, Tennessee</v>
      </c>
    </row>
    <row r="1707" spans="1:11" x14ac:dyDescent="0.3">
      <c r="A1707" s="167" t="s">
        <v>7699</v>
      </c>
      <c r="B1707" s="168" t="s">
        <v>2617</v>
      </c>
      <c r="C1707" s="168" t="s">
        <v>7637</v>
      </c>
      <c r="D1707" s="169">
        <v>405</v>
      </c>
      <c r="E1707" s="169">
        <v>830</v>
      </c>
      <c r="F1707" s="170">
        <v>1170</v>
      </c>
      <c r="G1707" s="170">
        <v>1700</v>
      </c>
      <c r="H1707" s="165">
        <f t="shared" si="36"/>
        <v>0.48823529411764705</v>
      </c>
      <c r="J1707" t="str">
        <v>Block Group 2, Census Tract 10, Madison County, Tennessee</v>
      </c>
    </row>
    <row r="1708" spans="1:11" x14ac:dyDescent="0.3">
      <c r="A1708" s="167" t="s">
        <v>7699</v>
      </c>
      <c r="B1708" s="168" t="s">
        <v>2618</v>
      </c>
      <c r="C1708" s="168" t="s">
        <v>7637</v>
      </c>
      <c r="D1708" s="169">
        <v>160</v>
      </c>
      <c r="E1708" s="169">
        <v>230</v>
      </c>
      <c r="F1708" s="169">
        <v>620</v>
      </c>
      <c r="G1708" s="170">
        <v>1210</v>
      </c>
      <c r="H1708" s="165">
        <f t="shared" si="36"/>
        <v>0.19008264462809918</v>
      </c>
      <c r="J1708" t="str">
        <v>Block Group 2, Census Tract 10, Putnam County, Tennessee</v>
      </c>
    </row>
    <row r="1709" spans="1:11" x14ac:dyDescent="0.3">
      <c r="A1709" s="167" t="s">
        <v>7699</v>
      </c>
      <c r="B1709" s="168" t="s">
        <v>2619</v>
      </c>
      <c r="C1709" s="168" t="s">
        <v>7637</v>
      </c>
      <c r="D1709" s="169">
        <v>255</v>
      </c>
      <c r="E1709" s="169">
        <v>330</v>
      </c>
      <c r="F1709" s="169">
        <v>425</v>
      </c>
      <c r="G1709" s="169">
        <v>980</v>
      </c>
      <c r="H1709" s="165">
        <f t="shared" si="36"/>
        <v>0.33673469387755101</v>
      </c>
      <c r="J1709" t="str">
        <v>Block Group 2, Census Tract 100.01, Shelby County, Tennessee</v>
      </c>
    </row>
    <row r="1710" spans="1:11" x14ac:dyDescent="0.3">
      <c r="A1710" s="167" t="s">
        <v>7699</v>
      </c>
      <c r="B1710" s="168" t="s">
        <v>2620</v>
      </c>
      <c r="C1710" s="168" t="s">
        <v>7637</v>
      </c>
      <c r="D1710" s="169">
        <v>360</v>
      </c>
      <c r="E1710" s="169">
        <v>615</v>
      </c>
      <c r="F1710" s="169">
        <v>655</v>
      </c>
      <c r="G1710" s="169">
        <v>780</v>
      </c>
      <c r="H1710" s="165">
        <f t="shared" si="36"/>
        <v>0.78846153846153844</v>
      </c>
      <c r="J1710" t="str">
        <v>Block Group 2, Census Tract 100.02, Shelby County, Tennessee</v>
      </c>
    </row>
    <row r="1711" spans="1:11" x14ac:dyDescent="0.3">
      <c r="A1711" s="167" t="s">
        <v>7699</v>
      </c>
      <c r="B1711" s="168" t="s">
        <v>2621</v>
      </c>
      <c r="C1711" s="168" t="s">
        <v>7638</v>
      </c>
      <c r="D1711" s="169">
        <v>230</v>
      </c>
      <c r="E1711" s="169">
        <v>295</v>
      </c>
      <c r="F1711" s="169">
        <v>445</v>
      </c>
      <c r="G1711" s="169">
        <v>620</v>
      </c>
      <c r="H1711" s="165">
        <f t="shared" si="36"/>
        <v>0.47580645161290325</v>
      </c>
      <c r="J1711" t="str">
        <v>Block Group 2, Census Tract 1001, Hamblen County, Tennessee</v>
      </c>
    </row>
    <row r="1712" spans="1:11" x14ac:dyDescent="0.3">
      <c r="A1712" s="167" t="s">
        <v>7699</v>
      </c>
      <c r="B1712" s="168" t="s">
        <v>2622</v>
      </c>
      <c r="C1712" s="168" t="s">
        <v>7638</v>
      </c>
      <c r="D1712" s="169">
        <v>390</v>
      </c>
      <c r="E1712" s="169">
        <v>655</v>
      </c>
      <c r="F1712" s="169">
        <v>885</v>
      </c>
      <c r="G1712" s="170">
        <v>1070</v>
      </c>
      <c r="H1712" s="165">
        <f t="shared" si="36"/>
        <v>0.61214953271028039</v>
      </c>
      <c r="J1712" t="str">
        <v>Block Group 2, Census Tract 1002, Hamblen County, Tennessee</v>
      </c>
    </row>
    <row r="1713" spans="1:10" x14ac:dyDescent="0.3">
      <c r="A1713" s="167" t="s">
        <v>7699</v>
      </c>
      <c r="B1713" s="168" t="s">
        <v>2623</v>
      </c>
      <c r="C1713" s="168" t="s">
        <v>7638</v>
      </c>
      <c r="D1713" s="169">
        <v>590</v>
      </c>
      <c r="E1713" s="169">
        <v>590</v>
      </c>
      <c r="F1713" s="169">
        <v>660</v>
      </c>
      <c r="G1713" s="169">
        <v>680</v>
      </c>
      <c r="H1713" s="165">
        <f t="shared" si="36"/>
        <v>0.86764705882352944</v>
      </c>
      <c r="J1713" t="str">
        <v>Block Group 2, Census Tract 1002, Montgomery County, Tennessee</v>
      </c>
    </row>
    <row r="1714" spans="1:10" x14ac:dyDescent="0.3">
      <c r="A1714" s="167" t="s">
        <v>7699</v>
      </c>
      <c r="B1714" s="168" t="s">
        <v>2624</v>
      </c>
      <c r="C1714" s="168" t="s">
        <v>7638</v>
      </c>
      <c r="D1714" s="169">
        <v>180</v>
      </c>
      <c r="E1714" s="169">
        <v>295</v>
      </c>
      <c r="F1714" s="169">
        <v>300</v>
      </c>
      <c r="G1714" s="170">
        <v>1060</v>
      </c>
      <c r="H1714" s="165">
        <f t="shared" si="36"/>
        <v>0.27830188679245282</v>
      </c>
      <c r="J1714" t="str">
        <v>Block Group 2, Census Tract 1003, Hamblen County, Tennessee</v>
      </c>
    </row>
    <row r="1715" spans="1:10" x14ac:dyDescent="0.3">
      <c r="A1715" s="167" t="s">
        <v>7699</v>
      </c>
      <c r="B1715" s="168" t="s">
        <v>2625</v>
      </c>
      <c r="C1715" s="168" t="s">
        <v>7638</v>
      </c>
      <c r="D1715" s="169">
        <v>80</v>
      </c>
      <c r="E1715" s="169">
        <v>300</v>
      </c>
      <c r="F1715" s="169">
        <v>320</v>
      </c>
      <c r="G1715" s="169">
        <v>685</v>
      </c>
      <c r="H1715" s="165">
        <f t="shared" si="36"/>
        <v>0.43795620437956206</v>
      </c>
      <c r="J1715" t="str">
        <v>Block Group 2, Census Tract 1003, Montgomery County, Tennessee</v>
      </c>
    </row>
    <row r="1716" spans="1:10" x14ac:dyDescent="0.3">
      <c r="A1716" s="167" t="s">
        <v>7699</v>
      </c>
      <c r="B1716" s="168" t="s">
        <v>2626</v>
      </c>
      <c r="C1716" s="168" t="s">
        <v>7638</v>
      </c>
      <c r="D1716" s="169">
        <v>780</v>
      </c>
      <c r="E1716" s="170">
        <v>1085</v>
      </c>
      <c r="F1716" s="170">
        <v>1445</v>
      </c>
      <c r="G1716" s="170">
        <v>1495</v>
      </c>
      <c r="H1716" s="165">
        <f t="shared" si="36"/>
        <v>0.72575250836120397</v>
      </c>
      <c r="J1716" t="str">
        <v>Block Group 2, Census Tract 1004, Hamblen County, Tennessee</v>
      </c>
    </row>
    <row r="1717" spans="1:10" x14ac:dyDescent="0.3">
      <c r="A1717" s="167" t="s">
        <v>7699</v>
      </c>
      <c r="B1717" s="168" t="s">
        <v>2627</v>
      </c>
      <c r="C1717" s="168" t="s">
        <v>7638</v>
      </c>
      <c r="D1717" s="169">
        <v>155</v>
      </c>
      <c r="E1717" s="169">
        <v>360</v>
      </c>
      <c r="F1717" s="169">
        <v>615</v>
      </c>
      <c r="G1717" s="170">
        <v>1135</v>
      </c>
      <c r="H1717" s="165">
        <f t="shared" si="36"/>
        <v>0.31718061674008813</v>
      </c>
      <c r="J1717" t="str">
        <v>Block Group 2, Census Tract 1005, Hamblen County, Tennessee</v>
      </c>
    </row>
    <row r="1718" spans="1:10" x14ac:dyDescent="0.3">
      <c r="A1718" s="167" t="s">
        <v>7699</v>
      </c>
      <c r="B1718" s="168" t="s">
        <v>2628</v>
      </c>
      <c r="C1718" s="168" t="s">
        <v>7638</v>
      </c>
      <c r="D1718" s="169">
        <v>115</v>
      </c>
      <c r="E1718" s="169">
        <v>165</v>
      </c>
      <c r="F1718" s="169">
        <v>325</v>
      </c>
      <c r="G1718" s="169">
        <v>780</v>
      </c>
      <c r="H1718" s="165">
        <f t="shared" si="36"/>
        <v>0.21153846153846154</v>
      </c>
      <c r="J1718" t="str">
        <v>Block Group 2, Census Tract 1005, Montgomery County, Tennessee</v>
      </c>
    </row>
    <row r="1719" spans="1:10" x14ac:dyDescent="0.3">
      <c r="A1719" s="167" t="s">
        <v>7699</v>
      </c>
      <c r="B1719" s="168" t="s">
        <v>2629</v>
      </c>
      <c r="C1719" s="168" t="s">
        <v>7638</v>
      </c>
      <c r="D1719" s="169">
        <v>775</v>
      </c>
      <c r="E1719" s="169">
        <v>890</v>
      </c>
      <c r="F1719" s="170">
        <v>1065</v>
      </c>
      <c r="G1719" s="170">
        <v>1250</v>
      </c>
      <c r="H1719" s="165">
        <f t="shared" si="36"/>
        <v>0.71199999999999997</v>
      </c>
      <c r="J1719" t="str">
        <v>Block Group 2, Census Tract 1006, Hamblen County, Tennessee</v>
      </c>
    </row>
    <row r="1720" spans="1:10" x14ac:dyDescent="0.3">
      <c r="A1720" s="167" t="s">
        <v>7699</v>
      </c>
      <c r="B1720" s="168" t="s">
        <v>2630</v>
      </c>
      <c r="C1720" s="168" t="s">
        <v>7638</v>
      </c>
      <c r="D1720" s="169">
        <v>185</v>
      </c>
      <c r="E1720" s="169">
        <v>600</v>
      </c>
      <c r="F1720" s="169">
        <v>760</v>
      </c>
      <c r="G1720" s="170">
        <v>1390</v>
      </c>
      <c r="H1720" s="165">
        <f t="shared" si="36"/>
        <v>0.43165467625899279</v>
      </c>
      <c r="J1720" t="str">
        <v>Block Group 2, Census Tract 1006.02, Montgomery County, Tennessee</v>
      </c>
    </row>
    <row r="1721" spans="1:10" x14ac:dyDescent="0.3">
      <c r="A1721" s="167" t="s">
        <v>7699</v>
      </c>
      <c r="B1721" s="168" t="s">
        <v>2631</v>
      </c>
      <c r="C1721" s="168" t="s">
        <v>7638</v>
      </c>
      <c r="D1721" s="169">
        <v>95</v>
      </c>
      <c r="E1721" s="169">
        <v>230</v>
      </c>
      <c r="F1721" s="169">
        <v>515</v>
      </c>
      <c r="G1721" s="170">
        <v>1440</v>
      </c>
      <c r="H1721" s="165">
        <f t="shared" si="36"/>
        <v>0.15972222222222221</v>
      </c>
      <c r="J1721" t="str">
        <v>Block Group 2, Census Tract 1007, Hamblen County, Tennessee</v>
      </c>
    </row>
    <row r="1722" spans="1:10" x14ac:dyDescent="0.3">
      <c r="A1722" s="167" t="s">
        <v>7699</v>
      </c>
      <c r="B1722" s="168" t="s">
        <v>2632</v>
      </c>
      <c r="C1722" s="168" t="s">
        <v>7638</v>
      </c>
      <c r="D1722" s="169">
        <v>75</v>
      </c>
      <c r="E1722" s="169">
        <v>505</v>
      </c>
      <c r="F1722" s="169">
        <v>765</v>
      </c>
      <c r="G1722" s="170">
        <v>1355</v>
      </c>
      <c r="H1722" s="165">
        <f t="shared" si="36"/>
        <v>0.37269372693726938</v>
      </c>
      <c r="J1722" t="str">
        <v>Block Group 2, Census Tract 1008, Hamblen County, Tennessee</v>
      </c>
    </row>
    <row r="1723" spans="1:10" x14ac:dyDescent="0.3">
      <c r="A1723" s="167" t="s">
        <v>7699</v>
      </c>
      <c r="B1723" s="168" t="s">
        <v>2633</v>
      </c>
      <c r="C1723" s="168" t="s">
        <v>7638</v>
      </c>
      <c r="D1723" s="169">
        <v>45</v>
      </c>
      <c r="E1723" s="169">
        <v>100</v>
      </c>
      <c r="F1723" s="169">
        <v>175</v>
      </c>
      <c r="G1723" s="169">
        <v>400</v>
      </c>
      <c r="H1723" s="165">
        <f t="shared" si="36"/>
        <v>0.25</v>
      </c>
      <c r="J1723" t="str">
        <v>Block Group 2, Census Tract 1008, Montgomery County, Tennessee</v>
      </c>
    </row>
    <row r="1724" spans="1:10" x14ac:dyDescent="0.3">
      <c r="A1724" s="167" t="s">
        <v>7699</v>
      </c>
      <c r="B1724" s="168" t="s">
        <v>2634</v>
      </c>
      <c r="C1724" s="168" t="s">
        <v>7638</v>
      </c>
      <c r="D1724" s="169">
        <v>350</v>
      </c>
      <c r="E1724" s="169">
        <v>840</v>
      </c>
      <c r="F1724" s="169">
        <v>965</v>
      </c>
      <c r="G1724" s="170">
        <v>1305</v>
      </c>
      <c r="H1724" s="165">
        <f t="shared" si="36"/>
        <v>0.64367816091954022</v>
      </c>
      <c r="J1724" t="str">
        <v>Block Group 2, Census Tract 1009, Hamblen County, Tennessee</v>
      </c>
    </row>
    <row r="1725" spans="1:10" x14ac:dyDescent="0.3">
      <c r="A1725" s="167" t="s">
        <v>7699</v>
      </c>
      <c r="B1725" s="168" t="s">
        <v>2635</v>
      </c>
      <c r="C1725" s="168" t="s">
        <v>7638</v>
      </c>
      <c r="D1725" s="169">
        <v>200</v>
      </c>
      <c r="E1725" s="169">
        <v>400</v>
      </c>
      <c r="F1725" s="169">
        <v>535</v>
      </c>
      <c r="G1725" s="170">
        <v>1340</v>
      </c>
      <c r="H1725" s="165">
        <f t="shared" si="36"/>
        <v>0.29850746268656714</v>
      </c>
      <c r="J1725" t="str">
        <v>Block Group 2, Census Tract 1009, Montgomery County, Tennessee</v>
      </c>
    </row>
    <row r="1726" spans="1:10" x14ac:dyDescent="0.3">
      <c r="A1726" s="167" t="s">
        <v>7699</v>
      </c>
      <c r="B1726" s="168" t="s">
        <v>2636</v>
      </c>
      <c r="C1726" s="168" t="s">
        <v>7638</v>
      </c>
      <c r="D1726" s="169">
        <v>145</v>
      </c>
      <c r="E1726" s="169">
        <v>145</v>
      </c>
      <c r="F1726" s="169">
        <v>840</v>
      </c>
      <c r="G1726" s="169">
        <v>885</v>
      </c>
      <c r="H1726" s="165">
        <f t="shared" si="36"/>
        <v>0.16384180790960451</v>
      </c>
      <c r="J1726" t="str">
        <v>Block Group 2, Census Tract 101, Blount County, Tennessee</v>
      </c>
    </row>
    <row r="1727" spans="1:10" x14ac:dyDescent="0.3">
      <c r="A1727" s="167" t="s">
        <v>7699</v>
      </c>
      <c r="B1727" s="168" t="s">
        <v>2637</v>
      </c>
      <c r="C1727" s="168" t="s">
        <v>7638</v>
      </c>
      <c r="D1727" s="169">
        <v>225</v>
      </c>
      <c r="E1727" s="169">
        <v>350</v>
      </c>
      <c r="F1727" s="169">
        <v>620</v>
      </c>
      <c r="G1727" s="170">
        <v>1035</v>
      </c>
      <c r="H1727" s="165">
        <f t="shared" si="36"/>
        <v>0.33816425120772947</v>
      </c>
      <c r="J1727" t="str">
        <v>Block Group 2, Census Tract 101, Bradley County, Tennessee</v>
      </c>
    </row>
    <row r="1728" spans="1:10" x14ac:dyDescent="0.3">
      <c r="A1728" s="167" t="s">
        <v>7699</v>
      </c>
      <c r="B1728" s="168" t="s">
        <v>2638</v>
      </c>
      <c r="C1728" s="168" t="s">
        <v>7638</v>
      </c>
      <c r="D1728" s="169">
        <v>145</v>
      </c>
      <c r="E1728" s="169">
        <v>665</v>
      </c>
      <c r="F1728" s="169">
        <v>725</v>
      </c>
      <c r="G1728" s="169">
        <v>970</v>
      </c>
      <c r="H1728" s="165">
        <f t="shared" si="36"/>
        <v>0.68556701030927836</v>
      </c>
      <c r="J1728" t="str">
        <v>Block Group 2, Census Tract 101, Maury County, Tennessee</v>
      </c>
    </row>
    <row r="1729" spans="1:10" x14ac:dyDescent="0.3">
      <c r="A1729" s="167" t="s">
        <v>7699</v>
      </c>
      <c r="B1729" s="168" t="s">
        <v>2639</v>
      </c>
      <c r="C1729" s="168" t="s">
        <v>7638</v>
      </c>
      <c r="D1729" s="169">
        <v>140</v>
      </c>
      <c r="E1729" s="169">
        <v>565</v>
      </c>
      <c r="F1729" s="169">
        <v>805</v>
      </c>
      <c r="G1729" s="170">
        <v>1335</v>
      </c>
      <c r="H1729" s="165">
        <f t="shared" si="36"/>
        <v>0.42322097378277151</v>
      </c>
      <c r="J1729" t="str">
        <v>Block Group 2, Census Tract 101.01, Hamilton County, Tennessee</v>
      </c>
    </row>
    <row r="1730" spans="1:10" x14ac:dyDescent="0.3">
      <c r="A1730" s="167" t="s">
        <v>7699</v>
      </c>
      <c r="B1730" s="168" t="s">
        <v>2640</v>
      </c>
      <c r="C1730" s="168" t="s">
        <v>7638</v>
      </c>
      <c r="D1730" s="169">
        <v>155</v>
      </c>
      <c r="E1730" s="169">
        <v>545</v>
      </c>
      <c r="F1730" s="169">
        <v>600</v>
      </c>
      <c r="G1730" s="170">
        <v>1180</v>
      </c>
      <c r="H1730" s="165">
        <f t="shared" si="36"/>
        <v>0.46186440677966101</v>
      </c>
      <c r="J1730" t="str">
        <v>Block Group 2, Census Tract 101.03, Davidson County, Tennessee</v>
      </c>
    </row>
    <row r="1731" spans="1:10" x14ac:dyDescent="0.3">
      <c r="A1731" s="167" t="s">
        <v>7699</v>
      </c>
      <c r="B1731" s="168" t="s">
        <v>2641</v>
      </c>
      <c r="C1731" s="168" t="s">
        <v>7638</v>
      </c>
      <c r="D1731" s="169">
        <v>425</v>
      </c>
      <c r="E1731" s="169">
        <v>850</v>
      </c>
      <c r="F1731" s="169">
        <v>990</v>
      </c>
      <c r="G1731" s="170">
        <v>1370</v>
      </c>
      <c r="H1731" s="165">
        <f t="shared" si="36"/>
        <v>0.62043795620437958</v>
      </c>
      <c r="J1731" t="str">
        <v>Block Group 2, Census Tract 101.03, Hamilton County, Tennessee</v>
      </c>
    </row>
    <row r="1732" spans="1:10" x14ac:dyDescent="0.3">
      <c r="A1732" s="167" t="s">
        <v>7699</v>
      </c>
      <c r="B1732" s="168" t="s">
        <v>2642</v>
      </c>
      <c r="C1732" s="168" t="s">
        <v>7638</v>
      </c>
      <c r="D1732" s="169">
        <v>185</v>
      </c>
      <c r="E1732" s="169">
        <v>320</v>
      </c>
      <c r="F1732" s="169">
        <v>425</v>
      </c>
      <c r="G1732" s="170">
        <v>1475</v>
      </c>
      <c r="H1732" s="165">
        <f t="shared" ref="H1732:H1795" si="37">E1732/G1732</f>
        <v>0.21694915254237288</v>
      </c>
      <c r="J1732" t="str">
        <v>Block Group 2, Census Tract 101.04, Davidson County, Tennessee</v>
      </c>
    </row>
    <row r="1733" spans="1:10" x14ac:dyDescent="0.3">
      <c r="A1733" s="167" t="s">
        <v>7699</v>
      </c>
      <c r="B1733" s="168" t="s">
        <v>2643</v>
      </c>
      <c r="C1733" s="168" t="s">
        <v>7638</v>
      </c>
      <c r="D1733" s="169">
        <v>545</v>
      </c>
      <c r="E1733" s="169">
        <v>735</v>
      </c>
      <c r="F1733" s="169">
        <v>940</v>
      </c>
      <c r="G1733" s="170">
        <v>1445</v>
      </c>
      <c r="H1733" s="165">
        <f t="shared" si="37"/>
        <v>0.50865051903114189</v>
      </c>
      <c r="J1733" t="str">
        <v>Block Group 2, Census Tract 101.04, Hamilton County, Tennessee</v>
      </c>
    </row>
    <row r="1734" spans="1:10" x14ac:dyDescent="0.3">
      <c r="A1734" s="167" t="s">
        <v>7699</v>
      </c>
      <c r="B1734" s="168" t="s">
        <v>2644</v>
      </c>
      <c r="C1734" s="168" t="s">
        <v>7638</v>
      </c>
      <c r="D1734" s="169">
        <v>140</v>
      </c>
      <c r="E1734" s="169">
        <v>260</v>
      </c>
      <c r="F1734" s="169">
        <v>455</v>
      </c>
      <c r="G1734" s="169">
        <v>830</v>
      </c>
      <c r="H1734" s="165">
        <f t="shared" si="37"/>
        <v>0.31325301204819278</v>
      </c>
      <c r="J1734" t="str">
        <v>Block Group 2, Census Tract 101.05, Davidson County, Tennessee</v>
      </c>
    </row>
    <row r="1735" spans="1:10" x14ac:dyDescent="0.3">
      <c r="A1735" s="167" t="s">
        <v>7699</v>
      </c>
      <c r="B1735" s="168" t="s">
        <v>2645</v>
      </c>
      <c r="C1735" s="168" t="s">
        <v>7638</v>
      </c>
      <c r="D1735" s="169">
        <v>355</v>
      </c>
      <c r="E1735" s="169">
        <v>620</v>
      </c>
      <c r="F1735" s="170">
        <v>1105</v>
      </c>
      <c r="G1735" s="170">
        <v>1760</v>
      </c>
      <c r="H1735" s="165">
        <f t="shared" si="37"/>
        <v>0.35227272727272729</v>
      </c>
      <c r="J1735" t="str">
        <v>Block Group 2, Census Tract 101.06, Davidson County, Tennessee</v>
      </c>
    </row>
    <row r="1736" spans="1:10" x14ac:dyDescent="0.3">
      <c r="A1736" s="167" t="s">
        <v>7699</v>
      </c>
      <c r="B1736" s="168" t="s">
        <v>2646</v>
      </c>
      <c r="C1736" s="168" t="s">
        <v>7638</v>
      </c>
      <c r="D1736" s="169">
        <v>205</v>
      </c>
      <c r="E1736" s="169">
        <v>950</v>
      </c>
      <c r="F1736" s="170">
        <v>1325</v>
      </c>
      <c r="G1736" s="170">
        <v>1630</v>
      </c>
      <c r="H1736" s="165">
        <f t="shared" si="37"/>
        <v>0.58282208588957052</v>
      </c>
      <c r="J1736" t="str">
        <v>Block Group 2, Census Tract 101.20, Shelby County, Tennessee</v>
      </c>
    </row>
    <row r="1737" spans="1:10" x14ac:dyDescent="0.3">
      <c r="A1737" s="167" t="s">
        <v>7699</v>
      </c>
      <c r="B1737" s="168" t="s">
        <v>2647</v>
      </c>
      <c r="C1737" s="168" t="s">
        <v>7638</v>
      </c>
      <c r="D1737" s="169">
        <v>205</v>
      </c>
      <c r="E1737" s="169">
        <v>465</v>
      </c>
      <c r="F1737" s="169">
        <v>735</v>
      </c>
      <c r="G1737" s="170">
        <v>1230</v>
      </c>
      <c r="H1737" s="165">
        <f t="shared" si="37"/>
        <v>0.37804878048780488</v>
      </c>
      <c r="J1737" t="str">
        <v>Block Group 2, Census Tract 101.21, Shelby County, Tennessee</v>
      </c>
    </row>
    <row r="1738" spans="1:10" x14ac:dyDescent="0.3">
      <c r="A1738" s="167" t="s">
        <v>7699</v>
      </c>
      <c r="B1738" s="168" t="s">
        <v>2648</v>
      </c>
      <c r="C1738" s="168" t="s">
        <v>7638</v>
      </c>
      <c r="D1738" s="169">
        <v>290</v>
      </c>
      <c r="E1738" s="169">
        <v>405</v>
      </c>
      <c r="F1738" s="169">
        <v>600</v>
      </c>
      <c r="G1738" s="170">
        <v>1310</v>
      </c>
      <c r="H1738" s="165">
        <f t="shared" si="37"/>
        <v>0.30916030534351147</v>
      </c>
      <c r="J1738" t="str">
        <v>Block Group 2, Census Tract 101.22, Shelby County, Tennessee</v>
      </c>
    </row>
    <row r="1739" spans="1:10" x14ac:dyDescent="0.3">
      <c r="A1739" s="167" t="s">
        <v>7699</v>
      </c>
      <c r="B1739" s="168" t="s">
        <v>2649</v>
      </c>
      <c r="C1739" s="168" t="s">
        <v>7638</v>
      </c>
      <c r="D1739" s="169">
        <v>240</v>
      </c>
      <c r="E1739" s="169">
        <v>590</v>
      </c>
      <c r="F1739" s="170">
        <v>1125</v>
      </c>
      <c r="G1739" s="170">
        <v>1490</v>
      </c>
      <c r="H1739" s="165">
        <f t="shared" si="37"/>
        <v>0.39597315436241609</v>
      </c>
      <c r="J1739" t="str">
        <v>Block Group 2, Census Tract 1010, Hamblen County, Tennessee</v>
      </c>
    </row>
    <row r="1740" spans="1:10" x14ac:dyDescent="0.3">
      <c r="A1740" s="167" t="s">
        <v>7699</v>
      </c>
      <c r="B1740" s="168" t="s">
        <v>2650</v>
      </c>
      <c r="C1740" s="168" t="s">
        <v>7638</v>
      </c>
      <c r="D1740" s="169">
        <v>515</v>
      </c>
      <c r="E1740" s="169">
        <v>735</v>
      </c>
      <c r="F1740" s="170">
        <v>1000</v>
      </c>
      <c r="G1740" s="170">
        <v>1750</v>
      </c>
      <c r="H1740" s="165">
        <f t="shared" si="37"/>
        <v>0.42</v>
      </c>
      <c r="J1740" t="str">
        <v>Block Group 2, Census Tract 1010.01, Montgomery County, Tennessee</v>
      </c>
    </row>
    <row r="1741" spans="1:10" x14ac:dyDescent="0.3">
      <c r="A1741" s="167" t="s">
        <v>7699</v>
      </c>
      <c r="B1741" s="168" t="s">
        <v>2651</v>
      </c>
      <c r="C1741" s="168" t="s">
        <v>7638</v>
      </c>
      <c r="D1741" s="169">
        <v>195</v>
      </c>
      <c r="E1741" s="169">
        <v>525</v>
      </c>
      <c r="F1741" s="170">
        <v>1250</v>
      </c>
      <c r="G1741" s="170">
        <v>1800</v>
      </c>
      <c r="H1741" s="165">
        <f t="shared" si="37"/>
        <v>0.29166666666666669</v>
      </c>
      <c r="J1741" t="str">
        <v>Block Group 2, Census Tract 1010.02, Montgomery County, Tennessee</v>
      </c>
    </row>
    <row r="1742" spans="1:10" x14ac:dyDescent="0.3">
      <c r="A1742" s="167" t="s">
        <v>7699</v>
      </c>
      <c r="B1742" s="168" t="s">
        <v>2652</v>
      </c>
      <c r="C1742" s="168" t="s">
        <v>7638</v>
      </c>
      <c r="D1742" s="169">
        <v>340</v>
      </c>
      <c r="E1742" s="169">
        <v>615</v>
      </c>
      <c r="F1742" s="170">
        <v>1020</v>
      </c>
      <c r="G1742" s="170">
        <v>1640</v>
      </c>
      <c r="H1742" s="165">
        <f t="shared" si="37"/>
        <v>0.375</v>
      </c>
      <c r="J1742" t="str">
        <v>Block Group 2, Census Tract 1011, Hamblen County, Tennessee</v>
      </c>
    </row>
    <row r="1743" spans="1:10" x14ac:dyDescent="0.3">
      <c r="A1743" s="167" t="s">
        <v>7699</v>
      </c>
      <c r="B1743" s="168" t="s">
        <v>2653</v>
      </c>
      <c r="C1743" s="168" t="s">
        <v>7638</v>
      </c>
      <c r="D1743" s="169">
        <v>385</v>
      </c>
      <c r="E1743" s="169">
        <v>670</v>
      </c>
      <c r="F1743" s="170">
        <v>1165</v>
      </c>
      <c r="G1743" s="170">
        <v>1805</v>
      </c>
      <c r="H1743" s="165">
        <f t="shared" si="37"/>
        <v>0.37119113573407203</v>
      </c>
      <c r="J1743" t="str">
        <v>Block Group 2, Census Tract 1011.01, Montgomery County, Tennessee</v>
      </c>
    </row>
    <row r="1744" spans="1:10" x14ac:dyDescent="0.3">
      <c r="A1744" s="167" t="s">
        <v>7699</v>
      </c>
      <c r="B1744" s="168" t="s">
        <v>2654</v>
      </c>
      <c r="C1744" s="168" t="s">
        <v>7638</v>
      </c>
      <c r="D1744" s="169">
        <v>475</v>
      </c>
      <c r="E1744" s="169">
        <v>685</v>
      </c>
      <c r="F1744" s="170">
        <v>1070</v>
      </c>
      <c r="G1744" s="170">
        <v>1975</v>
      </c>
      <c r="H1744" s="165">
        <f t="shared" si="37"/>
        <v>0.3468354430379747</v>
      </c>
      <c r="J1744" t="str">
        <v>Block Group 2, Census Tract 1011.02, Montgomery County, Tennessee</v>
      </c>
    </row>
    <row r="1745" spans="1:10" x14ac:dyDescent="0.3">
      <c r="A1745" s="167" t="s">
        <v>7699</v>
      </c>
      <c r="B1745" s="168" t="s">
        <v>2655</v>
      </c>
      <c r="C1745" s="168" t="s">
        <v>7638</v>
      </c>
      <c r="D1745" s="169">
        <v>505</v>
      </c>
      <c r="E1745" s="169">
        <v>885</v>
      </c>
      <c r="F1745" s="170">
        <v>1115</v>
      </c>
      <c r="G1745" s="170">
        <v>1135</v>
      </c>
      <c r="H1745" s="165">
        <f t="shared" si="37"/>
        <v>0.77973568281938321</v>
      </c>
      <c r="J1745" t="str">
        <v>Block Group 2, Census Tract 1012, Hamblen County, Tennessee</v>
      </c>
    </row>
    <row r="1746" spans="1:10" x14ac:dyDescent="0.3">
      <c r="A1746" s="167" t="s">
        <v>7699</v>
      </c>
      <c r="B1746" s="168" t="s">
        <v>2656</v>
      </c>
      <c r="C1746" s="168" t="s">
        <v>7638</v>
      </c>
      <c r="D1746" s="169">
        <v>430</v>
      </c>
      <c r="E1746" s="169">
        <v>530</v>
      </c>
      <c r="F1746" s="169">
        <v>830</v>
      </c>
      <c r="G1746" s="170">
        <v>1225</v>
      </c>
      <c r="H1746" s="165">
        <f t="shared" si="37"/>
        <v>0.43265306122448982</v>
      </c>
      <c r="J1746" t="str">
        <v>Block Group 2, Census Tract 1012.02, Montgomery County, Tennessee</v>
      </c>
    </row>
    <row r="1747" spans="1:10" x14ac:dyDescent="0.3">
      <c r="A1747" s="167" t="s">
        <v>7699</v>
      </c>
      <c r="B1747" s="168" t="s">
        <v>2657</v>
      </c>
      <c r="C1747" s="168" t="s">
        <v>7638</v>
      </c>
      <c r="D1747" s="169">
        <v>275</v>
      </c>
      <c r="E1747" s="169">
        <v>570</v>
      </c>
      <c r="F1747" s="169">
        <v>740</v>
      </c>
      <c r="G1747" s="170">
        <v>2220</v>
      </c>
      <c r="H1747" s="165">
        <f t="shared" si="37"/>
        <v>0.25675675675675674</v>
      </c>
      <c r="J1747" t="str">
        <v>Block Group 2, Census Tract 1013.04, Montgomery County, Tennessee</v>
      </c>
    </row>
    <row r="1748" spans="1:10" x14ac:dyDescent="0.3">
      <c r="A1748" s="167" t="s">
        <v>7699</v>
      </c>
      <c r="B1748" s="168" t="s">
        <v>2658</v>
      </c>
      <c r="C1748" s="168" t="s">
        <v>7638</v>
      </c>
      <c r="D1748" s="169">
        <v>485</v>
      </c>
      <c r="E1748" s="169">
        <v>625</v>
      </c>
      <c r="F1748" s="169">
        <v>915</v>
      </c>
      <c r="G1748" s="170">
        <v>1385</v>
      </c>
      <c r="H1748" s="165">
        <f t="shared" si="37"/>
        <v>0.45126353790613716</v>
      </c>
      <c r="J1748" t="str">
        <v>Block Group 2, Census Tract 1013.05, Montgomery County, Tennessee</v>
      </c>
    </row>
    <row r="1749" spans="1:10" x14ac:dyDescent="0.3">
      <c r="A1749" s="167" t="s">
        <v>7699</v>
      </c>
      <c r="B1749" s="168" t="s">
        <v>2659</v>
      </c>
      <c r="C1749" s="168" t="s">
        <v>7638</v>
      </c>
      <c r="D1749" s="169">
        <v>620</v>
      </c>
      <c r="E1749" s="169">
        <v>945</v>
      </c>
      <c r="F1749" s="170">
        <v>1285</v>
      </c>
      <c r="G1749" s="170">
        <v>2060</v>
      </c>
      <c r="H1749" s="165">
        <f t="shared" si="37"/>
        <v>0.45873786407766992</v>
      </c>
      <c r="J1749" t="str">
        <v>Block Group 2, Census Tract 1013.06, Montgomery County, Tennessee</v>
      </c>
    </row>
    <row r="1750" spans="1:10" x14ac:dyDescent="0.3">
      <c r="A1750" s="167" t="s">
        <v>7699</v>
      </c>
      <c r="B1750" s="168" t="s">
        <v>2660</v>
      </c>
      <c r="C1750" s="168" t="s">
        <v>7638</v>
      </c>
      <c r="D1750" s="169">
        <v>330</v>
      </c>
      <c r="E1750" s="169">
        <v>580</v>
      </c>
      <c r="F1750" s="169">
        <v>925</v>
      </c>
      <c r="G1750" s="170">
        <v>1805</v>
      </c>
      <c r="H1750" s="165">
        <f t="shared" si="37"/>
        <v>0.32132963988919666</v>
      </c>
      <c r="J1750" t="str">
        <v>Block Group 2, Census Tract 1013.08, Montgomery County, Tennessee</v>
      </c>
    </row>
    <row r="1751" spans="1:10" x14ac:dyDescent="0.3">
      <c r="A1751" s="167" t="s">
        <v>7699</v>
      </c>
      <c r="B1751" s="168" t="s">
        <v>2661</v>
      </c>
      <c r="C1751" s="168" t="s">
        <v>7638</v>
      </c>
      <c r="D1751" s="169">
        <v>895</v>
      </c>
      <c r="E1751" s="170">
        <v>1190</v>
      </c>
      <c r="F1751" s="170">
        <v>1530</v>
      </c>
      <c r="G1751" s="170">
        <v>2540</v>
      </c>
      <c r="H1751" s="165">
        <f t="shared" si="37"/>
        <v>0.46850393700787402</v>
      </c>
      <c r="J1751" t="str">
        <v>Block Group 2, Census Tract 1013.09, Montgomery County, Tennessee</v>
      </c>
    </row>
    <row r="1752" spans="1:10" x14ac:dyDescent="0.3">
      <c r="A1752" s="167" t="s">
        <v>7699</v>
      </c>
      <c r="B1752" s="168" t="s">
        <v>2662</v>
      </c>
      <c r="C1752" s="168" t="s">
        <v>7638</v>
      </c>
      <c r="D1752" s="169">
        <v>380</v>
      </c>
      <c r="E1752" s="169">
        <v>595</v>
      </c>
      <c r="F1752" s="169">
        <v>795</v>
      </c>
      <c r="G1752" s="170">
        <v>1490</v>
      </c>
      <c r="H1752" s="165">
        <f t="shared" si="37"/>
        <v>0.39932885906040266</v>
      </c>
      <c r="J1752" t="str">
        <v>Block Group 2, Census Tract 1014, Montgomery County, Tennessee</v>
      </c>
    </row>
    <row r="1753" spans="1:10" x14ac:dyDescent="0.3">
      <c r="A1753" s="167" t="s">
        <v>7699</v>
      </c>
      <c r="B1753" s="168" t="s">
        <v>2663</v>
      </c>
      <c r="C1753" s="168" t="s">
        <v>7638</v>
      </c>
      <c r="D1753" s="169">
        <v>230</v>
      </c>
      <c r="E1753" s="169">
        <v>370</v>
      </c>
      <c r="F1753" s="169">
        <v>590</v>
      </c>
      <c r="G1753" s="170">
        <v>1010</v>
      </c>
      <c r="H1753" s="165">
        <f t="shared" si="37"/>
        <v>0.36633663366336633</v>
      </c>
      <c r="J1753" t="str">
        <v>Block Group 2, Census Tract 1015.01, Montgomery County, Tennessee</v>
      </c>
    </row>
    <row r="1754" spans="1:10" x14ac:dyDescent="0.3">
      <c r="A1754" s="167" t="s">
        <v>7699</v>
      </c>
      <c r="B1754" s="168" t="s">
        <v>2664</v>
      </c>
      <c r="C1754" s="168" t="s">
        <v>7638</v>
      </c>
      <c r="D1754" s="169">
        <v>710</v>
      </c>
      <c r="E1754" s="170">
        <v>1140</v>
      </c>
      <c r="F1754" s="170">
        <v>1195</v>
      </c>
      <c r="G1754" s="170">
        <v>1735</v>
      </c>
      <c r="H1754" s="165">
        <f t="shared" si="37"/>
        <v>0.65706051873198845</v>
      </c>
      <c r="J1754" t="str">
        <v>Block Group 2, Census Tract 1015.02, Montgomery County, Tennessee</v>
      </c>
    </row>
    <row r="1755" spans="1:10" x14ac:dyDescent="0.3">
      <c r="A1755" s="167" t="s">
        <v>7699</v>
      </c>
      <c r="B1755" s="168" t="s">
        <v>2665</v>
      </c>
      <c r="C1755" s="168" t="s">
        <v>7638</v>
      </c>
      <c r="D1755" s="169">
        <v>285</v>
      </c>
      <c r="E1755" s="169">
        <v>650</v>
      </c>
      <c r="F1755" s="169">
        <v>970</v>
      </c>
      <c r="G1755" s="170">
        <v>1540</v>
      </c>
      <c r="H1755" s="165">
        <f t="shared" si="37"/>
        <v>0.42207792207792205</v>
      </c>
      <c r="J1755" t="str">
        <v>Block Group 2, Census Tract 1016, Montgomery County, Tennessee</v>
      </c>
    </row>
    <row r="1756" spans="1:10" x14ac:dyDescent="0.3">
      <c r="A1756" s="167" t="s">
        <v>7699</v>
      </c>
      <c r="B1756" s="168" t="s">
        <v>2666</v>
      </c>
      <c r="C1756" s="168" t="s">
        <v>7638</v>
      </c>
      <c r="D1756" s="169">
        <v>325</v>
      </c>
      <c r="E1756" s="169">
        <v>600</v>
      </c>
      <c r="F1756" s="169">
        <v>720</v>
      </c>
      <c r="G1756" s="170">
        <v>1355</v>
      </c>
      <c r="H1756" s="165">
        <f t="shared" si="37"/>
        <v>0.44280442804428044</v>
      </c>
      <c r="J1756" t="str">
        <v>Block Group 2, Census Tract 1017.01, Montgomery County, Tennessee</v>
      </c>
    </row>
    <row r="1757" spans="1:10" x14ac:dyDescent="0.3">
      <c r="A1757" s="167" t="s">
        <v>7699</v>
      </c>
      <c r="B1757" s="168" t="s">
        <v>2667</v>
      </c>
      <c r="C1757" s="168" t="s">
        <v>7638</v>
      </c>
      <c r="D1757" s="169">
        <v>575</v>
      </c>
      <c r="E1757" s="169">
        <v>755</v>
      </c>
      <c r="F1757" s="170">
        <v>1080</v>
      </c>
      <c r="G1757" s="170">
        <v>1470</v>
      </c>
      <c r="H1757" s="165">
        <f t="shared" si="37"/>
        <v>0.51360544217687076</v>
      </c>
      <c r="J1757" t="str">
        <v>Block Group 2, Census Tract 1017.02, Montgomery County, Tennessee</v>
      </c>
    </row>
    <row r="1758" spans="1:10" x14ac:dyDescent="0.3">
      <c r="A1758" s="167" t="s">
        <v>7699</v>
      </c>
      <c r="B1758" s="168" t="s">
        <v>2668</v>
      </c>
      <c r="C1758" s="168" t="s">
        <v>7638</v>
      </c>
      <c r="D1758" s="169">
        <v>305</v>
      </c>
      <c r="E1758" s="169">
        <v>535</v>
      </c>
      <c r="F1758" s="169">
        <v>645</v>
      </c>
      <c r="G1758" s="170">
        <v>1815</v>
      </c>
      <c r="H1758" s="165">
        <f t="shared" si="37"/>
        <v>0.29476584022038566</v>
      </c>
      <c r="J1758" t="str">
        <v>Block Group 2, Census Tract 1018.03, Montgomery County, Tennessee</v>
      </c>
    </row>
    <row r="1759" spans="1:10" x14ac:dyDescent="0.3">
      <c r="A1759" s="167" t="s">
        <v>7699</v>
      </c>
      <c r="B1759" s="168" t="s">
        <v>2669</v>
      </c>
      <c r="C1759" s="168" t="s">
        <v>7638</v>
      </c>
      <c r="D1759" s="169">
        <v>215</v>
      </c>
      <c r="E1759" s="169">
        <v>330</v>
      </c>
      <c r="F1759" s="169">
        <v>575</v>
      </c>
      <c r="G1759" s="170">
        <v>1230</v>
      </c>
      <c r="H1759" s="165">
        <f t="shared" si="37"/>
        <v>0.26829268292682928</v>
      </c>
      <c r="J1759" t="str">
        <v>Block Group 2, Census Tract 1018.05, Montgomery County, Tennessee</v>
      </c>
    </row>
    <row r="1760" spans="1:10" x14ac:dyDescent="0.3">
      <c r="A1760" s="167" t="s">
        <v>7699</v>
      </c>
      <c r="B1760" s="168" t="s">
        <v>2670</v>
      </c>
      <c r="C1760" s="168" t="s">
        <v>7639</v>
      </c>
      <c r="D1760" s="169">
        <v>340</v>
      </c>
      <c r="E1760" s="169">
        <v>560</v>
      </c>
      <c r="F1760" s="169">
        <v>800</v>
      </c>
      <c r="G1760" s="170">
        <v>1175</v>
      </c>
      <c r="H1760" s="165">
        <f t="shared" si="37"/>
        <v>0.47659574468085109</v>
      </c>
      <c r="J1760" t="str">
        <v>Block Group 2, Census Tract 1018.06, Montgomery County, Tennessee</v>
      </c>
    </row>
    <row r="1761" spans="1:10" x14ac:dyDescent="0.3">
      <c r="A1761" s="167" t="s">
        <v>7699</v>
      </c>
      <c r="B1761" s="168" t="s">
        <v>2671</v>
      </c>
      <c r="C1761" s="168" t="s">
        <v>7639</v>
      </c>
      <c r="D1761" s="169">
        <v>225</v>
      </c>
      <c r="E1761" s="169">
        <v>530</v>
      </c>
      <c r="F1761" s="169">
        <v>640</v>
      </c>
      <c r="G1761" s="170">
        <v>1185</v>
      </c>
      <c r="H1761" s="165">
        <f t="shared" si="37"/>
        <v>0.4472573839662447</v>
      </c>
      <c r="J1761" t="str">
        <v>Block Group 2, Census Tract 1018.07, Montgomery County, Tennessee</v>
      </c>
    </row>
    <row r="1762" spans="1:10" x14ac:dyDescent="0.3">
      <c r="A1762" s="167" t="s">
        <v>7699</v>
      </c>
      <c r="B1762" s="168" t="s">
        <v>2672</v>
      </c>
      <c r="C1762" s="168" t="s">
        <v>7639</v>
      </c>
      <c r="D1762" s="169">
        <v>115</v>
      </c>
      <c r="E1762" s="169">
        <v>210</v>
      </c>
      <c r="F1762" s="169">
        <v>330</v>
      </c>
      <c r="G1762" s="169">
        <v>875</v>
      </c>
      <c r="H1762" s="165">
        <f t="shared" si="37"/>
        <v>0.24</v>
      </c>
      <c r="J1762" t="str">
        <v>Block Group 2, Census Tract 1018.08, Montgomery County, Tennessee</v>
      </c>
    </row>
    <row r="1763" spans="1:10" x14ac:dyDescent="0.3">
      <c r="A1763" s="167" t="s">
        <v>7699</v>
      </c>
      <c r="B1763" s="168" t="s">
        <v>2673</v>
      </c>
      <c r="C1763" s="168" t="s">
        <v>7639</v>
      </c>
      <c r="D1763" s="169">
        <v>250</v>
      </c>
      <c r="E1763" s="169">
        <v>365</v>
      </c>
      <c r="F1763" s="169">
        <v>510</v>
      </c>
      <c r="G1763" s="169">
        <v>585</v>
      </c>
      <c r="H1763" s="165">
        <f t="shared" si="37"/>
        <v>0.62393162393162394</v>
      </c>
      <c r="J1763" t="str">
        <v>Block Group 2, Census Tract 1019.04, Montgomery County, Tennessee</v>
      </c>
    </row>
    <row r="1764" spans="1:10" x14ac:dyDescent="0.3">
      <c r="A1764" s="167" t="s">
        <v>7699</v>
      </c>
      <c r="B1764" s="168" t="s">
        <v>2674</v>
      </c>
      <c r="C1764" s="168" t="s">
        <v>7639</v>
      </c>
      <c r="D1764" s="169">
        <v>465</v>
      </c>
      <c r="E1764" s="169">
        <v>640</v>
      </c>
      <c r="F1764" s="169">
        <v>810</v>
      </c>
      <c r="G1764" s="170">
        <v>1005</v>
      </c>
      <c r="H1764" s="165">
        <f t="shared" si="37"/>
        <v>0.63681592039800994</v>
      </c>
      <c r="J1764" t="str">
        <v>Block Group 2, Census Tract 1019.05, Montgomery County, Tennessee</v>
      </c>
    </row>
    <row r="1765" spans="1:10" x14ac:dyDescent="0.3">
      <c r="A1765" s="167" t="s">
        <v>7699</v>
      </c>
      <c r="B1765" s="168" t="s">
        <v>2675</v>
      </c>
      <c r="C1765" s="168" t="s">
        <v>7639</v>
      </c>
      <c r="D1765" s="169">
        <v>225</v>
      </c>
      <c r="E1765" s="169">
        <v>580</v>
      </c>
      <c r="F1765" s="169">
        <v>925</v>
      </c>
      <c r="G1765" s="170">
        <v>1435</v>
      </c>
      <c r="H1765" s="165">
        <f t="shared" si="37"/>
        <v>0.40418118466898956</v>
      </c>
      <c r="J1765" t="str">
        <v>Block Group 2, Census Tract 1019.06, Montgomery County, Tennessee</v>
      </c>
    </row>
    <row r="1766" spans="1:10" x14ac:dyDescent="0.3">
      <c r="A1766" s="167" t="s">
        <v>7699</v>
      </c>
      <c r="B1766" s="168" t="s">
        <v>2676</v>
      </c>
      <c r="C1766" s="168" t="s">
        <v>7639</v>
      </c>
      <c r="D1766" s="169">
        <v>340</v>
      </c>
      <c r="E1766" s="169">
        <v>655</v>
      </c>
      <c r="F1766" s="170">
        <v>1190</v>
      </c>
      <c r="G1766" s="170">
        <v>1720</v>
      </c>
      <c r="H1766" s="165">
        <f t="shared" si="37"/>
        <v>0.3808139534883721</v>
      </c>
      <c r="J1766" t="str">
        <v>Block Group 2, Census Tract 102, Blount County, Tennessee</v>
      </c>
    </row>
    <row r="1767" spans="1:10" x14ac:dyDescent="0.3">
      <c r="A1767" s="167" t="s">
        <v>7699</v>
      </c>
      <c r="B1767" s="168" t="s">
        <v>2677</v>
      </c>
      <c r="C1767" s="168" t="s">
        <v>7639</v>
      </c>
      <c r="D1767" s="169">
        <v>305</v>
      </c>
      <c r="E1767" s="169">
        <v>465</v>
      </c>
      <c r="F1767" s="169">
        <v>805</v>
      </c>
      <c r="G1767" s="170">
        <v>1100</v>
      </c>
      <c r="H1767" s="165">
        <f t="shared" si="37"/>
        <v>0.42272727272727273</v>
      </c>
      <c r="J1767" t="str">
        <v>Block Group 2, Census Tract 102.01, Bradley County, Tennessee</v>
      </c>
    </row>
    <row r="1768" spans="1:10" x14ac:dyDescent="0.3">
      <c r="A1768" s="167" t="s">
        <v>7699</v>
      </c>
      <c r="B1768" s="168" t="s">
        <v>2678</v>
      </c>
      <c r="C1768" s="168" t="s">
        <v>7639</v>
      </c>
      <c r="D1768" s="169">
        <v>115</v>
      </c>
      <c r="E1768" s="169">
        <v>290</v>
      </c>
      <c r="F1768" s="169">
        <v>535</v>
      </c>
      <c r="G1768" s="169">
        <v>950</v>
      </c>
      <c r="H1768" s="165">
        <f t="shared" si="37"/>
        <v>0.30526315789473685</v>
      </c>
      <c r="J1768" t="str">
        <v>Block Group 2, Census Tract 102.01, Davidson County, Tennessee</v>
      </c>
    </row>
    <row r="1769" spans="1:10" x14ac:dyDescent="0.3">
      <c r="A1769" s="167" t="s">
        <v>7699</v>
      </c>
      <c r="B1769" s="168" t="s">
        <v>2679</v>
      </c>
      <c r="C1769" s="168" t="s">
        <v>7639</v>
      </c>
      <c r="D1769" s="169">
        <v>390</v>
      </c>
      <c r="E1769" s="169">
        <v>570</v>
      </c>
      <c r="F1769" s="169">
        <v>610</v>
      </c>
      <c r="G1769" s="169">
        <v>925</v>
      </c>
      <c r="H1769" s="165">
        <f t="shared" si="37"/>
        <v>0.61621621621621625</v>
      </c>
      <c r="J1769" t="str">
        <v>Block Group 2, Census Tract 102.01, Hamilton County, Tennessee</v>
      </c>
    </row>
    <row r="1770" spans="1:10" x14ac:dyDescent="0.3">
      <c r="A1770" s="167" t="s">
        <v>7699</v>
      </c>
      <c r="B1770" s="168" t="s">
        <v>2680</v>
      </c>
      <c r="C1770" s="168" t="s">
        <v>7639</v>
      </c>
      <c r="D1770" s="169">
        <v>650</v>
      </c>
      <c r="E1770" s="169">
        <v>865</v>
      </c>
      <c r="F1770" s="170">
        <v>1315</v>
      </c>
      <c r="G1770" s="170">
        <v>2225</v>
      </c>
      <c r="H1770" s="165">
        <f t="shared" si="37"/>
        <v>0.38876404494382022</v>
      </c>
      <c r="J1770" t="str">
        <v>Block Group 2, Census Tract 102.01, Maury County, Tennessee</v>
      </c>
    </row>
    <row r="1771" spans="1:10" x14ac:dyDescent="0.3">
      <c r="A1771" s="167" t="s">
        <v>7699</v>
      </c>
      <c r="B1771" s="168" t="s">
        <v>2681</v>
      </c>
      <c r="C1771" s="168" t="s">
        <v>7640</v>
      </c>
      <c r="D1771" s="169">
        <v>890</v>
      </c>
      <c r="E1771" s="170">
        <v>1210</v>
      </c>
      <c r="F1771" s="170">
        <v>1945</v>
      </c>
      <c r="G1771" s="170">
        <v>2120</v>
      </c>
      <c r="H1771" s="165">
        <f t="shared" si="37"/>
        <v>0.57075471698113212</v>
      </c>
      <c r="J1771" t="str">
        <v>Block Group 2, Census Tract 102.02, Bradley County, Tennessee</v>
      </c>
    </row>
    <row r="1772" spans="1:10" x14ac:dyDescent="0.3">
      <c r="A1772" s="167" t="s">
        <v>7699</v>
      </c>
      <c r="B1772" s="168" t="s">
        <v>2682</v>
      </c>
      <c r="C1772" s="168" t="s">
        <v>7640</v>
      </c>
      <c r="D1772" s="169">
        <v>635</v>
      </c>
      <c r="E1772" s="169">
        <v>920</v>
      </c>
      <c r="F1772" s="170">
        <v>1020</v>
      </c>
      <c r="G1772" s="170">
        <v>1030</v>
      </c>
      <c r="H1772" s="165">
        <f t="shared" si="37"/>
        <v>0.89320388349514568</v>
      </c>
      <c r="J1772" t="str">
        <v>Block Group 2, Census Tract 102.02, Davidson County, Tennessee</v>
      </c>
    </row>
    <row r="1773" spans="1:10" x14ac:dyDescent="0.3">
      <c r="A1773" s="167" t="s">
        <v>7699</v>
      </c>
      <c r="B1773" s="168" t="s">
        <v>2683</v>
      </c>
      <c r="C1773" s="168" t="s">
        <v>7640</v>
      </c>
      <c r="D1773" s="169">
        <v>540</v>
      </c>
      <c r="E1773" s="169">
        <v>795</v>
      </c>
      <c r="F1773" s="170">
        <v>1215</v>
      </c>
      <c r="G1773" s="170">
        <v>1410</v>
      </c>
      <c r="H1773" s="165">
        <f t="shared" si="37"/>
        <v>0.56382978723404253</v>
      </c>
      <c r="J1773" t="str">
        <v>Block Group 2, Census Tract 102.02, Hamilton County, Tennessee</v>
      </c>
    </row>
    <row r="1774" spans="1:10" x14ac:dyDescent="0.3">
      <c r="A1774" s="167" t="s">
        <v>7699</v>
      </c>
      <c r="B1774" s="168" t="s">
        <v>2684</v>
      </c>
      <c r="C1774" s="168" t="s">
        <v>7640</v>
      </c>
      <c r="D1774" s="169">
        <v>750</v>
      </c>
      <c r="E1774" s="170">
        <v>1085</v>
      </c>
      <c r="F1774" s="170">
        <v>1135</v>
      </c>
      <c r="G1774" s="170">
        <v>1255</v>
      </c>
      <c r="H1774" s="165">
        <f t="shared" si="37"/>
        <v>0.86454183266932272</v>
      </c>
      <c r="J1774" t="str">
        <v>Block Group 2, Census Tract 102.03, Maury County, Tennessee</v>
      </c>
    </row>
    <row r="1775" spans="1:10" x14ac:dyDescent="0.3">
      <c r="A1775" s="167" t="s">
        <v>7699</v>
      </c>
      <c r="B1775" s="168" t="s">
        <v>2685</v>
      </c>
      <c r="C1775" s="168" t="s">
        <v>7640</v>
      </c>
      <c r="D1775" s="169">
        <v>310</v>
      </c>
      <c r="E1775" s="170">
        <v>1345</v>
      </c>
      <c r="F1775" s="170">
        <v>1935</v>
      </c>
      <c r="G1775" s="170">
        <v>2240</v>
      </c>
      <c r="H1775" s="165">
        <f t="shared" si="37"/>
        <v>0.6004464285714286</v>
      </c>
      <c r="J1775" t="str">
        <v>Block Group 2, Census Tract 102.04, Maury County, Tennessee</v>
      </c>
    </row>
    <row r="1776" spans="1:10" x14ac:dyDescent="0.3">
      <c r="A1776" s="167" t="s">
        <v>7699</v>
      </c>
      <c r="B1776" s="168" t="s">
        <v>2686</v>
      </c>
      <c r="C1776" s="168" t="s">
        <v>7640</v>
      </c>
      <c r="D1776" s="170">
        <v>1040</v>
      </c>
      <c r="E1776" s="170">
        <v>1215</v>
      </c>
      <c r="F1776" s="170">
        <v>1625</v>
      </c>
      <c r="G1776" s="170">
        <v>2065</v>
      </c>
      <c r="H1776" s="165">
        <f t="shared" si="37"/>
        <v>0.58837772397094434</v>
      </c>
      <c r="J1776" t="str">
        <v>Block Group 2, Census Tract 102.10, Shelby County, Tennessee</v>
      </c>
    </row>
    <row r="1777" spans="1:10" x14ac:dyDescent="0.3">
      <c r="A1777" s="167" t="s">
        <v>7699</v>
      </c>
      <c r="B1777" s="168" t="s">
        <v>2687</v>
      </c>
      <c r="C1777" s="168" t="s">
        <v>7640</v>
      </c>
      <c r="D1777" s="169">
        <v>530</v>
      </c>
      <c r="E1777" s="169">
        <v>895</v>
      </c>
      <c r="F1777" s="170">
        <v>1190</v>
      </c>
      <c r="G1777" s="170">
        <v>1515</v>
      </c>
      <c r="H1777" s="165">
        <f t="shared" si="37"/>
        <v>0.5907590759075908</v>
      </c>
      <c r="J1777" t="str">
        <v>Block Group 2, Census Tract 102.20, Shelby County, Tennessee</v>
      </c>
    </row>
    <row r="1778" spans="1:10" x14ac:dyDescent="0.3">
      <c r="A1778" s="167" t="s">
        <v>7699</v>
      </c>
      <c r="B1778" s="168" t="s">
        <v>2688</v>
      </c>
      <c r="C1778" s="168" t="s">
        <v>7640</v>
      </c>
      <c r="D1778" s="169">
        <v>780</v>
      </c>
      <c r="E1778" s="169">
        <v>985</v>
      </c>
      <c r="F1778" s="170">
        <v>1060</v>
      </c>
      <c r="G1778" s="170">
        <v>1145</v>
      </c>
      <c r="H1778" s="165">
        <f t="shared" si="37"/>
        <v>0.86026200873362446</v>
      </c>
      <c r="J1778" t="str">
        <v>Block Group 2, Census Tract 1020.01, Montgomery County, Tennessee</v>
      </c>
    </row>
    <row r="1779" spans="1:10" x14ac:dyDescent="0.3">
      <c r="A1779" s="167" t="s">
        <v>7699</v>
      </c>
      <c r="B1779" s="168" t="s">
        <v>2689</v>
      </c>
      <c r="C1779" s="168" t="s">
        <v>7640</v>
      </c>
      <c r="D1779" s="170">
        <v>1470</v>
      </c>
      <c r="E1779" s="170">
        <v>1840</v>
      </c>
      <c r="F1779" s="170">
        <v>2170</v>
      </c>
      <c r="G1779" s="170">
        <v>2185</v>
      </c>
      <c r="H1779" s="165">
        <f t="shared" si="37"/>
        <v>0.84210526315789469</v>
      </c>
      <c r="J1779" t="str">
        <v>Block Group 2, Census Tract 1020.03, Montgomery County, Tennessee</v>
      </c>
    </row>
    <row r="1780" spans="1:10" x14ac:dyDescent="0.3">
      <c r="A1780" s="167" t="s">
        <v>7699</v>
      </c>
      <c r="B1780" s="168" t="s">
        <v>2690</v>
      </c>
      <c r="C1780" s="168" t="s">
        <v>7640</v>
      </c>
      <c r="D1780" s="169">
        <v>635</v>
      </c>
      <c r="E1780" s="169">
        <v>670</v>
      </c>
      <c r="F1780" s="169">
        <v>730</v>
      </c>
      <c r="G1780" s="169">
        <v>830</v>
      </c>
      <c r="H1780" s="165">
        <f t="shared" si="37"/>
        <v>0.80722891566265065</v>
      </c>
      <c r="J1780" t="str">
        <v>Block Group 2, Census Tract 1020.04, Montgomery County, Tennessee</v>
      </c>
    </row>
    <row r="1781" spans="1:10" x14ac:dyDescent="0.3">
      <c r="A1781" s="167" t="s">
        <v>7699</v>
      </c>
      <c r="B1781" s="168" t="s">
        <v>2691</v>
      </c>
      <c r="C1781" s="168" t="s">
        <v>7640</v>
      </c>
      <c r="D1781" s="169">
        <v>165</v>
      </c>
      <c r="E1781" s="170">
        <v>1035</v>
      </c>
      <c r="F1781" s="170">
        <v>1370</v>
      </c>
      <c r="G1781" s="170">
        <v>2105</v>
      </c>
      <c r="H1781" s="165">
        <f t="shared" si="37"/>
        <v>0.49168646080760092</v>
      </c>
      <c r="J1781" t="str">
        <v>Block Group 2, Census Tract 1020.05, Montgomery County, Tennessee</v>
      </c>
    </row>
    <row r="1782" spans="1:10" x14ac:dyDescent="0.3">
      <c r="A1782" s="167" t="s">
        <v>7699</v>
      </c>
      <c r="B1782" s="168" t="s">
        <v>2692</v>
      </c>
      <c r="C1782" s="168" t="s">
        <v>7640</v>
      </c>
      <c r="D1782" s="169">
        <v>395</v>
      </c>
      <c r="E1782" s="169">
        <v>595</v>
      </c>
      <c r="F1782" s="169">
        <v>875</v>
      </c>
      <c r="G1782" s="169">
        <v>965</v>
      </c>
      <c r="H1782" s="165">
        <f t="shared" si="37"/>
        <v>0.61658031088082899</v>
      </c>
      <c r="J1782" t="str">
        <v>Block Group 2, Census Tract 1020.07, Montgomery County, Tennessee</v>
      </c>
    </row>
    <row r="1783" spans="1:10" x14ac:dyDescent="0.3">
      <c r="A1783" s="167" t="s">
        <v>7699</v>
      </c>
      <c r="B1783" s="168" t="s">
        <v>2693</v>
      </c>
      <c r="C1783" s="168" t="s">
        <v>7640</v>
      </c>
      <c r="D1783" s="169">
        <v>530</v>
      </c>
      <c r="E1783" s="169">
        <v>585</v>
      </c>
      <c r="F1783" s="169">
        <v>680</v>
      </c>
      <c r="G1783" s="169">
        <v>680</v>
      </c>
      <c r="H1783" s="165">
        <f t="shared" si="37"/>
        <v>0.86029411764705888</v>
      </c>
      <c r="J1783" t="str">
        <v>Block Group 2, Census Tract 1020.08, Montgomery County, Tennessee</v>
      </c>
    </row>
    <row r="1784" spans="1:10" x14ac:dyDescent="0.3">
      <c r="A1784" s="167" t="s">
        <v>7699</v>
      </c>
      <c r="B1784" s="168" t="s">
        <v>2694</v>
      </c>
      <c r="C1784" s="168" t="s">
        <v>7640</v>
      </c>
      <c r="D1784" s="169">
        <v>315</v>
      </c>
      <c r="E1784" s="169">
        <v>565</v>
      </c>
      <c r="F1784" s="169">
        <v>980</v>
      </c>
      <c r="G1784" s="170">
        <v>1645</v>
      </c>
      <c r="H1784" s="165">
        <f t="shared" si="37"/>
        <v>0.34346504559270519</v>
      </c>
      <c r="J1784" t="str">
        <v>Block Group 2, Census Tract 1020.09, Montgomery County, Tennessee</v>
      </c>
    </row>
    <row r="1785" spans="1:10" x14ac:dyDescent="0.3">
      <c r="A1785" s="167" t="s">
        <v>7699</v>
      </c>
      <c r="B1785" s="168" t="s">
        <v>2695</v>
      </c>
      <c r="C1785" s="168" t="s">
        <v>7640</v>
      </c>
      <c r="D1785" s="169">
        <v>4</v>
      </c>
      <c r="E1785" s="169">
        <v>175</v>
      </c>
      <c r="F1785" s="169">
        <v>440</v>
      </c>
      <c r="G1785" s="170">
        <v>1260</v>
      </c>
      <c r="H1785" s="165">
        <f t="shared" si="37"/>
        <v>0.1388888888888889</v>
      </c>
      <c r="J1785" t="str">
        <v>Block Group 2, Census Tract 1020.10, Montgomery County, Tennessee</v>
      </c>
    </row>
    <row r="1786" spans="1:10" x14ac:dyDescent="0.3">
      <c r="A1786" s="167" t="s">
        <v>7699</v>
      </c>
      <c r="B1786" s="168" t="s">
        <v>2696</v>
      </c>
      <c r="C1786" s="168" t="s">
        <v>7640</v>
      </c>
      <c r="D1786" s="169">
        <v>985</v>
      </c>
      <c r="E1786" s="170">
        <v>1185</v>
      </c>
      <c r="F1786" s="170">
        <v>1480</v>
      </c>
      <c r="G1786" s="170">
        <v>1980</v>
      </c>
      <c r="H1786" s="165">
        <f t="shared" si="37"/>
        <v>0.59848484848484851</v>
      </c>
      <c r="J1786" t="str">
        <v>Block Group 2, Census Tract 1021, Montgomery County, Tennessee</v>
      </c>
    </row>
    <row r="1787" spans="1:10" x14ac:dyDescent="0.3">
      <c r="A1787" s="167" t="s">
        <v>7699</v>
      </c>
      <c r="B1787" s="168" t="s">
        <v>2697</v>
      </c>
      <c r="C1787" s="168" t="s">
        <v>7640</v>
      </c>
      <c r="D1787" s="169">
        <v>255</v>
      </c>
      <c r="E1787" s="169">
        <v>280</v>
      </c>
      <c r="F1787" s="169">
        <v>625</v>
      </c>
      <c r="G1787" s="170">
        <v>1135</v>
      </c>
      <c r="H1787" s="165">
        <f t="shared" si="37"/>
        <v>0.24669603524229075</v>
      </c>
      <c r="J1787" t="str">
        <v>Block Group 2, Census Tract 103, Bradley County, Tennessee</v>
      </c>
    </row>
    <row r="1788" spans="1:10" x14ac:dyDescent="0.3">
      <c r="A1788" s="167" t="s">
        <v>7699</v>
      </c>
      <c r="B1788" s="168" t="s">
        <v>2698</v>
      </c>
      <c r="C1788" s="168" t="s">
        <v>7640</v>
      </c>
      <c r="D1788" s="169">
        <v>145</v>
      </c>
      <c r="E1788" s="169">
        <v>320</v>
      </c>
      <c r="F1788" s="169">
        <v>785</v>
      </c>
      <c r="G1788" s="170">
        <v>1425</v>
      </c>
      <c r="H1788" s="165">
        <f t="shared" si="37"/>
        <v>0.22456140350877193</v>
      </c>
      <c r="J1788" t="str">
        <v>Block Group 2, Census Tract 103.01, Blount County, Tennessee</v>
      </c>
    </row>
    <row r="1789" spans="1:10" x14ac:dyDescent="0.3">
      <c r="A1789" s="167" t="s">
        <v>7699</v>
      </c>
      <c r="B1789" s="168" t="s">
        <v>2699</v>
      </c>
      <c r="C1789" s="168" t="s">
        <v>7640</v>
      </c>
      <c r="D1789" s="169">
        <v>350</v>
      </c>
      <c r="E1789" s="169">
        <v>420</v>
      </c>
      <c r="F1789" s="169">
        <v>780</v>
      </c>
      <c r="G1789" s="170">
        <v>2065</v>
      </c>
      <c r="H1789" s="165">
        <f t="shared" si="37"/>
        <v>0.20338983050847459</v>
      </c>
      <c r="J1789" t="str">
        <v>Block Group 2, Census Tract 103.01, Davidson County, Tennessee</v>
      </c>
    </row>
    <row r="1790" spans="1:10" x14ac:dyDescent="0.3">
      <c r="A1790" s="167" t="s">
        <v>7699</v>
      </c>
      <c r="B1790" s="168" t="s">
        <v>2700</v>
      </c>
      <c r="C1790" s="168" t="s">
        <v>7640</v>
      </c>
      <c r="D1790" s="169">
        <v>545</v>
      </c>
      <c r="E1790" s="169">
        <v>875</v>
      </c>
      <c r="F1790" s="170">
        <v>1110</v>
      </c>
      <c r="G1790" s="170">
        <v>1380</v>
      </c>
      <c r="H1790" s="165">
        <f t="shared" si="37"/>
        <v>0.63405797101449279</v>
      </c>
      <c r="J1790" t="str">
        <v>Block Group 2, Census Tract 103.01, Maury County, Tennessee</v>
      </c>
    </row>
    <row r="1791" spans="1:10" x14ac:dyDescent="0.3">
      <c r="A1791" s="167" t="s">
        <v>7699</v>
      </c>
      <c r="B1791" s="168" t="s">
        <v>2701</v>
      </c>
      <c r="C1791" s="168" t="s">
        <v>7640</v>
      </c>
      <c r="D1791" s="169">
        <v>65</v>
      </c>
      <c r="E1791" s="169">
        <v>435</v>
      </c>
      <c r="F1791" s="169">
        <v>810</v>
      </c>
      <c r="G1791" s="170">
        <v>1325</v>
      </c>
      <c r="H1791" s="165">
        <f t="shared" si="37"/>
        <v>0.32830188679245281</v>
      </c>
      <c r="J1791" t="str">
        <v>Block Group 2, Census Tract 103.02, Blount County, Tennessee</v>
      </c>
    </row>
    <row r="1792" spans="1:10" x14ac:dyDescent="0.3">
      <c r="A1792" s="167" t="s">
        <v>7699</v>
      </c>
      <c r="B1792" s="168" t="s">
        <v>2702</v>
      </c>
      <c r="C1792" s="168" t="s">
        <v>7640</v>
      </c>
      <c r="D1792" s="169">
        <v>95</v>
      </c>
      <c r="E1792" s="169">
        <v>705</v>
      </c>
      <c r="F1792" s="170">
        <v>1005</v>
      </c>
      <c r="G1792" s="170">
        <v>1880</v>
      </c>
      <c r="H1792" s="165">
        <f t="shared" si="37"/>
        <v>0.375</v>
      </c>
      <c r="J1792" t="str">
        <v>Block Group 2, Census Tract 103.02, Davidson County, Tennessee</v>
      </c>
    </row>
    <row r="1793" spans="1:10" x14ac:dyDescent="0.3">
      <c r="A1793" s="167" t="s">
        <v>7699</v>
      </c>
      <c r="B1793" s="168" t="s">
        <v>2703</v>
      </c>
      <c r="C1793" s="168" t="s">
        <v>7640</v>
      </c>
      <c r="D1793" s="169">
        <v>50</v>
      </c>
      <c r="E1793" s="169">
        <v>215</v>
      </c>
      <c r="F1793" s="169">
        <v>360</v>
      </c>
      <c r="G1793" s="169">
        <v>945</v>
      </c>
      <c r="H1793" s="165">
        <f t="shared" si="37"/>
        <v>0.2275132275132275</v>
      </c>
      <c r="J1793" t="str">
        <v>Block Group 2, Census Tract 103.03, Davidson County, Tennessee</v>
      </c>
    </row>
    <row r="1794" spans="1:10" x14ac:dyDescent="0.3">
      <c r="A1794" s="167" t="s">
        <v>7699</v>
      </c>
      <c r="B1794" s="168" t="s">
        <v>2704</v>
      </c>
      <c r="C1794" s="168" t="s">
        <v>7640</v>
      </c>
      <c r="D1794" s="169">
        <v>230</v>
      </c>
      <c r="E1794" s="169">
        <v>560</v>
      </c>
      <c r="F1794" s="169">
        <v>650</v>
      </c>
      <c r="G1794" s="170">
        <v>1050</v>
      </c>
      <c r="H1794" s="165">
        <f t="shared" si="37"/>
        <v>0.53333333333333333</v>
      </c>
      <c r="J1794" t="str">
        <v>Block Group 2, Census Tract 103.03, Hamilton County, Tennessee</v>
      </c>
    </row>
    <row r="1795" spans="1:10" x14ac:dyDescent="0.3">
      <c r="A1795" s="167" t="s">
        <v>7699</v>
      </c>
      <c r="B1795" s="168" t="s">
        <v>2705</v>
      </c>
      <c r="C1795" s="168" t="s">
        <v>7640</v>
      </c>
      <c r="D1795" s="169">
        <v>570</v>
      </c>
      <c r="E1795" s="170">
        <v>1325</v>
      </c>
      <c r="F1795" s="170">
        <v>1485</v>
      </c>
      <c r="G1795" s="170">
        <v>2485</v>
      </c>
      <c r="H1795" s="165">
        <f t="shared" si="37"/>
        <v>0.53319919517102621</v>
      </c>
      <c r="J1795" t="str">
        <v>Block Group 2, Census Tract 103.04, Hamilton County, Tennessee</v>
      </c>
    </row>
    <row r="1796" spans="1:10" x14ac:dyDescent="0.3">
      <c r="A1796" s="167" t="s">
        <v>7699</v>
      </c>
      <c r="B1796" s="168" t="s">
        <v>2706</v>
      </c>
      <c r="C1796" s="168" t="s">
        <v>7640</v>
      </c>
      <c r="D1796" s="169">
        <v>785</v>
      </c>
      <c r="E1796" s="169">
        <v>880</v>
      </c>
      <c r="F1796" s="170">
        <v>1220</v>
      </c>
      <c r="G1796" s="170">
        <v>1505</v>
      </c>
      <c r="H1796" s="165">
        <f t="shared" ref="H1796:H1859" si="38">E1796/G1796</f>
        <v>0.58471760797342198</v>
      </c>
      <c r="J1796" t="str">
        <v>Block Group 2, Census Tract 103.05, Hamilton County, Tennessee</v>
      </c>
    </row>
    <row r="1797" spans="1:10" x14ac:dyDescent="0.3">
      <c r="A1797" s="167" t="s">
        <v>7699</v>
      </c>
      <c r="B1797" s="168" t="s">
        <v>2707</v>
      </c>
      <c r="C1797" s="168" t="s">
        <v>7640</v>
      </c>
      <c r="D1797" s="169">
        <v>590</v>
      </c>
      <c r="E1797" s="169">
        <v>815</v>
      </c>
      <c r="F1797" s="170">
        <v>1040</v>
      </c>
      <c r="G1797" s="170">
        <v>1705</v>
      </c>
      <c r="H1797" s="165">
        <f t="shared" si="38"/>
        <v>0.47800586510263932</v>
      </c>
      <c r="J1797" t="str">
        <v>Block Group 2, Census Tract 103.06, Hamilton County, Tennessee</v>
      </c>
    </row>
    <row r="1798" spans="1:10" x14ac:dyDescent="0.3">
      <c r="A1798" s="167" t="s">
        <v>7699</v>
      </c>
      <c r="B1798" s="168" t="s">
        <v>2708</v>
      </c>
      <c r="C1798" s="168" t="s">
        <v>7640</v>
      </c>
      <c r="D1798" s="169">
        <v>235</v>
      </c>
      <c r="E1798" s="169">
        <v>605</v>
      </c>
      <c r="F1798" s="170">
        <v>1355</v>
      </c>
      <c r="G1798" s="170">
        <v>1585</v>
      </c>
      <c r="H1798" s="165">
        <f t="shared" si="38"/>
        <v>0.38170347003154576</v>
      </c>
      <c r="J1798" t="str">
        <v>Block Group 2, Census Tract 103.08, Hamilton County, Tennessee</v>
      </c>
    </row>
    <row r="1799" spans="1:10" x14ac:dyDescent="0.3">
      <c r="A1799" s="167" t="s">
        <v>7699</v>
      </c>
      <c r="B1799" s="168" t="s">
        <v>2709</v>
      </c>
      <c r="C1799" s="168" t="s">
        <v>7640</v>
      </c>
      <c r="D1799" s="169">
        <v>350</v>
      </c>
      <c r="E1799" s="169">
        <v>670</v>
      </c>
      <c r="F1799" s="169">
        <v>930</v>
      </c>
      <c r="G1799" s="170">
        <v>1740</v>
      </c>
      <c r="H1799" s="165">
        <f t="shared" si="38"/>
        <v>0.38505747126436779</v>
      </c>
      <c r="J1799" t="str">
        <v>Block Group 2, Census Tract 103.09, Hamilton County, Tennessee</v>
      </c>
    </row>
    <row r="1800" spans="1:10" x14ac:dyDescent="0.3">
      <c r="A1800" s="167" t="s">
        <v>7699</v>
      </c>
      <c r="B1800" s="168" t="s">
        <v>2710</v>
      </c>
      <c r="C1800" s="168" t="s">
        <v>7640</v>
      </c>
      <c r="D1800" s="169">
        <v>285</v>
      </c>
      <c r="E1800" s="169">
        <v>380</v>
      </c>
      <c r="F1800" s="169">
        <v>795</v>
      </c>
      <c r="G1800" s="170">
        <v>2200</v>
      </c>
      <c r="H1800" s="165">
        <f t="shared" si="38"/>
        <v>0.17272727272727273</v>
      </c>
      <c r="J1800" t="str">
        <v>Block Group 2, Census Tract 104, Blount County, Tennessee</v>
      </c>
    </row>
    <row r="1801" spans="1:10" x14ac:dyDescent="0.3">
      <c r="A1801" s="167" t="s">
        <v>7699</v>
      </c>
      <c r="B1801" s="168" t="s">
        <v>2711</v>
      </c>
      <c r="C1801" s="168" t="s">
        <v>7640</v>
      </c>
      <c r="D1801" s="169">
        <v>310</v>
      </c>
      <c r="E1801" s="169">
        <v>435</v>
      </c>
      <c r="F1801" s="169">
        <v>770</v>
      </c>
      <c r="G1801" s="170">
        <v>1105</v>
      </c>
      <c r="H1801" s="165">
        <f t="shared" si="38"/>
        <v>0.39366515837104071</v>
      </c>
      <c r="J1801" t="str">
        <v>Block Group 2, Census Tract 104, Bradley County, Tennessee</v>
      </c>
    </row>
    <row r="1802" spans="1:10" x14ac:dyDescent="0.3">
      <c r="A1802" s="167" t="s">
        <v>7699</v>
      </c>
      <c r="B1802" s="168" t="s">
        <v>2712</v>
      </c>
      <c r="C1802" s="168" t="s">
        <v>7640</v>
      </c>
      <c r="D1802" s="169">
        <v>240</v>
      </c>
      <c r="E1802" s="169">
        <v>540</v>
      </c>
      <c r="F1802" s="169">
        <v>625</v>
      </c>
      <c r="G1802" s="170">
        <v>1180</v>
      </c>
      <c r="H1802" s="165">
        <f t="shared" si="38"/>
        <v>0.4576271186440678</v>
      </c>
      <c r="J1802" t="str">
        <v>Block Group 2, Census Tract 104.01, Davidson County, Tennessee</v>
      </c>
    </row>
    <row r="1803" spans="1:10" x14ac:dyDescent="0.3">
      <c r="A1803" s="167" t="s">
        <v>7699</v>
      </c>
      <c r="B1803" s="168" t="s">
        <v>2713</v>
      </c>
      <c r="C1803" s="168" t="s">
        <v>7640</v>
      </c>
      <c r="D1803" s="169">
        <v>580</v>
      </c>
      <c r="E1803" s="169">
        <v>820</v>
      </c>
      <c r="F1803" s="170">
        <v>1245</v>
      </c>
      <c r="G1803" s="170">
        <v>1785</v>
      </c>
      <c r="H1803" s="165">
        <f t="shared" si="38"/>
        <v>0.45938375350140054</v>
      </c>
      <c r="J1803" t="str">
        <v>Block Group 2, Census Tract 104.01, Maury County, Tennessee</v>
      </c>
    </row>
    <row r="1804" spans="1:10" x14ac:dyDescent="0.3">
      <c r="A1804" s="167" t="s">
        <v>7699</v>
      </c>
      <c r="B1804" s="168" t="s">
        <v>2714</v>
      </c>
      <c r="C1804" s="168" t="s">
        <v>7640</v>
      </c>
      <c r="D1804" s="169">
        <v>95</v>
      </c>
      <c r="E1804" s="169">
        <v>490</v>
      </c>
      <c r="F1804" s="169">
        <v>685</v>
      </c>
      <c r="G1804" s="170">
        <v>1190</v>
      </c>
      <c r="H1804" s="165">
        <f t="shared" si="38"/>
        <v>0.41176470588235292</v>
      </c>
      <c r="J1804" t="str">
        <v>Block Group 2, Census Tract 104.02, Maury County, Tennessee</v>
      </c>
    </row>
    <row r="1805" spans="1:10" x14ac:dyDescent="0.3">
      <c r="A1805" s="167" t="s">
        <v>7699</v>
      </c>
      <c r="B1805" s="168" t="s">
        <v>2715</v>
      </c>
      <c r="C1805" s="168" t="s">
        <v>7640</v>
      </c>
      <c r="D1805" s="169">
        <v>180</v>
      </c>
      <c r="E1805" s="169">
        <v>255</v>
      </c>
      <c r="F1805" s="169">
        <v>300</v>
      </c>
      <c r="G1805" s="169">
        <v>970</v>
      </c>
      <c r="H1805" s="165">
        <f t="shared" si="38"/>
        <v>0.26288659793814434</v>
      </c>
      <c r="J1805" t="str">
        <v>Block Group 2, Census Tract 104.03, Davidson County, Tennessee</v>
      </c>
    </row>
    <row r="1806" spans="1:10" x14ac:dyDescent="0.3">
      <c r="A1806" s="167" t="s">
        <v>7699</v>
      </c>
      <c r="B1806" s="168" t="s">
        <v>2716</v>
      </c>
      <c r="C1806" s="168" t="s">
        <v>7640</v>
      </c>
      <c r="D1806" s="169">
        <v>140</v>
      </c>
      <c r="E1806" s="169">
        <v>310</v>
      </c>
      <c r="F1806" s="169">
        <v>735</v>
      </c>
      <c r="G1806" s="170">
        <v>1105</v>
      </c>
      <c r="H1806" s="165">
        <f t="shared" si="38"/>
        <v>0.28054298642533937</v>
      </c>
      <c r="J1806" t="str">
        <v>Block Group 2, Census Tract 104.04, Davidson County, Tennessee</v>
      </c>
    </row>
    <row r="1807" spans="1:10" x14ac:dyDescent="0.3">
      <c r="A1807" s="167" t="s">
        <v>7699</v>
      </c>
      <c r="B1807" s="168" t="s">
        <v>2717</v>
      </c>
      <c r="C1807" s="168" t="s">
        <v>7640</v>
      </c>
      <c r="D1807" s="169">
        <v>35</v>
      </c>
      <c r="E1807" s="169">
        <v>125</v>
      </c>
      <c r="F1807" s="169">
        <v>350</v>
      </c>
      <c r="G1807" s="170">
        <v>1680</v>
      </c>
      <c r="H1807" s="165">
        <f t="shared" si="38"/>
        <v>7.4404761904761904E-2</v>
      </c>
      <c r="J1807" t="str">
        <v>Block Group 2, Census Tract 104.11, Hamilton County, Tennessee</v>
      </c>
    </row>
    <row r="1808" spans="1:10" x14ac:dyDescent="0.3">
      <c r="A1808" s="167" t="s">
        <v>7699</v>
      </c>
      <c r="B1808" s="168" t="s">
        <v>2718</v>
      </c>
      <c r="C1808" s="168" t="s">
        <v>7640</v>
      </c>
      <c r="D1808" s="169">
        <v>160</v>
      </c>
      <c r="E1808" s="169">
        <v>295</v>
      </c>
      <c r="F1808" s="169">
        <v>505</v>
      </c>
      <c r="G1808" s="170">
        <v>1240</v>
      </c>
      <c r="H1808" s="165">
        <f t="shared" si="38"/>
        <v>0.23790322580645162</v>
      </c>
      <c r="J1808" t="str">
        <v>Block Group 2, Census Tract 104.12, Hamilton County, Tennessee</v>
      </c>
    </row>
    <row r="1809" spans="1:10" x14ac:dyDescent="0.3">
      <c r="A1809" s="167" t="s">
        <v>7699</v>
      </c>
      <c r="B1809" s="168" t="s">
        <v>2719</v>
      </c>
      <c r="C1809" s="168" t="s">
        <v>7640</v>
      </c>
      <c r="D1809" s="169">
        <v>90</v>
      </c>
      <c r="E1809" s="169">
        <v>225</v>
      </c>
      <c r="F1809" s="169">
        <v>845</v>
      </c>
      <c r="G1809" s="170">
        <v>1160</v>
      </c>
      <c r="H1809" s="165">
        <f t="shared" si="38"/>
        <v>0.19396551724137931</v>
      </c>
      <c r="J1809" t="str">
        <v>Block Group 2, Census Tract 104.13, Hamilton County, Tennessee</v>
      </c>
    </row>
    <row r="1810" spans="1:10" x14ac:dyDescent="0.3">
      <c r="A1810" s="167" t="s">
        <v>7699</v>
      </c>
      <c r="B1810" s="168" t="s">
        <v>2720</v>
      </c>
      <c r="C1810" s="168" t="s">
        <v>7640</v>
      </c>
      <c r="D1810" s="169">
        <v>45</v>
      </c>
      <c r="E1810" s="169">
        <v>250</v>
      </c>
      <c r="F1810" s="169">
        <v>600</v>
      </c>
      <c r="G1810" s="170">
        <v>1675</v>
      </c>
      <c r="H1810" s="165">
        <f t="shared" si="38"/>
        <v>0.14925373134328357</v>
      </c>
      <c r="J1810" t="str">
        <v>Block Group 2, Census Tract 104.31, Hamilton County, Tennessee</v>
      </c>
    </row>
    <row r="1811" spans="1:10" x14ac:dyDescent="0.3">
      <c r="A1811" s="167" t="s">
        <v>7699</v>
      </c>
      <c r="B1811" s="168" t="s">
        <v>2721</v>
      </c>
      <c r="C1811" s="168" t="s">
        <v>7640</v>
      </c>
      <c r="D1811" s="169">
        <v>130</v>
      </c>
      <c r="E1811" s="169">
        <v>615</v>
      </c>
      <c r="F1811" s="169">
        <v>920</v>
      </c>
      <c r="G1811" s="170">
        <v>1590</v>
      </c>
      <c r="H1811" s="165">
        <f t="shared" si="38"/>
        <v>0.3867924528301887</v>
      </c>
      <c r="J1811" t="str">
        <v>Block Group 2, Census Tract 104.32, Hamilton County, Tennessee</v>
      </c>
    </row>
    <row r="1812" spans="1:10" x14ac:dyDescent="0.3">
      <c r="A1812" s="167" t="s">
        <v>7699</v>
      </c>
      <c r="B1812" s="168" t="s">
        <v>2722</v>
      </c>
      <c r="C1812" s="168" t="s">
        <v>7640</v>
      </c>
      <c r="D1812" s="169">
        <v>115</v>
      </c>
      <c r="E1812" s="169">
        <v>325</v>
      </c>
      <c r="F1812" s="169">
        <v>845</v>
      </c>
      <c r="G1812" s="170">
        <v>1995</v>
      </c>
      <c r="H1812" s="165">
        <f t="shared" si="38"/>
        <v>0.16290726817042606</v>
      </c>
      <c r="J1812" t="str">
        <v>Block Group 2, Census Tract 104.33, Hamilton County, Tennessee</v>
      </c>
    </row>
    <row r="1813" spans="1:10" x14ac:dyDescent="0.3">
      <c r="A1813" s="167" t="s">
        <v>7699</v>
      </c>
      <c r="B1813" s="168" t="s">
        <v>2723</v>
      </c>
      <c r="C1813" s="168" t="s">
        <v>7641</v>
      </c>
      <c r="D1813" s="170">
        <v>1380</v>
      </c>
      <c r="E1813" s="170">
        <v>1585</v>
      </c>
      <c r="F1813" s="170">
        <v>1795</v>
      </c>
      <c r="G1813" s="170">
        <v>1795</v>
      </c>
      <c r="H1813" s="165">
        <f t="shared" si="38"/>
        <v>0.88300835654596099</v>
      </c>
      <c r="J1813" t="str">
        <v>Block Group 2, Census Tract 104.35, Hamilton County, Tennessee</v>
      </c>
    </row>
    <row r="1814" spans="1:10" x14ac:dyDescent="0.3">
      <c r="A1814" s="167" t="s">
        <v>7699</v>
      </c>
      <c r="B1814" s="168" t="s">
        <v>2724</v>
      </c>
      <c r="C1814" s="168" t="s">
        <v>7641</v>
      </c>
      <c r="D1814" s="169">
        <v>0</v>
      </c>
      <c r="E1814" s="169">
        <v>0</v>
      </c>
      <c r="F1814" s="169">
        <v>0</v>
      </c>
      <c r="G1814" s="169">
        <v>0</v>
      </c>
      <c r="H1814" s="165" t="e">
        <f t="shared" si="38"/>
        <v>#DIV/0!</v>
      </c>
      <c r="J1814" t="str">
        <v>Block Group 2, Census Tract 105, Blount County, Tennessee</v>
      </c>
    </row>
    <row r="1815" spans="1:10" x14ac:dyDescent="0.3">
      <c r="A1815" s="167" t="s">
        <v>7699</v>
      </c>
      <c r="B1815" s="168" t="s">
        <v>2725</v>
      </c>
      <c r="C1815" s="168" t="s">
        <v>7641</v>
      </c>
      <c r="D1815" s="169">
        <v>580</v>
      </c>
      <c r="E1815" s="169">
        <v>915</v>
      </c>
      <c r="F1815" s="170">
        <v>1290</v>
      </c>
      <c r="G1815" s="170">
        <v>1515</v>
      </c>
      <c r="H1815" s="165">
        <f t="shared" si="38"/>
        <v>0.60396039603960394</v>
      </c>
      <c r="J1815" t="str">
        <v>Block Group 2, Census Tract 105, Bradley County, Tennessee</v>
      </c>
    </row>
    <row r="1816" spans="1:10" x14ac:dyDescent="0.3">
      <c r="A1816" s="167" t="s">
        <v>7699</v>
      </c>
      <c r="B1816" s="168" t="s">
        <v>2726</v>
      </c>
      <c r="C1816" s="168" t="s">
        <v>7641</v>
      </c>
      <c r="D1816" s="169">
        <v>150</v>
      </c>
      <c r="E1816" s="169">
        <v>210</v>
      </c>
      <c r="F1816" s="169">
        <v>365</v>
      </c>
      <c r="G1816" s="169">
        <v>955</v>
      </c>
      <c r="H1816" s="165">
        <f t="shared" si="38"/>
        <v>0.21989528795811519</v>
      </c>
      <c r="J1816" t="str">
        <v>Block Group 2, Census Tract 105, Maury County, Tennessee</v>
      </c>
    </row>
    <row r="1817" spans="1:10" x14ac:dyDescent="0.3">
      <c r="A1817" s="167" t="s">
        <v>7699</v>
      </c>
      <c r="B1817" s="168" t="s">
        <v>2727</v>
      </c>
      <c r="C1817" s="168" t="s">
        <v>7641</v>
      </c>
      <c r="D1817" s="169">
        <v>240</v>
      </c>
      <c r="E1817" s="169">
        <v>395</v>
      </c>
      <c r="F1817" s="169">
        <v>855</v>
      </c>
      <c r="G1817" s="170">
        <v>1465</v>
      </c>
      <c r="H1817" s="165">
        <f t="shared" si="38"/>
        <v>0.2696245733788396</v>
      </c>
      <c r="J1817" t="str">
        <v>Block Group 2, Census Tract 105, Shelby County, Tennessee</v>
      </c>
    </row>
    <row r="1818" spans="1:10" x14ac:dyDescent="0.3">
      <c r="A1818" s="167" t="s">
        <v>7699</v>
      </c>
      <c r="B1818" s="168" t="s">
        <v>2728</v>
      </c>
      <c r="C1818" s="168" t="s">
        <v>7641</v>
      </c>
      <c r="D1818" s="169">
        <v>40</v>
      </c>
      <c r="E1818" s="169">
        <v>75</v>
      </c>
      <c r="F1818" s="169">
        <v>155</v>
      </c>
      <c r="G1818" s="170">
        <v>1190</v>
      </c>
      <c r="H1818" s="165">
        <f t="shared" si="38"/>
        <v>6.3025210084033612E-2</v>
      </c>
      <c r="J1818" t="str">
        <v>Block Group 2, Census Tract 105.01, Davidson County, Tennessee</v>
      </c>
    </row>
    <row r="1819" spans="1:10" x14ac:dyDescent="0.3">
      <c r="A1819" s="167" t="s">
        <v>7699</v>
      </c>
      <c r="B1819" s="168" t="s">
        <v>2729</v>
      </c>
      <c r="C1819" s="168" t="s">
        <v>7641</v>
      </c>
      <c r="D1819" s="169">
        <v>25</v>
      </c>
      <c r="E1819" s="169">
        <v>75</v>
      </c>
      <c r="F1819" s="169">
        <v>145</v>
      </c>
      <c r="G1819" s="169">
        <v>995</v>
      </c>
      <c r="H1819" s="165">
        <f t="shared" si="38"/>
        <v>7.5376884422110546E-2</v>
      </c>
      <c r="J1819" t="str">
        <v>Block Group 2, Census Tract 105.01, Hamilton County, Tennessee</v>
      </c>
    </row>
    <row r="1820" spans="1:10" x14ac:dyDescent="0.3">
      <c r="A1820" s="167" t="s">
        <v>7699</v>
      </c>
      <c r="B1820" s="168" t="s">
        <v>2730</v>
      </c>
      <c r="C1820" s="168" t="s">
        <v>7641</v>
      </c>
      <c r="D1820" s="169">
        <v>55</v>
      </c>
      <c r="E1820" s="169">
        <v>85</v>
      </c>
      <c r="F1820" s="169">
        <v>125</v>
      </c>
      <c r="G1820" s="169">
        <v>775</v>
      </c>
      <c r="H1820" s="165">
        <f t="shared" si="38"/>
        <v>0.10967741935483871</v>
      </c>
      <c r="J1820" t="str">
        <v>Block Group 2, Census Tract 105.02, Davidson County, Tennessee</v>
      </c>
    </row>
    <row r="1821" spans="1:10" x14ac:dyDescent="0.3">
      <c r="A1821" s="167" t="s">
        <v>7699</v>
      </c>
      <c r="B1821" s="168" t="s">
        <v>2731</v>
      </c>
      <c r="C1821" s="168" t="s">
        <v>7641</v>
      </c>
      <c r="D1821" s="169">
        <v>160</v>
      </c>
      <c r="E1821" s="169">
        <v>295</v>
      </c>
      <c r="F1821" s="169">
        <v>585</v>
      </c>
      <c r="G1821" s="170">
        <v>1350</v>
      </c>
      <c r="H1821" s="165">
        <f t="shared" si="38"/>
        <v>0.21851851851851853</v>
      </c>
      <c r="J1821" t="str">
        <v>Block Group 2, Census Tract 105.02, Hamilton County, Tennessee</v>
      </c>
    </row>
    <row r="1822" spans="1:10" x14ac:dyDescent="0.3">
      <c r="A1822" s="167" t="s">
        <v>7699</v>
      </c>
      <c r="B1822" s="168" t="s">
        <v>2732</v>
      </c>
      <c r="C1822" s="168" t="s">
        <v>7641</v>
      </c>
      <c r="D1822" s="169">
        <v>530</v>
      </c>
      <c r="E1822" s="169">
        <v>595</v>
      </c>
      <c r="F1822" s="169">
        <v>690</v>
      </c>
      <c r="G1822" s="170">
        <v>1670</v>
      </c>
      <c r="H1822" s="165">
        <f t="shared" si="38"/>
        <v>0.35628742514970058</v>
      </c>
      <c r="J1822" t="str">
        <v>Block Group 2, Census Tract 106, Blount County, Tennessee</v>
      </c>
    </row>
    <row r="1823" spans="1:10" x14ac:dyDescent="0.3">
      <c r="A1823" s="167" t="s">
        <v>7699</v>
      </c>
      <c r="B1823" s="168" t="s">
        <v>2733</v>
      </c>
      <c r="C1823" s="168" t="s">
        <v>7641</v>
      </c>
      <c r="D1823" s="169">
        <v>445</v>
      </c>
      <c r="E1823" s="169">
        <v>755</v>
      </c>
      <c r="F1823" s="170">
        <v>1185</v>
      </c>
      <c r="G1823" s="170">
        <v>1825</v>
      </c>
      <c r="H1823" s="165">
        <f t="shared" si="38"/>
        <v>0.41369863013698632</v>
      </c>
      <c r="J1823" t="str">
        <v>Block Group 2, Census Tract 106, Bradley County, Tennessee</v>
      </c>
    </row>
    <row r="1824" spans="1:10" x14ac:dyDescent="0.3">
      <c r="A1824" s="167" t="s">
        <v>7699</v>
      </c>
      <c r="B1824" s="168" t="s">
        <v>2734</v>
      </c>
      <c r="C1824" s="168" t="s">
        <v>7641</v>
      </c>
      <c r="D1824" s="169">
        <v>375</v>
      </c>
      <c r="E1824" s="169">
        <v>510</v>
      </c>
      <c r="F1824" s="169">
        <v>705</v>
      </c>
      <c r="G1824" s="169">
        <v>935</v>
      </c>
      <c r="H1824" s="165">
        <f t="shared" si="38"/>
        <v>0.54545454545454541</v>
      </c>
      <c r="J1824" t="str">
        <v>Block Group 2, Census Tract 106, Hamilton County, Tennessee</v>
      </c>
    </row>
    <row r="1825" spans="1:10" x14ac:dyDescent="0.3">
      <c r="A1825" s="167" t="s">
        <v>7699</v>
      </c>
      <c r="B1825" s="168" t="s">
        <v>2735</v>
      </c>
      <c r="C1825" s="168" t="s">
        <v>7641</v>
      </c>
      <c r="D1825" s="169">
        <v>225</v>
      </c>
      <c r="E1825" s="169">
        <v>310</v>
      </c>
      <c r="F1825" s="169">
        <v>390</v>
      </c>
      <c r="G1825" s="169">
        <v>545</v>
      </c>
      <c r="H1825" s="165">
        <f t="shared" si="38"/>
        <v>0.56880733944954132</v>
      </c>
      <c r="J1825" t="str">
        <v>Block Group 2, Census Tract 106, Maury County, Tennessee</v>
      </c>
    </row>
    <row r="1826" spans="1:10" x14ac:dyDescent="0.3">
      <c r="A1826" s="167" t="s">
        <v>7699</v>
      </c>
      <c r="B1826" s="168" t="s">
        <v>2736</v>
      </c>
      <c r="C1826" s="168" t="s">
        <v>7641</v>
      </c>
      <c r="D1826" s="169">
        <v>240</v>
      </c>
      <c r="E1826" s="169">
        <v>385</v>
      </c>
      <c r="F1826" s="169">
        <v>665</v>
      </c>
      <c r="G1826" s="169">
        <v>860</v>
      </c>
      <c r="H1826" s="165">
        <f t="shared" si="38"/>
        <v>0.44767441860465118</v>
      </c>
      <c r="J1826" t="str">
        <v>Block Group 2, Census Tract 106.01, Davidson County, Tennessee</v>
      </c>
    </row>
    <row r="1827" spans="1:10" x14ac:dyDescent="0.3">
      <c r="A1827" s="167" t="s">
        <v>7699</v>
      </c>
      <c r="B1827" s="168" t="s">
        <v>2737</v>
      </c>
      <c r="C1827" s="168" t="s">
        <v>7641</v>
      </c>
      <c r="D1827" s="169">
        <v>410</v>
      </c>
      <c r="E1827" s="169">
        <v>530</v>
      </c>
      <c r="F1827" s="169">
        <v>600</v>
      </c>
      <c r="G1827" s="170">
        <v>1045</v>
      </c>
      <c r="H1827" s="165">
        <f t="shared" si="38"/>
        <v>0.50717703349282295</v>
      </c>
      <c r="J1827" t="str">
        <v>Block Group 2, Census Tract 106.02, Davidson County, Tennessee</v>
      </c>
    </row>
    <row r="1828" spans="1:10" x14ac:dyDescent="0.3">
      <c r="A1828" s="167" t="s">
        <v>7699</v>
      </c>
      <c r="B1828" s="168" t="s">
        <v>2738</v>
      </c>
      <c r="C1828" s="168" t="s">
        <v>7641</v>
      </c>
      <c r="D1828" s="169">
        <v>0</v>
      </c>
      <c r="E1828" s="169">
        <v>0</v>
      </c>
      <c r="F1828" s="169">
        <v>0</v>
      </c>
      <c r="G1828" s="169">
        <v>0</v>
      </c>
      <c r="H1828" s="165" t="e">
        <f t="shared" si="38"/>
        <v>#DIV/0!</v>
      </c>
      <c r="J1828" t="str">
        <v>Block Group 2, Census Tract 106.10, Shelby County, Tennessee</v>
      </c>
    </row>
    <row r="1829" spans="1:10" x14ac:dyDescent="0.3">
      <c r="A1829" s="167" t="s">
        <v>7699</v>
      </c>
      <c r="B1829" s="168" t="s">
        <v>2739</v>
      </c>
      <c r="C1829" s="168" t="s">
        <v>7641</v>
      </c>
      <c r="D1829" s="169">
        <v>510</v>
      </c>
      <c r="E1829" s="169">
        <v>695</v>
      </c>
      <c r="F1829" s="169">
        <v>800</v>
      </c>
      <c r="G1829" s="169">
        <v>815</v>
      </c>
      <c r="H1829" s="165">
        <f t="shared" si="38"/>
        <v>0.85276073619631898</v>
      </c>
      <c r="J1829" t="str">
        <v>Block Group 2, Census Tract 106.20, Shelby County, Tennessee</v>
      </c>
    </row>
    <row r="1830" spans="1:10" x14ac:dyDescent="0.3">
      <c r="A1830" s="167" t="s">
        <v>7699</v>
      </c>
      <c r="B1830" s="168" t="s">
        <v>2740</v>
      </c>
      <c r="C1830" s="168" t="s">
        <v>7641</v>
      </c>
      <c r="D1830" s="169">
        <v>545</v>
      </c>
      <c r="E1830" s="169">
        <v>795</v>
      </c>
      <c r="F1830" s="169">
        <v>890</v>
      </c>
      <c r="G1830" s="170">
        <v>1095</v>
      </c>
      <c r="H1830" s="165">
        <f t="shared" si="38"/>
        <v>0.72602739726027399</v>
      </c>
      <c r="J1830" t="str">
        <v>Block Group 2, Census Tract 106.30, Shelby County, Tennessee</v>
      </c>
    </row>
    <row r="1831" spans="1:10" x14ac:dyDescent="0.3">
      <c r="A1831" s="167" t="s">
        <v>7699</v>
      </c>
      <c r="B1831" s="168" t="s">
        <v>2741</v>
      </c>
      <c r="C1831" s="168" t="s">
        <v>7641</v>
      </c>
      <c r="D1831" s="169">
        <v>555</v>
      </c>
      <c r="E1831" s="169">
        <v>865</v>
      </c>
      <c r="F1831" s="169">
        <v>880</v>
      </c>
      <c r="G1831" s="169">
        <v>975</v>
      </c>
      <c r="H1831" s="165">
        <f t="shared" si="38"/>
        <v>0.88717948717948714</v>
      </c>
      <c r="J1831" t="str">
        <v>Block Group 2, Census Tract 107, Blount County, Tennessee</v>
      </c>
    </row>
    <row r="1832" spans="1:10" x14ac:dyDescent="0.3">
      <c r="A1832" s="167" t="s">
        <v>7699</v>
      </c>
      <c r="B1832" s="168" t="s">
        <v>2742</v>
      </c>
      <c r="C1832" s="168" t="s">
        <v>7641</v>
      </c>
      <c r="D1832" s="169">
        <v>145</v>
      </c>
      <c r="E1832" s="169">
        <v>275</v>
      </c>
      <c r="F1832" s="169">
        <v>580</v>
      </c>
      <c r="G1832" s="169">
        <v>790</v>
      </c>
      <c r="H1832" s="165">
        <f t="shared" si="38"/>
        <v>0.34810126582278483</v>
      </c>
      <c r="J1832" t="str">
        <v>Block Group 2, Census Tract 107, Bradley County, Tennessee</v>
      </c>
    </row>
    <row r="1833" spans="1:10" x14ac:dyDescent="0.3">
      <c r="A1833" s="167" t="s">
        <v>7699</v>
      </c>
      <c r="B1833" s="168" t="s">
        <v>2743</v>
      </c>
      <c r="C1833" s="168" t="s">
        <v>7641</v>
      </c>
      <c r="D1833" s="169">
        <v>320</v>
      </c>
      <c r="E1833" s="169">
        <v>505</v>
      </c>
      <c r="F1833" s="169">
        <v>710</v>
      </c>
      <c r="G1833" s="169">
        <v>945</v>
      </c>
      <c r="H1833" s="165">
        <f t="shared" si="38"/>
        <v>0.53439153439153442</v>
      </c>
      <c r="J1833" t="str">
        <v>Block Group 2, Census Tract 107, Hamilton County, Tennessee</v>
      </c>
    </row>
    <row r="1834" spans="1:10" x14ac:dyDescent="0.3">
      <c r="A1834" s="167" t="s">
        <v>7699</v>
      </c>
      <c r="B1834" s="168" t="s">
        <v>2744</v>
      </c>
      <c r="C1834" s="168" t="s">
        <v>7641</v>
      </c>
      <c r="D1834" s="169">
        <v>525</v>
      </c>
      <c r="E1834" s="169">
        <v>555</v>
      </c>
      <c r="F1834" s="169">
        <v>560</v>
      </c>
      <c r="G1834" s="169">
        <v>560</v>
      </c>
      <c r="H1834" s="165">
        <f t="shared" si="38"/>
        <v>0.9910714285714286</v>
      </c>
      <c r="J1834" t="str">
        <v>Block Group 2, Census Tract 107, Maury County, Tennessee</v>
      </c>
    </row>
    <row r="1835" spans="1:10" x14ac:dyDescent="0.3">
      <c r="A1835" s="167" t="s">
        <v>7699</v>
      </c>
      <c r="B1835" s="168" t="s">
        <v>2745</v>
      </c>
      <c r="C1835" s="168" t="s">
        <v>7641</v>
      </c>
      <c r="D1835" s="169">
        <v>865</v>
      </c>
      <c r="E1835" s="170">
        <v>1210</v>
      </c>
      <c r="F1835" s="170">
        <v>1210</v>
      </c>
      <c r="G1835" s="170">
        <v>1235</v>
      </c>
      <c r="H1835" s="165">
        <f t="shared" si="38"/>
        <v>0.97975708502024295</v>
      </c>
      <c r="J1835" t="str">
        <v>Block Group 2, Census Tract 107.01, Davidson County, Tennessee</v>
      </c>
    </row>
    <row r="1836" spans="1:10" x14ac:dyDescent="0.3">
      <c r="A1836" s="167" t="s">
        <v>7699</v>
      </c>
      <c r="B1836" s="168" t="s">
        <v>2746</v>
      </c>
      <c r="C1836" s="168" t="s">
        <v>7641</v>
      </c>
      <c r="D1836" s="169">
        <v>245</v>
      </c>
      <c r="E1836" s="169">
        <v>265</v>
      </c>
      <c r="F1836" s="169">
        <v>320</v>
      </c>
      <c r="G1836" s="169">
        <v>695</v>
      </c>
      <c r="H1836" s="165">
        <f t="shared" si="38"/>
        <v>0.38129496402877699</v>
      </c>
      <c r="J1836" t="str">
        <v>Block Group 2, Census Tract 107.02, Davidson County, Tennessee</v>
      </c>
    </row>
    <row r="1837" spans="1:10" x14ac:dyDescent="0.3">
      <c r="A1837" s="167" t="s">
        <v>7699</v>
      </c>
      <c r="B1837" s="168" t="s">
        <v>2747</v>
      </c>
      <c r="C1837" s="168" t="s">
        <v>7641</v>
      </c>
      <c r="D1837" s="169">
        <v>415</v>
      </c>
      <c r="E1837" s="169">
        <v>630</v>
      </c>
      <c r="F1837" s="169">
        <v>870</v>
      </c>
      <c r="G1837" s="170">
        <v>1150</v>
      </c>
      <c r="H1837" s="165">
        <f t="shared" si="38"/>
        <v>0.54782608695652169</v>
      </c>
      <c r="J1837" t="str">
        <v>Block Group 2, Census Tract 107.10, Shelby County, Tennessee</v>
      </c>
    </row>
    <row r="1838" spans="1:10" x14ac:dyDescent="0.3">
      <c r="A1838" s="167" t="s">
        <v>7699</v>
      </c>
      <c r="B1838" s="168" t="s">
        <v>2748</v>
      </c>
      <c r="C1838" s="168" t="s">
        <v>7641</v>
      </c>
      <c r="D1838" s="169">
        <v>175</v>
      </c>
      <c r="E1838" s="169">
        <v>505</v>
      </c>
      <c r="F1838" s="169">
        <v>800</v>
      </c>
      <c r="G1838" s="170">
        <v>1510</v>
      </c>
      <c r="H1838" s="165">
        <f t="shared" si="38"/>
        <v>0.33443708609271522</v>
      </c>
      <c r="J1838" t="str">
        <v>Block Group 2, Census Tract 107.20, Shelby County, Tennessee</v>
      </c>
    </row>
    <row r="1839" spans="1:10" x14ac:dyDescent="0.3">
      <c r="A1839" s="167" t="s">
        <v>7699</v>
      </c>
      <c r="B1839" s="168" t="s">
        <v>2749</v>
      </c>
      <c r="C1839" s="168" t="s">
        <v>7641</v>
      </c>
      <c r="D1839" s="170">
        <v>1555</v>
      </c>
      <c r="E1839" s="170">
        <v>1670</v>
      </c>
      <c r="F1839" s="170">
        <v>1770</v>
      </c>
      <c r="G1839" s="170">
        <v>1910</v>
      </c>
      <c r="H1839" s="165">
        <f t="shared" si="38"/>
        <v>0.87434554973821987</v>
      </c>
      <c r="J1839" t="str">
        <v>Block Group 2, Census Tract 108, Blount County, Tennessee</v>
      </c>
    </row>
    <row r="1840" spans="1:10" x14ac:dyDescent="0.3">
      <c r="A1840" s="167" t="s">
        <v>7699</v>
      </c>
      <c r="B1840" s="168" t="s">
        <v>2750</v>
      </c>
      <c r="C1840" s="168" t="s">
        <v>7641</v>
      </c>
      <c r="D1840" s="169">
        <v>455</v>
      </c>
      <c r="E1840" s="169">
        <v>470</v>
      </c>
      <c r="F1840" s="169">
        <v>490</v>
      </c>
      <c r="G1840" s="169">
        <v>645</v>
      </c>
      <c r="H1840" s="165">
        <f t="shared" si="38"/>
        <v>0.72868217054263562</v>
      </c>
      <c r="J1840" t="str">
        <v>Block Group 2, Census Tract 108, Bradley County, Tennessee</v>
      </c>
    </row>
    <row r="1841" spans="1:10" x14ac:dyDescent="0.3">
      <c r="A1841" s="167" t="s">
        <v>7699</v>
      </c>
      <c r="B1841" s="168" t="s">
        <v>2751</v>
      </c>
      <c r="C1841" s="168" t="s">
        <v>7641</v>
      </c>
      <c r="D1841" s="169">
        <v>455</v>
      </c>
      <c r="E1841" s="169">
        <v>610</v>
      </c>
      <c r="F1841" s="169">
        <v>980</v>
      </c>
      <c r="G1841" s="170">
        <v>1210</v>
      </c>
      <c r="H1841" s="165">
        <f t="shared" si="38"/>
        <v>0.50413223140495866</v>
      </c>
      <c r="J1841" t="str">
        <v>Block Group 2, Census Tract 108, Hamilton County, Tennessee</v>
      </c>
    </row>
    <row r="1842" spans="1:10" x14ac:dyDescent="0.3">
      <c r="A1842" s="167" t="s">
        <v>7699</v>
      </c>
      <c r="B1842" s="168" t="s">
        <v>2752</v>
      </c>
      <c r="C1842" s="168" t="s">
        <v>7641</v>
      </c>
      <c r="D1842" s="169">
        <v>485</v>
      </c>
      <c r="E1842" s="169">
        <v>575</v>
      </c>
      <c r="F1842" s="169">
        <v>660</v>
      </c>
      <c r="G1842" s="170">
        <v>1520</v>
      </c>
      <c r="H1842" s="165">
        <f t="shared" si="38"/>
        <v>0.37828947368421051</v>
      </c>
      <c r="J1842" t="str">
        <v>Block Group 2, Census Tract 108.01, Davidson County, Tennessee</v>
      </c>
    </row>
    <row r="1843" spans="1:10" x14ac:dyDescent="0.3">
      <c r="A1843" s="167" t="s">
        <v>7699</v>
      </c>
      <c r="B1843" s="168" t="s">
        <v>2753</v>
      </c>
      <c r="C1843" s="168" t="s">
        <v>7641</v>
      </c>
      <c r="D1843" s="169">
        <v>100</v>
      </c>
      <c r="E1843" s="169">
        <v>185</v>
      </c>
      <c r="F1843" s="169">
        <v>195</v>
      </c>
      <c r="G1843" s="169">
        <v>195</v>
      </c>
      <c r="H1843" s="165">
        <f t="shared" si="38"/>
        <v>0.94871794871794868</v>
      </c>
      <c r="J1843" t="str">
        <v>Block Group 2, Census Tract 108.01, Maury County, Tennessee</v>
      </c>
    </row>
    <row r="1844" spans="1:10" x14ac:dyDescent="0.3">
      <c r="A1844" s="167" t="s">
        <v>7699</v>
      </c>
      <c r="B1844" s="168" t="s">
        <v>2754</v>
      </c>
      <c r="C1844" s="168" t="s">
        <v>7641</v>
      </c>
      <c r="D1844" s="169">
        <v>735</v>
      </c>
      <c r="E1844" s="170">
        <v>1125</v>
      </c>
      <c r="F1844" s="170">
        <v>1600</v>
      </c>
      <c r="G1844" s="170">
        <v>1680</v>
      </c>
      <c r="H1844" s="165">
        <f t="shared" si="38"/>
        <v>0.6696428571428571</v>
      </c>
      <c r="J1844" t="str">
        <v>Block Group 2, Census Tract 108.02, Davidson County, Tennessee</v>
      </c>
    </row>
    <row r="1845" spans="1:10" x14ac:dyDescent="0.3">
      <c r="A1845" s="167" t="s">
        <v>7699</v>
      </c>
      <c r="B1845" s="168" t="s">
        <v>2755</v>
      </c>
      <c r="C1845" s="168" t="s">
        <v>7641</v>
      </c>
      <c r="D1845" s="169">
        <v>515</v>
      </c>
      <c r="E1845" s="169">
        <v>630</v>
      </c>
      <c r="F1845" s="169">
        <v>685</v>
      </c>
      <c r="G1845" s="170">
        <v>1020</v>
      </c>
      <c r="H1845" s="165">
        <f t="shared" si="38"/>
        <v>0.61764705882352944</v>
      </c>
      <c r="J1845" t="str">
        <v>Block Group 2, Census Tract 108.02, Maury County, Tennessee</v>
      </c>
    </row>
    <row r="1846" spans="1:10" x14ac:dyDescent="0.3">
      <c r="A1846" s="167" t="s">
        <v>7699</v>
      </c>
      <c r="B1846" s="168" t="s">
        <v>2756</v>
      </c>
      <c r="C1846" s="168" t="s">
        <v>7641</v>
      </c>
      <c r="D1846" s="169">
        <v>350</v>
      </c>
      <c r="E1846" s="169">
        <v>775</v>
      </c>
      <c r="F1846" s="170">
        <v>1015</v>
      </c>
      <c r="G1846" s="170">
        <v>1040</v>
      </c>
      <c r="H1846" s="165">
        <f t="shared" si="38"/>
        <v>0.74519230769230771</v>
      </c>
      <c r="J1846" t="str">
        <v>Block Group 2, Census Tract 108.10, Shelby County, Tennessee</v>
      </c>
    </row>
    <row r="1847" spans="1:10" x14ac:dyDescent="0.3">
      <c r="A1847" s="167" t="s">
        <v>7699</v>
      </c>
      <c r="B1847" s="168" t="s">
        <v>2757</v>
      </c>
      <c r="C1847" s="168" t="s">
        <v>7641</v>
      </c>
      <c r="D1847" s="169">
        <v>940</v>
      </c>
      <c r="E1847" s="170">
        <v>1325</v>
      </c>
      <c r="F1847" s="170">
        <v>1405</v>
      </c>
      <c r="G1847" s="170">
        <v>1680</v>
      </c>
      <c r="H1847" s="165">
        <f t="shared" si="38"/>
        <v>0.78869047619047616</v>
      </c>
      <c r="J1847" t="str">
        <v>Block Group 2, Census Tract 108.20, Shelby County, Tennessee</v>
      </c>
    </row>
    <row r="1848" spans="1:10" x14ac:dyDescent="0.3">
      <c r="A1848" s="167" t="s">
        <v>7699</v>
      </c>
      <c r="B1848" s="168" t="s">
        <v>2758</v>
      </c>
      <c r="C1848" s="168" t="s">
        <v>7641</v>
      </c>
      <c r="D1848" s="169">
        <v>865</v>
      </c>
      <c r="E1848" s="169">
        <v>995</v>
      </c>
      <c r="F1848" s="170">
        <v>1315</v>
      </c>
      <c r="G1848" s="170">
        <v>1425</v>
      </c>
      <c r="H1848" s="165">
        <f t="shared" si="38"/>
        <v>0.69824561403508767</v>
      </c>
      <c r="J1848" t="str">
        <v>Block Group 2, Census Tract 109, Blount County, Tennessee</v>
      </c>
    </row>
    <row r="1849" spans="1:10" x14ac:dyDescent="0.3">
      <c r="A1849" s="167" t="s">
        <v>7699</v>
      </c>
      <c r="B1849" s="168" t="s">
        <v>2759</v>
      </c>
      <c r="C1849" s="168" t="s">
        <v>7641</v>
      </c>
      <c r="D1849" s="169">
        <v>485</v>
      </c>
      <c r="E1849" s="169">
        <v>595</v>
      </c>
      <c r="F1849" s="169">
        <v>775</v>
      </c>
      <c r="G1849" s="170">
        <v>1020</v>
      </c>
      <c r="H1849" s="165">
        <f t="shared" si="38"/>
        <v>0.58333333333333337</v>
      </c>
      <c r="J1849" t="str">
        <v>Block Group 2, Census Tract 109, Bradley County, Tennessee</v>
      </c>
    </row>
    <row r="1850" spans="1:10" x14ac:dyDescent="0.3">
      <c r="A1850" s="167" t="s">
        <v>7699</v>
      </c>
      <c r="B1850" s="168" t="s">
        <v>2760</v>
      </c>
      <c r="C1850" s="168" t="s">
        <v>7641</v>
      </c>
      <c r="D1850" s="169">
        <v>745</v>
      </c>
      <c r="E1850" s="170">
        <v>1350</v>
      </c>
      <c r="F1850" s="170">
        <v>1620</v>
      </c>
      <c r="G1850" s="170">
        <v>1690</v>
      </c>
      <c r="H1850" s="165">
        <f t="shared" si="38"/>
        <v>0.79881656804733725</v>
      </c>
      <c r="J1850" t="str">
        <v>Block Group 2, Census Tract 109, Maury County, Tennessee</v>
      </c>
    </row>
    <row r="1851" spans="1:10" x14ac:dyDescent="0.3">
      <c r="A1851" s="167" t="s">
        <v>7699</v>
      </c>
      <c r="B1851" s="168" t="s">
        <v>2761</v>
      </c>
      <c r="C1851" s="168" t="s">
        <v>7641</v>
      </c>
      <c r="D1851" s="169">
        <v>590</v>
      </c>
      <c r="E1851" s="169">
        <v>695</v>
      </c>
      <c r="F1851" s="169">
        <v>725</v>
      </c>
      <c r="G1851" s="169">
        <v>770</v>
      </c>
      <c r="H1851" s="165">
        <f t="shared" si="38"/>
        <v>0.90259740259740262</v>
      </c>
      <c r="J1851" t="str">
        <v>Block Group 2, Census Tract 109.01, Davidson County, Tennessee</v>
      </c>
    </row>
    <row r="1852" spans="1:10" x14ac:dyDescent="0.3">
      <c r="A1852" s="167" t="s">
        <v>7699</v>
      </c>
      <c r="B1852" s="168" t="s">
        <v>2762</v>
      </c>
      <c r="C1852" s="168" t="s">
        <v>7641</v>
      </c>
      <c r="D1852" s="170">
        <v>1685</v>
      </c>
      <c r="E1852" s="170">
        <v>1835</v>
      </c>
      <c r="F1852" s="170">
        <v>1870</v>
      </c>
      <c r="G1852" s="170">
        <v>1870</v>
      </c>
      <c r="H1852" s="165">
        <f t="shared" si="38"/>
        <v>0.98128342245989308</v>
      </c>
      <c r="J1852" t="str">
        <v>Block Group 2, Census Tract 109.01, Hamilton County, Tennessee</v>
      </c>
    </row>
    <row r="1853" spans="1:10" x14ac:dyDescent="0.3">
      <c r="A1853" s="167" t="s">
        <v>7699</v>
      </c>
      <c r="B1853" s="168" t="s">
        <v>2763</v>
      </c>
      <c r="C1853" s="168" t="s">
        <v>7641</v>
      </c>
      <c r="D1853" s="169">
        <v>605</v>
      </c>
      <c r="E1853" s="169">
        <v>700</v>
      </c>
      <c r="F1853" s="169">
        <v>780</v>
      </c>
      <c r="G1853" s="169">
        <v>815</v>
      </c>
      <c r="H1853" s="165">
        <f t="shared" si="38"/>
        <v>0.85889570552147243</v>
      </c>
      <c r="J1853" t="str">
        <v>Block Group 2, Census Tract 109.03, Davidson County, Tennessee</v>
      </c>
    </row>
    <row r="1854" spans="1:10" x14ac:dyDescent="0.3">
      <c r="A1854" s="167" t="s">
        <v>7699</v>
      </c>
      <c r="B1854" s="168" t="s">
        <v>2764</v>
      </c>
      <c r="C1854" s="168" t="s">
        <v>7641</v>
      </c>
      <c r="D1854" s="169">
        <v>185</v>
      </c>
      <c r="E1854" s="169">
        <v>335</v>
      </c>
      <c r="F1854" s="169">
        <v>420</v>
      </c>
      <c r="G1854" s="169">
        <v>450</v>
      </c>
      <c r="H1854" s="165">
        <f t="shared" si="38"/>
        <v>0.74444444444444446</v>
      </c>
      <c r="J1854" t="str">
        <v>Block Group 2, Census Tract 109.04, Davidson County, Tennessee</v>
      </c>
    </row>
    <row r="1855" spans="1:10" x14ac:dyDescent="0.3">
      <c r="A1855" s="167" t="s">
        <v>7699</v>
      </c>
      <c r="B1855" s="168" t="s">
        <v>2765</v>
      </c>
      <c r="C1855" s="168" t="s">
        <v>7641</v>
      </c>
      <c r="D1855" s="169">
        <v>360</v>
      </c>
      <c r="E1855" s="169">
        <v>540</v>
      </c>
      <c r="F1855" s="169">
        <v>690</v>
      </c>
      <c r="G1855" s="169">
        <v>975</v>
      </c>
      <c r="H1855" s="165">
        <f t="shared" si="38"/>
        <v>0.55384615384615388</v>
      </c>
      <c r="J1855" t="str">
        <v>Block Group 2, Census Tract 109.04, Hamilton County, Tennessee</v>
      </c>
    </row>
    <row r="1856" spans="1:10" x14ac:dyDescent="0.3">
      <c r="A1856" s="167" t="s">
        <v>7699</v>
      </c>
      <c r="B1856" s="168" t="s">
        <v>2766</v>
      </c>
      <c r="C1856" s="168" t="s">
        <v>7641</v>
      </c>
      <c r="D1856" s="169">
        <v>60</v>
      </c>
      <c r="E1856" s="169">
        <v>345</v>
      </c>
      <c r="F1856" s="169">
        <v>705</v>
      </c>
      <c r="G1856" s="170">
        <v>1560</v>
      </c>
      <c r="H1856" s="165">
        <f t="shared" si="38"/>
        <v>0.22115384615384615</v>
      </c>
      <c r="J1856" t="str">
        <v>Block Group 2, Census Tract 109.05, Hamilton County, Tennessee</v>
      </c>
    </row>
    <row r="1857" spans="1:10" x14ac:dyDescent="0.3">
      <c r="A1857" s="167" t="s">
        <v>7699</v>
      </c>
      <c r="B1857" s="168" t="s">
        <v>2767</v>
      </c>
      <c r="C1857" s="168" t="s">
        <v>7641</v>
      </c>
      <c r="D1857" s="169">
        <v>145</v>
      </c>
      <c r="E1857" s="169">
        <v>360</v>
      </c>
      <c r="F1857" s="169">
        <v>455</v>
      </c>
      <c r="G1857" s="169">
        <v>800</v>
      </c>
      <c r="H1857" s="165">
        <f t="shared" si="38"/>
        <v>0.45</v>
      </c>
      <c r="J1857" t="str">
        <v>Block Group 2, Census Tract 11, Hamilton County, Tennessee</v>
      </c>
    </row>
    <row r="1858" spans="1:10" x14ac:dyDescent="0.3">
      <c r="A1858" s="167" t="s">
        <v>7699</v>
      </c>
      <c r="B1858" s="168" t="s">
        <v>2768</v>
      </c>
      <c r="C1858" s="168" t="s">
        <v>7641</v>
      </c>
      <c r="D1858" s="169">
        <v>400</v>
      </c>
      <c r="E1858" s="169">
        <v>650</v>
      </c>
      <c r="F1858" s="169">
        <v>865</v>
      </c>
      <c r="G1858" s="170">
        <v>1425</v>
      </c>
      <c r="H1858" s="165">
        <f t="shared" si="38"/>
        <v>0.45614035087719296</v>
      </c>
      <c r="J1858" t="str">
        <v>Block Group 2, Census Tract 11, Putnam County, Tennessee</v>
      </c>
    </row>
    <row r="1859" spans="1:10" x14ac:dyDescent="0.3">
      <c r="A1859" s="167" t="s">
        <v>7699</v>
      </c>
      <c r="B1859" s="168" t="s">
        <v>2769</v>
      </c>
      <c r="C1859" s="168" t="s">
        <v>7641</v>
      </c>
      <c r="D1859" s="169">
        <v>730</v>
      </c>
      <c r="E1859" s="169">
        <v>780</v>
      </c>
      <c r="F1859" s="170">
        <v>1075</v>
      </c>
      <c r="G1859" s="170">
        <v>1605</v>
      </c>
      <c r="H1859" s="165">
        <f t="shared" si="38"/>
        <v>0.48598130841121495</v>
      </c>
      <c r="J1859" t="str">
        <v>Block Group 2, Census Tract 11, Shelby County, Tennessee</v>
      </c>
    </row>
    <row r="1860" spans="1:10" x14ac:dyDescent="0.3">
      <c r="A1860" s="167" t="s">
        <v>7699</v>
      </c>
      <c r="B1860" s="168" t="s">
        <v>2770</v>
      </c>
      <c r="C1860" s="168" t="s">
        <v>7641</v>
      </c>
      <c r="D1860" s="169">
        <v>340</v>
      </c>
      <c r="E1860" s="169">
        <v>570</v>
      </c>
      <c r="F1860" s="169">
        <v>705</v>
      </c>
      <c r="G1860" s="170">
        <v>1045</v>
      </c>
      <c r="H1860" s="165">
        <f t="shared" ref="H1860:H1923" si="39">E1860/G1860</f>
        <v>0.54545454545454541</v>
      </c>
      <c r="J1860" t="str">
        <v>Block Group 2, Census Tract 110, Bradley County, Tennessee</v>
      </c>
    </row>
    <row r="1861" spans="1:10" x14ac:dyDescent="0.3">
      <c r="A1861" s="167" t="s">
        <v>7699</v>
      </c>
      <c r="B1861" s="168" t="s">
        <v>2771</v>
      </c>
      <c r="C1861" s="168" t="s">
        <v>7641</v>
      </c>
      <c r="D1861" s="169">
        <v>215</v>
      </c>
      <c r="E1861" s="169">
        <v>340</v>
      </c>
      <c r="F1861" s="169">
        <v>480</v>
      </c>
      <c r="G1861" s="169">
        <v>705</v>
      </c>
      <c r="H1861" s="165">
        <f t="shared" si="39"/>
        <v>0.48226950354609927</v>
      </c>
      <c r="J1861" t="str">
        <v>Block Group 2, Census Tract 110.01, Blount County, Tennessee</v>
      </c>
    </row>
    <row r="1862" spans="1:10" x14ac:dyDescent="0.3">
      <c r="A1862" s="167" t="s">
        <v>7699</v>
      </c>
      <c r="B1862" s="168" t="s">
        <v>2772</v>
      </c>
      <c r="C1862" s="168" t="s">
        <v>7641</v>
      </c>
      <c r="D1862" s="169">
        <v>0</v>
      </c>
      <c r="E1862" s="169">
        <v>0</v>
      </c>
      <c r="F1862" s="169">
        <v>0</v>
      </c>
      <c r="G1862" s="169">
        <v>0</v>
      </c>
      <c r="H1862" s="165" t="e">
        <f t="shared" si="39"/>
        <v>#DIV/0!</v>
      </c>
      <c r="J1862" t="str">
        <v>Block Group 2, Census Tract 110.01, Davidson County, Tennessee</v>
      </c>
    </row>
    <row r="1863" spans="1:10" x14ac:dyDescent="0.3">
      <c r="A1863" s="167" t="s">
        <v>7699</v>
      </c>
      <c r="B1863" s="168" t="s">
        <v>2773</v>
      </c>
      <c r="C1863" s="168" t="s">
        <v>7641</v>
      </c>
      <c r="D1863" s="169">
        <v>315</v>
      </c>
      <c r="E1863" s="169">
        <v>655</v>
      </c>
      <c r="F1863" s="170">
        <v>1145</v>
      </c>
      <c r="G1863" s="170">
        <v>1265</v>
      </c>
      <c r="H1863" s="165">
        <f t="shared" si="39"/>
        <v>0.51778656126482214</v>
      </c>
      <c r="J1863" t="str">
        <v>Block Group 2, Census Tract 110.01, Maury County, Tennessee</v>
      </c>
    </row>
    <row r="1864" spans="1:10" x14ac:dyDescent="0.3">
      <c r="A1864" s="167" t="s">
        <v>7699</v>
      </c>
      <c r="B1864" s="168" t="s">
        <v>2774</v>
      </c>
      <c r="C1864" s="168" t="s">
        <v>7641</v>
      </c>
      <c r="D1864" s="169">
        <v>200</v>
      </c>
      <c r="E1864" s="169">
        <v>210</v>
      </c>
      <c r="F1864" s="169">
        <v>275</v>
      </c>
      <c r="G1864" s="169">
        <v>475</v>
      </c>
      <c r="H1864" s="165">
        <f t="shared" si="39"/>
        <v>0.44210526315789472</v>
      </c>
      <c r="J1864" t="str">
        <v>Block Group 2, Census Tract 110.02, Blount County, Tennessee</v>
      </c>
    </row>
    <row r="1865" spans="1:10" x14ac:dyDescent="0.3">
      <c r="A1865" s="167" t="s">
        <v>7699</v>
      </c>
      <c r="B1865" s="168" t="s">
        <v>2775</v>
      </c>
      <c r="C1865" s="168" t="s">
        <v>7641</v>
      </c>
      <c r="D1865" s="169">
        <v>180</v>
      </c>
      <c r="E1865" s="169">
        <v>315</v>
      </c>
      <c r="F1865" s="169">
        <v>565</v>
      </c>
      <c r="G1865" s="170">
        <v>1020</v>
      </c>
      <c r="H1865" s="165">
        <f t="shared" si="39"/>
        <v>0.30882352941176472</v>
      </c>
      <c r="J1865" t="str">
        <v>Block Group 2, Census Tract 110.02, Davidson County, Tennessee</v>
      </c>
    </row>
    <row r="1866" spans="1:10" x14ac:dyDescent="0.3">
      <c r="A1866" s="167" t="s">
        <v>7699</v>
      </c>
      <c r="B1866" s="168" t="s">
        <v>2776</v>
      </c>
      <c r="C1866" s="168" t="s">
        <v>7641</v>
      </c>
      <c r="D1866" s="169">
        <v>295</v>
      </c>
      <c r="E1866" s="169">
        <v>530</v>
      </c>
      <c r="F1866" s="169">
        <v>615</v>
      </c>
      <c r="G1866" s="169">
        <v>760</v>
      </c>
      <c r="H1866" s="165">
        <f t="shared" si="39"/>
        <v>0.69736842105263153</v>
      </c>
      <c r="J1866" t="str">
        <v>Block Group 2, Census Tract 110.03, Hamilton County, Tennessee</v>
      </c>
    </row>
    <row r="1867" spans="1:10" x14ac:dyDescent="0.3">
      <c r="A1867" s="167" t="s">
        <v>7699</v>
      </c>
      <c r="B1867" s="168" t="s">
        <v>2777</v>
      </c>
      <c r="C1867" s="168" t="s">
        <v>7641</v>
      </c>
      <c r="D1867" s="169">
        <v>55</v>
      </c>
      <c r="E1867" s="169">
        <v>195</v>
      </c>
      <c r="F1867" s="169">
        <v>400</v>
      </c>
      <c r="G1867" s="169">
        <v>745</v>
      </c>
      <c r="H1867" s="165">
        <f t="shared" si="39"/>
        <v>0.26174496644295303</v>
      </c>
      <c r="J1867" t="str">
        <v>Block Group 2, Census Tract 110.03, Maury County, Tennessee</v>
      </c>
    </row>
    <row r="1868" spans="1:10" x14ac:dyDescent="0.3">
      <c r="A1868" s="167" t="s">
        <v>7699</v>
      </c>
      <c r="B1868" s="168" t="s">
        <v>2778</v>
      </c>
      <c r="C1868" s="168" t="s">
        <v>7641</v>
      </c>
      <c r="D1868" s="169">
        <v>385</v>
      </c>
      <c r="E1868" s="169">
        <v>595</v>
      </c>
      <c r="F1868" s="170">
        <v>1000</v>
      </c>
      <c r="G1868" s="170">
        <v>1165</v>
      </c>
      <c r="H1868" s="165">
        <f t="shared" si="39"/>
        <v>0.51072961373390557</v>
      </c>
      <c r="J1868" t="str">
        <v>Block Group 2, Census Tract 110.04, Hamilton County, Tennessee</v>
      </c>
    </row>
    <row r="1869" spans="1:10" x14ac:dyDescent="0.3">
      <c r="A1869" s="167" t="s">
        <v>7699</v>
      </c>
      <c r="B1869" s="168" t="s">
        <v>2779</v>
      </c>
      <c r="C1869" s="168" t="s">
        <v>7641</v>
      </c>
      <c r="D1869" s="169">
        <v>190</v>
      </c>
      <c r="E1869" s="169">
        <v>440</v>
      </c>
      <c r="F1869" s="169">
        <v>530</v>
      </c>
      <c r="G1869" s="169">
        <v>845</v>
      </c>
      <c r="H1869" s="165">
        <f t="shared" si="39"/>
        <v>0.52071005917159763</v>
      </c>
      <c r="J1869" t="str">
        <v>Block Group 2, Census Tract 110.04, Maury County, Tennessee</v>
      </c>
    </row>
    <row r="1870" spans="1:10" x14ac:dyDescent="0.3">
      <c r="A1870" s="167" t="s">
        <v>7699</v>
      </c>
      <c r="B1870" s="168" t="s">
        <v>2780</v>
      </c>
      <c r="C1870" s="168" t="s">
        <v>7641</v>
      </c>
      <c r="D1870" s="169">
        <v>580</v>
      </c>
      <c r="E1870" s="169">
        <v>670</v>
      </c>
      <c r="F1870" s="169">
        <v>965</v>
      </c>
      <c r="G1870" s="169">
        <v>990</v>
      </c>
      <c r="H1870" s="165">
        <f t="shared" si="39"/>
        <v>0.6767676767676768</v>
      </c>
      <c r="J1870" t="str">
        <v>Block Group 2, Census Tract 110.10, Shelby County, Tennessee</v>
      </c>
    </row>
    <row r="1871" spans="1:10" x14ac:dyDescent="0.3">
      <c r="A1871" s="167" t="s">
        <v>7699</v>
      </c>
      <c r="B1871" s="168" t="s">
        <v>2781</v>
      </c>
      <c r="C1871" s="168" t="s">
        <v>7641</v>
      </c>
      <c r="D1871" s="169">
        <v>125</v>
      </c>
      <c r="E1871" s="169">
        <v>175</v>
      </c>
      <c r="F1871" s="169">
        <v>545</v>
      </c>
      <c r="G1871" s="169">
        <v>570</v>
      </c>
      <c r="H1871" s="165">
        <f t="shared" si="39"/>
        <v>0.30701754385964913</v>
      </c>
      <c r="J1871" t="str">
        <v>Block Group 2, Census Tract 110.20, Shelby County, Tennessee</v>
      </c>
    </row>
    <row r="1872" spans="1:10" x14ac:dyDescent="0.3">
      <c r="A1872" s="167" t="s">
        <v>7699</v>
      </c>
      <c r="B1872" s="168" t="s">
        <v>2782</v>
      </c>
      <c r="C1872" s="168" t="s">
        <v>7641</v>
      </c>
      <c r="D1872" s="169">
        <v>125</v>
      </c>
      <c r="E1872" s="169">
        <v>580</v>
      </c>
      <c r="F1872" s="169">
        <v>725</v>
      </c>
      <c r="G1872" s="169">
        <v>910</v>
      </c>
      <c r="H1872" s="165">
        <f t="shared" si="39"/>
        <v>0.63736263736263732</v>
      </c>
      <c r="J1872" t="str">
        <v>Block Group 2, Census Tract 1101, Morgan County, Tennessee</v>
      </c>
    </row>
    <row r="1873" spans="1:10" x14ac:dyDescent="0.3">
      <c r="A1873" s="167" t="s">
        <v>7699</v>
      </c>
      <c r="B1873" s="168" t="s">
        <v>2783</v>
      </c>
      <c r="C1873" s="168" t="s">
        <v>7641</v>
      </c>
      <c r="D1873" s="169">
        <v>310</v>
      </c>
      <c r="E1873" s="169">
        <v>685</v>
      </c>
      <c r="F1873" s="170">
        <v>1915</v>
      </c>
      <c r="G1873" s="170">
        <v>2045</v>
      </c>
      <c r="H1873" s="165">
        <f t="shared" si="39"/>
        <v>0.33496332518337407</v>
      </c>
      <c r="J1873" t="str">
        <v>Block Group 2, Census Tract 1102, Morgan County, Tennessee</v>
      </c>
    </row>
    <row r="1874" spans="1:10" x14ac:dyDescent="0.3">
      <c r="A1874" s="167" t="s">
        <v>7699</v>
      </c>
      <c r="B1874" s="168" t="s">
        <v>2784</v>
      </c>
      <c r="C1874" s="168" t="s">
        <v>7641</v>
      </c>
      <c r="D1874" s="169">
        <v>245</v>
      </c>
      <c r="E1874" s="169">
        <v>335</v>
      </c>
      <c r="F1874" s="169">
        <v>555</v>
      </c>
      <c r="G1874" s="170">
        <v>1235</v>
      </c>
      <c r="H1874" s="165">
        <f t="shared" si="39"/>
        <v>0.27125506072874495</v>
      </c>
      <c r="J1874" t="str">
        <v>Block Group 2, Census Tract 1102.01, Stewart County, Tennessee</v>
      </c>
    </row>
    <row r="1875" spans="1:10" x14ac:dyDescent="0.3">
      <c r="A1875" s="167" t="s">
        <v>7699</v>
      </c>
      <c r="B1875" s="168" t="s">
        <v>2785</v>
      </c>
      <c r="C1875" s="168" t="s">
        <v>7641</v>
      </c>
      <c r="D1875" s="169">
        <v>940</v>
      </c>
      <c r="E1875" s="170">
        <v>1100</v>
      </c>
      <c r="F1875" s="170">
        <v>1140</v>
      </c>
      <c r="G1875" s="170">
        <v>1210</v>
      </c>
      <c r="H1875" s="165">
        <f t="shared" si="39"/>
        <v>0.90909090909090906</v>
      </c>
      <c r="J1875" t="str">
        <v>Block Group 2, Census Tract 1103, Morgan County, Tennessee</v>
      </c>
    </row>
    <row r="1876" spans="1:10" x14ac:dyDescent="0.3">
      <c r="A1876" s="167" t="s">
        <v>7699</v>
      </c>
      <c r="B1876" s="168" t="s">
        <v>2786</v>
      </c>
      <c r="C1876" s="168" t="s">
        <v>7641</v>
      </c>
      <c r="D1876" s="169">
        <v>570</v>
      </c>
      <c r="E1876" s="169">
        <v>860</v>
      </c>
      <c r="F1876" s="170">
        <v>1165</v>
      </c>
      <c r="G1876" s="170">
        <v>1640</v>
      </c>
      <c r="H1876" s="165">
        <f t="shared" si="39"/>
        <v>0.52439024390243905</v>
      </c>
      <c r="J1876" t="str">
        <v>Block Group 2, Census Tract 1104, Morgan County, Tennessee</v>
      </c>
    </row>
    <row r="1877" spans="1:10" x14ac:dyDescent="0.3">
      <c r="A1877" s="167" t="s">
        <v>7699</v>
      </c>
      <c r="B1877" s="168" t="s">
        <v>2787</v>
      </c>
      <c r="C1877" s="168" t="s">
        <v>7641</v>
      </c>
      <c r="D1877" s="169">
        <v>360</v>
      </c>
      <c r="E1877" s="169">
        <v>780</v>
      </c>
      <c r="F1877" s="169">
        <v>955</v>
      </c>
      <c r="G1877" s="170">
        <v>1325</v>
      </c>
      <c r="H1877" s="165">
        <f t="shared" si="39"/>
        <v>0.58867924528301885</v>
      </c>
      <c r="J1877" t="str">
        <v>Block Group 2, Census Tract 1105, Morgan County, Tennessee</v>
      </c>
    </row>
    <row r="1878" spans="1:10" x14ac:dyDescent="0.3">
      <c r="A1878" s="167" t="s">
        <v>7699</v>
      </c>
      <c r="B1878" s="168" t="s">
        <v>2788</v>
      </c>
      <c r="C1878" s="168" t="s">
        <v>7641</v>
      </c>
      <c r="D1878" s="169">
        <v>200</v>
      </c>
      <c r="E1878" s="169">
        <v>740</v>
      </c>
      <c r="F1878" s="170">
        <v>1285</v>
      </c>
      <c r="G1878" s="170">
        <v>2600</v>
      </c>
      <c r="H1878" s="165">
        <f t="shared" si="39"/>
        <v>0.2846153846153846</v>
      </c>
      <c r="J1878" t="str">
        <v>Block Group 2, Census Tract 1106, Stewart County, Tennessee</v>
      </c>
    </row>
    <row r="1879" spans="1:10" x14ac:dyDescent="0.3">
      <c r="A1879" s="167" t="s">
        <v>7699</v>
      </c>
      <c r="B1879" s="168" t="s">
        <v>2789</v>
      </c>
      <c r="C1879" s="168" t="s">
        <v>7641</v>
      </c>
      <c r="D1879" s="169">
        <v>640</v>
      </c>
      <c r="E1879" s="170">
        <v>1095</v>
      </c>
      <c r="F1879" s="170">
        <v>1315</v>
      </c>
      <c r="G1879" s="170">
        <v>2225</v>
      </c>
      <c r="H1879" s="165">
        <f t="shared" si="39"/>
        <v>0.49213483146067416</v>
      </c>
      <c r="J1879" t="str">
        <v>Block Group 2, Census Tract 1107, Stewart County, Tennessee</v>
      </c>
    </row>
    <row r="1880" spans="1:10" x14ac:dyDescent="0.3">
      <c r="A1880" s="167" t="s">
        <v>7699</v>
      </c>
      <c r="B1880" s="168" t="s">
        <v>2790</v>
      </c>
      <c r="C1880" s="168" t="s">
        <v>7641</v>
      </c>
      <c r="D1880" s="169">
        <v>30</v>
      </c>
      <c r="E1880" s="169">
        <v>145</v>
      </c>
      <c r="F1880" s="169">
        <v>160</v>
      </c>
      <c r="G1880" s="170">
        <v>1355</v>
      </c>
      <c r="H1880" s="165">
        <f t="shared" si="39"/>
        <v>0.1070110701107011</v>
      </c>
      <c r="J1880" t="str">
        <v>Block Group 2, Census Tract 111, Davidson County, Tennessee</v>
      </c>
    </row>
    <row r="1881" spans="1:10" x14ac:dyDescent="0.3">
      <c r="A1881" s="167" t="s">
        <v>7699</v>
      </c>
      <c r="B1881" s="168" t="s">
        <v>2791</v>
      </c>
      <c r="C1881" s="168" t="s">
        <v>7641</v>
      </c>
      <c r="D1881" s="169">
        <v>75</v>
      </c>
      <c r="E1881" s="169">
        <v>300</v>
      </c>
      <c r="F1881" s="169">
        <v>695</v>
      </c>
      <c r="G1881" s="170">
        <v>1380</v>
      </c>
      <c r="H1881" s="165">
        <f t="shared" si="39"/>
        <v>0.21739130434782608</v>
      </c>
      <c r="J1881" t="str">
        <v>Block Group 2, Census Tract 111, Hamilton County, Tennessee</v>
      </c>
    </row>
    <row r="1882" spans="1:10" x14ac:dyDescent="0.3">
      <c r="A1882" s="167" t="s">
        <v>7699</v>
      </c>
      <c r="B1882" s="168" t="s">
        <v>2792</v>
      </c>
      <c r="C1882" s="168" t="s">
        <v>7641</v>
      </c>
      <c r="D1882" s="169">
        <v>95</v>
      </c>
      <c r="E1882" s="169">
        <v>385</v>
      </c>
      <c r="F1882" s="169">
        <v>680</v>
      </c>
      <c r="G1882" s="170">
        <v>1215</v>
      </c>
      <c r="H1882" s="165">
        <f t="shared" si="39"/>
        <v>0.3168724279835391</v>
      </c>
      <c r="J1882" t="str">
        <v>Block Group 2, Census Tract 111, Shelby County, Tennessee</v>
      </c>
    </row>
    <row r="1883" spans="1:10" x14ac:dyDescent="0.3">
      <c r="A1883" s="167" t="s">
        <v>7699</v>
      </c>
      <c r="B1883" s="168" t="s">
        <v>2793</v>
      </c>
      <c r="C1883" s="168" t="s">
        <v>7641</v>
      </c>
      <c r="D1883" s="169">
        <v>85</v>
      </c>
      <c r="E1883" s="169">
        <v>615</v>
      </c>
      <c r="F1883" s="169">
        <v>765</v>
      </c>
      <c r="G1883" s="170">
        <v>1435</v>
      </c>
      <c r="H1883" s="165">
        <f t="shared" si="39"/>
        <v>0.42857142857142855</v>
      </c>
      <c r="J1883" t="str">
        <v>Block Group 2, Census Tract 111.01, Blount County, Tennessee</v>
      </c>
    </row>
    <row r="1884" spans="1:10" x14ac:dyDescent="0.3">
      <c r="A1884" s="167" t="s">
        <v>7699</v>
      </c>
      <c r="B1884" s="168" t="s">
        <v>2794</v>
      </c>
      <c r="C1884" s="168" t="s">
        <v>7641</v>
      </c>
      <c r="D1884" s="169">
        <v>240</v>
      </c>
      <c r="E1884" s="169">
        <v>310</v>
      </c>
      <c r="F1884" s="169">
        <v>450</v>
      </c>
      <c r="G1884" s="170">
        <v>1085</v>
      </c>
      <c r="H1884" s="165">
        <f t="shared" si="39"/>
        <v>0.2857142857142857</v>
      </c>
      <c r="J1884" t="str">
        <v>Block Group 2, Census Tract 111.01, Bradley County, Tennessee</v>
      </c>
    </row>
    <row r="1885" spans="1:10" x14ac:dyDescent="0.3">
      <c r="A1885" s="167" t="s">
        <v>7699</v>
      </c>
      <c r="B1885" s="168" t="s">
        <v>2795</v>
      </c>
      <c r="C1885" s="168" t="s">
        <v>7641</v>
      </c>
      <c r="D1885" s="169">
        <v>210</v>
      </c>
      <c r="E1885" s="169">
        <v>420</v>
      </c>
      <c r="F1885" s="169">
        <v>530</v>
      </c>
      <c r="G1885" s="170">
        <v>1205</v>
      </c>
      <c r="H1885" s="165">
        <f t="shared" si="39"/>
        <v>0.34854771784232363</v>
      </c>
      <c r="J1885" t="str">
        <v>Block Group 2, Census Tract 111.01, Maury County, Tennessee</v>
      </c>
    </row>
    <row r="1886" spans="1:10" x14ac:dyDescent="0.3">
      <c r="A1886" s="167" t="s">
        <v>7699</v>
      </c>
      <c r="B1886" s="168" t="s">
        <v>2796</v>
      </c>
      <c r="C1886" s="168" t="s">
        <v>7641</v>
      </c>
      <c r="D1886" s="169">
        <v>205</v>
      </c>
      <c r="E1886" s="169">
        <v>580</v>
      </c>
      <c r="F1886" s="169">
        <v>640</v>
      </c>
      <c r="G1886" s="170">
        <v>1000</v>
      </c>
      <c r="H1886" s="165">
        <f t="shared" si="39"/>
        <v>0.57999999999999996</v>
      </c>
      <c r="J1886" t="str">
        <v>Block Group 2, Census Tract 111.02, Blount County, Tennessee</v>
      </c>
    </row>
    <row r="1887" spans="1:10" x14ac:dyDescent="0.3">
      <c r="A1887" s="167" t="s">
        <v>7699</v>
      </c>
      <c r="B1887" s="168" t="s">
        <v>2797</v>
      </c>
      <c r="C1887" s="168" t="s">
        <v>7641</v>
      </c>
      <c r="D1887" s="169">
        <v>140</v>
      </c>
      <c r="E1887" s="169">
        <v>240</v>
      </c>
      <c r="F1887" s="169">
        <v>370</v>
      </c>
      <c r="G1887" s="169">
        <v>545</v>
      </c>
      <c r="H1887" s="165">
        <f t="shared" si="39"/>
        <v>0.44036697247706424</v>
      </c>
      <c r="J1887" t="str">
        <v>Block Group 2, Census Tract 111.02, Bradley County, Tennessee</v>
      </c>
    </row>
    <row r="1888" spans="1:10" x14ac:dyDescent="0.3">
      <c r="A1888" s="167" t="s">
        <v>7699</v>
      </c>
      <c r="B1888" s="168" t="s">
        <v>2798</v>
      </c>
      <c r="C1888" s="168" t="s">
        <v>7641</v>
      </c>
      <c r="D1888" s="169">
        <v>10</v>
      </c>
      <c r="E1888" s="169">
        <v>75</v>
      </c>
      <c r="F1888" s="169">
        <v>240</v>
      </c>
      <c r="G1888" s="170">
        <v>1195</v>
      </c>
      <c r="H1888" s="165">
        <f t="shared" si="39"/>
        <v>6.2761506276150625E-2</v>
      </c>
      <c r="J1888" t="str">
        <v>Block Group 2, Census Tract 111.02, Maury County, Tennessee</v>
      </c>
    </row>
    <row r="1889" spans="1:10" x14ac:dyDescent="0.3">
      <c r="A1889" s="167" t="s">
        <v>7699</v>
      </c>
      <c r="B1889" s="168" t="s">
        <v>2799</v>
      </c>
      <c r="C1889" s="168" t="s">
        <v>7641</v>
      </c>
      <c r="D1889" s="169">
        <v>470</v>
      </c>
      <c r="E1889" s="169">
        <v>565</v>
      </c>
      <c r="F1889" s="169">
        <v>785</v>
      </c>
      <c r="G1889" s="170">
        <v>1245</v>
      </c>
      <c r="H1889" s="165">
        <f t="shared" si="39"/>
        <v>0.45381526104417669</v>
      </c>
      <c r="J1889" t="str">
        <v>Block Group 2, Census Tract 112, Davidson County, Tennessee</v>
      </c>
    </row>
    <row r="1890" spans="1:10" x14ac:dyDescent="0.3">
      <c r="A1890" s="167" t="s">
        <v>7699</v>
      </c>
      <c r="B1890" s="168" t="s">
        <v>2800</v>
      </c>
      <c r="C1890" s="168" t="s">
        <v>7641</v>
      </c>
      <c r="D1890" s="169">
        <v>145</v>
      </c>
      <c r="E1890" s="169">
        <v>335</v>
      </c>
      <c r="F1890" s="169">
        <v>690</v>
      </c>
      <c r="G1890" s="170">
        <v>1660</v>
      </c>
      <c r="H1890" s="165">
        <f t="shared" si="39"/>
        <v>0.20180722891566266</v>
      </c>
      <c r="J1890" t="str">
        <v>Block Group 2, Census Tract 112, Maury County, Tennessee</v>
      </c>
    </row>
    <row r="1891" spans="1:10" x14ac:dyDescent="0.3">
      <c r="A1891" s="167" t="s">
        <v>7699</v>
      </c>
      <c r="B1891" s="168" t="s">
        <v>2801</v>
      </c>
      <c r="C1891" s="168" t="s">
        <v>7641</v>
      </c>
      <c r="D1891" s="169">
        <v>115</v>
      </c>
      <c r="E1891" s="169">
        <v>445</v>
      </c>
      <c r="F1891" s="169">
        <v>555</v>
      </c>
      <c r="G1891" s="169">
        <v>760</v>
      </c>
      <c r="H1891" s="165">
        <f t="shared" si="39"/>
        <v>0.58552631578947367</v>
      </c>
      <c r="J1891" t="str">
        <v>Block Group 2, Census Tract 112, Shelby County, Tennessee</v>
      </c>
    </row>
    <row r="1892" spans="1:10" x14ac:dyDescent="0.3">
      <c r="A1892" s="167" t="s">
        <v>7699</v>
      </c>
      <c r="B1892" s="168" t="s">
        <v>2802</v>
      </c>
      <c r="C1892" s="168" t="s">
        <v>7641</v>
      </c>
      <c r="D1892" s="169">
        <v>135</v>
      </c>
      <c r="E1892" s="169">
        <v>735</v>
      </c>
      <c r="F1892" s="169">
        <v>825</v>
      </c>
      <c r="G1892" s="170">
        <v>1440</v>
      </c>
      <c r="H1892" s="165">
        <f t="shared" si="39"/>
        <v>0.51041666666666663</v>
      </c>
      <c r="J1892" t="str">
        <v>Block Group 2, Census Tract 112.01, Blount County, Tennessee</v>
      </c>
    </row>
    <row r="1893" spans="1:10" x14ac:dyDescent="0.3">
      <c r="A1893" s="167" t="s">
        <v>7699</v>
      </c>
      <c r="B1893" s="168" t="s">
        <v>2803</v>
      </c>
      <c r="C1893" s="168" t="s">
        <v>7641</v>
      </c>
      <c r="D1893" s="169">
        <v>135</v>
      </c>
      <c r="E1893" s="169">
        <v>285</v>
      </c>
      <c r="F1893" s="169">
        <v>535</v>
      </c>
      <c r="G1893" s="170">
        <v>1050</v>
      </c>
      <c r="H1893" s="165">
        <f t="shared" si="39"/>
        <v>0.27142857142857141</v>
      </c>
      <c r="J1893" t="str">
        <v>Block Group 2, Census Tract 112.01, Bradley County, Tennessee</v>
      </c>
    </row>
    <row r="1894" spans="1:10" x14ac:dyDescent="0.3">
      <c r="A1894" s="167" t="s">
        <v>7699</v>
      </c>
      <c r="B1894" s="168" t="s">
        <v>2804</v>
      </c>
      <c r="C1894" s="168" t="s">
        <v>7641</v>
      </c>
      <c r="D1894" s="169">
        <v>235</v>
      </c>
      <c r="E1894" s="169">
        <v>400</v>
      </c>
      <c r="F1894" s="169">
        <v>730</v>
      </c>
      <c r="G1894" s="170">
        <v>1045</v>
      </c>
      <c r="H1894" s="165">
        <f t="shared" si="39"/>
        <v>0.38277511961722488</v>
      </c>
      <c r="J1894" t="str">
        <v>Block Group 2, Census Tract 112.02, Blount County, Tennessee</v>
      </c>
    </row>
    <row r="1895" spans="1:10" x14ac:dyDescent="0.3">
      <c r="A1895" s="167" t="s">
        <v>7699</v>
      </c>
      <c r="B1895" s="168" t="s">
        <v>2805</v>
      </c>
      <c r="C1895" s="168" t="s">
        <v>7641</v>
      </c>
      <c r="D1895" s="169">
        <v>155</v>
      </c>
      <c r="E1895" s="169">
        <v>350</v>
      </c>
      <c r="F1895" s="169">
        <v>475</v>
      </c>
      <c r="G1895" s="170">
        <v>1075</v>
      </c>
      <c r="H1895" s="165">
        <f t="shared" si="39"/>
        <v>0.32558139534883723</v>
      </c>
      <c r="J1895" t="str">
        <v>Block Group 2, Census Tract 112.03, Bradley County, Tennessee</v>
      </c>
    </row>
    <row r="1896" spans="1:10" x14ac:dyDescent="0.3">
      <c r="A1896" s="167" t="s">
        <v>7699</v>
      </c>
      <c r="B1896" s="168" t="s">
        <v>2806</v>
      </c>
      <c r="C1896" s="168" t="s">
        <v>7641</v>
      </c>
      <c r="D1896" s="169">
        <v>130</v>
      </c>
      <c r="E1896" s="169">
        <v>430</v>
      </c>
      <c r="F1896" s="169">
        <v>855</v>
      </c>
      <c r="G1896" s="170">
        <v>1820</v>
      </c>
      <c r="H1896" s="165">
        <f t="shared" si="39"/>
        <v>0.23626373626373626</v>
      </c>
      <c r="J1896" t="str">
        <v>Block Group 2, Census Tract 112.03, Hamilton County, Tennessee</v>
      </c>
    </row>
    <row r="1897" spans="1:10" x14ac:dyDescent="0.3">
      <c r="A1897" s="167" t="s">
        <v>7699</v>
      </c>
      <c r="B1897" s="168" t="s">
        <v>2807</v>
      </c>
      <c r="C1897" s="168" t="s">
        <v>7641</v>
      </c>
      <c r="D1897" s="169">
        <v>145</v>
      </c>
      <c r="E1897" s="169">
        <v>395</v>
      </c>
      <c r="F1897" s="169">
        <v>725</v>
      </c>
      <c r="G1897" s="170">
        <v>1775</v>
      </c>
      <c r="H1897" s="165">
        <f t="shared" si="39"/>
        <v>0.22253521126760564</v>
      </c>
      <c r="J1897" t="str">
        <v>Block Group 2, Census Tract 112.04, Bradley County, Tennessee</v>
      </c>
    </row>
    <row r="1898" spans="1:10" x14ac:dyDescent="0.3">
      <c r="A1898" s="167" t="s">
        <v>7699</v>
      </c>
      <c r="B1898" s="168" t="s">
        <v>2808</v>
      </c>
      <c r="C1898" s="168" t="s">
        <v>7641</v>
      </c>
      <c r="D1898" s="169">
        <v>35</v>
      </c>
      <c r="E1898" s="169">
        <v>135</v>
      </c>
      <c r="F1898" s="169">
        <v>700</v>
      </c>
      <c r="G1898" s="170">
        <v>1005</v>
      </c>
      <c r="H1898" s="165">
        <f t="shared" si="39"/>
        <v>0.13432835820895522</v>
      </c>
      <c r="J1898" t="str">
        <v>Block Group 2, Census Tract 112.04, Hamilton County, Tennessee</v>
      </c>
    </row>
    <row r="1899" spans="1:10" x14ac:dyDescent="0.3">
      <c r="A1899" s="167" t="s">
        <v>7699</v>
      </c>
      <c r="B1899" s="168" t="s">
        <v>2809</v>
      </c>
      <c r="C1899" s="168" t="s">
        <v>7641</v>
      </c>
      <c r="D1899" s="169">
        <v>130</v>
      </c>
      <c r="E1899" s="169">
        <v>345</v>
      </c>
      <c r="F1899" s="169">
        <v>470</v>
      </c>
      <c r="G1899" s="170">
        <v>1125</v>
      </c>
      <c r="H1899" s="165">
        <f t="shared" si="39"/>
        <v>0.30666666666666664</v>
      </c>
      <c r="J1899" t="str">
        <v>Block Group 2, Census Tract 112.05, Hamilton County, Tennessee</v>
      </c>
    </row>
    <row r="1900" spans="1:10" x14ac:dyDescent="0.3">
      <c r="A1900" s="167" t="s">
        <v>7699</v>
      </c>
      <c r="B1900" s="168" t="s">
        <v>2810</v>
      </c>
      <c r="C1900" s="168" t="s">
        <v>7641</v>
      </c>
      <c r="D1900" s="169">
        <v>0</v>
      </c>
      <c r="E1900" s="169">
        <v>0</v>
      </c>
      <c r="F1900" s="169">
        <v>0</v>
      </c>
      <c r="G1900" s="169">
        <v>0</v>
      </c>
      <c r="H1900" s="165" t="e">
        <f t="shared" si="39"/>
        <v>#DIV/0!</v>
      </c>
      <c r="J1900" t="str">
        <v>Block Group 2, Census Tract 112.06, Hamilton County, Tennessee</v>
      </c>
    </row>
    <row r="1901" spans="1:10" x14ac:dyDescent="0.3">
      <c r="A1901" s="167" t="s">
        <v>7699</v>
      </c>
      <c r="B1901" s="168" t="s">
        <v>2811</v>
      </c>
      <c r="C1901" s="168" t="s">
        <v>7641</v>
      </c>
      <c r="D1901" s="169">
        <v>0</v>
      </c>
      <c r="E1901" s="169">
        <v>50</v>
      </c>
      <c r="F1901" s="169">
        <v>160</v>
      </c>
      <c r="G1901" s="170">
        <v>1175</v>
      </c>
      <c r="H1901" s="165">
        <f t="shared" si="39"/>
        <v>4.2553191489361701E-2</v>
      </c>
      <c r="J1901" t="str">
        <v>Block Group 2, Census Tract 113, Davidson County, Tennessee</v>
      </c>
    </row>
    <row r="1902" spans="1:10" x14ac:dyDescent="0.3">
      <c r="A1902" s="167" t="s">
        <v>7699</v>
      </c>
      <c r="B1902" s="168" t="s">
        <v>2812</v>
      </c>
      <c r="C1902" s="168" t="s">
        <v>7641</v>
      </c>
      <c r="D1902" s="169">
        <v>90</v>
      </c>
      <c r="E1902" s="169">
        <v>160</v>
      </c>
      <c r="F1902" s="169">
        <v>640</v>
      </c>
      <c r="G1902" s="170">
        <v>1085</v>
      </c>
      <c r="H1902" s="165">
        <f t="shared" si="39"/>
        <v>0.14746543778801843</v>
      </c>
      <c r="J1902" t="str">
        <v>Block Group 2, Census Tract 113, Shelby County, Tennessee</v>
      </c>
    </row>
    <row r="1903" spans="1:10" x14ac:dyDescent="0.3">
      <c r="A1903" s="167" t="s">
        <v>7699</v>
      </c>
      <c r="B1903" s="168" t="s">
        <v>2813</v>
      </c>
      <c r="C1903" s="168" t="s">
        <v>7641</v>
      </c>
      <c r="D1903" s="169">
        <v>390</v>
      </c>
      <c r="E1903" s="169">
        <v>935</v>
      </c>
      <c r="F1903" s="170">
        <v>1125</v>
      </c>
      <c r="G1903" s="170">
        <v>2475</v>
      </c>
      <c r="H1903" s="165">
        <f t="shared" si="39"/>
        <v>0.37777777777777777</v>
      </c>
      <c r="J1903" t="str">
        <v>Block Group 2, Census Tract 113.01, Blount County, Tennessee</v>
      </c>
    </row>
    <row r="1904" spans="1:10" x14ac:dyDescent="0.3">
      <c r="A1904" s="167" t="s">
        <v>7699</v>
      </c>
      <c r="B1904" s="168" t="s">
        <v>2814</v>
      </c>
      <c r="C1904" s="168" t="s">
        <v>7641</v>
      </c>
      <c r="D1904" s="169">
        <v>170</v>
      </c>
      <c r="E1904" s="169">
        <v>500</v>
      </c>
      <c r="F1904" s="169">
        <v>840</v>
      </c>
      <c r="G1904" s="170">
        <v>1640</v>
      </c>
      <c r="H1904" s="165">
        <f t="shared" si="39"/>
        <v>0.3048780487804878</v>
      </c>
      <c r="J1904" t="str">
        <v>Block Group 2, Census Tract 113.01, Bradley County, Tennessee</v>
      </c>
    </row>
    <row r="1905" spans="1:10" x14ac:dyDescent="0.3">
      <c r="A1905" s="167" t="s">
        <v>7699</v>
      </c>
      <c r="B1905" s="168" t="s">
        <v>2815</v>
      </c>
      <c r="C1905" s="168" t="s">
        <v>7641</v>
      </c>
      <c r="D1905" s="169">
        <v>155</v>
      </c>
      <c r="E1905" s="169">
        <v>210</v>
      </c>
      <c r="F1905" s="169">
        <v>255</v>
      </c>
      <c r="G1905" s="169">
        <v>840</v>
      </c>
      <c r="H1905" s="165">
        <f t="shared" si="39"/>
        <v>0.25</v>
      </c>
      <c r="J1905" t="str">
        <v>Block Group 2, Census Tract 113.02, Blount County, Tennessee</v>
      </c>
    </row>
    <row r="1906" spans="1:10" x14ac:dyDescent="0.3">
      <c r="A1906" s="167" t="s">
        <v>7699</v>
      </c>
      <c r="B1906" s="168" t="s">
        <v>2816</v>
      </c>
      <c r="C1906" s="168" t="s">
        <v>7641</v>
      </c>
      <c r="D1906" s="169">
        <v>370</v>
      </c>
      <c r="E1906" s="169">
        <v>600</v>
      </c>
      <c r="F1906" s="170">
        <v>1030</v>
      </c>
      <c r="G1906" s="170">
        <v>1435</v>
      </c>
      <c r="H1906" s="165">
        <f t="shared" si="39"/>
        <v>0.41811846689895471</v>
      </c>
      <c r="J1906" t="str">
        <v>Block Group 2, Census Tract 113.02, Bradley County, Tennessee</v>
      </c>
    </row>
    <row r="1907" spans="1:10" x14ac:dyDescent="0.3">
      <c r="A1907" s="167" t="s">
        <v>7699</v>
      </c>
      <c r="B1907" s="168" t="s">
        <v>2817</v>
      </c>
      <c r="C1907" s="168" t="s">
        <v>7641</v>
      </c>
      <c r="D1907" s="169">
        <v>150</v>
      </c>
      <c r="E1907" s="169">
        <v>385</v>
      </c>
      <c r="F1907" s="169">
        <v>600</v>
      </c>
      <c r="G1907" s="170">
        <v>1465</v>
      </c>
      <c r="H1907" s="165">
        <f t="shared" si="39"/>
        <v>0.26279863481228671</v>
      </c>
      <c r="J1907" t="str">
        <v>Block Group 2, Census Tract 113.11, Hamilton County, Tennessee</v>
      </c>
    </row>
    <row r="1908" spans="1:10" x14ac:dyDescent="0.3">
      <c r="A1908" s="167" t="s">
        <v>7699</v>
      </c>
      <c r="B1908" s="168" t="s">
        <v>2818</v>
      </c>
      <c r="C1908" s="168" t="s">
        <v>7641</v>
      </c>
      <c r="D1908" s="169">
        <v>370</v>
      </c>
      <c r="E1908" s="169">
        <v>565</v>
      </c>
      <c r="F1908" s="169">
        <v>840</v>
      </c>
      <c r="G1908" s="170">
        <v>1205</v>
      </c>
      <c r="H1908" s="165">
        <f t="shared" si="39"/>
        <v>0.46887966804979253</v>
      </c>
      <c r="J1908" t="str">
        <v>Block Group 2, Census Tract 113.14, Hamilton County, Tennessee</v>
      </c>
    </row>
    <row r="1909" spans="1:10" x14ac:dyDescent="0.3">
      <c r="A1909" s="167" t="s">
        <v>7699</v>
      </c>
      <c r="B1909" s="168" t="s">
        <v>2819</v>
      </c>
      <c r="C1909" s="168" t="s">
        <v>7641</v>
      </c>
      <c r="D1909" s="169">
        <v>230</v>
      </c>
      <c r="E1909" s="169">
        <v>315</v>
      </c>
      <c r="F1909" s="169">
        <v>490</v>
      </c>
      <c r="G1909" s="170">
        <v>1085</v>
      </c>
      <c r="H1909" s="165">
        <f t="shared" si="39"/>
        <v>0.29032258064516131</v>
      </c>
      <c r="J1909" t="str">
        <v>Block Group 2, Census Tract 113.21, Hamilton County, Tennessee</v>
      </c>
    </row>
    <row r="1910" spans="1:10" x14ac:dyDescent="0.3">
      <c r="A1910" s="167" t="s">
        <v>7699</v>
      </c>
      <c r="B1910" s="168" t="s">
        <v>2820</v>
      </c>
      <c r="C1910" s="168" t="s">
        <v>7641</v>
      </c>
      <c r="D1910" s="169">
        <v>315</v>
      </c>
      <c r="E1910" s="169">
        <v>820</v>
      </c>
      <c r="F1910" s="170">
        <v>1100</v>
      </c>
      <c r="G1910" s="170">
        <v>1600</v>
      </c>
      <c r="H1910" s="165">
        <f t="shared" si="39"/>
        <v>0.51249999999999996</v>
      </c>
      <c r="J1910" t="str">
        <v>Block Group 2, Census Tract 113.23, Hamilton County, Tennessee</v>
      </c>
    </row>
    <row r="1911" spans="1:10" x14ac:dyDescent="0.3">
      <c r="A1911" s="167" t="s">
        <v>7699</v>
      </c>
      <c r="B1911" s="168" t="s">
        <v>2821</v>
      </c>
      <c r="C1911" s="168" t="s">
        <v>7641</v>
      </c>
      <c r="D1911" s="169">
        <v>345</v>
      </c>
      <c r="E1911" s="169">
        <v>430</v>
      </c>
      <c r="F1911" s="169">
        <v>530</v>
      </c>
      <c r="G1911" s="170">
        <v>1055</v>
      </c>
      <c r="H1911" s="165">
        <f t="shared" si="39"/>
        <v>0.40758293838862558</v>
      </c>
      <c r="J1911" t="str">
        <v>Block Group 2, Census Tract 113.24, Hamilton County, Tennessee</v>
      </c>
    </row>
    <row r="1912" spans="1:10" x14ac:dyDescent="0.3">
      <c r="A1912" s="167" t="s">
        <v>7699</v>
      </c>
      <c r="B1912" s="168" t="s">
        <v>2822</v>
      </c>
      <c r="C1912" s="168" t="s">
        <v>7641</v>
      </c>
      <c r="D1912" s="169">
        <v>370</v>
      </c>
      <c r="E1912" s="169">
        <v>410</v>
      </c>
      <c r="F1912" s="169">
        <v>665</v>
      </c>
      <c r="G1912" s="170">
        <v>1930</v>
      </c>
      <c r="H1912" s="165">
        <f t="shared" si="39"/>
        <v>0.21243523316062177</v>
      </c>
      <c r="J1912" t="str">
        <v>Block Group 2, Census Tract 113.25, Hamilton County, Tennessee</v>
      </c>
    </row>
    <row r="1913" spans="1:10" x14ac:dyDescent="0.3">
      <c r="A1913" s="167" t="s">
        <v>7699</v>
      </c>
      <c r="B1913" s="168" t="s">
        <v>2823</v>
      </c>
      <c r="C1913" s="168" t="s">
        <v>7641</v>
      </c>
      <c r="D1913" s="169">
        <v>190</v>
      </c>
      <c r="E1913" s="169">
        <v>445</v>
      </c>
      <c r="F1913" s="169">
        <v>720</v>
      </c>
      <c r="G1913" s="170">
        <v>2490</v>
      </c>
      <c r="H1913" s="165">
        <f t="shared" si="39"/>
        <v>0.17871485943775101</v>
      </c>
      <c r="J1913" t="str">
        <v>Block Group 2, Census Tract 113.26, Hamilton County, Tennessee</v>
      </c>
    </row>
    <row r="1914" spans="1:10" x14ac:dyDescent="0.3">
      <c r="A1914" s="167" t="s">
        <v>7699</v>
      </c>
      <c r="B1914" s="168" t="s">
        <v>2824</v>
      </c>
      <c r="C1914" s="168" t="s">
        <v>7641</v>
      </c>
      <c r="D1914" s="169">
        <v>110</v>
      </c>
      <c r="E1914" s="169">
        <v>255</v>
      </c>
      <c r="F1914" s="169">
        <v>405</v>
      </c>
      <c r="G1914" s="170">
        <v>1140</v>
      </c>
      <c r="H1914" s="165">
        <f t="shared" si="39"/>
        <v>0.22368421052631579</v>
      </c>
      <c r="J1914" t="str">
        <v>Block Group 2, Census Tract 114, Davidson County, Tennessee</v>
      </c>
    </row>
    <row r="1915" spans="1:10" x14ac:dyDescent="0.3">
      <c r="A1915" s="167" t="s">
        <v>7699</v>
      </c>
      <c r="B1915" s="168" t="s">
        <v>2825</v>
      </c>
      <c r="C1915" s="168" t="s">
        <v>7641</v>
      </c>
      <c r="D1915" s="169">
        <v>90</v>
      </c>
      <c r="E1915" s="169">
        <v>290</v>
      </c>
      <c r="F1915" s="169">
        <v>395</v>
      </c>
      <c r="G1915" s="170">
        <v>1245</v>
      </c>
      <c r="H1915" s="165">
        <f t="shared" si="39"/>
        <v>0.23293172690763053</v>
      </c>
      <c r="J1915" t="str">
        <v>Block Group 2, Census Tract 114.01, Blount County, Tennessee</v>
      </c>
    </row>
    <row r="1916" spans="1:10" x14ac:dyDescent="0.3">
      <c r="A1916" s="167" t="s">
        <v>7699</v>
      </c>
      <c r="B1916" s="168" t="s">
        <v>2826</v>
      </c>
      <c r="C1916" s="168" t="s">
        <v>7641</v>
      </c>
      <c r="D1916" s="169">
        <v>215</v>
      </c>
      <c r="E1916" s="169">
        <v>390</v>
      </c>
      <c r="F1916" s="169">
        <v>985</v>
      </c>
      <c r="G1916" s="170">
        <v>1515</v>
      </c>
      <c r="H1916" s="165">
        <f t="shared" si="39"/>
        <v>0.25742574257425743</v>
      </c>
      <c r="J1916" t="str">
        <v>Block Group 2, Census Tract 114.01, Shelby County, Tennessee</v>
      </c>
    </row>
    <row r="1917" spans="1:10" x14ac:dyDescent="0.3">
      <c r="A1917" s="167" t="s">
        <v>7699</v>
      </c>
      <c r="B1917" s="168" t="s">
        <v>2827</v>
      </c>
      <c r="C1917" s="168" t="s">
        <v>7641</v>
      </c>
      <c r="D1917" s="169">
        <v>140</v>
      </c>
      <c r="E1917" s="169">
        <v>170</v>
      </c>
      <c r="F1917" s="169">
        <v>305</v>
      </c>
      <c r="G1917" s="169">
        <v>600</v>
      </c>
      <c r="H1917" s="165">
        <f t="shared" si="39"/>
        <v>0.28333333333333333</v>
      </c>
      <c r="J1917" t="str">
        <v>Block Group 2, Census Tract 114.02, Bradley County, Tennessee</v>
      </c>
    </row>
    <row r="1918" spans="1:10" x14ac:dyDescent="0.3">
      <c r="A1918" s="167" t="s">
        <v>7699</v>
      </c>
      <c r="B1918" s="168" t="s">
        <v>2828</v>
      </c>
      <c r="C1918" s="168" t="s">
        <v>7641</v>
      </c>
      <c r="D1918" s="169">
        <v>160</v>
      </c>
      <c r="E1918" s="169">
        <v>390</v>
      </c>
      <c r="F1918" s="169">
        <v>705</v>
      </c>
      <c r="G1918" s="170">
        <v>1760</v>
      </c>
      <c r="H1918" s="165">
        <f t="shared" si="39"/>
        <v>0.22159090909090909</v>
      </c>
      <c r="J1918" t="str">
        <v>Block Group 2, Census Tract 114.02, Hamilton County, Tennessee</v>
      </c>
    </row>
    <row r="1919" spans="1:10" x14ac:dyDescent="0.3">
      <c r="A1919" s="167" t="s">
        <v>7699</v>
      </c>
      <c r="B1919" s="168" t="s">
        <v>2829</v>
      </c>
      <c r="C1919" s="168" t="s">
        <v>7641</v>
      </c>
      <c r="D1919" s="169">
        <v>100</v>
      </c>
      <c r="E1919" s="169">
        <v>275</v>
      </c>
      <c r="F1919" s="169">
        <v>655</v>
      </c>
      <c r="G1919" s="170">
        <v>1035</v>
      </c>
      <c r="H1919" s="165">
        <f t="shared" si="39"/>
        <v>0.26570048309178745</v>
      </c>
      <c r="J1919" t="str">
        <v>Block Group 2, Census Tract 114.02, Shelby County, Tennessee</v>
      </c>
    </row>
    <row r="1920" spans="1:10" x14ac:dyDescent="0.3">
      <c r="A1920" s="167" t="s">
        <v>7699</v>
      </c>
      <c r="B1920" s="168" t="s">
        <v>2830</v>
      </c>
      <c r="C1920" s="168" t="s">
        <v>7641</v>
      </c>
      <c r="D1920" s="169">
        <v>340</v>
      </c>
      <c r="E1920" s="169">
        <v>400</v>
      </c>
      <c r="F1920" s="169">
        <v>825</v>
      </c>
      <c r="G1920" s="170">
        <v>2515</v>
      </c>
      <c r="H1920" s="165">
        <f t="shared" si="39"/>
        <v>0.15904572564612326</v>
      </c>
      <c r="J1920" t="str">
        <v>Block Group 2, Census Tract 114.03, Blount County, Tennessee</v>
      </c>
    </row>
    <row r="1921" spans="1:10" x14ac:dyDescent="0.3">
      <c r="A1921" s="167" t="s">
        <v>7699</v>
      </c>
      <c r="B1921" s="168" t="s">
        <v>2831</v>
      </c>
      <c r="C1921" s="168" t="s">
        <v>7641</v>
      </c>
      <c r="D1921" s="169">
        <v>70</v>
      </c>
      <c r="E1921" s="169">
        <v>620</v>
      </c>
      <c r="F1921" s="169">
        <v>760</v>
      </c>
      <c r="G1921" s="170">
        <v>1395</v>
      </c>
      <c r="H1921" s="165">
        <f t="shared" si="39"/>
        <v>0.44444444444444442</v>
      </c>
      <c r="J1921" t="str">
        <v>Block Group 2, Census Tract 114.03, Bradley County, Tennessee</v>
      </c>
    </row>
    <row r="1922" spans="1:10" x14ac:dyDescent="0.3">
      <c r="A1922" s="167" t="s">
        <v>7699</v>
      </c>
      <c r="B1922" s="168" t="s">
        <v>2832</v>
      </c>
      <c r="C1922" s="168" t="s">
        <v>7641</v>
      </c>
      <c r="D1922" s="169">
        <v>280</v>
      </c>
      <c r="E1922" s="169">
        <v>655</v>
      </c>
      <c r="F1922" s="169">
        <v>820</v>
      </c>
      <c r="G1922" s="170">
        <v>1580</v>
      </c>
      <c r="H1922" s="165">
        <f t="shared" si="39"/>
        <v>0.41455696202531644</v>
      </c>
      <c r="J1922" t="str">
        <v>Block Group 2, Census Tract 114.04, Blount County, Tennessee</v>
      </c>
    </row>
    <row r="1923" spans="1:10" x14ac:dyDescent="0.3">
      <c r="A1923" s="167" t="s">
        <v>7699</v>
      </c>
      <c r="B1923" s="168" t="s">
        <v>2833</v>
      </c>
      <c r="C1923" s="168" t="s">
        <v>7641</v>
      </c>
      <c r="D1923" s="169">
        <v>150</v>
      </c>
      <c r="E1923" s="169">
        <v>485</v>
      </c>
      <c r="F1923" s="169">
        <v>980</v>
      </c>
      <c r="G1923" s="170">
        <v>2185</v>
      </c>
      <c r="H1923" s="165">
        <f t="shared" si="39"/>
        <v>0.2219679633867277</v>
      </c>
      <c r="J1923" t="str">
        <v>Block Group 2, Census Tract 114.04, Bradley County, Tennessee</v>
      </c>
    </row>
    <row r="1924" spans="1:10" x14ac:dyDescent="0.3">
      <c r="A1924" s="167" t="s">
        <v>7699</v>
      </c>
      <c r="B1924" s="168" t="s">
        <v>2834</v>
      </c>
      <c r="C1924" s="168" t="s">
        <v>7641</v>
      </c>
      <c r="D1924" s="169">
        <v>245</v>
      </c>
      <c r="E1924" s="169">
        <v>360</v>
      </c>
      <c r="F1924" s="169">
        <v>880</v>
      </c>
      <c r="G1924" s="170">
        <v>1250</v>
      </c>
      <c r="H1924" s="165">
        <f t="shared" ref="H1924:H1987" si="40">E1924/G1924</f>
        <v>0.28799999999999998</v>
      </c>
      <c r="J1924" t="str">
        <v>Block Group 2, Census Tract 114.11, Hamilton County, Tennessee</v>
      </c>
    </row>
    <row r="1925" spans="1:10" x14ac:dyDescent="0.3">
      <c r="A1925" s="167" t="s">
        <v>7699</v>
      </c>
      <c r="B1925" s="168" t="s">
        <v>2835</v>
      </c>
      <c r="C1925" s="168" t="s">
        <v>7641</v>
      </c>
      <c r="D1925" s="169">
        <v>30</v>
      </c>
      <c r="E1925" s="169">
        <v>55</v>
      </c>
      <c r="F1925" s="169">
        <v>80</v>
      </c>
      <c r="G1925" s="169">
        <v>935</v>
      </c>
      <c r="H1925" s="165">
        <f t="shared" si="40"/>
        <v>5.8823529411764705E-2</v>
      </c>
      <c r="J1925" t="str">
        <v>Block Group 2, Census Tract 114.13, Hamilton County, Tennessee</v>
      </c>
    </row>
    <row r="1926" spans="1:10" x14ac:dyDescent="0.3">
      <c r="A1926" s="167" t="s">
        <v>7699</v>
      </c>
      <c r="B1926" s="168" t="s">
        <v>2836</v>
      </c>
      <c r="C1926" s="168" t="s">
        <v>7641</v>
      </c>
      <c r="D1926" s="169">
        <v>125</v>
      </c>
      <c r="E1926" s="169">
        <v>550</v>
      </c>
      <c r="F1926" s="169">
        <v>735</v>
      </c>
      <c r="G1926" s="170">
        <v>1050</v>
      </c>
      <c r="H1926" s="165">
        <f t="shared" si="40"/>
        <v>0.52380952380952384</v>
      </c>
      <c r="J1926" t="str">
        <v>Block Group 2, Census Tract 114.42, Hamilton County, Tennessee</v>
      </c>
    </row>
    <row r="1927" spans="1:10" x14ac:dyDescent="0.3">
      <c r="A1927" s="167" t="s">
        <v>7699</v>
      </c>
      <c r="B1927" s="168" t="s">
        <v>2837</v>
      </c>
      <c r="C1927" s="168" t="s">
        <v>7641</v>
      </c>
      <c r="D1927" s="169">
        <v>120</v>
      </c>
      <c r="E1927" s="169">
        <v>135</v>
      </c>
      <c r="F1927" s="169">
        <v>135</v>
      </c>
      <c r="G1927" s="169">
        <v>135</v>
      </c>
      <c r="H1927" s="165">
        <f t="shared" si="40"/>
        <v>1</v>
      </c>
      <c r="J1927" t="str">
        <v>Block Group 2, Census Tract 114.44, Hamilton County, Tennessee</v>
      </c>
    </row>
    <row r="1928" spans="1:10" x14ac:dyDescent="0.3">
      <c r="A1928" s="167" t="s">
        <v>7699</v>
      </c>
      <c r="B1928" s="168" t="s">
        <v>2838</v>
      </c>
      <c r="C1928" s="168" t="s">
        <v>7641</v>
      </c>
      <c r="D1928" s="169">
        <v>100</v>
      </c>
      <c r="E1928" s="169">
        <v>275</v>
      </c>
      <c r="F1928" s="169">
        <v>605</v>
      </c>
      <c r="G1928" s="170">
        <v>2285</v>
      </c>
      <c r="H1928" s="165">
        <f t="shared" si="40"/>
        <v>0.12035010940919037</v>
      </c>
      <c r="J1928" t="str">
        <v>Block Group 2, Census Tract 114.45, Hamilton County, Tennessee</v>
      </c>
    </row>
    <row r="1929" spans="1:10" x14ac:dyDescent="0.3">
      <c r="A1929" s="167" t="s">
        <v>7699</v>
      </c>
      <c r="B1929" s="168" t="s">
        <v>2839</v>
      </c>
      <c r="C1929" s="168" t="s">
        <v>7641</v>
      </c>
      <c r="D1929" s="169">
        <v>10</v>
      </c>
      <c r="E1929" s="169">
        <v>25</v>
      </c>
      <c r="F1929" s="169">
        <v>95</v>
      </c>
      <c r="G1929" s="170">
        <v>1045</v>
      </c>
      <c r="H1929" s="165">
        <f t="shared" si="40"/>
        <v>2.3923444976076555E-2</v>
      </c>
      <c r="J1929" t="str">
        <v>Block Group 2, Census Tract 114.46, Hamilton County, Tennessee</v>
      </c>
    </row>
    <row r="1930" spans="1:10" x14ac:dyDescent="0.3">
      <c r="A1930" s="167" t="s">
        <v>7699</v>
      </c>
      <c r="B1930" s="168" t="s">
        <v>2840</v>
      </c>
      <c r="C1930" s="168" t="s">
        <v>7641</v>
      </c>
      <c r="D1930" s="169">
        <v>165</v>
      </c>
      <c r="E1930" s="169">
        <v>220</v>
      </c>
      <c r="F1930" s="169">
        <v>320</v>
      </c>
      <c r="G1930" s="169">
        <v>900</v>
      </c>
      <c r="H1930" s="165">
        <f t="shared" si="40"/>
        <v>0.24444444444444444</v>
      </c>
      <c r="J1930" t="str">
        <v>Block Group 2, Census Tract 114.47, Hamilton County, Tennessee</v>
      </c>
    </row>
    <row r="1931" spans="1:10" x14ac:dyDescent="0.3">
      <c r="A1931" s="167" t="s">
        <v>7699</v>
      </c>
      <c r="B1931" s="168" t="s">
        <v>2841</v>
      </c>
      <c r="C1931" s="168" t="s">
        <v>7641</v>
      </c>
      <c r="D1931" s="169">
        <v>65</v>
      </c>
      <c r="E1931" s="169">
        <v>135</v>
      </c>
      <c r="F1931" s="169">
        <v>385</v>
      </c>
      <c r="G1931" s="170">
        <v>1125</v>
      </c>
      <c r="H1931" s="165">
        <f t="shared" si="40"/>
        <v>0.12</v>
      </c>
      <c r="J1931" t="str">
        <v>Block Group 2, Census Tract 114.48, Hamilton County, Tennessee</v>
      </c>
    </row>
    <row r="1932" spans="1:10" x14ac:dyDescent="0.3">
      <c r="A1932" s="167" t="s">
        <v>7699</v>
      </c>
      <c r="B1932" s="168" t="s">
        <v>2842</v>
      </c>
      <c r="C1932" s="168" t="s">
        <v>7641</v>
      </c>
      <c r="D1932" s="169">
        <v>70</v>
      </c>
      <c r="E1932" s="169">
        <v>690</v>
      </c>
      <c r="F1932" s="169">
        <v>890</v>
      </c>
      <c r="G1932" s="170">
        <v>1385</v>
      </c>
      <c r="H1932" s="165">
        <f t="shared" si="40"/>
        <v>0.49819494584837543</v>
      </c>
      <c r="J1932" t="str">
        <v>Block Group 2, Census Tract 114.49, Hamilton County, Tennessee</v>
      </c>
    </row>
    <row r="1933" spans="1:10" x14ac:dyDescent="0.3">
      <c r="A1933" s="167" t="s">
        <v>7699</v>
      </c>
      <c r="B1933" s="168" t="s">
        <v>2843</v>
      </c>
      <c r="C1933" s="168" t="s">
        <v>7641</v>
      </c>
      <c r="D1933" s="169">
        <v>365</v>
      </c>
      <c r="E1933" s="169">
        <v>680</v>
      </c>
      <c r="F1933" s="170">
        <v>1295</v>
      </c>
      <c r="G1933" s="170">
        <v>2435</v>
      </c>
      <c r="H1933" s="165">
        <f t="shared" si="40"/>
        <v>0.27926078028747431</v>
      </c>
      <c r="J1933" t="str">
        <v>Block Group 2, Census Tract 115, Davidson County, Tennessee</v>
      </c>
    </row>
    <row r="1934" spans="1:10" x14ac:dyDescent="0.3">
      <c r="A1934" s="167" t="s">
        <v>7699</v>
      </c>
      <c r="B1934" s="168" t="s">
        <v>2844</v>
      </c>
      <c r="C1934" s="168" t="s">
        <v>7641</v>
      </c>
      <c r="D1934" s="169">
        <v>405</v>
      </c>
      <c r="E1934" s="169">
        <v>435</v>
      </c>
      <c r="F1934" s="169">
        <v>615</v>
      </c>
      <c r="G1934" s="170">
        <v>1205</v>
      </c>
      <c r="H1934" s="165">
        <f t="shared" si="40"/>
        <v>0.36099585062240663</v>
      </c>
      <c r="J1934" t="str">
        <v>Block Group 2, Census Tract 115, Shelby County, Tennessee</v>
      </c>
    </row>
    <row r="1935" spans="1:10" x14ac:dyDescent="0.3">
      <c r="A1935" s="167" t="s">
        <v>7699</v>
      </c>
      <c r="B1935" s="168" t="s">
        <v>2845</v>
      </c>
      <c r="C1935" s="168" t="s">
        <v>7641</v>
      </c>
      <c r="D1935" s="169">
        <v>145</v>
      </c>
      <c r="E1935" s="169">
        <v>280</v>
      </c>
      <c r="F1935" s="169">
        <v>405</v>
      </c>
      <c r="G1935" s="170">
        <v>1040</v>
      </c>
      <c r="H1935" s="165">
        <f t="shared" si="40"/>
        <v>0.26923076923076922</v>
      </c>
      <c r="J1935" t="str">
        <v>Block Group 2, Census Tract 115.01, Bradley County, Tennessee</v>
      </c>
    </row>
    <row r="1936" spans="1:10" x14ac:dyDescent="0.3">
      <c r="A1936" s="167" t="s">
        <v>7699</v>
      </c>
      <c r="B1936" s="168" t="s">
        <v>2846</v>
      </c>
      <c r="C1936" s="168" t="s">
        <v>7641</v>
      </c>
      <c r="D1936" s="169">
        <v>115</v>
      </c>
      <c r="E1936" s="169">
        <v>300</v>
      </c>
      <c r="F1936" s="169">
        <v>390</v>
      </c>
      <c r="G1936" s="169">
        <v>465</v>
      </c>
      <c r="H1936" s="165">
        <f t="shared" si="40"/>
        <v>0.64516129032258063</v>
      </c>
      <c r="J1936" t="str">
        <v>Block Group 2, Census Tract 115.02, Blount County, Tennessee</v>
      </c>
    </row>
    <row r="1937" spans="1:10" x14ac:dyDescent="0.3">
      <c r="A1937" s="167" t="s">
        <v>7699</v>
      </c>
      <c r="B1937" s="168" t="s">
        <v>2847</v>
      </c>
      <c r="C1937" s="168" t="s">
        <v>7641</v>
      </c>
      <c r="D1937" s="169">
        <v>245</v>
      </c>
      <c r="E1937" s="169">
        <v>600</v>
      </c>
      <c r="F1937" s="169">
        <v>925</v>
      </c>
      <c r="G1937" s="170">
        <v>2355</v>
      </c>
      <c r="H1937" s="165">
        <f t="shared" si="40"/>
        <v>0.25477707006369427</v>
      </c>
      <c r="J1937" t="str">
        <v>Block Group 2, Census Tract 115.02, Bradley County, Tennessee</v>
      </c>
    </row>
    <row r="1938" spans="1:10" x14ac:dyDescent="0.3">
      <c r="A1938" s="167" t="s">
        <v>7699</v>
      </c>
      <c r="B1938" s="168" t="s">
        <v>2848</v>
      </c>
      <c r="C1938" s="168" t="s">
        <v>7641</v>
      </c>
      <c r="D1938" s="169">
        <v>375</v>
      </c>
      <c r="E1938" s="169">
        <v>445</v>
      </c>
      <c r="F1938" s="169">
        <v>565</v>
      </c>
      <c r="G1938" s="169">
        <v>890</v>
      </c>
      <c r="H1938" s="165">
        <f t="shared" si="40"/>
        <v>0.5</v>
      </c>
      <c r="J1938" t="str">
        <v>Block Group 2, Census Tract 115.03, Blount County, Tennessee</v>
      </c>
    </row>
    <row r="1939" spans="1:10" x14ac:dyDescent="0.3">
      <c r="A1939" s="167" t="s">
        <v>7699</v>
      </c>
      <c r="B1939" s="168" t="s">
        <v>2849</v>
      </c>
      <c r="C1939" s="168" t="s">
        <v>7641</v>
      </c>
      <c r="D1939" s="169">
        <v>250</v>
      </c>
      <c r="E1939" s="169">
        <v>820</v>
      </c>
      <c r="F1939" s="170">
        <v>1635</v>
      </c>
      <c r="G1939" s="170">
        <v>2485</v>
      </c>
      <c r="H1939" s="165">
        <f t="shared" si="40"/>
        <v>0.32997987927565392</v>
      </c>
      <c r="J1939" t="str">
        <v>Block Group 2, Census Tract 116, Davidson County, Tennessee</v>
      </c>
    </row>
    <row r="1940" spans="1:10" x14ac:dyDescent="0.3">
      <c r="A1940" s="167" t="s">
        <v>7699</v>
      </c>
      <c r="B1940" s="168" t="s">
        <v>2850</v>
      </c>
      <c r="C1940" s="168" t="s">
        <v>7641</v>
      </c>
      <c r="D1940" s="169">
        <v>210</v>
      </c>
      <c r="E1940" s="169">
        <v>365</v>
      </c>
      <c r="F1940" s="169">
        <v>480</v>
      </c>
      <c r="G1940" s="169">
        <v>765</v>
      </c>
      <c r="H1940" s="165">
        <f t="shared" si="40"/>
        <v>0.47712418300653597</v>
      </c>
      <c r="J1940" t="str">
        <v>Block Group 2, Census Tract 116, Hamilton County, Tennessee</v>
      </c>
    </row>
    <row r="1941" spans="1:10" x14ac:dyDescent="0.3">
      <c r="A1941" s="167" t="s">
        <v>7699</v>
      </c>
      <c r="B1941" s="168" t="s">
        <v>2851</v>
      </c>
      <c r="C1941" s="168" t="s">
        <v>7641</v>
      </c>
      <c r="D1941" s="169">
        <v>160</v>
      </c>
      <c r="E1941" s="169">
        <v>275</v>
      </c>
      <c r="F1941" s="169">
        <v>275</v>
      </c>
      <c r="G1941" s="169">
        <v>680</v>
      </c>
      <c r="H1941" s="165">
        <f t="shared" si="40"/>
        <v>0.40441176470588236</v>
      </c>
      <c r="J1941" t="str">
        <v>Block Group 2, Census Tract 116, Shelby County, Tennessee</v>
      </c>
    </row>
    <row r="1942" spans="1:10" x14ac:dyDescent="0.3">
      <c r="A1942" s="167" t="s">
        <v>7699</v>
      </c>
      <c r="B1942" s="168" t="s">
        <v>2852</v>
      </c>
      <c r="C1942" s="168" t="s">
        <v>7641</v>
      </c>
      <c r="D1942" s="169">
        <v>100</v>
      </c>
      <c r="E1942" s="169">
        <v>260</v>
      </c>
      <c r="F1942" s="169">
        <v>300</v>
      </c>
      <c r="G1942" s="169">
        <v>405</v>
      </c>
      <c r="H1942" s="165">
        <f t="shared" si="40"/>
        <v>0.64197530864197527</v>
      </c>
      <c r="J1942" t="str">
        <v>Block Group 2, Census Tract 116.01, Bradley County, Tennessee</v>
      </c>
    </row>
    <row r="1943" spans="1:10" x14ac:dyDescent="0.3">
      <c r="A1943" s="167" t="s">
        <v>7699</v>
      </c>
      <c r="B1943" s="168" t="s">
        <v>2853</v>
      </c>
      <c r="C1943" s="168" t="s">
        <v>7641</v>
      </c>
      <c r="D1943" s="169">
        <v>170</v>
      </c>
      <c r="E1943" s="169">
        <v>375</v>
      </c>
      <c r="F1943" s="169">
        <v>745</v>
      </c>
      <c r="G1943" s="170">
        <v>1370</v>
      </c>
      <c r="H1943" s="165">
        <f t="shared" si="40"/>
        <v>0.27372262773722628</v>
      </c>
      <c r="J1943" t="str">
        <v>Block Group 2, Census Tract 116.02, Bradley County, Tennessee</v>
      </c>
    </row>
    <row r="1944" spans="1:10" x14ac:dyDescent="0.3">
      <c r="A1944" s="167" t="s">
        <v>7699</v>
      </c>
      <c r="B1944" s="168" t="s">
        <v>2854</v>
      </c>
      <c r="C1944" s="168" t="s">
        <v>7641</v>
      </c>
      <c r="D1944" s="169">
        <v>25</v>
      </c>
      <c r="E1944" s="169">
        <v>305</v>
      </c>
      <c r="F1944" s="169">
        <v>515</v>
      </c>
      <c r="G1944" s="169">
        <v>950</v>
      </c>
      <c r="H1944" s="165">
        <f t="shared" si="40"/>
        <v>0.32105263157894737</v>
      </c>
      <c r="J1944" t="str">
        <v>Block Group 2, Census Tract 116.03, Blount County, Tennessee</v>
      </c>
    </row>
    <row r="1945" spans="1:10" x14ac:dyDescent="0.3">
      <c r="A1945" s="167" t="s">
        <v>7699</v>
      </c>
      <c r="B1945" s="168" t="s">
        <v>2855</v>
      </c>
      <c r="C1945" s="168" t="s">
        <v>7641</v>
      </c>
      <c r="D1945" s="169">
        <v>120</v>
      </c>
      <c r="E1945" s="169">
        <v>225</v>
      </c>
      <c r="F1945" s="169">
        <v>470</v>
      </c>
      <c r="G1945" s="169">
        <v>750</v>
      </c>
      <c r="H1945" s="165">
        <f t="shared" si="40"/>
        <v>0.3</v>
      </c>
      <c r="J1945" t="str">
        <v>Block Group 2, Census Tract 116.04, Blount County, Tennessee</v>
      </c>
    </row>
    <row r="1946" spans="1:10" x14ac:dyDescent="0.3">
      <c r="A1946" s="167" t="s">
        <v>7699</v>
      </c>
      <c r="B1946" s="168" t="s">
        <v>2856</v>
      </c>
      <c r="C1946" s="168" t="s">
        <v>7641</v>
      </c>
      <c r="D1946" s="169">
        <v>270</v>
      </c>
      <c r="E1946" s="169">
        <v>710</v>
      </c>
      <c r="F1946" s="169">
        <v>710</v>
      </c>
      <c r="G1946" s="170">
        <v>1130</v>
      </c>
      <c r="H1946" s="165">
        <f t="shared" si="40"/>
        <v>0.62831858407079644</v>
      </c>
      <c r="J1946" t="str">
        <v>Block Group 2, Census Tract 116.05, Blount County, Tennessee</v>
      </c>
    </row>
    <row r="1947" spans="1:10" x14ac:dyDescent="0.3">
      <c r="A1947" s="167" t="s">
        <v>7699</v>
      </c>
      <c r="B1947" s="168" t="s">
        <v>2857</v>
      </c>
      <c r="C1947" s="168" t="s">
        <v>7641</v>
      </c>
      <c r="D1947" s="169">
        <v>130</v>
      </c>
      <c r="E1947" s="169">
        <v>420</v>
      </c>
      <c r="F1947" s="169">
        <v>675</v>
      </c>
      <c r="G1947" s="170">
        <v>1400</v>
      </c>
      <c r="H1947" s="165">
        <f t="shared" si="40"/>
        <v>0.3</v>
      </c>
      <c r="J1947" t="str">
        <v>Block Group 2, Census Tract 116.06, Blount County, Tennessee</v>
      </c>
    </row>
    <row r="1948" spans="1:10" x14ac:dyDescent="0.3">
      <c r="A1948" s="167" t="s">
        <v>7699</v>
      </c>
      <c r="B1948" s="168" t="s">
        <v>2858</v>
      </c>
      <c r="C1948" s="168" t="s">
        <v>7641</v>
      </c>
      <c r="D1948" s="169">
        <v>245</v>
      </c>
      <c r="E1948" s="169">
        <v>610</v>
      </c>
      <c r="F1948" s="169">
        <v>880</v>
      </c>
      <c r="G1948" s="170">
        <v>1620</v>
      </c>
      <c r="H1948" s="165">
        <f t="shared" si="40"/>
        <v>0.37654320987654322</v>
      </c>
      <c r="J1948" t="str">
        <v>Block Group 2, Census Tract 116.07, Blount County, Tennessee</v>
      </c>
    </row>
    <row r="1949" spans="1:10" x14ac:dyDescent="0.3">
      <c r="A1949" s="167" t="s">
        <v>7699</v>
      </c>
      <c r="B1949" s="168" t="s">
        <v>2859</v>
      </c>
      <c r="C1949" s="168" t="s">
        <v>7641</v>
      </c>
      <c r="D1949" s="169">
        <v>425</v>
      </c>
      <c r="E1949" s="169">
        <v>510</v>
      </c>
      <c r="F1949" s="169">
        <v>550</v>
      </c>
      <c r="G1949" s="169">
        <v>710</v>
      </c>
      <c r="H1949" s="165">
        <f t="shared" si="40"/>
        <v>0.71830985915492962</v>
      </c>
      <c r="J1949" t="str">
        <v>Block Group 2, Census Tract 117, Davidson County, Tennessee</v>
      </c>
    </row>
    <row r="1950" spans="1:10" x14ac:dyDescent="0.3">
      <c r="A1950" s="167" t="s">
        <v>7699</v>
      </c>
      <c r="B1950" s="168" t="s">
        <v>2860</v>
      </c>
      <c r="C1950" s="168" t="s">
        <v>7641</v>
      </c>
      <c r="D1950" s="169">
        <v>4</v>
      </c>
      <c r="E1950" s="169">
        <v>50</v>
      </c>
      <c r="F1950" s="169">
        <v>85</v>
      </c>
      <c r="G1950" s="169">
        <v>980</v>
      </c>
      <c r="H1950" s="165">
        <f t="shared" si="40"/>
        <v>5.1020408163265307E-2</v>
      </c>
      <c r="J1950" t="str">
        <v>Block Group 2, Census Tract 117, Hamilton County, Tennessee</v>
      </c>
    </row>
    <row r="1951" spans="1:10" x14ac:dyDescent="0.3">
      <c r="A1951" s="167" t="s">
        <v>7699</v>
      </c>
      <c r="B1951" s="168" t="s">
        <v>2861</v>
      </c>
      <c r="C1951" s="168" t="s">
        <v>7641</v>
      </c>
      <c r="D1951" s="169">
        <v>310</v>
      </c>
      <c r="E1951" s="169">
        <v>455</v>
      </c>
      <c r="F1951" s="169">
        <v>465</v>
      </c>
      <c r="G1951" s="169">
        <v>735</v>
      </c>
      <c r="H1951" s="165">
        <f t="shared" si="40"/>
        <v>0.61904761904761907</v>
      </c>
      <c r="J1951" t="str">
        <v>Block Group 2, Census Tract 117, Shelby County, Tennessee</v>
      </c>
    </row>
    <row r="1952" spans="1:10" x14ac:dyDescent="0.3">
      <c r="A1952" s="167" t="s">
        <v>7699</v>
      </c>
      <c r="B1952" s="168" t="s">
        <v>2862</v>
      </c>
      <c r="C1952" s="168" t="s">
        <v>7641</v>
      </c>
      <c r="D1952" s="169">
        <v>130</v>
      </c>
      <c r="E1952" s="169">
        <v>250</v>
      </c>
      <c r="F1952" s="169">
        <v>615</v>
      </c>
      <c r="G1952" s="170">
        <v>1150</v>
      </c>
      <c r="H1952" s="165">
        <f t="shared" si="40"/>
        <v>0.21739130434782608</v>
      </c>
      <c r="J1952" t="str">
        <v>Block Group 2, Census Tract 118, Davidson County, Tennessee</v>
      </c>
    </row>
    <row r="1953" spans="1:10" x14ac:dyDescent="0.3">
      <c r="A1953" s="167" t="s">
        <v>7699</v>
      </c>
      <c r="B1953" s="168" t="s">
        <v>2863</v>
      </c>
      <c r="C1953" s="168" t="s">
        <v>7641</v>
      </c>
      <c r="D1953" s="169">
        <v>235</v>
      </c>
      <c r="E1953" s="169">
        <v>380</v>
      </c>
      <c r="F1953" s="169">
        <v>670</v>
      </c>
      <c r="G1953" s="170">
        <v>1225</v>
      </c>
      <c r="H1953" s="165">
        <f t="shared" si="40"/>
        <v>0.31020408163265306</v>
      </c>
      <c r="J1953" t="str">
        <v>Block Group 2, Census Tract 118, Hamilton County, Tennessee</v>
      </c>
    </row>
    <row r="1954" spans="1:10" x14ac:dyDescent="0.3">
      <c r="A1954" s="167" t="s">
        <v>7699</v>
      </c>
      <c r="B1954" s="168" t="s">
        <v>2864</v>
      </c>
      <c r="C1954" s="168" t="s">
        <v>7641</v>
      </c>
      <c r="D1954" s="169">
        <v>30</v>
      </c>
      <c r="E1954" s="169">
        <v>270</v>
      </c>
      <c r="F1954" s="169">
        <v>390</v>
      </c>
      <c r="G1954" s="169">
        <v>570</v>
      </c>
      <c r="H1954" s="165">
        <f t="shared" si="40"/>
        <v>0.47368421052631576</v>
      </c>
      <c r="J1954" t="str">
        <v>Block Group 2, Census Tract 118, Shelby County, Tennessee</v>
      </c>
    </row>
    <row r="1955" spans="1:10" x14ac:dyDescent="0.3">
      <c r="A1955" s="167" t="s">
        <v>7699</v>
      </c>
      <c r="B1955" s="168" t="s">
        <v>2865</v>
      </c>
      <c r="C1955" s="168" t="s">
        <v>7641</v>
      </c>
      <c r="D1955" s="169">
        <v>340</v>
      </c>
      <c r="E1955" s="169">
        <v>735</v>
      </c>
      <c r="F1955" s="169">
        <v>825</v>
      </c>
      <c r="G1955" s="169">
        <v>995</v>
      </c>
      <c r="H1955" s="165">
        <f t="shared" si="40"/>
        <v>0.7386934673366834</v>
      </c>
      <c r="J1955" t="str">
        <v>Block Group 2, Census Tract 119, Davidson County, Tennessee</v>
      </c>
    </row>
    <row r="1956" spans="1:10" x14ac:dyDescent="0.3">
      <c r="A1956" s="167" t="s">
        <v>7699</v>
      </c>
      <c r="B1956" s="168" t="s">
        <v>2866</v>
      </c>
      <c r="C1956" s="168" t="s">
        <v>7641</v>
      </c>
      <c r="D1956" s="169">
        <v>215</v>
      </c>
      <c r="E1956" s="169">
        <v>375</v>
      </c>
      <c r="F1956" s="169">
        <v>680</v>
      </c>
      <c r="G1956" s="170">
        <v>1220</v>
      </c>
      <c r="H1956" s="165">
        <f t="shared" si="40"/>
        <v>0.30737704918032788</v>
      </c>
      <c r="J1956" t="str">
        <v>Block Group 2, Census Tract 119, Hamilton County, Tennessee</v>
      </c>
    </row>
    <row r="1957" spans="1:10" x14ac:dyDescent="0.3">
      <c r="A1957" s="167" t="s">
        <v>7699</v>
      </c>
      <c r="B1957" s="168" t="s">
        <v>2867</v>
      </c>
      <c r="C1957" s="168" t="s">
        <v>7641</v>
      </c>
      <c r="D1957" s="169">
        <v>270</v>
      </c>
      <c r="E1957" s="169">
        <v>615</v>
      </c>
      <c r="F1957" s="169">
        <v>885</v>
      </c>
      <c r="G1957" s="170">
        <v>1045</v>
      </c>
      <c r="H1957" s="165">
        <f t="shared" si="40"/>
        <v>0.58851674641148322</v>
      </c>
      <c r="J1957" t="str">
        <v>Block Group 2, Census Tract 12, Hamilton County, Tennessee</v>
      </c>
    </row>
    <row r="1958" spans="1:10" x14ac:dyDescent="0.3">
      <c r="A1958" s="167" t="s">
        <v>7699</v>
      </c>
      <c r="B1958" s="168" t="s">
        <v>2868</v>
      </c>
      <c r="C1958" s="168" t="s">
        <v>7641</v>
      </c>
      <c r="D1958" s="169">
        <v>440</v>
      </c>
      <c r="E1958" s="169">
        <v>765</v>
      </c>
      <c r="F1958" s="170">
        <v>1000</v>
      </c>
      <c r="G1958" s="170">
        <v>1255</v>
      </c>
      <c r="H1958" s="165">
        <f t="shared" si="40"/>
        <v>0.60956175298804782</v>
      </c>
      <c r="J1958" t="str">
        <v>Block Group 2, Census Tract 12, Shelby County, Tennessee</v>
      </c>
    </row>
    <row r="1959" spans="1:10" x14ac:dyDescent="0.3">
      <c r="A1959" s="167" t="s">
        <v>7699</v>
      </c>
      <c r="B1959" s="168" t="s">
        <v>2869</v>
      </c>
      <c r="C1959" s="168" t="s">
        <v>7641</v>
      </c>
      <c r="D1959" s="169">
        <v>160</v>
      </c>
      <c r="E1959" s="169">
        <v>340</v>
      </c>
      <c r="F1959" s="169">
        <v>430</v>
      </c>
      <c r="G1959" s="169">
        <v>735</v>
      </c>
      <c r="H1959" s="165">
        <f t="shared" si="40"/>
        <v>0.46258503401360546</v>
      </c>
      <c r="J1959" t="str">
        <v>Block Group 2, Census Tract 12.01, Putnam County, Tennessee</v>
      </c>
    </row>
    <row r="1960" spans="1:10" x14ac:dyDescent="0.3">
      <c r="A1960" s="167" t="s">
        <v>7699</v>
      </c>
      <c r="B1960" s="168" t="s">
        <v>2870</v>
      </c>
      <c r="C1960" s="168" t="s">
        <v>7641</v>
      </c>
      <c r="D1960" s="169">
        <v>125</v>
      </c>
      <c r="E1960" s="169">
        <v>395</v>
      </c>
      <c r="F1960" s="169">
        <v>555</v>
      </c>
      <c r="G1960" s="169">
        <v>985</v>
      </c>
      <c r="H1960" s="165">
        <f t="shared" si="40"/>
        <v>0.40101522842639592</v>
      </c>
      <c r="J1960" t="str">
        <v>Block Group 2, Census Tract 12.02, Putnam County, Tennessee</v>
      </c>
    </row>
    <row r="1961" spans="1:10" x14ac:dyDescent="0.3">
      <c r="A1961" s="167" t="s">
        <v>7699</v>
      </c>
      <c r="B1961" s="168" t="s">
        <v>2871</v>
      </c>
      <c r="C1961" s="168" t="s">
        <v>7641</v>
      </c>
      <c r="D1961" s="169">
        <v>345</v>
      </c>
      <c r="E1961" s="169">
        <v>595</v>
      </c>
      <c r="F1961" s="170">
        <v>1000</v>
      </c>
      <c r="G1961" s="170">
        <v>1540</v>
      </c>
      <c r="H1961" s="165">
        <f t="shared" si="40"/>
        <v>0.38636363636363635</v>
      </c>
      <c r="J1961" t="str">
        <v>Block Group 2, Census Tract 120, Hamilton County, Tennessee</v>
      </c>
    </row>
    <row r="1962" spans="1:10" x14ac:dyDescent="0.3">
      <c r="A1962" s="167" t="s">
        <v>7699</v>
      </c>
      <c r="B1962" s="168" t="s">
        <v>2872</v>
      </c>
      <c r="C1962" s="168" t="s">
        <v>7641</v>
      </c>
      <c r="D1962" s="169">
        <v>120</v>
      </c>
      <c r="E1962" s="169">
        <v>215</v>
      </c>
      <c r="F1962" s="169">
        <v>325</v>
      </c>
      <c r="G1962" s="169">
        <v>435</v>
      </c>
      <c r="H1962" s="165">
        <f t="shared" si="40"/>
        <v>0.4942528735632184</v>
      </c>
      <c r="J1962" t="str">
        <v>Block Group 2, Census Tract 1201, Houston County, Tennessee</v>
      </c>
    </row>
    <row r="1963" spans="1:10" x14ac:dyDescent="0.3">
      <c r="A1963" s="167" t="s">
        <v>7699</v>
      </c>
      <c r="B1963" s="168" t="s">
        <v>2873</v>
      </c>
      <c r="C1963" s="168" t="s">
        <v>7641</v>
      </c>
      <c r="D1963" s="169">
        <v>260</v>
      </c>
      <c r="E1963" s="169">
        <v>505</v>
      </c>
      <c r="F1963" s="169">
        <v>605</v>
      </c>
      <c r="G1963" s="169">
        <v>925</v>
      </c>
      <c r="H1963" s="165">
        <f t="shared" si="40"/>
        <v>0.54594594594594592</v>
      </c>
      <c r="J1963" t="str">
        <v>Block Group 2, Census Tract 1202, Houston County, Tennessee</v>
      </c>
    </row>
    <row r="1964" spans="1:10" x14ac:dyDescent="0.3">
      <c r="A1964" s="167" t="s">
        <v>7699</v>
      </c>
      <c r="B1964" s="168" t="s">
        <v>2874</v>
      </c>
      <c r="C1964" s="168" t="s">
        <v>7641</v>
      </c>
      <c r="D1964" s="169">
        <v>75</v>
      </c>
      <c r="E1964" s="169">
        <v>100</v>
      </c>
      <c r="F1964" s="169">
        <v>600</v>
      </c>
      <c r="G1964" s="170">
        <v>1315</v>
      </c>
      <c r="H1964" s="165">
        <f t="shared" si="40"/>
        <v>7.6045627376425853E-2</v>
      </c>
      <c r="J1964" t="str">
        <v>Block Group 2, Census Tract 1203, Houston County, Tennessee</v>
      </c>
    </row>
    <row r="1965" spans="1:10" x14ac:dyDescent="0.3">
      <c r="A1965" s="167" t="s">
        <v>7699</v>
      </c>
      <c r="B1965" s="168" t="s">
        <v>2875</v>
      </c>
      <c r="C1965" s="168" t="s">
        <v>7641</v>
      </c>
      <c r="D1965" s="169">
        <v>525</v>
      </c>
      <c r="E1965" s="169">
        <v>740</v>
      </c>
      <c r="F1965" s="169">
        <v>940</v>
      </c>
      <c r="G1965" s="170">
        <v>1290</v>
      </c>
      <c r="H1965" s="165">
        <f t="shared" si="40"/>
        <v>0.5736434108527132</v>
      </c>
      <c r="J1965" t="str">
        <v>Block Group 2, Census Tract 121, Davidson County, Tennessee</v>
      </c>
    </row>
    <row r="1966" spans="1:10" x14ac:dyDescent="0.3">
      <c r="A1966" s="167" t="s">
        <v>7699</v>
      </c>
      <c r="B1966" s="168" t="s">
        <v>2876</v>
      </c>
      <c r="C1966" s="168" t="s">
        <v>7641</v>
      </c>
      <c r="D1966" s="169">
        <v>225</v>
      </c>
      <c r="E1966" s="169">
        <v>355</v>
      </c>
      <c r="F1966" s="169">
        <v>705</v>
      </c>
      <c r="G1966" s="170">
        <v>1380</v>
      </c>
      <c r="H1966" s="165">
        <f t="shared" si="40"/>
        <v>0.25724637681159418</v>
      </c>
      <c r="J1966" t="str">
        <v>Block Group 2, Census Tract 121, Hamilton County, Tennessee</v>
      </c>
    </row>
    <row r="1967" spans="1:10" x14ac:dyDescent="0.3">
      <c r="A1967" s="167" t="s">
        <v>7699</v>
      </c>
      <c r="B1967" s="168" t="s">
        <v>2877</v>
      </c>
      <c r="C1967" s="168" t="s">
        <v>7641</v>
      </c>
      <c r="D1967" s="169">
        <v>145</v>
      </c>
      <c r="E1967" s="169">
        <v>285</v>
      </c>
      <c r="F1967" s="169">
        <v>560</v>
      </c>
      <c r="G1967" s="169">
        <v>930</v>
      </c>
      <c r="H1967" s="165">
        <f t="shared" si="40"/>
        <v>0.30645161290322581</v>
      </c>
      <c r="J1967" t="str">
        <v>Block Group 2, Census Tract 122, Davidson County, Tennessee</v>
      </c>
    </row>
    <row r="1968" spans="1:10" x14ac:dyDescent="0.3">
      <c r="A1968" s="167" t="s">
        <v>7699</v>
      </c>
      <c r="B1968" s="168" t="s">
        <v>2878</v>
      </c>
      <c r="C1968" s="168" t="s">
        <v>7641</v>
      </c>
      <c r="D1968" s="169">
        <v>425</v>
      </c>
      <c r="E1968" s="169">
        <v>700</v>
      </c>
      <c r="F1968" s="170">
        <v>1030</v>
      </c>
      <c r="G1968" s="170">
        <v>1200</v>
      </c>
      <c r="H1968" s="165">
        <f t="shared" si="40"/>
        <v>0.58333333333333337</v>
      </c>
      <c r="J1968" t="str">
        <v>Block Group 2, Census Tract 122, Hamilton County, Tennessee</v>
      </c>
    </row>
    <row r="1969" spans="1:10" x14ac:dyDescent="0.3">
      <c r="A1969" s="167" t="s">
        <v>7699</v>
      </c>
      <c r="B1969" s="168" t="s">
        <v>2879</v>
      </c>
      <c r="C1969" s="168" t="s">
        <v>7641</v>
      </c>
      <c r="D1969" s="169">
        <v>395</v>
      </c>
      <c r="E1969" s="169">
        <v>565</v>
      </c>
      <c r="F1969" s="169">
        <v>990</v>
      </c>
      <c r="G1969" s="170">
        <v>2335</v>
      </c>
      <c r="H1969" s="165">
        <f t="shared" si="40"/>
        <v>0.24197002141327623</v>
      </c>
      <c r="J1969" t="str">
        <v>Block Group 2, Census Tract 123, Hamilton County, Tennessee</v>
      </c>
    </row>
    <row r="1970" spans="1:10" x14ac:dyDescent="0.3">
      <c r="A1970" s="167" t="s">
        <v>7699</v>
      </c>
      <c r="B1970" s="168" t="s">
        <v>2880</v>
      </c>
      <c r="C1970" s="168" t="s">
        <v>7641</v>
      </c>
      <c r="D1970" s="169">
        <v>160</v>
      </c>
      <c r="E1970" s="169">
        <v>270</v>
      </c>
      <c r="F1970" s="169">
        <v>615</v>
      </c>
      <c r="G1970" s="170">
        <v>1870</v>
      </c>
      <c r="H1970" s="165">
        <f t="shared" si="40"/>
        <v>0.14438502673796791</v>
      </c>
      <c r="J1970" t="str">
        <v>Block Group 2, Census Tract 124, Hamilton County, Tennessee</v>
      </c>
    </row>
    <row r="1971" spans="1:10" x14ac:dyDescent="0.3">
      <c r="A1971" s="167" t="s">
        <v>7699</v>
      </c>
      <c r="B1971" s="168" t="s">
        <v>2881</v>
      </c>
      <c r="C1971" s="168" t="s">
        <v>7641</v>
      </c>
      <c r="D1971" s="169">
        <v>45</v>
      </c>
      <c r="E1971" s="169">
        <v>120</v>
      </c>
      <c r="F1971" s="169">
        <v>390</v>
      </c>
      <c r="G1971" s="170">
        <v>1590</v>
      </c>
      <c r="H1971" s="165">
        <f t="shared" si="40"/>
        <v>7.5471698113207544E-2</v>
      </c>
      <c r="J1971" t="str">
        <v>Block Group 2, Census Tract 127.01, Davidson County, Tennessee</v>
      </c>
    </row>
    <row r="1972" spans="1:10" x14ac:dyDescent="0.3">
      <c r="A1972" s="167" t="s">
        <v>7699</v>
      </c>
      <c r="B1972" s="168" t="s">
        <v>2882</v>
      </c>
      <c r="C1972" s="168" t="s">
        <v>7641</v>
      </c>
      <c r="D1972" s="169">
        <v>30</v>
      </c>
      <c r="E1972" s="169">
        <v>185</v>
      </c>
      <c r="F1972" s="169">
        <v>250</v>
      </c>
      <c r="G1972" s="169">
        <v>840</v>
      </c>
      <c r="H1972" s="165">
        <f t="shared" si="40"/>
        <v>0.22023809523809523</v>
      </c>
      <c r="J1972" t="str">
        <v>Block Group 2, Census Tract 127.02, Davidson County, Tennessee</v>
      </c>
    </row>
    <row r="1973" spans="1:10" x14ac:dyDescent="0.3">
      <c r="A1973" s="167" t="s">
        <v>7699</v>
      </c>
      <c r="B1973" s="168" t="s">
        <v>2883</v>
      </c>
      <c r="C1973" s="168" t="s">
        <v>7641</v>
      </c>
      <c r="D1973" s="169">
        <v>75</v>
      </c>
      <c r="E1973" s="169">
        <v>230</v>
      </c>
      <c r="F1973" s="169">
        <v>835</v>
      </c>
      <c r="G1973" s="170">
        <v>1900</v>
      </c>
      <c r="H1973" s="165">
        <f t="shared" si="40"/>
        <v>0.12105263157894737</v>
      </c>
      <c r="J1973" t="str">
        <v>Block Group 2, Census Tract 128.01, Davidson County, Tennessee</v>
      </c>
    </row>
    <row r="1974" spans="1:10" x14ac:dyDescent="0.3">
      <c r="A1974" s="167" t="s">
        <v>7699</v>
      </c>
      <c r="B1974" s="168" t="s">
        <v>2884</v>
      </c>
      <c r="C1974" s="168" t="s">
        <v>7641</v>
      </c>
      <c r="D1974" s="169">
        <v>85</v>
      </c>
      <c r="E1974" s="169">
        <v>130</v>
      </c>
      <c r="F1974" s="169">
        <v>180</v>
      </c>
      <c r="G1974" s="170">
        <v>1195</v>
      </c>
      <c r="H1974" s="165">
        <f t="shared" si="40"/>
        <v>0.10878661087866109</v>
      </c>
      <c r="J1974" t="str">
        <v>Block Group 2, Census Tract 128.02, Davidson County, Tennessee</v>
      </c>
    </row>
    <row r="1975" spans="1:10" x14ac:dyDescent="0.3">
      <c r="A1975" s="167" t="s">
        <v>7699</v>
      </c>
      <c r="B1975" s="168" t="s">
        <v>2885</v>
      </c>
      <c r="C1975" s="168" t="s">
        <v>7641</v>
      </c>
      <c r="D1975" s="169">
        <v>130</v>
      </c>
      <c r="E1975" s="169">
        <v>210</v>
      </c>
      <c r="F1975" s="169">
        <v>450</v>
      </c>
      <c r="G1975" s="170">
        <v>1905</v>
      </c>
      <c r="H1975" s="165">
        <f t="shared" si="40"/>
        <v>0.11023622047244094</v>
      </c>
      <c r="J1975" t="str">
        <v>Block Group 2, Census Tract 13, Hamilton County, Tennessee</v>
      </c>
    </row>
    <row r="1976" spans="1:10" x14ac:dyDescent="0.3">
      <c r="A1976" s="167" t="s">
        <v>7699</v>
      </c>
      <c r="B1976" s="168" t="s">
        <v>2886</v>
      </c>
      <c r="C1976" s="168" t="s">
        <v>7641</v>
      </c>
      <c r="D1976" s="169">
        <v>85</v>
      </c>
      <c r="E1976" s="169">
        <v>220</v>
      </c>
      <c r="F1976" s="169">
        <v>270</v>
      </c>
      <c r="G1976" s="170">
        <v>2460</v>
      </c>
      <c r="H1976" s="165">
        <f t="shared" si="40"/>
        <v>8.943089430894309E-2</v>
      </c>
      <c r="J1976" t="str">
        <v>Block Group 2, Census Tract 13, Madison County, Tennessee</v>
      </c>
    </row>
    <row r="1977" spans="1:10" x14ac:dyDescent="0.3">
      <c r="A1977" s="167" t="s">
        <v>7699</v>
      </c>
      <c r="B1977" s="168" t="s">
        <v>2887</v>
      </c>
      <c r="C1977" s="168" t="s">
        <v>7641</v>
      </c>
      <c r="D1977" s="169">
        <v>120</v>
      </c>
      <c r="E1977" s="169">
        <v>260</v>
      </c>
      <c r="F1977" s="169">
        <v>370</v>
      </c>
      <c r="G1977" s="170">
        <v>1450</v>
      </c>
      <c r="H1977" s="165">
        <f t="shared" si="40"/>
        <v>0.1793103448275862</v>
      </c>
      <c r="J1977" t="str">
        <v>Block Group 2, Census Tract 13, Shelby County, Tennessee</v>
      </c>
    </row>
    <row r="1978" spans="1:10" x14ac:dyDescent="0.3">
      <c r="A1978" s="167" t="s">
        <v>7699</v>
      </c>
      <c r="B1978" s="168" t="s">
        <v>2888</v>
      </c>
      <c r="C1978" s="168" t="s">
        <v>7641</v>
      </c>
      <c r="D1978" s="169">
        <v>90</v>
      </c>
      <c r="E1978" s="169">
        <v>330</v>
      </c>
      <c r="F1978" s="169">
        <v>600</v>
      </c>
      <c r="G1978" s="170">
        <v>1535</v>
      </c>
      <c r="H1978" s="165">
        <f t="shared" si="40"/>
        <v>0.21498371335504887</v>
      </c>
      <c r="J1978" t="str">
        <v>Block Group 2, Census Tract 1301, Humphreys County, Tennessee</v>
      </c>
    </row>
    <row r="1979" spans="1:10" x14ac:dyDescent="0.3">
      <c r="A1979" s="167" t="s">
        <v>7699</v>
      </c>
      <c r="B1979" s="168" t="s">
        <v>2889</v>
      </c>
      <c r="C1979" s="168" t="s">
        <v>7641</v>
      </c>
      <c r="D1979" s="169">
        <v>165</v>
      </c>
      <c r="E1979" s="169">
        <v>385</v>
      </c>
      <c r="F1979" s="169">
        <v>790</v>
      </c>
      <c r="G1979" s="170">
        <v>1675</v>
      </c>
      <c r="H1979" s="165">
        <f t="shared" si="40"/>
        <v>0.2298507462686567</v>
      </c>
      <c r="J1979" t="str">
        <v>Block Group 2, Census Tract 1302, Humphreys County, Tennessee</v>
      </c>
    </row>
    <row r="1980" spans="1:10" x14ac:dyDescent="0.3">
      <c r="A1980" s="167" t="s">
        <v>7699</v>
      </c>
      <c r="B1980" s="168" t="s">
        <v>2890</v>
      </c>
      <c r="C1980" s="168" t="s">
        <v>7641</v>
      </c>
      <c r="D1980" s="169">
        <v>40</v>
      </c>
      <c r="E1980" s="169">
        <v>335</v>
      </c>
      <c r="F1980" s="169">
        <v>590</v>
      </c>
      <c r="G1980" s="170">
        <v>2160</v>
      </c>
      <c r="H1980" s="165">
        <f t="shared" si="40"/>
        <v>0.15509259259259259</v>
      </c>
      <c r="J1980" t="str">
        <v>Block Group 2, Census Tract 1303, Humphreys County, Tennessee</v>
      </c>
    </row>
    <row r="1981" spans="1:10" x14ac:dyDescent="0.3">
      <c r="A1981" s="167" t="s">
        <v>7699</v>
      </c>
      <c r="B1981" s="168" t="s">
        <v>2891</v>
      </c>
      <c r="C1981" s="168" t="s">
        <v>7641</v>
      </c>
      <c r="D1981" s="169">
        <v>420</v>
      </c>
      <c r="E1981" s="169">
        <v>650</v>
      </c>
      <c r="F1981" s="169">
        <v>890</v>
      </c>
      <c r="G1981" s="170">
        <v>1750</v>
      </c>
      <c r="H1981" s="165">
        <f t="shared" si="40"/>
        <v>0.37142857142857144</v>
      </c>
      <c r="J1981" t="str">
        <v>Block Group 2, Census Tract 1304, Humphreys County, Tennessee</v>
      </c>
    </row>
    <row r="1982" spans="1:10" x14ac:dyDescent="0.3">
      <c r="A1982" s="167" t="s">
        <v>7699</v>
      </c>
      <c r="B1982" s="168" t="s">
        <v>2892</v>
      </c>
      <c r="C1982" s="168" t="s">
        <v>7641</v>
      </c>
      <c r="D1982" s="169">
        <v>280</v>
      </c>
      <c r="E1982" s="169">
        <v>355</v>
      </c>
      <c r="F1982" s="169">
        <v>475</v>
      </c>
      <c r="G1982" s="169">
        <v>980</v>
      </c>
      <c r="H1982" s="165">
        <f t="shared" si="40"/>
        <v>0.36224489795918369</v>
      </c>
      <c r="J1982" t="str">
        <v>Block Group 2, Census Tract 1305, Humphreys County, Tennessee</v>
      </c>
    </row>
    <row r="1983" spans="1:10" x14ac:dyDescent="0.3">
      <c r="A1983" s="167" t="s">
        <v>7699</v>
      </c>
      <c r="B1983" s="168" t="s">
        <v>2893</v>
      </c>
      <c r="C1983" s="168" t="s">
        <v>7641</v>
      </c>
      <c r="D1983" s="169">
        <v>615</v>
      </c>
      <c r="E1983" s="169">
        <v>945</v>
      </c>
      <c r="F1983" s="170">
        <v>1090</v>
      </c>
      <c r="G1983" s="170">
        <v>1680</v>
      </c>
      <c r="H1983" s="165">
        <f t="shared" si="40"/>
        <v>0.5625</v>
      </c>
      <c r="J1983" t="str">
        <v>Block Group 2, Census Tract 131, Davidson County, Tennessee</v>
      </c>
    </row>
    <row r="1984" spans="1:10" x14ac:dyDescent="0.3">
      <c r="A1984" s="167" t="s">
        <v>7699</v>
      </c>
      <c r="B1984" s="168" t="s">
        <v>2894</v>
      </c>
      <c r="C1984" s="168" t="s">
        <v>7641</v>
      </c>
      <c r="D1984" s="169">
        <v>245</v>
      </c>
      <c r="E1984" s="169">
        <v>555</v>
      </c>
      <c r="F1984" s="169">
        <v>690</v>
      </c>
      <c r="G1984" s="170">
        <v>1225</v>
      </c>
      <c r="H1984" s="165">
        <f t="shared" si="40"/>
        <v>0.45306122448979591</v>
      </c>
      <c r="J1984" t="str">
        <v>Block Group 2, Census Tract 132.01, Davidson County, Tennessee</v>
      </c>
    </row>
    <row r="1985" spans="1:10" x14ac:dyDescent="0.3">
      <c r="A1985" s="167" t="s">
        <v>7699</v>
      </c>
      <c r="B1985" s="168" t="s">
        <v>2895</v>
      </c>
      <c r="C1985" s="168" t="s">
        <v>7641</v>
      </c>
      <c r="D1985" s="169">
        <v>0</v>
      </c>
      <c r="E1985" s="169">
        <v>0</v>
      </c>
      <c r="F1985" s="169">
        <v>355</v>
      </c>
      <c r="G1985" s="170">
        <v>2205</v>
      </c>
      <c r="H1985" s="165">
        <f t="shared" si="40"/>
        <v>0</v>
      </c>
      <c r="J1985" t="str">
        <v>Block Group 2, Census Tract 132.02, Davidson County, Tennessee</v>
      </c>
    </row>
    <row r="1986" spans="1:10" x14ac:dyDescent="0.3">
      <c r="A1986" s="167" t="s">
        <v>7699</v>
      </c>
      <c r="B1986" s="168" t="s">
        <v>2896</v>
      </c>
      <c r="C1986" s="168" t="s">
        <v>7641</v>
      </c>
      <c r="D1986" s="169">
        <v>0</v>
      </c>
      <c r="E1986" s="169">
        <v>110</v>
      </c>
      <c r="F1986" s="169">
        <v>240</v>
      </c>
      <c r="G1986" s="170">
        <v>1335</v>
      </c>
      <c r="H1986" s="165">
        <f t="shared" si="40"/>
        <v>8.2397003745318345E-2</v>
      </c>
      <c r="J1986" t="str">
        <v>Block Group 2, Census Tract 133, Davidson County, Tennessee</v>
      </c>
    </row>
    <row r="1987" spans="1:10" x14ac:dyDescent="0.3">
      <c r="A1987" s="167" t="s">
        <v>7699</v>
      </c>
      <c r="B1987" s="168" t="s">
        <v>2897</v>
      </c>
      <c r="C1987" s="168" t="s">
        <v>7641</v>
      </c>
      <c r="D1987" s="169">
        <v>335</v>
      </c>
      <c r="E1987" s="169">
        <v>535</v>
      </c>
      <c r="F1987" s="169">
        <v>960</v>
      </c>
      <c r="G1987" s="170">
        <v>2300</v>
      </c>
      <c r="H1987" s="165">
        <f t="shared" si="40"/>
        <v>0.2326086956521739</v>
      </c>
      <c r="J1987" t="str">
        <v>Block Group 2, Census Tract 134, Davidson County, Tennessee</v>
      </c>
    </row>
    <row r="1988" spans="1:10" x14ac:dyDescent="0.3">
      <c r="A1988" s="167" t="s">
        <v>7699</v>
      </c>
      <c r="B1988" s="168" t="s">
        <v>2898</v>
      </c>
      <c r="C1988" s="168" t="s">
        <v>7641</v>
      </c>
      <c r="D1988" s="169">
        <v>65</v>
      </c>
      <c r="E1988" s="169">
        <v>285</v>
      </c>
      <c r="F1988" s="169">
        <v>375</v>
      </c>
      <c r="G1988" s="170">
        <v>1120</v>
      </c>
      <c r="H1988" s="165">
        <f t="shared" ref="H1988:H2051" si="41">E1988/G1988</f>
        <v>0.2544642857142857</v>
      </c>
      <c r="J1988" t="str">
        <v>Block Group 2, Census Tract 135, Davidson County, Tennessee</v>
      </c>
    </row>
    <row r="1989" spans="1:10" x14ac:dyDescent="0.3">
      <c r="A1989" s="167" t="s">
        <v>7699</v>
      </c>
      <c r="B1989" s="168" t="s">
        <v>2899</v>
      </c>
      <c r="C1989" s="168" t="s">
        <v>7641</v>
      </c>
      <c r="D1989" s="169">
        <v>325</v>
      </c>
      <c r="E1989" s="169">
        <v>325</v>
      </c>
      <c r="F1989" s="169">
        <v>325</v>
      </c>
      <c r="G1989" s="170">
        <v>1150</v>
      </c>
      <c r="H1989" s="165">
        <f t="shared" si="41"/>
        <v>0.28260869565217389</v>
      </c>
      <c r="J1989" t="str">
        <v>Block Group 2, Census Tract 136, Davidson County, Tennessee</v>
      </c>
    </row>
    <row r="1990" spans="1:10" x14ac:dyDescent="0.3">
      <c r="A1990" s="167" t="s">
        <v>7699</v>
      </c>
      <c r="B1990" s="168" t="s">
        <v>2900</v>
      </c>
      <c r="C1990" s="168" t="s">
        <v>7641</v>
      </c>
      <c r="D1990" s="169">
        <v>155</v>
      </c>
      <c r="E1990" s="169">
        <v>305</v>
      </c>
      <c r="F1990" s="170">
        <v>1130</v>
      </c>
      <c r="G1990" s="170">
        <v>1785</v>
      </c>
      <c r="H1990" s="165">
        <f t="shared" si="41"/>
        <v>0.17086834733893558</v>
      </c>
      <c r="J1990" t="str">
        <v>Block Group 2, Census Tract 137.01, Davidson County, Tennessee</v>
      </c>
    </row>
    <row r="1991" spans="1:10" x14ac:dyDescent="0.3">
      <c r="A1991" s="167" t="s">
        <v>7699</v>
      </c>
      <c r="B1991" s="168" t="s">
        <v>2901</v>
      </c>
      <c r="C1991" s="168" t="s">
        <v>7641</v>
      </c>
      <c r="D1991" s="170">
        <v>1035</v>
      </c>
      <c r="E1991" s="170">
        <v>1095</v>
      </c>
      <c r="F1991" s="170">
        <v>1610</v>
      </c>
      <c r="G1991" s="170">
        <v>2145</v>
      </c>
      <c r="H1991" s="165">
        <f t="shared" si="41"/>
        <v>0.51048951048951052</v>
      </c>
      <c r="J1991" t="str">
        <v>Block Group 2, Census Tract 137.02, Davidson County, Tennessee</v>
      </c>
    </row>
    <row r="1992" spans="1:10" x14ac:dyDescent="0.3">
      <c r="A1992" s="167" t="s">
        <v>7699</v>
      </c>
      <c r="B1992" s="168" t="s">
        <v>2902</v>
      </c>
      <c r="C1992" s="168" t="s">
        <v>7641</v>
      </c>
      <c r="D1992" s="169">
        <v>105</v>
      </c>
      <c r="E1992" s="169">
        <v>200</v>
      </c>
      <c r="F1992" s="169">
        <v>375</v>
      </c>
      <c r="G1992" s="170">
        <v>1025</v>
      </c>
      <c r="H1992" s="165">
        <f t="shared" si="41"/>
        <v>0.1951219512195122</v>
      </c>
      <c r="J1992" t="str">
        <v>Block Group 2, Census Tract 138, Davidson County, Tennessee</v>
      </c>
    </row>
    <row r="1993" spans="1:10" x14ac:dyDescent="0.3">
      <c r="A1993" s="167" t="s">
        <v>7699</v>
      </c>
      <c r="B1993" s="168" t="s">
        <v>2903</v>
      </c>
      <c r="C1993" s="168" t="s">
        <v>7641</v>
      </c>
      <c r="D1993" s="169">
        <v>385</v>
      </c>
      <c r="E1993" s="169">
        <v>855</v>
      </c>
      <c r="F1993" s="170">
        <v>1040</v>
      </c>
      <c r="G1993" s="170">
        <v>1590</v>
      </c>
      <c r="H1993" s="165">
        <f t="shared" si="41"/>
        <v>0.53773584905660377</v>
      </c>
      <c r="J1993" t="str">
        <v>Block Group 2, Census Tract 14, Hamilton County, Tennessee</v>
      </c>
    </row>
    <row r="1994" spans="1:10" x14ac:dyDescent="0.3">
      <c r="A1994" s="167" t="s">
        <v>7699</v>
      </c>
      <c r="B1994" s="168" t="s">
        <v>2904</v>
      </c>
      <c r="C1994" s="168" t="s">
        <v>7641</v>
      </c>
      <c r="D1994" s="169">
        <v>95</v>
      </c>
      <c r="E1994" s="169">
        <v>145</v>
      </c>
      <c r="F1994" s="169">
        <v>315</v>
      </c>
      <c r="G1994" s="169">
        <v>925</v>
      </c>
      <c r="H1994" s="165">
        <f t="shared" si="41"/>
        <v>0.15675675675675677</v>
      </c>
      <c r="J1994" t="str">
        <v>Block Group 2, Census Tract 14, Knox County, Tennessee</v>
      </c>
    </row>
    <row r="1995" spans="1:10" x14ac:dyDescent="0.3">
      <c r="A1995" s="167" t="s">
        <v>7699</v>
      </c>
      <c r="B1995" s="168" t="s">
        <v>2905</v>
      </c>
      <c r="C1995" s="168" t="s">
        <v>7641</v>
      </c>
      <c r="D1995" s="169">
        <v>105</v>
      </c>
      <c r="E1995" s="169">
        <v>180</v>
      </c>
      <c r="F1995" s="169">
        <v>855</v>
      </c>
      <c r="G1995" s="170">
        <v>1115</v>
      </c>
      <c r="H1995" s="165">
        <f t="shared" si="41"/>
        <v>0.16143497757847533</v>
      </c>
      <c r="J1995" t="str">
        <v>Block Group 2, Census Tract 14.01, Madison County, Tennessee</v>
      </c>
    </row>
    <row r="1996" spans="1:10" x14ac:dyDescent="0.3">
      <c r="A1996" s="167" t="s">
        <v>7699</v>
      </c>
      <c r="B1996" s="168" t="s">
        <v>2906</v>
      </c>
      <c r="C1996" s="168" t="s">
        <v>7641</v>
      </c>
      <c r="D1996" s="169">
        <v>100</v>
      </c>
      <c r="E1996" s="169">
        <v>195</v>
      </c>
      <c r="F1996" s="169">
        <v>890</v>
      </c>
      <c r="G1996" s="169">
        <v>985</v>
      </c>
      <c r="H1996" s="165">
        <f t="shared" si="41"/>
        <v>0.19796954314720813</v>
      </c>
      <c r="J1996" t="str">
        <v>Block Group 2, Census Tract 14.02, Madison County, Tennessee</v>
      </c>
    </row>
    <row r="1997" spans="1:10" x14ac:dyDescent="0.3">
      <c r="A1997" s="167" t="s">
        <v>7699</v>
      </c>
      <c r="B1997" s="168" t="s">
        <v>2907</v>
      </c>
      <c r="C1997" s="168" t="s">
        <v>7641</v>
      </c>
      <c r="D1997" s="169">
        <v>225</v>
      </c>
      <c r="E1997" s="169">
        <v>560</v>
      </c>
      <c r="F1997" s="170">
        <v>1255</v>
      </c>
      <c r="G1997" s="170">
        <v>2780</v>
      </c>
      <c r="H1997" s="165">
        <f t="shared" si="41"/>
        <v>0.20143884892086331</v>
      </c>
      <c r="J1997" t="str">
        <v>Block Group 2, Census Tract 142, Davidson County, Tennessee</v>
      </c>
    </row>
    <row r="1998" spans="1:10" x14ac:dyDescent="0.3">
      <c r="A1998" s="167" t="s">
        <v>7699</v>
      </c>
      <c r="B1998" s="168" t="s">
        <v>2908</v>
      </c>
      <c r="C1998" s="168" t="s">
        <v>7641</v>
      </c>
      <c r="D1998" s="169">
        <v>80</v>
      </c>
      <c r="E1998" s="169">
        <v>410</v>
      </c>
      <c r="F1998" s="169">
        <v>715</v>
      </c>
      <c r="G1998" s="170">
        <v>1375</v>
      </c>
      <c r="H1998" s="165">
        <f t="shared" si="41"/>
        <v>0.29818181818181816</v>
      </c>
      <c r="J1998" t="str">
        <v>Block Group 2, Census Tract 143, Davidson County, Tennessee</v>
      </c>
    </row>
    <row r="1999" spans="1:10" x14ac:dyDescent="0.3">
      <c r="A1999" s="167" t="s">
        <v>7699</v>
      </c>
      <c r="B1999" s="168" t="s">
        <v>2909</v>
      </c>
      <c r="C1999" s="168" t="s">
        <v>7641</v>
      </c>
      <c r="D1999" s="169">
        <v>505</v>
      </c>
      <c r="E1999" s="169">
        <v>815</v>
      </c>
      <c r="F1999" s="170">
        <v>1420</v>
      </c>
      <c r="G1999" s="170">
        <v>3180</v>
      </c>
      <c r="H1999" s="165">
        <f t="shared" si="41"/>
        <v>0.25628930817610063</v>
      </c>
      <c r="J1999" t="str">
        <v>Block Group 2, Census Tract 15, Knox County, Tennessee</v>
      </c>
    </row>
    <row r="2000" spans="1:10" x14ac:dyDescent="0.3">
      <c r="A2000" s="167" t="s">
        <v>7699</v>
      </c>
      <c r="B2000" s="168" t="s">
        <v>2910</v>
      </c>
      <c r="C2000" s="168" t="s">
        <v>7641</v>
      </c>
      <c r="D2000" s="169">
        <v>25</v>
      </c>
      <c r="E2000" s="169">
        <v>135</v>
      </c>
      <c r="F2000" s="169">
        <v>215</v>
      </c>
      <c r="G2000" s="170">
        <v>1020</v>
      </c>
      <c r="H2000" s="165">
        <f t="shared" si="41"/>
        <v>0.13235294117647059</v>
      </c>
      <c r="J2000" t="str">
        <v>Block Group 2, Census Tract 15, Shelby County, Tennessee</v>
      </c>
    </row>
    <row r="2001" spans="1:10" x14ac:dyDescent="0.3">
      <c r="A2001" s="167" t="s">
        <v>7699</v>
      </c>
      <c r="B2001" s="168" t="s">
        <v>2911</v>
      </c>
      <c r="C2001" s="168" t="s">
        <v>7641</v>
      </c>
      <c r="D2001" s="169">
        <v>35</v>
      </c>
      <c r="E2001" s="169">
        <v>115</v>
      </c>
      <c r="F2001" s="169">
        <v>250</v>
      </c>
      <c r="G2001" s="170">
        <v>1175</v>
      </c>
      <c r="H2001" s="165">
        <f t="shared" si="41"/>
        <v>9.7872340425531917E-2</v>
      </c>
      <c r="J2001" t="str">
        <v>Block Group 2, Census Tract 15.01, Madison County, Tennessee</v>
      </c>
    </row>
    <row r="2002" spans="1:10" x14ac:dyDescent="0.3">
      <c r="A2002" s="167" t="s">
        <v>7699</v>
      </c>
      <c r="B2002" s="168" t="s">
        <v>2912</v>
      </c>
      <c r="C2002" s="168" t="s">
        <v>7641</v>
      </c>
      <c r="D2002" s="169">
        <v>90</v>
      </c>
      <c r="E2002" s="169">
        <v>220</v>
      </c>
      <c r="F2002" s="169">
        <v>465</v>
      </c>
      <c r="G2002" s="170">
        <v>2190</v>
      </c>
      <c r="H2002" s="165">
        <f t="shared" si="41"/>
        <v>0.1004566210045662</v>
      </c>
      <c r="J2002" t="str">
        <v>Block Group 2, Census Tract 15.02, Madison County, Tennessee</v>
      </c>
    </row>
    <row r="2003" spans="1:10" x14ac:dyDescent="0.3">
      <c r="A2003" s="167" t="s">
        <v>7699</v>
      </c>
      <c r="B2003" s="168" t="s">
        <v>2913</v>
      </c>
      <c r="C2003" s="168" t="s">
        <v>7641</v>
      </c>
      <c r="D2003" s="169">
        <v>290</v>
      </c>
      <c r="E2003" s="169">
        <v>525</v>
      </c>
      <c r="F2003" s="169">
        <v>650</v>
      </c>
      <c r="G2003" s="170">
        <v>2090</v>
      </c>
      <c r="H2003" s="165">
        <f t="shared" si="41"/>
        <v>0.25119617224880381</v>
      </c>
      <c r="J2003" t="str">
        <v>Block Group 2, Census Tract 151, Davidson County, Tennessee</v>
      </c>
    </row>
    <row r="2004" spans="1:10" x14ac:dyDescent="0.3">
      <c r="A2004" s="167" t="s">
        <v>7699</v>
      </c>
      <c r="B2004" s="168" t="s">
        <v>2914</v>
      </c>
      <c r="C2004" s="168" t="s">
        <v>7641</v>
      </c>
      <c r="D2004" s="169">
        <v>325</v>
      </c>
      <c r="E2004" s="169">
        <v>820</v>
      </c>
      <c r="F2004" s="170">
        <v>1330</v>
      </c>
      <c r="G2004" s="170">
        <v>2155</v>
      </c>
      <c r="H2004" s="165">
        <f t="shared" si="41"/>
        <v>0.38051044083526681</v>
      </c>
      <c r="J2004" t="str">
        <v>Block Group 2, Census Tract 152, Davidson County, Tennessee</v>
      </c>
    </row>
    <row r="2005" spans="1:10" x14ac:dyDescent="0.3">
      <c r="A2005" s="167" t="s">
        <v>7699</v>
      </c>
      <c r="B2005" s="168" t="s">
        <v>2915</v>
      </c>
      <c r="C2005" s="168" t="s">
        <v>7641</v>
      </c>
      <c r="D2005" s="169">
        <v>355</v>
      </c>
      <c r="E2005" s="169">
        <v>380</v>
      </c>
      <c r="F2005" s="170">
        <v>1045</v>
      </c>
      <c r="G2005" s="170">
        <v>2495</v>
      </c>
      <c r="H2005" s="165">
        <f t="shared" si="41"/>
        <v>0.15230460921843689</v>
      </c>
      <c r="J2005" t="str">
        <v>Block Group 2, Census Tract 153, Davidson County, Tennessee</v>
      </c>
    </row>
    <row r="2006" spans="1:10" x14ac:dyDescent="0.3">
      <c r="A2006" s="167" t="s">
        <v>7699</v>
      </c>
      <c r="B2006" s="168" t="s">
        <v>2916</v>
      </c>
      <c r="C2006" s="168" t="s">
        <v>7641</v>
      </c>
      <c r="D2006" s="169">
        <v>0</v>
      </c>
      <c r="E2006" s="169">
        <v>60</v>
      </c>
      <c r="F2006" s="169">
        <v>235</v>
      </c>
      <c r="G2006" s="169">
        <v>790</v>
      </c>
      <c r="H2006" s="165">
        <f t="shared" si="41"/>
        <v>7.5949367088607597E-2</v>
      </c>
      <c r="J2006" t="str">
        <v>Block Group 2, Census Tract 154.01, Davidson County, Tennessee</v>
      </c>
    </row>
    <row r="2007" spans="1:10" x14ac:dyDescent="0.3">
      <c r="A2007" s="167" t="s">
        <v>7699</v>
      </c>
      <c r="B2007" s="168" t="s">
        <v>2917</v>
      </c>
      <c r="C2007" s="168" t="s">
        <v>7641</v>
      </c>
      <c r="D2007" s="169">
        <v>345</v>
      </c>
      <c r="E2007" s="169">
        <v>345</v>
      </c>
      <c r="F2007" s="169">
        <v>455</v>
      </c>
      <c r="G2007" s="169">
        <v>865</v>
      </c>
      <c r="H2007" s="165">
        <f t="shared" si="41"/>
        <v>0.39884393063583817</v>
      </c>
      <c r="J2007" t="str">
        <v>Block Group 2, Census Tract 154.02, Davidson County, Tennessee</v>
      </c>
    </row>
    <row r="2008" spans="1:10" x14ac:dyDescent="0.3">
      <c r="A2008" s="167" t="s">
        <v>7699</v>
      </c>
      <c r="B2008" s="168" t="s">
        <v>2918</v>
      </c>
      <c r="C2008" s="168" t="s">
        <v>7641</v>
      </c>
      <c r="D2008" s="169">
        <v>95</v>
      </c>
      <c r="E2008" s="169">
        <v>160</v>
      </c>
      <c r="F2008" s="169">
        <v>435</v>
      </c>
      <c r="G2008" s="170">
        <v>1670</v>
      </c>
      <c r="H2008" s="165">
        <f t="shared" si="41"/>
        <v>9.580838323353294E-2</v>
      </c>
      <c r="J2008" t="str">
        <v>Block Group 2, Census Tract 154.04, Davidson County, Tennessee</v>
      </c>
    </row>
    <row r="2009" spans="1:10" x14ac:dyDescent="0.3">
      <c r="A2009" s="167" t="s">
        <v>7699</v>
      </c>
      <c r="B2009" s="168" t="s">
        <v>2919</v>
      </c>
      <c r="C2009" s="168" t="s">
        <v>7641</v>
      </c>
      <c r="D2009" s="169">
        <v>85</v>
      </c>
      <c r="E2009" s="169">
        <v>160</v>
      </c>
      <c r="F2009" s="169">
        <v>285</v>
      </c>
      <c r="G2009" s="170">
        <v>1815</v>
      </c>
      <c r="H2009" s="165">
        <f t="shared" si="41"/>
        <v>8.8154269972451793E-2</v>
      </c>
      <c r="J2009" t="str">
        <v>Block Group 2, Census Tract 154.05, Davidson County, Tennessee</v>
      </c>
    </row>
    <row r="2010" spans="1:10" x14ac:dyDescent="0.3">
      <c r="A2010" s="167" t="s">
        <v>7699</v>
      </c>
      <c r="B2010" s="168" t="s">
        <v>2920</v>
      </c>
      <c r="C2010" s="168" t="s">
        <v>7641</v>
      </c>
      <c r="D2010" s="169">
        <v>60</v>
      </c>
      <c r="E2010" s="169">
        <v>100</v>
      </c>
      <c r="F2010" s="169">
        <v>560</v>
      </c>
      <c r="G2010" s="170">
        <v>2815</v>
      </c>
      <c r="H2010" s="165">
        <f t="shared" si="41"/>
        <v>3.5523978685612786E-2</v>
      </c>
      <c r="J2010" t="str">
        <v>Block Group 2, Census Tract 155.01, Davidson County, Tennessee</v>
      </c>
    </row>
    <row r="2011" spans="1:10" x14ac:dyDescent="0.3">
      <c r="A2011" s="167" t="s">
        <v>7699</v>
      </c>
      <c r="B2011" s="168" t="s">
        <v>2921</v>
      </c>
      <c r="C2011" s="168" t="s">
        <v>7641</v>
      </c>
      <c r="D2011" s="169">
        <v>0</v>
      </c>
      <c r="E2011" s="169">
        <v>315</v>
      </c>
      <c r="F2011" s="169">
        <v>395</v>
      </c>
      <c r="G2011" s="170">
        <v>1665</v>
      </c>
      <c r="H2011" s="165">
        <f t="shared" si="41"/>
        <v>0.1891891891891892</v>
      </c>
      <c r="J2011" t="str">
        <v>Block Group 2, Census Tract 155.02, Davidson County, Tennessee</v>
      </c>
    </row>
    <row r="2012" spans="1:10" x14ac:dyDescent="0.3">
      <c r="A2012" s="167" t="s">
        <v>7699</v>
      </c>
      <c r="B2012" s="168" t="s">
        <v>2922</v>
      </c>
      <c r="C2012" s="168" t="s">
        <v>7641</v>
      </c>
      <c r="D2012" s="169">
        <v>40</v>
      </c>
      <c r="E2012" s="169">
        <v>105</v>
      </c>
      <c r="F2012" s="169">
        <v>175</v>
      </c>
      <c r="G2012" s="170">
        <v>1045</v>
      </c>
      <c r="H2012" s="165">
        <f t="shared" si="41"/>
        <v>0.10047846889952153</v>
      </c>
      <c r="J2012" t="str">
        <v>Block Group 2, Census Tract 156.09, Davidson County, Tennessee</v>
      </c>
    </row>
    <row r="2013" spans="1:10" x14ac:dyDescent="0.3">
      <c r="A2013" s="167" t="s">
        <v>7699</v>
      </c>
      <c r="B2013" s="168" t="s">
        <v>2923</v>
      </c>
      <c r="C2013" s="168" t="s">
        <v>7641</v>
      </c>
      <c r="D2013" s="169">
        <v>15</v>
      </c>
      <c r="E2013" s="169">
        <v>55</v>
      </c>
      <c r="F2013" s="169">
        <v>80</v>
      </c>
      <c r="G2013" s="169">
        <v>970</v>
      </c>
      <c r="H2013" s="165">
        <f t="shared" si="41"/>
        <v>5.6701030927835051E-2</v>
      </c>
      <c r="J2013" t="str">
        <v>Block Group 2, Census Tract 156.13, Davidson County, Tennessee</v>
      </c>
    </row>
    <row r="2014" spans="1:10" x14ac:dyDescent="0.3">
      <c r="A2014" s="167" t="s">
        <v>7699</v>
      </c>
      <c r="B2014" s="168" t="s">
        <v>2924</v>
      </c>
      <c r="C2014" s="168" t="s">
        <v>7641</v>
      </c>
      <c r="D2014" s="169">
        <v>45</v>
      </c>
      <c r="E2014" s="169">
        <v>225</v>
      </c>
      <c r="F2014" s="169">
        <v>670</v>
      </c>
      <c r="G2014" s="170">
        <v>2635</v>
      </c>
      <c r="H2014" s="165">
        <f t="shared" si="41"/>
        <v>8.5388994307400379E-2</v>
      </c>
      <c r="J2014" t="str">
        <v>Block Group 2, Census Tract 156.14, Davidson County, Tennessee</v>
      </c>
    </row>
    <row r="2015" spans="1:10" x14ac:dyDescent="0.3">
      <c r="A2015" s="167" t="s">
        <v>7699</v>
      </c>
      <c r="B2015" s="168" t="s">
        <v>2925</v>
      </c>
      <c r="C2015" s="168" t="s">
        <v>7641</v>
      </c>
      <c r="D2015" s="170">
        <v>1345</v>
      </c>
      <c r="E2015" s="170">
        <v>2395</v>
      </c>
      <c r="F2015" s="170">
        <v>2745</v>
      </c>
      <c r="G2015" s="170">
        <v>3850</v>
      </c>
      <c r="H2015" s="165">
        <f t="shared" si="41"/>
        <v>0.62207792207792212</v>
      </c>
      <c r="J2015" t="str">
        <v>Block Group 2, Census Tract 156.15, Davidson County, Tennessee</v>
      </c>
    </row>
    <row r="2016" spans="1:10" x14ac:dyDescent="0.3">
      <c r="A2016" s="167" t="s">
        <v>7699</v>
      </c>
      <c r="B2016" s="168" t="s">
        <v>2926</v>
      </c>
      <c r="C2016" s="168" t="s">
        <v>7641</v>
      </c>
      <c r="D2016" s="169">
        <v>150</v>
      </c>
      <c r="E2016" s="169">
        <v>230</v>
      </c>
      <c r="F2016" s="169">
        <v>325</v>
      </c>
      <c r="G2016" s="169">
        <v>730</v>
      </c>
      <c r="H2016" s="165">
        <f t="shared" si="41"/>
        <v>0.31506849315068491</v>
      </c>
      <c r="J2016" t="str">
        <v>Block Group 2, Census Tract 156.17, Davidson County, Tennessee</v>
      </c>
    </row>
    <row r="2017" spans="1:10" x14ac:dyDescent="0.3">
      <c r="A2017" s="167" t="s">
        <v>7699</v>
      </c>
      <c r="B2017" s="168" t="s">
        <v>2927</v>
      </c>
      <c r="C2017" s="168" t="s">
        <v>7641</v>
      </c>
      <c r="D2017" s="169">
        <v>300</v>
      </c>
      <c r="E2017" s="169">
        <v>690</v>
      </c>
      <c r="F2017" s="169">
        <v>895</v>
      </c>
      <c r="G2017" s="170">
        <v>1865</v>
      </c>
      <c r="H2017" s="165">
        <f t="shared" si="41"/>
        <v>0.36997319034852549</v>
      </c>
      <c r="J2017" t="str">
        <v>Block Group 2, Census Tract 156.18, Davidson County, Tennessee</v>
      </c>
    </row>
    <row r="2018" spans="1:10" x14ac:dyDescent="0.3">
      <c r="A2018" s="167" t="s">
        <v>7699</v>
      </c>
      <c r="B2018" s="168" t="s">
        <v>2928</v>
      </c>
      <c r="C2018" s="168" t="s">
        <v>7641</v>
      </c>
      <c r="D2018" s="169">
        <v>95</v>
      </c>
      <c r="E2018" s="169">
        <v>265</v>
      </c>
      <c r="F2018" s="169">
        <v>525</v>
      </c>
      <c r="G2018" s="169">
        <v>920</v>
      </c>
      <c r="H2018" s="165">
        <f t="shared" si="41"/>
        <v>0.28804347826086957</v>
      </c>
      <c r="J2018" t="str">
        <v>Block Group 2, Census Tract 156.19, Davidson County, Tennessee</v>
      </c>
    </row>
    <row r="2019" spans="1:10" x14ac:dyDescent="0.3">
      <c r="A2019" s="167" t="s">
        <v>7699</v>
      </c>
      <c r="B2019" s="168" t="s">
        <v>2929</v>
      </c>
      <c r="C2019" s="168" t="s">
        <v>7641</v>
      </c>
      <c r="D2019" s="169">
        <v>175</v>
      </c>
      <c r="E2019" s="169">
        <v>390</v>
      </c>
      <c r="F2019" s="170">
        <v>1245</v>
      </c>
      <c r="G2019" s="170">
        <v>2035</v>
      </c>
      <c r="H2019" s="165">
        <f t="shared" si="41"/>
        <v>0.19164619164619165</v>
      </c>
      <c r="J2019" t="str">
        <v>Block Group 2, Census Tract 156.20, Davidson County, Tennessee</v>
      </c>
    </row>
    <row r="2020" spans="1:10" x14ac:dyDescent="0.3">
      <c r="A2020" s="167" t="s">
        <v>7699</v>
      </c>
      <c r="B2020" s="168" t="s">
        <v>2930</v>
      </c>
      <c r="C2020" s="168" t="s">
        <v>7641</v>
      </c>
      <c r="D2020" s="169">
        <v>580</v>
      </c>
      <c r="E2020" s="169">
        <v>745</v>
      </c>
      <c r="F2020" s="170">
        <v>1075</v>
      </c>
      <c r="G2020" s="170">
        <v>1515</v>
      </c>
      <c r="H2020" s="165">
        <f t="shared" si="41"/>
        <v>0.49174917491749176</v>
      </c>
      <c r="J2020" t="str">
        <v>Block Group 2, Census Tract 156.22, Davidson County, Tennessee</v>
      </c>
    </row>
    <row r="2021" spans="1:10" x14ac:dyDescent="0.3">
      <c r="A2021" s="167" t="s">
        <v>7699</v>
      </c>
      <c r="B2021" s="168" t="s">
        <v>2931</v>
      </c>
      <c r="C2021" s="168" t="s">
        <v>7641</v>
      </c>
      <c r="D2021" s="169">
        <v>195</v>
      </c>
      <c r="E2021" s="170">
        <v>1015</v>
      </c>
      <c r="F2021" s="170">
        <v>1360</v>
      </c>
      <c r="G2021" s="170">
        <v>1655</v>
      </c>
      <c r="H2021" s="165">
        <f t="shared" si="41"/>
        <v>0.61329305135951662</v>
      </c>
      <c r="J2021" t="str">
        <v>Block Group 2, Census Tract 156.23, Davidson County, Tennessee</v>
      </c>
    </row>
    <row r="2022" spans="1:10" x14ac:dyDescent="0.3">
      <c r="A2022" s="167" t="s">
        <v>7699</v>
      </c>
      <c r="B2022" s="168" t="s">
        <v>2932</v>
      </c>
      <c r="C2022" s="168" t="s">
        <v>7641</v>
      </c>
      <c r="D2022" s="169">
        <v>260</v>
      </c>
      <c r="E2022" s="169">
        <v>310</v>
      </c>
      <c r="F2022" s="169">
        <v>460</v>
      </c>
      <c r="G2022" s="169">
        <v>925</v>
      </c>
      <c r="H2022" s="165">
        <f t="shared" si="41"/>
        <v>0.33513513513513515</v>
      </c>
      <c r="J2022" t="str">
        <v>Block Group 2, Census Tract 156.24, Davidson County, Tennessee</v>
      </c>
    </row>
    <row r="2023" spans="1:10" x14ac:dyDescent="0.3">
      <c r="A2023" s="167" t="s">
        <v>7699</v>
      </c>
      <c r="B2023" s="168" t="s">
        <v>2933</v>
      </c>
      <c r="C2023" s="168" t="s">
        <v>7641</v>
      </c>
      <c r="D2023" s="169">
        <v>245</v>
      </c>
      <c r="E2023" s="169">
        <v>435</v>
      </c>
      <c r="F2023" s="169">
        <v>630</v>
      </c>
      <c r="G2023" s="170">
        <v>1515</v>
      </c>
      <c r="H2023" s="165">
        <f t="shared" si="41"/>
        <v>0.28712871287128711</v>
      </c>
      <c r="J2023" t="str">
        <v>Block Group 2, Census Tract 156.25, Davidson County, Tennessee</v>
      </c>
    </row>
    <row r="2024" spans="1:10" x14ac:dyDescent="0.3">
      <c r="A2024" s="167" t="s">
        <v>7699</v>
      </c>
      <c r="B2024" s="168" t="s">
        <v>2934</v>
      </c>
      <c r="C2024" s="168" t="s">
        <v>7641</v>
      </c>
      <c r="D2024" s="169">
        <v>835</v>
      </c>
      <c r="E2024" s="170">
        <v>1320</v>
      </c>
      <c r="F2024" s="170">
        <v>1510</v>
      </c>
      <c r="G2024" s="170">
        <v>1950</v>
      </c>
      <c r="H2024" s="165">
        <f t="shared" si="41"/>
        <v>0.67692307692307696</v>
      </c>
      <c r="J2024" t="str">
        <v>Block Group 2, Census Tract 156.26, Davidson County, Tennessee</v>
      </c>
    </row>
    <row r="2025" spans="1:10" x14ac:dyDescent="0.3">
      <c r="A2025" s="167" t="s">
        <v>7699</v>
      </c>
      <c r="B2025" s="168" t="s">
        <v>2935</v>
      </c>
      <c r="C2025" s="168" t="s">
        <v>7641</v>
      </c>
      <c r="D2025" s="169">
        <v>390</v>
      </c>
      <c r="E2025" s="169">
        <v>575</v>
      </c>
      <c r="F2025" s="170">
        <v>1195</v>
      </c>
      <c r="G2025" s="170">
        <v>1740</v>
      </c>
      <c r="H2025" s="165">
        <f t="shared" si="41"/>
        <v>0.33045977011494254</v>
      </c>
      <c r="J2025" t="str">
        <v>Block Group 2, Census Tract 156.27, Davidson County, Tennessee</v>
      </c>
    </row>
    <row r="2026" spans="1:10" x14ac:dyDescent="0.3">
      <c r="A2026" s="167" t="s">
        <v>7699</v>
      </c>
      <c r="B2026" s="168" t="s">
        <v>2936</v>
      </c>
      <c r="C2026" s="168" t="s">
        <v>7641</v>
      </c>
      <c r="D2026" s="169">
        <v>195</v>
      </c>
      <c r="E2026" s="169">
        <v>420</v>
      </c>
      <c r="F2026" s="169">
        <v>950</v>
      </c>
      <c r="G2026" s="170">
        <v>2960</v>
      </c>
      <c r="H2026" s="165">
        <f t="shared" si="41"/>
        <v>0.14189189189189189</v>
      </c>
      <c r="J2026" t="str">
        <v>Block Group 2, Census Tract 156.28, Davidson County, Tennessee</v>
      </c>
    </row>
    <row r="2027" spans="1:10" x14ac:dyDescent="0.3">
      <c r="A2027" s="167" t="s">
        <v>7699</v>
      </c>
      <c r="B2027" s="168" t="s">
        <v>2937</v>
      </c>
      <c r="C2027" s="168" t="s">
        <v>7641</v>
      </c>
      <c r="D2027" s="169">
        <v>45</v>
      </c>
      <c r="E2027" s="169">
        <v>110</v>
      </c>
      <c r="F2027" s="169">
        <v>650</v>
      </c>
      <c r="G2027" s="170">
        <v>1180</v>
      </c>
      <c r="H2027" s="165">
        <f t="shared" si="41"/>
        <v>9.3220338983050849E-2</v>
      </c>
      <c r="J2027" t="str">
        <v>Block Group 2, Census Tract 156.29, Davidson County, Tennessee</v>
      </c>
    </row>
    <row r="2028" spans="1:10" x14ac:dyDescent="0.3">
      <c r="A2028" s="167" t="s">
        <v>7699</v>
      </c>
      <c r="B2028" s="168" t="s">
        <v>2938</v>
      </c>
      <c r="C2028" s="168" t="s">
        <v>7641</v>
      </c>
      <c r="D2028" s="169">
        <v>60</v>
      </c>
      <c r="E2028" s="169">
        <v>325</v>
      </c>
      <c r="F2028" s="169">
        <v>685</v>
      </c>
      <c r="G2028" s="170">
        <v>1165</v>
      </c>
      <c r="H2028" s="165">
        <f t="shared" si="41"/>
        <v>0.27896995708154504</v>
      </c>
      <c r="J2028" t="str">
        <v>Block Group 2, Census Tract 156.30, Davidson County, Tennessee</v>
      </c>
    </row>
    <row r="2029" spans="1:10" x14ac:dyDescent="0.3">
      <c r="A2029" s="167" t="s">
        <v>7699</v>
      </c>
      <c r="B2029" s="168" t="s">
        <v>2939</v>
      </c>
      <c r="C2029" s="168" t="s">
        <v>7641</v>
      </c>
      <c r="D2029" s="169">
        <v>45</v>
      </c>
      <c r="E2029" s="169">
        <v>645</v>
      </c>
      <c r="F2029" s="169">
        <v>730</v>
      </c>
      <c r="G2029" s="170">
        <v>1440</v>
      </c>
      <c r="H2029" s="165">
        <f t="shared" si="41"/>
        <v>0.44791666666666669</v>
      </c>
      <c r="J2029" t="str">
        <v>Block Group 2, Census Tract 156.32, Davidson County, Tennessee</v>
      </c>
    </row>
    <row r="2030" spans="1:10" x14ac:dyDescent="0.3">
      <c r="A2030" s="167" t="s">
        <v>7699</v>
      </c>
      <c r="B2030" s="168" t="s">
        <v>2940</v>
      </c>
      <c r="C2030" s="168" t="s">
        <v>7641</v>
      </c>
      <c r="D2030" s="169">
        <v>135</v>
      </c>
      <c r="E2030" s="169">
        <v>395</v>
      </c>
      <c r="F2030" s="169">
        <v>605</v>
      </c>
      <c r="G2030" s="170">
        <v>1180</v>
      </c>
      <c r="H2030" s="165">
        <f t="shared" si="41"/>
        <v>0.3347457627118644</v>
      </c>
      <c r="J2030" t="str">
        <v>Block Group 2, Census Tract 156.33, Davidson County, Tennessee</v>
      </c>
    </row>
    <row r="2031" spans="1:10" x14ac:dyDescent="0.3">
      <c r="A2031" s="167" t="s">
        <v>7699</v>
      </c>
      <c r="B2031" s="168" t="s">
        <v>2941</v>
      </c>
      <c r="C2031" s="168" t="s">
        <v>7641</v>
      </c>
      <c r="D2031" s="169">
        <v>400</v>
      </c>
      <c r="E2031" s="169">
        <v>695</v>
      </c>
      <c r="F2031" s="170">
        <v>1280</v>
      </c>
      <c r="G2031" s="170">
        <v>1580</v>
      </c>
      <c r="H2031" s="165">
        <f t="shared" si="41"/>
        <v>0.439873417721519</v>
      </c>
      <c r="J2031" t="str">
        <v>Block Group 2, Census Tract 156.34, Davidson County, Tennessee</v>
      </c>
    </row>
    <row r="2032" spans="1:10" x14ac:dyDescent="0.3">
      <c r="A2032" s="167" t="s">
        <v>7699</v>
      </c>
      <c r="B2032" s="168" t="s">
        <v>2942</v>
      </c>
      <c r="C2032" s="168" t="s">
        <v>7641</v>
      </c>
      <c r="D2032" s="169">
        <v>375</v>
      </c>
      <c r="E2032" s="169">
        <v>740</v>
      </c>
      <c r="F2032" s="169">
        <v>990</v>
      </c>
      <c r="G2032" s="170">
        <v>1320</v>
      </c>
      <c r="H2032" s="165">
        <f t="shared" si="41"/>
        <v>0.56060606060606055</v>
      </c>
      <c r="J2032" t="str">
        <v>Block Group 2, Census Tract 156.36, Davidson County, Tennessee</v>
      </c>
    </row>
    <row r="2033" spans="1:10" x14ac:dyDescent="0.3">
      <c r="A2033" s="167" t="s">
        <v>7699</v>
      </c>
      <c r="B2033" s="168" t="s">
        <v>2943</v>
      </c>
      <c r="C2033" s="168" t="s">
        <v>7641</v>
      </c>
      <c r="D2033" s="169">
        <v>670</v>
      </c>
      <c r="E2033" s="170">
        <v>1720</v>
      </c>
      <c r="F2033" s="170">
        <v>2005</v>
      </c>
      <c r="G2033" s="170">
        <v>2420</v>
      </c>
      <c r="H2033" s="165">
        <f t="shared" si="41"/>
        <v>0.71074380165289253</v>
      </c>
      <c r="J2033" t="str">
        <v>Block Group 2, Census Tract 156.37, Davidson County, Tennessee</v>
      </c>
    </row>
    <row r="2034" spans="1:10" x14ac:dyDescent="0.3">
      <c r="A2034" s="167" t="s">
        <v>7699</v>
      </c>
      <c r="B2034" s="168" t="s">
        <v>2944</v>
      </c>
      <c r="C2034" s="168" t="s">
        <v>7641</v>
      </c>
      <c r="D2034" s="169">
        <v>80</v>
      </c>
      <c r="E2034" s="169">
        <v>315</v>
      </c>
      <c r="F2034" s="169">
        <v>430</v>
      </c>
      <c r="G2034" s="169">
        <v>525</v>
      </c>
      <c r="H2034" s="165">
        <f t="shared" si="41"/>
        <v>0.6</v>
      </c>
      <c r="J2034" t="str">
        <v>Block Group 2, Census Tract 158.04, Davidson County, Tennessee</v>
      </c>
    </row>
    <row r="2035" spans="1:10" x14ac:dyDescent="0.3">
      <c r="A2035" s="167" t="s">
        <v>7699</v>
      </c>
      <c r="B2035" s="168" t="s">
        <v>2945</v>
      </c>
      <c r="C2035" s="168" t="s">
        <v>7641</v>
      </c>
      <c r="D2035" s="169">
        <v>370</v>
      </c>
      <c r="E2035" s="169">
        <v>725</v>
      </c>
      <c r="F2035" s="169">
        <v>820</v>
      </c>
      <c r="G2035" s="170">
        <v>1245</v>
      </c>
      <c r="H2035" s="165">
        <f t="shared" si="41"/>
        <v>0.58232931726907633</v>
      </c>
      <c r="J2035" t="str">
        <v>Block Group 2, Census Tract 158.05, Davidson County, Tennessee</v>
      </c>
    </row>
    <row r="2036" spans="1:10" x14ac:dyDescent="0.3">
      <c r="A2036" s="167" t="s">
        <v>7699</v>
      </c>
      <c r="B2036" s="168" t="s">
        <v>2946</v>
      </c>
      <c r="C2036" s="168" t="s">
        <v>7641</v>
      </c>
      <c r="D2036" s="169">
        <v>85</v>
      </c>
      <c r="E2036" s="169">
        <v>160</v>
      </c>
      <c r="F2036" s="169">
        <v>310</v>
      </c>
      <c r="G2036" s="169">
        <v>855</v>
      </c>
      <c r="H2036" s="165">
        <f t="shared" si="41"/>
        <v>0.1871345029239766</v>
      </c>
      <c r="J2036" t="str">
        <v>Block Group 2, Census Tract 158.06, Davidson County, Tennessee</v>
      </c>
    </row>
    <row r="2037" spans="1:10" x14ac:dyDescent="0.3">
      <c r="A2037" s="167" t="s">
        <v>7699</v>
      </c>
      <c r="B2037" s="168" t="s">
        <v>2947</v>
      </c>
      <c r="C2037" s="168" t="s">
        <v>7641</v>
      </c>
      <c r="D2037" s="169">
        <v>315</v>
      </c>
      <c r="E2037" s="169">
        <v>970</v>
      </c>
      <c r="F2037" s="170">
        <v>1110</v>
      </c>
      <c r="G2037" s="170">
        <v>1250</v>
      </c>
      <c r="H2037" s="165">
        <f t="shared" si="41"/>
        <v>0.77600000000000002</v>
      </c>
      <c r="J2037" t="str">
        <v>Block Group 2, Census Tract 159, Davidson County, Tennessee</v>
      </c>
    </row>
    <row r="2038" spans="1:10" x14ac:dyDescent="0.3">
      <c r="A2038" s="167" t="s">
        <v>7699</v>
      </c>
      <c r="B2038" s="168" t="s">
        <v>2948</v>
      </c>
      <c r="C2038" s="168" t="s">
        <v>7641</v>
      </c>
      <c r="D2038" s="169">
        <v>190</v>
      </c>
      <c r="E2038" s="169">
        <v>470</v>
      </c>
      <c r="F2038" s="169">
        <v>865</v>
      </c>
      <c r="G2038" s="170">
        <v>2170</v>
      </c>
      <c r="H2038" s="165">
        <f t="shared" si="41"/>
        <v>0.21658986175115208</v>
      </c>
      <c r="J2038" t="str">
        <v>Block Group 2, Census Tract 16, Hamilton County, Tennessee</v>
      </c>
    </row>
    <row r="2039" spans="1:10" x14ac:dyDescent="0.3">
      <c r="A2039" s="167" t="s">
        <v>7699</v>
      </c>
      <c r="B2039" s="168" t="s">
        <v>2949</v>
      </c>
      <c r="C2039" s="168" t="s">
        <v>7641</v>
      </c>
      <c r="D2039" s="169">
        <v>0</v>
      </c>
      <c r="E2039" s="169">
        <v>0</v>
      </c>
      <c r="F2039" s="169">
        <v>0</v>
      </c>
      <c r="G2039" s="169">
        <v>0</v>
      </c>
      <c r="H2039" s="165" t="e">
        <f t="shared" si="41"/>
        <v>#DIV/0!</v>
      </c>
      <c r="J2039" t="str">
        <v>Block Group 2, Census Tract 16, Knox County, Tennessee</v>
      </c>
    </row>
    <row r="2040" spans="1:10" x14ac:dyDescent="0.3">
      <c r="A2040" s="167" t="s">
        <v>7699</v>
      </c>
      <c r="B2040" s="168" t="s">
        <v>2950</v>
      </c>
      <c r="C2040" s="168" t="s">
        <v>7641</v>
      </c>
      <c r="D2040" s="169">
        <v>370</v>
      </c>
      <c r="E2040" s="170">
        <v>1020</v>
      </c>
      <c r="F2040" s="170">
        <v>1535</v>
      </c>
      <c r="G2040" s="170">
        <v>2690</v>
      </c>
      <c r="H2040" s="165">
        <f t="shared" si="41"/>
        <v>0.379182156133829</v>
      </c>
      <c r="J2040" t="str">
        <v>Block Group 2, Census Tract 16, Shelby County, Tennessee</v>
      </c>
    </row>
    <row r="2041" spans="1:10" x14ac:dyDescent="0.3">
      <c r="A2041" s="167" t="s">
        <v>7699</v>
      </c>
      <c r="B2041" s="168" t="s">
        <v>2951</v>
      </c>
      <c r="C2041" s="168" t="s">
        <v>7641</v>
      </c>
      <c r="D2041" s="169">
        <v>0</v>
      </c>
      <c r="E2041" s="169">
        <v>0</v>
      </c>
      <c r="F2041" s="169">
        <v>35</v>
      </c>
      <c r="G2041" s="169">
        <v>345</v>
      </c>
      <c r="H2041" s="165">
        <f t="shared" si="41"/>
        <v>0</v>
      </c>
      <c r="J2041" t="str">
        <v>Block Group 2, Census Tract 16.07, Madison County, Tennessee</v>
      </c>
    </row>
    <row r="2042" spans="1:10" x14ac:dyDescent="0.3">
      <c r="A2042" s="167" t="s">
        <v>7699</v>
      </c>
      <c r="B2042" s="168" t="s">
        <v>2952</v>
      </c>
      <c r="C2042" s="168" t="s">
        <v>7641</v>
      </c>
      <c r="D2042" s="169">
        <v>170</v>
      </c>
      <c r="E2042" s="169">
        <v>190</v>
      </c>
      <c r="F2042" s="169">
        <v>925</v>
      </c>
      <c r="G2042" s="170">
        <v>2475</v>
      </c>
      <c r="H2042" s="165">
        <f t="shared" si="41"/>
        <v>7.6767676767676762E-2</v>
      </c>
      <c r="J2042" t="str">
        <v>Block Group 2, Census Tract 16.10, Madison County, Tennessee</v>
      </c>
    </row>
    <row r="2043" spans="1:10" x14ac:dyDescent="0.3">
      <c r="A2043" s="167" t="s">
        <v>7699</v>
      </c>
      <c r="B2043" s="168" t="s">
        <v>2953</v>
      </c>
      <c r="C2043" s="168" t="s">
        <v>7641</v>
      </c>
      <c r="D2043" s="169">
        <v>150</v>
      </c>
      <c r="E2043" s="169">
        <v>345</v>
      </c>
      <c r="F2043" s="170">
        <v>1060</v>
      </c>
      <c r="G2043" s="170">
        <v>2165</v>
      </c>
      <c r="H2043" s="165">
        <f t="shared" si="41"/>
        <v>0.15935334872979215</v>
      </c>
      <c r="J2043" t="str">
        <v>Block Group 2, Census Tract 16.12, Madison County, Tennessee</v>
      </c>
    </row>
    <row r="2044" spans="1:10" x14ac:dyDescent="0.3">
      <c r="A2044" s="167" t="s">
        <v>7699</v>
      </c>
      <c r="B2044" s="168" t="s">
        <v>2954</v>
      </c>
      <c r="C2044" s="168" t="s">
        <v>7641</v>
      </c>
      <c r="D2044" s="169">
        <v>430</v>
      </c>
      <c r="E2044" s="169">
        <v>540</v>
      </c>
      <c r="F2044" s="169">
        <v>620</v>
      </c>
      <c r="G2044" s="170">
        <v>1060</v>
      </c>
      <c r="H2044" s="165">
        <f t="shared" si="41"/>
        <v>0.50943396226415094</v>
      </c>
      <c r="J2044" t="str">
        <v>Block Group 2, Census Tract 161, Davidson County, Tennessee</v>
      </c>
    </row>
    <row r="2045" spans="1:10" x14ac:dyDescent="0.3">
      <c r="A2045" s="167" t="s">
        <v>7699</v>
      </c>
      <c r="B2045" s="168" t="s">
        <v>2955</v>
      </c>
      <c r="C2045" s="168" t="s">
        <v>7641</v>
      </c>
      <c r="D2045" s="169">
        <v>0</v>
      </c>
      <c r="E2045" s="169">
        <v>0</v>
      </c>
      <c r="F2045" s="169">
        <v>145</v>
      </c>
      <c r="G2045" s="169">
        <v>455</v>
      </c>
      <c r="H2045" s="165">
        <f t="shared" si="41"/>
        <v>0</v>
      </c>
      <c r="J2045" t="str">
        <v>Block Group 2, Census Tract 162, Davidson County, Tennessee</v>
      </c>
    </row>
    <row r="2046" spans="1:10" x14ac:dyDescent="0.3">
      <c r="A2046" s="167" t="s">
        <v>7699</v>
      </c>
      <c r="B2046" s="168" t="s">
        <v>2956</v>
      </c>
      <c r="C2046" s="168" t="s">
        <v>7641</v>
      </c>
      <c r="D2046" s="169">
        <v>90</v>
      </c>
      <c r="E2046" s="169">
        <v>130</v>
      </c>
      <c r="F2046" s="169">
        <v>530</v>
      </c>
      <c r="G2046" s="170">
        <v>2175</v>
      </c>
      <c r="H2046" s="165">
        <f t="shared" si="41"/>
        <v>5.9770114942528735E-2</v>
      </c>
      <c r="J2046" t="str">
        <v>Block Group 2, Census Tract 163, Davidson County, Tennessee</v>
      </c>
    </row>
    <row r="2047" spans="1:10" x14ac:dyDescent="0.3">
      <c r="A2047" s="167" t="s">
        <v>7699</v>
      </c>
      <c r="B2047" s="168" t="s">
        <v>2957</v>
      </c>
      <c r="C2047" s="168" t="s">
        <v>7641</v>
      </c>
      <c r="D2047" s="169">
        <v>500</v>
      </c>
      <c r="E2047" s="170">
        <v>1005</v>
      </c>
      <c r="F2047" s="170">
        <v>1390</v>
      </c>
      <c r="G2047" s="170">
        <v>2045</v>
      </c>
      <c r="H2047" s="165">
        <f t="shared" si="41"/>
        <v>0.49144254278728605</v>
      </c>
      <c r="J2047" t="str">
        <v>Block Group 2, Census Tract 164, Davidson County, Tennessee</v>
      </c>
    </row>
    <row r="2048" spans="1:10" x14ac:dyDescent="0.3">
      <c r="A2048" s="167" t="s">
        <v>7699</v>
      </c>
      <c r="B2048" s="168" t="s">
        <v>2958</v>
      </c>
      <c r="C2048" s="168" t="s">
        <v>7641</v>
      </c>
      <c r="D2048" s="169">
        <v>380</v>
      </c>
      <c r="E2048" s="169">
        <v>395</v>
      </c>
      <c r="F2048" s="169">
        <v>600</v>
      </c>
      <c r="G2048" s="169">
        <v>660</v>
      </c>
      <c r="H2048" s="165">
        <f t="shared" si="41"/>
        <v>0.59848484848484851</v>
      </c>
      <c r="J2048" t="str">
        <v>Block Group 2, Census Tract 165, Davidson County, Tennessee</v>
      </c>
    </row>
    <row r="2049" spans="1:10" x14ac:dyDescent="0.3">
      <c r="A2049" s="167" t="s">
        <v>7699</v>
      </c>
      <c r="B2049" s="168" t="s">
        <v>2959</v>
      </c>
      <c r="C2049" s="168" t="s">
        <v>7641</v>
      </c>
      <c r="D2049" s="169">
        <v>135</v>
      </c>
      <c r="E2049" s="169">
        <v>430</v>
      </c>
      <c r="F2049" s="169">
        <v>820</v>
      </c>
      <c r="G2049" s="170">
        <v>1110</v>
      </c>
      <c r="H2049" s="165">
        <f t="shared" si="41"/>
        <v>0.38738738738738737</v>
      </c>
      <c r="J2049" t="str">
        <v>Block Group 2, Census Tract 166, Davidson County, Tennessee</v>
      </c>
    </row>
    <row r="2050" spans="1:10" x14ac:dyDescent="0.3">
      <c r="A2050" s="167" t="s">
        <v>7699</v>
      </c>
      <c r="B2050" s="168" t="s">
        <v>2960</v>
      </c>
      <c r="C2050" s="168" t="s">
        <v>7641</v>
      </c>
      <c r="D2050" s="169">
        <v>240</v>
      </c>
      <c r="E2050" s="169">
        <v>400</v>
      </c>
      <c r="F2050" s="169">
        <v>400</v>
      </c>
      <c r="G2050" s="169">
        <v>610</v>
      </c>
      <c r="H2050" s="165">
        <f t="shared" si="41"/>
        <v>0.65573770491803274</v>
      </c>
      <c r="J2050" t="str">
        <v>Block Group 2, Census Tract 167, Davidson County, Tennessee</v>
      </c>
    </row>
    <row r="2051" spans="1:10" x14ac:dyDescent="0.3">
      <c r="A2051" s="167" t="s">
        <v>7699</v>
      </c>
      <c r="B2051" s="168" t="s">
        <v>2961</v>
      </c>
      <c r="C2051" s="168" t="s">
        <v>7641</v>
      </c>
      <c r="D2051" s="169">
        <v>330</v>
      </c>
      <c r="E2051" s="169">
        <v>610</v>
      </c>
      <c r="F2051" s="169">
        <v>940</v>
      </c>
      <c r="G2051" s="170">
        <v>1530</v>
      </c>
      <c r="H2051" s="165">
        <f t="shared" si="41"/>
        <v>0.39869281045751637</v>
      </c>
      <c r="J2051" t="str">
        <v>Block Group 2, Census Tract 168, Davidson County, Tennessee</v>
      </c>
    </row>
    <row r="2052" spans="1:10" x14ac:dyDescent="0.3">
      <c r="A2052" s="167" t="s">
        <v>7699</v>
      </c>
      <c r="B2052" s="168" t="s">
        <v>2962</v>
      </c>
      <c r="C2052" s="168" t="s">
        <v>7641</v>
      </c>
      <c r="D2052" s="169">
        <v>805</v>
      </c>
      <c r="E2052" s="170">
        <v>1065</v>
      </c>
      <c r="F2052" s="170">
        <v>1195</v>
      </c>
      <c r="G2052" s="170">
        <v>1330</v>
      </c>
      <c r="H2052" s="165">
        <f t="shared" ref="H2052:H2115" si="42">E2052/G2052</f>
        <v>0.8007518796992481</v>
      </c>
      <c r="J2052" t="str">
        <v>Block Group 2, Census Tract 169, Davidson County, Tennessee</v>
      </c>
    </row>
    <row r="2053" spans="1:10" x14ac:dyDescent="0.3">
      <c r="A2053" s="167" t="s">
        <v>7699</v>
      </c>
      <c r="B2053" s="168" t="s">
        <v>2963</v>
      </c>
      <c r="C2053" s="168" t="s">
        <v>7641</v>
      </c>
      <c r="D2053" s="169">
        <v>430</v>
      </c>
      <c r="E2053" s="169">
        <v>650</v>
      </c>
      <c r="F2053" s="169">
        <v>695</v>
      </c>
      <c r="G2053" s="170">
        <v>1105</v>
      </c>
      <c r="H2053" s="165">
        <f t="shared" si="42"/>
        <v>0.58823529411764708</v>
      </c>
      <c r="J2053" t="str">
        <v>Block Group 2, Census Tract 17, Knox County, Tennessee</v>
      </c>
    </row>
    <row r="2054" spans="1:10" x14ac:dyDescent="0.3">
      <c r="A2054" s="167" t="s">
        <v>7699</v>
      </c>
      <c r="B2054" s="168" t="s">
        <v>2964</v>
      </c>
      <c r="C2054" s="168" t="s">
        <v>7641</v>
      </c>
      <c r="D2054" s="169">
        <v>280</v>
      </c>
      <c r="E2054" s="169">
        <v>425</v>
      </c>
      <c r="F2054" s="169">
        <v>760</v>
      </c>
      <c r="G2054" s="169">
        <v>855</v>
      </c>
      <c r="H2054" s="165">
        <f t="shared" si="42"/>
        <v>0.49707602339181284</v>
      </c>
      <c r="J2054" t="str">
        <v>Block Group 2, Census Tract 17, Madison County, Tennessee</v>
      </c>
    </row>
    <row r="2055" spans="1:10" x14ac:dyDescent="0.3">
      <c r="A2055" s="167" t="s">
        <v>7699</v>
      </c>
      <c r="B2055" s="168" t="s">
        <v>2965</v>
      </c>
      <c r="C2055" s="168" t="s">
        <v>7641</v>
      </c>
      <c r="D2055" s="169">
        <v>120</v>
      </c>
      <c r="E2055" s="169">
        <v>210</v>
      </c>
      <c r="F2055" s="169">
        <v>430</v>
      </c>
      <c r="G2055" s="169">
        <v>440</v>
      </c>
      <c r="H2055" s="165">
        <f t="shared" si="42"/>
        <v>0.47727272727272729</v>
      </c>
      <c r="J2055" t="str">
        <v>Block Group 2, Census Tract 17, Shelby County, Tennessee</v>
      </c>
    </row>
    <row r="2056" spans="1:10" x14ac:dyDescent="0.3">
      <c r="A2056" s="167" t="s">
        <v>7699</v>
      </c>
      <c r="B2056" s="168" t="s">
        <v>2966</v>
      </c>
      <c r="C2056" s="168" t="s">
        <v>7641</v>
      </c>
      <c r="D2056" s="169">
        <v>205</v>
      </c>
      <c r="E2056" s="169">
        <v>305</v>
      </c>
      <c r="F2056" s="169">
        <v>335</v>
      </c>
      <c r="G2056" s="169">
        <v>350</v>
      </c>
      <c r="H2056" s="165">
        <f t="shared" si="42"/>
        <v>0.87142857142857144</v>
      </c>
      <c r="J2056" t="str">
        <v>Block Group 2, Census Tract 170, Davidson County, Tennessee</v>
      </c>
    </row>
    <row r="2057" spans="1:10" x14ac:dyDescent="0.3">
      <c r="A2057" s="167" t="s">
        <v>7699</v>
      </c>
      <c r="B2057" s="168" t="s">
        <v>2967</v>
      </c>
      <c r="C2057" s="168" t="s">
        <v>7641</v>
      </c>
      <c r="D2057" s="169">
        <v>175</v>
      </c>
      <c r="E2057" s="169">
        <v>840</v>
      </c>
      <c r="F2057" s="170">
        <v>1175</v>
      </c>
      <c r="G2057" s="170">
        <v>1545</v>
      </c>
      <c r="H2057" s="165">
        <f t="shared" si="42"/>
        <v>0.5436893203883495</v>
      </c>
      <c r="J2057" t="str">
        <v>Block Group 2, Census Tract 171, Davidson County, Tennessee</v>
      </c>
    </row>
    <row r="2058" spans="1:10" x14ac:dyDescent="0.3">
      <c r="A2058" s="167" t="s">
        <v>7699</v>
      </c>
      <c r="B2058" s="168" t="s">
        <v>2968</v>
      </c>
      <c r="C2058" s="168" t="s">
        <v>7641</v>
      </c>
      <c r="D2058" s="169">
        <v>385</v>
      </c>
      <c r="E2058" s="169">
        <v>440</v>
      </c>
      <c r="F2058" s="169">
        <v>715</v>
      </c>
      <c r="G2058" s="169">
        <v>965</v>
      </c>
      <c r="H2058" s="165">
        <f t="shared" si="42"/>
        <v>0.45595854922279794</v>
      </c>
      <c r="J2058" t="str">
        <v>Block Group 2, Census Tract 172, Davidson County, Tennessee</v>
      </c>
    </row>
    <row r="2059" spans="1:10" x14ac:dyDescent="0.3">
      <c r="A2059" s="167" t="s">
        <v>7699</v>
      </c>
      <c r="B2059" s="168" t="s">
        <v>2969</v>
      </c>
      <c r="C2059" s="168" t="s">
        <v>7641</v>
      </c>
      <c r="D2059" s="169">
        <v>400</v>
      </c>
      <c r="E2059" s="169">
        <v>560</v>
      </c>
      <c r="F2059" s="169">
        <v>745</v>
      </c>
      <c r="G2059" s="170">
        <v>1240</v>
      </c>
      <c r="H2059" s="165">
        <f t="shared" si="42"/>
        <v>0.45161290322580644</v>
      </c>
      <c r="J2059" t="str">
        <v>Block Group 2, Census Tract 173, Davidson County, Tennessee</v>
      </c>
    </row>
    <row r="2060" spans="1:10" x14ac:dyDescent="0.3">
      <c r="A2060" s="167" t="s">
        <v>7699</v>
      </c>
      <c r="B2060" s="168" t="s">
        <v>2970</v>
      </c>
      <c r="C2060" s="168" t="s">
        <v>7641</v>
      </c>
      <c r="D2060" s="169">
        <v>345</v>
      </c>
      <c r="E2060" s="169">
        <v>620</v>
      </c>
      <c r="F2060" s="169">
        <v>935</v>
      </c>
      <c r="G2060" s="170">
        <v>1420</v>
      </c>
      <c r="H2060" s="165">
        <f t="shared" si="42"/>
        <v>0.43661971830985913</v>
      </c>
      <c r="J2060" t="str">
        <v>Block Group 2, Census Tract 174.01, Davidson County, Tennessee</v>
      </c>
    </row>
    <row r="2061" spans="1:10" x14ac:dyDescent="0.3">
      <c r="A2061" s="167" t="s">
        <v>7699</v>
      </c>
      <c r="B2061" s="168" t="s">
        <v>2971</v>
      </c>
      <c r="C2061" s="168" t="s">
        <v>7641</v>
      </c>
      <c r="D2061" s="169">
        <v>60</v>
      </c>
      <c r="E2061" s="169">
        <v>215</v>
      </c>
      <c r="F2061" s="169">
        <v>655</v>
      </c>
      <c r="G2061" s="169">
        <v>995</v>
      </c>
      <c r="H2061" s="165">
        <f t="shared" si="42"/>
        <v>0.21608040201005024</v>
      </c>
      <c r="J2061" t="str">
        <v>Block Group 2, Census Tract 174.02, Davidson County, Tennessee</v>
      </c>
    </row>
    <row r="2062" spans="1:10" x14ac:dyDescent="0.3">
      <c r="A2062" s="167" t="s">
        <v>7699</v>
      </c>
      <c r="B2062" s="168" t="s">
        <v>2972</v>
      </c>
      <c r="C2062" s="168" t="s">
        <v>7641</v>
      </c>
      <c r="D2062" s="169">
        <v>100</v>
      </c>
      <c r="E2062" s="169">
        <v>335</v>
      </c>
      <c r="F2062" s="169">
        <v>670</v>
      </c>
      <c r="G2062" s="170">
        <v>1120</v>
      </c>
      <c r="H2062" s="165">
        <f t="shared" si="42"/>
        <v>0.29910714285714285</v>
      </c>
      <c r="J2062" t="str">
        <v>Block Group 2, Census Tract 175, Davidson County, Tennessee</v>
      </c>
    </row>
    <row r="2063" spans="1:10" x14ac:dyDescent="0.3">
      <c r="A2063" s="167" t="s">
        <v>7699</v>
      </c>
      <c r="B2063" s="168" t="s">
        <v>2973</v>
      </c>
      <c r="C2063" s="168" t="s">
        <v>7641</v>
      </c>
      <c r="D2063" s="169">
        <v>415</v>
      </c>
      <c r="E2063" s="169">
        <v>570</v>
      </c>
      <c r="F2063" s="169">
        <v>655</v>
      </c>
      <c r="G2063" s="169">
        <v>885</v>
      </c>
      <c r="H2063" s="165">
        <f t="shared" si="42"/>
        <v>0.64406779661016944</v>
      </c>
      <c r="J2063" t="str">
        <v>Block Group 2, Census Tract 177.01, Davidson County, Tennessee</v>
      </c>
    </row>
    <row r="2064" spans="1:10" x14ac:dyDescent="0.3">
      <c r="A2064" s="167" t="s">
        <v>7699</v>
      </c>
      <c r="B2064" s="168" t="s">
        <v>2974</v>
      </c>
      <c r="C2064" s="168" t="s">
        <v>7641</v>
      </c>
      <c r="D2064" s="169">
        <v>0</v>
      </c>
      <c r="E2064" s="169">
        <v>230</v>
      </c>
      <c r="F2064" s="169">
        <v>650</v>
      </c>
      <c r="G2064" s="169">
        <v>805</v>
      </c>
      <c r="H2064" s="165">
        <f t="shared" si="42"/>
        <v>0.2857142857142857</v>
      </c>
      <c r="J2064" t="str">
        <v>Block Group 2, Census Tract 177.02, Davidson County, Tennessee</v>
      </c>
    </row>
    <row r="2065" spans="1:10" x14ac:dyDescent="0.3">
      <c r="A2065" s="167" t="s">
        <v>7699</v>
      </c>
      <c r="B2065" s="168" t="s">
        <v>2975</v>
      </c>
      <c r="C2065" s="168" t="s">
        <v>7641</v>
      </c>
      <c r="D2065" s="169">
        <v>215</v>
      </c>
      <c r="E2065" s="169">
        <v>605</v>
      </c>
      <c r="F2065" s="169">
        <v>890</v>
      </c>
      <c r="G2065" s="170">
        <v>1460</v>
      </c>
      <c r="H2065" s="165">
        <f t="shared" si="42"/>
        <v>0.41438356164383561</v>
      </c>
      <c r="J2065" t="str">
        <v>Block Group 2, Census Tract 178, Davidson County, Tennessee</v>
      </c>
    </row>
    <row r="2066" spans="1:10" x14ac:dyDescent="0.3">
      <c r="A2066" s="167" t="s">
        <v>7699</v>
      </c>
      <c r="B2066" s="168" t="s">
        <v>2976</v>
      </c>
      <c r="C2066" s="168" t="s">
        <v>7641</v>
      </c>
      <c r="D2066" s="169">
        <v>60</v>
      </c>
      <c r="E2066" s="169">
        <v>345</v>
      </c>
      <c r="F2066" s="169">
        <v>355</v>
      </c>
      <c r="G2066" s="169">
        <v>385</v>
      </c>
      <c r="H2066" s="165">
        <f t="shared" si="42"/>
        <v>0.89610389610389607</v>
      </c>
      <c r="J2066" t="str">
        <v>Block Group 2, Census Tract 179.01, Davidson County, Tennessee</v>
      </c>
    </row>
    <row r="2067" spans="1:10" x14ac:dyDescent="0.3">
      <c r="A2067" s="167" t="s">
        <v>7699</v>
      </c>
      <c r="B2067" s="168" t="s">
        <v>2977</v>
      </c>
      <c r="C2067" s="168" t="s">
        <v>7641</v>
      </c>
      <c r="D2067" s="169">
        <v>520</v>
      </c>
      <c r="E2067" s="169">
        <v>700</v>
      </c>
      <c r="F2067" s="170">
        <v>1035</v>
      </c>
      <c r="G2067" s="170">
        <v>1930</v>
      </c>
      <c r="H2067" s="165">
        <f t="shared" si="42"/>
        <v>0.36269430051813473</v>
      </c>
      <c r="J2067" t="str">
        <v>Block Group 2, Census Tract 179.02, Davidson County, Tennessee</v>
      </c>
    </row>
    <row r="2068" spans="1:10" x14ac:dyDescent="0.3">
      <c r="A2068" s="167" t="s">
        <v>7699</v>
      </c>
      <c r="B2068" s="168" t="s">
        <v>2978</v>
      </c>
      <c r="C2068" s="168" t="s">
        <v>7641</v>
      </c>
      <c r="D2068" s="169">
        <v>155</v>
      </c>
      <c r="E2068" s="169">
        <v>255</v>
      </c>
      <c r="F2068" s="169">
        <v>390</v>
      </c>
      <c r="G2068" s="169">
        <v>585</v>
      </c>
      <c r="H2068" s="165">
        <f t="shared" si="42"/>
        <v>0.4358974358974359</v>
      </c>
      <c r="J2068" t="str">
        <v>Block Group 2, Census Tract 18, Hamilton County, Tennessee</v>
      </c>
    </row>
    <row r="2069" spans="1:10" x14ac:dyDescent="0.3">
      <c r="A2069" s="167" t="s">
        <v>7699</v>
      </c>
      <c r="B2069" s="168" t="s">
        <v>2979</v>
      </c>
      <c r="C2069" s="168" t="s">
        <v>7641</v>
      </c>
      <c r="D2069" s="169">
        <v>130</v>
      </c>
      <c r="E2069" s="169">
        <v>430</v>
      </c>
      <c r="F2069" s="169">
        <v>695</v>
      </c>
      <c r="G2069" s="169">
        <v>845</v>
      </c>
      <c r="H2069" s="165">
        <f t="shared" si="42"/>
        <v>0.50887573964497046</v>
      </c>
      <c r="J2069" t="str">
        <v>Block Group 2, Census Tract 18, Knox County, Tennessee</v>
      </c>
    </row>
    <row r="2070" spans="1:10" x14ac:dyDescent="0.3">
      <c r="A2070" s="167" t="s">
        <v>7699</v>
      </c>
      <c r="B2070" s="168" t="s">
        <v>2980</v>
      </c>
      <c r="C2070" s="168" t="s">
        <v>7641</v>
      </c>
      <c r="D2070" s="169">
        <v>25</v>
      </c>
      <c r="E2070" s="169">
        <v>60</v>
      </c>
      <c r="F2070" s="169">
        <v>105</v>
      </c>
      <c r="G2070" s="170">
        <v>1140</v>
      </c>
      <c r="H2070" s="165">
        <f t="shared" si="42"/>
        <v>5.2631578947368418E-2</v>
      </c>
      <c r="J2070" t="str">
        <v>Block Group 2, Census Tract 18, Madison County, Tennessee</v>
      </c>
    </row>
    <row r="2071" spans="1:10" x14ac:dyDescent="0.3">
      <c r="A2071" s="167" t="s">
        <v>7699</v>
      </c>
      <c r="B2071" s="168" t="s">
        <v>2981</v>
      </c>
      <c r="C2071" s="168" t="s">
        <v>7641</v>
      </c>
      <c r="D2071" s="169">
        <v>55</v>
      </c>
      <c r="E2071" s="169">
        <v>65</v>
      </c>
      <c r="F2071" s="169">
        <v>145</v>
      </c>
      <c r="G2071" s="169">
        <v>875</v>
      </c>
      <c r="H2071" s="165">
        <f t="shared" si="42"/>
        <v>7.4285714285714288E-2</v>
      </c>
      <c r="J2071" t="str">
        <v>Block Group 2, Census Tract 180, Davidson County, Tennessee</v>
      </c>
    </row>
    <row r="2072" spans="1:10" x14ac:dyDescent="0.3">
      <c r="A2072" s="167" t="s">
        <v>7699</v>
      </c>
      <c r="B2072" s="168" t="s">
        <v>2982</v>
      </c>
      <c r="C2072" s="168" t="s">
        <v>7641</v>
      </c>
      <c r="D2072" s="169">
        <v>150</v>
      </c>
      <c r="E2072" s="169">
        <v>270</v>
      </c>
      <c r="F2072" s="169">
        <v>495</v>
      </c>
      <c r="G2072" s="170">
        <v>1510</v>
      </c>
      <c r="H2072" s="165">
        <f t="shared" si="42"/>
        <v>0.17880794701986755</v>
      </c>
      <c r="J2072" t="str">
        <v>Block Group 2, Census Tract 181.01, Davidson County, Tennessee</v>
      </c>
    </row>
    <row r="2073" spans="1:10" x14ac:dyDescent="0.3">
      <c r="A2073" s="167" t="s">
        <v>7699</v>
      </c>
      <c r="B2073" s="168" t="s">
        <v>2983</v>
      </c>
      <c r="C2073" s="168" t="s">
        <v>7641</v>
      </c>
      <c r="D2073" s="169">
        <v>355</v>
      </c>
      <c r="E2073" s="169">
        <v>435</v>
      </c>
      <c r="F2073" s="170">
        <v>1015</v>
      </c>
      <c r="G2073" s="170">
        <v>1530</v>
      </c>
      <c r="H2073" s="165">
        <f t="shared" si="42"/>
        <v>0.28431372549019607</v>
      </c>
      <c r="J2073" t="str">
        <v>Block Group 2, Census Tract 181.02, Davidson County, Tennessee</v>
      </c>
    </row>
    <row r="2074" spans="1:10" x14ac:dyDescent="0.3">
      <c r="A2074" s="167" t="s">
        <v>7699</v>
      </c>
      <c r="B2074" s="168" t="s">
        <v>2984</v>
      </c>
      <c r="C2074" s="168" t="s">
        <v>7641</v>
      </c>
      <c r="D2074" s="169">
        <v>820</v>
      </c>
      <c r="E2074" s="170">
        <v>1140</v>
      </c>
      <c r="F2074" s="170">
        <v>1555</v>
      </c>
      <c r="G2074" s="170">
        <v>1825</v>
      </c>
      <c r="H2074" s="165">
        <f t="shared" si="42"/>
        <v>0.62465753424657533</v>
      </c>
      <c r="J2074" t="str">
        <v>Block Group 2, Census Tract 182.01, Davidson County, Tennessee</v>
      </c>
    </row>
    <row r="2075" spans="1:10" x14ac:dyDescent="0.3">
      <c r="A2075" s="167" t="s">
        <v>7699</v>
      </c>
      <c r="B2075" s="168" t="s">
        <v>2985</v>
      </c>
      <c r="C2075" s="168" t="s">
        <v>7641</v>
      </c>
      <c r="D2075" s="169">
        <v>305</v>
      </c>
      <c r="E2075" s="169">
        <v>355</v>
      </c>
      <c r="F2075" s="169">
        <v>550</v>
      </c>
      <c r="G2075" s="169">
        <v>860</v>
      </c>
      <c r="H2075" s="165">
        <f t="shared" si="42"/>
        <v>0.41279069767441862</v>
      </c>
      <c r="J2075" t="str">
        <v>Block Group 2, Census Tract 182.03, Davidson County, Tennessee</v>
      </c>
    </row>
    <row r="2076" spans="1:10" x14ac:dyDescent="0.3">
      <c r="A2076" s="167" t="s">
        <v>7699</v>
      </c>
      <c r="B2076" s="168" t="s">
        <v>2986</v>
      </c>
      <c r="C2076" s="168" t="s">
        <v>7641</v>
      </c>
      <c r="D2076" s="169">
        <v>0</v>
      </c>
      <c r="E2076" s="169">
        <v>100</v>
      </c>
      <c r="F2076" s="169">
        <v>355</v>
      </c>
      <c r="G2076" s="170">
        <v>1140</v>
      </c>
      <c r="H2076" s="165">
        <f t="shared" si="42"/>
        <v>8.771929824561403E-2</v>
      </c>
      <c r="J2076" t="str">
        <v>Block Group 2, Census Tract 182.04, Davidson County, Tennessee</v>
      </c>
    </row>
    <row r="2077" spans="1:10" x14ac:dyDescent="0.3">
      <c r="A2077" s="167" t="s">
        <v>7699</v>
      </c>
      <c r="B2077" s="168" t="s">
        <v>2987</v>
      </c>
      <c r="C2077" s="168" t="s">
        <v>7641</v>
      </c>
      <c r="D2077" s="169">
        <v>630</v>
      </c>
      <c r="E2077" s="169">
        <v>920</v>
      </c>
      <c r="F2077" s="169">
        <v>985</v>
      </c>
      <c r="G2077" s="170">
        <v>1180</v>
      </c>
      <c r="H2077" s="165">
        <f t="shared" si="42"/>
        <v>0.77966101694915257</v>
      </c>
      <c r="J2077" t="str">
        <v>Block Group 2, Census Tract 182.05, Davidson County, Tennessee</v>
      </c>
    </row>
    <row r="2078" spans="1:10" x14ac:dyDescent="0.3">
      <c r="A2078" s="167" t="s">
        <v>7699</v>
      </c>
      <c r="B2078" s="168" t="s">
        <v>2988</v>
      </c>
      <c r="C2078" s="168" t="s">
        <v>7641</v>
      </c>
      <c r="D2078" s="169">
        <v>80</v>
      </c>
      <c r="E2078" s="169">
        <v>135</v>
      </c>
      <c r="F2078" s="169">
        <v>135</v>
      </c>
      <c r="G2078" s="169">
        <v>150</v>
      </c>
      <c r="H2078" s="165">
        <f t="shared" si="42"/>
        <v>0.9</v>
      </c>
      <c r="J2078" t="str">
        <v>Block Group 2, Census Tract 183.03, Davidson County, Tennessee</v>
      </c>
    </row>
    <row r="2079" spans="1:10" x14ac:dyDescent="0.3">
      <c r="A2079" s="167" t="s">
        <v>7699</v>
      </c>
      <c r="B2079" s="168" t="s">
        <v>2989</v>
      </c>
      <c r="C2079" s="168" t="s">
        <v>7641</v>
      </c>
      <c r="D2079" s="169">
        <v>685</v>
      </c>
      <c r="E2079" s="169">
        <v>770</v>
      </c>
      <c r="F2079" s="169">
        <v>870</v>
      </c>
      <c r="G2079" s="169">
        <v>905</v>
      </c>
      <c r="H2079" s="165">
        <f t="shared" si="42"/>
        <v>0.850828729281768</v>
      </c>
      <c r="J2079" t="str">
        <v>Block Group 2, Census Tract 183.04, Davidson County, Tennessee</v>
      </c>
    </row>
    <row r="2080" spans="1:10" x14ac:dyDescent="0.3">
      <c r="A2080" s="167" t="s">
        <v>7699</v>
      </c>
      <c r="B2080" s="168" t="s">
        <v>2990</v>
      </c>
      <c r="C2080" s="168" t="s">
        <v>7641</v>
      </c>
      <c r="D2080" s="170">
        <v>1055</v>
      </c>
      <c r="E2080" s="170">
        <v>1315</v>
      </c>
      <c r="F2080" s="170">
        <v>1465</v>
      </c>
      <c r="G2080" s="170">
        <v>1745</v>
      </c>
      <c r="H2080" s="165">
        <f t="shared" si="42"/>
        <v>0.75358166189111753</v>
      </c>
      <c r="J2080" t="str">
        <v>Block Group 2, Census Tract 184.04, Davidson County, Tennessee</v>
      </c>
    </row>
    <row r="2081" spans="1:10" x14ac:dyDescent="0.3">
      <c r="A2081" s="167" t="s">
        <v>7699</v>
      </c>
      <c r="B2081" s="168" t="s">
        <v>2991</v>
      </c>
      <c r="C2081" s="168" t="s">
        <v>7641</v>
      </c>
      <c r="D2081" s="169">
        <v>65</v>
      </c>
      <c r="E2081" s="169">
        <v>195</v>
      </c>
      <c r="F2081" s="169">
        <v>340</v>
      </c>
      <c r="G2081" s="169">
        <v>565</v>
      </c>
      <c r="H2081" s="165">
        <f t="shared" si="42"/>
        <v>0.34513274336283184</v>
      </c>
      <c r="J2081" t="str">
        <v>Block Group 2, Census Tract 184.05, Davidson County, Tennessee</v>
      </c>
    </row>
    <row r="2082" spans="1:10" x14ac:dyDescent="0.3">
      <c r="A2082" s="167" t="s">
        <v>7699</v>
      </c>
      <c r="B2082" s="168" t="s">
        <v>2992</v>
      </c>
      <c r="C2082" s="168" t="s">
        <v>7641</v>
      </c>
      <c r="D2082" s="169">
        <v>875</v>
      </c>
      <c r="E2082" s="170">
        <v>1390</v>
      </c>
      <c r="F2082" s="170">
        <v>1880</v>
      </c>
      <c r="G2082" s="170">
        <v>2435</v>
      </c>
      <c r="H2082" s="165">
        <f t="shared" si="42"/>
        <v>0.57084188911704314</v>
      </c>
      <c r="J2082" t="str">
        <v>Block Group 2, Census Tract 184.07, Davidson County, Tennessee</v>
      </c>
    </row>
    <row r="2083" spans="1:10" x14ac:dyDescent="0.3">
      <c r="A2083" s="167" t="s">
        <v>7699</v>
      </c>
      <c r="B2083" s="168" t="s">
        <v>2993</v>
      </c>
      <c r="C2083" s="168" t="s">
        <v>7641</v>
      </c>
      <c r="D2083" s="169">
        <v>115</v>
      </c>
      <c r="E2083" s="169">
        <v>140</v>
      </c>
      <c r="F2083" s="169">
        <v>205</v>
      </c>
      <c r="G2083" s="169">
        <v>310</v>
      </c>
      <c r="H2083" s="165">
        <f t="shared" si="42"/>
        <v>0.45161290322580644</v>
      </c>
      <c r="J2083" t="str">
        <v>Block Group 2, Census Tract 184.08, Davidson County, Tennessee</v>
      </c>
    </row>
    <row r="2084" spans="1:10" x14ac:dyDescent="0.3">
      <c r="A2084" s="167" t="s">
        <v>7699</v>
      </c>
      <c r="B2084" s="168" t="s">
        <v>2994</v>
      </c>
      <c r="C2084" s="168" t="s">
        <v>7641</v>
      </c>
      <c r="D2084" s="169">
        <v>125</v>
      </c>
      <c r="E2084" s="169">
        <v>195</v>
      </c>
      <c r="F2084" s="169">
        <v>295</v>
      </c>
      <c r="G2084" s="169">
        <v>650</v>
      </c>
      <c r="H2084" s="165">
        <f t="shared" si="42"/>
        <v>0.3</v>
      </c>
      <c r="J2084" t="str">
        <v>Block Group 2, Census Tract 184.09, Davidson County, Tennessee</v>
      </c>
    </row>
    <row r="2085" spans="1:10" x14ac:dyDescent="0.3">
      <c r="A2085" s="167" t="s">
        <v>7699</v>
      </c>
      <c r="B2085" s="168" t="s">
        <v>2995</v>
      </c>
      <c r="C2085" s="168" t="s">
        <v>7641</v>
      </c>
      <c r="D2085" s="169">
        <v>465</v>
      </c>
      <c r="E2085" s="169">
        <v>645</v>
      </c>
      <c r="F2085" s="169">
        <v>710</v>
      </c>
      <c r="G2085" s="169">
        <v>950</v>
      </c>
      <c r="H2085" s="165">
        <f t="shared" si="42"/>
        <v>0.67894736842105263</v>
      </c>
      <c r="J2085" t="str">
        <v>Block Group 2, Census Tract 184.10, Davidson County, Tennessee</v>
      </c>
    </row>
    <row r="2086" spans="1:10" x14ac:dyDescent="0.3">
      <c r="A2086" s="167" t="s">
        <v>7699</v>
      </c>
      <c r="B2086" s="168" t="s">
        <v>2996</v>
      </c>
      <c r="C2086" s="168" t="s">
        <v>7641</v>
      </c>
      <c r="D2086" s="169">
        <v>315</v>
      </c>
      <c r="E2086" s="169">
        <v>350</v>
      </c>
      <c r="F2086" s="169">
        <v>410</v>
      </c>
      <c r="G2086" s="169">
        <v>455</v>
      </c>
      <c r="H2086" s="165">
        <f t="shared" si="42"/>
        <v>0.76923076923076927</v>
      </c>
      <c r="J2086" t="str">
        <v>Block Group 2, Census Tract 184.11, Davidson County, Tennessee</v>
      </c>
    </row>
    <row r="2087" spans="1:10" x14ac:dyDescent="0.3">
      <c r="A2087" s="167" t="s">
        <v>7699</v>
      </c>
      <c r="B2087" s="168" t="s">
        <v>2997</v>
      </c>
      <c r="C2087" s="168" t="s">
        <v>7641</v>
      </c>
      <c r="D2087" s="169">
        <v>0</v>
      </c>
      <c r="E2087" s="169">
        <v>0</v>
      </c>
      <c r="F2087" s="169">
        <v>0</v>
      </c>
      <c r="G2087" s="169">
        <v>0</v>
      </c>
      <c r="H2087" s="165" t="e">
        <f t="shared" si="42"/>
        <v>#DIV/0!</v>
      </c>
      <c r="J2087" t="str">
        <v>Block Group 2, Census Tract 184.12, Davidson County, Tennessee</v>
      </c>
    </row>
    <row r="2088" spans="1:10" x14ac:dyDescent="0.3">
      <c r="A2088" s="167" t="s">
        <v>7699</v>
      </c>
      <c r="B2088" s="168" t="s">
        <v>2998</v>
      </c>
      <c r="C2088" s="168" t="s">
        <v>7641</v>
      </c>
      <c r="D2088" s="169">
        <v>0</v>
      </c>
      <c r="E2088" s="169">
        <v>0</v>
      </c>
      <c r="F2088" s="169">
        <v>0</v>
      </c>
      <c r="G2088" s="169">
        <v>0</v>
      </c>
      <c r="H2088" s="165" t="e">
        <f t="shared" si="42"/>
        <v>#DIV/0!</v>
      </c>
      <c r="J2088" t="str">
        <v>Block Group 2, Census Tract 185, Davidson County, Tennessee</v>
      </c>
    </row>
    <row r="2089" spans="1:10" x14ac:dyDescent="0.3">
      <c r="A2089" s="167" t="s">
        <v>7699</v>
      </c>
      <c r="B2089" s="168" t="s">
        <v>2999</v>
      </c>
      <c r="C2089" s="168" t="s">
        <v>7641</v>
      </c>
      <c r="D2089" s="169">
        <v>0</v>
      </c>
      <c r="E2089" s="169">
        <v>0</v>
      </c>
      <c r="F2089" s="169">
        <v>0</v>
      </c>
      <c r="G2089" s="169">
        <v>0</v>
      </c>
      <c r="H2089" s="165" t="e">
        <f t="shared" si="42"/>
        <v>#DIV/0!</v>
      </c>
      <c r="J2089" t="str">
        <v>Block Group 2, Census Tract 186.01, Davidson County, Tennessee</v>
      </c>
    </row>
    <row r="2090" spans="1:10" x14ac:dyDescent="0.3">
      <c r="A2090" s="167" t="s">
        <v>7699</v>
      </c>
      <c r="B2090" s="168" t="s">
        <v>3000</v>
      </c>
      <c r="C2090" s="168" t="s">
        <v>7641</v>
      </c>
      <c r="D2090" s="169">
        <v>0</v>
      </c>
      <c r="E2090" s="169">
        <v>0</v>
      </c>
      <c r="F2090" s="169">
        <v>0</v>
      </c>
      <c r="G2090" s="169">
        <v>0</v>
      </c>
      <c r="H2090" s="165" t="e">
        <f t="shared" si="42"/>
        <v>#DIV/0!</v>
      </c>
      <c r="J2090" t="str">
        <v>Block Group 2, Census Tract 186.02, Davidson County, Tennessee</v>
      </c>
    </row>
    <row r="2091" spans="1:10" x14ac:dyDescent="0.3">
      <c r="A2091" s="167" t="s">
        <v>7699</v>
      </c>
      <c r="B2091" s="168" t="s">
        <v>3001</v>
      </c>
      <c r="C2091" s="168" t="s">
        <v>7642</v>
      </c>
      <c r="D2091" s="169">
        <v>250</v>
      </c>
      <c r="E2091" s="169">
        <v>370</v>
      </c>
      <c r="F2091" s="169">
        <v>475</v>
      </c>
      <c r="G2091" s="169">
        <v>720</v>
      </c>
      <c r="H2091" s="165">
        <f t="shared" si="42"/>
        <v>0.51388888888888884</v>
      </c>
      <c r="J2091" t="str">
        <v>Block Group 2, Census Tract 187, Davidson County, Tennessee</v>
      </c>
    </row>
    <row r="2092" spans="1:10" x14ac:dyDescent="0.3">
      <c r="A2092" s="167" t="s">
        <v>7699</v>
      </c>
      <c r="B2092" s="168" t="s">
        <v>3002</v>
      </c>
      <c r="C2092" s="168" t="s">
        <v>7642</v>
      </c>
      <c r="D2092" s="169">
        <v>630</v>
      </c>
      <c r="E2092" s="169">
        <v>880</v>
      </c>
      <c r="F2092" s="170">
        <v>1205</v>
      </c>
      <c r="G2092" s="170">
        <v>1695</v>
      </c>
      <c r="H2092" s="165">
        <f t="shared" si="42"/>
        <v>0.5191740412979351</v>
      </c>
      <c r="J2092" t="str">
        <v>Block Group 2, Census Tract 188.01, Davidson County, Tennessee</v>
      </c>
    </row>
    <row r="2093" spans="1:10" x14ac:dyDescent="0.3">
      <c r="A2093" s="167" t="s">
        <v>7699</v>
      </c>
      <c r="B2093" s="168" t="s">
        <v>3003</v>
      </c>
      <c r="C2093" s="168" t="s">
        <v>7642</v>
      </c>
      <c r="D2093" s="169">
        <v>370</v>
      </c>
      <c r="E2093" s="169">
        <v>510</v>
      </c>
      <c r="F2093" s="169">
        <v>725</v>
      </c>
      <c r="G2093" s="170">
        <v>1195</v>
      </c>
      <c r="H2093" s="165">
        <f t="shared" si="42"/>
        <v>0.42677824267782427</v>
      </c>
      <c r="J2093" t="str">
        <v>Block Group 2, Census Tract 188.03, Davidson County, Tennessee</v>
      </c>
    </row>
    <row r="2094" spans="1:10" x14ac:dyDescent="0.3">
      <c r="A2094" s="167" t="s">
        <v>7699</v>
      </c>
      <c r="B2094" s="168" t="s">
        <v>3004</v>
      </c>
      <c r="C2094" s="168" t="s">
        <v>7642</v>
      </c>
      <c r="D2094" s="169">
        <v>320</v>
      </c>
      <c r="E2094" s="169">
        <v>425</v>
      </c>
      <c r="F2094" s="169">
        <v>490</v>
      </c>
      <c r="G2094" s="169">
        <v>840</v>
      </c>
      <c r="H2094" s="165">
        <f t="shared" si="42"/>
        <v>0.50595238095238093</v>
      </c>
      <c r="J2094" t="str">
        <v>Block Group 2, Census Tract 188.04, Davidson County, Tennessee</v>
      </c>
    </row>
    <row r="2095" spans="1:10" x14ac:dyDescent="0.3">
      <c r="A2095" s="167" t="s">
        <v>7699</v>
      </c>
      <c r="B2095" s="168" t="s">
        <v>3005</v>
      </c>
      <c r="C2095" s="168" t="s">
        <v>7642</v>
      </c>
      <c r="D2095" s="169">
        <v>205</v>
      </c>
      <c r="E2095" s="169">
        <v>240</v>
      </c>
      <c r="F2095" s="169">
        <v>310</v>
      </c>
      <c r="G2095" s="169">
        <v>565</v>
      </c>
      <c r="H2095" s="165">
        <f t="shared" si="42"/>
        <v>0.4247787610619469</v>
      </c>
      <c r="J2095" t="str">
        <v>Block Group 2, Census Tract 189.01, Davidson County, Tennessee</v>
      </c>
    </row>
    <row r="2096" spans="1:10" x14ac:dyDescent="0.3">
      <c r="A2096" s="167" t="s">
        <v>7699</v>
      </c>
      <c r="B2096" s="168" t="s">
        <v>3006</v>
      </c>
      <c r="C2096" s="168" t="s">
        <v>7642</v>
      </c>
      <c r="D2096" s="169">
        <v>830</v>
      </c>
      <c r="E2096" s="170">
        <v>1060</v>
      </c>
      <c r="F2096" s="170">
        <v>1130</v>
      </c>
      <c r="G2096" s="170">
        <v>1375</v>
      </c>
      <c r="H2096" s="165">
        <f t="shared" si="42"/>
        <v>0.77090909090909088</v>
      </c>
      <c r="J2096" t="str">
        <v>Block Group 2, Census Tract 189.02, Davidson County, Tennessee</v>
      </c>
    </row>
    <row r="2097" spans="1:10" x14ac:dyDescent="0.3">
      <c r="A2097" s="167" t="s">
        <v>7699</v>
      </c>
      <c r="B2097" s="168" t="s">
        <v>3007</v>
      </c>
      <c r="C2097" s="168" t="s">
        <v>7643</v>
      </c>
      <c r="D2097" s="169">
        <v>250</v>
      </c>
      <c r="E2097" s="169">
        <v>395</v>
      </c>
      <c r="F2097" s="169">
        <v>430</v>
      </c>
      <c r="G2097" s="169">
        <v>865</v>
      </c>
      <c r="H2097" s="165">
        <f t="shared" si="42"/>
        <v>0.45664739884393063</v>
      </c>
      <c r="J2097" t="str">
        <v>Block Group 2, Census Tract 189.04, Davidson County, Tennessee</v>
      </c>
    </row>
    <row r="2098" spans="1:10" x14ac:dyDescent="0.3">
      <c r="A2098" s="167" t="s">
        <v>7699</v>
      </c>
      <c r="B2098" s="168" t="s">
        <v>3008</v>
      </c>
      <c r="C2098" s="168" t="s">
        <v>7643</v>
      </c>
      <c r="D2098" s="169">
        <v>520</v>
      </c>
      <c r="E2098" s="169">
        <v>770</v>
      </c>
      <c r="F2098" s="169">
        <v>930</v>
      </c>
      <c r="G2098" s="170">
        <v>1370</v>
      </c>
      <c r="H2098" s="165">
        <f t="shared" si="42"/>
        <v>0.56204379562043794</v>
      </c>
      <c r="J2098" t="str">
        <v>Block Group 2, Census Tract 189.05, Davidson County, Tennessee</v>
      </c>
    </row>
    <row r="2099" spans="1:10" x14ac:dyDescent="0.3">
      <c r="A2099" s="167" t="s">
        <v>7699</v>
      </c>
      <c r="B2099" s="168" t="s">
        <v>3009</v>
      </c>
      <c r="C2099" s="168" t="s">
        <v>7643</v>
      </c>
      <c r="D2099" s="169">
        <v>175</v>
      </c>
      <c r="E2099" s="169">
        <v>585</v>
      </c>
      <c r="F2099" s="169">
        <v>765</v>
      </c>
      <c r="G2099" s="170">
        <v>1225</v>
      </c>
      <c r="H2099" s="165">
        <f t="shared" si="42"/>
        <v>0.47755102040816327</v>
      </c>
      <c r="J2099" t="str">
        <v>Block Group 2, Census Tract 19, Hamilton County, Tennessee</v>
      </c>
    </row>
    <row r="2100" spans="1:10" x14ac:dyDescent="0.3">
      <c r="A2100" s="167" t="s">
        <v>7699</v>
      </c>
      <c r="B2100" s="168" t="s">
        <v>3010</v>
      </c>
      <c r="C2100" s="168" t="s">
        <v>7643</v>
      </c>
      <c r="D2100" s="169">
        <v>95</v>
      </c>
      <c r="E2100" s="169">
        <v>295</v>
      </c>
      <c r="F2100" s="169">
        <v>345</v>
      </c>
      <c r="G2100" s="169">
        <v>715</v>
      </c>
      <c r="H2100" s="165">
        <f t="shared" si="42"/>
        <v>0.41258741258741261</v>
      </c>
      <c r="J2100" t="str">
        <v>Block Group 2, Census Tract 19, Madison County, Tennessee</v>
      </c>
    </row>
    <row r="2101" spans="1:10" x14ac:dyDescent="0.3">
      <c r="A2101" s="167" t="s">
        <v>7699</v>
      </c>
      <c r="B2101" s="168" t="s">
        <v>3011</v>
      </c>
      <c r="C2101" s="168" t="s">
        <v>7643</v>
      </c>
      <c r="D2101" s="169">
        <v>285</v>
      </c>
      <c r="E2101" s="169">
        <v>385</v>
      </c>
      <c r="F2101" s="169">
        <v>480</v>
      </c>
      <c r="G2101" s="169">
        <v>770</v>
      </c>
      <c r="H2101" s="165">
        <f t="shared" si="42"/>
        <v>0.5</v>
      </c>
      <c r="J2101" t="str">
        <v>Block Group 2, Census Tract 19, Shelby County, Tennessee</v>
      </c>
    </row>
    <row r="2102" spans="1:10" x14ac:dyDescent="0.3">
      <c r="A2102" s="167" t="s">
        <v>7699</v>
      </c>
      <c r="B2102" s="168" t="s">
        <v>3012</v>
      </c>
      <c r="C2102" s="168" t="s">
        <v>7643</v>
      </c>
      <c r="D2102" s="169">
        <v>120</v>
      </c>
      <c r="E2102" s="169">
        <v>175</v>
      </c>
      <c r="F2102" s="169">
        <v>235</v>
      </c>
      <c r="G2102" s="169">
        <v>470</v>
      </c>
      <c r="H2102" s="165">
        <f t="shared" si="42"/>
        <v>0.37234042553191488</v>
      </c>
      <c r="J2102" t="str">
        <v>Block Group 2, Census Tract 190.03, Davidson County, Tennessee</v>
      </c>
    </row>
    <row r="2103" spans="1:10" x14ac:dyDescent="0.3">
      <c r="A2103" s="167" t="s">
        <v>7699</v>
      </c>
      <c r="B2103" s="168" t="s">
        <v>3013</v>
      </c>
      <c r="C2103" s="168" t="s">
        <v>7643</v>
      </c>
      <c r="D2103" s="169">
        <v>0</v>
      </c>
      <c r="E2103" s="169">
        <v>0</v>
      </c>
      <c r="F2103" s="169">
        <v>0</v>
      </c>
      <c r="G2103" s="169">
        <v>0</v>
      </c>
      <c r="H2103" s="165" t="e">
        <f t="shared" si="42"/>
        <v>#DIV/0!</v>
      </c>
      <c r="J2103" t="str">
        <v>Block Group 2, Census Tract 190.04, Davidson County, Tennessee</v>
      </c>
    </row>
    <row r="2104" spans="1:10" x14ac:dyDescent="0.3">
      <c r="A2104" s="167" t="s">
        <v>7699</v>
      </c>
      <c r="B2104" s="168" t="s">
        <v>3014</v>
      </c>
      <c r="C2104" s="168" t="s">
        <v>7643</v>
      </c>
      <c r="D2104" s="169">
        <v>330</v>
      </c>
      <c r="E2104" s="170">
        <v>1055</v>
      </c>
      <c r="F2104" s="170">
        <v>1370</v>
      </c>
      <c r="G2104" s="170">
        <v>1705</v>
      </c>
      <c r="H2104" s="165">
        <f t="shared" si="42"/>
        <v>0.61876832844574781</v>
      </c>
      <c r="J2104" t="str">
        <v>Block Group 2, Census Tract 190.08, Davidson County, Tennessee</v>
      </c>
    </row>
    <row r="2105" spans="1:10" x14ac:dyDescent="0.3">
      <c r="A2105" s="167" t="s">
        <v>7699</v>
      </c>
      <c r="B2105" s="168" t="s">
        <v>3015</v>
      </c>
      <c r="C2105" s="168" t="s">
        <v>7643</v>
      </c>
      <c r="D2105" s="169">
        <v>315</v>
      </c>
      <c r="E2105" s="169">
        <v>415</v>
      </c>
      <c r="F2105" s="169">
        <v>460</v>
      </c>
      <c r="G2105" s="169">
        <v>850</v>
      </c>
      <c r="H2105" s="165">
        <f t="shared" si="42"/>
        <v>0.48823529411764705</v>
      </c>
      <c r="J2105" t="str">
        <v>Block Group 2, Census Tract 191.05, Davidson County, Tennessee</v>
      </c>
    </row>
    <row r="2106" spans="1:10" x14ac:dyDescent="0.3">
      <c r="A2106" s="167" t="s">
        <v>7699</v>
      </c>
      <c r="B2106" s="168" t="s">
        <v>3016</v>
      </c>
      <c r="C2106" s="168" t="s">
        <v>7643</v>
      </c>
      <c r="D2106" s="169">
        <v>490</v>
      </c>
      <c r="E2106" s="169">
        <v>720</v>
      </c>
      <c r="F2106" s="169">
        <v>885</v>
      </c>
      <c r="G2106" s="170">
        <v>1260</v>
      </c>
      <c r="H2106" s="165">
        <f t="shared" si="42"/>
        <v>0.5714285714285714</v>
      </c>
      <c r="J2106" t="str">
        <v>Block Group 2, Census Tract 191.06, Davidson County, Tennessee</v>
      </c>
    </row>
    <row r="2107" spans="1:10" x14ac:dyDescent="0.3">
      <c r="A2107" s="167" t="s">
        <v>7699</v>
      </c>
      <c r="B2107" s="168" t="s">
        <v>3017</v>
      </c>
      <c r="C2107" s="168" t="s">
        <v>7643</v>
      </c>
      <c r="D2107" s="169">
        <v>165</v>
      </c>
      <c r="E2107" s="169">
        <v>165</v>
      </c>
      <c r="F2107" s="169">
        <v>240</v>
      </c>
      <c r="G2107" s="169">
        <v>355</v>
      </c>
      <c r="H2107" s="165">
        <f t="shared" si="42"/>
        <v>0.46478873239436619</v>
      </c>
      <c r="J2107" t="str">
        <v>Block Group 2, Census Tract 191.08, Davidson County, Tennessee</v>
      </c>
    </row>
    <row r="2108" spans="1:10" x14ac:dyDescent="0.3">
      <c r="A2108" s="167" t="s">
        <v>7699</v>
      </c>
      <c r="B2108" s="168" t="s">
        <v>3018</v>
      </c>
      <c r="C2108" s="168" t="s">
        <v>7643</v>
      </c>
      <c r="D2108" s="169">
        <v>405</v>
      </c>
      <c r="E2108" s="169">
        <v>755</v>
      </c>
      <c r="F2108" s="169">
        <v>860</v>
      </c>
      <c r="G2108" s="170">
        <v>1120</v>
      </c>
      <c r="H2108" s="165">
        <f t="shared" si="42"/>
        <v>0.6741071428571429</v>
      </c>
      <c r="J2108" t="str">
        <v>Block Group 2, Census Tract 191.09, Davidson County, Tennessee</v>
      </c>
    </row>
    <row r="2109" spans="1:10" x14ac:dyDescent="0.3">
      <c r="A2109" s="167" t="s">
        <v>7699</v>
      </c>
      <c r="B2109" s="168" t="s">
        <v>3019</v>
      </c>
      <c r="C2109" s="168" t="s">
        <v>7643</v>
      </c>
      <c r="D2109" s="169">
        <v>75</v>
      </c>
      <c r="E2109" s="169">
        <v>140</v>
      </c>
      <c r="F2109" s="169">
        <v>620</v>
      </c>
      <c r="G2109" s="169">
        <v>930</v>
      </c>
      <c r="H2109" s="165">
        <f t="shared" si="42"/>
        <v>0.15053763440860216</v>
      </c>
      <c r="J2109" t="str">
        <v>Block Group 2, Census Tract 191.10, Davidson County, Tennessee</v>
      </c>
    </row>
    <row r="2110" spans="1:10" x14ac:dyDescent="0.3">
      <c r="A2110" s="167" t="s">
        <v>7699</v>
      </c>
      <c r="B2110" s="168" t="s">
        <v>3020</v>
      </c>
      <c r="C2110" s="168" t="s">
        <v>7643</v>
      </c>
      <c r="D2110" s="169">
        <v>390</v>
      </c>
      <c r="E2110" s="169">
        <v>425</v>
      </c>
      <c r="F2110" s="169">
        <v>605</v>
      </c>
      <c r="G2110" s="169">
        <v>885</v>
      </c>
      <c r="H2110" s="165">
        <f t="shared" si="42"/>
        <v>0.48022598870056499</v>
      </c>
      <c r="J2110" t="str">
        <v>Block Group 2, Census Tract 191.11, Davidson County, Tennessee</v>
      </c>
    </row>
    <row r="2111" spans="1:10" x14ac:dyDescent="0.3">
      <c r="A2111" s="167" t="s">
        <v>7699</v>
      </c>
      <c r="B2111" s="168" t="s">
        <v>3021</v>
      </c>
      <c r="C2111" s="168" t="s">
        <v>7643</v>
      </c>
      <c r="D2111" s="169">
        <v>215</v>
      </c>
      <c r="E2111" s="169">
        <v>380</v>
      </c>
      <c r="F2111" s="170">
        <v>1035</v>
      </c>
      <c r="G2111" s="170">
        <v>1430</v>
      </c>
      <c r="H2111" s="165">
        <f t="shared" si="42"/>
        <v>0.26573426573426573</v>
      </c>
      <c r="J2111" t="str">
        <v>Block Group 2, Census Tract 191.12, Davidson County, Tennessee</v>
      </c>
    </row>
    <row r="2112" spans="1:10" x14ac:dyDescent="0.3">
      <c r="A2112" s="167" t="s">
        <v>7699</v>
      </c>
      <c r="B2112" s="168" t="s">
        <v>3022</v>
      </c>
      <c r="C2112" s="168" t="s">
        <v>7643</v>
      </c>
      <c r="D2112" s="169">
        <v>100</v>
      </c>
      <c r="E2112" s="169">
        <v>205</v>
      </c>
      <c r="F2112" s="169">
        <v>615</v>
      </c>
      <c r="G2112" s="169">
        <v>970</v>
      </c>
      <c r="H2112" s="165">
        <f t="shared" si="42"/>
        <v>0.21134020618556701</v>
      </c>
      <c r="J2112" t="str">
        <v>Block Group 2, Census Tract 191.15, Davidson County, Tennessee</v>
      </c>
    </row>
    <row r="2113" spans="1:10" x14ac:dyDescent="0.3">
      <c r="A2113" s="167" t="s">
        <v>7699</v>
      </c>
      <c r="B2113" s="168" t="s">
        <v>3023</v>
      </c>
      <c r="C2113" s="168" t="s">
        <v>7643</v>
      </c>
      <c r="D2113" s="169">
        <v>590</v>
      </c>
      <c r="E2113" s="169">
        <v>875</v>
      </c>
      <c r="F2113" s="170">
        <v>1395</v>
      </c>
      <c r="G2113" s="170">
        <v>2110</v>
      </c>
      <c r="H2113" s="165">
        <f t="shared" si="42"/>
        <v>0.41469194312796209</v>
      </c>
      <c r="J2113" t="str">
        <v>Block Group 2, Census Tract 191.16, Davidson County, Tennessee</v>
      </c>
    </row>
    <row r="2114" spans="1:10" x14ac:dyDescent="0.3">
      <c r="A2114" s="167" t="s">
        <v>7699</v>
      </c>
      <c r="B2114" s="168" t="s">
        <v>3024</v>
      </c>
      <c r="C2114" s="168" t="s">
        <v>7643</v>
      </c>
      <c r="D2114" s="169">
        <v>450</v>
      </c>
      <c r="E2114" s="169">
        <v>730</v>
      </c>
      <c r="F2114" s="169">
        <v>935</v>
      </c>
      <c r="G2114" s="170">
        <v>1390</v>
      </c>
      <c r="H2114" s="165">
        <f t="shared" si="42"/>
        <v>0.52517985611510787</v>
      </c>
      <c r="J2114" t="str">
        <v>Block Group 2, Census Tract 191.17, Davidson County, Tennessee</v>
      </c>
    </row>
    <row r="2115" spans="1:10" x14ac:dyDescent="0.3">
      <c r="A2115" s="167" t="s">
        <v>7699</v>
      </c>
      <c r="B2115" s="168" t="s">
        <v>3025</v>
      </c>
      <c r="C2115" s="168" t="s">
        <v>7643</v>
      </c>
      <c r="D2115" s="169">
        <v>330</v>
      </c>
      <c r="E2115" s="169">
        <v>845</v>
      </c>
      <c r="F2115" s="170">
        <v>1410</v>
      </c>
      <c r="G2115" s="170">
        <v>1715</v>
      </c>
      <c r="H2115" s="165">
        <f t="shared" si="42"/>
        <v>0.49271137026239065</v>
      </c>
      <c r="J2115" t="str">
        <v>Block Group 2, Census Tract 191.18, Davidson County, Tennessee</v>
      </c>
    </row>
    <row r="2116" spans="1:10" x14ac:dyDescent="0.3">
      <c r="A2116" s="167" t="s">
        <v>7699</v>
      </c>
      <c r="B2116" s="168" t="s">
        <v>3026</v>
      </c>
      <c r="C2116" s="168" t="s">
        <v>7643</v>
      </c>
      <c r="D2116" s="169">
        <v>350</v>
      </c>
      <c r="E2116" s="169">
        <v>795</v>
      </c>
      <c r="F2116" s="169">
        <v>965</v>
      </c>
      <c r="G2116" s="170">
        <v>1120</v>
      </c>
      <c r="H2116" s="165">
        <f t="shared" ref="H2116:H2179" si="43">E2116/G2116</f>
        <v>0.7098214285714286</v>
      </c>
      <c r="J2116" t="str">
        <v>Block Group 2, Census Tract 191.19, Davidson County, Tennessee</v>
      </c>
    </row>
    <row r="2117" spans="1:10" x14ac:dyDescent="0.3">
      <c r="A2117" s="167" t="s">
        <v>7699</v>
      </c>
      <c r="B2117" s="168" t="s">
        <v>3027</v>
      </c>
      <c r="C2117" s="168" t="s">
        <v>7644</v>
      </c>
      <c r="D2117" s="169">
        <v>450</v>
      </c>
      <c r="E2117" s="169">
        <v>910</v>
      </c>
      <c r="F2117" s="170">
        <v>1495</v>
      </c>
      <c r="G2117" s="170">
        <v>2155</v>
      </c>
      <c r="H2117" s="165">
        <f t="shared" si="43"/>
        <v>0.42227378190255221</v>
      </c>
      <c r="J2117" t="str">
        <v>Block Group 2, Census Tract 191.20, Davidson County, Tennessee</v>
      </c>
    </row>
    <row r="2118" spans="1:10" x14ac:dyDescent="0.3">
      <c r="A2118" s="167" t="s">
        <v>7699</v>
      </c>
      <c r="B2118" s="168" t="s">
        <v>3028</v>
      </c>
      <c r="C2118" s="168" t="s">
        <v>7644</v>
      </c>
      <c r="D2118" s="169">
        <v>75</v>
      </c>
      <c r="E2118" s="169">
        <v>170</v>
      </c>
      <c r="F2118" s="169">
        <v>205</v>
      </c>
      <c r="G2118" s="169">
        <v>400</v>
      </c>
      <c r="H2118" s="165">
        <f t="shared" si="43"/>
        <v>0.42499999999999999</v>
      </c>
      <c r="J2118" t="str">
        <v>Block Group 2, Census Tract 191.21, Davidson County, Tennessee</v>
      </c>
    </row>
    <row r="2119" spans="1:10" x14ac:dyDescent="0.3">
      <c r="A2119" s="167" t="s">
        <v>7699</v>
      </c>
      <c r="B2119" s="168" t="s">
        <v>3029</v>
      </c>
      <c r="C2119" s="168" t="s">
        <v>7644</v>
      </c>
      <c r="D2119" s="169">
        <v>135</v>
      </c>
      <c r="E2119" s="169">
        <v>195</v>
      </c>
      <c r="F2119" s="169">
        <v>515</v>
      </c>
      <c r="G2119" s="170">
        <v>1505</v>
      </c>
      <c r="H2119" s="165">
        <f t="shared" si="43"/>
        <v>0.12956810631229235</v>
      </c>
      <c r="J2119" t="str">
        <v>Block Group 2, Census Tract 192, Davidson County, Tennessee</v>
      </c>
    </row>
    <row r="2120" spans="1:10" x14ac:dyDescent="0.3">
      <c r="A2120" s="167" t="s">
        <v>7699</v>
      </c>
      <c r="B2120" s="168" t="s">
        <v>3030</v>
      </c>
      <c r="C2120" s="168" t="s">
        <v>7644</v>
      </c>
      <c r="D2120" s="169">
        <v>245</v>
      </c>
      <c r="E2120" s="169">
        <v>425</v>
      </c>
      <c r="F2120" s="169">
        <v>595</v>
      </c>
      <c r="G2120" s="169">
        <v>910</v>
      </c>
      <c r="H2120" s="165">
        <f t="shared" si="43"/>
        <v>0.46703296703296704</v>
      </c>
      <c r="J2120" t="str">
        <v>Block Group 2, Census Tract 193, Davidson County, Tennessee</v>
      </c>
    </row>
    <row r="2121" spans="1:10" x14ac:dyDescent="0.3">
      <c r="A2121" s="167" t="s">
        <v>7699</v>
      </c>
      <c r="B2121" s="168" t="s">
        <v>3031</v>
      </c>
      <c r="C2121" s="168" t="s">
        <v>7644</v>
      </c>
      <c r="D2121" s="169">
        <v>80</v>
      </c>
      <c r="E2121" s="169">
        <v>235</v>
      </c>
      <c r="F2121" s="169">
        <v>445</v>
      </c>
      <c r="G2121" s="169">
        <v>715</v>
      </c>
      <c r="H2121" s="165">
        <f t="shared" si="43"/>
        <v>0.32867132867132864</v>
      </c>
      <c r="J2121" t="str">
        <v>Block Group 2, Census Tract 194.01, Davidson County, Tennessee</v>
      </c>
    </row>
    <row r="2122" spans="1:10" x14ac:dyDescent="0.3">
      <c r="A2122" s="167" t="s">
        <v>7699</v>
      </c>
      <c r="B2122" s="168" t="s">
        <v>3032</v>
      </c>
      <c r="C2122" s="168" t="s">
        <v>7644</v>
      </c>
      <c r="D2122" s="169">
        <v>425</v>
      </c>
      <c r="E2122" s="169">
        <v>685</v>
      </c>
      <c r="F2122" s="169">
        <v>815</v>
      </c>
      <c r="G2122" s="170">
        <v>1215</v>
      </c>
      <c r="H2122" s="165">
        <f t="shared" si="43"/>
        <v>0.56378600823045266</v>
      </c>
      <c r="J2122" t="str">
        <v>Block Group 2, Census Tract 194.02, Davidson County, Tennessee</v>
      </c>
    </row>
    <row r="2123" spans="1:10" x14ac:dyDescent="0.3">
      <c r="A2123" s="167" t="s">
        <v>7699</v>
      </c>
      <c r="B2123" s="168" t="s">
        <v>3033</v>
      </c>
      <c r="C2123" s="168" t="s">
        <v>7644</v>
      </c>
      <c r="D2123" s="169">
        <v>400</v>
      </c>
      <c r="E2123" s="169">
        <v>735</v>
      </c>
      <c r="F2123" s="170">
        <v>1075</v>
      </c>
      <c r="G2123" s="170">
        <v>1515</v>
      </c>
      <c r="H2123" s="165">
        <f t="shared" si="43"/>
        <v>0.48514851485148514</v>
      </c>
      <c r="J2123" t="str">
        <v>Block Group 2, Census Tract 195.01, Davidson County, Tennessee</v>
      </c>
    </row>
    <row r="2124" spans="1:10" x14ac:dyDescent="0.3">
      <c r="A2124" s="167" t="s">
        <v>7699</v>
      </c>
      <c r="B2124" s="168" t="s">
        <v>3034</v>
      </c>
      <c r="C2124" s="168" t="s">
        <v>7644</v>
      </c>
      <c r="D2124" s="169">
        <v>570</v>
      </c>
      <c r="E2124" s="169">
        <v>805</v>
      </c>
      <c r="F2124" s="170">
        <v>1295</v>
      </c>
      <c r="G2124" s="170">
        <v>2425</v>
      </c>
      <c r="H2124" s="165">
        <f t="shared" si="43"/>
        <v>0.33195876288659792</v>
      </c>
      <c r="J2124" t="str">
        <v>Block Group 2, Census Tract 195.02, Davidson County, Tennessee</v>
      </c>
    </row>
    <row r="2125" spans="1:10" x14ac:dyDescent="0.3">
      <c r="A2125" s="167" t="s">
        <v>7699</v>
      </c>
      <c r="B2125" s="168" t="s">
        <v>3035</v>
      </c>
      <c r="C2125" s="168" t="s">
        <v>7644</v>
      </c>
      <c r="D2125" s="169">
        <v>220</v>
      </c>
      <c r="E2125" s="169">
        <v>440</v>
      </c>
      <c r="F2125" s="169">
        <v>475</v>
      </c>
      <c r="G2125" s="169">
        <v>865</v>
      </c>
      <c r="H2125" s="165">
        <f t="shared" si="43"/>
        <v>0.50867052023121384</v>
      </c>
      <c r="J2125" t="str">
        <v>Block Group 2, Census Tract 195.03, Davidson County, Tennessee</v>
      </c>
    </row>
    <row r="2126" spans="1:10" x14ac:dyDescent="0.3">
      <c r="A2126" s="167" t="s">
        <v>7699</v>
      </c>
      <c r="B2126" s="168" t="s">
        <v>3036</v>
      </c>
      <c r="C2126" s="168" t="s">
        <v>7644</v>
      </c>
      <c r="D2126" s="169">
        <v>100</v>
      </c>
      <c r="E2126" s="169">
        <v>250</v>
      </c>
      <c r="F2126" s="169">
        <v>260</v>
      </c>
      <c r="G2126" s="169">
        <v>425</v>
      </c>
      <c r="H2126" s="165">
        <f t="shared" si="43"/>
        <v>0.58823529411764708</v>
      </c>
      <c r="J2126" t="str">
        <v>Block Group 2, Census Tract 196, Davidson County, Tennessee</v>
      </c>
    </row>
    <row r="2127" spans="1:10" x14ac:dyDescent="0.3">
      <c r="A2127" s="167" t="s">
        <v>7699</v>
      </c>
      <c r="B2127" s="168" t="s">
        <v>3037</v>
      </c>
      <c r="C2127" s="168" t="s">
        <v>7644</v>
      </c>
      <c r="D2127" s="169">
        <v>260</v>
      </c>
      <c r="E2127" s="169">
        <v>420</v>
      </c>
      <c r="F2127" s="169">
        <v>820</v>
      </c>
      <c r="G2127" s="170">
        <v>1230</v>
      </c>
      <c r="H2127" s="165">
        <f t="shared" si="43"/>
        <v>0.34146341463414637</v>
      </c>
      <c r="J2127" t="str">
        <v>Block Group 2, Census Tract 2, Madison County, Tennessee</v>
      </c>
    </row>
    <row r="2128" spans="1:10" x14ac:dyDescent="0.3">
      <c r="A2128" s="167" t="s">
        <v>7699</v>
      </c>
      <c r="B2128" s="168" t="s">
        <v>3038</v>
      </c>
      <c r="C2128" s="168" t="s">
        <v>7644</v>
      </c>
      <c r="D2128" s="169">
        <v>255</v>
      </c>
      <c r="E2128" s="169">
        <v>465</v>
      </c>
      <c r="F2128" s="169">
        <v>960</v>
      </c>
      <c r="G2128" s="170">
        <v>1020</v>
      </c>
      <c r="H2128" s="165">
        <f t="shared" si="43"/>
        <v>0.45588235294117646</v>
      </c>
      <c r="J2128" t="str">
        <v>Block Group 2, Census Tract 2.01, Putnam County, Tennessee</v>
      </c>
    </row>
    <row r="2129" spans="1:10" x14ac:dyDescent="0.3">
      <c r="A2129" s="167" t="s">
        <v>7699</v>
      </c>
      <c r="B2129" s="168" t="s">
        <v>3039</v>
      </c>
      <c r="C2129" s="168" t="s">
        <v>7644</v>
      </c>
      <c r="D2129" s="169">
        <v>220</v>
      </c>
      <c r="E2129" s="169">
        <v>400</v>
      </c>
      <c r="F2129" s="169">
        <v>685</v>
      </c>
      <c r="G2129" s="169">
        <v>845</v>
      </c>
      <c r="H2129" s="165">
        <f t="shared" si="43"/>
        <v>0.47337278106508873</v>
      </c>
      <c r="J2129" t="str">
        <v>Block Group 2, Census Tract 2.02, Putnam County, Tennessee</v>
      </c>
    </row>
    <row r="2130" spans="1:10" x14ac:dyDescent="0.3">
      <c r="A2130" s="167" t="s">
        <v>7699</v>
      </c>
      <c r="B2130" s="168" t="s">
        <v>3040</v>
      </c>
      <c r="C2130" s="168" t="s">
        <v>7644</v>
      </c>
      <c r="D2130" s="169">
        <v>135</v>
      </c>
      <c r="E2130" s="169">
        <v>540</v>
      </c>
      <c r="F2130" s="169">
        <v>755</v>
      </c>
      <c r="G2130" s="169">
        <v>965</v>
      </c>
      <c r="H2130" s="165">
        <f t="shared" si="43"/>
        <v>0.55958549222797926</v>
      </c>
      <c r="J2130" t="str">
        <v>Block Group 2, Census Tract 20, Hamilton County, Tennessee</v>
      </c>
    </row>
    <row r="2131" spans="1:10" x14ac:dyDescent="0.3">
      <c r="A2131" s="167" t="s">
        <v>7699</v>
      </c>
      <c r="B2131" s="168" t="s">
        <v>3041</v>
      </c>
      <c r="C2131" s="168" t="s">
        <v>7644</v>
      </c>
      <c r="D2131" s="169">
        <v>610</v>
      </c>
      <c r="E2131" s="169">
        <v>630</v>
      </c>
      <c r="F2131" s="169">
        <v>830</v>
      </c>
      <c r="G2131" s="169">
        <v>835</v>
      </c>
      <c r="H2131" s="165">
        <f t="shared" si="43"/>
        <v>0.75449101796407181</v>
      </c>
      <c r="J2131" t="str">
        <v>Block Group 2, Census Tract 20, Knox County, Tennessee</v>
      </c>
    </row>
    <row r="2132" spans="1:10" x14ac:dyDescent="0.3">
      <c r="A2132" s="167" t="s">
        <v>7699</v>
      </c>
      <c r="B2132" s="168" t="s">
        <v>3042</v>
      </c>
      <c r="C2132" s="168" t="s">
        <v>7644</v>
      </c>
      <c r="D2132" s="169">
        <v>285</v>
      </c>
      <c r="E2132" s="169">
        <v>525</v>
      </c>
      <c r="F2132" s="170">
        <v>1025</v>
      </c>
      <c r="G2132" s="170">
        <v>2070</v>
      </c>
      <c r="H2132" s="165">
        <f t="shared" si="43"/>
        <v>0.25362318840579712</v>
      </c>
      <c r="J2132" t="str">
        <v>Block Group 2, Census Tract 20, Shelby County, Tennessee</v>
      </c>
    </row>
    <row r="2133" spans="1:10" x14ac:dyDescent="0.3">
      <c r="A2133" s="167" t="s">
        <v>7699</v>
      </c>
      <c r="B2133" s="168" t="s">
        <v>3043</v>
      </c>
      <c r="C2133" s="168" t="s">
        <v>7644</v>
      </c>
      <c r="D2133" s="169">
        <v>715</v>
      </c>
      <c r="E2133" s="169">
        <v>730</v>
      </c>
      <c r="F2133" s="170">
        <v>1015</v>
      </c>
      <c r="G2133" s="170">
        <v>1560</v>
      </c>
      <c r="H2133" s="165">
        <f t="shared" si="43"/>
        <v>0.46794871794871795</v>
      </c>
      <c r="J2133" t="str">
        <v>Block Group 2, Census Tract 201, Anderson County, Tennessee</v>
      </c>
    </row>
    <row r="2134" spans="1:10" x14ac:dyDescent="0.3">
      <c r="A2134" s="167" t="s">
        <v>7699</v>
      </c>
      <c r="B2134" s="168" t="s">
        <v>3044</v>
      </c>
      <c r="C2134" s="168" t="s">
        <v>7644</v>
      </c>
      <c r="D2134" s="169">
        <v>110</v>
      </c>
      <c r="E2134" s="169">
        <v>140</v>
      </c>
      <c r="F2134" s="169">
        <v>420</v>
      </c>
      <c r="G2134" s="169">
        <v>475</v>
      </c>
      <c r="H2134" s="165">
        <f t="shared" si="43"/>
        <v>0.29473684210526313</v>
      </c>
      <c r="J2134" t="str">
        <v>Block Group 2, Census Tract 201.01, Shelby County, Tennessee</v>
      </c>
    </row>
    <row r="2135" spans="1:10" x14ac:dyDescent="0.3">
      <c r="A2135" s="167" t="s">
        <v>7699</v>
      </c>
      <c r="B2135" s="168" t="s">
        <v>3045</v>
      </c>
      <c r="C2135" s="168" t="s">
        <v>7644</v>
      </c>
      <c r="D2135" s="169">
        <v>85</v>
      </c>
      <c r="E2135" s="169">
        <v>400</v>
      </c>
      <c r="F2135" s="169">
        <v>710</v>
      </c>
      <c r="G2135" s="169">
        <v>835</v>
      </c>
      <c r="H2135" s="165">
        <f t="shared" si="43"/>
        <v>0.47904191616766467</v>
      </c>
      <c r="J2135" t="str">
        <v>Block Group 2, Census Tract 201.01, Sumner County, Tennessee</v>
      </c>
    </row>
    <row r="2136" spans="1:10" x14ac:dyDescent="0.3">
      <c r="A2136" s="167" t="s">
        <v>7699</v>
      </c>
      <c r="B2136" s="168" t="s">
        <v>3046</v>
      </c>
      <c r="C2136" s="168" t="s">
        <v>7644</v>
      </c>
      <c r="D2136" s="169">
        <v>260</v>
      </c>
      <c r="E2136" s="169">
        <v>360</v>
      </c>
      <c r="F2136" s="169">
        <v>535</v>
      </c>
      <c r="G2136" s="169">
        <v>935</v>
      </c>
      <c r="H2136" s="165">
        <f t="shared" si="43"/>
        <v>0.38502673796791442</v>
      </c>
      <c r="J2136" t="str">
        <v>Block Group 2, Census Tract 201.02, Shelby County, Tennessee</v>
      </c>
    </row>
    <row r="2137" spans="1:10" x14ac:dyDescent="0.3">
      <c r="A2137" s="167" t="s">
        <v>7699</v>
      </c>
      <c r="B2137" s="168" t="s">
        <v>3047</v>
      </c>
      <c r="C2137" s="168" t="s">
        <v>7644</v>
      </c>
      <c r="D2137" s="169">
        <v>245</v>
      </c>
      <c r="E2137" s="169">
        <v>395</v>
      </c>
      <c r="F2137" s="169">
        <v>545</v>
      </c>
      <c r="G2137" s="169">
        <v>835</v>
      </c>
      <c r="H2137" s="165">
        <f t="shared" si="43"/>
        <v>0.47305389221556887</v>
      </c>
      <c r="J2137" t="str">
        <v>Block Group 2, Census Tract 201.02, Sumner County, Tennessee</v>
      </c>
    </row>
    <row r="2138" spans="1:10" x14ac:dyDescent="0.3">
      <c r="A2138" s="167" t="s">
        <v>7699</v>
      </c>
      <c r="B2138" s="168" t="s">
        <v>3048</v>
      </c>
      <c r="C2138" s="168" t="s">
        <v>7644</v>
      </c>
      <c r="D2138" s="169">
        <v>235</v>
      </c>
      <c r="E2138" s="169">
        <v>320</v>
      </c>
      <c r="F2138" s="169">
        <v>880</v>
      </c>
      <c r="G2138" s="170">
        <v>1435</v>
      </c>
      <c r="H2138" s="165">
        <f t="shared" si="43"/>
        <v>0.22299651567944251</v>
      </c>
      <c r="J2138" t="str">
        <v>Block Group 2, Census Tract 202.01, Anderson County, Tennessee</v>
      </c>
    </row>
    <row r="2139" spans="1:10" x14ac:dyDescent="0.3">
      <c r="A2139" s="167" t="s">
        <v>7699</v>
      </c>
      <c r="B2139" s="168" t="s">
        <v>3049</v>
      </c>
      <c r="C2139" s="168" t="s">
        <v>7645</v>
      </c>
      <c r="D2139" s="169">
        <v>900</v>
      </c>
      <c r="E2139" s="170">
        <v>1795</v>
      </c>
      <c r="F2139" s="170">
        <v>2420</v>
      </c>
      <c r="G2139" s="170">
        <v>2810</v>
      </c>
      <c r="H2139" s="165">
        <f t="shared" si="43"/>
        <v>0.63879003558718861</v>
      </c>
      <c r="J2139" t="str">
        <v>Block Group 2, Census Tract 202.02, Anderson County, Tennessee</v>
      </c>
    </row>
    <row r="2140" spans="1:10" x14ac:dyDescent="0.3">
      <c r="A2140" s="167" t="s">
        <v>7699</v>
      </c>
      <c r="B2140" s="168" t="s">
        <v>3050</v>
      </c>
      <c r="C2140" s="168" t="s">
        <v>7645</v>
      </c>
      <c r="D2140" s="169">
        <v>560</v>
      </c>
      <c r="E2140" s="169">
        <v>870</v>
      </c>
      <c r="F2140" s="170">
        <v>1115</v>
      </c>
      <c r="G2140" s="170">
        <v>1690</v>
      </c>
      <c r="H2140" s="165">
        <f t="shared" si="43"/>
        <v>0.51479289940828399</v>
      </c>
      <c r="J2140" t="str">
        <v>Block Group 2, Census Tract 202.04, Sumner County, Tennessee</v>
      </c>
    </row>
    <row r="2141" spans="1:10" x14ac:dyDescent="0.3">
      <c r="A2141" s="167" t="s">
        <v>7699</v>
      </c>
      <c r="B2141" s="168" t="s">
        <v>3051</v>
      </c>
      <c r="C2141" s="168" t="s">
        <v>7645</v>
      </c>
      <c r="D2141" s="169">
        <v>255</v>
      </c>
      <c r="E2141" s="169">
        <v>425</v>
      </c>
      <c r="F2141" s="169">
        <v>510</v>
      </c>
      <c r="G2141" s="169">
        <v>670</v>
      </c>
      <c r="H2141" s="165">
        <f t="shared" si="43"/>
        <v>0.63432835820895528</v>
      </c>
      <c r="J2141" t="str">
        <v>Block Group 2, Census Tract 202.08, Sumner County, Tennessee</v>
      </c>
    </row>
    <row r="2142" spans="1:10" x14ac:dyDescent="0.3">
      <c r="A2142" s="167" t="s">
        <v>7699</v>
      </c>
      <c r="B2142" s="168" t="s">
        <v>3052</v>
      </c>
      <c r="C2142" s="168" t="s">
        <v>7645</v>
      </c>
      <c r="D2142" s="169">
        <v>235</v>
      </c>
      <c r="E2142" s="169">
        <v>300</v>
      </c>
      <c r="F2142" s="169">
        <v>565</v>
      </c>
      <c r="G2142" s="169">
        <v>950</v>
      </c>
      <c r="H2142" s="165">
        <f t="shared" si="43"/>
        <v>0.31578947368421051</v>
      </c>
      <c r="J2142" t="str">
        <v>Block Group 2, Census Tract 202.10, Shelby County, Tennessee</v>
      </c>
    </row>
    <row r="2143" spans="1:10" x14ac:dyDescent="0.3">
      <c r="A2143" s="167" t="s">
        <v>7699</v>
      </c>
      <c r="B2143" s="168" t="s">
        <v>3053</v>
      </c>
      <c r="C2143" s="168" t="s">
        <v>7645</v>
      </c>
      <c r="D2143" s="169">
        <v>395</v>
      </c>
      <c r="E2143" s="169">
        <v>485</v>
      </c>
      <c r="F2143" s="169">
        <v>940</v>
      </c>
      <c r="G2143" s="170">
        <v>1970</v>
      </c>
      <c r="H2143" s="165">
        <f t="shared" si="43"/>
        <v>0.24619289340101522</v>
      </c>
      <c r="J2143" t="str">
        <v>Block Group 2, Census Tract 202.21, Shelby County, Tennessee</v>
      </c>
    </row>
    <row r="2144" spans="1:10" x14ac:dyDescent="0.3">
      <c r="A2144" s="167" t="s">
        <v>7699</v>
      </c>
      <c r="B2144" s="168" t="s">
        <v>3054</v>
      </c>
      <c r="C2144" s="168" t="s">
        <v>7645</v>
      </c>
      <c r="D2144" s="169">
        <v>285</v>
      </c>
      <c r="E2144" s="169">
        <v>455</v>
      </c>
      <c r="F2144" s="169">
        <v>555</v>
      </c>
      <c r="G2144" s="170">
        <v>1035</v>
      </c>
      <c r="H2144" s="165">
        <f t="shared" si="43"/>
        <v>0.43961352657004832</v>
      </c>
      <c r="J2144" t="str">
        <v>Block Group 2, Census Tract 202.22, Shelby County, Tennessee</v>
      </c>
    </row>
    <row r="2145" spans="1:10" x14ac:dyDescent="0.3">
      <c r="A2145" s="167" t="s">
        <v>7699</v>
      </c>
      <c r="B2145" s="168" t="s">
        <v>3055</v>
      </c>
      <c r="C2145" s="168" t="s">
        <v>7645</v>
      </c>
      <c r="D2145" s="169">
        <v>490</v>
      </c>
      <c r="E2145" s="169">
        <v>675</v>
      </c>
      <c r="F2145" s="169">
        <v>925</v>
      </c>
      <c r="G2145" s="170">
        <v>1375</v>
      </c>
      <c r="H2145" s="165">
        <f t="shared" si="43"/>
        <v>0.49090909090909091</v>
      </c>
      <c r="J2145" t="str">
        <v>Block Group 2, Census Tract 203, Anderson County, Tennessee</v>
      </c>
    </row>
    <row r="2146" spans="1:10" x14ac:dyDescent="0.3">
      <c r="A2146" s="167" t="s">
        <v>7699</v>
      </c>
      <c r="B2146" s="168" t="s">
        <v>3056</v>
      </c>
      <c r="C2146" s="168" t="s">
        <v>7645</v>
      </c>
      <c r="D2146" s="169">
        <v>520</v>
      </c>
      <c r="E2146" s="169">
        <v>675</v>
      </c>
      <c r="F2146" s="170">
        <v>1305</v>
      </c>
      <c r="G2146" s="170">
        <v>1490</v>
      </c>
      <c r="H2146" s="165">
        <f t="shared" si="43"/>
        <v>0.45302013422818793</v>
      </c>
      <c r="J2146" t="str">
        <v>Block Group 2, Census Tract 203, Sumner County, Tennessee</v>
      </c>
    </row>
    <row r="2147" spans="1:10" x14ac:dyDescent="0.3">
      <c r="A2147" s="167" t="s">
        <v>7699</v>
      </c>
      <c r="B2147" s="168" t="s">
        <v>3057</v>
      </c>
      <c r="C2147" s="168" t="s">
        <v>7645</v>
      </c>
      <c r="D2147" s="169">
        <v>40</v>
      </c>
      <c r="E2147" s="169">
        <v>485</v>
      </c>
      <c r="F2147" s="169">
        <v>805</v>
      </c>
      <c r="G2147" s="170">
        <v>1335</v>
      </c>
      <c r="H2147" s="165">
        <f t="shared" si="43"/>
        <v>0.36329588014981273</v>
      </c>
      <c r="J2147" t="str">
        <v>Block Group 2, Census Tract 203.02, Shelby County, Tennessee</v>
      </c>
    </row>
    <row r="2148" spans="1:10" x14ac:dyDescent="0.3">
      <c r="A2148" s="167" t="s">
        <v>7699</v>
      </c>
      <c r="B2148" s="168" t="s">
        <v>3058</v>
      </c>
      <c r="C2148" s="168" t="s">
        <v>7645</v>
      </c>
      <c r="D2148" s="169">
        <v>305</v>
      </c>
      <c r="E2148" s="169">
        <v>505</v>
      </c>
      <c r="F2148" s="169">
        <v>720</v>
      </c>
      <c r="G2148" s="170">
        <v>1040</v>
      </c>
      <c r="H2148" s="165">
        <f t="shared" si="43"/>
        <v>0.48557692307692307</v>
      </c>
      <c r="J2148" t="str">
        <v>Block Group 2, Census Tract 204, Anderson County, Tennessee</v>
      </c>
    </row>
    <row r="2149" spans="1:10" x14ac:dyDescent="0.3">
      <c r="A2149" s="167" t="s">
        <v>7699</v>
      </c>
      <c r="B2149" s="168" t="s">
        <v>3059</v>
      </c>
      <c r="C2149" s="168" t="s">
        <v>7645</v>
      </c>
      <c r="D2149" s="169">
        <v>425</v>
      </c>
      <c r="E2149" s="169">
        <v>510</v>
      </c>
      <c r="F2149" s="170">
        <v>1030</v>
      </c>
      <c r="G2149" s="170">
        <v>1505</v>
      </c>
      <c r="H2149" s="165">
        <f t="shared" si="43"/>
        <v>0.33887043189368771</v>
      </c>
      <c r="J2149" t="str">
        <v>Block Group 2, Census Tract 204, Shelby County, Tennessee</v>
      </c>
    </row>
    <row r="2150" spans="1:10" x14ac:dyDescent="0.3">
      <c r="A2150" s="167" t="s">
        <v>7699</v>
      </c>
      <c r="B2150" s="168" t="s">
        <v>3060</v>
      </c>
      <c r="C2150" s="168" t="s">
        <v>7645</v>
      </c>
      <c r="D2150" s="169">
        <v>360</v>
      </c>
      <c r="E2150" s="169">
        <v>660</v>
      </c>
      <c r="F2150" s="169">
        <v>925</v>
      </c>
      <c r="G2150" s="170">
        <v>1040</v>
      </c>
      <c r="H2150" s="165">
        <f t="shared" si="43"/>
        <v>0.63461538461538458</v>
      </c>
      <c r="J2150" t="str">
        <v>Block Group 2, Census Tract 204.05, Sumner County, Tennessee</v>
      </c>
    </row>
    <row r="2151" spans="1:10" x14ac:dyDescent="0.3">
      <c r="A2151" s="167" t="s">
        <v>7699</v>
      </c>
      <c r="B2151" s="168" t="s">
        <v>3061</v>
      </c>
      <c r="C2151" s="168" t="s">
        <v>7645</v>
      </c>
      <c r="D2151" s="169">
        <v>520</v>
      </c>
      <c r="E2151" s="170">
        <v>1410</v>
      </c>
      <c r="F2151" s="170">
        <v>1880</v>
      </c>
      <c r="G2151" s="170">
        <v>2490</v>
      </c>
      <c r="H2151" s="165">
        <f t="shared" si="43"/>
        <v>0.5662650602409639</v>
      </c>
      <c r="J2151" t="str">
        <v>Block Group 2, Census Tract 204.06, Sumner County, Tennessee</v>
      </c>
    </row>
    <row r="2152" spans="1:10" x14ac:dyDescent="0.3">
      <c r="A2152" s="167" t="s">
        <v>7699</v>
      </c>
      <c r="B2152" s="168" t="s">
        <v>3062</v>
      </c>
      <c r="C2152" s="168" t="s">
        <v>7645</v>
      </c>
      <c r="D2152" s="169">
        <v>490</v>
      </c>
      <c r="E2152" s="169">
        <v>740</v>
      </c>
      <c r="F2152" s="170">
        <v>1005</v>
      </c>
      <c r="G2152" s="170">
        <v>1565</v>
      </c>
      <c r="H2152" s="165">
        <f t="shared" si="43"/>
        <v>0.47284345047923321</v>
      </c>
      <c r="J2152" t="str">
        <v>Block Group 2, Census Tract 204.07, Sumner County, Tennessee</v>
      </c>
    </row>
    <row r="2153" spans="1:10" x14ac:dyDescent="0.3">
      <c r="A2153" s="167" t="s">
        <v>7699</v>
      </c>
      <c r="B2153" s="168" t="s">
        <v>3063</v>
      </c>
      <c r="C2153" s="168" t="s">
        <v>7645</v>
      </c>
      <c r="D2153" s="170">
        <v>1075</v>
      </c>
      <c r="E2153" s="170">
        <v>1285</v>
      </c>
      <c r="F2153" s="170">
        <v>1490</v>
      </c>
      <c r="G2153" s="170">
        <v>1835</v>
      </c>
      <c r="H2153" s="165">
        <f t="shared" si="43"/>
        <v>0.70027247956403271</v>
      </c>
      <c r="J2153" t="str">
        <v>Block Group 2, Census Tract 205, Anderson County, Tennessee</v>
      </c>
    </row>
    <row r="2154" spans="1:10" x14ac:dyDescent="0.3">
      <c r="A2154" s="167" t="s">
        <v>7699</v>
      </c>
      <c r="B2154" s="168" t="s">
        <v>3064</v>
      </c>
      <c r="C2154" s="168" t="s">
        <v>7645</v>
      </c>
      <c r="D2154" s="169">
        <v>680</v>
      </c>
      <c r="E2154" s="169">
        <v>960</v>
      </c>
      <c r="F2154" s="170">
        <v>1190</v>
      </c>
      <c r="G2154" s="170">
        <v>1625</v>
      </c>
      <c r="H2154" s="165">
        <f t="shared" si="43"/>
        <v>0.59076923076923082</v>
      </c>
      <c r="J2154" t="str">
        <v>Block Group 2, Census Tract 205.01, Sumner County, Tennessee</v>
      </c>
    </row>
    <row r="2155" spans="1:10" x14ac:dyDescent="0.3">
      <c r="A2155" s="167" t="s">
        <v>7699</v>
      </c>
      <c r="B2155" s="168" t="s">
        <v>3065</v>
      </c>
      <c r="C2155" s="168" t="s">
        <v>7645</v>
      </c>
      <c r="D2155" s="169">
        <v>625</v>
      </c>
      <c r="E2155" s="169">
        <v>930</v>
      </c>
      <c r="F2155" s="170">
        <v>1505</v>
      </c>
      <c r="G2155" s="170">
        <v>2070</v>
      </c>
      <c r="H2155" s="165">
        <f t="shared" si="43"/>
        <v>0.44927536231884058</v>
      </c>
      <c r="J2155" t="str">
        <v>Block Group 2, Census Tract 205.02, Sumner County, Tennessee</v>
      </c>
    </row>
    <row r="2156" spans="1:10" x14ac:dyDescent="0.3">
      <c r="A2156" s="167" t="s">
        <v>7699</v>
      </c>
      <c r="B2156" s="168" t="s">
        <v>3066</v>
      </c>
      <c r="C2156" s="168" t="s">
        <v>7645</v>
      </c>
      <c r="D2156" s="169">
        <v>515</v>
      </c>
      <c r="E2156" s="169">
        <v>870</v>
      </c>
      <c r="F2156" s="170">
        <v>1290</v>
      </c>
      <c r="G2156" s="170">
        <v>1915</v>
      </c>
      <c r="H2156" s="165">
        <f t="shared" si="43"/>
        <v>0.45430809399477806</v>
      </c>
      <c r="J2156" t="str">
        <v>Block Group 2, Census Tract 205.11, Shelby County, Tennessee</v>
      </c>
    </row>
    <row r="2157" spans="1:10" x14ac:dyDescent="0.3">
      <c r="A2157" s="167" t="s">
        <v>7699</v>
      </c>
      <c r="B2157" s="168" t="s">
        <v>3067</v>
      </c>
      <c r="C2157" s="168" t="s">
        <v>7645</v>
      </c>
      <c r="D2157" s="169">
        <v>265</v>
      </c>
      <c r="E2157" s="169">
        <v>470</v>
      </c>
      <c r="F2157" s="169">
        <v>670</v>
      </c>
      <c r="G2157" s="170">
        <v>1145</v>
      </c>
      <c r="H2157" s="165">
        <f t="shared" si="43"/>
        <v>0.41048034934497818</v>
      </c>
      <c r="J2157" t="str">
        <v>Block Group 2, Census Tract 205.21, Shelby County, Tennessee</v>
      </c>
    </row>
    <row r="2158" spans="1:10" x14ac:dyDescent="0.3">
      <c r="A2158" s="167" t="s">
        <v>7699</v>
      </c>
      <c r="B2158" s="168" t="s">
        <v>3068</v>
      </c>
      <c r="C2158" s="168" t="s">
        <v>7645</v>
      </c>
      <c r="D2158" s="169">
        <v>420</v>
      </c>
      <c r="E2158" s="169">
        <v>505</v>
      </c>
      <c r="F2158" s="169">
        <v>660</v>
      </c>
      <c r="G2158" s="170">
        <v>1110</v>
      </c>
      <c r="H2158" s="165">
        <f t="shared" si="43"/>
        <v>0.45495495495495497</v>
      </c>
      <c r="J2158" t="str">
        <v>Block Group 2, Census Tract 205.23, Shelby County, Tennessee</v>
      </c>
    </row>
    <row r="2159" spans="1:10" x14ac:dyDescent="0.3">
      <c r="A2159" s="167" t="s">
        <v>7699</v>
      </c>
      <c r="B2159" s="168" t="s">
        <v>3069</v>
      </c>
      <c r="C2159" s="168" t="s">
        <v>7645</v>
      </c>
      <c r="D2159" s="169">
        <v>110</v>
      </c>
      <c r="E2159" s="169">
        <v>280</v>
      </c>
      <c r="F2159" s="169">
        <v>610</v>
      </c>
      <c r="G2159" s="170">
        <v>1245</v>
      </c>
      <c r="H2159" s="165">
        <f t="shared" si="43"/>
        <v>0.22489959839357429</v>
      </c>
      <c r="J2159" t="str">
        <v>Block Group 2, Census Tract 205.24, Shelby County, Tennessee</v>
      </c>
    </row>
    <row r="2160" spans="1:10" x14ac:dyDescent="0.3">
      <c r="A2160" s="167" t="s">
        <v>7699</v>
      </c>
      <c r="B2160" s="168" t="s">
        <v>3070</v>
      </c>
      <c r="C2160" s="168" t="s">
        <v>7645</v>
      </c>
      <c r="D2160" s="169">
        <v>125</v>
      </c>
      <c r="E2160" s="169">
        <v>185</v>
      </c>
      <c r="F2160" s="169">
        <v>995</v>
      </c>
      <c r="G2160" s="170">
        <v>1585</v>
      </c>
      <c r="H2160" s="165">
        <f t="shared" si="43"/>
        <v>0.1167192429022082</v>
      </c>
      <c r="J2160" t="str">
        <v>Block Group 2, Census Tract 205.31, Shelby County, Tennessee</v>
      </c>
    </row>
    <row r="2161" spans="1:10" x14ac:dyDescent="0.3">
      <c r="A2161" s="167" t="s">
        <v>7699</v>
      </c>
      <c r="B2161" s="168" t="s">
        <v>3071</v>
      </c>
      <c r="C2161" s="168" t="s">
        <v>7645</v>
      </c>
      <c r="D2161" s="169">
        <v>180</v>
      </c>
      <c r="E2161" s="169">
        <v>325</v>
      </c>
      <c r="F2161" s="169">
        <v>455</v>
      </c>
      <c r="G2161" s="169">
        <v>725</v>
      </c>
      <c r="H2161" s="165">
        <f t="shared" si="43"/>
        <v>0.44827586206896552</v>
      </c>
      <c r="J2161" t="str">
        <v>Block Group 2, Census Tract 205.32, Shelby County, Tennessee</v>
      </c>
    </row>
    <row r="2162" spans="1:10" x14ac:dyDescent="0.3">
      <c r="A2162" s="167" t="s">
        <v>7699</v>
      </c>
      <c r="B2162" s="168" t="s">
        <v>3072</v>
      </c>
      <c r="C2162" s="168" t="s">
        <v>7645</v>
      </c>
      <c r="D2162" s="169">
        <v>65</v>
      </c>
      <c r="E2162" s="169">
        <v>165</v>
      </c>
      <c r="F2162" s="169">
        <v>225</v>
      </c>
      <c r="G2162" s="169">
        <v>550</v>
      </c>
      <c r="H2162" s="165">
        <f t="shared" si="43"/>
        <v>0.3</v>
      </c>
      <c r="J2162" t="str">
        <v>Block Group 2, Census Tract 205.41, Shelby County, Tennessee</v>
      </c>
    </row>
    <row r="2163" spans="1:10" x14ac:dyDescent="0.3">
      <c r="A2163" s="167" t="s">
        <v>7699</v>
      </c>
      <c r="B2163" s="168" t="s">
        <v>3073</v>
      </c>
      <c r="C2163" s="168" t="s">
        <v>7645</v>
      </c>
      <c r="D2163" s="169">
        <v>845</v>
      </c>
      <c r="E2163" s="170">
        <v>1115</v>
      </c>
      <c r="F2163" s="170">
        <v>1165</v>
      </c>
      <c r="G2163" s="170">
        <v>2425</v>
      </c>
      <c r="H2163" s="165">
        <f t="shared" si="43"/>
        <v>0.45979381443298967</v>
      </c>
      <c r="J2163" t="str">
        <v>Block Group 2, Census Tract 205.42, Shelby County, Tennessee</v>
      </c>
    </row>
    <row r="2164" spans="1:10" x14ac:dyDescent="0.3">
      <c r="A2164" s="167" t="s">
        <v>7699</v>
      </c>
      <c r="B2164" s="168" t="s">
        <v>3074</v>
      </c>
      <c r="C2164" s="168" t="s">
        <v>7645</v>
      </c>
      <c r="D2164" s="169">
        <v>495</v>
      </c>
      <c r="E2164" s="169">
        <v>550</v>
      </c>
      <c r="F2164" s="169">
        <v>760</v>
      </c>
      <c r="G2164" s="169">
        <v>760</v>
      </c>
      <c r="H2164" s="165">
        <f t="shared" si="43"/>
        <v>0.72368421052631582</v>
      </c>
      <c r="J2164" t="str">
        <v>Block Group 2, Census Tract 205.43, Shelby County, Tennessee</v>
      </c>
    </row>
    <row r="2165" spans="1:10" x14ac:dyDescent="0.3">
      <c r="A2165" s="167" t="s">
        <v>7699</v>
      </c>
      <c r="B2165" s="168" t="s">
        <v>3075</v>
      </c>
      <c r="C2165" s="168" t="s">
        <v>7645</v>
      </c>
      <c r="D2165" s="169">
        <v>110</v>
      </c>
      <c r="E2165" s="169">
        <v>200</v>
      </c>
      <c r="F2165" s="169">
        <v>750</v>
      </c>
      <c r="G2165" s="170">
        <v>2075</v>
      </c>
      <c r="H2165" s="165">
        <f t="shared" si="43"/>
        <v>9.6385542168674704E-2</v>
      </c>
      <c r="J2165" t="str">
        <v>Block Group 2, Census Tract 205.44, Shelby County, Tennessee</v>
      </c>
    </row>
    <row r="2166" spans="1:10" x14ac:dyDescent="0.3">
      <c r="A2166" s="167" t="s">
        <v>7699</v>
      </c>
      <c r="B2166" s="168" t="s">
        <v>3076</v>
      </c>
      <c r="C2166" s="168" t="s">
        <v>7645</v>
      </c>
      <c r="D2166" s="169">
        <v>125</v>
      </c>
      <c r="E2166" s="169">
        <v>180</v>
      </c>
      <c r="F2166" s="169">
        <v>510</v>
      </c>
      <c r="G2166" s="170">
        <v>1350</v>
      </c>
      <c r="H2166" s="165">
        <f t="shared" si="43"/>
        <v>0.13333333333333333</v>
      </c>
      <c r="J2166" t="str">
        <v>Block Group 2, Census Tract 206, Anderson County, Tennessee</v>
      </c>
    </row>
    <row r="2167" spans="1:10" x14ac:dyDescent="0.3">
      <c r="A2167" s="167" t="s">
        <v>7699</v>
      </c>
      <c r="B2167" s="168" t="s">
        <v>3077</v>
      </c>
      <c r="C2167" s="168" t="s">
        <v>7645</v>
      </c>
      <c r="D2167" s="169">
        <v>115</v>
      </c>
      <c r="E2167" s="169">
        <v>190</v>
      </c>
      <c r="F2167" s="169">
        <v>270</v>
      </c>
      <c r="G2167" s="169">
        <v>935</v>
      </c>
      <c r="H2167" s="165">
        <f t="shared" si="43"/>
        <v>0.20320855614973263</v>
      </c>
      <c r="J2167" t="str">
        <v>Block Group 2, Census Tract 206.01, Sumner County, Tennessee</v>
      </c>
    </row>
    <row r="2168" spans="1:10" x14ac:dyDescent="0.3">
      <c r="A2168" s="167" t="s">
        <v>7699</v>
      </c>
      <c r="B2168" s="168" t="s">
        <v>3078</v>
      </c>
      <c r="C2168" s="168" t="s">
        <v>7645</v>
      </c>
      <c r="D2168" s="169">
        <v>345</v>
      </c>
      <c r="E2168" s="169">
        <v>740</v>
      </c>
      <c r="F2168" s="170">
        <v>1245</v>
      </c>
      <c r="G2168" s="170">
        <v>2025</v>
      </c>
      <c r="H2168" s="165">
        <f t="shared" si="43"/>
        <v>0.36543209876543209</v>
      </c>
      <c r="J2168" t="str">
        <v>Block Group 2, Census Tract 206.02, Sumner County, Tennessee</v>
      </c>
    </row>
    <row r="2169" spans="1:10" x14ac:dyDescent="0.3">
      <c r="A2169" s="167" t="s">
        <v>7699</v>
      </c>
      <c r="B2169" s="168" t="s">
        <v>3079</v>
      </c>
      <c r="C2169" s="168" t="s">
        <v>7645</v>
      </c>
      <c r="D2169" s="169">
        <v>235</v>
      </c>
      <c r="E2169" s="169">
        <v>505</v>
      </c>
      <c r="F2169" s="169">
        <v>870</v>
      </c>
      <c r="G2169" s="170">
        <v>1295</v>
      </c>
      <c r="H2169" s="165">
        <f t="shared" si="43"/>
        <v>0.38996138996138996</v>
      </c>
      <c r="J2169" t="str">
        <v>Block Group 2, Census Tract 206.03, Sumner County, Tennessee</v>
      </c>
    </row>
    <row r="2170" spans="1:10" x14ac:dyDescent="0.3">
      <c r="A2170" s="167" t="s">
        <v>7699</v>
      </c>
      <c r="B2170" s="168" t="s">
        <v>3080</v>
      </c>
      <c r="C2170" s="168" t="s">
        <v>7645</v>
      </c>
      <c r="D2170" s="169">
        <v>475</v>
      </c>
      <c r="E2170" s="169">
        <v>765</v>
      </c>
      <c r="F2170" s="170">
        <v>1275</v>
      </c>
      <c r="G2170" s="170">
        <v>1665</v>
      </c>
      <c r="H2170" s="165">
        <f t="shared" si="43"/>
        <v>0.45945945945945948</v>
      </c>
      <c r="J2170" t="str">
        <v>Block Group 2, Census Tract 206.10, Shelby County, Tennessee</v>
      </c>
    </row>
    <row r="2171" spans="1:10" x14ac:dyDescent="0.3">
      <c r="A2171" s="167" t="s">
        <v>7699</v>
      </c>
      <c r="B2171" s="168" t="s">
        <v>3081</v>
      </c>
      <c r="C2171" s="168" t="s">
        <v>7645</v>
      </c>
      <c r="D2171" s="169">
        <v>195</v>
      </c>
      <c r="E2171" s="169">
        <v>325</v>
      </c>
      <c r="F2171" s="169">
        <v>365</v>
      </c>
      <c r="G2171" s="169">
        <v>745</v>
      </c>
      <c r="H2171" s="165">
        <f t="shared" si="43"/>
        <v>0.43624161073825501</v>
      </c>
      <c r="J2171" t="str">
        <v>Block Group 2, Census Tract 206.21, Shelby County, Tennessee</v>
      </c>
    </row>
    <row r="2172" spans="1:10" x14ac:dyDescent="0.3">
      <c r="A2172" s="167" t="s">
        <v>7699</v>
      </c>
      <c r="B2172" s="168" t="s">
        <v>3082</v>
      </c>
      <c r="C2172" s="168" t="s">
        <v>7645</v>
      </c>
      <c r="D2172" s="169">
        <v>390</v>
      </c>
      <c r="E2172" s="169">
        <v>625</v>
      </c>
      <c r="F2172" s="169">
        <v>855</v>
      </c>
      <c r="G2172" s="170">
        <v>1065</v>
      </c>
      <c r="H2172" s="165">
        <f t="shared" si="43"/>
        <v>0.58685446009389675</v>
      </c>
      <c r="J2172" t="str">
        <v>Block Group 2, Census Tract 206.22, Shelby County, Tennessee</v>
      </c>
    </row>
    <row r="2173" spans="1:10" x14ac:dyDescent="0.3">
      <c r="A2173" s="167" t="s">
        <v>7699</v>
      </c>
      <c r="B2173" s="168" t="s">
        <v>3083</v>
      </c>
      <c r="C2173" s="168" t="s">
        <v>7645</v>
      </c>
      <c r="D2173" s="169">
        <v>465</v>
      </c>
      <c r="E2173" s="169">
        <v>885</v>
      </c>
      <c r="F2173" s="170">
        <v>1515</v>
      </c>
      <c r="G2173" s="170">
        <v>2220</v>
      </c>
      <c r="H2173" s="165">
        <f t="shared" si="43"/>
        <v>0.39864864864864863</v>
      </c>
      <c r="J2173" t="str">
        <v>Block Group 2, Census Tract 206.32, Shelby County, Tennessee</v>
      </c>
    </row>
    <row r="2174" spans="1:10" x14ac:dyDescent="0.3">
      <c r="A2174" s="167" t="s">
        <v>7699</v>
      </c>
      <c r="B2174" s="168" t="s">
        <v>3084</v>
      </c>
      <c r="C2174" s="168" t="s">
        <v>7645</v>
      </c>
      <c r="D2174" s="169">
        <v>335</v>
      </c>
      <c r="E2174" s="169">
        <v>665</v>
      </c>
      <c r="F2174" s="170">
        <v>1310</v>
      </c>
      <c r="G2174" s="170">
        <v>1635</v>
      </c>
      <c r="H2174" s="165">
        <f t="shared" si="43"/>
        <v>0.40672782874617736</v>
      </c>
      <c r="J2174" t="str">
        <v>Block Group 2, Census Tract 206.33, Shelby County, Tennessee</v>
      </c>
    </row>
    <row r="2175" spans="1:10" x14ac:dyDescent="0.3">
      <c r="A2175" s="167" t="s">
        <v>7699</v>
      </c>
      <c r="B2175" s="168" t="s">
        <v>3085</v>
      </c>
      <c r="C2175" s="168" t="s">
        <v>7645</v>
      </c>
      <c r="D2175" s="169">
        <v>555</v>
      </c>
      <c r="E2175" s="169">
        <v>710</v>
      </c>
      <c r="F2175" s="170">
        <v>1175</v>
      </c>
      <c r="G2175" s="170">
        <v>1335</v>
      </c>
      <c r="H2175" s="165">
        <f t="shared" si="43"/>
        <v>0.53183520599250933</v>
      </c>
      <c r="J2175" t="str">
        <v>Block Group 2, Census Tract 206.34, Shelby County, Tennessee</v>
      </c>
    </row>
    <row r="2176" spans="1:10" x14ac:dyDescent="0.3">
      <c r="A2176" s="167" t="s">
        <v>7699</v>
      </c>
      <c r="B2176" s="168" t="s">
        <v>3086</v>
      </c>
      <c r="C2176" s="168" t="s">
        <v>7645</v>
      </c>
      <c r="D2176" s="169">
        <v>625</v>
      </c>
      <c r="E2176" s="170">
        <v>1025</v>
      </c>
      <c r="F2176" s="170">
        <v>1260</v>
      </c>
      <c r="G2176" s="170">
        <v>1770</v>
      </c>
      <c r="H2176" s="165">
        <f t="shared" si="43"/>
        <v>0.57909604519774016</v>
      </c>
      <c r="J2176" t="str">
        <v>Block Group 2, Census Tract 206.35, Shelby County, Tennessee</v>
      </c>
    </row>
    <row r="2177" spans="1:10" x14ac:dyDescent="0.3">
      <c r="A2177" s="167" t="s">
        <v>7699</v>
      </c>
      <c r="B2177" s="168" t="s">
        <v>3087</v>
      </c>
      <c r="C2177" s="168" t="s">
        <v>7646</v>
      </c>
      <c r="D2177" s="169">
        <v>65</v>
      </c>
      <c r="E2177" s="169">
        <v>460</v>
      </c>
      <c r="F2177" s="169">
        <v>870</v>
      </c>
      <c r="G2177" s="170">
        <v>1480</v>
      </c>
      <c r="H2177" s="165">
        <f t="shared" si="43"/>
        <v>0.3108108108108108</v>
      </c>
      <c r="J2177" t="str">
        <v>Block Group 2, Census Tract 206.51, Shelby County, Tennessee</v>
      </c>
    </row>
    <row r="2178" spans="1:10" x14ac:dyDescent="0.3">
      <c r="A2178" s="167" t="s">
        <v>7699</v>
      </c>
      <c r="B2178" s="168" t="s">
        <v>3088</v>
      </c>
      <c r="C2178" s="168" t="s">
        <v>7646</v>
      </c>
      <c r="D2178" s="169">
        <v>110</v>
      </c>
      <c r="E2178" s="169">
        <v>555</v>
      </c>
      <c r="F2178" s="169">
        <v>700</v>
      </c>
      <c r="G2178" s="170">
        <v>1080</v>
      </c>
      <c r="H2178" s="165">
        <f t="shared" si="43"/>
        <v>0.51388888888888884</v>
      </c>
      <c r="J2178" t="str">
        <v>Block Group 2, Census Tract 206.52, Shelby County, Tennessee</v>
      </c>
    </row>
    <row r="2179" spans="1:10" x14ac:dyDescent="0.3">
      <c r="A2179" s="167" t="s">
        <v>7699</v>
      </c>
      <c r="B2179" s="168" t="s">
        <v>3089</v>
      </c>
      <c r="C2179" s="168" t="s">
        <v>7646</v>
      </c>
      <c r="D2179" s="169">
        <v>380</v>
      </c>
      <c r="E2179" s="169">
        <v>510</v>
      </c>
      <c r="F2179" s="169">
        <v>700</v>
      </c>
      <c r="G2179" s="169">
        <v>925</v>
      </c>
      <c r="H2179" s="165">
        <f t="shared" si="43"/>
        <v>0.55135135135135138</v>
      </c>
      <c r="J2179" t="str">
        <v>Block Group 2, Census Tract 206.53, Shelby County, Tennessee</v>
      </c>
    </row>
    <row r="2180" spans="1:10" x14ac:dyDescent="0.3">
      <c r="A2180" s="167" t="s">
        <v>7699</v>
      </c>
      <c r="B2180" s="168" t="s">
        <v>3090</v>
      </c>
      <c r="C2180" s="168" t="s">
        <v>7646</v>
      </c>
      <c r="D2180" s="169">
        <v>75</v>
      </c>
      <c r="E2180" s="169">
        <v>265</v>
      </c>
      <c r="F2180" s="169">
        <v>330</v>
      </c>
      <c r="G2180" s="169">
        <v>535</v>
      </c>
      <c r="H2180" s="165">
        <f t="shared" ref="H2180:H2243" si="44">E2180/G2180</f>
        <v>0.49532710280373832</v>
      </c>
      <c r="J2180" t="str">
        <v>Block Group 2, Census Tract 206.54, Shelby County, Tennessee</v>
      </c>
    </row>
    <row r="2181" spans="1:10" x14ac:dyDescent="0.3">
      <c r="A2181" s="167" t="s">
        <v>7699</v>
      </c>
      <c r="B2181" s="168" t="s">
        <v>3091</v>
      </c>
      <c r="C2181" s="168" t="s">
        <v>7646</v>
      </c>
      <c r="D2181" s="169">
        <v>375</v>
      </c>
      <c r="E2181" s="169">
        <v>450</v>
      </c>
      <c r="F2181" s="169">
        <v>840</v>
      </c>
      <c r="G2181" s="170">
        <v>1160</v>
      </c>
      <c r="H2181" s="165">
        <f t="shared" si="44"/>
        <v>0.38793103448275862</v>
      </c>
      <c r="J2181" t="str">
        <v>Block Group 2, Census Tract 206.55, Shelby County, Tennessee</v>
      </c>
    </row>
    <row r="2182" spans="1:10" x14ac:dyDescent="0.3">
      <c r="A2182" s="167" t="s">
        <v>7699</v>
      </c>
      <c r="B2182" s="168" t="s">
        <v>3092</v>
      </c>
      <c r="C2182" s="168" t="s">
        <v>7646</v>
      </c>
      <c r="D2182" s="169">
        <v>375</v>
      </c>
      <c r="E2182" s="169">
        <v>490</v>
      </c>
      <c r="F2182" s="169">
        <v>615</v>
      </c>
      <c r="G2182" s="169">
        <v>955</v>
      </c>
      <c r="H2182" s="165">
        <f t="shared" si="44"/>
        <v>0.51308900523560208</v>
      </c>
      <c r="J2182" t="str">
        <v>Block Group 2, Census Tract 206.56, Shelby County, Tennessee</v>
      </c>
    </row>
    <row r="2183" spans="1:10" x14ac:dyDescent="0.3">
      <c r="A2183" s="167" t="s">
        <v>7699</v>
      </c>
      <c r="B2183" s="168" t="s">
        <v>3093</v>
      </c>
      <c r="C2183" s="168" t="s">
        <v>7646</v>
      </c>
      <c r="D2183" s="169">
        <v>405</v>
      </c>
      <c r="E2183" s="169">
        <v>735</v>
      </c>
      <c r="F2183" s="170">
        <v>1135</v>
      </c>
      <c r="G2183" s="170">
        <v>1825</v>
      </c>
      <c r="H2183" s="165">
        <f t="shared" si="44"/>
        <v>0.40273972602739727</v>
      </c>
      <c r="J2183" t="str">
        <v>Block Group 2, Census Tract 206.57, Shelby County, Tennessee</v>
      </c>
    </row>
    <row r="2184" spans="1:10" x14ac:dyDescent="0.3">
      <c r="A2184" s="167" t="s">
        <v>7699</v>
      </c>
      <c r="B2184" s="168" t="s">
        <v>3094</v>
      </c>
      <c r="C2184" s="168" t="s">
        <v>7646</v>
      </c>
      <c r="D2184" s="169">
        <v>735</v>
      </c>
      <c r="E2184" s="169">
        <v>825</v>
      </c>
      <c r="F2184" s="169">
        <v>850</v>
      </c>
      <c r="G2184" s="170">
        <v>1205</v>
      </c>
      <c r="H2184" s="165">
        <f t="shared" si="44"/>
        <v>0.68464730290456433</v>
      </c>
      <c r="J2184" t="str">
        <v>Block Group 2, Census Tract 206.58, Shelby County, Tennessee</v>
      </c>
    </row>
    <row r="2185" spans="1:10" x14ac:dyDescent="0.3">
      <c r="A2185" s="167" t="s">
        <v>7699</v>
      </c>
      <c r="B2185" s="168" t="s">
        <v>3095</v>
      </c>
      <c r="C2185" s="168" t="s">
        <v>7646</v>
      </c>
      <c r="D2185" s="169">
        <v>475</v>
      </c>
      <c r="E2185" s="169">
        <v>925</v>
      </c>
      <c r="F2185" s="170">
        <v>1200</v>
      </c>
      <c r="G2185" s="170">
        <v>1525</v>
      </c>
      <c r="H2185" s="165">
        <f t="shared" si="44"/>
        <v>0.60655737704918034</v>
      </c>
      <c r="J2185" t="str">
        <v>Block Group 2, Census Tract 207, Anderson County, Tennessee</v>
      </c>
    </row>
    <row r="2186" spans="1:10" x14ac:dyDescent="0.3">
      <c r="A2186" s="167" t="s">
        <v>7699</v>
      </c>
      <c r="B2186" s="168" t="s">
        <v>3096</v>
      </c>
      <c r="C2186" s="168" t="s">
        <v>7646</v>
      </c>
      <c r="D2186" s="169">
        <v>845</v>
      </c>
      <c r="E2186" s="170">
        <v>1150</v>
      </c>
      <c r="F2186" s="170">
        <v>1585</v>
      </c>
      <c r="G2186" s="170">
        <v>2025</v>
      </c>
      <c r="H2186" s="165">
        <f t="shared" si="44"/>
        <v>0.5679012345679012</v>
      </c>
      <c r="J2186" t="str">
        <v>Block Group 2, Census Tract 207, Shelby County, Tennessee</v>
      </c>
    </row>
    <row r="2187" spans="1:10" x14ac:dyDescent="0.3">
      <c r="A2187" s="167" t="s">
        <v>7699</v>
      </c>
      <c r="B2187" s="168" t="s">
        <v>3097</v>
      </c>
      <c r="C2187" s="168" t="s">
        <v>7646</v>
      </c>
      <c r="D2187" s="169">
        <v>135</v>
      </c>
      <c r="E2187" s="169">
        <v>510</v>
      </c>
      <c r="F2187" s="169">
        <v>605</v>
      </c>
      <c r="G2187" s="169">
        <v>950</v>
      </c>
      <c r="H2187" s="165">
        <f t="shared" si="44"/>
        <v>0.5368421052631579</v>
      </c>
      <c r="J2187" t="str">
        <v>Block Group 2, Census Tract 207, Sumner County, Tennessee</v>
      </c>
    </row>
    <row r="2188" spans="1:10" x14ac:dyDescent="0.3">
      <c r="A2188" s="167" t="s">
        <v>7699</v>
      </c>
      <c r="B2188" s="168" t="s">
        <v>3098</v>
      </c>
      <c r="C2188" s="168" t="s">
        <v>7646</v>
      </c>
      <c r="D2188" s="169">
        <v>70</v>
      </c>
      <c r="E2188" s="169">
        <v>175</v>
      </c>
      <c r="F2188" s="169">
        <v>265</v>
      </c>
      <c r="G2188" s="169">
        <v>560</v>
      </c>
      <c r="H2188" s="165">
        <f t="shared" si="44"/>
        <v>0.3125</v>
      </c>
      <c r="J2188" t="str">
        <v>Block Group 2, Census Tract 208, Anderson County, Tennessee</v>
      </c>
    </row>
    <row r="2189" spans="1:10" x14ac:dyDescent="0.3">
      <c r="A2189" s="167" t="s">
        <v>7699</v>
      </c>
      <c r="B2189" s="168" t="s">
        <v>3099</v>
      </c>
      <c r="C2189" s="168" t="s">
        <v>7646</v>
      </c>
      <c r="D2189" s="169">
        <v>140</v>
      </c>
      <c r="E2189" s="169">
        <v>340</v>
      </c>
      <c r="F2189" s="169">
        <v>800</v>
      </c>
      <c r="G2189" s="170">
        <v>1390</v>
      </c>
      <c r="H2189" s="165">
        <f t="shared" si="44"/>
        <v>0.2446043165467626</v>
      </c>
      <c r="J2189" t="str">
        <v>Block Group 2, Census Tract 208, Sumner County, Tennessee</v>
      </c>
    </row>
    <row r="2190" spans="1:10" x14ac:dyDescent="0.3">
      <c r="A2190" s="167" t="s">
        <v>7699</v>
      </c>
      <c r="B2190" s="168" t="s">
        <v>3100</v>
      </c>
      <c r="C2190" s="168" t="s">
        <v>7646</v>
      </c>
      <c r="D2190" s="169">
        <v>265</v>
      </c>
      <c r="E2190" s="169">
        <v>430</v>
      </c>
      <c r="F2190" s="169">
        <v>535</v>
      </c>
      <c r="G2190" s="169">
        <v>890</v>
      </c>
      <c r="H2190" s="165">
        <f t="shared" si="44"/>
        <v>0.48314606741573035</v>
      </c>
      <c r="J2190" t="str">
        <v>Block Group 2, Census Tract 208.33, Shelby County, Tennessee</v>
      </c>
    </row>
    <row r="2191" spans="1:10" x14ac:dyDescent="0.3">
      <c r="A2191" s="167" t="s">
        <v>7699</v>
      </c>
      <c r="B2191" s="168" t="s">
        <v>3101</v>
      </c>
      <c r="C2191" s="168" t="s">
        <v>7646</v>
      </c>
      <c r="D2191" s="169">
        <v>190</v>
      </c>
      <c r="E2191" s="169">
        <v>405</v>
      </c>
      <c r="F2191" s="169">
        <v>450</v>
      </c>
      <c r="G2191" s="169">
        <v>665</v>
      </c>
      <c r="H2191" s="165">
        <f t="shared" si="44"/>
        <v>0.60902255639097747</v>
      </c>
      <c r="J2191" t="str">
        <v>Block Group 2, Census Tract 208.34, Shelby County, Tennessee</v>
      </c>
    </row>
    <row r="2192" spans="1:10" x14ac:dyDescent="0.3">
      <c r="A2192" s="167" t="s">
        <v>7699</v>
      </c>
      <c r="B2192" s="168" t="s">
        <v>3102</v>
      </c>
      <c r="C2192" s="168" t="s">
        <v>239</v>
      </c>
      <c r="D2192" s="169">
        <v>65</v>
      </c>
      <c r="E2192" s="169">
        <v>370</v>
      </c>
      <c r="F2192" s="169">
        <v>590</v>
      </c>
      <c r="G2192" s="170">
        <v>1470</v>
      </c>
      <c r="H2192" s="165">
        <f t="shared" si="44"/>
        <v>0.25170068027210885</v>
      </c>
      <c r="J2192" t="str">
        <v>Block Group 2, Census Tract 208.35, Shelby County, Tennessee</v>
      </c>
    </row>
    <row r="2193" spans="1:10" x14ac:dyDescent="0.3">
      <c r="A2193" s="167" t="s">
        <v>7699</v>
      </c>
      <c r="B2193" s="168" t="s">
        <v>3103</v>
      </c>
      <c r="C2193" s="168" t="s">
        <v>239</v>
      </c>
      <c r="D2193" s="169">
        <v>205</v>
      </c>
      <c r="E2193" s="169">
        <v>405</v>
      </c>
      <c r="F2193" s="169">
        <v>645</v>
      </c>
      <c r="G2193" s="170">
        <v>1960</v>
      </c>
      <c r="H2193" s="165">
        <f t="shared" si="44"/>
        <v>0.2066326530612245</v>
      </c>
      <c r="J2193" t="str">
        <v>Block Group 2, Census Tract 208.36, Shelby County, Tennessee</v>
      </c>
    </row>
    <row r="2194" spans="1:10" x14ac:dyDescent="0.3">
      <c r="A2194" s="167" t="s">
        <v>7699</v>
      </c>
      <c r="B2194" s="168" t="s">
        <v>3104</v>
      </c>
      <c r="C2194" s="168" t="s">
        <v>239</v>
      </c>
      <c r="D2194" s="169">
        <v>320</v>
      </c>
      <c r="E2194" s="169">
        <v>820</v>
      </c>
      <c r="F2194" s="170">
        <v>1250</v>
      </c>
      <c r="G2194" s="170">
        <v>1955</v>
      </c>
      <c r="H2194" s="165">
        <f t="shared" si="44"/>
        <v>0.41943734015345269</v>
      </c>
      <c r="J2194" t="str">
        <v>Block Group 2, Census Tract 208.37, Shelby County, Tennessee</v>
      </c>
    </row>
    <row r="2195" spans="1:10" x14ac:dyDescent="0.3">
      <c r="A2195" s="167" t="s">
        <v>7699</v>
      </c>
      <c r="B2195" s="168" t="s">
        <v>3105</v>
      </c>
      <c r="C2195" s="168" t="s">
        <v>239</v>
      </c>
      <c r="D2195" s="169">
        <v>540</v>
      </c>
      <c r="E2195" s="170">
        <v>1070</v>
      </c>
      <c r="F2195" s="170">
        <v>1335</v>
      </c>
      <c r="G2195" s="170">
        <v>1925</v>
      </c>
      <c r="H2195" s="165">
        <f t="shared" si="44"/>
        <v>0.55584415584415581</v>
      </c>
      <c r="J2195" t="str">
        <v>Block Group 2, Census Tract 209.01, Anderson County, Tennessee</v>
      </c>
    </row>
    <row r="2196" spans="1:10" x14ac:dyDescent="0.3">
      <c r="A2196" s="167" t="s">
        <v>7699</v>
      </c>
      <c r="B2196" s="168" t="s">
        <v>3106</v>
      </c>
      <c r="C2196" s="168" t="s">
        <v>239</v>
      </c>
      <c r="D2196" s="169">
        <v>295</v>
      </c>
      <c r="E2196" s="169">
        <v>340</v>
      </c>
      <c r="F2196" s="169">
        <v>565</v>
      </c>
      <c r="G2196" s="170">
        <v>1270</v>
      </c>
      <c r="H2196" s="165">
        <f t="shared" si="44"/>
        <v>0.26771653543307089</v>
      </c>
      <c r="J2196" t="str">
        <v>Block Group 2, Census Tract 209.01, Shelby County, Tennessee</v>
      </c>
    </row>
    <row r="2197" spans="1:10" x14ac:dyDescent="0.3">
      <c r="A2197" s="167" t="s">
        <v>7699</v>
      </c>
      <c r="B2197" s="168" t="s">
        <v>3107</v>
      </c>
      <c r="C2197" s="168" t="s">
        <v>239</v>
      </c>
      <c r="D2197" s="169">
        <v>125</v>
      </c>
      <c r="E2197" s="169">
        <v>365</v>
      </c>
      <c r="F2197" s="169">
        <v>475</v>
      </c>
      <c r="G2197" s="170">
        <v>1070</v>
      </c>
      <c r="H2197" s="165">
        <f t="shared" si="44"/>
        <v>0.34112149532710279</v>
      </c>
      <c r="J2197" t="str">
        <v>Block Group 2, Census Tract 209.02, Anderson County, Tennessee</v>
      </c>
    </row>
    <row r="2198" spans="1:10" x14ac:dyDescent="0.3">
      <c r="A2198" s="167" t="s">
        <v>7699</v>
      </c>
      <c r="B2198" s="168" t="s">
        <v>3108</v>
      </c>
      <c r="C2198" s="168" t="s">
        <v>239</v>
      </c>
      <c r="D2198" s="169">
        <v>465</v>
      </c>
      <c r="E2198" s="169">
        <v>720</v>
      </c>
      <c r="F2198" s="169">
        <v>850</v>
      </c>
      <c r="G2198" s="170">
        <v>1365</v>
      </c>
      <c r="H2198" s="165">
        <f t="shared" si="44"/>
        <v>0.52747252747252749</v>
      </c>
      <c r="J2198" t="str">
        <v>Block Group 2, Census Tract 209.02, Shelby County, Tennessee</v>
      </c>
    </row>
    <row r="2199" spans="1:10" x14ac:dyDescent="0.3">
      <c r="A2199" s="167" t="s">
        <v>7699</v>
      </c>
      <c r="B2199" s="168" t="s">
        <v>3109</v>
      </c>
      <c r="C2199" s="168" t="s">
        <v>239</v>
      </c>
      <c r="D2199" s="169">
        <v>50</v>
      </c>
      <c r="E2199" s="169">
        <v>350</v>
      </c>
      <c r="F2199" s="169">
        <v>450</v>
      </c>
      <c r="G2199" s="169">
        <v>845</v>
      </c>
      <c r="H2199" s="165">
        <f t="shared" si="44"/>
        <v>0.41420118343195267</v>
      </c>
      <c r="J2199" t="str">
        <v>Block Group 2, Census Tract 209.03, Sumner County, Tennessee</v>
      </c>
    </row>
    <row r="2200" spans="1:10" x14ac:dyDescent="0.3">
      <c r="A2200" s="167" t="s">
        <v>7699</v>
      </c>
      <c r="B2200" s="168" t="s">
        <v>3110</v>
      </c>
      <c r="C2200" s="168" t="s">
        <v>239</v>
      </c>
      <c r="D2200" s="169">
        <v>200</v>
      </c>
      <c r="E2200" s="169">
        <v>560</v>
      </c>
      <c r="F2200" s="170">
        <v>1005</v>
      </c>
      <c r="G2200" s="170">
        <v>1785</v>
      </c>
      <c r="H2200" s="165">
        <f t="shared" si="44"/>
        <v>0.31372549019607843</v>
      </c>
      <c r="J2200" t="str">
        <v>Block Group 2, Census Tract 209.04, Sumner County, Tennessee</v>
      </c>
    </row>
    <row r="2201" spans="1:10" x14ac:dyDescent="0.3">
      <c r="A2201" s="167" t="s">
        <v>7699</v>
      </c>
      <c r="B2201" s="168" t="s">
        <v>3111</v>
      </c>
      <c r="C2201" s="168" t="s">
        <v>239</v>
      </c>
      <c r="D2201" s="169">
        <v>340</v>
      </c>
      <c r="E2201" s="169">
        <v>480</v>
      </c>
      <c r="F2201" s="169">
        <v>910</v>
      </c>
      <c r="G2201" s="170">
        <v>1295</v>
      </c>
      <c r="H2201" s="165">
        <f t="shared" si="44"/>
        <v>0.37065637065637064</v>
      </c>
      <c r="J2201" t="str">
        <v>Block Group 2, Census Tract 209.05, Sumner County, Tennessee</v>
      </c>
    </row>
    <row r="2202" spans="1:10" x14ac:dyDescent="0.3">
      <c r="A2202" s="167" t="s">
        <v>7699</v>
      </c>
      <c r="B2202" s="168" t="s">
        <v>3112</v>
      </c>
      <c r="C2202" s="168" t="s">
        <v>239</v>
      </c>
      <c r="D2202" s="169">
        <v>270</v>
      </c>
      <c r="E2202" s="169">
        <v>305</v>
      </c>
      <c r="F2202" s="169">
        <v>505</v>
      </c>
      <c r="G2202" s="170">
        <v>1225</v>
      </c>
      <c r="H2202" s="165">
        <f t="shared" si="44"/>
        <v>0.24897959183673468</v>
      </c>
      <c r="J2202" t="str">
        <v>Block Group 2, Census Tract 21, Knox County, Tennessee</v>
      </c>
    </row>
    <row r="2203" spans="1:10" x14ac:dyDescent="0.3">
      <c r="A2203" s="167" t="s">
        <v>7699</v>
      </c>
      <c r="B2203" s="168" t="s">
        <v>3113</v>
      </c>
      <c r="C2203" s="168" t="s">
        <v>239</v>
      </c>
      <c r="D2203" s="169">
        <v>625</v>
      </c>
      <c r="E2203" s="169">
        <v>950</v>
      </c>
      <c r="F2203" s="170">
        <v>1065</v>
      </c>
      <c r="G2203" s="170">
        <v>1325</v>
      </c>
      <c r="H2203" s="165">
        <f t="shared" si="44"/>
        <v>0.71698113207547165</v>
      </c>
      <c r="J2203" t="str">
        <v>Block Group 2, Census Tract 210.01, Anderson County, Tennessee</v>
      </c>
    </row>
    <row r="2204" spans="1:10" x14ac:dyDescent="0.3">
      <c r="A2204" s="167" t="s">
        <v>7699</v>
      </c>
      <c r="B2204" s="168" t="s">
        <v>3114</v>
      </c>
      <c r="C2204" s="168" t="s">
        <v>239</v>
      </c>
      <c r="D2204" s="169">
        <v>285</v>
      </c>
      <c r="E2204" s="169">
        <v>840</v>
      </c>
      <c r="F2204" s="170">
        <v>1150</v>
      </c>
      <c r="G2204" s="170">
        <v>1975</v>
      </c>
      <c r="H2204" s="165">
        <f t="shared" si="44"/>
        <v>0.42531645569620252</v>
      </c>
      <c r="J2204" t="str">
        <v>Block Group 2, Census Tract 210.02, Anderson County, Tennessee</v>
      </c>
    </row>
    <row r="2205" spans="1:10" x14ac:dyDescent="0.3">
      <c r="A2205" s="167" t="s">
        <v>7699</v>
      </c>
      <c r="B2205" s="168" t="s">
        <v>3115</v>
      </c>
      <c r="C2205" s="168" t="s">
        <v>239</v>
      </c>
      <c r="D2205" s="169">
        <v>235</v>
      </c>
      <c r="E2205" s="169">
        <v>275</v>
      </c>
      <c r="F2205" s="169">
        <v>290</v>
      </c>
      <c r="G2205" s="169">
        <v>395</v>
      </c>
      <c r="H2205" s="165">
        <f t="shared" si="44"/>
        <v>0.69620253164556967</v>
      </c>
      <c r="J2205" t="str">
        <v>Block Group 2, Census Tract 210.02, Sumner County, Tennessee</v>
      </c>
    </row>
    <row r="2206" spans="1:10" x14ac:dyDescent="0.3">
      <c r="A2206" s="167" t="s">
        <v>7699</v>
      </c>
      <c r="B2206" s="168" t="s">
        <v>3116</v>
      </c>
      <c r="C2206" s="168" t="s">
        <v>239</v>
      </c>
      <c r="D2206" s="169">
        <v>915</v>
      </c>
      <c r="E2206" s="169">
        <v>985</v>
      </c>
      <c r="F2206" s="170">
        <v>1125</v>
      </c>
      <c r="G2206" s="170">
        <v>1125</v>
      </c>
      <c r="H2206" s="165">
        <f t="shared" si="44"/>
        <v>0.87555555555555553</v>
      </c>
      <c r="J2206" t="str">
        <v>Block Group 2, Census Tract 210.05, Sumner County, Tennessee</v>
      </c>
    </row>
    <row r="2207" spans="1:10" x14ac:dyDescent="0.3">
      <c r="A2207" s="167" t="s">
        <v>7699</v>
      </c>
      <c r="B2207" s="168" t="s">
        <v>3117</v>
      </c>
      <c r="C2207" s="168" t="s">
        <v>239</v>
      </c>
      <c r="D2207" s="169">
        <v>395</v>
      </c>
      <c r="E2207" s="169">
        <v>410</v>
      </c>
      <c r="F2207" s="169">
        <v>525</v>
      </c>
      <c r="G2207" s="169">
        <v>605</v>
      </c>
      <c r="H2207" s="165">
        <f t="shared" si="44"/>
        <v>0.6776859504132231</v>
      </c>
      <c r="J2207" t="str">
        <v>Block Group 2, Census Tract 210.06, Sumner County, Tennessee</v>
      </c>
    </row>
    <row r="2208" spans="1:10" x14ac:dyDescent="0.3">
      <c r="A2208" s="167" t="s">
        <v>7699</v>
      </c>
      <c r="B2208" s="168" t="s">
        <v>3118</v>
      </c>
      <c r="C2208" s="168" t="s">
        <v>239</v>
      </c>
      <c r="D2208" s="169">
        <v>305</v>
      </c>
      <c r="E2208" s="169">
        <v>680</v>
      </c>
      <c r="F2208" s="169">
        <v>985</v>
      </c>
      <c r="G2208" s="170">
        <v>1635</v>
      </c>
      <c r="H2208" s="165">
        <f t="shared" si="44"/>
        <v>0.41590214067278286</v>
      </c>
      <c r="J2208" t="str">
        <v>Block Group 2, Census Tract 210.07, Sumner County, Tennessee</v>
      </c>
    </row>
    <row r="2209" spans="1:10" x14ac:dyDescent="0.3">
      <c r="A2209" s="167" t="s">
        <v>7699</v>
      </c>
      <c r="B2209" s="168" t="s">
        <v>3119</v>
      </c>
      <c r="C2209" s="168" t="s">
        <v>239</v>
      </c>
      <c r="D2209" s="169">
        <v>170</v>
      </c>
      <c r="E2209" s="169">
        <v>220</v>
      </c>
      <c r="F2209" s="169">
        <v>470</v>
      </c>
      <c r="G2209" s="169">
        <v>755</v>
      </c>
      <c r="H2209" s="165">
        <f t="shared" si="44"/>
        <v>0.29139072847682118</v>
      </c>
      <c r="J2209" t="str">
        <v>Block Group 2, Census Tract 210.08, Sumner County, Tennessee</v>
      </c>
    </row>
    <row r="2210" spans="1:10" x14ac:dyDescent="0.3">
      <c r="A2210" s="167" t="s">
        <v>7699</v>
      </c>
      <c r="B2210" s="168" t="s">
        <v>3120</v>
      </c>
      <c r="C2210" s="168" t="s">
        <v>239</v>
      </c>
      <c r="D2210" s="169">
        <v>210</v>
      </c>
      <c r="E2210" s="169">
        <v>345</v>
      </c>
      <c r="F2210" s="169">
        <v>405</v>
      </c>
      <c r="G2210" s="170">
        <v>1245</v>
      </c>
      <c r="H2210" s="165">
        <f t="shared" si="44"/>
        <v>0.27710843373493976</v>
      </c>
      <c r="J2210" t="str">
        <v>Block Group 2, Census Tract 210.09, Sumner County, Tennessee</v>
      </c>
    </row>
    <row r="2211" spans="1:10" x14ac:dyDescent="0.3">
      <c r="A2211" s="167" t="s">
        <v>7699</v>
      </c>
      <c r="B2211" s="168" t="s">
        <v>3121</v>
      </c>
      <c r="C2211" s="168" t="s">
        <v>239</v>
      </c>
      <c r="D2211" s="169">
        <v>385</v>
      </c>
      <c r="E2211" s="169">
        <v>725</v>
      </c>
      <c r="F2211" s="169">
        <v>850</v>
      </c>
      <c r="G2211" s="170">
        <v>1155</v>
      </c>
      <c r="H2211" s="165">
        <f t="shared" si="44"/>
        <v>0.62770562770562766</v>
      </c>
      <c r="J2211" t="str">
        <v>Block Group 2, Census Tract 210.20, Shelby County, Tennessee</v>
      </c>
    </row>
    <row r="2212" spans="1:10" x14ac:dyDescent="0.3">
      <c r="A2212" s="167" t="s">
        <v>7699</v>
      </c>
      <c r="B2212" s="168" t="s">
        <v>3122</v>
      </c>
      <c r="C2212" s="168" t="s">
        <v>239</v>
      </c>
      <c r="D2212" s="169">
        <v>365</v>
      </c>
      <c r="E2212" s="169">
        <v>645</v>
      </c>
      <c r="F2212" s="169">
        <v>830</v>
      </c>
      <c r="G2212" s="170">
        <v>1170</v>
      </c>
      <c r="H2212" s="165">
        <f t="shared" si="44"/>
        <v>0.55128205128205132</v>
      </c>
      <c r="J2212" t="str">
        <v>Block Group 2, Census Tract 210.21, Shelby County, Tennessee</v>
      </c>
    </row>
    <row r="2213" spans="1:10" x14ac:dyDescent="0.3">
      <c r="A2213" s="167" t="s">
        <v>7699</v>
      </c>
      <c r="B2213" s="168" t="s">
        <v>3123</v>
      </c>
      <c r="C2213" s="168" t="s">
        <v>242</v>
      </c>
      <c r="D2213" s="169">
        <v>230</v>
      </c>
      <c r="E2213" s="169">
        <v>255</v>
      </c>
      <c r="F2213" s="169">
        <v>500</v>
      </c>
      <c r="G2213" s="169">
        <v>590</v>
      </c>
      <c r="H2213" s="165">
        <f t="shared" si="44"/>
        <v>0.43220338983050849</v>
      </c>
      <c r="J2213" t="str">
        <v>Block Group 2, Census Tract 210.22, Shelby County, Tennessee</v>
      </c>
    </row>
    <row r="2214" spans="1:10" x14ac:dyDescent="0.3">
      <c r="A2214" s="167" t="s">
        <v>7699</v>
      </c>
      <c r="B2214" s="168" t="s">
        <v>3124</v>
      </c>
      <c r="C2214" s="168" t="s">
        <v>242</v>
      </c>
      <c r="D2214" s="169">
        <v>235</v>
      </c>
      <c r="E2214" s="169">
        <v>255</v>
      </c>
      <c r="F2214" s="169">
        <v>730</v>
      </c>
      <c r="G2214" s="170">
        <v>1400</v>
      </c>
      <c r="H2214" s="165">
        <f t="shared" si="44"/>
        <v>0.18214285714285713</v>
      </c>
      <c r="J2214" t="str">
        <v>Block Group 2, Census Tract 210.23, Shelby County, Tennessee</v>
      </c>
    </row>
    <row r="2215" spans="1:10" x14ac:dyDescent="0.3">
      <c r="A2215" s="167" t="s">
        <v>7699</v>
      </c>
      <c r="B2215" s="168" t="s">
        <v>3125</v>
      </c>
      <c r="C2215" s="168" t="s">
        <v>242</v>
      </c>
      <c r="D2215" s="169">
        <v>340</v>
      </c>
      <c r="E2215" s="169">
        <v>590</v>
      </c>
      <c r="F2215" s="169">
        <v>835</v>
      </c>
      <c r="G2215" s="170">
        <v>1160</v>
      </c>
      <c r="H2215" s="165">
        <f t="shared" si="44"/>
        <v>0.50862068965517238</v>
      </c>
      <c r="J2215" t="str">
        <v>Block Group 2, Census Tract 211, Anderson County, Tennessee</v>
      </c>
    </row>
    <row r="2216" spans="1:10" x14ac:dyDescent="0.3">
      <c r="A2216" s="167" t="s">
        <v>7699</v>
      </c>
      <c r="B2216" s="168" t="s">
        <v>3126</v>
      </c>
      <c r="C2216" s="168" t="s">
        <v>242</v>
      </c>
      <c r="D2216" s="169">
        <v>125</v>
      </c>
      <c r="E2216" s="169">
        <v>185</v>
      </c>
      <c r="F2216" s="169">
        <v>250</v>
      </c>
      <c r="G2216" s="169">
        <v>805</v>
      </c>
      <c r="H2216" s="165">
        <f t="shared" si="44"/>
        <v>0.22981366459627328</v>
      </c>
      <c r="J2216" t="str">
        <v>Block Group 2, Census Tract 211.03, Sumner County, Tennessee</v>
      </c>
    </row>
    <row r="2217" spans="1:10" x14ac:dyDescent="0.3">
      <c r="A2217" s="167" t="s">
        <v>7699</v>
      </c>
      <c r="B2217" s="168" t="s">
        <v>3127</v>
      </c>
      <c r="C2217" s="168" t="s">
        <v>242</v>
      </c>
      <c r="D2217" s="169">
        <v>160</v>
      </c>
      <c r="E2217" s="169">
        <v>235</v>
      </c>
      <c r="F2217" s="169">
        <v>545</v>
      </c>
      <c r="G2217" s="169">
        <v>925</v>
      </c>
      <c r="H2217" s="165">
        <f t="shared" si="44"/>
        <v>0.25405405405405407</v>
      </c>
      <c r="J2217" t="str">
        <v>Block Group 2, Census Tract 211.04, Sumner County, Tennessee</v>
      </c>
    </row>
    <row r="2218" spans="1:10" x14ac:dyDescent="0.3">
      <c r="A2218" s="167" t="s">
        <v>7699</v>
      </c>
      <c r="B2218" s="168" t="s">
        <v>3128</v>
      </c>
      <c r="C2218" s="168" t="s">
        <v>242</v>
      </c>
      <c r="D2218" s="169">
        <v>245</v>
      </c>
      <c r="E2218" s="169">
        <v>460</v>
      </c>
      <c r="F2218" s="169">
        <v>610</v>
      </c>
      <c r="G2218" s="169">
        <v>780</v>
      </c>
      <c r="H2218" s="165">
        <f t="shared" si="44"/>
        <v>0.58974358974358976</v>
      </c>
      <c r="J2218" t="str">
        <v>Block Group 2, Census Tract 211.05, Sumner County, Tennessee</v>
      </c>
    </row>
    <row r="2219" spans="1:10" x14ac:dyDescent="0.3">
      <c r="A2219" s="167" t="s">
        <v>7699</v>
      </c>
      <c r="B2219" s="168" t="s">
        <v>3129</v>
      </c>
      <c r="C2219" s="168" t="s">
        <v>242</v>
      </c>
      <c r="D2219" s="169">
        <v>340</v>
      </c>
      <c r="E2219" s="169">
        <v>450</v>
      </c>
      <c r="F2219" s="169">
        <v>880</v>
      </c>
      <c r="G2219" s="170">
        <v>1520</v>
      </c>
      <c r="H2219" s="165">
        <f t="shared" si="44"/>
        <v>0.29605263157894735</v>
      </c>
      <c r="J2219" t="str">
        <v>Block Group 2, Census Tract 211.06, Sumner County, Tennessee</v>
      </c>
    </row>
    <row r="2220" spans="1:10" x14ac:dyDescent="0.3">
      <c r="A2220" s="167" t="s">
        <v>7699</v>
      </c>
      <c r="B2220" s="168" t="s">
        <v>3130</v>
      </c>
      <c r="C2220" s="168" t="s">
        <v>242</v>
      </c>
      <c r="D2220" s="169">
        <v>230</v>
      </c>
      <c r="E2220" s="169">
        <v>370</v>
      </c>
      <c r="F2220" s="169">
        <v>620</v>
      </c>
      <c r="G2220" s="169">
        <v>925</v>
      </c>
      <c r="H2220" s="165">
        <f t="shared" si="44"/>
        <v>0.4</v>
      </c>
      <c r="J2220" t="str">
        <v>Block Group 2, Census Tract 211.07, Sumner County, Tennessee</v>
      </c>
    </row>
    <row r="2221" spans="1:10" x14ac:dyDescent="0.3">
      <c r="A2221" s="167" t="s">
        <v>7699</v>
      </c>
      <c r="B2221" s="168" t="s">
        <v>3131</v>
      </c>
      <c r="C2221" s="168" t="s">
        <v>242</v>
      </c>
      <c r="D2221" s="169">
        <v>215</v>
      </c>
      <c r="E2221" s="169">
        <v>570</v>
      </c>
      <c r="F2221" s="169">
        <v>680</v>
      </c>
      <c r="G2221" s="170">
        <v>1065</v>
      </c>
      <c r="H2221" s="165">
        <f t="shared" si="44"/>
        <v>0.53521126760563376</v>
      </c>
      <c r="J2221" t="str">
        <v>Block Group 2, Census Tract 211.11, Shelby County, Tennessee</v>
      </c>
    </row>
    <row r="2222" spans="1:10" x14ac:dyDescent="0.3">
      <c r="A2222" s="167" t="s">
        <v>7699</v>
      </c>
      <c r="B2222" s="168" t="s">
        <v>3132</v>
      </c>
      <c r="C2222" s="168" t="s">
        <v>242</v>
      </c>
      <c r="D2222" s="169">
        <v>245</v>
      </c>
      <c r="E2222" s="169">
        <v>285</v>
      </c>
      <c r="F2222" s="169">
        <v>465</v>
      </c>
      <c r="G2222" s="169">
        <v>670</v>
      </c>
      <c r="H2222" s="165">
        <f t="shared" si="44"/>
        <v>0.42537313432835822</v>
      </c>
      <c r="J2222" t="str">
        <v>Block Group 2, Census Tract 211.12, Shelby County, Tennessee</v>
      </c>
    </row>
    <row r="2223" spans="1:10" x14ac:dyDescent="0.3">
      <c r="A2223" s="167" t="s">
        <v>7699</v>
      </c>
      <c r="B2223" s="168" t="s">
        <v>3133</v>
      </c>
      <c r="C2223" s="168" t="s">
        <v>242</v>
      </c>
      <c r="D2223" s="169">
        <v>360</v>
      </c>
      <c r="E2223" s="169">
        <v>750</v>
      </c>
      <c r="F2223" s="170">
        <v>1000</v>
      </c>
      <c r="G2223" s="170">
        <v>1145</v>
      </c>
      <c r="H2223" s="165">
        <f t="shared" si="44"/>
        <v>0.65502183406113534</v>
      </c>
      <c r="J2223" t="str">
        <v>Block Group 2, Census Tract 211.13, Shelby County, Tennessee</v>
      </c>
    </row>
    <row r="2224" spans="1:10" x14ac:dyDescent="0.3">
      <c r="A2224" s="167" t="s">
        <v>7699</v>
      </c>
      <c r="B2224" s="168" t="s">
        <v>3134</v>
      </c>
      <c r="C2224" s="168" t="s">
        <v>242</v>
      </c>
      <c r="D2224" s="169">
        <v>85</v>
      </c>
      <c r="E2224" s="169">
        <v>95</v>
      </c>
      <c r="F2224" s="169">
        <v>95</v>
      </c>
      <c r="G2224" s="169">
        <v>160</v>
      </c>
      <c r="H2224" s="165">
        <f t="shared" si="44"/>
        <v>0.59375</v>
      </c>
      <c r="J2224" t="str">
        <v>Block Group 2, Census Tract 211.21, Shelby County, Tennessee</v>
      </c>
    </row>
    <row r="2225" spans="1:10" x14ac:dyDescent="0.3">
      <c r="A2225" s="167" t="s">
        <v>7699</v>
      </c>
      <c r="B2225" s="168" t="s">
        <v>3135</v>
      </c>
      <c r="C2225" s="168" t="s">
        <v>242</v>
      </c>
      <c r="D2225" s="169">
        <v>615</v>
      </c>
      <c r="E2225" s="169">
        <v>800</v>
      </c>
      <c r="F2225" s="170">
        <v>1060</v>
      </c>
      <c r="G2225" s="170">
        <v>1175</v>
      </c>
      <c r="H2225" s="165">
        <f t="shared" si="44"/>
        <v>0.68085106382978722</v>
      </c>
      <c r="J2225" t="str">
        <v>Block Group 2, Census Tract 211.22, Shelby County, Tennessee</v>
      </c>
    </row>
    <row r="2226" spans="1:10" x14ac:dyDescent="0.3">
      <c r="A2226" s="167" t="s">
        <v>7699</v>
      </c>
      <c r="B2226" s="168" t="s">
        <v>3136</v>
      </c>
      <c r="C2226" s="168" t="s">
        <v>242</v>
      </c>
      <c r="D2226" s="169">
        <v>330</v>
      </c>
      <c r="E2226" s="169">
        <v>515</v>
      </c>
      <c r="F2226" s="169">
        <v>750</v>
      </c>
      <c r="G2226" s="170">
        <v>1065</v>
      </c>
      <c r="H2226" s="165">
        <f t="shared" si="44"/>
        <v>0.48356807511737088</v>
      </c>
      <c r="J2226" t="str">
        <v>Block Group 2, Census Tract 211.24, Shelby County, Tennessee</v>
      </c>
    </row>
    <row r="2227" spans="1:10" x14ac:dyDescent="0.3">
      <c r="A2227" s="167" t="s">
        <v>7699</v>
      </c>
      <c r="B2227" s="168" t="s">
        <v>3137</v>
      </c>
      <c r="C2227" s="168" t="s">
        <v>242</v>
      </c>
      <c r="D2227" s="169">
        <v>600</v>
      </c>
      <c r="E2227" s="169">
        <v>685</v>
      </c>
      <c r="F2227" s="169">
        <v>920</v>
      </c>
      <c r="G2227" s="169">
        <v>990</v>
      </c>
      <c r="H2227" s="165">
        <f t="shared" si="44"/>
        <v>0.69191919191919193</v>
      </c>
      <c r="J2227" t="str">
        <v>Block Group 2, Census Tract 211.25, Shelby County, Tennessee</v>
      </c>
    </row>
    <row r="2228" spans="1:10" x14ac:dyDescent="0.3">
      <c r="A2228" s="167" t="s">
        <v>7699</v>
      </c>
      <c r="B2228" s="168" t="s">
        <v>3138</v>
      </c>
      <c r="C2228" s="168" t="s">
        <v>242</v>
      </c>
      <c r="D2228" s="169">
        <v>115</v>
      </c>
      <c r="E2228" s="169">
        <v>190</v>
      </c>
      <c r="F2228" s="169">
        <v>350</v>
      </c>
      <c r="G2228" s="169">
        <v>350</v>
      </c>
      <c r="H2228" s="165">
        <f t="shared" si="44"/>
        <v>0.54285714285714282</v>
      </c>
      <c r="J2228" t="str">
        <v>Block Group 2, Census Tract 211.26, Shelby County, Tennessee</v>
      </c>
    </row>
    <row r="2229" spans="1:10" x14ac:dyDescent="0.3">
      <c r="A2229" s="167" t="s">
        <v>7699</v>
      </c>
      <c r="B2229" s="168" t="s">
        <v>3139</v>
      </c>
      <c r="C2229" s="168" t="s">
        <v>242</v>
      </c>
      <c r="D2229" s="169">
        <v>300</v>
      </c>
      <c r="E2229" s="169">
        <v>435</v>
      </c>
      <c r="F2229" s="169">
        <v>645</v>
      </c>
      <c r="G2229" s="170">
        <v>1205</v>
      </c>
      <c r="H2229" s="165">
        <f t="shared" si="44"/>
        <v>0.36099585062240663</v>
      </c>
      <c r="J2229" t="str">
        <v>Block Group 2, Census Tract 211.35, Shelby County, Tennessee</v>
      </c>
    </row>
    <row r="2230" spans="1:10" x14ac:dyDescent="0.3">
      <c r="A2230" s="167" t="s">
        <v>7699</v>
      </c>
      <c r="B2230" s="168" t="s">
        <v>3140</v>
      </c>
      <c r="C2230" s="168" t="s">
        <v>242</v>
      </c>
      <c r="D2230" s="169">
        <v>80</v>
      </c>
      <c r="E2230" s="169">
        <v>80</v>
      </c>
      <c r="F2230" s="169">
        <v>255</v>
      </c>
      <c r="G2230" s="169">
        <v>490</v>
      </c>
      <c r="H2230" s="165">
        <f t="shared" si="44"/>
        <v>0.16326530612244897</v>
      </c>
      <c r="J2230" t="str">
        <v>Block Group 2, Census Tract 211.36, Shelby County, Tennessee</v>
      </c>
    </row>
    <row r="2231" spans="1:10" x14ac:dyDescent="0.3">
      <c r="A2231" s="167" t="s">
        <v>7699</v>
      </c>
      <c r="B2231" s="168" t="s">
        <v>3141</v>
      </c>
      <c r="C2231" s="168" t="s">
        <v>242</v>
      </c>
      <c r="D2231" s="169">
        <v>230</v>
      </c>
      <c r="E2231" s="169">
        <v>300</v>
      </c>
      <c r="F2231" s="169">
        <v>470</v>
      </c>
      <c r="G2231" s="169">
        <v>560</v>
      </c>
      <c r="H2231" s="165">
        <f t="shared" si="44"/>
        <v>0.5357142857142857</v>
      </c>
      <c r="J2231" t="str">
        <v>Block Group 2, Census Tract 211.39, Shelby County, Tennessee</v>
      </c>
    </row>
    <row r="2232" spans="1:10" x14ac:dyDescent="0.3">
      <c r="A2232" s="167" t="s">
        <v>7699</v>
      </c>
      <c r="B2232" s="168" t="s">
        <v>3142</v>
      </c>
      <c r="C2232" s="168" t="s">
        <v>242</v>
      </c>
      <c r="D2232" s="169">
        <v>765</v>
      </c>
      <c r="E2232" s="170">
        <v>1395</v>
      </c>
      <c r="F2232" s="170">
        <v>1575</v>
      </c>
      <c r="G2232" s="170">
        <v>2240</v>
      </c>
      <c r="H2232" s="165">
        <f t="shared" si="44"/>
        <v>0.6227678571428571</v>
      </c>
      <c r="J2232" t="str">
        <v>Block Group 2, Census Tract 211.40, Shelby County, Tennessee</v>
      </c>
    </row>
    <row r="2233" spans="1:10" x14ac:dyDescent="0.3">
      <c r="A2233" s="167" t="s">
        <v>7699</v>
      </c>
      <c r="B2233" s="168" t="s">
        <v>3143</v>
      </c>
      <c r="C2233" s="168" t="s">
        <v>242</v>
      </c>
      <c r="D2233" s="169">
        <v>260</v>
      </c>
      <c r="E2233" s="169">
        <v>645</v>
      </c>
      <c r="F2233" s="169">
        <v>750</v>
      </c>
      <c r="G2233" s="170">
        <v>1140</v>
      </c>
      <c r="H2233" s="165">
        <f t="shared" si="44"/>
        <v>0.56578947368421051</v>
      </c>
      <c r="J2233" t="str">
        <v>Block Group 2, Census Tract 211.41, Shelby County, Tennessee</v>
      </c>
    </row>
    <row r="2234" spans="1:10" x14ac:dyDescent="0.3">
      <c r="A2234" s="167" t="s">
        <v>7699</v>
      </c>
      <c r="B2234" s="168" t="s">
        <v>3144</v>
      </c>
      <c r="C2234" s="168" t="s">
        <v>242</v>
      </c>
      <c r="D2234" s="169">
        <v>215</v>
      </c>
      <c r="E2234" s="169">
        <v>555</v>
      </c>
      <c r="F2234" s="170">
        <v>1020</v>
      </c>
      <c r="G2234" s="170">
        <v>1915</v>
      </c>
      <c r="H2234" s="165">
        <f t="shared" si="44"/>
        <v>0.28981723237597912</v>
      </c>
      <c r="J2234" t="str">
        <v>Block Group 2, Census Tract 211.42, Shelby County, Tennessee</v>
      </c>
    </row>
    <row r="2235" spans="1:10" x14ac:dyDescent="0.3">
      <c r="A2235" s="167" t="s">
        <v>7699</v>
      </c>
      <c r="B2235" s="168" t="s">
        <v>3145</v>
      </c>
      <c r="C2235" s="168" t="s">
        <v>242</v>
      </c>
      <c r="D2235" s="169">
        <v>525</v>
      </c>
      <c r="E2235" s="169">
        <v>750</v>
      </c>
      <c r="F2235" s="169">
        <v>910</v>
      </c>
      <c r="G2235" s="170">
        <v>2180</v>
      </c>
      <c r="H2235" s="165">
        <f t="shared" si="44"/>
        <v>0.34403669724770641</v>
      </c>
      <c r="J2235" t="str">
        <v>Block Group 2, Census Tract 211.43, Shelby County, Tennessee</v>
      </c>
    </row>
    <row r="2236" spans="1:10" x14ac:dyDescent="0.3">
      <c r="A2236" s="167" t="s">
        <v>7699</v>
      </c>
      <c r="B2236" s="168" t="s">
        <v>3146</v>
      </c>
      <c r="C2236" s="168" t="s">
        <v>242</v>
      </c>
      <c r="D2236" s="169">
        <v>405</v>
      </c>
      <c r="E2236" s="169">
        <v>700</v>
      </c>
      <c r="F2236" s="169">
        <v>755</v>
      </c>
      <c r="G2236" s="170">
        <v>1755</v>
      </c>
      <c r="H2236" s="165">
        <f t="shared" si="44"/>
        <v>0.39886039886039887</v>
      </c>
      <c r="J2236" t="str">
        <v>Block Group 2, Census Tract 211.44, Shelby County, Tennessee</v>
      </c>
    </row>
    <row r="2237" spans="1:10" x14ac:dyDescent="0.3">
      <c r="A2237" s="167" t="s">
        <v>7699</v>
      </c>
      <c r="B2237" s="168" t="s">
        <v>3147</v>
      </c>
      <c r="C2237" s="168" t="s">
        <v>242</v>
      </c>
      <c r="D2237" s="169">
        <v>120</v>
      </c>
      <c r="E2237" s="169">
        <v>325</v>
      </c>
      <c r="F2237" s="169">
        <v>665</v>
      </c>
      <c r="G2237" s="170">
        <v>1040</v>
      </c>
      <c r="H2237" s="165">
        <f t="shared" si="44"/>
        <v>0.3125</v>
      </c>
      <c r="J2237" t="str">
        <v>Block Group 2, Census Tract 212.01, Anderson County, Tennessee</v>
      </c>
    </row>
    <row r="2238" spans="1:10" x14ac:dyDescent="0.3">
      <c r="A2238" s="167" t="s">
        <v>7699</v>
      </c>
      <c r="B2238" s="168" t="s">
        <v>3148</v>
      </c>
      <c r="C2238" s="168" t="s">
        <v>242</v>
      </c>
      <c r="D2238" s="169">
        <v>175</v>
      </c>
      <c r="E2238" s="169">
        <v>465</v>
      </c>
      <c r="F2238" s="169">
        <v>625</v>
      </c>
      <c r="G2238" s="170">
        <v>1095</v>
      </c>
      <c r="H2238" s="165">
        <f t="shared" si="44"/>
        <v>0.42465753424657532</v>
      </c>
      <c r="J2238" t="str">
        <v>Block Group 2, Census Tract 212.01, Sumner County, Tennessee</v>
      </c>
    </row>
    <row r="2239" spans="1:10" x14ac:dyDescent="0.3">
      <c r="A2239" s="167" t="s">
        <v>7699</v>
      </c>
      <c r="B2239" s="168" t="s">
        <v>3149</v>
      </c>
      <c r="C2239" s="168" t="s">
        <v>242</v>
      </c>
      <c r="D2239" s="169">
        <v>100</v>
      </c>
      <c r="E2239" s="169">
        <v>195</v>
      </c>
      <c r="F2239" s="169">
        <v>415</v>
      </c>
      <c r="G2239" s="169">
        <v>445</v>
      </c>
      <c r="H2239" s="165">
        <f t="shared" si="44"/>
        <v>0.43820224719101125</v>
      </c>
      <c r="J2239" t="str">
        <v>Block Group 2, Census Tract 212.02, Anderson County, Tennessee</v>
      </c>
    </row>
    <row r="2240" spans="1:10" x14ac:dyDescent="0.3">
      <c r="A2240" s="167" t="s">
        <v>7699</v>
      </c>
      <c r="B2240" s="168" t="s">
        <v>3150</v>
      </c>
      <c r="C2240" s="168" t="s">
        <v>242</v>
      </c>
      <c r="D2240" s="169">
        <v>120</v>
      </c>
      <c r="E2240" s="169">
        <v>280</v>
      </c>
      <c r="F2240" s="169">
        <v>345</v>
      </c>
      <c r="G2240" s="169">
        <v>585</v>
      </c>
      <c r="H2240" s="165">
        <f t="shared" si="44"/>
        <v>0.47863247863247865</v>
      </c>
      <c r="J2240" t="str">
        <v>Block Group 2, Census Tract 212.03, Sumner County, Tennessee</v>
      </c>
    </row>
    <row r="2241" spans="1:10" x14ac:dyDescent="0.3">
      <c r="A2241" s="167" t="s">
        <v>7699</v>
      </c>
      <c r="B2241" s="168" t="s">
        <v>3151</v>
      </c>
      <c r="C2241" s="168" t="s">
        <v>242</v>
      </c>
      <c r="D2241" s="169">
        <v>415</v>
      </c>
      <c r="E2241" s="169">
        <v>575</v>
      </c>
      <c r="F2241" s="169">
        <v>825</v>
      </c>
      <c r="G2241" s="170">
        <v>1145</v>
      </c>
      <c r="H2241" s="165">
        <f t="shared" si="44"/>
        <v>0.50218340611353707</v>
      </c>
      <c r="J2241" t="str">
        <v>Block Group 2, Census Tract 212.04, Sumner County, Tennessee</v>
      </c>
    </row>
    <row r="2242" spans="1:10" x14ac:dyDescent="0.3">
      <c r="A2242" s="167" t="s">
        <v>7699</v>
      </c>
      <c r="B2242" s="168" t="s">
        <v>3152</v>
      </c>
      <c r="C2242" s="168" t="s">
        <v>242</v>
      </c>
      <c r="D2242" s="169">
        <v>320</v>
      </c>
      <c r="E2242" s="169">
        <v>455</v>
      </c>
      <c r="F2242" s="169">
        <v>610</v>
      </c>
      <c r="G2242" s="170">
        <v>1170</v>
      </c>
      <c r="H2242" s="165">
        <f t="shared" si="44"/>
        <v>0.3888888888888889</v>
      </c>
      <c r="J2242" t="str">
        <v>Block Group 2, Census Tract 212.05, Sumner County, Tennessee</v>
      </c>
    </row>
    <row r="2243" spans="1:10" x14ac:dyDescent="0.3">
      <c r="A2243" s="167" t="s">
        <v>7699</v>
      </c>
      <c r="B2243" s="168" t="s">
        <v>3153</v>
      </c>
      <c r="C2243" s="168" t="s">
        <v>7647</v>
      </c>
      <c r="D2243" s="169">
        <v>65</v>
      </c>
      <c r="E2243" s="169">
        <v>220</v>
      </c>
      <c r="F2243" s="169">
        <v>240</v>
      </c>
      <c r="G2243" s="169">
        <v>555</v>
      </c>
      <c r="H2243" s="165">
        <f t="shared" si="44"/>
        <v>0.3963963963963964</v>
      </c>
      <c r="J2243" t="str">
        <v>Block Group 2, Census Tract 213.01, Anderson County, Tennessee</v>
      </c>
    </row>
    <row r="2244" spans="1:10" x14ac:dyDescent="0.3">
      <c r="A2244" s="167" t="s">
        <v>7699</v>
      </c>
      <c r="B2244" s="168" t="s">
        <v>3154</v>
      </c>
      <c r="C2244" s="168" t="s">
        <v>7647</v>
      </c>
      <c r="D2244" s="169">
        <v>440</v>
      </c>
      <c r="E2244" s="169">
        <v>590</v>
      </c>
      <c r="F2244" s="170">
        <v>1165</v>
      </c>
      <c r="G2244" s="170">
        <v>1920</v>
      </c>
      <c r="H2244" s="165">
        <f t="shared" ref="H2244:H2307" si="45">E2244/G2244</f>
        <v>0.30729166666666669</v>
      </c>
      <c r="J2244" t="str">
        <v>Block Group 2, Census Tract 213.03, Anderson County, Tennessee</v>
      </c>
    </row>
    <row r="2245" spans="1:10" x14ac:dyDescent="0.3">
      <c r="A2245" s="167" t="s">
        <v>7699</v>
      </c>
      <c r="B2245" s="168" t="s">
        <v>3155</v>
      </c>
      <c r="C2245" s="168" t="s">
        <v>7647</v>
      </c>
      <c r="D2245" s="169">
        <v>575</v>
      </c>
      <c r="E2245" s="169">
        <v>715</v>
      </c>
      <c r="F2245" s="170">
        <v>1200</v>
      </c>
      <c r="G2245" s="170">
        <v>1545</v>
      </c>
      <c r="H2245" s="165">
        <f t="shared" si="45"/>
        <v>0.4627831715210356</v>
      </c>
      <c r="J2245" t="str">
        <v>Block Group 2, Census Tract 213.04, Anderson County, Tennessee</v>
      </c>
    </row>
    <row r="2246" spans="1:10" x14ac:dyDescent="0.3">
      <c r="A2246" s="167" t="s">
        <v>7699</v>
      </c>
      <c r="B2246" s="168" t="s">
        <v>3156</v>
      </c>
      <c r="C2246" s="168" t="s">
        <v>7647</v>
      </c>
      <c r="D2246" s="169">
        <v>45</v>
      </c>
      <c r="E2246" s="169">
        <v>460</v>
      </c>
      <c r="F2246" s="169">
        <v>615</v>
      </c>
      <c r="G2246" s="170">
        <v>1825</v>
      </c>
      <c r="H2246" s="165">
        <f t="shared" si="45"/>
        <v>0.25205479452054796</v>
      </c>
      <c r="J2246" t="str">
        <v>Block Group 2, Census Tract 213.11, Shelby County, Tennessee</v>
      </c>
    </row>
    <row r="2247" spans="1:10" x14ac:dyDescent="0.3">
      <c r="A2247" s="167" t="s">
        <v>7699</v>
      </c>
      <c r="B2247" s="168" t="s">
        <v>3157</v>
      </c>
      <c r="C2247" s="168" t="s">
        <v>7647</v>
      </c>
      <c r="D2247" s="169">
        <v>805</v>
      </c>
      <c r="E2247" s="170">
        <v>1270</v>
      </c>
      <c r="F2247" s="170">
        <v>2035</v>
      </c>
      <c r="G2247" s="170">
        <v>2890</v>
      </c>
      <c r="H2247" s="165">
        <f t="shared" si="45"/>
        <v>0.43944636678200694</v>
      </c>
      <c r="J2247" t="str">
        <v>Block Group 2, Census Tract 213.12, Shelby County, Tennessee</v>
      </c>
    </row>
    <row r="2248" spans="1:10" x14ac:dyDescent="0.3">
      <c r="A2248" s="167" t="s">
        <v>7699</v>
      </c>
      <c r="B2248" s="168" t="s">
        <v>3158</v>
      </c>
      <c r="C2248" s="168" t="s">
        <v>7647</v>
      </c>
      <c r="D2248" s="169">
        <v>140</v>
      </c>
      <c r="E2248" s="169">
        <v>540</v>
      </c>
      <c r="F2248" s="169">
        <v>605</v>
      </c>
      <c r="G2248" s="170">
        <v>1130</v>
      </c>
      <c r="H2248" s="165">
        <f t="shared" si="45"/>
        <v>0.47787610619469029</v>
      </c>
      <c r="J2248" t="str">
        <v>Block Group 2, Census Tract 213.20, Shelby County, Tennessee</v>
      </c>
    </row>
    <row r="2249" spans="1:10" x14ac:dyDescent="0.3">
      <c r="A2249" s="167" t="s">
        <v>7699</v>
      </c>
      <c r="B2249" s="168" t="s">
        <v>3159</v>
      </c>
      <c r="C2249" s="168" t="s">
        <v>7647</v>
      </c>
      <c r="D2249" s="169">
        <v>385</v>
      </c>
      <c r="E2249" s="169">
        <v>775</v>
      </c>
      <c r="F2249" s="170">
        <v>1470</v>
      </c>
      <c r="G2249" s="170">
        <v>2480</v>
      </c>
      <c r="H2249" s="165">
        <f t="shared" si="45"/>
        <v>0.3125</v>
      </c>
      <c r="J2249" t="str">
        <v>Block Group 2, Census Tract 213.31, Shelby County, Tennessee</v>
      </c>
    </row>
    <row r="2250" spans="1:10" x14ac:dyDescent="0.3">
      <c r="A2250" s="167" t="s">
        <v>7699</v>
      </c>
      <c r="B2250" s="168" t="s">
        <v>3160</v>
      </c>
      <c r="C2250" s="168" t="s">
        <v>7647</v>
      </c>
      <c r="D2250" s="169">
        <v>115</v>
      </c>
      <c r="E2250" s="169">
        <v>205</v>
      </c>
      <c r="F2250" s="169">
        <v>465</v>
      </c>
      <c r="G2250" s="169">
        <v>890</v>
      </c>
      <c r="H2250" s="165">
        <f t="shared" si="45"/>
        <v>0.2303370786516854</v>
      </c>
      <c r="J2250" t="str">
        <v>Block Group 2, Census Tract 213.33, Shelby County, Tennessee</v>
      </c>
    </row>
    <row r="2251" spans="1:10" x14ac:dyDescent="0.3">
      <c r="A2251" s="167" t="s">
        <v>7699</v>
      </c>
      <c r="B2251" s="168" t="s">
        <v>3161</v>
      </c>
      <c r="C2251" s="168" t="s">
        <v>7647</v>
      </c>
      <c r="D2251" s="169">
        <v>260</v>
      </c>
      <c r="E2251" s="169">
        <v>555</v>
      </c>
      <c r="F2251" s="169">
        <v>830</v>
      </c>
      <c r="G2251" s="170">
        <v>1225</v>
      </c>
      <c r="H2251" s="165">
        <f t="shared" si="45"/>
        <v>0.45306122448979591</v>
      </c>
      <c r="J2251" t="str">
        <v>Block Group 2, Census Tract 213.34, Shelby County, Tennessee</v>
      </c>
    </row>
    <row r="2252" spans="1:10" x14ac:dyDescent="0.3">
      <c r="A2252" s="167" t="s">
        <v>7699</v>
      </c>
      <c r="B2252" s="168" t="s">
        <v>3162</v>
      </c>
      <c r="C2252" s="168" t="s">
        <v>7647</v>
      </c>
      <c r="D2252" s="169">
        <v>170</v>
      </c>
      <c r="E2252" s="169">
        <v>655</v>
      </c>
      <c r="F2252" s="169">
        <v>930</v>
      </c>
      <c r="G2252" s="170">
        <v>1405</v>
      </c>
      <c r="H2252" s="165">
        <f t="shared" si="45"/>
        <v>0.46619217081850534</v>
      </c>
      <c r="J2252" t="str">
        <v>Block Group 2, Census Tract 213.41, Shelby County, Tennessee</v>
      </c>
    </row>
    <row r="2253" spans="1:10" x14ac:dyDescent="0.3">
      <c r="A2253" s="167" t="s">
        <v>7699</v>
      </c>
      <c r="B2253" s="168" t="s">
        <v>3163</v>
      </c>
      <c r="C2253" s="168" t="s">
        <v>7647</v>
      </c>
      <c r="D2253" s="169">
        <v>290</v>
      </c>
      <c r="E2253" s="169">
        <v>675</v>
      </c>
      <c r="F2253" s="170">
        <v>1155</v>
      </c>
      <c r="G2253" s="170">
        <v>1645</v>
      </c>
      <c r="H2253" s="165">
        <f t="shared" si="45"/>
        <v>0.41033434650455924</v>
      </c>
      <c r="J2253" t="str">
        <v>Block Group 2, Census Tract 213.51, Shelby County, Tennessee</v>
      </c>
    </row>
    <row r="2254" spans="1:10" x14ac:dyDescent="0.3">
      <c r="A2254" s="167" t="s">
        <v>7699</v>
      </c>
      <c r="B2254" s="168" t="s">
        <v>3164</v>
      </c>
      <c r="C2254" s="168" t="s">
        <v>7647</v>
      </c>
      <c r="D2254" s="169">
        <v>180</v>
      </c>
      <c r="E2254" s="169">
        <v>500</v>
      </c>
      <c r="F2254" s="169">
        <v>695</v>
      </c>
      <c r="G2254" s="170">
        <v>1730</v>
      </c>
      <c r="H2254" s="165">
        <f t="shared" si="45"/>
        <v>0.28901734104046245</v>
      </c>
      <c r="J2254" t="str">
        <v>Block Group 2, Census Tract 213.52, Shelby County, Tennessee</v>
      </c>
    </row>
    <row r="2255" spans="1:10" x14ac:dyDescent="0.3">
      <c r="A2255" s="167" t="s">
        <v>7699</v>
      </c>
      <c r="B2255" s="168" t="s">
        <v>3165</v>
      </c>
      <c r="C2255" s="168" t="s">
        <v>7647</v>
      </c>
      <c r="D2255" s="169">
        <v>170</v>
      </c>
      <c r="E2255" s="169">
        <v>280</v>
      </c>
      <c r="F2255" s="169">
        <v>460</v>
      </c>
      <c r="G2255" s="169">
        <v>805</v>
      </c>
      <c r="H2255" s="165">
        <f t="shared" si="45"/>
        <v>0.34782608695652173</v>
      </c>
      <c r="J2255" t="str">
        <v>Block Group 2, Census Tract 213.54, Shelby County, Tennessee</v>
      </c>
    </row>
    <row r="2256" spans="1:10" x14ac:dyDescent="0.3">
      <c r="A2256" s="167" t="s">
        <v>7699</v>
      </c>
      <c r="B2256" s="168" t="s">
        <v>3166</v>
      </c>
      <c r="C2256" s="168" t="s">
        <v>7647</v>
      </c>
      <c r="D2256" s="169">
        <v>135</v>
      </c>
      <c r="E2256" s="169">
        <v>220</v>
      </c>
      <c r="F2256" s="169">
        <v>610</v>
      </c>
      <c r="G2256" s="170">
        <v>1015</v>
      </c>
      <c r="H2256" s="165">
        <f t="shared" si="45"/>
        <v>0.21674876847290642</v>
      </c>
      <c r="J2256" t="str">
        <v>Block Group 2, Census Tract 213.55, Shelby County, Tennessee</v>
      </c>
    </row>
    <row r="2257" spans="1:10" x14ac:dyDescent="0.3">
      <c r="A2257" s="167" t="s">
        <v>7699</v>
      </c>
      <c r="B2257" s="168" t="s">
        <v>3167</v>
      </c>
      <c r="C2257" s="168" t="s">
        <v>7647</v>
      </c>
      <c r="D2257" s="169">
        <v>270</v>
      </c>
      <c r="E2257" s="169">
        <v>405</v>
      </c>
      <c r="F2257" s="169">
        <v>675</v>
      </c>
      <c r="G2257" s="169">
        <v>925</v>
      </c>
      <c r="H2257" s="165">
        <f t="shared" si="45"/>
        <v>0.43783783783783786</v>
      </c>
      <c r="J2257" t="str">
        <v>Block Group 2, Census Tract 213.56, Shelby County, Tennessee</v>
      </c>
    </row>
    <row r="2258" spans="1:10" x14ac:dyDescent="0.3">
      <c r="A2258" s="167" t="s">
        <v>7699</v>
      </c>
      <c r="B2258" s="168" t="s">
        <v>3168</v>
      </c>
      <c r="C2258" s="168" t="s">
        <v>7647</v>
      </c>
      <c r="D2258" s="169">
        <v>145</v>
      </c>
      <c r="E2258" s="169">
        <v>310</v>
      </c>
      <c r="F2258" s="169">
        <v>590</v>
      </c>
      <c r="G2258" s="170">
        <v>1205</v>
      </c>
      <c r="H2258" s="165">
        <f t="shared" si="45"/>
        <v>0.25726141078838172</v>
      </c>
      <c r="J2258" t="str">
        <v>Block Group 2, Census Tract 213.57, Shelby County, Tennessee</v>
      </c>
    </row>
    <row r="2259" spans="1:10" x14ac:dyDescent="0.3">
      <c r="A2259" s="167" t="s">
        <v>7699</v>
      </c>
      <c r="B2259" s="168" t="s">
        <v>3169</v>
      </c>
      <c r="C2259" s="168" t="s">
        <v>7648</v>
      </c>
      <c r="D2259" s="169">
        <v>115</v>
      </c>
      <c r="E2259" s="169">
        <v>435</v>
      </c>
      <c r="F2259" s="169">
        <v>700</v>
      </c>
      <c r="G2259" s="170">
        <v>1180</v>
      </c>
      <c r="H2259" s="165">
        <f t="shared" si="45"/>
        <v>0.36864406779661019</v>
      </c>
      <c r="J2259" t="str">
        <v>Block Group 2, Census Tract 214.10, Shelby County, Tennessee</v>
      </c>
    </row>
    <row r="2260" spans="1:10" x14ac:dyDescent="0.3">
      <c r="A2260" s="167" t="s">
        <v>7699</v>
      </c>
      <c r="B2260" s="168" t="s">
        <v>3170</v>
      </c>
      <c r="C2260" s="168" t="s">
        <v>7648</v>
      </c>
      <c r="D2260" s="169">
        <v>345</v>
      </c>
      <c r="E2260" s="169">
        <v>560</v>
      </c>
      <c r="F2260" s="169">
        <v>880</v>
      </c>
      <c r="G2260" s="170">
        <v>1765</v>
      </c>
      <c r="H2260" s="165">
        <f t="shared" si="45"/>
        <v>0.31728045325779036</v>
      </c>
      <c r="J2260" t="str">
        <v>Block Group 2, Census Tract 214.20, Shelby County, Tennessee</v>
      </c>
    </row>
    <row r="2261" spans="1:10" x14ac:dyDescent="0.3">
      <c r="A2261" s="167" t="s">
        <v>7699</v>
      </c>
      <c r="B2261" s="168" t="s">
        <v>3171</v>
      </c>
      <c r="C2261" s="168" t="s">
        <v>7648</v>
      </c>
      <c r="D2261" s="169">
        <v>255</v>
      </c>
      <c r="E2261" s="169">
        <v>385</v>
      </c>
      <c r="F2261" s="169">
        <v>915</v>
      </c>
      <c r="G2261" s="170">
        <v>1395</v>
      </c>
      <c r="H2261" s="165">
        <f t="shared" si="45"/>
        <v>0.27598566308243727</v>
      </c>
      <c r="J2261" t="str">
        <v>Block Group 2, Census Tract 214.30, Shelby County, Tennessee</v>
      </c>
    </row>
    <row r="2262" spans="1:10" x14ac:dyDescent="0.3">
      <c r="A2262" s="167" t="s">
        <v>7699</v>
      </c>
      <c r="B2262" s="168" t="s">
        <v>3172</v>
      </c>
      <c r="C2262" s="168" t="s">
        <v>7648</v>
      </c>
      <c r="D2262" s="169">
        <v>195</v>
      </c>
      <c r="E2262" s="169">
        <v>405</v>
      </c>
      <c r="F2262" s="169">
        <v>715</v>
      </c>
      <c r="G2262" s="170">
        <v>1045</v>
      </c>
      <c r="H2262" s="165">
        <f t="shared" si="45"/>
        <v>0.38755980861244022</v>
      </c>
      <c r="J2262" t="str">
        <v>Block Group 2, Census Tract 215.30, Shelby County, Tennessee</v>
      </c>
    </row>
    <row r="2263" spans="1:10" x14ac:dyDescent="0.3">
      <c r="A2263" s="167" t="s">
        <v>7699</v>
      </c>
      <c r="B2263" s="168" t="s">
        <v>3173</v>
      </c>
      <c r="C2263" s="168" t="s">
        <v>7648</v>
      </c>
      <c r="D2263" s="169">
        <v>290</v>
      </c>
      <c r="E2263" s="169">
        <v>425</v>
      </c>
      <c r="F2263" s="169">
        <v>540</v>
      </c>
      <c r="G2263" s="169">
        <v>700</v>
      </c>
      <c r="H2263" s="165">
        <f t="shared" si="45"/>
        <v>0.6071428571428571</v>
      </c>
      <c r="J2263" t="str">
        <v>Block Group 2, Census Tract 215.41, Shelby County, Tennessee</v>
      </c>
    </row>
    <row r="2264" spans="1:10" x14ac:dyDescent="0.3">
      <c r="A2264" s="167" t="s">
        <v>7699</v>
      </c>
      <c r="B2264" s="168" t="s">
        <v>3174</v>
      </c>
      <c r="C2264" s="168" t="s">
        <v>7648</v>
      </c>
      <c r="D2264" s="169">
        <v>215</v>
      </c>
      <c r="E2264" s="169">
        <v>435</v>
      </c>
      <c r="F2264" s="169">
        <v>670</v>
      </c>
      <c r="G2264" s="170">
        <v>1255</v>
      </c>
      <c r="H2264" s="165">
        <f t="shared" si="45"/>
        <v>0.34661354581673309</v>
      </c>
      <c r="J2264" t="str">
        <v>Block Group 2, Census Tract 215.42, Shelby County, Tennessee</v>
      </c>
    </row>
    <row r="2265" spans="1:10" x14ac:dyDescent="0.3">
      <c r="A2265" s="167" t="s">
        <v>7699</v>
      </c>
      <c r="B2265" s="168" t="s">
        <v>3175</v>
      </c>
      <c r="C2265" s="168" t="s">
        <v>7648</v>
      </c>
      <c r="D2265" s="169">
        <v>270</v>
      </c>
      <c r="E2265" s="169">
        <v>415</v>
      </c>
      <c r="F2265" s="169">
        <v>495</v>
      </c>
      <c r="G2265" s="169">
        <v>630</v>
      </c>
      <c r="H2265" s="165">
        <f t="shared" si="45"/>
        <v>0.65873015873015872</v>
      </c>
      <c r="J2265" t="str">
        <v>Block Group 2, Census Tract 215.43, Shelby County, Tennessee</v>
      </c>
    </row>
    <row r="2266" spans="1:10" x14ac:dyDescent="0.3">
      <c r="A2266" s="167" t="s">
        <v>7699</v>
      </c>
      <c r="B2266" s="168" t="s">
        <v>3176</v>
      </c>
      <c r="C2266" s="168" t="s">
        <v>7649</v>
      </c>
      <c r="D2266" s="169">
        <v>345</v>
      </c>
      <c r="E2266" s="169">
        <v>430</v>
      </c>
      <c r="F2266" s="169">
        <v>955</v>
      </c>
      <c r="G2266" s="170">
        <v>2295</v>
      </c>
      <c r="H2266" s="165">
        <f t="shared" si="45"/>
        <v>0.18736383442265794</v>
      </c>
      <c r="J2266" t="str">
        <v>Block Group 2, Census Tract 215.44, Shelby County, Tennessee</v>
      </c>
    </row>
    <row r="2267" spans="1:10" x14ac:dyDescent="0.3">
      <c r="A2267" s="167" t="s">
        <v>7699</v>
      </c>
      <c r="B2267" s="168" t="s">
        <v>3177</v>
      </c>
      <c r="C2267" s="168" t="s">
        <v>7649</v>
      </c>
      <c r="D2267" s="169">
        <v>225</v>
      </c>
      <c r="E2267" s="169">
        <v>515</v>
      </c>
      <c r="F2267" s="169">
        <v>750</v>
      </c>
      <c r="G2267" s="170">
        <v>1735</v>
      </c>
      <c r="H2267" s="165">
        <f t="shared" si="45"/>
        <v>0.29682997118155618</v>
      </c>
      <c r="J2267" t="str">
        <v>Block Group 2, Census Tract 215.45, Shelby County, Tennessee</v>
      </c>
    </row>
    <row r="2268" spans="1:10" x14ac:dyDescent="0.3">
      <c r="A2268" s="167" t="s">
        <v>7699</v>
      </c>
      <c r="B2268" s="168" t="s">
        <v>3178</v>
      </c>
      <c r="C2268" s="168" t="s">
        <v>7649</v>
      </c>
      <c r="D2268" s="169">
        <v>90</v>
      </c>
      <c r="E2268" s="169">
        <v>365</v>
      </c>
      <c r="F2268" s="169">
        <v>570</v>
      </c>
      <c r="G2268" s="169">
        <v>850</v>
      </c>
      <c r="H2268" s="165">
        <f t="shared" si="45"/>
        <v>0.42941176470588233</v>
      </c>
      <c r="J2268" t="str">
        <v>Block Group 2, Census Tract 215.46, Shelby County, Tennessee</v>
      </c>
    </row>
    <row r="2269" spans="1:10" x14ac:dyDescent="0.3">
      <c r="A2269" s="167" t="s">
        <v>7699</v>
      </c>
      <c r="B2269" s="168" t="s">
        <v>3179</v>
      </c>
      <c r="C2269" s="168" t="s">
        <v>7649</v>
      </c>
      <c r="D2269" s="169">
        <v>305</v>
      </c>
      <c r="E2269" s="169">
        <v>435</v>
      </c>
      <c r="F2269" s="169">
        <v>545</v>
      </c>
      <c r="G2269" s="170">
        <v>1095</v>
      </c>
      <c r="H2269" s="165">
        <f t="shared" si="45"/>
        <v>0.39726027397260272</v>
      </c>
      <c r="J2269" t="str">
        <v>Block Group 2, Census Tract 215.47, Shelby County, Tennessee</v>
      </c>
    </row>
    <row r="2270" spans="1:10" x14ac:dyDescent="0.3">
      <c r="A2270" s="167" t="s">
        <v>7699</v>
      </c>
      <c r="B2270" s="168" t="s">
        <v>3180</v>
      </c>
      <c r="C2270" s="168" t="s">
        <v>7649</v>
      </c>
      <c r="D2270" s="169">
        <v>120</v>
      </c>
      <c r="E2270" s="169">
        <v>315</v>
      </c>
      <c r="F2270" s="169">
        <v>460</v>
      </c>
      <c r="G2270" s="169">
        <v>855</v>
      </c>
      <c r="H2270" s="165">
        <f t="shared" si="45"/>
        <v>0.36842105263157893</v>
      </c>
      <c r="J2270" t="str">
        <v>Block Group 2, Census Tract 215.48, Shelby County, Tennessee</v>
      </c>
    </row>
    <row r="2271" spans="1:10" x14ac:dyDescent="0.3">
      <c r="A2271" s="167" t="s">
        <v>7699</v>
      </c>
      <c r="B2271" s="168" t="s">
        <v>3181</v>
      </c>
      <c r="C2271" s="168" t="s">
        <v>7649</v>
      </c>
      <c r="D2271" s="169">
        <v>270</v>
      </c>
      <c r="E2271" s="169">
        <v>580</v>
      </c>
      <c r="F2271" s="169">
        <v>815</v>
      </c>
      <c r="G2271" s="170">
        <v>1005</v>
      </c>
      <c r="H2271" s="165">
        <f t="shared" si="45"/>
        <v>0.57711442786069655</v>
      </c>
      <c r="J2271" t="str">
        <v>Block Group 2, Census Tract 216.11, Shelby County, Tennessee</v>
      </c>
    </row>
    <row r="2272" spans="1:10" x14ac:dyDescent="0.3">
      <c r="A2272" s="167" t="s">
        <v>7699</v>
      </c>
      <c r="B2272" s="168" t="s">
        <v>3182</v>
      </c>
      <c r="C2272" s="168" t="s">
        <v>7649</v>
      </c>
      <c r="D2272" s="169">
        <v>265</v>
      </c>
      <c r="E2272" s="169">
        <v>350</v>
      </c>
      <c r="F2272" s="169">
        <v>740</v>
      </c>
      <c r="G2272" s="169">
        <v>850</v>
      </c>
      <c r="H2272" s="165">
        <f t="shared" si="45"/>
        <v>0.41176470588235292</v>
      </c>
      <c r="J2272" t="str">
        <v>Block Group 2, Census Tract 216.12, Shelby County, Tennessee</v>
      </c>
    </row>
    <row r="2273" spans="1:10" x14ac:dyDescent="0.3">
      <c r="A2273" s="167" t="s">
        <v>7699</v>
      </c>
      <c r="B2273" s="168" t="s">
        <v>3183</v>
      </c>
      <c r="C2273" s="168" t="s">
        <v>7649</v>
      </c>
      <c r="D2273" s="169">
        <v>150</v>
      </c>
      <c r="E2273" s="169">
        <v>415</v>
      </c>
      <c r="F2273" s="169">
        <v>485</v>
      </c>
      <c r="G2273" s="170">
        <v>1385</v>
      </c>
      <c r="H2273" s="165">
        <f t="shared" si="45"/>
        <v>0.29963898916967507</v>
      </c>
      <c r="J2273" t="str">
        <v>Block Group 2, Census Tract 216.13, Shelby County, Tennessee</v>
      </c>
    </row>
    <row r="2274" spans="1:10" x14ac:dyDescent="0.3">
      <c r="A2274" s="167" t="s">
        <v>7699</v>
      </c>
      <c r="B2274" s="168" t="s">
        <v>3184</v>
      </c>
      <c r="C2274" s="168" t="s">
        <v>7649</v>
      </c>
      <c r="D2274" s="169">
        <v>65</v>
      </c>
      <c r="E2274" s="169">
        <v>275</v>
      </c>
      <c r="F2274" s="169">
        <v>510</v>
      </c>
      <c r="G2274" s="169">
        <v>805</v>
      </c>
      <c r="H2274" s="165">
        <f t="shared" si="45"/>
        <v>0.34161490683229812</v>
      </c>
      <c r="J2274" t="str">
        <v>Block Group 2, Census Tract 216.20, Shelby County, Tennessee</v>
      </c>
    </row>
    <row r="2275" spans="1:10" x14ac:dyDescent="0.3">
      <c r="A2275" s="167" t="s">
        <v>7699</v>
      </c>
      <c r="B2275" s="168" t="s">
        <v>3185</v>
      </c>
      <c r="C2275" s="168" t="s">
        <v>7649</v>
      </c>
      <c r="D2275" s="169">
        <v>245</v>
      </c>
      <c r="E2275" s="169">
        <v>460</v>
      </c>
      <c r="F2275" s="169">
        <v>550</v>
      </c>
      <c r="G2275" s="169">
        <v>565</v>
      </c>
      <c r="H2275" s="165">
        <f t="shared" si="45"/>
        <v>0.81415929203539827</v>
      </c>
      <c r="J2275" t="str">
        <v>Block Group 2, Census Tract 217.10, Shelby County, Tennessee</v>
      </c>
    </row>
    <row r="2276" spans="1:10" x14ac:dyDescent="0.3">
      <c r="A2276" s="167" t="s">
        <v>7699</v>
      </c>
      <c r="B2276" s="168" t="s">
        <v>3186</v>
      </c>
      <c r="C2276" s="168" t="s">
        <v>7649</v>
      </c>
      <c r="D2276" s="169">
        <v>295</v>
      </c>
      <c r="E2276" s="169">
        <v>555</v>
      </c>
      <c r="F2276" s="170">
        <v>1000</v>
      </c>
      <c r="G2276" s="170">
        <v>1385</v>
      </c>
      <c r="H2276" s="165">
        <f t="shared" si="45"/>
        <v>0.4007220216606498</v>
      </c>
      <c r="J2276" t="str">
        <v>Block Group 2, Census Tract 217.21, Shelby County, Tennessee</v>
      </c>
    </row>
    <row r="2277" spans="1:10" x14ac:dyDescent="0.3">
      <c r="A2277" s="167" t="s">
        <v>7699</v>
      </c>
      <c r="B2277" s="168" t="s">
        <v>3187</v>
      </c>
      <c r="C2277" s="168" t="s">
        <v>7649</v>
      </c>
      <c r="D2277" s="169">
        <v>375</v>
      </c>
      <c r="E2277" s="169">
        <v>525</v>
      </c>
      <c r="F2277" s="170">
        <v>1115</v>
      </c>
      <c r="G2277" s="170">
        <v>1595</v>
      </c>
      <c r="H2277" s="165">
        <f t="shared" si="45"/>
        <v>0.32915360501567398</v>
      </c>
      <c r="J2277" t="str">
        <v>Block Group 2, Census Tract 217.24, Shelby County, Tennessee</v>
      </c>
    </row>
    <row r="2278" spans="1:10" x14ac:dyDescent="0.3">
      <c r="A2278" s="167" t="s">
        <v>7699</v>
      </c>
      <c r="B2278" s="168" t="s">
        <v>3188</v>
      </c>
      <c r="C2278" s="168" t="s">
        <v>7649</v>
      </c>
      <c r="D2278" s="169">
        <v>320</v>
      </c>
      <c r="E2278" s="169">
        <v>425</v>
      </c>
      <c r="F2278" s="169">
        <v>555</v>
      </c>
      <c r="G2278" s="169">
        <v>765</v>
      </c>
      <c r="H2278" s="165">
        <f t="shared" si="45"/>
        <v>0.55555555555555558</v>
      </c>
      <c r="J2278" t="str">
        <v>Block Group 2, Census Tract 217.25, Shelby County, Tennessee</v>
      </c>
    </row>
    <row r="2279" spans="1:10" x14ac:dyDescent="0.3">
      <c r="A2279" s="167" t="s">
        <v>7699</v>
      </c>
      <c r="B2279" s="168" t="s">
        <v>3189</v>
      </c>
      <c r="C2279" s="168" t="s">
        <v>7649</v>
      </c>
      <c r="D2279" s="169">
        <v>175</v>
      </c>
      <c r="E2279" s="169">
        <v>300</v>
      </c>
      <c r="F2279" s="169">
        <v>860</v>
      </c>
      <c r="G2279" s="170">
        <v>1350</v>
      </c>
      <c r="H2279" s="165">
        <f t="shared" si="45"/>
        <v>0.22222222222222221</v>
      </c>
      <c r="J2279" t="str">
        <v>Block Group 2, Census Tract 217.31, Shelby County, Tennessee</v>
      </c>
    </row>
    <row r="2280" spans="1:10" x14ac:dyDescent="0.3">
      <c r="A2280" s="167" t="s">
        <v>7699</v>
      </c>
      <c r="B2280" s="168" t="s">
        <v>3190</v>
      </c>
      <c r="C2280" s="168" t="s">
        <v>7649</v>
      </c>
      <c r="D2280" s="169">
        <v>310</v>
      </c>
      <c r="E2280" s="169">
        <v>605</v>
      </c>
      <c r="F2280" s="169">
        <v>900</v>
      </c>
      <c r="G2280" s="170">
        <v>1755</v>
      </c>
      <c r="H2280" s="165">
        <f t="shared" si="45"/>
        <v>0.34472934472934474</v>
      </c>
      <c r="J2280" t="str">
        <v>Block Group 2, Census Tract 217.44, Shelby County, Tennessee</v>
      </c>
    </row>
    <row r="2281" spans="1:10" x14ac:dyDescent="0.3">
      <c r="A2281" s="167" t="s">
        <v>7699</v>
      </c>
      <c r="B2281" s="168" t="s">
        <v>3191</v>
      </c>
      <c r="C2281" s="168" t="s">
        <v>253</v>
      </c>
      <c r="D2281" s="169">
        <v>155</v>
      </c>
      <c r="E2281" s="169">
        <v>275</v>
      </c>
      <c r="F2281" s="169">
        <v>440</v>
      </c>
      <c r="G2281" s="169">
        <v>600</v>
      </c>
      <c r="H2281" s="165">
        <f t="shared" si="45"/>
        <v>0.45833333333333331</v>
      </c>
      <c r="J2281" t="str">
        <v>Block Group 2, Census Tract 217.45, Shelby County, Tennessee</v>
      </c>
    </row>
    <row r="2282" spans="1:10" x14ac:dyDescent="0.3">
      <c r="A2282" s="167" t="s">
        <v>7699</v>
      </c>
      <c r="B2282" s="168" t="s">
        <v>3192</v>
      </c>
      <c r="C2282" s="168" t="s">
        <v>253</v>
      </c>
      <c r="D2282" s="169">
        <v>360</v>
      </c>
      <c r="E2282" s="169">
        <v>575</v>
      </c>
      <c r="F2282" s="169">
        <v>845</v>
      </c>
      <c r="G2282" s="170">
        <v>1285</v>
      </c>
      <c r="H2282" s="165">
        <f t="shared" si="45"/>
        <v>0.44747081712062259</v>
      </c>
      <c r="J2282" t="str">
        <v>Block Group 2, Census Tract 217.46, Shelby County, Tennessee</v>
      </c>
    </row>
    <row r="2283" spans="1:10" x14ac:dyDescent="0.3">
      <c r="A2283" s="167" t="s">
        <v>7699</v>
      </c>
      <c r="B2283" s="168" t="s">
        <v>3193</v>
      </c>
      <c r="C2283" s="168" t="s">
        <v>253</v>
      </c>
      <c r="D2283" s="169">
        <v>360</v>
      </c>
      <c r="E2283" s="169">
        <v>540</v>
      </c>
      <c r="F2283" s="170">
        <v>1070</v>
      </c>
      <c r="G2283" s="170">
        <v>1515</v>
      </c>
      <c r="H2283" s="165">
        <f t="shared" si="45"/>
        <v>0.35643564356435642</v>
      </c>
      <c r="J2283" t="str">
        <v>Block Group 2, Census Tract 217.47, Shelby County, Tennessee</v>
      </c>
    </row>
    <row r="2284" spans="1:10" x14ac:dyDescent="0.3">
      <c r="A2284" s="167" t="s">
        <v>7699</v>
      </c>
      <c r="B2284" s="168" t="s">
        <v>3194</v>
      </c>
      <c r="C2284" s="168" t="s">
        <v>253</v>
      </c>
      <c r="D2284" s="169">
        <v>290</v>
      </c>
      <c r="E2284" s="169">
        <v>390</v>
      </c>
      <c r="F2284" s="169">
        <v>585</v>
      </c>
      <c r="G2284" s="169">
        <v>835</v>
      </c>
      <c r="H2284" s="165">
        <f t="shared" si="45"/>
        <v>0.46706586826347307</v>
      </c>
      <c r="J2284" t="str">
        <v>Block Group 2, Census Tract 217.51, Shelby County, Tennessee</v>
      </c>
    </row>
    <row r="2285" spans="1:10" x14ac:dyDescent="0.3">
      <c r="A2285" s="167" t="s">
        <v>7699</v>
      </c>
      <c r="B2285" s="168" t="s">
        <v>3195</v>
      </c>
      <c r="C2285" s="168" t="s">
        <v>253</v>
      </c>
      <c r="D2285" s="169">
        <v>480</v>
      </c>
      <c r="E2285" s="169">
        <v>815</v>
      </c>
      <c r="F2285" s="170">
        <v>1220</v>
      </c>
      <c r="G2285" s="170">
        <v>1580</v>
      </c>
      <c r="H2285" s="165">
        <f t="shared" si="45"/>
        <v>0.51582278481012656</v>
      </c>
      <c r="J2285" t="str">
        <v>Block Group 2, Census Tract 217.52, Shelby County, Tennessee</v>
      </c>
    </row>
    <row r="2286" spans="1:10" x14ac:dyDescent="0.3">
      <c r="A2286" s="167" t="s">
        <v>7699</v>
      </c>
      <c r="B2286" s="168" t="s">
        <v>3196</v>
      </c>
      <c r="C2286" s="168" t="s">
        <v>253</v>
      </c>
      <c r="D2286" s="169">
        <v>315</v>
      </c>
      <c r="E2286" s="169">
        <v>540</v>
      </c>
      <c r="F2286" s="169">
        <v>905</v>
      </c>
      <c r="G2286" s="170">
        <v>1440</v>
      </c>
      <c r="H2286" s="165">
        <f t="shared" si="45"/>
        <v>0.375</v>
      </c>
      <c r="J2286" t="str">
        <v>Block Group 2, Census Tract 217.53, Shelby County, Tennessee</v>
      </c>
    </row>
    <row r="2287" spans="1:10" x14ac:dyDescent="0.3">
      <c r="A2287" s="167" t="s">
        <v>7699</v>
      </c>
      <c r="B2287" s="168" t="s">
        <v>3197</v>
      </c>
      <c r="C2287" s="168" t="s">
        <v>253</v>
      </c>
      <c r="D2287" s="169">
        <v>145</v>
      </c>
      <c r="E2287" s="169">
        <v>490</v>
      </c>
      <c r="F2287" s="169">
        <v>600</v>
      </c>
      <c r="G2287" s="170">
        <v>1090</v>
      </c>
      <c r="H2287" s="165">
        <f t="shared" si="45"/>
        <v>0.44954128440366975</v>
      </c>
      <c r="J2287" t="str">
        <v>Block Group 2, Census Tract 217.54, Shelby County, Tennessee</v>
      </c>
    </row>
    <row r="2288" spans="1:10" x14ac:dyDescent="0.3">
      <c r="A2288" s="167" t="s">
        <v>7699</v>
      </c>
      <c r="B2288" s="168" t="s">
        <v>3198</v>
      </c>
      <c r="C2288" s="168" t="s">
        <v>253</v>
      </c>
      <c r="D2288" s="169">
        <v>135</v>
      </c>
      <c r="E2288" s="169">
        <v>280</v>
      </c>
      <c r="F2288" s="169">
        <v>545</v>
      </c>
      <c r="G2288" s="170">
        <v>1325</v>
      </c>
      <c r="H2288" s="165">
        <f t="shared" si="45"/>
        <v>0.21132075471698114</v>
      </c>
      <c r="J2288" t="str">
        <v>Block Group 2, Census Tract 217.56, Shelby County, Tennessee</v>
      </c>
    </row>
    <row r="2289" spans="1:10" x14ac:dyDescent="0.3">
      <c r="A2289" s="167" t="s">
        <v>7699</v>
      </c>
      <c r="B2289" s="168" t="s">
        <v>3199</v>
      </c>
      <c r="C2289" s="168" t="s">
        <v>253</v>
      </c>
      <c r="D2289" s="169">
        <v>305</v>
      </c>
      <c r="E2289" s="169">
        <v>375</v>
      </c>
      <c r="F2289" s="169">
        <v>490</v>
      </c>
      <c r="G2289" s="169">
        <v>985</v>
      </c>
      <c r="H2289" s="165">
        <f t="shared" si="45"/>
        <v>0.38071065989847713</v>
      </c>
      <c r="J2289" t="str">
        <v>Block Group 2, Census Tract 217.57, Shelby County, Tennessee</v>
      </c>
    </row>
    <row r="2290" spans="1:10" x14ac:dyDescent="0.3">
      <c r="A2290" s="167" t="s">
        <v>7699</v>
      </c>
      <c r="B2290" s="168" t="s">
        <v>3200</v>
      </c>
      <c r="C2290" s="168" t="s">
        <v>253</v>
      </c>
      <c r="D2290" s="169">
        <v>465</v>
      </c>
      <c r="E2290" s="169">
        <v>605</v>
      </c>
      <c r="F2290" s="169">
        <v>700</v>
      </c>
      <c r="G2290" s="169">
        <v>870</v>
      </c>
      <c r="H2290" s="165">
        <f t="shared" si="45"/>
        <v>0.6954022988505747</v>
      </c>
      <c r="J2290" t="str">
        <v>Block Group 2, Census Tract 217.58, Shelby County, Tennessee</v>
      </c>
    </row>
    <row r="2291" spans="1:10" x14ac:dyDescent="0.3">
      <c r="A2291" s="167" t="s">
        <v>7699</v>
      </c>
      <c r="B2291" s="168" t="s">
        <v>3201</v>
      </c>
      <c r="C2291" s="168" t="s">
        <v>7650</v>
      </c>
      <c r="D2291" s="169">
        <v>415</v>
      </c>
      <c r="E2291" s="169">
        <v>695</v>
      </c>
      <c r="F2291" s="170">
        <v>1380</v>
      </c>
      <c r="G2291" s="170">
        <v>2270</v>
      </c>
      <c r="H2291" s="165">
        <f t="shared" si="45"/>
        <v>0.30616740088105726</v>
      </c>
      <c r="J2291" t="str">
        <v>Block Group 2, Census Tract 217.59, Shelby County, Tennessee</v>
      </c>
    </row>
    <row r="2292" spans="1:10" x14ac:dyDescent="0.3">
      <c r="A2292" s="167" t="s">
        <v>7699</v>
      </c>
      <c r="B2292" s="168" t="s">
        <v>3202</v>
      </c>
      <c r="C2292" s="168" t="s">
        <v>7650</v>
      </c>
      <c r="D2292" s="169">
        <v>110</v>
      </c>
      <c r="E2292" s="169">
        <v>245</v>
      </c>
      <c r="F2292" s="169">
        <v>370</v>
      </c>
      <c r="G2292" s="169">
        <v>860</v>
      </c>
      <c r="H2292" s="165">
        <f t="shared" si="45"/>
        <v>0.28488372093023256</v>
      </c>
      <c r="J2292" t="str">
        <v>Block Group 2, Census Tract 217.60, Shelby County, Tennessee</v>
      </c>
    </row>
    <row r="2293" spans="1:10" x14ac:dyDescent="0.3">
      <c r="A2293" s="167" t="s">
        <v>7699</v>
      </c>
      <c r="B2293" s="168" t="s">
        <v>3203</v>
      </c>
      <c r="C2293" s="168" t="s">
        <v>7650</v>
      </c>
      <c r="D2293" s="169">
        <v>430</v>
      </c>
      <c r="E2293" s="169">
        <v>730</v>
      </c>
      <c r="F2293" s="170">
        <v>1010</v>
      </c>
      <c r="G2293" s="170">
        <v>1815</v>
      </c>
      <c r="H2293" s="165">
        <f t="shared" si="45"/>
        <v>0.40220385674931131</v>
      </c>
      <c r="J2293" t="str">
        <v>Block Group 2, Census Tract 219, Shelby County, Tennessee</v>
      </c>
    </row>
    <row r="2294" spans="1:10" x14ac:dyDescent="0.3">
      <c r="A2294" s="167" t="s">
        <v>7699</v>
      </c>
      <c r="B2294" s="168" t="s">
        <v>3204</v>
      </c>
      <c r="C2294" s="168" t="s">
        <v>7650</v>
      </c>
      <c r="D2294" s="169">
        <v>460</v>
      </c>
      <c r="E2294" s="169">
        <v>790</v>
      </c>
      <c r="F2294" s="170">
        <v>1260</v>
      </c>
      <c r="G2294" s="170">
        <v>2485</v>
      </c>
      <c r="H2294" s="165">
        <f t="shared" si="45"/>
        <v>0.31790744466800802</v>
      </c>
      <c r="J2294" t="str">
        <v>Block Group 2, Census Tract 22, Knox County, Tennessee</v>
      </c>
    </row>
    <row r="2295" spans="1:10" x14ac:dyDescent="0.3">
      <c r="A2295" s="167" t="s">
        <v>7699</v>
      </c>
      <c r="B2295" s="168" t="s">
        <v>3205</v>
      </c>
      <c r="C2295" s="168" t="s">
        <v>7650</v>
      </c>
      <c r="D2295" s="169">
        <v>400</v>
      </c>
      <c r="E2295" s="169">
        <v>715</v>
      </c>
      <c r="F2295" s="169">
        <v>970</v>
      </c>
      <c r="G2295" s="170">
        <v>1420</v>
      </c>
      <c r="H2295" s="165">
        <f t="shared" si="45"/>
        <v>0.50352112676056338</v>
      </c>
      <c r="J2295" t="str">
        <v>Block Group 2, Census Tract 220.23, Shelby County, Tennessee</v>
      </c>
    </row>
    <row r="2296" spans="1:10" x14ac:dyDescent="0.3">
      <c r="A2296" s="167" t="s">
        <v>7699</v>
      </c>
      <c r="B2296" s="168" t="s">
        <v>3206</v>
      </c>
      <c r="C2296" s="168" t="s">
        <v>7650</v>
      </c>
      <c r="D2296" s="169">
        <v>275</v>
      </c>
      <c r="E2296" s="169">
        <v>365</v>
      </c>
      <c r="F2296" s="169">
        <v>625</v>
      </c>
      <c r="G2296" s="170">
        <v>1230</v>
      </c>
      <c r="H2296" s="165">
        <f t="shared" si="45"/>
        <v>0.2967479674796748</v>
      </c>
      <c r="J2296" t="str">
        <v>Block Group 2, Census Tract 220.24, Shelby County, Tennessee</v>
      </c>
    </row>
    <row r="2297" spans="1:10" x14ac:dyDescent="0.3">
      <c r="A2297" s="167" t="s">
        <v>7699</v>
      </c>
      <c r="B2297" s="168" t="s">
        <v>3207</v>
      </c>
      <c r="C2297" s="168" t="s">
        <v>7650</v>
      </c>
      <c r="D2297" s="169">
        <v>265</v>
      </c>
      <c r="E2297" s="169">
        <v>455</v>
      </c>
      <c r="F2297" s="170">
        <v>1150</v>
      </c>
      <c r="G2297" s="170">
        <v>2165</v>
      </c>
      <c r="H2297" s="165">
        <f t="shared" si="45"/>
        <v>0.21016166281755197</v>
      </c>
      <c r="J2297" t="str">
        <v>Block Group 2, Census Tract 220.25, Shelby County, Tennessee</v>
      </c>
    </row>
    <row r="2298" spans="1:10" x14ac:dyDescent="0.3">
      <c r="A2298" s="167" t="s">
        <v>7699</v>
      </c>
      <c r="B2298" s="168" t="s">
        <v>3208</v>
      </c>
      <c r="C2298" s="168" t="s">
        <v>7650</v>
      </c>
      <c r="D2298" s="169">
        <v>145</v>
      </c>
      <c r="E2298" s="169">
        <v>580</v>
      </c>
      <c r="F2298" s="169">
        <v>645</v>
      </c>
      <c r="G2298" s="170">
        <v>1650</v>
      </c>
      <c r="H2298" s="165">
        <f t="shared" si="45"/>
        <v>0.3515151515151515</v>
      </c>
      <c r="J2298" t="str">
        <v>Block Group 2, Census Tract 220.26, Shelby County, Tennessee</v>
      </c>
    </row>
    <row r="2299" spans="1:10" x14ac:dyDescent="0.3">
      <c r="A2299" s="167" t="s">
        <v>7699</v>
      </c>
      <c r="B2299" s="168" t="s">
        <v>3209</v>
      </c>
      <c r="C2299" s="168" t="s">
        <v>7650</v>
      </c>
      <c r="D2299" s="169">
        <v>365</v>
      </c>
      <c r="E2299" s="169">
        <v>515</v>
      </c>
      <c r="F2299" s="169">
        <v>910</v>
      </c>
      <c r="G2299" s="170">
        <v>1115</v>
      </c>
      <c r="H2299" s="165">
        <f t="shared" si="45"/>
        <v>0.46188340807174888</v>
      </c>
      <c r="J2299" t="str">
        <v>Block Group 2, Census Tract 221.11, Shelby County, Tennessee</v>
      </c>
    </row>
    <row r="2300" spans="1:10" x14ac:dyDescent="0.3">
      <c r="A2300" s="167" t="s">
        <v>7699</v>
      </c>
      <c r="B2300" s="168" t="s">
        <v>3210</v>
      </c>
      <c r="C2300" s="168" t="s">
        <v>7650</v>
      </c>
      <c r="D2300" s="169">
        <v>335</v>
      </c>
      <c r="E2300" s="169">
        <v>465</v>
      </c>
      <c r="F2300" s="169">
        <v>740</v>
      </c>
      <c r="G2300" s="169">
        <v>760</v>
      </c>
      <c r="H2300" s="165">
        <f t="shared" si="45"/>
        <v>0.61184210526315785</v>
      </c>
      <c r="J2300" t="str">
        <v>Block Group 2, Census Tract 221.21, Shelby County, Tennessee</v>
      </c>
    </row>
    <row r="2301" spans="1:10" x14ac:dyDescent="0.3">
      <c r="A2301" s="167" t="s">
        <v>7699</v>
      </c>
      <c r="B2301" s="168" t="s">
        <v>3211</v>
      </c>
      <c r="C2301" s="168" t="s">
        <v>7650</v>
      </c>
      <c r="D2301" s="169">
        <v>535</v>
      </c>
      <c r="E2301" s="169">
        <v>555</v>
      </c>
      <c r="F2301" s="169">
        <v>725</v>
      </c>
      <c r="G2301" s="169">
        <v>900</v>
      </c>
      <c r="H2301" s="165">
        <f t="shared" si="45"/>
        <v>0.6166666666666667</v>
      </c>
      <c r="J2301" t="str">
        <v>Block Group 2, Census Tract 221.22, Shelby County, Tennessee</v>
      </c>
    </row>
    <row r="2302" spans="1:10" x14ac:dyDescent="0.3">
      <c r="A2302" s="167" t="s">
        <v>7699</v>
      </c>
      <c r="B2302" s="168" t="s">
        <v>3212</v>
      </c>
      <c r="C2302" s="168" t="s">
        <v>7650</v>
      </c>
      <c r="D2302" s="169">
        <v>285</v>
      </c>
      <c r="E2302" s="169">
        <v>300</v>
      </c>
      <c r="F2302" s="169">
        <v>825</v>
      </c>
      <c r="G2302" s="170">
        <v>1350</v>
      </c>
      <c r="H2302" s="165">
        <f t="shared" si="45"/>
        <v>0.22222222222222221</v>
      </c>
      <c r="J2302" t="str">
        <v>Block Group 2, Census Tract 221.30, Shelby County, Tennessee</v>
      </c>
    </row>
    <row r="2303" spans="1:10" x14ac:dyDescent="0.3">
      <c r="A2303" s="167" t="s">
        <v>7699</v>
      </c>
      <c r="B2303" s="168" t="s">
        <v>3213</v>
      </c>
      <c r="C2303" s="168" t="s">
        <v>7650</v>
      </c>
      <c r="D2303" s="169">
        <v>595</v>
      </c>
      <c r="E2303" s="169">
        <v>780</v>
      </c>
      <c r="F2303" s="170">
        <v>1050</v>
      </c>
      <c r="G2303" s="170">
        <v>1700</v>
      </c>
      <c r="H2303" s="165">
        <f t="shared" si="45"/>
        <v>0.45882352941176469</v>
      </c>
      <c r="J2303" t="str">
        <v>Block Group 2, Census Tract 221.31, Shelby County, Tennessee</v>
      </c>
    </row>
    <row r="2304" spans="1:10" x14ac:dyDescent="0.3">
      <c r="A2304" s="167" t="s">
        <v>7699</v>
      </c>
      <c r="B2304" s="168" t="s">
        <v>3214</v>
      </c>
      <c r="C2304" s="168" t="s">
        <v>7650</v>
      </c>
      <c r="D2304" s="169">
        <v>310</v>
      </c>
      <c r="E2304" s="169">
        <v>490</v>
      </c>
      <c r="F2304" s="169">
        <v>945</v>
      </c>
      <c r="G2304" s="170">
        <v>2205</v>
      </c>
      <c r="H2304" s="165">
        <f t="shared" si="45"/>
        <v>0.22222222222222221</v>
      </c>
      <c r="J2304" t="str">
        <v>Block Group 2, Census Tract 221.32, Shelby County, Tennessee</v>
      </c>
    </row>
    <row r="2305" spans="1:10" x14ac:dyDescent="0.3">
      <c r="A2305" s="167" t="s">
        <v>7699</v>
      </c>
      <c r="B2305" s="168" t="s">
        <v>3215</v>
      </c>
      <c r="C2305" s="168" t="s">
        <v>7650</v>
      </c>
      <c r="D2305" s="169">
        <v>280</v>
      </c>
      <c r="E2305" s="169">
        <v>450</v>
      </c>
      <c r="F2305" s="169">
        <v>800</v>
      </c>
      <c r="G2305" s="170">
        <v>1180</v>
      </c>
      <c r="H2305" s="165">
        <f t="shared" si="45"/>
        <v>0.38135593220338981</v>
      </c>
      <c r="J2305" t="str">
        <v>Block Group 2, Census Tract 222.10, Shelby County, Tennessee</v>
      </c>
    </row>
    <row r="2306" spans="1:10" x14ac:dyDescent="0.3">
      <c r="A2306" s="167" t="s">
        <v>7699</v>
      </c>
      <c r="B2306" s="168" t="s">
        <v>3216</v>
      </c>
      <c r="C2306" s="168" t="s">
        <v>7650</v>
      </c>
      <c r="D2306" s="169">
        <v>235</v>
      </c>
      <c r="E2306" s="169">
        <v>385</v>
      </c>
      <c r="F2306" s="169">
        <v>755</v>
      </c>
      <c r="G2306" s="170">
        <v>1840</v>
      </c>
      <c r="H2306" s="165">
        <f t="shared" si="45"/>
        <v>0.20923913043478262</v>
      </c>
      <c r="J2306" t="str">
        <v>Block Group 2, Census Tract 222.20, Shelby County, Tennessee</v>
      </c>
    </row>
    <row r="2307" spans="1:10" x14ac:dyDescent="0.3">
      <c r="A2307" s="167" t="s">
        <v>7699</v>
      </c>
      <c r="B2307" s="168" t="s">
        <v>3217</v>
      </c>
      <c r="C2307" s="168" t="s">
        <v>7650</v>
      </c>
      <c r="D2307" s="169">
        <v>240</v>
      </c>
      <c r="E2307" s="169">
        <v>780</v>
      </c>
      <c r="F2307" s="169">
        <v>940</v>
      </c>
      <c r="G2307" s="170">
        <v>1390</v>
      </c>
      <c r="H2307" s="165">
        <f t="shared" si="45"/>
        <v>0.5611510791366906</v>
      </c>
      <c r="J2307" t="str">
        <v>Block Group 2, Census Tract 223.10, Shelby County, Tennessee</v>
      </c>
    </row>
    <row r="2308" spans="1:10" x14ac:dyDescent="0.3">
      <c r="A2308" s="167" t="s">
        <v>7699</v>
      </c>
      <c r="B2308" s="168" t="s">
        <v>3218</v>
      </c>
      <c r="C2308" s="168" t="s">
        <v>7650</v>
      </c>
      <c r="D2308" s="169">
        <v>205</v>
      </c>
      <c r="E2308" s="169">
        <v>555</v>
      </c>
      <c r="F2308" s="169">
        <v>585</v>
      </c>
      <c r="G2308" s="169">
        <v>865</v>
      </c>
      <c r="H2308" s="165">
        <f t="shared" ref="H2308:H2371" si="46">E2308/G2308</f>
        <v>0.64161849710982655</v>
      </c>
      <c r="J2308" t="str">
        <v>Block Group 2, Census Tract 223.21, Shelby County, Tennessee</v>
      </c>
    </row>
    <row r="2309" spans="1:10" x14ac:dyDescent="0.3">
      <c r="A2309" s="167" t="s">
        <v>7699</v>
      </c>
      <c r="B2309" s="168" t="s">
        <v>3219</v>
      </c>
      <c r="C2309" s="168" t="s">
        <v>7650</v>
      </c>
      <c r="D2309" s="169">
        <v>725</v>
      </c>
      <c r="E2309" s="170">
        <v>1140</v>
      </c>
      <c r="F2309" s="170">
        <v>1375</v>
      </c>
      <c r="G2309" s="170">
        <v>2595</v>
      </c>
      <c r="H2309" s="165">
        <f t="shared" si="46"/>
        <v>0.43930635838150289</v>
      </c>
      <c r="J2309" t="str">
        <v>Block Group 2, Census Tract 223.22, Shelby County, Tennessee</v>
      </c>
    </row>
    <row r="2310" spans="1:10" x14ac:dyDescent="0.3">
      <c r="A2310" s="167" t="s">
        <v>7699</v>
      </c>
      <c r="B2310" s="168" t="s">
        <v>3220</v>
      </c>
      <c r="C2310" s="168" t="s">
        <v>7650</v>
      </c>
      <c r="D2310" s="169">
        <v>360</v>
      </c>
      <c r="E2310" s="169">
        <v>525</v>
      </c>
      <c r="F2310" s="170">
        <v>1195</v>
      </c>
      <c r="G2310" s="170">
        <v>1715</v>
      </c>
      <c r="H2310" s="165">
        <f t="shared" si="46"/>
        <v>0.30612244897959184</v>
      </c>
      <c r="J2310" t="str">
        <v>Block Group 2, Census Tract 223.30, Shelby County, Tennessee</v>
      </c>
    </row>
    <row r="2311" spans="1:10" x14ac:dyDescent="0.3">
      <c r="A2311" s="167" t="s">
        <v>7699</v>
      </c>
      <c r="B2311" s="168" t="s">
        <v>3221</v>
      </c>
      <c r="C2311" s="168" t="s">
        <v>7650</v>
      </c>
      <c r="D2311" s="169">
        <v>210</v>
      </c>
      <c r="E2311" s="169">
        <v>375</v>
      </c>
      <c r="F2311" s="169">
        <v>670</v>
      </c>
      <c r="G2311" s="170">
        <v>1195</v>
      </c>
      <c r="H2311" s="165">
        <f t="shared" si="46"/>
        <v>0.31380753138075312</v>
      </c>
      <c r="J2311" t="str">
        <v>Block Group 2, Census Tract 224.10, Shelby County, Tennessee</v>
      </c>
    </row>
    <row r="2312" spans="1:10" x14ac:dyDescent="0.3">
      <c r="A2312" s="167" t="s">
        <v>7699</v>
      </c>
      <c r="B2312" s="168" t="s">
        <v>3222</v>
      </c>
      <c r="C2312" s="168" t="s">
        <v>7650</v>
      </c>
      <c r="D2312" s="169">
        <v>265</v>
      </c>
      <c r="E2312" s="170">
        <v>1230</v>
      </c>
      <c r="F2312" s="170">
        <v>1525</v>
      </c>
      <c r="G2312" s="170">
        <v>3235</v>
      </c>
      <c r="H2312" s="165">
        <f t="shared" si="46"/>
        <v>0.3802163833075734</v>
      </c>
      <c r="J2312" t="str">
        <v>Block Group 2, Census Tract 225, Shelby County, Tennessee</v>
      </c>
    </row>
    <row r="2313" spans="1:10" x14ac:dyDescent="0.3">
      <c r="A2313" s="167" t="s">
        <v>7699</v>
      </c>
      <c r="B2313" s="168" t="s">
        <v>3223</v>
      </c>
      <c r="C2313" s="168" t="s">
        <v>7650</v>
      </c>
      <c r="D2313" s="169">
        <v>215</v>
      </c>
      <c r="E2313" s="169">
        <v>545</v>
      </c>
      <c r="F2313" s="169">
        <v>850</v>
      </c>
      <c r="G2313" s="170">
        <v>1920</v>
      </c>
      <c r="H2313" s="165">
        <f t="shared" si="46"/>
        <v>0.28385416666666669</v>
      </c>
      <c r="J2313" t="str">
        <v>Block Group 2, Census Tract 226, Shelby County, Tennessee</v>
      </c>
    </row>
    <row r="2314" spans="1:10" x14ac:dyDescent="0.3">
      <c r="A2314" s="167" t="s">
        <v>7699</v>
      </c>
      <c r="B2314" s="168" t="s">
        <v>3224</v>
      </c>
      <c r="C2314" s="168" t="s">
        <v>7650</v>
      </c>
      <c r="D2314" s="169">
        <v>345</v>
      </c>
      <c r="E2314" s="169">
        <v>545</v>
      </c>
      <c r="F2314" s="169">
        <v>880</v>
      </c>
      <c r="G2314" s="170">
        <v>2040</v>
      </c>
      <c r="H2314" s="165">
        <f t="shared" si="46"/>
        <v>0.26715686274509803</v>
      </c>
      <c r="J2314" t="str">
        <v>Block Group 2, Census Tract 227, Shelby County, Tennessee</v>
      </c>
    </row>
    <row r="2315" spans="1:10" x14ac:dyDescent="0.3">
      <c r="A2315" s="167" t="s">
        <v>7699</v>
      </c>
      <c r="B2315" s="168" t="s">
        <v>3225</v>
      </c>
      <c r="C2315" s="168" t="s">
        <v>7650</v>
      </c>
      <c r="D2315" s="169">
        <v>115</v>
      </c>
      <c r="E2315" s="170">
        <v>1360</v>
      </c>
      <c r="F2315" s="170">
        <v>1785</v>
      </c>
      <c r="G2315" s="170">
        <v>2960</v>
      </c>
      <c r="H2315" s="165">
        <f t="shared" si="46"/>
        <v>0.45945945945945948</v>
      </c>
      <c r="J2315" t="str">
        <v>Block Group 2, Census Tract 23, Knox County, Tennessee</v>
      </c>
    </row>
    <row r="2316" spans="1:10" x14ac:dyDescent="0.3">
      <c r="A2316" s="167" t="s">
        <v>7699</v>
      </c>
      <c r="B2316" s="168" t="s">
        <v>3226</v>
      </c>
      <c r="C2316" s="168" t="s">
        <v>7650</v>
      </c>
      <c r="D2316" s="169">
        <v>540</v>
      </c>
      <c r="E2316" s="169">
        <v>755</v>
      </c>
      <c r="F2316" s="170">
        <v>1455</v>
      </c>
      <c r="G2316" s="170">
        <v>1535</v>
      </c>
      <c r="H2316" s="165">
        <f t="shared" si="46"/>
        <v>0.49185667752442996</v>
      </c>
      <c r="J2316" t="str">
        <v>Block Group 2, Census Tract 24, Hamilton County, Tennessee</v>
      </c>
    </row>
    <row r="2317" spans="1:10" x14ac:dyDescent="0.3">
      <c r="A2317" s="167" t="s">
        <v>7699</v>
      </c>
      <c r="B2317" s="168" t="s">
        <v>3227</v>
      </c>
      <c r="C2317" s="168" t="s">
        <v>7650</v>
      </c>
      <c r="D2317" s="169">
        <v>595</v>
      </c>
      <c r="E2317" s="170">
        <v>1165</v>
      </c>
      <c r="F2317" s="170">
        <v>1660</v>
      </c>
      <c r="G2317" s="170">
        <v>2060</v>
      </c>
      <c r="H2317" s="165">
        <f t="shared" si="46"/>
        <v>0.56553398058252424</v>
      </c>
      <c r="J2317" t="str">
        <v>Block Group 2, Census Tract 24, Knox County, Tennessee</v>
      </c>
    </row>
    <row r="2318" spans="1:10" x14ac:dyDescent="0.3">
      <c r="A2318" s="167" t="s">
        <v>7699</v>
      </c>
      <c r="B2318" s="168" t="s">
        <v>3228</v>
      </c>
      <c r="C2318" s="168" t="s">
        <v>7650</v>
      </c>
      <c r="D2318" s="169">
        <v>255</v>
      </c>
      <c r="E2318" s="169">
        <v>395</v>
      </c>
      <c r="F2318" s="169">
        <v>640</v>
      </c>
      <c r="G2318" s="170">
        <v>1615</v>
      </c>
      <c r="H2318" s="165">
        <f t="shared" si="46"/>
        <v>0.24458204334365324</v>
      </c>
      <c r="J2318" t="str">
        <v>Block Group 2, Census Tract 24, Shelby County, Tennessee</v>
      </c>
    </row>
    <row r="2319" spans="1:10" x14ac:dyDescent="0.3">
      <c r="A2319" s="167" t="s">
        <v>7699</v>
      </c>
      <c r="B2319" s="168" t="s">
        <v>3229</v>
      </c>
      <c r="C2319" s="168" t="s">
        <v>7650</v>
      </c>
      <c r="D2319" s="169">
        <v>420</v>
      </c>
      <c r="E2319" s="170">
        <v>1105</v>
      </c>
      <c r="F2319" s="170">
        <v>1335</v>
      </c>
      <c r="G2319" s="170">
        <v>1935</v>
      </c>
      <c r="H2319" s="165">
        <f t="shared" si="46"/>
        <v>0.57105943152454786</v>
      </c>
      <c r="J2319" t="str">
        <v>Block Group 2, Census Tract 25, Hamilton County, Tennessee</v>
      </c>
    </row>
    <row r="2320" spans="1:10" x14ac:dyDescent="0.3">
      <c r="A2320" s="167" t="s">
        <v>7699</v>
      </c>
      <c r="B2320" s="168" t="s">
        <v>3230</v>
      </c>
      <c r="C2320" s="168" t="s">
        <v>7650</v>
      </c>
      <c r="D2320" s="169">
        <v>80</v>
      </c>
      <c r="E2320" s="169">
        <v>160</v>
      </c>
      <c r="F2320" s="169">
        <v>285</v>
      </c>
      <c r="G2320" s="169">
        <v>535</v>
      </c>
      <c r="H2320" s="165">
        <f t="shared" si="46"/>
        <v>0.29906542056074764</v>
      </c>
      <c r="J2320" t="str">
        <v>Block Group 2, Census Tract 25, Shelby County, Tennessee</v>
      </c>
    </row>
    <row r="2321" spans="1:10" x14ac:dyDescent="0.3">
      <c r="A2321" s="167" t="s">
        <v>7699</v>
      </c>
      <c r="B2321" s="168" t="s">
        <v>3231</v>
      </c>
      <c r="C2321" s="168" t="s">
        <v>7650</v>
      </c>
      <c r="D2321" s="169">
        <v>30</v>
      </c>
      <c r="E2321" s="169">
        <v>140</v>
      </c>
      <c r="F2321" s="169">
        <v>305</v>
      </c>
      <c r="G2321" s="169">
        <v>425</v>
      </c>
      <c r="H2321" s="165">
        <f t="shared" si="46"/>
        <v>0.32941176470588235</v>
      </c>
      <c r="J2321" t="str">
        <v>Block Group 2, Census Tract 26, Hamilton County, Tennessee</v>
      </c>
    </row>
    <row r="2322" spans="1:10" x14ac:dyDescent="0.3">
      <c r="A2322" s="167" t="s">
        <v>7699</v>
      </c>
      <c r="B2322" s="168" t="s">
        <v>3232</v>
      </c>
      <c r="C2322" s="168" t="s">
        <v>7650</v>
      </c>
      <c r="D2322" s="169">
        <v>130</v>
      </c>
      <c r="E2322" s="169">
        <v>635</v>
      </c>
      <c r="F2322" s="169">
        <v>975</v>
      </c>
      <c r="G2322" s="170">
        <v>1310</v>
      </c>
      <c r="H2322" s="165">
        <f t="shared" si="46"/>
        <v>0.48473282442748089</v>
      </c>
      <c r="J2322" t="str">
        <v>Block Group 2, Census Tract 26, Knox County, Tennessee</v>
      </c>
    </row>
    <row r="2323" spans="1:10" x14ac:dyDescent="0.3">
      <c r="A2323" s="167" t="s">
        <v>7699</v>
      </c>
      <c r="B2323" s="168" t="s">
        <v>3233</v>
      </c>
      <c r="C2323" s="168" t="s">
        <v>7651</v>
      </c>
      <c r="D2323" s="169">
        <v>225</v>
      </c>
      <c r="E2323" s="169">
        <v>540</v>
      </c>
      <c r="F2323" s="169">
        <v>715</v>
      </c>
      <c r="G2323" s="170">
        <v>1010</v>
      </c>
      <c r="H2323" s="165">
        <f t="shared" si="46"/>
        <v>0.53465346534653468</v>
      </c>
      <c r="J2323" t="str">
        <v>Block Group 2, Census Tract 26, Shelby County, Tennessee</v>
      </c>
    </row>
    <row r="2324" spans="1:10" x14ac:dyDescent="0.3">
      <c r="A2324" s="167" t="s">
        <v>7699</v>
      </c>
      <c r="B2324" s="168" t="s">
        <v>3234</v>
      </c>
      <c r="C2324" s="168" t="s">
        <v>7651</v>
      </c>
      <c r="D2324" s="169">
        <v>325</v>
      </c>
      <c r="E2324" s="169">
        <v>665</v>
      </c>
      <c r="F2324" s="169">
        <v>975</v>
      </c>
      <c r="G2324" s="170">
        <v>1585</v>
      </c>
      <c r="H2324" s="165">
        <f t="shared" si="46"/>
        <v>0.4195583596214511</v>
      </c>
      <c r="J2324" t="str">
        <v>Block Group 2, Census Tract 27, Knox County, Tennessee</v>
      </c>
    </row>
    <row r="2325" spans="1:10" x14ac:dyDescent="0.3">
      <c r="A2325" s="167" t="s">
        <v>7699</v>
      </c>
      <c r="B2325" s="168" t="s">
        <v>3235</v>
      </c>
      <c r="C2325" s="168" t="s">
        <v>7651</v>
      </c>
      <c r="D2325" s="169">
        <v>190</v>
      </c>
      <c r="E2325" s="169">
        <v>415</v>
      </c>
      <c r="F2325" s="169">
        <v>590</v>
      </c>
      <c r="G2325" s="169">
        <v>915</v>
      </c>
      <c r="H2325" s="165">
        <f t="shared" si="46"/>
        <v>0.45355191256830601</v>
      </c>
      <c r="J2325" t="str">
        <v>Block Group 2, Census Tract 27, Shelby County, Tennessee</v>
      </c>
    </row>
    <row r="2326" spans="1:10" x14ac:dyDescent="0.3">
      <c r="A2326" s="167" t="s">
        <v>7699</v>
      </c>
      <c r="B2326" s="168" t="s">
        <v>3236</v>
      </c>
      <c r="C2326" s="168" t="s">
        <v>7651</v>
      </c>
      <c r="D2326" s="169">
        <v>225</v>
      </c>
      <c r="E2326" s="169">
        <v>490</v>
      </c>
      <c r="F2326" s="169">
        <v>660</v>
      </c>
      <c r="G2326" s="170">
        <v>1180</v>
      </c>
      <c r="H2326" s="165">
        <f t="shared" si="46"/>
        <v>0.4152542372881356</v>
      </c>
      <c r="J2326" t="str">
        <v>Block Group 2, Census Tract 28, Hamilton County, Tennessee</v>
      </c>
    </row>
    <row r="2327" spans="1:10" x14ac:dyDescent="0.3">
      <c r="A2327" s="167" t="s">
        <v>7699</v>
      </c>
      <c r="B2327" s="168" t="s">
        <v>3237</v>
      </c>
      <c r="C2327" s="168" t="s">
        <v>7651</v>
      </c>
      <c r="D2327" s="169">
        <v>300</v>
      </c>
      <c r="E2327" s="169">
        <v>475</v>
      </c>
      <c r="F2327" s="169">
        <v>770</v>
      </c>
      <c r="G2327" s="170">
        <v>1150</v>
      </c>
      <c r="H2327" s="165">
        <f t="shared" si="46"/>
        <v>0.41304347826086957</v>
      </c>
      <c r="J2327" t="str">
        <v>Block Group 2, Census Tract 28, Knox County, Tennessee</v>
      </c>
    </row>
    <row r="2328" spans="1:10" x14ac:dyDescent="0.3">
      <c r="A2328" s="167" t="s">
        <v>7699</v>
      </c>
      <c r="B2328" s="168" t="s">
        <v>3238</v>
      </c>
      <c r="C2328" s="168" t="s">
        <v>7651</v>
      </c>
      <c r="D2328" s="169">
        <v>885</v>
      </c>
      <c r="E2328" s="170">
        <v>1200</v>
      </c>
      <c r="F2328" s="170">
        <v>1420</v>
      </c>
      <c r="G2328" s="170">
        <v>1900</v>
      </c>
      <c r="H2328" s="165">
        <f t="shared" si="46"/>
        <v>0.63157894736842102</v>
      </c>
      <c r="J2328" t="str">
        <v>Block Group 2, Census Tract 28, Shelby County, Tennessee</v>
      </c>
    </row>
    <row r="2329" spans="1:10" x14ac:dyDescent="0.3">
      <c r="A2329" s="167" t="s">
        <v>7699</v>
      </c>
      <c r="B2329" s="168" t="s">
        <v>3239</v>
      </c>
      <c r="C2329" s="168" t="s">
        <v>7651</v>
      </c>
      <c r="D2329" s="170">
        <v>1045</v>
      </c>
      <c r="E2329" s="170">
        <v>1500</v>
      </c>
      <c r="F2329" s="170">
        <v>1605</v>
      </c>
      <c r="G2329" s="170">
        <v>1885</v>
      </c>
      <c r="H2329" s="165">
        <f t="shared" si="46"/>
        <v>0.79575596816976124</v>
      </c>
      <c r="J2329" t="str">
        <v>Block Group 2, Census Tract 29, Hamilton County, Tennessee</v>
      </c>
    </row>
    <row r="2330" spans="1:10" x14ac:dyDescent="0.3">
      <c r="A2330" s="167" t="s">
        <v>7699</v>
      </c>
      <c r="B2330" s="168" t="s">
        <v>3240</v>
      </c>
      <c r="C2330" s="168" t="s">
        <v>7651</v>
      </c>
      <c r="D2330" s="169">
        <v>300</v>
      </c>
      <c r="E2330" s="169">
        <v>615</v>
      </c>
      <c r="F2330" s="169">
        <v>870</v>
      </c>
      <c r="G2330" s="170">
        <v>1240</v>
      </c>
      <c r="H2330" s="165">
        <f t="shared" si="46"/>
        <v>0.49596774193548387</v>
      </c>
      <c r="J2330" t="str">
        <v>Block Group 2, Census Tract 29, Knox County, Tennessee</v>
      </c>
    </row>
    <row r="2331" spans="1:10" x14ac:dyDescent="0.3">
      <c r="A2331" s="167" t="s">
        <v>7699</v>
      </c>
      <c r="B2331" s="168" t="s">
        <v>3241</v>
      </c>
      <c r="C2331" s="168" t="s">
        <v>7651</v>
      </c>
      <c r="D2331" s="169">
        <v>130</v>
      </c>
      <c r="E2331" s="169">
        <v>400</v>
      </c>
      <c r="F2331" s="169">
        <v>460</v>
      </c>
      <c r="G2331" s="169">
        <v>670</v>
      </c>
      <c r="H2331" s="165">
        <f t="shared" si="46"/>
        <v>0.59701492537313428</v>
      </c>
      <c r="J2331" t="str">
        <v>Block Group 2, Census Tract 29, Shelby County, Tennessee</v>
      </c>
    </row>
    <row r="2332" spans="1:10" x14ac:dyDescent="0.3">
      <c r="A2332" s="167" t="s">
        <v>7699</v>
      </c>
      <c r="B2332" s="168" t="s">
        <v>3242</v>
      </c>
      <c r="C2332" s="168" t="s">
        <v>7651</v>
      </c>
      <c r="D2332" s="169">
        <v>555</v>
      </c>
      <c r="E2332" s="169">
        <v>690</v>
      </c>
      <c r="F2332" s="169">
        <v>710</v>
      </c>
      <c r="G2332" s="170">
        <v>1430</v>
      </c>
      <c r="H2332" s="165">
        <f t="shared" si="46"/>
        <v>0.4825174825174825</v>
      </c>
      <c r="J2332" t="str">
        <v>Block Group 2, Census Tract 3, Madison County, Tennessee</v>
      </c>
    </row>
    <row r="2333" spans="1:10" x14ac:dyDescent="0.3">
      <c r="A2333" s="167" t="s">
        <v>7699</v>
      </c>
      <c r="B2333" s="168" t="s">
        <v>3243</v>
      </c>
      <c r="C2333" s="168" t="s">
        <v>7651</v>
      </c>
      <c r="D2333" s="169">
        <v>630</v>
      </c>
      <c r="E2333" s="169">
        <v>860</v>
      </c>
      <c r="F2333" s="170">
        <v>1045</v>
      </c>
      <c r="G2333" s="170">
        <v>1380</v>
      </c>
      <c r="H2333" s="165">
        <f t="shared" si="46"/>
        <v>0.62318840579710144</v>
      </c>
      <c r="J2333" t="str">
        <v>Block Group 2, Census Tract 3.01, Putnam County, Tennessee</v>
      </c>
    </row>
    <row r="2334" spans="1:10" x14ac:dyDescent="0.3">
      <c r="A2334" s="167" t="s">
        <v>7699</v>
      </c>
      <c r="B2334" s="168" t="s">
        <v>3244</v>
      </c>
      <c r="C2334" s="168" t="s">
        <v>7651</v>
      </c>
      <c r="D2334" s="169">
        <v>305</v>
      </c>
      <c r="E2334" s="170">
        <v>1055</v>
      </c>
      <c r="F2334" s="170">
        <v>1125</v>
      </c>
      <c r="G2334" s="170">
        <v>1445</v>
      </c>
      <c r="H2334" s="165">
        <f t="shared" si="46"/>
        <v>0.73010380622837368</v>
      </c>
      <c r="J2334" t="str">
        <v>Block Group 2, Census Tract 3.03, Putnam County, Tennessee</v>
      </c>
    </row>
    <row r="2335" spans="1:10" x14ac:dyDescent="0.3">
      <c r="A2335" s="167" t="s">
        <v>7699</v>
      </c>
      <c r="B2335" s="168" t="s">
        <v>3245</v>
      </c>
      <c r="C2335" s="168" t="s">
        <v>7652</v>
      </c>
      <c r="D2335" s="169">
        <v>405</v>
      </c>
      <c r="E2335" s="169">
        <v>525</v>
      </c>
      <c r="F2335" s="169">
        <v>665</v>
      </c>
      <c r="G2335" s="170">
        <v>1280</v>
      </c>
      <c r="H2335" s="165">
        <f t="shared" si="46"/>
        <v>0.41015625</v>
      </c>
      <c r="J2335" t="str">
        <v>Block Group 2, Census Tract 3.04, Putnam County, Tennessee</v>
      </c>
    </row>
    <row r="2336" spans="1:10" x14ac:dyDescent="0.3">
      <c r="A2336" s="167" t="s">
        <v>7699</v>
      </c>
      <c r="B2336" s="168" t="s">
        <v>3246</v>
      </c>
      <c r="C2336" s="168" t="s">
        <v>7652</v>
      </c>
      <c r="D2336" s="169">
        <v>430</v>
      </c>
      <c r="E2336" s="169">
        <v>625</v>
      </c>
      <c r="F2336" s="169">
        <v>730</v>
      </c>
      <c r="G2336" s="169">
        <v>990</v>
      </c>
      <c r="H2336" s="165">
        <f t="shared" si="46"/>
        <v>0.63131313131313127</v>
      </c>
      <c r="J2336" t="str">
        <v>Block Group 2, Census Tract 3.05, Putnam County, Tennessee</v>
      </c>
    </row>
    <row r="2337" spans="1:10" x14ac:dyDescent="0.3">
      <c r="A2337" s="167" t="s">
        <v>7699</v>
      </c>
      <c r="B2337" s="168" t="s">
        <v>3247</v>
      </c>
      <c r="C2337" s="168" t="s">
        <v>7652</v>
      </c>
      <c r="D2337" s="170">
        <v>1340</v>
      </c>
      <c r="E2337" s="170">
        <v>1680</v>
      </c>
      <c r="F2337" s="170">
        <v>1890</v>
      </c>
      <c r="G2337" s="170">
        <v>1995</v>
      </c>
      <c r="H2337" s="165">
        <f t="shared" si="46"/>
        <v>0.84210526315789469</v>
      </c>
      <c r="J2337" t="str">
        <v>Block Group 2, Census Tract 30, Hamilton County, Tennessee</v>
      </c>
    </row>
    <row r="2338" spans="1:10" x14ac:dyDescent="0.3">
      <c r="A2338" s="167" t="s">
        <v>7699</v>
      </c>
      <c r="B2338" s="168" t="s">
        <v>3248</v>
      </c>
      <c r="C2338" s="168" t="s">
        <v>7652</v>
      </c>
      <c r="D2338" s="169">
        <v>265</v>
      </c>
      <c r="E2338" s="169">
        <v>365</v>
      </c>
      <c r="F2338" s="169">
        <v>425</v>
      </c>
      <c r="G2338" s="169">
        <v>465</v>
      </c>
      <c r="H2338" s="165">
        <f t="shared" si="46"/>
        <v>0.78494623655913975</v>
      </c>
      <c r="J2338" t="str">
        <v>Block Group 2, Census Tract 30, Knox County, Tennessee</v>
      </c>
    </row>
    <row r="2339" spans="1:10" x14ac:dyDescent="0.3">
      <c r="A2339" s="167" t="s">
        <v>7699</v>
      </c>
      <c r="B2339" s="168" t="s">
        <v>3249</v>
      </c>
      <c r="C2339" s="168" t="s">
        <v>7652</v>
      </c>
      <c r="D2339" s="169">
        <v>705</v>
      </c>
      <c r="E2339" s="169">
        <v>855</v>
      </c>
      <c r="F2339" s="170">
        <v>1080</v>
      </c>
      <c r="G2339" s="170">
        <v>1320</v>
      </c>
      <c r="H2339" s="165">
        <f t="shared" si="46"/>
        <v>0.64772727272727271</v>
      </c>
      <c r="J2339" t="str">
        <v>Block Group 2, Census Tract 30, Shelby County, Tennessee</v>
      </c>
    </row>
    <row r="2340" spans="1:10" x14ac:dyDescent="0.3">
      <c r="A2340" s="167" t="s">
        <v>7699</v>
      </c>
      <c r="B2340" s="168" t="s">
        <v>3250</v>
      </c>
      <c r="C2340" s="168" t="s">
        <v>7652</v>
      </c>
      <c r="D2340" s="169">
        <v>0</v>
      </c>
      <c r="E2340" s="169">
        <v>0</v>
      </c>
      <c r="F2340" s="169">
        <v>0</v>
      </c>
      <c r="G2340" s="169">
        <v>0</v>
      </c>
      <c r="H2340" s="165" t="e">
        <f t="shared" si="46"/>
        <v>#DIV/0!</v>
      </c>
      <c r="J2340" t="str">
        <v>Block Group 2, Census Tract 301, Roane County, Tennessee</v>
      </c>
    </row>
    <row r="2341" spans="1:10" x14ac:dyDescent="0.3">
      <c r="A2341" s="167" t="s">
        <v>7699</v>
      </c>
      <c r="B2341" s="168" t="s">
        <v>3251</v>
      </c>
      <c r="C2341" s="168" t="s">
        <v>7652</v>
      </c>
      <c r="D2341" s="169">
        <v>110</v>
      </c>
      <c r="E2341" s="169">
        <v>425</v>
      </c>
      <c r="F2341" s="169">
        <v>425</v>
      </c>
      <c r="G2341" s="169">
        <v>425</v>
      </c>
      <c r="H2341" s="165">
        <f t="shared" si="46"/>
        <v>1</v>
      </c>
      <c r="J2341" t="str">
        <v>Block Group 2, Census Tract 301.02, Wilson County, Tennessee</v>
      </c>
    </row>
    <row r="2342" spans="1:10" x14ac:dyDescent="0.3">
      <c r="A2342" s="167" t="s">
        <v>7699</v>
      </c>
      <c r="B2342" s="168" t="s">
        <v>3252</v>
      </c>
      <c r="C2342" s="168" t="s">
        <v>7652</v>
      </c>
      <c r="D2342" s="169">
        <v>530</v>
      </c>
      <c r="E2342" s="169">
        <v>575</v>
      </c>
      <c r="F2342" s="169">
        <v>780</v>
      </c>
      <c r="G2342" s="169">
        <v>780</v>
      </c>
      <c r="H2342" s="165">
        <f t="shared" si="46"/>
        <v>0.73717948717948723</v>
      </c>
      <c r="J2342" t="str">
        <v>Block Group 2, Census Tract 301.03, Wilson County, Tennessee</v>
      </c>
    </row>
    <row r="2343" spans="1:10" x14ac:dyDescent="0.3">
      <c r="A2343" s="167" t="s">
        <v>7699</v>
      </c>
      <c r="B2343" s="168" t="s">
        <v>3253</v>
      </c>
      <c r="C2343" s="168" t="s">
        <v>7652</v>
      </c>
      <c r="D2343" s="169">
        <v>565</v>
      </c>
      <c r="E2343" s="169">
        <v>725</v>
      </c>
      <c r="F2343" s="170">
        <v>1060</v>
      </c>
      <c r="G2343" s="170">
        <v>1060</v>
      </c>
      <c r="H2343" s="165">
        <f t="shared" si="46"/>
        <v>0.68396226415094341</v>
      </c>
      <c r="J2343" t="str">
        <v>Block Group 2, Census Tract 301.04, Wilson County, Tennessee</v>
      </c>
    </row>
    <row r="2344" spans="1:10" x14ac:dyDescent="0.3">
      <c r="A2344" s="167" t="s">
        <v>7699</v>
      </c>
      <c r="B2344" s="168" t="s">
        <v>3254</v>
      </c>
      <c r="C2344" s="168" t="s">
        <v>7652</v>
      </c>
      <c r="D2344" s="169">
        <v>445</v>
      </c>
      <c r="E2344" s="169">
        <v>455</v>
      </c>
      <c r="F2344" s="169">
        <v>485</v>
      </c>
      <c r="G2344" s="169">
        <v>485</v>
      </c>
      <c r="H2344" s="165">
        <f t="shared" si="46"/>
        <v>0.93814432989690721</v>
      </c>
      <c r="J2344" t="str">
        <v>Block Group 2, Census Tract 302.02, Wilson County, Tennessee</v>
      </c>
    </row>
    <row r="2345" spans="1:10" x14ac:dyDescent="0.3">
      <c r="A2345" s="167" t="s">
        <v>7699</v>
      </c>
      <c r="B2345" s="168" t="s">
        <v>3255</v>
      </c>
      <c r="C2345" s="168" t="s">
        <v>7652</v>
      </c>
      <c r="D2345" s="169">
        <v>625</v>
      </c>
      <c r="E2345" s="169">
        <v>865</v>
      </c>
      <c r="F2345" s="170">
        <v>1065</v>
      </c>
      <c r="G2345" s="170">
        <v>1235</v>
      </c>
      <c r="H2345" s="165">
        <f t="shared" si="46"/>
        <v>0.70040485829959509</v>
      </c>
      <c r="J2345" t="str">
        <v>Block Group 2, Census Tract 302.03, Roane County, Tennessee</v>
      </c>
    </row>
    <row r="2346" spans="1:10" x14ac:dyDescent="0.3">
      <c r="A2346" s="167" t="s">
        <v>7699</v>
      </c>
      <c r="B2346" s="168" t="s">
        <v>3256</v>
      </c>
      <c r="C2346" s="168" t="s">
        <v>7652</v>
      </c>
      <c r="D2346" s="169">
        <v>380</v>
      </c>
      <c r="E2346" s="169">
        <v>675</v>
      </c>
      <c r="F2346" s="169">
        <v>950</v>
      </c>
      <c r="G2346" s="170">
        <v>1110</v>
      </c>
      <c r="H2346" s="165">
        <f t="shared" si="46"/>
        <v>0.60810810810810811</v>
      </c>
      <c r="J2346" t="str">
        <v>Block Group 2, Census Tract 302.03, Wilson County, Tennessee</v>
      </c>
    </row>
    <row r="2347" spans="1:10" x14ac:dyDescent="0.3">
      <c r="A2347" s="167" t="s">
        <v>7699</v>
      </c>
      <c r="B2347" s="168" t="s">
        <v>3257</v>
      </c>
      <c r="C2347" s="168" t="s">
        <v>7652</v>
      </c>
      <c r="D2347" s="169">
        <v>250</v>
      </c>
      <c r="E2347" s="169">
        <v>520</v>
      </c>
      <c r="F2347" s="169">
        <v>585</v>
      </c>
      <c r="G2347" s="169">
        <v>855</v>
      </c>
      <c r="H2347" s="165">
        <f t="shared" si="46"/>
        <v>0.60818713450292394</v>
      </c>
      <c r="J2347" t="str">
        <v>Block Group 2, Census Tract 302.04, Roane County, Tennessee</v>
      </c>
    </row>
    <row r="2348" spans="1:10" x14ac:dyDescent="0.3">
      <c r="A2348" s="167" t="s">
        <v>7699</v>
      </c>
      <c r="B2348" s="168" t="s">
        <v>3258</v>
      </c>
      <c r="C2348" s="168" t="s">
        <v>7652</v>
      </c>
      <c r="D2348" s="169">
        <v>585</v>
      </c>
      <c r="E2348" s="169">
        <v>825</v>
      </c>
      <c r="F2348" s="170">
        <v>1175</v>
      </c>
      <c r="G2348" s="170">
        <v>1335</v>
      </c>
      <c r="H2348" s="165">
        <f t="shared" si="46"/>
        <v>0.6179775280898876</v>
      </c>
      <c r="J2348" t="str">
        <v>Block Group 2, Census Tract 302.05, Roane County, Tennessee</v>
      </c>
    </row>
    <row r="2349" spans="1:10" x14ac:dyDescent="0.3">
      <c r="A2349" s="167" t="s">
        <v>7699</v>
      </c>
      <c r="B2349" s="168" t="s">
        <v>3259</v>
      </c>
      <c r="C2349" s="168" t="s">
        <v>7652</v>
      </c>
      <c r="D2349" s="169">
        <v>385</v>
      </c>
      <c r="E2349" s="169">
        <v>895</v>
      </c>
      <c r="F2349" s="170">
        <v>1175</v>
      </c>
      <c r="G2349" s="170">
        <v>1810</v>
      </c>
      <c r="H2349" s="165">
        <f t="shared" si="46"/>
        <v>0.49447513812154698</v>
      </c>
      <c r="J2349" t="str">
        <v>Block Group 2, Census Tract 302.06, Roane County, Tennessee</v>
      </c>
    </row>
    <row r="2350" spans="1:10" x14ac:dyDescent="0.3">
      <c r="A2350" s="167" t="s">
        <v>7699</v>
      </c>
      <c r="B2350" s="168" t="s">
        <v>3260</v>
      </c>
      <c r="C2350" s="168" t="s">
        <v>7652</v>
      </c>
      <c r="D2350" s="169">
        <v>550</v>
      </c>
      <c r="E2350" s="170">
        <v>1010</v>
      </c>
      <c r="F2350" s="170">
        <v>1330</v>
      </c>
      <c r="G2350" s="170">
        <v>1440</v>
      </c>
      <c r="H2350" s="165">
        <f t="shared" si="46"/>
        <v>0.70138888888888884</v>
      </c>
      <c r="J2350" t="str">
        <v>Block Group 2, Census Tract 302.06, Wilson County, Tennessee</v>
      </c>
    </row>
    <row r="2351" spans="1:10" x14ac:dyDescent="0.3">
      <c r="A2351" s="167" t="s">
        <v>7699</v>
      </c>
      <c r="B2351" s="168" t="s">
        <v>3261</v>
      </c>
      <c r="C2351" s="168" t="s">
        <v>7652</v>
      </c>
      <c r="D2351" s="169">
        <v>360</v>
      </c>
      <c r="E2351" s="169">
        <v>535</v>
      </c>
      <c r="F2351" s="169">
        <v>670</v>
      </c>
      <c r="G2351" s="169">
        <v>925</v>
      </c>
      <c r="H2351" s="165">
        <f t="shared" si="46"/>
        <v>0.57837837837837835</v>
      </c>
      <c r="J2351" t="str">
        <v>Block Group 2, Census Tract 302.07, Wilson County, Tennessee</v>
      </c>
    </row>
    <row r="2352" spans="1:10" x14ac:dyDescent="0.3">
      <c r="A2352" s="167" t="s">
        <v>7699</v>
      </c>
      <c r="B2352" s="168" t="s">
        <v>3262</v>
      </c>
      <c r="C2352" s="168" t="s">
        <v>7652</v>
      </c>
      <c r="D2352" s="169">
        <v>280</v>
      </c>
      <c r="E2352" s="169">
        <v>640</v>
      </c>
      <c r="F2352" s="169">
        <v>860</v>
      </c>
      <c r="G2352" s="170">
        <v>1175</v>
      </c>
      <c r="H2352" s="165">
        <f t="shared" si="46"/>
        <v>0.5446808510638298</v>
      </c>
      <c r="J2352" t="str">
        <v>Block Group 2, Census Tract 303.01, Roane County, Tennessee</v>
      </c>
    </row>
    <row r="2353" spans="1:10" x14ac:dyDescent="0.3">
      <c r="A2353" s="167" t="s">
        <v>7699</v>
      </c>
      <c r="B2353" s="168" t="s">
        <v>3263</v>
      </c>
      <c r="C2353" s="168" t="s">
        <v>7652</v>
      </c>
      <c r="D2353" s="169">
        <v>465</v>
      </c>
      <c r="E2353" s="169">
        <v>610</v>
      </c>
      <c r="F2353" s="169">
        <v>735</v>
      </c>
      <c r="G2353" s="170">
        <v>1175</v>
      </c>
      <c r="H2353" s="165">
        <f t="shared" si="46"/>
        <v>0.51914893617021274</v>
      </c>
      <c r="J2353" t="str">
        <v>Block Group 2, Census Tract 303.02, Roane County, Tennessee</v>
      </c>
    </row>
    <row r="2354" spans="1:10" x14ac:dyDescent="0.3">
      <c r="A2354" s="167" t="s">
        <v>7699</v>
      </c>
      <c r="B2354" s="168" t="s">
        <v>3264</v>
      </c>
      <c r="C2354" s="168" t="s">
        <v>7652</v>
      </c>
      <c r="D2354" s="169">
        <v>815</v>
      </c>
      <c r="E2354" s="170">
        <v>1090</v>
      </c>
      <c r="F2354" s="170">
        <v>1300</v>
      </c>
      <c r="G2354" s="170">
        <v>1380</v>
      </c>
      <c r="H2354" s="165">
        <f t="shared" si="46"/>
        <v>0.78985507246376807</v>
      </c>
      <c r="J2354" t="str">
        <v>Block Group 2, Census Tract 303.03, Wilson County, Tennessee</v>
      </c>
    </row>
    <row r="2355" spans="1:10" x14ac:dyDescent="0.3">
      <c r="A2355" s="167" t="s">
        <v>7699</v>
      </c>
      <c r="B2355" s="168" t="s">
        <v>3265</v>
      </c>
      <c r="C2355" s="168" t="s">
        <v>7652</v>
      </c>
      <c r="D2355" s="169">
        <v>565</v>
      </c>
      <c r="E2355" s="169">
        <v>915</v>
      </c>
      <c r="F2355" s="170">
        <v>1120</v>
      </c>
      <c r="G2355" s="170">
        <v>1245</v>
      </c>
      <c r="H2355" s="165">
        <f t="shared" si="46"/>
        <v>0.73493975903614461</v>
      </c>
      <c r="J2355" t="str">
        <v>Block Group 2, Census Tract 303.04, Wilson County, Tennessee</v>
      </c>
    </row>
    <row r="2356" spans="1:10" x14ac:dyDescent="0.3">
      <c r="A2356" s="167" t="s">
        <v>7699</v>
      </c>
      <c r="B2356" s="168" t="s">
        <v>3266</v>
      </c>
      <c r="C2356" s="168" t="s">
        <v>7652</v>
      </c>
      <c r="D2356" s="169">
        <v>785</v>
      </c>
      <c r="E2356" s="169">
        <v>960</v>
      </c>
      <c r="F2356" s="170">
        <v>1045</v>
      </c>
      <c r="G2356" s="170">
        <v>1045</v>
      </c>
      <c r="H2356" s="165">
        <f t="shared" si="46"/>
        <v>0.91866028708133973</v>
      </c>
      <c r="J2356" t="str">
        <v>Block Group 2, Census Tract 303.05, Wilson County, Tennessee</v>
      </c>
    </row>
    <row r="2357" spans="1:10" x14ac:dyDescent="0.3">
      <c r="A2357" s="167" t="s">
        <v>7699</v>
      </c>
      <c r="B2357" s="168" t="s">
        <v>3267</v>
      </c>
      <c r="C2357" s="168" t="s">
        <v>7652</v>
      </c>
      <c r="D2357" s="169">
        <v>315</v>
      </c>
      <c r="E2357" s="169">
        <v>395</v>
      </c>
      <c r="F2357" s="169">
        <v>425</v>
      </c>
      <c r="G2357" s="169">
        <v>425</v>
      </c>
      <c r="H2357" s="165">
        <f t="shared" si="46"/>
        <v>0.92941176470588238</v>
      </c>
      <c r="J2357" t="str">
        <v>Block Group 2, Census Tract 303.08, Wilson County, Tennessee</v>
      </c>
    </row>
    <row r="2358" spans="1:10" x14ac:dyDescent="0.3">
      <c r="A2358" s="167" t="s">
        <v>7699</v>
      </c>
      <c r="B2358" s="168" t="s">
        <v>3268</v>
      </c>
      <c r="C2358" s="168" t="s">
        <v>7652</v>
      </c>
      <c r="D2358" s="169">
        <v>710</v>
      </c>
      <c r="E2358" s="170">
        <v>1130</v>
      </c>
      <c r="F2358" s="170">
        <v>1225</v>
      </c>
      <c r="G2358" s="170">
        <v>1395</v>
      </c>
      <c r="H2358" s="165">
        <f t="shared" si="46"/>
        <v>0.81003584229390679</v>
      </c>
      <c r="J2358" t="str">
        <v>Block Group 2, Census Tract 303.09, Wilson County, Tennessee</v>
      </c>
    </row>
    <row r="2359" spans="1:10" x14ac:dyDescent="0.3">
      <c r="A2359" s="167" t="s">
        <v>7699</v>
      </c>
      <c r="B2359" s="168" t="s">
        <v>3269</v>
      </c>
      <c r="C2359" s="168" t="s">
        <v>7652</v>
      </c>
      <c r="D2359" s="169">
        <v>835</v>
      </c>
      <c r="E2359" s="170">
        <v>1115</v>
      </c>
      <c r="F2359" s="170">
        <v>1405</v>
      </c>
      <c r="G2359" s="170">
        <v>1615</v>
      </c>
      <c r="H2359" s="165">
        <f t="shared" si="46"/>
        <v>0.69040247678018574</v>
      </c>
      <c r="J2359" t="str">
        <v>Block Group 2, Census Tract 303.10, Wilson County, Tennessee</v>
      </c>
    </row>
    <row r="2360" spans="1:10" x14ac:dyDescent="0.3">
      <c r="A2360" s="167" t="s">
        <v>7699</v>
      </c>
      <c r="B2360" s="168" t="s">
        <v>3270</v>
      </c>
      <c r="C2360" s="168" t="s">
        <v>7652</v>
      </c>
      <c r="D2360" s="169">
        <v>200</v>
      </c>
      <c r="E2360" s="169">
        <v>335</v>
      </c>
      <c r="F2360" s="169">
        <v>415</v>
      </c>
      <c r="G2360" s="169">
        <v>945</v>
      </c>
      <c r="H2360" s="165">
        <f t="shared" si="46"/>
        <v>0.35449735449735448</v>
      </c>
      <c r="J2360" t="str">
        <v>Block Group 2, Census Tract 303.11, Wilson County, Tennessee</v>
      </c>
    </row>
    <row r="2361" spans="1:10" x14ac:dyDescent="0.3">
      <c r="A2361" s="167" t="s">
        <v>7699</v>
      </c>
      <c r="B2361" s="168" t="s">
        <v>3271</v>
      </c>
      <c r="C2361" s="168" t="s">
        <v>7652</v>
      </c>
      <c r="D2361" s="169">
        <v>640</v>
      </c>
      <c r="E2361" s="170">
        <v>1275</v>
      </c>
      <c r="F2361" s="170">
        <v>1950</v>
      </c>
      <c r="G2361" s="170">
        <v>2095</v>
      </c>
      <c r="H2361" s="165">
        <f t="shared" si="46"/>
        <v>0.60859188544152742</v>
      </c>
      <c r="J2361" t="str">
        <v>Block Group 2, Census Tract 304.01, Roane County, Tennessee</v>
      </c>
    </row>
    <row r="2362" spans="1:10" x14ac:dyDescent="0.3">
      <c r="A2362" s="167" t="s">
        <v>7699</v>
      </c>
      <c r="B2362" s="168" t="s">
        <v>3272</v>
      </c>
      <c r="C2362" s="168" t="s">
        <v>7652</v>
      </c>
      <c r="D2362" s="169">
        <v>355</v>
      </c>
      <c r="E2362" s="169">
        <v>650</v>
      </c>
      <c r="F2362" s="169">
        <v>820</v>
      </c>
      <c r="G2362" s="169">
        <v>930</v>
      </c>
      <c r="H2362" s="165">
        <f t="shared" si="46"/>
        <v>0.69892473118279574</v>
      </c>
      <c r="J2362" t="str">
        <v>Block Group 2, Census Tract 304.02, Roane County, Tennessee</v>
      </c>
    </row>
    <row r="2363" spans="1:10" x14ac:dyDescent="0.3">
      <c r="A2363" s="167" t="s">
        <v>7699</v>
      </c>
      <c r="B2363" s="168" t="s">
        <v>3273</v>
      </c>
      <c r="C2363" s="168" t="s">
        <v>7652</v>
      </c>
      <c r="D2363" s="169">
        <v>695</v>
      </c>
      <c r="E2363" s="170">
        <v>1125</v>
      </c>
      <c r="F2363" s="170">
        <v>1290</v>
      </c>
      <c r="G2363" s="170">
        <v>1655</v>
      </c>
      <c r="H2363" s="165">
        <f t="shared" si="46"/>
        <v>0.6797583081570997</v>
      </c>
      <c r="J2363" t="str">
        <v>Block Group 2, Census Tract 304.02, Wilson County, Tennessee</v>
      </c>
    </row>
    <row r="2364" spans="1:10" x14ac:dyDescent="0.3">
      <c r="A2364" s="167" t="s">
        <v>7699</v>
      </c>
      <c r="B2364" s="168" t="s">
        <v>3274</v>
      </c>
      <c r="C2364" s="168" t="s">
        <v>7652</v>
      </c>
      <c r="D2364" s="169">
        <v>465</v>
      </c>
      <c r="E2364" s="169">
        <v>640</v>
      </c>
      <c r="F2364" s="169">
        <v>950</v>
      </c>
      <c r="G2364" s="170">
        <v>1315</v>
      </c>
      <c r="H2364" s="165">
        <f t="shared" si="46"/>
        <v>0.48669201520912547</v>
      </c>
      <c r="J2364" t="str">
        <v>Block Group 2, Census Tract 305, Roane County, Tennessee</v>
      </c>
    </row>
    <row r="2365" spans="1:10" x14ac:dyDescent="0.3">
      <c r="A2365" s="167" t="s">
        <v>7699</v>
      </c>
      <c r="B2365" s="168" t="s">
        <v>3275</v>
      </c>
      <c r="C2365" s="168" t="s">
        <v>7652</v>
      </c>
      <c r="D2365" s="170">
        <v>1015</v>
      </c>
      <c r="E2365" s="170">
        <v>1415</v>
      </c>
      <c r="F2365" s="170">
        <v>2025</v>
      </c>
      <c r="G2365" s="170">
        <v>2175</v>
      </c>
      <c r="H2365" s="165">
        <f t="shared" si="46"/>
        <v>0.65057471264367817</v>
      </c>
      <c r="J2365" t="str">
        <v>Block Group 2, Census Tract 305, Wilson County, Tennessee</v>
      </c>
    </row>
    <row r="2366" spans="1:10" x14ac:dyDescent="0.3">
      <c r="A2366" s="167" t="s">
        <v>7699</v>
      </c>
      <c r="B2366" s="168" t="s">
        <v>3276</v>
      </c>
      <c r="C2366" s="168" t="s">
        <v>7652</v>
      </c>
      <c r="D2366" s="169">
        <v>435</v>
      </c>
      <c r="E2366" s="169">
        <v>510</v>
      </c>
      <c r="F2366" s="169">
        <v>580</v>
      </c>
      <c r="G2366" s="169">
        <v>690</v>
      </c>
      <c r="H2366" s="165">
        <f t="shared" si="46"/>
        <v>0.73913043478260865</v>
      </c>
      <c r="J2366" t="str">
        <v>Block Group 2, Census Tract 306, Roane County, Tennessee</v>
      </c>
    </row>
    <row r="2367" spans="1:10" x14ac:dyDescent="0.3">
      <c r="A2367" s="167" t="s">
        <v>7699</v>
      </c>
      <c r="B2367" s="168" t="s">
        <v>3277</v>
      </c>
      <c r="C2367" s="168" t="s">
        <v>7652</v>
      </c>
      <c r="D2367" s="169">
        <v>610</v>
      </c>
      <c r="E2367" s="169">
        <v>985</v>
      </c>
      <c r="F2367" s="170">
        <v>1265</v>
      </c>
      <c r="G2367" s="170">
        <v>1495</v>
      </c>
      <c r="H2367" s="165">
        <f t="shared" si="46"/>
        <v>0.65886287625418061</v>
      </c>
      <c r="J2367" t="str">
        <v>Block Group 2, Census Tract 306, Wilson County, Tennessee</v>
      </c>
    </row>
    <row r="2368" spans="1:10" x14ac:dyDescent="0.3">
      <c r="A2368" s="167" t="s">
        <v>7699</v>
      </c>
      <c r="B2368" s="168" t="s">
        <v>3278</v>
      </c>
      <c r="C2368" s="168" t="s">
        <v>7652</v>
      </c>
      <c r="D2368" s="169">
        <v>530</v>
      </c>
      <c r="E2368" s="169">
        <v>700</v>
      </c>
      <c r="F2368" s="169">
        <v>775</v>
      </c>
      <c r="G2368" s="169">
        <v>830</v>
      </c>
      <c r="H2368" s="165">
        <f t="shared" si="46"/>
        <v>0.84337349397590367</v>
      </c>
      <c r="J2368" t="str">
        <v>Block Group 2, Census Tract 307, Roane County, Tennessee</v>
      </c>
    </row>
    <row r="2369" spans="1:10" x14ac:dyDescent="0.3">
      <c r="A2369" s="167" t="s">
        <v>7699</v>
      </c>
      <c r="B2369" s="168" t="s">
        <v>3279</v>
      </c>
      <c r="C2369" s="168" t="s">
        <v>7652</v>
      </c>
      <c r="D2369" s="170">
        <v>1075</v>
      </c>
      <c r="E2369" s="170">
        <v>1560</v>
      </c>
      <c r="F2369" s="170">
        <v>1685</v>
      </c>
      <c r="G2369" s="170">
        <v>1815</v>
      </c>
      <c r="H2369" s="165">
        <f t="shared" si="46"/>
        <v>0.85950413223140498</v>
      </c>
      <c r="J2369" t="str">
        <v>Block Group 2, Census Tract 307, Wilson County, Tennessee</v>
      </c>
    </row>
    <row r="2370" spans="1:10" x14ac:dyDescent="0.3">
      <c r="A2370" s="167" t="s">
        <v>7699</v>
      </c>
      <c r="B2370" s="168" t="s">
        <v>3280</v>
      </c>
      <c r="C2370" s="168" t="s">
        <v>7652</v>
      </c>
      <c r="D2370" s="169">
        <v>195</v>
      </c>
      <c r="E2370" s="169">
        <v>420</v>
      </c>
      <c r="F2370" s="169">
        <v>920</v>
      </c>
      <c r="G2370" s="170">
        <v>1130</v>
      </c>
      <c r="H2370" s="165">
        <f t="shared" si="46"/>
        <v>0.37168141592920356</v>
      </c>
      <c r="J2370" t="str">
        <v>Block Group 2, Census Tract 308, Wilson County, Tennessee</v>
      </c>
    </row>
    <row r="2371" spans="1:10" x14ac:dyDescent="0.3">
      <c r="A2371" s="167" t="s">
        <v>7699</v>
      </c>
      <c r="B2371" s="168" t="s">
        <v>3281</v>
      </c>
      <c r="C2371" s="168" t="s">
        <v>7652</v>
      </c>
      <c r="D2371" s="170">
        <v>1120</v>
      </c>
      <c r="E2371" s="170">
        <v>1275</v>
      </c>
      <c r="F2371" s="170">
        <v>1655</v>
      </c>
      <c r="G2371" s="170">
        <v>1655</v>
      </c>
      <c r="H2371" s="165">
        <f t="shared" si="46"/>
        <v>0.77039274924471302</v>
      </c>
      <c r="J2371" t="str">
        <v>Block Group 2, Census Tract 308.01, Roane County, Tennessee</v>
      </c>
    </row>
    <row r="2372" spans="1:10" x14ac:dyDescent="0.3">
      <c r="A2372" s="167" t="s">
        <v>7699</v>
      </c>
      <c r="B2372" s="168" t="s">
        <v>3282</v>
      </c>
      <c r="C2372" s="168" t="s">
        <v>7652</v>
      </c>
      <c r="D2372" s="169">
        <v>420</v>
      </c>
      <c r="E2372" s="169">
        <v>615</v>
      </c>
      <c r="F2372" s="169">
        <v>645</v>
      </c>
      <c r="G2372" s="169">
        <v>735</v>
      </c>
      <c r="H2372" s="165">
        <f t="shared" ref="H2372:H2435" si="47">E2372/G2372</f>
        <v>0.83673469387755106</v>
      </c>
      <c r="J2372" t="str">
        <v>Block Group 2, Census Tract 308.02, Roane County, Tennessee</v>
      </c>
    </row>
    <row r="2373" spans="1:10" x14ac:dyDescent="0.3">
      <c r="A2373" s="167" t="s">
        <v>7699</v>
      </c>
      <c r="B2373" s="168" t="s">
        <v>3283</v>
      </c>
      <c r="C2373" s="168" t="s">
        <v>7652</v>
      </c>
      <c r="D2373" s="169">
        <v>630</v>
      </c>
      <c r="E2373" s="169">
        <v>670</v>
      </c>
      <c r="F2373" s="169">
        <v>710</v>
      </c>
      <c r="G2373" s="169">
        <v>710</v>
      </c>
      <c r="H2373" s="165">
        <f t="shared" si="47"/>
        <v>0.94366197183098588</v>
      </c>
      <c r="J2373" t="str">
        <v>Block Group 2, Census Tract 309, Roane County, Tennessee</v>
      </c>
    </row>
    <row r="2374" spans="1:10" x14ac:dyDescent="0.3">
      <c r="A2374" s="167" t="s">
        <v>7699</v>
      </c>
      <c r="B2374" s="168" t="s">
        <v>3284</v>
      </c>
      <c r="C2374" s="168" t="s">
        <v>7652</v>
      </c>
      <c r="D2374" s="170">
        <v>1195</v>
      </c>
      <c r="E2374" s="170">
        <v>1405</v>
      </c>
      <c r="F2374" s="170">
        <v>1425</v>
      </c>
      <c r="G2374" s="170">
        <v>1525</v>
      </c>
      <c r="H2374" s="165">
        <f t="shared" si="47"/>
        <v>0.92131147540983604</v>
      </c>
      <c r="J2374" t="str">
        <v>Block Group 2, Census Tract 309.04, Wilson County, Tennessee</v>
      </c>
    </row>
    <row r="2375" spans="1:10" x14ac:dyDescent="0.3">
      <c r="A2375" s="167" t="s">
        <v>7699</v>
      </c>
      <c r="B2375" s="168" t="s">
        <v>3285</v>
      </c>
      <c r="C2375" s="168" t="s">
        <v>7652</v>
      </c>
      <c r="D2375" s="169">
        <v>600</v>
      </c>
      <c r="E2375" s="170">
        <v>1160</v>
      </c>
      <c r="F2375" s="170">
        <v>1310</v>
      </c>
      <c r="G2375" s="170">
        <v>1375</v>
      </c>
      <c r="H2375" s="165">
        <f t="shared" si="47"/>
        <v>0.84363636363636363</v>
      </c>
      <c r="J2375" t="str">
        <v>Block Group 2, Census Tract 309.05, Wilson County, Tennessee</v>
      </c>
    </row>
    <row r="2376" spans="1:10" x14ac:dyDescent="0.3">
      <c r="A2376" s="167" t="s">
        <v>7699</v>
      </c>
      <c r="B2376" s="168" t="s">
        <v>3286</v>
      </c>
      <c r="C2376" s="168" t="s">
        <v>7652</v>
      </c>
      <c r="D2376" s="169">
        <v>775</v>
      </c>
      <c r="E2376" s="170">
        <v>1055</v>
      </c>
      <c r="F2376" s="170">
        <v>1300</v>
      </c>
      <c r="G2376" s="170">
        <v>1550</v>
      </c>
      <c r="H2376" s="165">
        <f t="shared" si="47"/>
        <v>0.6806451612903226</v>
      </c>
      <c r="J2376" t="str">
        <v>Block Group 2, Census Tract 309.06, Wilson County, Tennessee</v>
      </c>
    </row>
    <row r="2377" spans="1:10" x14ac:dyDescent="0.3">
      <c r="A2377" s="167" t="s">
        <v>7699</v>
      </c>
      <c r="B2377" s="168" t="s">
        <v>3287</v>
      </c>
      <c r="C2377" s="168" t="s">
        <v>7652</v>
      </c>
      <c r="D2377" s="170">
        <v>1585</v>
      </c>
      <c r="E2377" s="170">
        <v>1830</v>
      </c>
      <c r="F2377" s="170">
        <v>1995</v>
      </c>
      <c r="G2377" s="170">
        <v>1995</v>
      </c>
      <c r="H2377" s="165">
        <f t="shared" si="47"/>
        <v>0.91729323308270672</v>
      </c>
      <c r="J2377" t="str">
        <v>Block Group 2, Census Tract 309.07, Wilson County, Tennessee</v>
      </c>
    </row>
    <row r="2378" spans="1:10" x14ac:dyDescent="0.3">
      <c r="A2378" s="167" t="s">
        <v>7699</v>
      </c>
      <c r="B2378" s="168" t="s">
        <v>3288</v>
      </c>
      <c r="C2378" s="168" t="s">
        <v>7652</v>
      </c>
      <c r="D2378" s="169">
        <v>385</v>
      </c>
      <c r="E2378" s="169">
        <v>630</v>
      </c>
      <c r="F2378" s="170">
        <v>1245</v>
      </c>
      <c r="G2378" s="170">
        <v>1355</v>
      </c>
      <c r="H2378" s="165">
        <f t="shared" si="47"/>
        <v>0.46494464944649444</v>
      </c>
      <c r="J2378" t="str">
        <v>Block Group 2, Census Tract 309.08, Wilson County, Tennessee</v>
      </c>
    </row>
    <row r="2379" spans="1:10" x14ac:dyDescent="0.3">
      <c r="A2379" s="167" t="s">
        <v>7699</v>
      </c>
      <c r="B2379" s="168" t="s">
        <v>3289</v>
      </c>
      <c r="C2379" s="168" t="s">
        <v>7652</v>
      </c>
      <c r="D2379" s="169">
        <v>775</v>
      </c>
      <c r="E2379" s="170">
        <v>1685</v>
      </c>
      <c r="F2379" s="170">
        <v>1800</v>
      </c>
      <c r="G2379" s="170">
        <v>2040</v>
      </c>
      <c r="H2379" s="165">
        <f t="shared" si="47"/>
        <v>0.8259803921568627</v>
      </c>
      <c r="J2379" t="str">
        <v>Block Group 2, Census Tract 31, Hamilton County, Tennessee</v>
      </c>
    </row>
    <row r="2380" spans="1:10" x14ac:dyDescent="0.3">
      <c r="A2380" s="167" t="s">
        <v>7699</v>
      </c>
      <c r="B2380" s="168" t="s">
        <v>3290</v>
      </c>
      <c r="C2380" s="168" t="s">
        <v>7652</v>
      </c>
      <c r="D2380" s="170">
        <v>1015</v>
      </c>
      <c r="E2380" s="170">
        <v>1250</v>
      </c>
      <c r="F2380" s="170">
        <v>1515</v>
      </c>
      <c r="G2380" s="170">
        <v>1915</v>
      </c>
      <c r="H2380" s="165">
        <f t="shared" si="47"/>
        <v>0.65274151436031336</v>
      </c>
      <c r="J2380" t="str">
        <v>Block Group 2, Census Tract 31, Knox County, Tennessee</v>
      </c>
    </row>
    <row r="2381" spans="1:10" x14ac:dyDescent="0.3">
      <c r="A2381" s="167" t="s">
        <v>7699</v>
      </c>
      <c r="B2381" s="168" t="s">
        <v>3291</v>
      </c>
      <c r="C2381" s="168" t="s">
        <v>7652</v>
      </c>
      <c r="D2381" s="169">
        <v>595</v>
      </c>
      <c r="E2381" s="169">
        <v>895</v>
      </c>
      <c r="F2381" s="170">
        <v>1210</v>
      </c>
      <c r="G2381" s="170">
        <v>1480</v>
      </c>
      <c r="H2381" s="165">
        <f t="shared" si="47"/>
        <v>0.60472972972972971</v>
      </c>
      <c r="J2381" t="str">
        <v>Block Group 2, Census Tract 31, Shelby County, Tennessee</v>
      </c>
    </row>
    <row r="2382" spans="1:10" x14ac:dyDescent="0.3">
      <c r="A2382" s="167" t="s">
        <v>7699</v>
      </c>
      <c r="B2382" s="168" t="s">
        <v>3292</v>
      </c>
      <c r="C2382" s="168" t="s">
        <v>7652</v>
      </c>
      <c r="D2382" s="169">
        <v>350</v>
      </c>
      <c r="E2382" s="169">
        <v>815</v>
      </c>
      <c r="F2382" s="170">
        <v>1000</v>
      </c>
      <c r="G2382" s="170">
        <v>1220</v>
      </c>
      <c r="H2382" s="165">
        <f t="shared" si="47"/>
        <v>0.66803278688524592</v>
      </c>
      <c r="J2382" t="str">
        <v>Block Group 2, Census Tract 310, Wilson County, Tennessee</v>
      </c>
    </row>
    <row r="2383" spans="1:10" x14ac:dyDescent="0.3">
      <c r="A2383" s="167" t="s">
        <v>7699</v>
      </c>
      <c r="B2383" s="168" t="s">
        <v>3293</v>
      </c>
      <c r="C2383" s="168" t="s">
        <v>7652</v>
      </c>
      <c r="D2383" s="169">
        <v>700</v>
      </c>
      <c r="E2383" s="169">
        <v>945</v>
      </c>
      <c r="F2383" s="170">
        <v>1065</v>
      </c>
      <c r="G2383" s="170">
        <v>1210</v>
      </c>
      <c r="H2383" s="165">
        <f t="shared" si="47"/>
        <v>0.78099173553719003</v>
      </c>
      <c r="J2383" t="str">
        <v>Block Group 2, Census Tract 32, Hamilton County, Tennessee</v>
      </c>
    </row>
    <row r="2384" spans="1:10" x14ac:dyDescent="0.3">
      <c r="A2384" s="167" t="s">
        <v>7699</v>
      </c>
      <c r="B2384" s="168" t="s">
        <v>3294</v>
      </c>
      <c r="C2384" s="168" t="s">
        <v>7652</v>
      </c>
      <c r="D2384" s="169">
        <v>785</v>
      </c>
      <c r="E2384" s="170">
        <v>1625</v>
      </c>
      <c r="F2384" s="170">
        <v>1780</v>
      </c>
      <c r="G2384" s="170">
        <v>1820</v>
      </c>
      <c r="H2384" s="165">
        <f t="shared" si="47"/>
        <v>0.8928571428571429</v>
      </c>
      <c r="J2384" t="str">
        <v>Block Group 2, Census Tract 32, Knox County, Tennessee</v>
      </c>
    </row>
    <row r="2385" spans="1:10" x14ac:dyDescent="0.3">
      <c r="A2385" s="167" t="s">
        <v>7699</v>
      </c>
      <c r="B2385" s="168" t="s">
        <v>3295</v>
      </c>
      <c r="C2385" s="168" t="s">
        <v>7652</v>
      </c>
      <c r="D2385" s="169">
        <v>195</v>
      </c>
      <c r="E2385" s="169">
        <v>625</v>
      </c>
      <c r="F2385" s="170">
        <v>1225</v>
      </c>
      <c r="G2385" s="170">
        <v>2160</v>
      </c>
      <c r="H2385" s="165">
        <f t="shared" si="47"/>
        <v>0.28935185185185186</v>
      </c>
      <c r="J2385" t="str">
        <v>Block Group 2, Census Tract 32, Shelby County, Tennessee</v>
      </c>
    </row>
    <row r="2386" spans="1:10" x14ac:dyDescent="0.3">
      <c r="A2386" s="167" t="s">
        <v>7699</v>
      </c>
      <c r="B2386" s="168" t="s">
        <v>3296</v>
      </c>
      <c r="C2386" s="168" t="s">
        <v>7652</v>
      </c>
      <c r="D2386" s="169">
        <v>475</v>
      </c>
      <c r="E2386" s="169">
        <v>675</v>
      </c>
      <c r="F2386" s="170">
        <v>1200</v>
      </c>
      <c r="G2386" s="170">
        <v>1615</v>
      </c>
      <c r="H2386" s="165">
        <f t="shared" si="47"/>
        <v>0.41795665634674922</v>
      </c>
      <c r="J2386" t="str">
        <v>Block Group 2, Census Tract 33, Hamilton County, Tennessee</v>
      </c>
    </row>
    <row r="2387" spans="1:10" x14ac:dyDescent="0.3">
      <c r="A2387" s="167" t="s">
        <v>7699</v>
      </c>
      <c r="B2387" s="168" t="s">
        <v>3297</v>
      </c>
      <c r="C2387" s="168" t="s">
        <v>7652</v>
      </c>
      <c r="D2387" s="169">
        <v>290</v>
      </c>
      <c r="E2387" s="169">
        <v>540</v>
      </c>
      <c r="F2387" s="170">
        <v>1410</v>
      </c>
      <c r="G2387" s="170">
        <v>2080</v>
      </c>
      <c r="H2387" s="165">
        <f t="shared" si="47"/>
        <v>0.25961538461538464</v>
      </c>
      <c r="J2387" t="str">
        <v>Block Group 2, Census Tract 33, Shelby County, Tennessee</v>
      </c>
    </row>
    <row r="2388" spans="1:10" x14ac:dyDescent="0.3">
      <c r="A2388" s="167" t="s">
        <v>7699</v>
      </c>
      <c r="B2388" s="168" t="s">
        <v>3298</v>
      </c>
      <c r="C2388" s="168" t="s">
        <v>7652</v>
      </c>
      <c r="D2388" s="169">
        <v>140</v>
      </c>
      <c r="E2388" s="169">
        <v>185</v>
      </c>
      <c r="F2388" s="169">
        <v>435</v>
      </c>
      <c r="G2388" s="169">
        <v>485</v>
      </c>
      <c r="H2388" s="165">
        <f t="shared" si="47"/>
        <v>0.38144329896907214</v>
      </c>
      <c r="J2388" t="str">
        <v>Block Group 2, Census Tract 34, Hamilton County, Tennessee</v>
      </c>
    </row>
    <row r="2389" spans="1:10" x14ac:dyDescent="0.3">
      <c r="A2389" s="167" t="s">
        <v>7699</v>
      </c>
      <c r="B2389" s="168" t="s">
        <v>3299</v>
      </c>
      <c r="C2389" s="168" t="s">
        <v>7652</v>
      </c>
      <c r="D2389" s="169">
        <v>705</v>
      </c>
      <c r="E2389" s="169">
        <v>800</v>
      </c>
      <c r="F2389" s="169">
        <v>995</v>
      </c>
      <c r="G2389" s="170">
        <v>1530</v>
      </c>
      <c r="H2389" s="165">
        <f t="shared" si="47"/>
        <v>0.52287581699346408</v>
      </c>
      <c r="J2389" t="str">
        <v>Block Group 2, Census Tract 34, Knox County, Tennessee</v>
      </c>
    </row>
    <row r="2390" spans="1:10" x14ac:dyDescent="0.3">
      <c r="A2390" s="167" t="s">
        <v>7699</v>
      </c>
      <c r="B2390" s="168" t="s">
        <v>3300</v>
      </c>
      <c r="C2390" s="168" t="s">
        <v>7652</v>
      </c>
      <c r="D2390" s="169">
        <v>145</v>
      </c>
      <c r="E2390" s="169">
        <v>205</v>
      </c>
      <c r="F2390" s="169">
        <v>300</v>
      </c>
      <c r="G2390" s="169">
        <v>610</v>
      </c>
      <c r="H2390" s="165">
        <f t="shared" si="47"/>
        <v>0.33606557377049179</v>
      </c>
      <c r="J2390" t="str">
        <v>Block Group 2, Census Tract 34, Shelby County, Tennessee</v>
      </c>
    </row>
    <row r="2391" spans="1:10" x14ac:dyDescent="0.3">
      <c r="A2391" s="167" t="s">
        <v>7699</v>
      </c>
      <c r="B2391" s="168" t="s">
        <v>3301</v>
      </c>
      <c r="C2391" s="168" t="s">
        <v>7652</v>
      </c>
      <c r="D2391" s="169">
        <v>85</v>
      </c>
      <c r="E2391" s="169">
        <v>150</v>
      </c>
      <c r="F2391" s="169">
        <v>310</v>
      </c>
      <c r="G2391" s="169">
        <v>820</v>
      </c>
      <c r="H2391" s="165">
        <f t="shared" si="47"/>
        <v>0.18292682926829268</v>
      </c>
      <c r="J2391" t="str">
        <v>Block Group 2, Census Tract 35, Shelby County, Tennessee</v>
      </c>
    </row>
    <row r="2392" spans="1:10" x14ac:dyDescent="0.3">
      <c r="A2392" s="167" t="s">
        <v>7699</v>
      </c>
      <c r="B2392" s="168" t="s">
        <v>3302</v>
      </c>
      <c r="C2392" s="168" t="s">
        <v>7652</v>
      </c>
      <c r="D2392" s="169">
        <v>505</v>
      </c>
      <c r="E2392" s="169">
        <v>525</v>
      </c>
      <c r="F2392" s="169">
        <v>555</v>
      </c>
      <c r="G2392" s="169">
        <v>705</v>
      </c>
      <c r="H2392" s="165">
        <f t="shared" si="47"/>
        <v>0.74468085106382975</v>
      </c>
      <c r="J2392" t="str">
        <v>Block Group 2, Census Tract 35.01, Knox County, Tennessee</v>
      </c>
    </row>
    <row r="2393" spans="1:10" x14ac:dyDescent="0.3">
      <c r="A2393" s="167" t="s">
        <v>7699</v>
      </c>
      <c r="B2393" s="168" t="s">
        <v>3303</v>
      </c>
      <c r="C2393" s="168" t="s">
        <v>7652</v>
      </c>
      <c r="D2393" s="169">
        <v>780</v>
      </c>
      <c r="E2393" s="170">
        <v>1055</v>
      </c>
      <c r="F2393" s="170">
        <v>1140</v>
      </c>
      <c r="G2393" s="170">
        <v>1290</v>
      </c>
      <c r="H2393" s="165">
        <f t="shared" si="47"/>
        <v>0.81782945736434109</v>
      </c>
      <c r="J2393" t="str">
        <v>Block Group 2, Census Tract 35.02, Knox County, Tennessee</v>
      </c>
    </row>
    <row r="2394" spans="1:10" x14ac:dyDescent="0.3">
      <c r="A2394" s="167" t="s">
        <v>7699</v>
      </c>
      <c r="B2394" s="168" t="s">
        <v>3304</v>
      </c>
      <c r="C2394" s="168" t="s">
        <v>7652</v>
      </c>
      <c r="D2394" s="169">
        <v>900</v>
      </c>
      <c r="E2394" s="170">
        <v>1120</v>
      </c>
      <c r="F2394" s="170">
        <v>1375</v>
      </c>
      <c r="G2394" s="170">
        <v>1565</v>
      </c>
      <c r="H2394" s="165">
        <f t="shared" si="47"/>
        <v>0.71565495207667729</v>
      </c>
      <c r="J2394" t="str">
        <v>Block Group 2, Census Tract 36, Shelby County, Tennessee</v>
      </c>
    </row>
    <row r="2395" spans="1:10" x14ac:dyDescent="0.3">
      <c r="A2395" s="167" t="s">
        <v>7699</v>
      </c>
      <c r="B2395" s="168" t="s">
        <v>3305</v>
      </c>
      <c r="C2395" s="168" t="s">
        <v>7652</v>
      </c>
      <c r="D2395" s="169">
        <v>45</v>
      </c>
      <c r="E2395" s="169">
        <v>60</v>
      </c>
      <c r="F2395" s="169">
        <v>170</v>
      </c>
      <c r="G2395" s="169">
        <v>315</v>
      </c>
      <c r="H2395" s="165">
        <f t="shared" si="47"/>
        <v>0.19047619047619047</v>
      </c>
      <c r="J2395" t="str">
        <v>Block Group 2, Census Tract 37, Knox County, Tennessee</v>
      </c>
    </row>
    <row r="2396" spans="1:10" x14ac:dyDescent="0.3">
      <c r="A2396" s="167" t="s">
        <v>7699</v>
      </c>
      <c r="B2396" s="168" t="s">
        <v>3306</v>
      </c>
      <c r="C2396" s="168" t="s">
        <v>7652</v>
      </c>
      <c r="D2396" s="169">
        <v>85</v>
      </c>
      <c r="E2396" s="169">
        <v>195</v>
      </c>
      <c r="F2396" s="169">
        <v>440</v>
      </c>
      <c r="G2396" s="169">
        <v>925</v>
      </c>
      <c r="H2396" s="165">
        <f t="shared" si="47"/>
        <v>0.21081081081081082</v>
      </c>
      <c r="J2396" t="str">
        <v>Block Group 2, Census Tract 37, Shelby County, Tennessee</v>
      </c>
    </row>
    <row r="2397" spans="1:10" x14ac:dyDescent="0.3">
      <c r="A2397" s="167" t="s">
        <v>7699</v>
      </c>
      <c r="B2397" s="168" t="s">
        <v>3307</v>
      </c>
      <c r="C2397" s="168" t="s">
        <v>7652</v>
      </c>
      <c r="D2397" s="169">
        <v>340</v>
      </c>
      <c r="E2397" s="169">
        <v>680</v>
      </c>
      <c r="F2397" s="169">
        <v>700</v>
      </c>
      <c r="G2397" s="170">
        <v>1005</v>
      </c>
      <c r="H2397" s="165">
        <f t="shared" si="47"/>
        <v>0.6766169154228856</v>
      </c>
      <c r="J2397" t="str">
        <v>Block Group 2, Census Tract 38.01, Knox County, Tennessee</v>
      </c>
    </row>
    <row r="2398" spans="1:10" x14ac:dyDescent="0.3">
      <c r="A2398" s="167" t="s">
        <v>7699</v>
      </c>
      <c r="B2398" s="168" t="s">
        <v>3308</v>
      </c>
      <c r="C2398" s="168" t="s">
        <v>7652</v>
      </c>
      <c r="D2398" s="170">
        <v>1015</v>
      </c>
      <c r="E2398" s="170">
        <v>1305</v>
      </c>
      <c r="F2398" s="170">
        <v>1355</v>
      </c>
      <c r="G2398" s="170">
        <v>1745</v>
      </c>
      <c r="H2398" s="165">
        <f t="shared" si="47"/>
        <v>0.74785100286532946</v>
      </c>
      <c r="J2398" t="str">
        <v>Block Group 2, Census Tract 38.02, Knox County, Tennessee</v>
      </c>
    </row>
    <row r="2399" spans="1:10" x14ac:dyDescent="0.3">
      <c r="A2399" s="167" t="s">
        <v>7699</v>
      </c>
      <c r="B2399" s="168" t="s">
        <v>3309</v>
      </c>
      <c r="C2399" s="168" t="s">
        <v>7652</v>
      </c>
      <c r="D2399" s="169">
        <v>175</v>
      </c>
      <c r="E2399" s="169">
        <v>395</v>
      </c>
      <c r="F2399" s="169">
        <v>740</v>
      </c>
      <c r="G2399" s="170">
        <v>1275</v>
      </c>
      <c r="H2399" s="165">
        <f t="shared" si="47"/>
        <v>0.30980392156862746</v>
      </c>
      <c r="J2399" t="str">
        <v>Block Group 2, Census Tract 39.01, Knox County, Tennessee</v>
      </c>
    </row>
    <row r="2400" spans="1:10" x14ac:dyDescent="0.3">
      <c r="A2400" s="167" t="s">
        <v>7699</v>
      </c>
      <c r="B2400" s="168" t="s">
        <v>3310</v>
      </c>
      <c r="C2400" s="168" t="s">
        <v>7652</v>
      </c>
      <c r="D2400" s="169">
        <v>320</v>
      </c>
      <c r="E2400" s="169">
        <v>565</v>
      </c>
      <c r="F2400" s="169">
        <v>715</v>
      </c>
      <c r="G2400" s="169">
        <v>770</v>
      </c>
      <c r="H2400" s="165">
        <f t="shared" si="47"/>
        <v>0.73376623376623373</v>
      </c>
      <c r="J2400" t="str">
        <v>Block Group 2, Census Tract 39.02, Knox County, Tennessee</v>
      </c>
    </row>
    <row r="2401" spans="1:10" x14ac:dyDescent="0.3">
      <c r="A2401" s="167" t="s">
        <v>7699</v>
      </c>
      <c r="B2401" s="168" t="s">
        <v>3311</v>
      </c>
      <c r="C2401" s="168" t="s">
        <v>7652</v>
      </c>
      <c r="D2401" s="169">
        <v>330</v>
      </c>
      <c r="E2401" s="169">
        <v>510</v>
      </c>
      <c r="F2401" s="169">
        <v>885</v>
      </c>
      <c r="G2401" s="170">
        <v>1695</v>
      </c>
      <c r="H2401" s="165">
        <f t="shared" si="47"/>
        <v>0.30088495575221241</v>
      </c>
      <c r="J2401" t="str">
        <v>Block Group 2, Census Tract 4, Hamilton County, Tennessee</v>
      </c>
    </row>
    <row r="2402" spans="1:10" x14ac:dyDescent="0.3">
      <c r="A2402" s="167" t="s">
        <v>7699</v>
      </c>
      <c r="B2402" s="168" t="s">
        <v>3312</v>
      </c>
      <c r="C2402" s="168" t="s">
        <v>7652</v>
      </c>
      <c r="D2402" s="169">
        <v>540</v>
      </c>
      <c r="E2402" s="169">
        <v>990</v>
      </c>
      <c r="F2402" s="170">
        <v>1325</v>
      </c>
      <c r="G2402" s="170">
        <v>1540</v>
      </c>
      <c r="H2402" s="165">
        <f t="shared" si="47"/>
        <v>0.6428571428571429</v>
      </c>
      <c r="J2402" t="str">
        <v>Block Group 2, Census Tract 4, Madison County, Tennessee</v>
      </c>
    </row>
    <row r="2403" spans="1:10" x14ac:dyDescent="0.3">
      <c r="A2403" s="167" t="s">
        <v>7699</v>
      </c>
      <c r="B2403" s="168" t="s">
        <v>3313</v>
      </c>
      <c r="C2403" s="168" t="s">
        <v>7652</v>
      </c>
      <c r="D2403" s="169">
        <v>700</v>
      </c>
      <c r="E2403" s="170">
        <v>1050</v>
      </c>
      <c r="F2403" s="170">
        <v>1500</v>
      </c>
      <c r="G2403" s="170">
        <v>2740</v>
      </c>
      <c r="H2403" s="165">
        <f t="shared" si="47"/>
        <v>0.38321167883211676</v>
      </c>
      <c r="J2403" t="str">
        <v>Block Group 2, Census Tract 4, Putnam County, Tennessee</v>
      </c>
    </row>
    <row r="2404" spans="1:10" x14ac:dyDescent="0.3">
      <c r="A2404" s="167" t="s">
        <v>7699</v>
      </c>
      <c r="B2404" s="168" t="s">
        <v>3314</v>
      </c>
      <c r="C2404" s="168" t="s">
        <v>7652</v>
      </c>
      <c r="D2404" s="169">
        <v>595</v>
      </c>
      <c r="E2404" s="170">
        <v>1100</v>
      </c>
      <c r="F2404" s="170">
        <v>1365</v>
      </c>
      <c r="G2404" s="170">
        <v>1560</v>
      </c>
      <c r="H2404" s="165">
        <f t="shared" si="47"/>
        <v>0.70512820512820518</v>
      </c>
      <c r="J2404" t="str">
        <v>Block Group 2, Census Tract 4, Shelby County, Tennessee</v>
      </c>
    </row>
    <row r="2405" spans="1:10" x14ac:dyDescent="0.3">
      <c r="A2405" s="167" t="s">
        <v>7699</v>
      </c>
      <c r="B2405" s="168" t="s">
        <v>3315</v>
      </c>
      <c r="C2405" s="168" t="s">
        <v>7652</v>
      </c>
      <c r="D2405" s="169">
        <v>850</v>
      </c>
      <c r="E2405" s="169">
        <v>880</v>
      </c>
      <c r="F2405" s="169">
        <v>970</v>
      </c>
      <c r="G2405" s="169">
        <v>970</v>
      </c>
      <c r="H2405" s="165">
        <f t="shared" si="47"/>
        <v>0.90721649484536082</v>
      </c>
      <c r="J2405" t="str">
        <v>Block Group 2, Census Tract 40, Knox County, Tennessee</v>
      </c>
    </row>
    <row r="2406" spans="1:10" x14ac:dyDescent="0.3">
      <c r="A2406" s="167" t="s">
        <v>7699</v>
      </c>
      <c r="B2406" s="168" t="s">
        <v>3316</v>
      </c>
      <c r="C2406" s="168" t="s">
        <v>7652</v>
      </c>
      <c r="D2406" s="169">
        <v>570</v>
      </c>
      <c r="E2406" s="170">
        <v>1010</v>
      </c>
      <c r="F2406" s="170">
        <v>1750</v>
      </c>
      <c r="G2406" s="170">
        <v>2130</v>
      </c>
      <c r="H2406" s="165">
        <f t="shared" si="47"/>
        <v>0.47417840375586856</v>
      </c>
      <c r="J2406" t="str">
        <v>Block Group 2, Census Tract 401, Tipton County, Tennessee</v>
      </c>
    </row>
    <row r="2407" spans="1:10" x14ac:dyDescent="0.3">
      <c r="A2407" s="167" t="s">
        <v>7699</v>
      </c>
      <c r="B2407" s="168" t="s">
        <v>3317</v>
      </c>
      <c r="C2407" s="168" t="s">
        <v>7652</v>
      </c>
      <c r="D2407" s="169">
        <v>455</v>
      </c>
      <c r="E2407" s="169">
        <v>990</v>
      </c>
      <c r="F2407" s="170">
        <v>1265</v>
      </c>
      <c r="G2407" s="170">
        <v>1345</v>
      </c>
      <c r="H2407" s="165">
        <f t="shared" si="47"/>
        <v>0.73605947955390338</v>
      </c>
      <c r="J2407" t="str">
        <v>Block Group 2, Census Tract 401.01, Rutherford County, Tennessee</v>
      </c>
    </row>
    <row r="2408" spans="1:10" x14ac:dyDescent="0.3">
      <c r="A2408" s="167" t="s">
        <v>7699</v>
      </c>
      <c r="B2408" s="168" t="s">
        <v>3318</v>
      </c>
      <c r="C2408" s="168" t="s">
        <v>7652</v>
      </c>
      <c r="D2408" s="169">
        <v>400</v>
      </c>
      <c r="E2408" s="169">
        <v>565</v>
      </c>
      <c r="F2408" s="169">
        <v>775</v>
      </c>
      <c r="G2408" s="169">
        <v>825</v>
      </c>
      <c r="H2408" s="165">
        <f t="shared" si="47"/>
        <v>0.68484848484848482</v>
      </c>
      <c r="J2408" t="str">
        <v>Block Group 2, Census Tract 401.01, Union County, Tennessee</v>
      </c>
    </row>
    <row r="2409" spans="1:10" x14ac:dyDescent="0.3">
      <c r="A2409" s="167" t="s">
        <v>7699</v>
      </c>
      <c r="B2409" s="168" t="s">
        <v>3319</v>
      </c>
      <c r="C2409" s="168" t="s">
        <v>7652</v>
      </c>
      <c r="D2409" s="169">
        <v>120</v>
      </c>
      <c r="E2409" s="169">
        <v>150</v>
      </c>
      <c r="F2409" s="169">
        <v>215</v>
      </c>
      <c r="G2409" s="169">
        <v>380</v>
      </c>
      <c r="H2409" s="165">
        <f t="shared" si="47"/>
        <v>0.39473684210526316</v>
      </c>
      <c r="J2409" t="str">
        <v>Block Group 2, Census Tract 401.02, Rutherford County, Tennessee</v>
      </c>
    </row>
    <row r="2410" spans="1:10" x14ac:dyDescent="0.3">
      <c r="A2410" s="167" t="s">
        <v>7699</v>
      </c>
      <c r="B2410" s="168" t="s">
        <v>3320</v>
      </c>
      <c r="C2410" s="168" t="s">
        <v>7652</v>
      </c>
      <c r="D2410" s="169">
        <v>755</v>
      </c>
      <c r="E2410" s="170">
        <v>1380</v>
      </c>
      <c r="F2410" s="170">
        <v>1515</v>
      </c>
      <c r="G2410" s="170">
        <v>1640</v>
      </c>
      <c r="H2410" s="165">
        <f t="shared" si="47"/>
        <v>0.84146341463414631</v>
      </c>
      <c r="J2410" t="str">
        <v>Block Group 2, Census Tract 401.02, Union County, Tennessee</v>
      </c>
    </row>
    <row r="2411" spans="1:10" x14ac:dyDescent="0.3">
      <c r="A2411" s="167" t="s">
        <v>7699</v>
      </c>
      <c r="B2411" s="168" t="s">
        <v>3321</v>
      </c>
      <c r="C2411" s="168" t="s">
        <v>7652</v>
      </c>
      <c r="D2411" s="169">
        <v>335</v>
      </c>
      <c r="E2411" s="169">
        <v>690</v>
      </c>
      <c r="F2411" s="170">
        <v>1060</v>
      </c>
      <c r="G2411" s="170">
        <v>1325</v>
      </c>
      <c r="H2411" s="165">
        <f t="shared" si="47"/>
        <v>0.52075471698113207</v>
      </c>
      <c r="J2411" t="str">
        <v>Block Group 2, Census Tract 401.04, Rutherford County, Tennessee</v>
      </c>
    </row>
    <row r="2412" spans="1:10" x14ac:dyDescent="0.3">
      <c r="A2412" s="167" t="s">
        <v>7699</v>
      </c>
      <c r="B2412" s="168" t="s">
        <v>3322</v>
      </c>
      <c r="C2412" s="168" t="s">
        <v>7652</v>
      </c>
      <c r="D2412" s="169">
        <v>140</v>
      </c>
      <c r="E2412" s="169">
        <v>180</v>
      </c>
      <c r="F2412" s="169">
        <v>180</v>
      </c>
      <c r="G2412" s="169">
        <v>415</v>
      </c>
      <c r="H2412" s="165">
        <f t="shared" si="47"/>
        <v>0.43373493975903615</v>
      </c>
      <c r="J2412" t="str">
        <v>Block Group 2, Census Tract 401.05, Rutherford County, Tennessee</v>
      </c>
    </row>
    <row r="2413" spans="1:10" x14ac:dyDescent="0.3">
      <c r="A2413" s="167" t="s">
        <v>7699</v>
      </c>
      <c r="B2413" s="168" t="s">
        <v>3323</v>
      </c>
      <c r="C2413" s="168" t="s">
        <v>7652</v>
      </c>
      <c r="D2413" s="169">
        <v>600</v>
      </c>
      <c r="E2413" s="169">
        <v>815</v>
      </c>
      <c r="F2413" s="170">
        <v>1110</v>
      </c>
      <c r="G2413" s="170">
        <v>1510</v>
      </c>
      <c r="H2413" s="165">
        <f t="shared" si="47"/>
        <v>0.53973509933774833</v>
      </c>
      <c r="J2413" t="str">
        <v>Block Group 2, Census Tract 401.06, Rutherford County, Tennessee</v>
      </c>
    </row>
    <row r="2414" spans="1:10" x14ac:dyDescent="0.3">
      <c r="A2414" s="167" t="s">
        <v>7699</v>
      </c>
      <c r="B2414" s="168" t="s">
        <v>3324</v>
      </c>
      <c r="C2414" s="168" t="s">
        <v>7652</v>
      </c>
      <c r="D2414" s="169">
        <v>210</v>
      </c>
      <c r="E2414" s="169">
        <v>425</v>
      </c>
      <c r="F2414" s="169">
        <v>875</v>
      </c>
      <c r="G2414" s="170">
        <v>1115</v>
      </c>
      <c r="H2414" s="165">
        <f t="shared" si="47"/>
        <v>0.3811659192825112</v>
      </c>
      <c r="J2414" t="str">
        <v>Block Group 2, Census Tract 401.07, Rutherford County, Tennessee</v>
      </c>
    </row>
    <row r="2415" spans="1:10" x14ac:dyDescent="0.3">
      <c r="A2415" s="167" t="s">
        <v>7699</v>
      </c>
      <c r="B2415" s="168" t="s">
        <v>3325</v>
      </c>
      <c r="C2415" s="168" t="s">
        <v>7652</v>
      </c>
      <c r="D2415" s="169">
        <v>305</v>
      </c>
      <c r="E2415" s="169">
        <v>600</v>
      </c>
      <c r="F2415" s="170">
        <v>1105</v>
      </c>
      <c r="G2415" s="170">
        <v>1185</v>
      </c>
      <c r="H2415" s="165">
        <f t="shared" si="47"/>
        <v>0.50632911392405067</v>
      </c>
      <c r="J2415" t="str">
        <v>Block Group 2, Census Tract 402, Sullivan County, Tennessee</v>
      </c>
    </row>
    <row r="2416" spans="1:10" x14ac:dyDescent="0.3">
      <c r="A2416" s="167" t="s">
        <v>7699</v>
      </c>
      <c r="B2416" s="168" t="s">
        <v>3326</v>
      </c>
      <c r="C2416" s="168" t="s">
        <v>7652</v>
      </c>
      <c r="D2416" s="169">
        <v>470</v>
      </c>
      <c r="E2416" s="169">
        <v>685</v>
      </c>
      <c r="F2416" s="170">
        <v>1095</v>
      </c>
      <c r="G2416" s="170">
        <v>1920</v>
      </c>
      <c r="H2416" s="165">
        <f t="shared" si="47"/>
        <v>0.35677083333333331</v>
      </c>
      <c r="J2416" t="str">
        <v>Block Group 2, Census Tract 402, Tipton County, Tennessee</v>
      </c>
    </row>
    <row r="2417" spans="1:10" x14ac:dyDescent="0.3">
      <c r="A2417" s="167" t="s">
        <v>7699</v>
      </c>
      <c r="B2417" s="168" t="s">
        <v>3327</v>
      </c>
      <c r="C2417" s="168" t="s">
        <v>7652</v>
      </c>
      <c r="D2417" s="169">
        <v>460</v>
      </c>
      <c r="E2417" s="169">
        <v>925</v>
      </c>
      <c r="F2417" s="170">
        <v>1170</v>
      </c>
      <c r="G2417" s="170">
        <v>1345</v>
      </c>
      <c r="H2417" s="165">
        <f t="shared" si="47"/>
        <v>0.68773234200743494</v>
      </c>
      <c r="J2417" t="str">
        <v>Block Group 2, Census Tract 402.01, Union County, Tennessee</v>
      </c>
    </row>
    <row r="2418" spans="1:10" x14ac:dyDescent="0.3">
      <c r="A2418" s="167" t="s">
        <v>7699</v>
      </c>
      <c r="B2418" s="168" t="s">
        <v>3328</v>
      </c>
      <c r="C2418" s="168" t="s">
        <v>7652</v>
      </c>
      <c r="D2418" s="169">
        <v>215</v>
      </c>
      <c r="E2418" s="169">
        <v>280</v>
      </c>
      <c r="F2418" s="169">
        <v>510</v>
      </c>
      <c r="G2418" s="169">
        <v>525</v>
      </c>
      <c r="H2418" s="165">
        <f t="shared" si="47"/>
        <v>0.53333333333333333</v>
      </c>
      <c r="J2418" t="str">
        <v>Block Group 2, Census Tract 402.02, Union County, Tennessee</v>
      </c>
    </row>
    <row r="2419" spans="1:10" x14ac:dyDescent="0.3">
      <c r="A2419" s="167" t="s">
        <v>7699</v>
      </c>
      <c r="B2419" s="168" t="s">
        <v>3329</v>
      </c>
      <c r="C2419" s="168" t="s">
        <v>7652</v>
      </c>
      <c r="D2419" s="169">
        <v>125</v>
      </c>
      <c r="E2419" s="169">
        <v>230</v>
      </c>
      <c r="F2419" s="169">
        <v>765</v>
      </c>
      <c r="G2419" s="170">
        <v>1070</v>
      </c>
      <c r="H2419" s="165">
        <f t="shared" si="47"/>
        <v>0.21495327102803738</v>
      </c>
      <c r="J2419" t="str">
        <v>Block Group 2, Census Tract 403, Sullivan County, Tennessee</v>
      </c>
    </row>
    <row r="2420" spans="1:10" x14ac:dyDescent="0.3">
      <c r="A2420" s="167" t="s">
        <v>7699</v>
      </c>
      <c r="B2420" s="168" t="s">
        <v>3330</v>
      </c>
      <c r="C2420" s="168" t="s">
        <v>7652</v>
      </c>
      <c r="D2420" s="169">
        <v>50</v>
      </c>
      <c r="E2420" s="169">
        <v>175</v>
      </c>
      <c r="F2420" s="169">
        <v>420</v>
      </c>
      <c r="G2420" s="170">
        <v>2205</v>
      </c>
      <c r="H2420" s="165">
        <f t="shared" si="47"/>
        <v>7.9365079365079361E-2</v>
      </c>
      <c r="J2420" t="str">
        <v>Block Group 2, Census Tract 403, Union County, Tennessee</v>
      </c>
    </row>
    <row r="2421" spans="1:10" x14ac:dyDescent="0.3">
      <c r="A2421" s="167" t="s">
        <v>7699</v>
      </c>
      <c r="B2421" s="168" t="s">
        <v>3331</v>
      </c>
      <c r="C2421" s="168" t="s">
        <v>7652</v>
      </c>
      <c r="D2421" s="169">
        <v>250</v>
      </c>
      <c r="E2421" s="169">
        <v>875</v>
      </c>
      <c r="F2421" s="170">
        <v>1705</v>
      </c>
      <c r="G2421" s="170">
        <v>2600</v>
      </c>
      <c r="H2421" s="165">
        <f t="shared" si="47"/>
        <v>0.33653846153846156</v>
      </c>
      <c r="J2421" t="str">
        <v>Block Group 2, Census Tract 403.02, Tipton County, Tennessee</v>
      </c>
    </row>
    <row r="2422" spans="1:10" x14ac:dyDescent="0.3">
      <c r="A2422" s="167" t="s">
        <v>7699</v>
      </c>
      <c r="B2422" s="168" t="s">
        <v>3332</v>
      </c>
      <c r="C2422" s="168" t="s">
        <v>7652</v>
      </c>
      <c r="D2422" s="169">
        <v>620</v>
      </c>
      <c r="E2422" s="169">
        <v>950</v>
      </c>
      <c r="F2422" s="170">
        <v>1025</v>
      </c>
      <c r="G2422" s="170">
        <v>1375</v>
      </c>
      <c r="H2422" s="165">
        <f t="shared" si="47"/>
        <v>0.69090909090909092</v>
      </c>
      <c r="J2422" t="str">
        <v>Block Group 2, Census Tract 403.03, Tipton County, Tennessee</v>
      </c>
    </row>
    <row r="2423" spans="1:10" x14ac:dyDescent="0.3">
      <c r="A2423" s="167" t="s">
        <v>7699</v>
      </c>
      <c r="B2423" s="168" t="s">
        <v>3333</v>
      </c>
      <c r="C2423" s="168" t="s">
        <v>7652</v>
      </c>
      <c r="D2423" s="169">
        <v>410</v>
      </c>
      <c r="E2423" s="169">
        <v>975</v>
      </c>
      <c r="F2423" s="170">
        <v>1325</v>
      </c>
      <c r="G2423" s="170">
        <v>1690</v>
      </c>
      <c r="H2423" s="165">
        <f t="shared" si="47"/>
        <v>0.57692307692307687</v>
      </c>
      <c r="J2423" t="str">
        <v>Block Group 2, Census Tract 403.04, Tipton County, Tennessee</v>
      </c>
    </row>
    <row r="2424" spans="1:10" x14ac:dyDescent="0.3">
      <c r="A2424" s="167" t="s">
        <v>7699</v>
      </c>
      <c r="B2424" s="168" t="s">
        <v>3334</v>
      </c>
      <c r="C2424" s="168" t="s">
        <v>7652</v>
      </c>
      <c r="D2424" s="169">
        <v>0</v>
      </c>
      <c r="E2424" s="169">
        <v>150</v>
      </c>
      <c r="F2424" s="169">
        <v>390</v>
      </c>
      <c r="G2424" s="170">
        <v>2135</v>
      </c>
      <c r="H2424" s="165">
        <f t="shared" si="47"/>
        <v>7.0257611241217793E-2</v>
      </c>
      <c r="J2424" t="str">
        <v>Block Group 2, Census Tract 403.07, Rutherford County, Tennessee</v>
      </c>
    </row>
    <row r="2425" spans="1:10" x14ac:dyDescent="0.3">
      <c r="A2425" s="167" t="s">
        <v>7699</v>
      </c>
      <c r="B2425" s="168" t="s">
        <v>3335</v>
      </c>
      <c r="C2425" s="168" t="s">
        <v>7652</v>
      </c>
      <c r="D2425" s="169">
        <v>190</v>
      </c>
      <c r="E2425" s="169">
        <v>375</v>
      </c>
      <c r="F2425" s="169">
        <v>430</v>
      </c>
      <c r="G2425" s="170">
        <v>1610</v>
      </c>
      <c r="H2425" s="165">
        <f t="shared" si="47"/>
        <v>0.23291925465838509</v>
      </c>
      <c r="J2425" t="str">
        <v>Block Group 2, Census Tract 403.08, Rutherford County, Tennessee</v>
      </c>
    </row>
    <row r="2426" spans="1:10" x14ac:dyDescent="0.3">
      <c r="A2426" s="167" t="s">
        <v>7699</v>
      </c>
      <c r="B2426" s="168" t="s">
        <v>3336</v>
      </c>
      <c r="C2426" s="168" t="s">
        <v>7652</v>
      </c>
      <c r="D2426" s="169">
        <v>370</v>
      </c>
      <c r="E2426" s="169">
        <v>615</v>
      </c>
      <c r="F2426" s="169">
        <v>915</v>
      </c>
      <c r="G2426" s="170">
        <v>1625</v>
      </c>
      <c r="H2426" s="165">
        <f t="shared" si="47"/>
        <v>0.37846153846153846</v>
      </c>
      <c r="J2426" t="str">
        <v>Block Group 2, Census Tract 403.09, Rutherford County, Tennessee</v>
      </c>
    </row>
    <row r="2427" spans="1:10" x14ac:dyDescent="0.3">
      <c r="A2427" s="167" t="s">
        <v>7699</v>
      </c>
      <c r="B2427" s="168" t="s">
        <v>3337</v>
      </c>
      <c r="C2427" s="168" t="s">
        <v>7652</v>
      </c>
      <c r="D2427" s="169">
        <v>105</v>
      </c>
      <c r="E2427" s="169">
        <v>235</v>
      </c>
      <c r="F2427" s="169">
        <v>285</v>
      </c>
      <c r="G2427" s="169">
        <v>555</v>
      </c>
      <c r="H2427" s="165">
        <f t="shared" si="47"/>
        <v>0.42342342342342343</v>
      </c>
      <c r="J2427" t="str">
        <v>Block Group 2, Census Tract 403.10, Rutherford County, Tennessee</v>
      </c>
    </row>
    <row r="2428" spans="1:10" x14ac:dyDescent="0.3">
      <c r="A2428" s="167" t="s">
        <v>7699</v>
      </c>
      <c r="B2428" s="168" t="s">
        <v>3338</v>
      </c>
      <c r="C2428" s="168" t="s">
        <v>7652</v>
      </c>
      <c r="D2428" s="169">
        <v>310</v>
      </c>
      <c r="E2428" s="169">
        <v>405</v>
      </c>
      <c r="F2428" s="169">
        <v>835</v>
      </c>
      <c r="G2428" s="170">
        <v>1355</v>
      </c>
      <c r="H2428" s="165">
        <f t="shared" si="47"/>
        <v>0.2988929889298893</v>
      </c>
      <c r="J2428" t="str">
        <v>Block Group 2, Census Tract 403.11, Rutherford County, Tennessee</v>
      </c>
    </row>
    <row r="2429" spans="1:10" x14ac:dyDescent="0.3">
      <c r="A2429" s="167" t="s">
        <v>7699</v>
      </c>
      <c r="B2429" s="168" t="s">
        <v>3339</v>
      </c>
      <c r="C2429" s="168" t="s">
        <v>7652</v>
      </c>
      <c r="D2429" s="169">
        <v>905</v>
      </c>
      <c r="E2429" s="170">
        <v>1415</v>
      </c>
      <c r="F2429" s="170">
        <v>1630</v>
      </c>
      <c r="G2429" s="170">
        <v>1835</v>
      </c>
      <c r="H2429" s="165">
        <f t="shared" si="47"/>
        <v>0.77111716621253401</v>
      </c>
      <c r="J2429" t="str">
        <v>Block Group 2, Census Tract 403.12, Rutherford County, Tennessee</v>
      </c>
    </row>
    <row r="2430" spans="1:10" x14ac:dyDescent="0.3">
      <c r="A2430" s="167" t="s">
        <v>7699</v>
      </c>
      <c r="B2430" s="168" t="s">
        <v>3340</v>
      </c>
      <c r="C2430" s="168" t="s">
        <v>7652</v>
      </c>
      <c r="D2430" s="169">
        <v>630</v>
      </c>
      <c r="E2430" s="170">
        <v>1195</v>
      </c>
      <c r="F2430" s="170">
        <v>1575</v>
      </c>
      <c r="G2430" s="170">
        <v>2395</v>
      </c>
      <c r="H2430" s="165">
        <f t="shared" si="47"/>
        <v>0.4989561586638831</v>
      </c>
      <c r="J2430" t="str">
        <v>Block Group 2, Census Tract 404, Tipton County, Tennessee</v>
      </c>
    </row>
    <row r="2431" spans="1:10" x14ac:dyDescent="0.3">
      <c r="A2431" s="167" t="s">
        <v>7699</v>
      </c>
      <c r="B2431" s="168" t="s">
        <v>3341</v>
      </c>
      <c r="C2431" s="168" t="s">
        <v>7652</v>
      </c>
      <c r="D2431" s="169">
        <v>45</v>
      </c>
      <c r="E2431" s="169">
        <v>80</v>
      </c>
      <c r="F2431" s="169">
        <v>130</v>
      </c>
      <c r="G2431" s="170">
        <v>1180</v>
      </c>
      <c r="H2431" s="165">
        <f t="shared" si="47"/>
        <v>6.7796610169491525E-2</v>
      </c>
      <c r="J2431" t="str">
        <v>Block Group 2, Census Tract 404.04, Rutherford County, Tennessee</v>
      </c>
    </row>
    <row r="2432" spans="1:10" x14ac:dyDescent="0.3">
      <c r="A2432" s="167" t="s">
        <v>7699</v>
      </c>
      <c r="B2432" s="168" t="s">
        <v>3342</v>
      </c>
      <c r="C2432" s="168" t="s">
        <v>7652</v>
      </c>
      <c r="D2432" s="169">
        <v>285</v>
      </c>
      <c r="E2432" s="169">
        <v>635</v>
      </c>
      <c r="F2432" s="169">
        <v>870</v>
      </c>
      <c r="G2432" s="170">
        <v>2285</v>
      </c>
      <c r="H2432" s="165">
        <f t="shared" si="47"/>
        <v>0.27789934354485779</v>
      </c>
      <c r="J2432" t="str">
        <v>Block Group 2, Census Tract 404.05, Rutherford County, Tennessee</v>
      </c>
    </row>
    <row r="2433" spans="1:10" x14ac:dyDescent="0.3">
      <c r="A2433" s="167" t="s">
        <v>7699</v>
      </c>
      <c r="B2433" s="168" t="s">
        <v>3343</v>
      </c>
      <c r="C2433" s="168" t="s">
        <v>7652</v>
      </c>
      <c r="D2433" s="169">
        <v>225</v>
      </c>
      <c r="E2433" s="169">
        <v>545</v>
      </c>
      <c r="F2433" s="169">
        <v>990</v>
      </c>
      <c r="G2433" s="170">
        <v>2635</v>
      </c>
      <c r="H2433" s="165">
        <f t="shared" si="47"/>
        <v>0.20683111954459202</v>
      </c>
      <c r="J2433" t="str">
        <v>Block Group 2, Census Tract 405, Sullivan County, Tennessee</v>
      </c>
    </row>
    <row r="2434" spans="1:10" x14ac:dyDescent="0.3">
      <c r="A2434" s="167" t="s">
        <v>7699</v>
      </c>
      <c r="B2434" s="168" t="s">
        <v>3344</v>
      </c>
      <c r="C2434" s="168" t="s">
        <v>7652</v>
      </c>
      <c r="D2434" s="169">
        <v>205</v>
      </c>
      <c r="E2434" s="169">
        <v>585</v>
      </c>
      <c r="F2434" s="170">
        <v>1125</v>
      </c>
      <c r="G2434" s="170">
        <v>2620</v>
      </c>
      <c r="H2434" s="165">
        <f t="shared" si="47"/>
        <v>0.22328244274809161</v>
      </c>
      <c r="J2434" t="str">
        <v>Block Group 2, Census Tract 405, Tipton County, Tennessee</v>
      </c>
    </row>
    <row r="2435" spans="1:10" x14ac:dyDescent="0.3">
      <c r="A2435" s="167" t="s">
        <v>7699</v>
      </c>
      <c r="B2435" s="168" t="s">
        <v>3345</v>
      </c>
      <c r="C2435" s="168" t="s">
        <v>7652</v>
      </c>
      <c r="D2435" s="169">
        <v>530</v>
      </c>
      <c r="E2435" s="170">
        <v>1055</v>
      </c>
      <c r="F2435" s="170">
        <v>1960</v>
      </c>
      <c r="G2435" s="170">
        <v>3505</v>
      </c>
      <c r="H2435" s="165">
        <f t="shared" si="47"/>
        <v>0.30099857346647646</v>
      </c>
      <c r="J2435" t="str">
        <v>Block Group 2, Census Tract 405.01, Rutherford County, Tennessee</v>
      </c>
    </row>
    <row r="2436" spans="1:10" x14ac:dyDescent="0.3">
      <c r="A2436" s="167" t="s">
        <v>7699</v>
      </c>
      <c r="B2436" s="168" t="s">
        <v>3346</v>
      </c>
      <c r="C2436" s="168" t="s">
        <v>7652</v>
      </c>
      <c r="D2436" s="169">
        <v>270</v>
      </c>
      <c r="E2436" s="169">
        <v>315</v>
      </c>
      <c r="F2436" s="169">
        <v>450</v>
      </c>
      <c r="G2436" s="170">
        <v>2045</v>
      </c>
      <c r="H2436" s="165">
        <f t="shared" ref="H2436:H2499" si="48">E2436/G2436</f>
        <v>0.15403422982885084</v>
      </c>
      <c r="J2436" t="str">
        <v>Block Group 2, Census Tract 405.02, Rutherford County, Tennessee</v>
      </c>
    </row>
    <row r="2437" spans="1:10" x14ac:dyDescent="0.3">
      <c r="A2437" s="167" t="s">
        <v>7699</v>
      </c>
      <c r="B2437" s="168" t="s">
        <v>3347</v>
      </c>
      <c r="C2437" s="168" t="s">
        <v>7652</v>
      </c>
      <c r="D2437" s="169">
        <v>90</v>
      </c>
      <c r="E2437" s="169">
        <v>235</v>
      </c>
      <c r="F2437" s="169">
        <v>455</v>
      </c>
      <c r="G2437" s="169">
        <v>585</v>
      </c>
      <c r="H2437" s="165">
        <f t="shared" si="48"/>
        <v>0.40170940170940173</v>
      </c>
      <c r="J2437" t="str">
        <v>Block Group 2, Census Tract 406, Rutherford County, Tennessee</v>
      </c>
    </row>
    <row r="2438" spans="1:10" x14ac:dyDescent="0.3">
      <c r="A2438" s="167" t="s">
        <v>7699</v>
      </c>
      <c r="B2438" s="168" t="s">
        <v>3348</v>
      </c>
      <c r="C2438" s="168" t="s">
        <v>7652</v>
      </c>
      <c r="D2438" s="169">
        <v>245</v>
      </c>
      <c r="E2438" s="169">
        <v>850</v>
      </c>
      <c r="F2438" s="170">
        <v>1215</v>
      </c>
      <c r="G2438" s="170">
        <v>1450</v>
      </c>
      <c r="H2438" s="165">
        <f t="shared" si="48"/>
        <v>0.58620689655172409</v>
      </c>
      <c r="J2438" t="str">
        <v>Block Group 2, Census Tract 406, Sullivan County, Tennessee</v>
      </c>
    </row>
    <row r="2439" spans="1:10" x14ac:dyDescent="0.3">
      <c r="A2439" s="167" t="s">
        <v>7699</v>
      </c>
      <c r="B2439" s="168" t="s">
        <v>3349</v>
      </c>
      <c r="C2439" s="168" t="s">
        <v>7652</v>
      </c>
      <c r="D2439" s="169">
        <v>220</v>
      </c>
      <c r="E2439" s="169">
        <v>485</v>
      </c>
      <c r="F2439" s="169">
        <v>725</v>
      </c>
      <c r="G2439" s="170">
        <v>1165</v>
      </c>
      <c r="H2439" s="165">
        <f t="shared" si="48"/>
        <v>0.41630901287553645</v>
      </c>
      <c r="J2439" t="str">
        <v>Block Group 2, Census Tract 406.01, Tipton County, Tennessee</v>
      </c>
    </row>
    <row r="2440" spans="1:10" x14ac:dyDescent="0.3">
      <c r="A2440" s="167" t="s">
        <v>7699</v>
      </c>
      <c r="B2440" s="168" t="s">
        <v>3350</v>
      </c>
      <c r="C2440" s="168" t="s">
        <v>7652</v>
      </c>
      <c r="D2440" s="169">
        <v>875</v>
      </c>
      <c r="E2440" s="170">
        <v>1225</v>
      </c>
      <c r="F2440" s="170">
        <v>1315</v>
      </c>
      <c r="G2440" s="170">
        <v>2150</v>
      </c>
      <c r="H2440" s="165">
        <f t="shared" si="48"/>
        <v>0.56976744186046513</v>
      </c>
      <c r="J2440" t="str">
        <v>Block Group 2, Census Tract 406.02, Tipton County, Tennessee</v>
      </c>
    </row>
    <row r="2441" spans="1:10" x14ac:dyDescent="0.3">
      <c r="A2441" s="167" t="s">
        <v>7699</v>
      </c>
      <c r="B2441" s="168" t="s">
        <v>3351</v>
      </c>
      <c r="C2441" s="168" t="s">
        <v>7652</v>
      </c>
      <c r="D2441" s="169">
        <v>310</v>
      </c>
      <c r="E2441" s="169">
        <v>555</v>
      </c>
      <c r="F2441" s="169">
        <v>715</v>
      </c>
      <c r="G2441" s="169">
        <v>995</v>
      </c>
      <c r="H2441" s="165">
        <f t="shared" si="48"/>
        <v>0.55778894472361806</v>
      </c>
      <c r="J2441" t="str">
        <v>Block Group 2, Census Tract 407, Tipton County, Tennessee</v>
      </c>
    </row>
    <row r="2442" spans="1:10" x14ac:dyDescent="0.3">
      <c r="A2442" s="167" t="s">
        <v>7699</v>
      </c>
      <c r="B2442" s="168" t="s">
        <v>3352</v>
      </c>
      <c r="C2442" s="168" t="s">
        <v>7652</v>
      </c>
      <c r="D2442" s="169">
        <v>130</v>
      </c>
      <c r="E2442" s="169">
        <v>795</v>
      </c>
      <c r="F2442" s="170">
        <v>1490</v>
      </c>
      <c r="G2442" s="170">
        <v>1875</v>
      </c>
      <c r="H2442" s="165">
        <f t="shared" si="48"/>
        <v>0.42399999999999999</v>
      </c>
      <c r="J2442" t="str">
        <v>Block Group 2, Census Tract 407.02, Rutherford County, Tennessee</v>
      </c>
    </row>
    <row r="2443" spans="1:10" x14ac:dyDescent="0.3">
      <c r="A2443" s="167" t="s">
        <v>7699</v>
      </c>
      <c r="B2443" s="168" t="s">
        <v>3353</v>
      </c>
      <c r="C2443" s="168" t="s">
        <v>7652</v>
      </c>
      <c r="D2443" s="170">
        <v>1095</v>
      </c>
      <c r="E2443" s="170">
        <v>2095</v>
      </c>
      <c r="F2443" s="170">
        <v>2770</v>
      </c>
      <c r="G2443" s="170">
        <v>3100</v>
      </c>
      <c r="H2443" s="165">
        <f t="shared" si="48"/>
        <v>0.6758064516129032</v>
      </c>
      <c r="J2443" t="str">
        <v>Block Group 2, Census Tract 407.03, Rutherford County, Tennessee</v>
      </c>
    </row>
    <row r="2444" spans="1:10" x14ac:dyDescent="0.3">
      <c r="A2444" s="167" t="s">
        <v>7699</v>
      </c>
      <c r="B2444" s="168" t="s">
        <v>3354</v>
      </c>
      <c r="C2444" s="168" t="s">
        <v>7652</v>
      </c>
      <c r="D2444" s="169">
        <v>155</v>
      </c>
      <c r="E2444" s="169">
        <v>400</v>
      </c>
      <c r="F2444" s="169">
        <v>505</v>
      </c>
      <c r="G2444" s="169">
        <v>895</v>
      </c>
      <c r="H2444" s="165">
        <f t="shared" si="48"/>
        <v>0.44692737430167595</v>
      </c>
      <c r="J2444" t="str">
        <v>Block Group 2, Census Tract 407.04, Rutherford County, Tennessee</v>
      </c>
    </row>
    <row r="2445" spans="1:10" x14ac:dyDescent="0.3">
      <c r="A2445" s="167" t="s">
        <v>7699</v>
      </c>
      <c r="B2445" s="168" t="s">
        <v>3355</v>
      </c>
      <c r="C2445" s="168" t="s">
        <v>7652</v>
      </c>
      <c r="D2445" s="169">
        <v>385</v>
      </c>
      <c r="E2445" s="169">
        <v>565</v>
      </c>
      <c r="F2445" s="169">
        <v>700</v>
      </c>
      <c r="G2445" s="169">
        <v>700</v>
      </c>
      <c r="H2445" s="165">
        <f t="shared" si="48"/>
        <v>0.80714285714285716</v>
      </c>
      <c r="J2445" t="str">
        <v>Block Group 2, Census Tract 408, Sullivan County, Tennessee</v>
      </c>
    </row>
    <row r="2446" spans="1:10" x14ac:dyDescent="0.3">
      <c r="A2446" s="167" t="s">
        <v>7699</v>
      </c>
      <c r="B2446" s="168" t="s">
        <v>3356</v>
      </c>
      <c r="C2446" s="168" t="s">
        <v>7652</v>
      </c>
      <c r="D2446" s="169">
        <v>380</v>
      </c>
      <c r="E2446" s="169">
        <v>550</v>
      </c>
      <c r="F2446" s="170">
        <v>1345</v>
      </c>
      <c r="G2446" s="170">
        <v>2435</v>
      </c>
      <c r="H2446" s="165">
        <f t="shared" si="48"/>
        <v>0.22587268993839835</v>
      </c>
      <c r="J2446" t="str">
        <v>Block Group 2, Census Tract 408, Tipton County, Tennessee</v>
      </c>
    </row>
    <row r="2447" spans="1:10" x14ac:dyDescent="0.3">
      <c r="A2447" s="167" t="s">
        <v>7699</v>
      </c>
      <c r="B2447" s="168" t="s">
        <v>3357</v>
      </c>
      <c r="C2447" s="168" t="s">
        <v>7652</v>
      </c>
      <c r="D2447" s="169">
        <v>360</v>
      </c>
      <c r="E2447" s="169">
        <v>555</v>
      </c>
      <c r="F2447" s="169">
        <v>905</v>
      </c>
      <c r="G2447" s="170">
        <v>2335</v>
      </c>
      <c r="H2447" s="165">
        <f t="shared" si="48"/>
        <v>0.23768736616702354</v>
      </c>
      <c r="J2447" t="str">
        <v>Block Group 2, Census Tract 408.06, Rutherford County, Tennessee</v>
      </c>
    </row>
    <row r="2448" spans="1:10" x14ac:dyDescent="0.3">
      <c r="A2448" s="167" t="s">
        <v>7699</v>
      </c>
      <c r="B2448" s="168" t="s">
        <v>3358</v>
      </c>
      <c r="C2448" s="168" t="s">
        <v>7652</v>
      </c>
      <c r="D2448" s="169">
        <v>350</v>
      </c>
      <c r="E2448" s="169">
        <v>615</v>
      </c>
      <c r="F2448" s="170">
        <v>1025</v>
      </c>
      <c r="G2448" s="170">
        <v>2805</v>
      </c>
      <c r="H2448" s="165">
        <f t="shared" si="48"/>
        <v>0.21925133689839571</v>
      </c>
      <c r="J2448" t="str">
        <v>Block Group 2, Census Tract 408.07, Rutherford County, Tennessee</v>
      </c>
    </row>
    <row r="2449" spans="1:10" x14ac:dyDescent="0.3">
      <c r="A2449" s="167" t="s">
        <v>7699</v>
      </c>
      <c r="B2449" s="168" t="s">
        <v>3359</v>
      </c>
      <c r="C2449" s="168" t="s">
        <v>7652</v>
      </c>
      <c r="D2449" s="169">
        <v>345</v>
      </c>
      <c r="E2449" s="169">
        <v>735</v>
      </c>
      <c r="F2449" s="170">
        <v>1350</v>
      </c>
      <c r="G2449" s="170">
        <v>2250</v>
      </c>
      <c r="H2449" s="165">
        <f t="shared" si="48"/>
        <v>0.32666666666666666</v>
      </c>
      <c r="J2449" t="str">
        <v>Block Group 2, Census Tract 408.08, Rutherford County, Tennessee</v>
      </c>
    </row>
    <row r="2450" spans="1:10" x14ac:dyDescent="0.3">
      <c r="A2450" s="167" t="s">
        <v>7699</v>
      </c>
      <c r="B2450" s="168" t="s">
        <v>3360</v>
      </c>
      <c r="C2450" s="168" t="s">
        <v>7652</v>
      </c>
      <c r="D2450" s="169">
        <v>220</v>
      </c>
      <c r="E2450" s="169">
        <v>235</v>
      </c>
      <c r="F2450" s="169">
        <v>580</v>
      </c>
      <c r="G2450" s="170">
        <v>1375</v>
      </c>
      <c r="H2450" s="165">
        <f t="shared" si="48"/>
        <v>0.1709090909090909</v>
      </c>
      <c r="J2450" t="str">
        <v>Block Group 2, Census Tract 408.09, Rutherford County, Tennessee</v>
      </c>
    </row>
    <row r="2451" spans="1:10" x14ac:dyDescent="0.3">
      <c r="A2451" s="167" t="s">
        <v>7699</v>
      </c>
      <c r="B2451" s="168" t="s">
        <v>3361</v>
      </c>
      <c r="C2451" s="168" t="s">
        <v>7652</v>
      </c>
      <c r="D2451" s="169">
        <v>180</v>
      </c>
      <c r="E2451" s="169">
        <v>365</v>
      </c>
      <c r="F2451" s="170">
        <v>1100</v>
      </c>
      <c r="G2451" s="170">
        <v>1705</v>
      </c>
      <c r="H2451" s="165">
        <f t="shared" si="48"/>
        <v>0.21407624633431085</v>
      </c>
      <c r="J2451" t="str">
        <v>Block Group 2, Census Tract 408.10, Rutherford County, Tennessee</v>
      </c>
    </row>
    <row r="2452" spans="1:10" x14ac:dyDescent="0.3">
      <c r="A2452" s="167" t="s">
        <v>7699</v>
      </c>
      <c r="B2452" s="168" t="s">
        <v>3362</v>
      </c>
      <c r="C2452" s="168" t="s">
        <v>7652</v>
      </c>
      <c r="D2452" s="169">
        <v>295</v>
      </c>
      <c r="E2452" s="169">
        <v>915</v>
      </c>
      <c r="F2452" s="170">
        <v>1360</v>
      </c>
      <c r="G2452" s="170">
        <v>1930</v>
      </c>
      <c r="H2452" s="165">
        <f t="shared" si="48"/>
        <v>0.47409326424870468</v>
      </c>
      <c r="J2452" t="str">
        <v>Block Group 2, Census Tract 408.11, Rutherford County, Tennessee</v>
      </c>
    </row>
    <row r="2453" spans="1:10" x14ac:dyDescent="0.3">
      <c r="A2453" s="167" t="s">
        <v>7699</v>
      </c>
      <c r="B2453" s="168" t="s">
        <v>3363</v>
      </c>
      <c r="C2453" s="168" t="s">
        <v>7652</v>
      </c>
      <c r="D2453" s="169">
        <v>575</v>
      </c>
      <c r="E2453" s="169">
        <v>880</v>
      </c>
      <c r="F2453" s="170">
        <v>1110</v>
      </c>
      <c r="G2453" s="170">
        <v>1700</v>
      </c>
      <c r="H2453" s="165">
        <f t="shared" si="48"/>
        <v>0.51764705882352946</v>
      </c>
      <c r="J2453" t="str">
        <v>Block Group 2, Census Tract 408.12, Rutherford County, Tennessee</v>
      </c>
    </row>
    <row r="2454" spans="1:10" x14ac:dyDescent="0.3">
      <c r="A2454" s="167" t="s">
        <v>7699</v>
      </c>
      <c r="B2454" s="168" t="s">
        <v>3364</v>
      </c>
      <c r="C2454" s="168" t="s">
        <v>7652</v>
      </c>
      <c r="D2454" s="169">
        <v>770</v>
      </c>
      <c r="E2454" s="170">
        <v>1070</v>
      </c>
      <c r="F2454" s="170">
        <v>1505</v>
      </c>
      <c r="G2454" s="170">
        <v>2015</v>
      </c>
      <c r="H2454" s="165">
        <f t="shared" si="48"/>
        <v>0.53101736972704716</v>
      </c>
      <c r="J2454" t="str">
        <v>Block Group 2, Census Tract 409, Sullivan County, Tennessee</v>
      </c>
    </row>
    <row r="2455" spans="1:10" x14ac:dyDescent="0.3">
      <c r="A2455" s="167" t="s">
        <v>7699</v>
      </c>
      <c r="B2455" s="168" t="s">
        <v>3365</v>
      </c>
      <c r="C2455" s="168" t="s">
        <v>7652</v>
      </c>
      <c r="D2455" s="169">
        <v>975</v>
      </c>
      <c r="E2455" s="170">
        <v>1155</v>
      </c>
      <c r="F2455" s="170">
        <v>1735</v>
      </c>
      <c r="G2455" s="170">
        <v>2350</v>
      </c>
      <c r="H2455" s="165">
        <f t="shared" si="48"/>
        <v>0.49148936170212765</v>
      </c>
      <c r="J2455" t="str">
        <v>Block Group 2, Census Tract 409, Tipton County, Tennessee</v>
      </c>
    </row>
    <row r="2456" spans="1:10" x14ac:dyDescent="0.3">
      <c r="A2456" s="167" t="s">
        <v>7699</v>
      </c>
      <c r="B2456" s="168" t="s">
        <v>3366</v>
      </c>
      <c r="C2456" s="168" t="s">
        <v>7652</v>
      </c>
      <c r="D2456" s="169">
        <v>445</v>
      </c>
      <c r="E2456" s="169">
        <v>895</v>
      </c>
      <c r="F2456" s="170">
        <v>1265</v>
      </c>
      <c r="G2456" s="170">
        <v>2130</v>
      </c>
      <c r="H2456" s="165">
        <f t="shared" si="48"/>
        <v>0.42018779342723006</v>
      </c>
      <c r="J2456" t="str">
        <v>Block Group 2, Census Tract 409.01, Rutherford County, Tennessee</v>
      </c>
    </row>
    <row r="2457" spans="1:10" x14ac:dyDescent="0.3">
      <c r="A2457" s="167" t="s">
        <v>7699</v>
      </c>
      <c r="B2457" s="168" t="s">
        <v>3367</v>
      </c>
      <c r="C2457" s="168" t="s">
        <v>7652</v>
      </c>
      <c r="D2457" s="169">
        <v>355</v>
      </c>
      <c r="E2457" s="170">
        <v>1170</v>
      </c>
      <c r="F2457" s="170">
        <v>1665</v>
      </c>
      <c r="G2457" s="170">
        <v>2100</v>
      </c>
      <c r="H2457" s="165">
        <f t="shared" si="48"/>
        <v>0.55714285714285716</v>
      </c>
      <c r="J2457" t="str">
        <v>Block Group 2, Census Tract 409.04, Rutherford County, Tennessee</v>
      </c>
    </row>
    <row r="2458" spans="1:10" x14ac:dyDescent="0.3">
      <c r="A2458" s="167" t="s">
        <v>7699</v>
      </c>
      <c r="B2458" s="168" t="s">
        <v>3368</v>
      </c>
      <c r="C2458" s="168" t="s">
        <v>7652</v>
      </c>
      <c r="D2458" s="170">
        <v>1685</v>
      </c>
      <c r="E2458" s="170">
        <v>2075</v>
      </c>
      <c r="F2458" s="170">
        <v>2300</v>
      </c>
      <c r="G2458" s="170">
        <v>2730</v>
      </c>
      <c r="H2458" s="165">
        <f t="shared" si="48"/>
        <v>0.76007326007326004</v>
      </c>
      <c r="J2458" t="str">
        <v>Block Group 2, Census Tract 409.06, Rutherford County, Tennessee</v>
      </c>
    </row>
    <row r="2459" spans="1:10" x14ac:dyDescent="0.3">
      <c r="A2459" s="167" t="s">
        <v>7699</v>
      </c>
      <c r="B2459" s="168" t="s">
        <v>3369</v>
      </c>
      <c r="C2459" s="168" t="s">
        <v>7652</v>
      </c>
      <c r="D2459" s="169">
        <v>360</v>
      </c>
      <c r="E2459" s="169">
        <v>565</v>
      </c>
      <c r="F2459" s="169">
        <v>725</v>
      </c>
      <c r="G2459" s="169">
        <v>880</v>
      </c>
      <c r="H2459" s="165">
        <f t="shared" si="48"/>
        <v>0.64204545454545459</v>
      </c>
      <c r="J2459" t="str">
        <v>Block Group 2, Census Tract 409.07, Rutherford County, Tennessee</v>
      </c>
    </row>
    <row r="2460" spans="1:10" x14ac:dyDescent="0.3">
      <c r="A2460" s="167" t="s">
        <v>7699</v>
      </c>
      <c r="B2460" s="168" t="s">
        <v>3370</v>
      </c>
      <c r="C2460" s="168" t="s">
        <v>7652</v>
      </c>
      <c r="D2460" s="169">
        <v>0</v>
      </c>
      <c r="E2460" s="169">
        <v>0</v>
      </c>
      <c r="F2460" s="169">
        <v>105</v>
      </c>
      <c r="G2460" s="169">
        <v>400</v>
      </c>
      <c r="H2460" s="165">
        <f t="shared" si="48"/>
        <v>0</v>
      </c>
      <c r="J2460" t="str">
        <v>Block Group 2, Census Tract 409.08, Rutherford County, Tennessee</v>
      </c>
    </row>
    <row r="2461" spans="1:10" x14ac:dyDescent="0.3">
      <c r="A2461" s="167" t="s">
        <v>7699</v>
      </c>
      <c r="B2461" s="168" t="s">
        <v>3371</v>
      </c>
      <c r="C2461" s="168" t="s">
        <v>7652</v>
      </c>
      <c r="D2461" s="169">
        <v>325</v>
      </c>
      <c r="E2461" s="169">
        <v>885</v>
      </c>
      <c r="F2461" s="170">
        <v>1125</v>
      </c>
      <c r="G2461" s="170">
        <v>1690</v>
      </c>
      <c r="H2461" s="165">
        <f t="shared" si="48"/>
        <v>0.52366863905325445</v>
      </c>
      <c r="J2461" t="str">
        <v>Block Group 2, Census Tract 409.09, Rutherford County, Tennessee</v>
      </c>
    </row>
    <row r="2462" spans="1:10" x14ac:dyDescent="0.3">
      <c r="A2462" s="167" t="s">
        <v>7699</v>
      </c>
      <c r="B2462" s="168" t="s">
        <v>3372</v>
      </c>
      <c r="C2462" s="168" t="s">
        <v>7652</v>
      </c>
      <c r="D2462" s="169">
        <v>790</v>
      </c>
      <c r="E2462" s="170">
        <v>1075</v>
      </c>
      <c r="F2462" s="170">
        <v>1375</v>
      </c>
      <c r="G2462" s="170">
        <v>2185</v>
      </c>
      <c r="H2462" s="165">
        <f t="shared" si="48"/>
        <v>0.49199084668192222</v>
      </c>
      <c r="J2462" t="str">
        <v>Block Group 2, Census Tract 409.10, Rutherford County, Tennessee</v>
      </c>
    </row>
    <row r="2463" spans="1:10" x14ac:dyDescent="0.3">
      <c r="A2463" s="167" t="s">
        <v>7699</v>
      </c>
      <c r="B2463" s="168" t="s">
        <v>3373</v>
      </c>
      <c r="C2463" s="168" t="s">
        <v>7652</v>
      </c>
      <c r="D2463" s="169">
        <v>955</v>
      </c>
      <c r="E2463" s="170">
        <v>1245</v>
      </c>
      <c r="F2463" s="170">
        <v>1635</v>
      </c>
      <c r="G2463" s="170">
        <v>1800</v>
      </c>
      <c r="H2463" s="165">
        <f t="shared" si="48"/>
        <v>0.69166666666666665</v>
      </c>
      <c r="J2463" t="str">
        <v>Block Group 2, Census Tract 409.11, Rutherford County, Tennessee</v>
      </c>
    </row>
    <row r="2464" spans="1:10" x14ac:dyDescent="0.3">
      <c r="A2464" s="167" t="s">
        <v>7699</v>
      </c>
      <c r="B2464" s="168" t="s">
        <v>3374</v>
      </c>
      <c r="C2464" s="168" t="s">
        <v>7652</v>
      </c>
      <c r="D2464" s="169">
        <v>160</v>
      </c>
      <c r="E2464" s="169">
        <v>200</v>
      </c>
      <c r="F2464" s="169">
        <v>435</v>
      </c>
      <c r="G2464" s="170">
        <v>1530</v>
      </c>
      <c r="H2464" s="165">
        <f t="shared" si="48"/>
        <v>0.13071895424836602</v>
      </c>
      <c r="J2464" t="str">
        <v>Block Group 2, Census Tract 41, Knox County, Tennessee</v>
      </c>
    </row>
    <row r="2465" spans="1:10" x14ac:dyDescent="0.3">
      <c r="A2465" s="167" t="s">
        <v>7699</v>
      </c>
      <c r="B2465" s="168" t="s">
        <v>3375</v>
      </c>
      <c r="C2465" s="168" t="s">
        <v>7652</v>
      </c>
      <c r="D2465" s="169">
        <v>175</v>
      </c>
      <c r="E2465" s="169">
        <v>420</v>
      </c>
      <c r="F2465" s="169">
        <v>825</v>
      </c>
      <c r="G2465" s="170">
        <v>1430</v>
      </c>
      <c r="H2465" s="165">
        <f t="shared" si="48"/>
        <v>0.2937062937062937</v>
      </c>
      <c r="J2465" t="str">
        <v>Block Group 2, Census Tract 410, Rutherford County, Tennessee</v>
      </c>
    </row>
    <row r="2466" spans="1:10" x14ac:dyDescent="0.3">
      <c r="A2466" s="167" t="s">
        <v>7699</v>
      </c>
      <c r="B2466" s="168" t="s">
        <v>3376</v>
      </c>
      <c r="C2466" s="168" t="s">
        <v>7652</v>
      </c>
      <c r="D2466" s="169">
        <v>225</v>
      </c>
      <c r="E2466" s="169">
        <v>395</v>
      </c>
      <c r="F2466" s="169">
        <v>660</v>
      </c>
      <c r="G2466" s="169">
        <v>995</v>
      </c>
      <c r="H2466" s="165">
        <f t="shared" si="48"/>
        <v>0.39698492462311558</v>
      </c>
      <c r="J2466" t="str">
        <v>Block Group 2, Census Tract 410, Sullivan County, Tennessee</v>
      </c>
    </row>
    <row r="2467" spans="1:10" x14ac:dyDescent="0.3">
      <c r="A2467" s="167" t="s">
        <v>7699</v>
      </c>
      <c r="B2467" s="168" t="s">
        <v>3377</v>
      </c>
      <c r="C2467" s="168" t="s">
        <v>7652</v>
      </c>
      <c r="D2467" s="169">
        <v>785</v>
      </c>
      <c r="E2467" s="169">
        <v>960</v>
      </c>
      <c r="F2467" s="170">
        <v>1375</v>
      </c>
      <c r="G2467" s="170">
        <v>1650</v>
      </c>
      <c r="H2467" s="165">
        <f t="shared" si="48"/>
        <v>0.58181818181818179</v>
      </c>
      <c r="J2467" t="str">
        <v>Block Group 2, Census Tract 410, Tipton County, Tennessee</v>
      </c>
    </row>
    <row r="2468" spans="1:10" x14ac:dyDescent="0.3">
      <c r="A2468" s="167" t="s">
        <v>7699</v>
      </c>
      <c r="B2468" s="168" t="s">
        <v>3378</v>
      </c>
      <c r="C2468" s="168" t="s">
        <v>7652</v>
      </c>
      <c r="D2468" s="169">
        <v>150</v>
      </c>
      <c r="E2468" s="169">
        <v>650</v>
      </c>
      <c r="F2468" s="170">
        <v>1370</v>
      </c>
      <c r="G2468" s="170">
        <v>5450</v>
      </c>
      <c r="H2468" s="165">
        <f t="shared" si="48"/>
        <v>0.11926605504587157</v>
      </c>
      <c r="J2468" t="str">
        <v>Block Group 2, Census Tract 411, Sullivan County, Tennessee</v>
      </c>
    </row>
    <row r="2469" spans="1:10" x14ac:dyDescent="0.3">
      <c r="A2469" s="167" t="s">
        <v>7699</v>
      </c>
      <c r="B2469" s="168" t="s">
        <v>3379</v>
      </c>
      <c r="C2469" s="168" t="s">
        <v>7652</v>
      </c>
      <c r="D2469" s="169">
        <v>320</v>
      </c>
      <c r="E2469" s="169">
        <v>695</v>
      </c>
      <c r="F2469" s="170">
        <v>1020</v>
      </c>
      <c r="G2469" s="170">
        <v>1455</v>
      </c>
      <c r="H2469" s="165">
        <f t="shared" si="48"/>
        <v>0.47766323024054985</v>
      </c>
      <c r="J2469" t="str">
        <v>Block Group 2, Census Tract 411.02, Rutherford County, Tennessee</v>
      </c>
    </row>
    <row r="2470" spans="1:10" x14ac:dyDescent="0.3">
      <c r="A2470" s="167" t="s">
        <v>7699</v>
      </c>
      <c r="B2470" s="168" t="s">
        <v>3380</v>
      </c>
      <c r="C2470" s="168" t="s">
        <v>7652</v>
      </c>
      <c r="D2470" s="169">
        <v>605</v>
      </c>
      <c r="E2470" s="170">
        <v>1075</v>
      </c>
      <c r="F2470" s="170">
        <v>1255</v>
      </c>
      <c r="G2470" s="170">
        <v>1660</v>
      </c>
      <c r="H2470" s="165">
        <f t="shared" si="48"/>
        <v>0.64759036144578308</v>
      </c>
      <c r="J2470" t="str">
        <v>Block Group 2, Census Tract 411.03, Rutherford County, Tennessee</v>
      </c>
    </row>
    <row r="2471" spans="1:10" x14ac:dyDescent="0.3">
      <c r="A2471" s="167" t="s">
        <v>7699</v>
      </c>
      <c r="B2471" s="168" t="s">
        <v>3381</v>
      </c>
      <c r="C2471" s="168" t="s">
        <v>7652</v>
      </c>
      <c r="D2471" s="169">
        <v>235</v>
      </c>
      <c r="E2471" s="169">
        <v>820</v>
      </c>
      <c r="F2471" s="170">
        <v>1120</v>
      </c>
      <c r="G2471" s="170">
        <v>1635</v>
      </c>
      <c r="H2471" s="165">
        <f t="shared" si="48"/>
        <v>0.50152905198776754</v>
      </c>
      <c r="J2471" t="str">
        <v>Block Group 2, Census Tract 411.04, Rutherford County, Tennessee</v>
      </c>
    </row>
    <row r="2472" spans="1:10" x14ac:dyDescent="0.3">
      <c r="A2472" s="167" t="s">
        <v>7699</v>
      </c>
      <c r="B2472" s="168" t="s">
        <v>3382</v>
      </c>
      <c r="C2472" s="168" t="s">
        <v>7652</v>
      </c>
      <c r="D2472" s="169">
        <v>255</v>
      </c>
      <c r="E2472" s="169">
        <v>515</v>
      </c>
      <c r="F2472" s="170">
        <v>1010</v>
      </c>
      <c r="G2472" s="170">
        <v>2025</v>
      </c>
      <c r="H2472" s="165">
        <f t="shared" si="48"/>
        <v>0.25432098765432098</v>
      </c>
      <c r="J2472" t="str">
        <v>Block Group 2, Census Tract 412, Sullivan County, Tennessee</v>
      </c>
    </row>
    <row r="2473" spans="1:10" x14ac:dyDescent="0.3">
      <c r="A2473" s="167" t="s">
        <v>7699</v>
      </c>
      <c r="B2473" s="168" t="s">
        <v>3383</v>
      </c>
      <c r="C2473" s="168" t="s">
        <v>7652</v>
      </c>
      <c r="D2473" s="169">
        <v>105</v>
      </c>
      <c r="E2473" s="169">
        <v>240</v>
      </c>
      <c r="F2473" s="169">
        <v>535</v>
      </c>
      <c r="G2473" s="169">
        <v>775</v>
      </c>
      <c r="H2473" s="165">
        <f t="shared" si="48"/>
        <v>0.30967741935483872</v>
      </c>
      <c r="J2473" t="str">
        <v>Block Group 2, Census Tract 412.01, Rutherford County, Tennessee</v>
      </c>
    </row>
    <row r="2474" spans="1:10" x14ac:dyDescent="0.3">
      <c r="A2474" s="167" t="s">
        <v>7699</v>
      </c>
      <c r="B2474" s="168" t="s">
        <v>3384</v>
      </c>
      <c r="C2474" s="168" t="s">
        <v>7652</v>
      </c>
      <c r="D2474" s="169">
        <v>70</v>
      </c>
      <c r="E2474" s="169">
        <v>110</v>
      </c>
      <c r="F2474" s="169">
        <v>780</v>
      </c>
      <c r="G2474" s="170">
        <v>1190</v>
      </c>
      <c r="H2474" s="165">
        <f t="shared" si="48"/>
        <v>9.2436974789915971E-2</v>
      </c>
      <c r="J2474" t="str">
        <v>Block Group 2, Census Tract 412.02, Rutherford County, Tennessee</v>
      </c>
    </row>
    <row r="2475" spans="1:10" x14ac:dyDescent="0.3">
      <c r="A2475" s="167" t="s">
        <v>7699</v>
      </c>
      <c r="B2475" s="168" t="s">
        <v>3385</v>
      </c>
      <c r="C2475" s="168" t="s">
        <v>7652</v>
      </c>
      <c r="D2475" s="169">
        <v>320</v>
      </c>
      <c r="E2475" s="169">
        <v>670</v>
      </c>
      <c r="F2475" s="170">
        <v>1170</v>
      </c>
      <c r="G2475" s="170">
        <v>1530</v>
      </c>
      <c r="H2475" s="165">
        <f t="shared" si="48"/>
        <v>0.43790849673202614</v>
      </c>
      <c r="J2475" t="str">
        <v>Block Group 2, Census Tract 413, Sullivan County, Tennessee</v>
      </c>
    </row>
    <row r="2476" spans="1:10" x14ac:dyDescent="0.3">
      <c r="A2476" s="167" t="s">
        <v>7699</v>
      </c>
      <c r="B2476" s="168" t="s">
        <v>3386</v>
      </c>
      <c r="C2476" s="168" t="s">
        <v>7652</v>
      </c>
      <c r="D2476" s="169">
        <v>345</v>
      </c>
      <c r="E2476" s="169">
        <v>745</v>
      </c>
      <c r="F2476" s="170">
        <v>1470</v>
      </c>
      <c r="G2476" s="170">
        <v>1815</v>
      </c>
      <c r="H2476" s="165">
        <f t="shared" si="48"/>
        <v>0.41046831955922863</v>
      </c>
      <c r="J2476" t="str">
        <v>Block Group 2, Census Tract 413.01, Rutherford County, Tennessee</v>
      </c>
    </row>
    <row r="2477" spans="1:10" x14ac:dyDescent="0.3">
      <c r="A2477" s="167" t="s">
        <v>7699</v>
      </c>
      <c r="B2477" s="168" t="s">
        <v>3387</v>
      </c>
      <c r="C2477" s="168" t="s">
        <v>7652</v>
      </c>
      <c r="D2477" s="169">
        <v>640</v>
      </c>
      <c r="E2477" s="170">
        <v>1110</v>
      </c>
      <c r="F2477" s="170">
        <v>1410</v>
      </c>
      <c r="G2477" s="170">
        <v>1845</v>
      </c>
      <c r="H2477" s="165">
        <f t="shared" si="48"/>
        <v>0.60162601626016265</v>
      </c>
      <c r="J2477" t="str">
        <v>Block Group 2, Census Tract 413.02, Rutherford County, Tennessee</v>
      </c>
    </row>
    <row r="2478" spans="1:10" x14ac:dyDescent="0.3">
      <c r="A2478" s="167" t="s">
        <v>7699</v>
      </c>
      <c r="B2478" s="168" t="s">
        <v>3388</v>
      </c>
      <c r="C2478" s="168" t="s">
        <v>7652</v>
      </c>
      <c r="D2478" s="169">
        <v>80</v>
      </c>
      <c r="E2478" s="169">
        <v>130</v>
      </c>
      <c r="F2478" s="169">
        <v>565</v>
      </c>
      <c r="G2478" s="170">
        <v>1390</v>
      </c>
      <c r="H2478" s="165">
        <f t="shared" si="48"/>
        <v>9.3525179856115109E-2</v>
      </c>
      <c r="J2478" t="str">
        <v>Block Group 2, Census Tract 414, Sullivan County, Tennessee</v>
      </c>
    </row>
    <row r="2479" spans="1:10" x14ac:dyDescent="0.3">
      <c r="A2479" s="167" t="s">
        <v>7699</v>
      </c>
      <c r="B2479" s="168" t="s">
        <v>3389</v>
      </c>
      <c r="C2479" s="168" t="s">
        <v>7652</v>
      </c>
      <c r="D2479" s="169">
        <v>165</v>
      </c>
      <c r="E2479" s="169">
        <v>435</v>
      </c>
      <c r="F2479" s="169">
        <v>640</v>
      </c>
      <c r="G2479" s="170">
        <v>1070</v>
      </c>
      <c r="H2479" s="165">
        <f t="shared" si="48"/>
        <v>0.40654205607476634</v>
      </c>
      <c r="J2479" t="str">
        <v>Block Group 2, Census Tract 414.01, Rutherford County, Tennessee</v>
      </c>
    </row>
    <row r="2480" spans="1:10" x14ac:dyDescent="0.3">
      <c r="A2480" s="167" t="s">
        <v>7699</v>
      </c>
      <c r="B2480" s="168" t="s">
        <v>3390</v>
      </c>
      <c r="C2480" s="168" t="s">
        <v>7652</v>
      </c>
      <c r="D2480" s="169">
        <v>435</v>
      </c>
      <c r="E2480" s="169">
        <v>520</v>
      </c>
      <c r="F2480" s="169">
        <v>635</v>
      </c>
      <c r="G2480" s="169">
        <v>900</v>
      </c>
      <c r="H2480" s="165">
        <f t="shared" si="48"/>
        <v>0.57777777777777772</v>
      </c>
      <c r="J2480" t="str">
        <v>Block Group 2, Census Tract 414.04, Rutherford County, Tennessee</v>
      </c>
    </row>
    <row r="2481" spans="1:10" x14ac:dyDescent="0.3">
      <c r="A2481" s="167" t="s">
        <v>7699</v>
      </c>
      <c r="B2481" s="168" t="s">
        <v>3391</v>
      </c>
      <c r="C2481" s="168" t="s">
        <v>7652</v>
      </c>
      <c r="D2481" s="169">
        <v>345</v>
      </c>
      <c r="E2481" s="169">
        <v>520</v>
      </c>
      <c r="F2481" s="169">
        <v>980</v>
      </c>
      <c r="G2481" s="170">
        <v>1875</v>
      </c>
      <c r="H2481" s="165">
        <f t="shared" si="48"/>
        <v>0.27733333333333332</v>
      </c>
      <c r="J2481" t="str">
        <v>Block Group 2, Census Tract 414.05, Rutherford County, Tennessee</v>
      </c>
    </row>
    <row r="2482" spans="1:10" x14ac:dyDescent="0.3">
      <c r="A2482" s="167" t="s">
        <v>7699</v>
      </c>
      <c r="B2482" s="168" t="s">
        <v>3392</v>
      </c>
      <c r="C2482" s="168" t="s">
        <v>7652</v>
      </c>
      <c r="D2482" s="169">
        <v>460</v>
      </c>
      <c r="E2482" s="169">
        <v>665</v>
      </c>
      <c r="F2482" s="170">
        <v>1200</v>
      </c>
      <c r="G2482" s="170">
        <v>1975</v>
      </c>
      <c r="H2482" s="165">
        <f t="shared" si="48"/>
        <v>0.33670886075949369</v>
      </c>
      <c r="J2482" t="str">
        <v>Block Group 2, Census Tract 414.06, Rutherford County, Tennessee</v>
      </c>
    </row>
    <row r="2483" spans="1:10" x14ac:dyDescent="0.3">
      <c r="A2483" s="167" t="s">
        <v>7699</v>
      </c>
      <c r="B2483" s="168" t="s">
        <v>3393</v>
      </c>
      <c r="C2483" s="168" t="s">
        <v>7652</v>
      </c>
      <c r="D2483" s="169">
        <v>205</v>
      </c>
      <c r="E2483" s="169">
        <v>370</v>
      </c>
      <c r="F2483" s="169">
        <v>440</v>
      </c>
      <c r="G2483" s="169">
        <v>710</v>
      </c>
      <c r="H2483" s="165">
        <f t="shared" si="48"/>
        <v>0.52112676056338025</v>
      </c>
      <c r="J2483" t="str">
        <v>Block Group 2, Census Tract 415, Sullivan County, Tennessee</v>
      </c>
    </row>
    <row r="2484" spans="1:10" x14ac:dyDescent="0.3">
      <c r="A2484" s="167" t="s">
        <v>7699</v>
      </c>
      <c r="B2484" s="168" t="s">
        <v>3394</v>
      </c>
      <c r="C2484" s="168" t="s">
        <v>7652</v>
      </c>
      <c r="D2484" s="169">
        <v>155</v>
      </c>
      <c r="E2484" s="169">
        <v>225</v>
      </c>
      <c r="F2484" s="169">
        <v>260</v>
      </c>
      <c r="G2484" s="169">
        <v>610</v>
      </c>
      <c r="H2484" s="165">
        <f t="shared" si="48"/>
        <v>0.36885245901639346</v>
      </c>
      <c r="J2484" t="str">
        <v>Block Group 2, Census Tract 416, Sullivan County, Tennessee</v>
      </c>
    </row>
    <row r="2485" spans="1:10" x14ac:dyDescent="0.3">
      <c r="A2485" s="167" t="s">
        <v>7699</v>
      </c>
      <c r="B2485" s="168" t="s">
        <v>3395</v>
      </c>
      <c r="C2485" s="168" t="s">
        <v>7652</v>
      </c>
      <c r="D2485" s="169">
        <v>285</v>
      </c>
      <c r="E2485" s="169">
        <v>655</v>
      </c>
      <c r="F2485" s="169">
        <v>985</v>
      </c>
      <c r="G2485" s="170">
        <v>1555</v>
      </c>
      <c r="H2485" s="165">
        <f t="shared" si="48"/>
        <v>0.4212218649517685</v>
      </c>
      <c r="J2485" t="str">
        <v>Block Group 2, Census Tract 416.01, Rutherford County, Tennessee</v>
      </c>
    </row>
    <row r="2486" spans="1:10" x14ac:dyDescent="0.3">
      <c r="A2486" s="167" t="s">
        <v>7699</v>
      </c>
      <c r="B2486" s="168" t="s">
        <v>3396</v>
      </c>
      <c r="C2486" s="168" t="s">
        <v>7652</v>
      </c>
      <c r="D2486" s="169">
        <v>335</v>
      </c>
      <c r="E2486" s="169">
        <v>540</v>
      </c>
      <c r="F2486" s="169">
        <v>730</v>
      </c>
      <c r="G2486" s="170">
        <v>1010</v>
      </c>
      <c r="H2486" s="165">
        <f t="shared" si="48"/>
        <v>0.53465346534653468</v>
      </c>
      <c r="J2486" t="str">
        <v>Block Group 2, Census Tract 416.02, Rutherford County, Tennessee</v>
      </c>
    </row>
    <row r="2487" spans="1:10" x14ac:dyDescent="0.3">
      <c r="A2487" s="167" t="s">
        <v>7699</v>
      </c>
      <c r="B2487" s="168" t="s">
        <v>3397</v>
      </c>
      <c r="C2487" s="168" t="s">
        <v>7652</v>
      </c>
      <c r="D2487" s="169">
        <v>395</v>
      </c>
      <c r="E2487" s="169">
        <v>440</v>
      </c>
      <c r="F2487" s="169">
        <v>695</v>
      </c>
      <c r="G2487" s="169">
        <v>915</v>
      </c>
      <c r="H2487" s="165">
        <f t="shared" si="48"/>
        <v>0.48087431693989069</v>
      </c>
      <c r="J2487" t="str">
        <v>Block Group 2, Census Tract 417, Rutherford County, Tennessee</v>
      </c>
    </row>
    <row r="2488" spans="1:10" x14ac:dyDescent="0.3">
      <c r="A2488" s="167" t="s">
        <v>7699</v>
      </c>
      <c r="B2488" s="168" t="s">
        <v>3398</v>
      </c>
      <c r="C2488" s="168" t="s">
        <v>7652</v>
      </c>
      <c r="D2488" s="169">
        <v>205</v>
      </c>
      <c r="E2488" s="169">
        <v>580</v>
      </c>
      <c r="F2488" s="169">
        <v>855</v>
      </c>
      <c r="G2488" s="170">
        <v>1155</v>
      </c>
      <c r="H2488" s="165">
        <f t="shared" si="48"/>
        <v>0.50216450216450215</v>
      </c>
      <c r="J2488" t="str">
        <v>Block Group 2, Census Tract 417, Sullivan County, Tennessee</v>
      </c>
    </row>
    <row r="2489" spans="1:10" x14ac:dyDescent="0.3">
      <c r="A2489" s="167" t="s">
        <v>7699</v>
      </c>
      <c r="B2489" s="168" t="s">
        <v>3399</v>
      </c>
      <c r="C2489" s="168" t="s">
        <v>7652</v>
      </c>
      <c r="D2489" s="169">
        <v>200</v>
      </c>
      <c r="E2489" s="169">
        <v>490</v>
      </c>
      <c r="F2489" s="169">
        <v>970</v>
      </c>
      <c r="G2489" s="170">
        <v>1265</v>
      </c>
      <c r="H2489" s="165">
        <f t="shared" si="48"/>
        <v>0.38735177865612647</v>
      </c>
      <c r="J2489" t="str">
        <v>Block Group 2, Census Tract 418, Rutherford County, Tennessee</v>
      </c>
    </row>
    <row r="2490" spans="1:10" x14ac:dyDescent="0.3">
      <c r="A2490" s="167" t="s">
        <v>7699</v>
      </c>
      <c r="B2490" s="168" t="s">
        <v>3400</v>
      </c>
      <c r="C2490" s="168" t="s">
        <v>7652</v>
      </c>
      <c r="D2490" s="169">
        <v>235</v>
      </c>
      <c r="E2490" s="169">
        <v>365</v>
      </c>
      <c r="F2490" s="169">
        <v>815</v>
      </c>
      <c r="G2490" s="170">
        <v>1195</v>
      </c>
      <c r="H2490" s="165">
        <f t="shared" si="48"/>
        <v>0.30543933054393307</v>
      </c>
      <c r="J2490" t="str">
        <v>Block Group 2, Census Tract 418, Sullivan County, Tennessee</v>
      </c>
    </row>
    <row r="2491" spans="1:10" x14ac:dyDescent="0.3">
      <c r="A2491" s="167" t="s">
        <v>7699</v>
      </c>
      <c r="B2491" s="168" t="s">
        <v>3401</v>
      </c>
      <c r="C2491" s="168" t="s">
        <v>7652</v>
      </c>
      <c r="D2491" s="169">
        <v>470</v>
      </c>
      <c r="E2491" s="169">
        <v>745</v>
      </c>
      <c r="F2491" s="170">
        <v>1105</v>
      </c>
      <c r="G2491" s="170">
        <v>1175</v>
      </c>
      <c r="H2491" s="165">
        <f t="shared" si="48"/>
        <v>0.63404255319148939</v>
      </c>
      <c r="J2491" t="str">
        <v>Block Group 2, Census Tract 419, Rutherford County, Tennessee</v>
      </c>
    </row>
    <row r="2492" spans="1:10" x14ac:dyDescent="0.3">
      <c r="A2492" s="167" t="s">
        <v>7699</v>
      </c>
      <c r="B2492" s="168" t="s">
        <v>3402</v>
      </c>
      <c r="C2492" s="168" t="s">
        <v>7652</v>
      </c>
      <c r="D2492" s="169">
        <v>115</v>
      </c>
      <c r="E2492" s="169">
        <v>260</v>
      </c>
      <c r="F2492" s="169">
        <v>330</v>
      </c>
      <c r="G2492" s="169">
        <v>480</v>
      </c>
      <c r="H2492" s="165">
        <f t="shared" si="48"/>
        <v>0.54166666666666663</v>
      </c>
      <c r="J2492" t="str">
        <v>Block Group 2, Census Tract 419, Sullivan County, Tennessee</v>
      </c>
    </row>
    <row r="2493" spans="1:10" x14ac:dyDescent="0.3">
      <c r="A2493" s="167" t="s">
        <v>7699</v>
      </c>
      <c r="B2493" s="168" t="s">
        <v>3403</v>
      </c>
      <c r="C2493" s="168" t="s">
        <v>7652</v>
      </c>
      <c r="D2493" s="169">
        <v>260</v>
      </c>
      <c r="E2493" s="169">
        <v>530</v>
      </c>
      <c r="F2493" s="170">
        <v>1090</v>
      </c>
      <c r="G2493" s="170">
        <v>1895</v>
      </c>
      <c r="H2493" s="165">
        <f t="shared" si="48"/>
        <v>0.27968337730870713</v>
      </c>
      <c r="J2493" t="str">
        <v>Block Group 2, Census Tract 42, Knox County, Tennessee</v>
      </c>
    </row>
    <row r="2494" spans="1:10" x14ac:dyDescent="0.3">
      <c r="A2494" s="167" t="s">
        <v>7699</v>
      </c>
      <c r="B2494" s="168" t="s">
        <v>3404</v>
      </c>
      <c r="C2494" s="168" t="s">
        <v>7652</v>
      </c>
      <c r="D2494" s="169">
        <v>210</v>
      </c>
      <c r="E2494" s="169">
        <v>335</v>
      </c>
      <c r="F2494" s="169">
        <v>490</v>
      </c>
      <c r="G2494" s="170">
        <v>1050</v>
      </c>
      <c r="H2494" s="165">
        <f t="shared" si="48"/>
        <v>0.31904761904761902</v>
      </c>
      <c r="J2494" t="str">
        <v>Block Group 2, Census Tract 42, Shelby County, Tennessee</v>
      </c>
    </row>
    <row r="2495" spans="1:10" x14ac:dyDescent="0.3">
      <c r="A2495" s="167" t="s">
        <v>7699</v>
      </c>
      <c r="B2495" s="168" t="s">
        <v>3405</v>
      </c>
      <c r="C2495" s="168" t="s">
        <v>7652</v>
      </c>
      <c r="D2495" s="169">
        <v>165</v>
      </c>
      <c r="E2495" s="169">
        <v>235</v>
      </c>
      <c r="F2495" s="169">
        <v>445</v>
      </c>
      <c r="G2495" s="170">
        <v>1030</v>
      </c>
      <c r="H2495" s="165">
        <f t="shared" si="48"/>
        <v>0.22815533980582525</v>
      </c>
      <c r="J2495" t="str">
        <v>Block Group 2, Census Tract 420, Rutherford County, Tennessee</v>
      </c>
    </row>
    <row r="2496" spans="1:10" x14ac:dyDescent="0.3">
      <c r="A2496" s="167" t="s">
        <v>7699</v>
      </c>
      <c r="B2496" s="168" t="s">
        <v>3406</v>
      </c>
      <c r="C2496" s="168" t="s">
        <v>7652</v>
      </c>
      <c r="D2496" s="169">
        <v>160</v>
      </c>
      <c r="E2496" s="169">
        <v>375</v>
      </c>
      <c r="F2496" s="169">
        <v>850</v>
      </c>
      <c r="G2496" s="170">
        <v>1485</v>
      </c>
      <c r="H2496" s="165">
        <f t="shared" si="48"/>
        <v>0.25252525252525254</v>
      </c>
      <c r="J2496" t="str">
        <v>Block Group 2, Census Tract 420, Sullivan County, Tennessee</v>
      </c>
    </row>
    <row r="2497" spans="1:10" x14ac:dyDescent="0.3">
      <c r="A2497" s="167" t="s">
        <v>7699</v>
      </c>
      <c r="B2497" s="168" t="s">
        <v>3407</v>
      </c>
      <c r="C2497" s="168" t="s">
        <v>7652</v>
      </c>
      <c r="D2497" s="169">
        <v>470</v>
      </c>
      <c r="E2497" s="169">
        <v>640</v>
      </c>
      <c r="F2497" s="170">
        <v>1165</v>
      </c>
      <c r="G2497" s="170">
        <v>2275</v>
      </c>
      <c r="H2497" s="165">
        <f t="shared" si="48"/>
        <v>0.28131868131868132</v>
      </c>
      <c r="J2497" t="str">
        <v>Block Group 2, Census Tract 421, Sullivan County, Tennessee</v>
      </c>
    </row>
    <row r="2498" spans="1:10" x14ac:dyDescent="0.3">
      <c r="A2498" s="167" t="s">
        <v>7699</v>
      </c>
      <c r="B2498" s="168" t="s">
        <v>3408</v>
      </c>
      <c r="C2498" s="168" t="s">
        <v>7652</v>
      </c>
      <c r="D2498" s="169">
        <v>180</v>
      </c>
      <c r="E2498" s="169">
        <v>455</v>
      </c>
      <c r="F2498" s="170">
        <v>1090</v>
      </c>
      <c r="G2498" s="170">
        <v>1550</v>
      </c>
      <c r="H2498" s="165">
        <f t="shared" si="48"/>
        <v>0.29354838709677417</v>
      </c>
      <c r="J2498" t="str">
        <v>Block Group 2, Census Tract 421.01, Rutherford County, Tennessee</v>
      </c>
    </row>
    <row r="2499" spans="1:10" x14ac:dyDescent="0.3">
      <c r="A2499" s="167" t="s">
        <v>7699</v>
      </c>
      <c r="B2499" s="168" t="s">
        <v>3409</v>
      </c>
      <c r="C2499" s="168" t="s">
        <v>7652</v>
      </c>
      <c r="D2499" s="169">
        <v>290</v>
      </c>
      <c r="E2499" s="169">
        <v>480</v>
      </c>
      <c r="F2499" s="169">
        <v>675</v>
      </c>
      <c r="G2499" s="170">
        <v>1025</v>
      </c>
      <c r="H2499" s="165">
        <f t="shared" si="48"/>
        <v>0.4682926829268293</v>
      </c>
      <c r="J2499" t="str">
        <v>Block Group 2, Census Tract 421.02, Rutherford County, Tennessee</v>
      </c>
    </row>
    <row r="2500" spans="1:10" x14ac:dyDescent="0.3">
      <c r="A2500" s="167" t="s">
        <v>7699</v>
      </c>
      <c r="B2500" s="168" t="s">
        <v>3410</v>
      </c>
      <c r="C2500" s="168" t="s">
        <v>7652</v>
      </c>
      <c r="D2500" s="169">
        <v>0</v>
      </c>
      <c r="E2500" s="169">
        <v>30</v>
      </c>
      <c r="F2500" s="169">
        <v>105</v>
      </c>
      <c r="G2500" s="170">
        <v>1140</v>
      </c>
      <c r="H2500" s="165">
        <f t="shared" ref="H2500:H2563" si="49">E2500/G2500</f>
        <v>2.6315789473684209E-2</v>
      </c>
      <c r="J2500" t="str">
        <v>Block Group 2, Census Tract 422, Rutherford County, Tennessee</v>
      </c>
    </row>
    <row r="2501" spans="1:10" x14ac:dyDescent="0.3">
      <c r="A2501" s="167" t="s">
        <v>7699</v>
      </c>
      <c r="B2501" s="168" t="s">
        <v>3411</v>
      </c>
      <c r="C2501" s="168" t="s">
        <v>7652</v>
      </c>
      <c r="D2501" s="169">
        <v>175</v>
      </c>
      <c r="E2501" s="169">
        <v>390</v>
      </c>
      <c r="F2501" s="169">
        <v>465</v>
      </c>
      <c r="G2501" s="170">
        <v>1445</v>
      </c>
      <c r="H2501" s="165">
        <f t="shared" si="49"/>
        <v>0.26989619377162632</v>
      </c>
      <c r="J2501" t="str">
        <v>Block Group 2, Census Tract 422, Sullivan County, Tennessee</v>
      </c>
    </row>
    <row r="2502" spans="1:10" x14ac:dyDescent="0.3">
      <c r="A2502" s="167" t="s">
        <v>7699</v>
      </c>
      <c r="B2502" s="168" t="s">
        <v>3412</v>
      </c>
      <c r="C2502" s="168" t="s">
        <v>7652</v>
      </c>
      <c r="D2502" s="169">
        <v>55</v>
      </c>
      <c r="E2502" s="169">
        <v>240</v>
      </c>
      <c r="F2502" s="169">
        <v>595</v>
      </c>
      <c r="G2502" s="170">
        <v>1230</v>
      </c>
      <c r="H2502" s="165">
        <f t="shared" si="49"/>
        <v>0.1951219512195122</v>
      </c>
      <c r="J2502" t="str">
        <v>Block Group 2, Census Tract 423, Sullivan County, Tennessee</v>
      </c>
    </row>
    <row r="2503" spans="1:10" x14ac:dyDescent="0.3">
      <c r="A2503" s="167" t="s">
        <v>7699</v>
      </c>
      <c r="B2503" s="168" t="s">
        <v>3413</v>
      </c>
      <c r="C2503" s="168" t="s">
        <v>7652</v>
      </c>
      <c r="D2503" s="169">
        <v>0</v>
      </c>
      <c r="E2503" s="169">
        <v>0</v>
      </c>
      <c r="F2503" s="169">
        <v>180</v>
      </c>
      <c r="G2503" s="169">
        <v>955</v>
      </c>
      <c r="H2503" s="165">
        <f t="shared" si="49"/>
        <v>0</v>
      </c>
      <c r="J2503" t="str">
        <v>Block Group 2, Census Tract 423.01, Rutherford County, Tennessee</v>
      </c>
    </row>
    <row r="2504" spans="1:10" x14ac:dyDescent="0.3">
      <c r="A2504" s="167" t="s">
        <v>7699</v>
      </c>
      <c r="B2504" s="168" t="s">
        <v>3414</v>
      </c>
      <c r="C2504" s="168" t="s">
        <v>7652</v>
      </c>
      <c r="D2504" s="169">
        <v>945</v>
      </c>
      <c r="E2504" s="170">
        <v>1350</v>
      </c>
      <c r="F2504" s="170">
        <v>2210</v>
      </c>
      <c r="G2504" s="170">
        <v>2965</v>
      </c>
      <c r="H2504" s="165">
        <f t="shared" si="49"/>
        <v>0.45531197301854975</v>
      </c>
      <c r="J2504" t="str">
        <v>Block Group 2, Census Tract 424, Sullivan County, Tennessee</v>
      </c>
    </row>
    <row r="2505" spans="1:10" x14ac:dyDescent="0.3">
      <c r="A2505" s="167" t="s">
        <v>7699</v>
      </c>
      <c r="B2505" s="168" t="s">
        <v>3415</v>
      </c>
      <c r="C2505" s="168" t="s">
        <v>7652</v>
      </c>
      <c r="D2505" s="169">
        <v>85</v>
      </c>
      <c r="E2505" s="169">
        <v>445</v>
      </c>
      <c r="F2505" s="169">
        <v>840</v>
      </c>
      <c r="G2505" s="170">
        <v>1160</v>
      </c>
      <c r="H2505" s="165">
        <f t="shared" si="49"/>
        <v>0.38362068965517243</v>
      </c>
      <c r="J2505" t="str">
        <v>Block Group 2, Census Tract 425, Sullivan County, Tennessee</v>
      </c>
    </row>
    <row r="2506" spans="1:10" x14ac:dyDescent="0.3">
      <c r="A2506" s="167" t="s">
        <v>7699</v>
      </c>
      <c r="B2506" s="168" t="s">
        <v>3416</v>
      </c>
      <c r="C2506" s="168" t="s">
        <v>7652</v>
      </c>
      <c r="D2506" s="169">
        <v>230</v>
      </c>
      <c r="E2506" s="169">
        <v>300</v>
      </c>
      <c r="F2506" s="169">
        <v>460</v>
      </c>
      <c r="G2506" s="170">
        <v>1030</v>
      </c>
      <c r="H2506" s="165">
        <f t="shared" si="49"/>
        <v>0.29126213592233008</v>
      </c>
      <c r="J2506" t="str">
        <v>Block Group 2, Census Tract 426, Sullivan County, Tennessee</v>
      </c>
    </row>
    <row r="2507" spans="1:10" x14ac:dyDescent="0.3">
      <c r="A2507" s="167" t="s">
        <v>7699</v>
      </c>
      <c r="B2507" s="168" t="s">
        <v>3417</v>
      </c>
      <c r="C2507" s="168" t="s">
        <v>7652</v>
      </c>
      <c r="D2507" s="169">
        <v>40</v>
      </c>
      <c r="E2507" s="169">
        <v>195</v>
      </c>
      <c r="F2507" s="169">
        <v>505</v>
      </c>
      <c r="G2507" s="170">
        <v>1170</v>
      </c>
      <c r="H2507" s="165">
        <f t="shared" si="49"/>
        <v>0.16666666666666666</v>
      </c>
      <c r="J2507" t="str">
        <v>Block Group 2, Census Tract 427.02, Sullivan County, Tennessee</v>
      </c>
    </row>
    <row r="2508" spans="1:10" x14ac:dyDescent="0.3">
      <c r="A2508" s="167" t="s">
        <v>7699</v>
      </c>
      <c r="B2508" s="168" t="s">
        <v>3418</v>
      </c>
      <c r="C2508" s="168" t="s">
        <v>7652</v>
      </c>
      <c r="D2508" s="169">
        <v>195</v>
      </c>
      <c r="E2508" s="169">
        <v>615</v>
      </c>
      <c r="F2508" s="169">
        <v>900</v>
      </c>
      <c r="G2508" s="170">
        <v>2815</v>
      </c>
      <c r="H2508" s="165">
        <f t="shared" si="49"/>
        <v>0.21847246891651864</v>
      </c>
      <c r="J2508" t="str">
        <v>Block Group 2, Census Tract 427.03, Sullivan County, Tennessee</v>
      </c>
    </row>
    <row r="2509" spans="1:10" x14ac:dyDescent="0.3">
      <c r="A2509" s="167" t="s">
        <v>7699</v>
      </c>
      <c r="B2509" s="168" t="s">
        <v>3419</v>
      </c>
      <c r="C2509" s="168" t="s">
        <v>7652</v>
      </c>
      <c r="D2509" s="169">
        <v>250</v>
      </c>
      <c r="E2509" s="169">
        <v>565</v>
      </c>
      <c r="F2509" s="169">
        <v>785</v>
      </c>
      <c r="G2509" s="170">
        <v>1540</v>
      </c>
      <c r="H2509" s="165">
        <f t="shared" si="49"/>
        <v>0.36688311688311687</v>
      </c>
      <c r="J2509" t="str">
        <v>Block Group 2, Census Tract 427.04, Sullivan County, Tennessee</v>
      </c>
    </row>
    <row r="2510" spans="1:10" x14ac:dyDescent="0.3">
      <c r="A2510" s="167" t="s">
        <v>7699</v>
      </c>
      <c r="B2510" s="168" t="s">
        <v>3420</v>
      </c>
      <c r="C2510" s="168" t="s">
        <v>7652</v>
      </c>
      <c r="D2510" s="169">
        <v>195</v>
      </c>
      <c r="E2510" s="169">
        <v>325</v>
      </c>
      <c r="F2510" s="169">
        <v>815</v>
      </c>
      <c r="G2510" s="170">
        <v>2130</v>
      </c>
      <c r="H2510" s="165">
        <f t="shared" si="49"/>
        <v>0.15258215962441316</v>
      </c>
      <c r="J2510" t="str">
        <v>Block Group 2, Census Tract 428.01, Sullivan County, Tennessee</v>
      </c>
    </row>
    <row r="2511" spans="1:10" x14ac:dyDescent="0.3">
      <c r="A2511" s="167" t="s">
        <v>7699</v>
      </c>
      <c r="B2511" s="168" t="s">
        <v>3421</v>
      </c>
      <c r="C2511" s="168" t="s">
        <v>7652</v>
      </c>
      <c r="D2511" s="169">
        <v>15</v>
      </c>
      <c r="E2511" s="169">
        <v>365</v>
      </c>
      <c r="F2511" s="169">
        <v>590</v>
      </c>
      <c r="G2511" s="170">
        <v>1300</v>
      </c>
      <c r="H2511" s="165">
        <f t="shared" si="49"/>
        <v>0.28076923076923077</v>
      </c>
      <c r="J2511" t="str">
        <v>Block Group 2, Census Tract 428.02, Sullivan County, Tennessee</v>
      </c>
    </row>
    <row r="2512" spans="1:10" x14ac:dyDescent="0.3">
      <c r="A2512" s="167" t="s">
        <v>7699</v>
      </c>
      <c r="B2512" s="168" t="s">
        <v>3422</v>
      </c>
      <c r="C2512" s="168" t="s">
        <v>7652</v>
      </c>
      <c r="D2512" s="169">
        <v>205</v>
      </c>
      <c r="E2512" s="169">
        <v>220</v>
      </c>
      <c r="F2512" s="169">
        <v>570</v>
      </c>
      <c r="G2512" s="170">
        <v>1575</v>
      </c>
      <c r="H2512" s="165">
        <f t="shared" si="49"/>
        <v>0.13968253968253969</v>
      </c>
      <c r="J2512" t="str">
        <v>Block Group 2, Census Tract 429, Sullivan County, Tennessee</v>
      </c>
    </row>
    <row r="2513" spans="1:10" x14ac:dyDescent="0.3">
      <c r="A2513" s="167" t="s">
        <v>7699</v>
      </c>
      <c r="B2513" s="168" t="s">
        <v>3423</v>
      </c>
      <c r="C2513" s="168" t="s">
        <v>7652</v>
      </c>
      <c r="D2513" s="169">
        <v>40</v>
      </c>
      <c r="E2513" s="169">
        <v>165</v>
      </c>
      <c r="F2513" s="169">
        <v>530</v>
      </c>
      <c r="G2513" s="170">
        <v>1455</v>
      </c>
      <c r="H2513" s="165">
        <f t="shared" si="49"/>
        <v>0.1134020618556701</v>
      </c>
      <c r="J2513" t="str">
        <v>Block Group 2, Census Tract 43, Knox County, Tennessee</v>
      </c>
    </row>
    <row r="2514" spans="1:10" x14ac:dyDescent="0.3">
      <c r="A2514" s="167" t="s">
        <v>7699</v>
      </c>
      <c r="B2514" s="168" t="s">
        <v>3424</v>
      </c>
      <c r="C2514" s="168" t="s">
        <v>7652</v>
      </c>
      <c r="D2514" s="169">
        <v>45</v>
      </c>
      <c r="E2514" s="169">
        <v>185</v>
      </c>
      <c r="F2514" s="169">
        <v>605</v>
      </c>
      <c r="G2514" s="170">
        <v>2205</v>
      </c>
      <c r="H2514" s="165">
        <f t="shared" si="49"/>
        <v>8.390022675736962E-2</v>
      </c>
      <c r="J2514" t="str">
        <v>Block Group 2, Census Tract 43, Shelby County, Tennessee</v>
      </c>
    </row>
    <row r="2515" spans="1:10" x14ac:dyDescent="0.3">
      <c r="A2515" s="167" t="s">
        <v>7699</v>
      </c>
      <c r="B2515" s="168" t="s">
        <v>3425</v>
      </c>
      <c r="C2515" s="168" t="s">
        <v>7652</v>
      </c>
      <c r="D2515" s="169">
        <v>165</v>
      </c>
      <c r="E2515" s="169">
        <v>165</v>
      </c>
      <c r="F2515" s="169">
        <v>305</v>
      </c>
      <c r="G2515" s="170">
        <v>1790</v>
      </c>
      <c r="H2515" s="165">
        <f t="shared" si="49"/>
        <v>9.217877094972067E-2</v>
      </c>
      <c r="J2515" t="str">
        <v>Block Group 2, Census Tract 430, Sullivan County, Tennessee</v>
      </c>
    </row>
    <row r="2516" spans="1:10" x14ac:dyDescent="0.3">
      <c r="A2516" s="167" t="s">
        <v>7699</v>
      </c>
      <c r="B2516" s="168" t="s">
        <v>3426</v>
      </c>
      <c r="C2516" s="168" t="s">
        <v>7652</v>
      </c>
      <c r="D2516" s="169">
        <v>25</v>
      </c>
      <c r="E2516" s="169">
        <v>35</v>
      </c>
      <c r="F2516" s="169">
        <v>120</v>
      </c>
      <c r="G2516" s="169">
        <v>695</v>
      </c>
      <c r="H2516" s="165">
        <f t="shared" si="49"/>
        <v>5.0359712230215826E-2</v>
      </c>
      <c r="J2516" t="str">
        <v>Block Group 2, Census Tract 431, Sullivan County, Tennessee</v>
      </c>
    </row>
    <row r="2517" spans="1:10" x14ac:dyDescent="0.3">
      <c r="A2517" s="167" t="s">
        <v>7699</v>
      </c>
      <c r="B2517" s="168" t="s">
        <v>3427</v>
      </c>
      <c r="C2517" s="168" t="s">
        <v>7652</v>
      </c>
      <c r="D2517" s="169">
        <v>115</v>
      </c>
      <c r="E2517" s="169">
        <v>330</v>
      </c>
      <c r="F2517" s="169">
        <v>715</v>
      </c>
      <c r="G2517" s="170">
        <v>2975</v>
      </c>
      <c r="H2517" s="165">
        <f t="shared" si="49"/>
        <v>0.11092436974789915</v>
      </c>
      <c r="J2517" t="str">
        <v>Block Group 2, Census Tract 432.01, Sullivan County, Tennessee</v>
      </c>
    </row>
    <row r="2518" spans="1:10" x14ac:dyDescent="0.3">
      <c r="A2518" s="167" t="s">
        <v>7699</v>
      </c>
      <c r="B2518" s="168" t="s">
        <v>3428</v>
      </c>
      <c r="C2518" s="168" t="s">
        <v>7652</v>
      </c>
      <c r="D2518" s="169">
        <v>495</v>
      </c>
      <c r="E2518" s="169">
        <v>645</v>
      </c>
      <c r="F2518" s="170">
        <v>1370</v>
      </c>
      <c r="G2518" s="170">
        <v>2895</v>
      </c>
      <c r="H2518" s="165">
        <f t="shared" si="49"/>
        <v>0.22279792746113988</v>
      </c>
      <c r="J2518" t="str">
        <v>Block Group 2, Census Tract 432.02, Sullivan County, Tennessee</v>
      </c>
    </row>
    <row r="2519" spans="1:10" x14ac:dyDescent="0.3">
      <c r="A2519" s="167" t="s">
        <v>7699</v>
      </c>
      <c r="B2519" s="168" t="s">
        <v>3429</v>
      </c>
      <c r="C2519" s="168" t="s">
        <v>7652</v>
      </c>
      <c r="D2519" s="169">
        <v>35</v>
      </c>
      <c r="E2519" s="169">
        <v>85</v>
      </c>
      <c r="F2519" s="169">
        <v>630</v>
      </c>
      <c r="G2519" s="170">
        <v>1670</v>
      </c>
      <c r="H2519" s="165">
        <f t="shared" si="49"/>
        <v>5.089820359281437E-2</v>
      </c>
      <c r="J2519" t="str">
        <v>Block Group 2, Census Tract 433.01, Sullivan County, Tennessee</v>
      </c>
    </row>
    <row r="2520" spans="1:10" x14ac:dyDescent="0.3">
      <c r="A2520" s="167" t="s">
        <v>7699</v>
      </c>
      <c r="B2520" s="168" t="s">
        <v>3430</v>
      </c>
      <c r="C2520" s="168" t="s">
        <v>7652</v>
      </c>
      <c r="D2520" s="169">
        <v>190</v>
      </c>
      <c r="E2520" s="169">
        <v>545</v>
      </c>
      <c r="F2520" s="170">
        <v>1055</v>
      </c>
      <c r="G2520" s="170">
        <v>2935</v>
      </c>
      <c r="H2520" s="165">
        <f t="shared" si="49"/>
        <v>0.18568994889267462</v>
      </c>
      <c r="J2520" t="str">
        <v>Block Group 2, Census Tract 433.02, Sullivan County, Tennessee</v>
      </c>
    </row>
    <row r="2521" spans="1:10" x14ac:dyDescent="0.3">
      <c r="A2521" s="167" t="s">
        <v>7699</v>
      </c>
      <c r="B2521" s="168" t="s">
        <v>3431</v>
      </c>
      <c r="C2521" s="168" t="s">
        <v>7652</v>
      </c>
      <c r="D2521" s="169">
        <v>120</v>
      </c>
      <c r="E2521" s="169">
        <v>250</v>
      </c>
      <c r="F2521" s="169">
        <v>480</v>
      </c>
      <c r="G2521" s="170">
        <v>2435</v>
      </c>
      <c r="H2521" s="165">
        <f t="shared" si="49"/>
        <v>0.10266940451745379</v>
      </c>
      <c r="J2521" t="str">
        <v>Block Group 2, Census Tract 434.01, Sullivan County, Tennessee</v>
      </c>
    </row>
    <row r="2522" spans="1:10" x14ac:dyDescent="0.3">
      <c r="A2522" s="167" t="s">
        <v>7699</v>
      </c>
      <c r="B2522" s="168" t="s">
        <v>3432</v>
      </c>
      <c r="C2522" s="168" t="s">
        <v>7652</v>
      </c>
      <c r="D2522" s="169">
        <v>120</v>
      </c>
      <c r="E2522" s="169">
        <v>435</v>
      </c>
      <c r="F2522" s="169">
        <v>835</v>
      </c>
      <c r="G2522" s="170">
        <v>2385</v>
      </c>
      <c r="H2522" s="165">
        <f t="shared" si="49"/>
        <v>0.18238993710691823</v>
      </c>
      <c r="J2522" t="str">
        <v>Block Group 2, Census Tract 434.02, Sullivan County, Tennessee</v>
      </c>
    </row>
    <row r="2523" spans="1:10" x14ac:dyDescent="0.3">
      <c r="A2523" s="167" t="s">
        <v>7699</v>
      </c>
      <c r="B2523" s="168" t="s">
        <v>3433</v>
      </c>
      <c r="C2523" s="168" t="s">
        <v>7652</v>
      </c>
      <c r="D2523" s="169">
        <v>190</v>
      </c>
      <c r="E2523" s="169">
        <v>365</v>
      </c>
      <c r="F2523" s="169">
        <v>910</v>
      </c>
      <c r="G2523" s="170">
        <v>2695</v>
      </c>
      <c r="H2523" s="165">
        <f t="shared" si="49"/>
        <v>0.13543599257884972</v>
      </c>
      <c r="J2523" t="str">
        <v>Block Group 2, Census Tract 435, Sullivan County, Tennessee</v>
      </c>
    </row>
    <row r="2524" spans="1:10" x14ac:dyDescent="0.3">
      <c r="A2524" s="167" t="s">
        <v>7699</v>
      </c>
      <c r="B2524" s="168" t="s">
        <v>3434</v>
      </c>
      <c r="C2524" s="168" t="s">
        <v>7652</v>
      </c>
      <c r="D2524" s="169">
        <v>220</v>
      </c>
      <c r="E2524" s="169">
        <v>335</v>
      </c>
      <c r="F2524" s="169">
        <v>410</v>
      </c>
      <c r="G2524" s="169">
        <v>770</v>
      </c>
      <c r="H2524" s="165">
        <f t="shared" si="49"/>
        <v>0.43506493506493504</v>
      </c>
      <c r="J2524" t="str">
        <v>Block Group 2, Census Tract 436, Sullivan County, Tennessee</v>
      </c>
    </row>
    <row r="2525" spans="1:10" x14ac:dyDescent="0.3">
      <c r="A2525" s="167" t="s">
        <v>7699</v>
      </c>
      <c r="B2525" s="168" t="s">
        <v>3435</v>
      </c>
      <c r="C2525" s="168" t="s">
        <v>7652</v>
      </c>
      <c r="D2525" s="169">
        <v>190</v>
      </c>
      <c r="E2525" s="169">
        <v>395</v>
      </c>
      <c r="F2525" s="169">
        <v>675</v>
      </c>
      <c r="G2525" s="170">
        <v>2660</v>
      </c>
      <c r="H2525" s="165">
        <f t="shared" si="49"/>
        <v>0.14849624060150377</v>
      </c>
      <c r="J2525" t="str">
        <v>Block Group 2, Census Tract 44.01, Knox County, Tennessee</v>
      </c>
    </row>
    <row r="2526" spans="1:10" x14ac:dyDescent="0.3">
      <c r="A2526" s="167" t="s">
        <v>7699</v>
      </c>
      <c r="B2526" s="168" t="s">
        <v>3436</v>
      </c>
      <c r="C2526" s="168" t="s">
        <v>7652</v>
      </c>
      <c r="D2526" s="169">
        <v>75</v>
      </c>
      <c r="E2526" s="169">
        <v>560</v>
      </c>
      <c r="F2526" s="170">
        <v>1285</v>
      </c>
      <c r="G2526" s="170">
        <v>2700</v>
      </c>
      <c r="H2526" s="165">
        <f t="shared" si="49"/>
        <v>0.2074074074074074</v>
      </c>
      <c r="J2526" t="str">
        <v>Block Group 2, Census Tract 44.03, Knox County, Tennessee</v>
      </c>
    </row>
    <row r="2527" spans="1:10" x14ac:dyDescent="0.3">
      <c r="A2527" s="167" t="s">
        <v>7699</v>
      </c>
      <c r="B2527" s="168" t="s">
        <v>3437</v>
      </c>
      <c r="C2527" s="168" t="s">
        <v>7652</v>
      </c>
      <c r="D2527" s="169">
        <v>115</v>
      </c>
      <c r="E2527" s="169">
        <v>365</v>
      </c>
      <c r="F2527" s="169">
        <v>450</v>
      </c>
      <c r="G2527" s="170">
        <v>1805</v>
      </c>
      <c r="H2527" s="165">
        <f t="shared" si="49"/>
        <v>0.20221606648199447</v>
      </c>
      <c r="J2527" t="str">
        <v>Block Group 2, Census Tract 44.04, Knox County, Tennessee</v>
      </c>
    </row>
    <row r="2528" spans="1:10" x14ac:dyDescent="0.3">
      <c r="A2528" s="167" t="s">
        <v>7699</v>
      </c>
      <c r="B2528" s="168" t="s">
        <v>3438</v>
      </c>
      <c r="C2528" s="168" t="s">
        <v>7652</v>
      </c>
      <c r="D2528" s="169">
        <v>75</v>
      </c>
      <c r="E2528" s="169">
        <v>405</v>
      </c>
      <c r="F2528" s="169">
        <v>635</v>
      </c>
      <c r="G2528" s="169">
        <v>945</v>
      </c>
      <c r="H2528" s="165">
        <f t="shared" si="49"/>
        <v>0.42857142857142855</v>
      </c>
      <c r="J2528" t="str">
        <v>Block Group 2, Census Tract 45.01, Knox County, Tennessee</v>
      </c>
    </row>
    <row r="2529" spans="1:10" x14ac:dyDescent="0.3">
      <c r="A2529" s="167" t="s">
        <v>7699</v>
      </c>
      <c r="B2529" s="168" t="s">
        <v>3439</v>
      </c>
      <c r="C2529" s="168" t="s">
        <v>7652</v>
      </c>
      <c r="D2529" s="169">
        <v>430</v>
      </c>
      <c r="E2529" s="169">
        <v>625</v>
      </c>
      <c r="F2529" s="169">
        <v>890</v>
      </c>
      <c r="G2529" s="170">
        <v>2545</v>
      </c>
      <c r="H2529" s="165">
        <f t="shared" si="49"/>
        <v>0.24557956777996071</v>
      </c>
      <c r="J2529" t="str">
        <v>Block Group 2, Census Tract 45.02, Knox County, Tennessee</v>
      </c>
    </row>
    <row r="2530" spans="1:10" x14ac:dyDescent="0.3">
      <c r="A2530" s="167" t="s">
        <v>7699</v>
      </c>
      <c r="B2530" s="168" t="s">
        <v>3440</v>
      </c>
      <c r="C2530" s="168" t="s">
        <v>7652</v>
      </c>
      <c r="D2530" s="169">
        <v>0</v>
      </c>
      <c r="E2530" s="169">
        <v>85</v>
      </c>
      <c r="F2530" s="169">
        <v>190</v>
      </c>
      <c r="G2530" s="170">
        <v>1025</v>
      </c>
      <c r="H2530" s="165">
        <f t="shared" si="49"/>
        <v>8.2926829268292687E-2</v>
      </c>
      <c r="J2530" t="str">
        <v>Block Group 2, Census Tract 46, Shelby County, Tennessee</v>
      </c>
    </row>
    <row r="2531" spans="1:10" x14ac:dyDescent="0.3">
      <c r="A2531" s="167" t="s">
        <v>7699</v>
      </c>
      <c r="B2531" s="168" t="s">
        <v>3441</v>
      </c>
      <c r="C2531" s="168" t="s">
        <v>7652</v>
      </c>
      <c r="D2531" s="169">
        <v>105</v>
      </c>
      <c r="E2531" s="169">
        <v>130</v>
      </c>
      <c r="F2531" s="169">
        <v>320</v>
      </c>
      <c r="G2531" s="170">
        <v>1290</v>
      </c>
      <c r="H2531" s="165">
        <f t="shared" si="49"/>
        <v>0.10077519379844961</v>
      </c>
      <c r="J2531" t="str">
        <v>Block Group 2, Census Tract 46.06, Knox County, Tennessee</v>
      </c>
    </row>
    <row r="2532" spans="1:10" x14ac:dyDescent="0.3">
      <c r="A2532" s="167" t="s">
        <v>7699</v>
      </c>
      <c r="B2532" s="168" t="s">
        <v>3442</v>
      </c>
      <c r="C2532" s="168" t="s">
        <v>7652</v>
      </c>
      <c r="D2532" s="169">
        <v>45</v>
      </c>
      <c r="E2532" s="169">
        <v>155</v>
      </c>
      <c r="F2532" s="169">
        <v>310</v>
      </c>
      <c r="G2532" s="170">
        <v>1020</v>
      </c>
      <c r="H2532" s="165">
        <f t="shared" si="49"/>
        <v>0.15196078431372548</v>
      </c>
      <c r="J2532" t="str">
        <v>Block Group 2, Census Tract 46.07, Knox County, Tennessee</v>
      </c>
    </row>
    <row r="2533" spans="1:10" x14ac:dyDescent="0.3">
      <c r="A2533" s="167" t="s">
        <v>7699</v>
      </c>
      <c r="B2533" s="168" t="s">
        <v>3443</v>
      </c>
      <c r="C2533" s="168" t="s">
        <v>7652</v>
      </c>
      <c r="D2533" s="169">
        <v>135</v>
      </c>
      <c r="E2533" s="169">
        <v>175</v>
      </c>
      <c r="F2533" s="169">
        <v>260</v>
      </c>
      <c r="G2533" s="170">
        <v>1530</v>
      </c>
      <c r="H2533" s="165">
        <f t="shared" si="49"/>
        <v>0.11437908496732026</v>
      </c>
      <c r="J2533" t="str">
        <v>Block Group 2, Census Tract 46.08, Knox County, Tennessee</v>
      </c>
    </row>
    <row r="2534" spans="1:10" x14ac:dyDescent="0.3">
      <c r="A2534" s="167" t="s">
        <v>7699</v>
      </c>
      <c r="B2534" s="168" t="s">
        <v>3444</v>
      </c>
      <c r="C2534" s="168" t="s">
        <v>7652</v>
      </c>
      <c r="D2534" s="169">
        <v>0</v>
      </c>
      <c r="E2534" s="169">
        <v>0</v>
      </c>
      <c r="F2534" s="169">
        <v>0</v>
      </c>
      <c r="G2534" s="169">
        <v>0</v>
      </c>
      <c r="H2534" s="165" t="e">
        <f t="shared" si="49"/>
        <v>#DIV/0!</v>
      </c>
      <c r="J2534" t="str">
        <v>Block Group 2, Census Tract 46.09, Knox County, Tennessee</v>
      </c>
    </row>
    <row r="2535" spans="1:10" x14ac:dyDescent="0.3">
      <c r="A2535" s="167" t="s">
        <v>7699</v>
      </c>
      <c r="B2535" s="168" t="s">
        <v>3445</v>
      </c>
      <c r="C2535" s="168" t="s">
        <v>7652</v>
      </c>
      <c r="D2535" s="169">
        <v>0</v>
      </c>
      <c r="E2535" s="169">
        <v>0</v>
      </c>
      <c r="F2535" s="169">
        <v>70</v>
      </c>
      <c r="G2535" s="170">
        <v>1165</v>
      </c>
      <c r="H2535" s="165">
        <f t="shared" si="49"/>
        <v>0</v>
      </c>
      <c r="J2535" t="str">
        <v>Block Group 2, Census Tract 46.10, Knox County, Tennessee</v>
      </c>
    </row>
    <row r="2536" spans="1:10" x14ac:dyDescent="0.3">
      <c r="A2536" s="167" t="s">
        <v>7699</v>
      </c>
      <c r="B2536" s="168" t="s">
        <v>3446</v>
      </c>
      <c r="C2536" s="168" t="s">
        <v>7652</v>
      </c>
      <c r="D2536" s="169">
        <v>175</v>
      </c>
      <c r="E2536" s="169">
        <v>195</v>
      </c>
      <c r="F2536" s="169">
        <v>440</v>
      </c>
      <c r="G2536" s="170">
        <v>2790</v>
      </c>
      <c r="H2536" s="165">
        <f t="shared" si="49"/>
        <v>6.9892473118279563E-2</v>
      </c>
      <c r="J2536" t="str">
        <v>Block Group 2, Census Tract 46.11, Knox County, Tennessee</v>
      </c>
    </row>
    <row r="2537" spans="1:10" x14ac:dyDescent="0.3">
      <c r="A2537" s="167" t="s">
        <v>7699</v>
      </c>
      <c r="B2537" s="168" t="s">
        <v>3447</v>
      </c>
      <c r="C2537" s="168" t="s">
        <v>7652</v>
      </c>
      <c r="D2537" s="169">
        <v>55</v>
      </c>
      <c r="E2537" s="169">
        <v>140</v>
      </c>
      <c r="F2537" s="169">
        <v>210</v>
      </c>
      <c r="G2537" s="170">
        <v>1020</v>
      </c>
      <c r="H2537" s="165">
        <f t="shared" si="49"/>
        <v>0.13725490196078433</v>
      </c>
      <c r="J2537" t="str">
        <v>Block Group 2, Census Tract 46.13, Knox County, Tennessee</v>
      </c>
    </row>
    <row r="2538" spans="1:10" x14ac:dyDescent="0.3">
      <c r="A2538" s="167" t="s">
        <v>7699</v>
      </c>
      <c r="B2538" s="168" t="s">
        <v>3448</v>
      </c>
      <c r="C2538" s="168" t="s">
        <v>7652</v>
      </c>
      <c r="D2538" s="169">
        <v>125</v>
      </c>
      <c r="E2538" s="169">
        <v>155</v>
      </c>
      <c r="F2538" s="169">
        <v>460</v>
      </c>
      <c r="G2538" s="170">
        <v>1675</v>
      </c>
      <c r="H2538" s="165">
        <f t="shared" si="49"/>
        <v>9.2537313432835819E-2</v>
      </c>
      <c r="J2538" t="str">
        <v>Block Group 2, Census Tract 46.14, Knox County, Tennessee</v>
      </c>
    </row>
    <row r="2539" spans="1:10" x14ac:dyDescent="0.3">
      <c r="A2539" s="167" t="s">
        <v>7699</v>
      </c>
      <c r="B2539" s="168" t="s">
        <v>3449</v>
      </c>
      <c r="C2539" s="168" t="s">
        <v>7652</v>
      </c>
      <c r="D2539" s="169">
        <v>110</v>
      </c>
      <c r="E2539" s="169">
        <v>220</v>
      </c>
      <c r="F2539" s="169">
        <v>285</v>
      </c>
      <c r="G2539" s="170">
        <v>1500</v>
      </c>
      <c r="H2539" s="165">
        <f t="shared" si="49"/>
        <v>0.14666666666666667</v>
      </c>
      <c r="J2539" t="str">
        <v>Block Group 2, Census Tract 46.15, Knox County, Tennessee</v>
      </c>
    </row>
    <row r="2540" spans="1:10" x14ac:dyDescent="0.3">
      <c r="A2540" s="167" t="s">
        <v>7699</v>
      </c>
      <c r="B2540" s="168" t="s">
        <v>3450</v>
      </c>
      <c r="C2540" s="168" t="s">
        <v>7652</v>
      </c>
      <c r="D2540" s="169">
        <v>145</v>
      </c>
      <c r="E2540" s="169">
        <v>600</v>
      </c>
      <c r="F2540" s="170">
        <v>1035</v>
      </c>
      <c r="G2540" s="170">
        <v>3200</v>
      </c>
      <c r="H2540" s="165">
        <f t="shared" si="49"/>
        <v>0.1875</v>
      </c>
      <c r="J2540" t="str">
        <v>Block Group 2, Census Tract 47, Knox County, Tennessee</v>
      </c>
    </row>
    <row r="2541" spans="1:10" x14ac:dyDescent="0.3">
      <c r="A2541" s="167" t="s">
        <v>7699</v>
      </c>
      <c r="B2541" s="168" t="s">
        <v>3451</v>
      </c>
      <c r="C2541" s="168" t="s">
        <v>7652</v>
      </c>
      <c r="D2541" s="169">
        <v>25</v>
      </c>
      <c r="E2541" s="169">
        <v>210</v>
      </c>
      <c r="F2541" s="169">
        <v>480</v>
      </c>
      <c r="G2541" s="170">
        <v>2375</v>
      </c>
      <c r="H2541" s="165">
        <f t="shared" si="49"/>
        <v>8.8421052631578942E-2</v>
      </c>
      <c r="J2541" t="str">
        <v>Block Group 2, Census Tract 48, Knox County, Tennessee</v>
      </c>
    </row>
    <row r="2542" spans="1:10" x14ac:dyDescent="0.3">
      <c r="A2542" s="167" t="s">
        <v>7699</v>
      </c>
      <c r="B2542" s="168" t="s">
        <v>3452</v>
      </c>
      <c r="C2542" s="168" t="s">
        <v>7652</v>
      </c>
      <c r="D2542" s="169">
        <v>35</v>
      </c>
      <c r="E2542" s="169">
        <v>55</v>
      </c>
      <c r="F2542" s="169">
        <v>245</v>
      </c>
      <c r="G2542" s="170">
        <v>1775</v>
      </c>
      <c r="H2542" s="165">
        <f t="shared" si="49"/>
        <v>3.0985915492957747E-2</v>
      </c>
      <c r="J2542" t="str">
        <v>Block Group 2, Census Tract 49, Knox County, Tennessee</v>
      </c>
    </row>
    <row r="2543" spans="1:10" x14ac:dyDescent="0.3">
      <c r="A2543" s="167" t="s">
        <v>7699</v>
      </c>
      <c r="B2543" s="168" t="s">
        <v>3453</v>
      </c>
      <c r="C2543" s="168" t="s">
        <v>7652</v>
      </c>
      <c r="D2543" s="169">
        <v>90</v>
      </c>
      <c r="E2543" s="169">
        <v>160</v>
      </c>
      <c r="F2543" s="169">
        <v>185</v>
      </c>
      <c r="G2543" s="170">
        <v>1040</v>
      </c>
      <c r="H2543" s="165">
        <f t="shared" si="49"/>
        <v>0.15384615384615385</v>
      </c>
      <c r="J2543" t="str">
        <v>Block Group 2, Census Tract 5, Madison County, Tennessee</v>
      </c>
    </row>
    <row r="2544" spans="1:10" x14ac:dyDescent="0.3">
      <c r="A2544" s="167" t="s">
        <v>7699</v>
      </c>
      <c r="B2544" s="168" t="s">
        <v>3454</v>
      </c>
      <c r="C2544" s="168" t="s">
        <v>7652</v>
      </c>
      <c r="D2544" s="169">
        <v>20</v>
      </c>
      <c r="E2544" s="169">
        <v>90</v>
      </c>
      <c r="F2544" s="169">
        <v>210</v>
      </c>
      <c r="G2544" s="170">
        <v>1590</v>
      </c>
      <c r="H2544" s="165">
        <f t="shared" si="49"/>
        <v>5.6603773584905662E-2</v>
      </c>
      <c r="J2544" t="str">
        <v>Block Group 2, Census Tract 50, Knox County, Tennessee</v>
      </c>
    </row>
    <row r="2545" spans="1:10" x14ac:dyDescent="0.3">
      <c r="A2545" s="167" t="s">
        <v>7699</v>
      </c>
      <c r="B2545" s="168" t="s">
        <v>3455</v>
      </c>
      <c r="C2545" s="168" t="s">
        <v>7652</v>
      </c>
      <c r="D2545" s="169">
        <v>375</v>
      </c>
      <c r="E2545" s="169">
        <v>690</v>
      </c>
      <c r="F2545" s="170">
        <v>1000</v>
      </c>
      <c r="G2545" s="170">
        <v>1725</v>
      </c>
      <c r="H2545" s="165">
        <f t="shared" si="49"/>
        <v>0.4</v>
      </c>
      <c r="J2545" t="str">
        <v>Block Group 2, Census Tract 50, Shelby County, Tennessee</v>
      </c>
    </row>
    <row r="2546" spans="1:10" x14ac:dyDescent="0.3">
      <c r="A2546" s="167" t="s">
        <v>7699</v>
      </c>
      <c r="B2546" s="168" t="s">
        <v>3456</v>
      </c>
      <c r="C2546" s="168" t="s">
        <v>7652</v>
      </c>
      <c r="D2546" s="169">
        <v>45</v>
      </c>
      <c r="E2546" s="169">
        <v>45</v>
      </c>
      <c r="F2546" s="169">
        <v>80</v>
      </c>
      <c r="G2546" s="169">
        <v>605</v>
      </c>
      <c r="H2546" s="165">
        <f t="shared" si="49"/>
        <v>7.43801652892562E-2</v>
      </c>
      <c r="J2546" t="str">
        <v>Block Group 2, Census Tract 5001, Grainger County, Tennessee</v>
      </c>
    </row>
    <row r="2547" spans="1:10" x14ac:dyDescent="0.3">
      <c r="A2547" s="167" t="s">
        <v>7699</v>
      </c>
      <c r="B2547" s="168" t="s">
        <v>3457</v>
      </c>
      <c r="C2547" s="168" t="s">
        <v>7652</v>
      </c>
      <c r="D2547" s="169">
        <v>95</v>
      </c>
      <c r="E2547" s="169">
        <v>225</v>
      </c>
      <c r="F2547" s="169">
        <v>390</v>
      </c>
      <c r="G2547" s="170">
        <v>1300</v>
      </c>
      <c r="H2547" s="165">
        <f t="shared" si="49"/>
        <v>0.17307692307692307</v>
      </c>
      <c r="J2547" t="str">
        <v>Block Group 2, Census Tract 5002, Grainger County, Tennessee</v>
      </c>
    </row>
    <row r="2548" spans="1:10" x14ac:dyDescent="0.3">
      <c r="A2548" s="167" t="s">
        <v>7699</v>
      </c>
      <c r="B2548" s="168" t="s">
        <v>3458</v>
      </c>
      <c r="C2548" s="168" t="s">
        <v>7652</v>
      </c>
      <c r="D2548" s="169">
        <v>350</v>
      </c>
      <c r="E2548" s="169">
        <v>500</v>
      </c>
      <c r="F2548" s="169">
        <v>905</v>
      </c>
      <c r="G2548" s="170">
        <v>2240</v>
      </c>
      <c r="H2548" s="165">
        <f t="shared" si="49"/>
        <v>0.22321428571428573</v>
      </c>
      <c r="J2548" t="str">
        <v>Block Group 2, Census Tract 5003.01, Grainger County, Tennessee</v>
      </c>
    </row>
    <row r="2549" spans="1:10" x14ac:dyDescent="0.3">
      <c r="A2549" s="167" t="s">
        <v>7699</v>
      </c>
      <c r="B2549" s="168" t="s">
        <v>3459</v>
      </c>
      <c r="C2549" s="168" t="s">
        <v>7652</v>
      </c>
      <c r="D2549" s="169">
        <v>385</v>
      </c>
      <c r="E2549" s="169">
        <v>740</v>
      </c>
      <c r="F2549" s="170">
        <v>1235</v>
      </c>
      <c r="G2549" s="170">
        <v>3405</v>
      </c>
      <c r="H2549" s="165">
        <f t="shared" si="49"/>
        <v>0.21732745961820851</v>
      </c>
      <c r="J2549" t="str">
        <v>Block Group 2, Census Tract 5003.02, Grainger County, Tennessee</v>
      </c>
    </row>
    <row r="2550" spans="1:10" x14ac:dyDescent="0.3">
      <c r="A2550" s="167" t="s">
        <v>7699</v>
      </c>
      <c r="B2550" s="168" t="s">
        <v>3460</v>
      </c>
      <c r="C2550" s="168" t="s">
        <v>7652</v>
      </c>
      <c r="D2550" s="169">
        <v>100</v>
      </c>
      <c r="E2550" s="169">
        <v>185</v>
      </c>
      <c r="F2550" s="169">
        <v>455</v>
      </c>
      <c r="G2550" s="170">
        <v>1900</v>
      </c>
      <c r="H2550" s="165">
        <f t="shared" si="49"/>
        <v>9.7368421052631576E-2</v>
      </c>
      <c r="J2550" t="str">
        <v>Block Group 2, Census Tract 5004.01, Grainger County, Tennessee</v>
      </c>
    </row>
    <row r="2551" spans="1:10" x14ac:dyDescent="0.3">
      <c r="A2551" s="167" t="s">
        <v>7699</v>
      </c>
      <c r="B2551" s="168" t="s">
        <v>3461</v>
      </c>
      <c r="C2551" s="168" t="s">
        <v>7652</v>
      </c>
      <c r="D2551" s="169">
        <v>90</v>
      </c>
      <c r="E2551" s="169">
        <v>445</v>
      </c>
      <c r="F2551" s="169">
        <v>955</v>
      </c>
      <c r="G2551" s="170">
        <v>2020</v>
      </c>
      <c r="H2551" s="165">
        <f t="shared" si="49"/>
        <v>0.2202970297029703</v>
      </c>
      <c r="J2551" t="str">
        <v>Block Group 2, Census Tract 5004.02, Grainger County, Tennessee</v>
      </c>
    </row>
    <row r="2552" spans="1:10" x14ac:dyDescent="0.3">
      <c r="A2552" s="167" t="s">
        <v>7699</v>
      </c>
      <c r="B2552" s="168" t="s">
        <v>3462</v>
      </c>
      <c r="C2552" s="168" t="s">
        <v>7652</v>
      </c>
      <c r="D2552" s="169">
        <v>665</v>
      </c>
      <c r="E2552" s="170">
        <v>1010</v>
      </c>
      <c r="F2552" s="170">
        <v>1495</v>
      </c>
      <c r="G2552" s="170">
        <v>1680</v>
      </c>
      <c r="H2552" s="165">
        <f t="shared" si="49"/>
        <v>0.60119047619047616</v>
      </c>
      <c r="J2552" t="str">
        <v>Block Group 2, Census Tract 501, Hawkins County, Tennessee</v>
      </c>
    </row>
    <row r="2553" spans="1:10" x14ac:dyDescent="0.3">
      <c r="A2553" s="167" t="s">
        <v>7699</v>
      </c>
      <c r="B2553" s="168" t="s">
        <v>3463</v>
      </c>
      <c r="C2553" s="168" t="s">
        <v>7652</v>
      </c>
      <c r="D2553" s="169">
        <v>155</v>
      </c>
      <c r="E2553" s="169">
        <v>415</v>
      </c>
      <c r="F2553" s="169">
        <v>600</v>
      </c>
      <c r="G2553" s="170">
        <v>1250</v>
      </c>
      <c r="H2553" s="165">
        <f t="shared" si="49"/>
        <v>0.33200000000000002</v>
      </c>
      <c r="J2553" t="str">
        <v>Block Group 2, Census Tract 501, Lauderdale County, Tennessee</v>
      </c>
    </row>
    <row r="2554" spans="1:10" x14ac:dyDescent="0.3">
      <c r="A2554" s="167" t="s">
        <v>7699</v>
      </c>
      <c r="B2554" s="168" t="s">
        <v>3464</v>
      </c>
      <c r="C2554" s="168" t="s">
        <v>7652</v>
      </c>
      <c r="D2554" s="169">
        <v>85</v>
      </c>
      <c r="E2554" s="169">
        <v>120</v>
      </c>
      <c r="F2554" s="169">
        <v>150</v>
      </c>
      <c r="G2554" s="169">
        <v>890</v>
      </c>
      <c r="H2554" s="165">
        <f t="shared" si="49"/>
        <v>0.1348314606741573</v>
      </c>
      <c r="J2554" t="str">
        <v>Block Group 2, Census Tract 501.01, Marion County, Tennessee</v>
      </c>
    </row>
    <row r="2555" spans="1:10" x14ac:dyDescent="0.3">
      <c r="A2555" s="167" t="s">
        <v>7699</v>
      </c>
      <c r="B2555" s="168" t="s">
        <v>3465</v>
      </c>
      <c r="C2555" s="168" t="s">
        <v>7652</v>
      </c>
      <c r="D2555" s="169">
        <v>150</v>
      </c>
      <c r="E2555" s="169">
        <v>150</v>
      </c>
      <c r="F2555" s="169">
        <v>230</v>
      </c>
      <c r="G2555" s="169">
        <v>535</v>
      </c>
      <c r="H2555" s="165">
        <f t="shared" si="49"/>
        <v>0.28037383177570091</v>
      </c>
      <c r="J2555" t="str">
        <v>Block Group 2, Census Tract 501.02, Marion County, Tennessee</v>
      </c>
    </row>
    <row r="2556" spans="1:10" x14ac:dyDescent="0.3">
      <c r="A2556" s="167" t="s">
        <v>7699</v>
      </c>
      <c r="B2556" s="168" t="s">
        <v>3466</v>
      </c>
      <c r="C2556" s="168" t="s">
        <v>7652</v>
      </c>
      <c r="D2556" s="169">
        <v>310</v>
      </c>
      <c r="E2556" s="169">
        <v>430</v>
      </c>
      <c r="F2556" s="169">
        <v>670</v>
      </c>
      <c r="G2556" s="170">
        <v>1620</v>
      </c>
      <c r="H2556" s="165">
        <f t="shared" si="49"/>
        <v>0.26543209876543211</v>
      </c>
      <c r="J2556" t="str">
        <v>Block Group 2, Census Tract 501.02, Williamson County, Tennessee</v>
      </c>
    </row>
    <row r="2557" spans="1:10" x14ac:dyDescent="0.3">
      <c r="A2557" s="167" t="s">
        <v>7699</v>
      </c>
      <c r="B2557" s="168" t="s">
        <v>3467</v>
      </c>
      <c r="C2557" s="168" t="s">
        <v>7652</v>
      </c>
      <c r="D2557" s="169">
        <v>60</v>
      </c>
      <c r="E2557" s="169">
        <v>145</v>
      </c>
      <c r="F2557" s="169">
        <v>525</v>
      </c>
      <c r="G2557" s="169">
        <v>805</v>
      </c>
      <c r="H2557" s="165">
        <f t="shared" si="49"/>
        <v>0.18012422360248448</v>
      </c>
      <c r="J2557" t="str">
        <v>Block Group 2, Census Tract 501.03, Williamson County, Tennessee</v>
      </c>
    </row>
    <row r="2558" spans="1:10" x14ac:dyDescent="0.3">
      <c r="A2558" s="167" t="s">
        <v>7699</v>
      </c>
      <c r="B2558" s="168" t="s">
        <v>3468</v>
      </c>
      <c r="C2558" s="168" t="s">
        <v>7652</v>
      </c>
      <c r="D2558" s="169">
        <v>265</v>
      </c>
      <c r="E2558" s="169">
        <v>770</v>
      </c>
      <c r="F2558" s="170">
        <v>1180</v>
      </c>
      <c r="G2558" s="170">
        <v>1960</v>
      </c>
      <c r="H2558" s="165">
        <f t="shared" si="49"/>
        <v>0.39285714285714285</v>
      </c>
      <c r="J2558" t="str">
        <v>Block Group 2, Census Tract 501.04, Williamson County, Tennessee</v>
      </c>
    </row>
    <row r="2559" spans="1:10" x14ac:dyDescent="0.3">
      <c r="A2559" s="167" t="s">
        <v>7699</v>
      </c>
      <c r="B2559" s="168" t="s">
        <v>3469</v>
      </c>
      <c r="C2559" s="168" t="s">
        <v>7652</v>
      </c>
      <c r="D2559" s="169">
        <v>320</v>
      </c>
      <c r="E2559" s="169">
        <v>440</v>
      </c>
      <c r="F2559" s="170">
        <v>1160</v>
      </c>
      <c r="G2559" s="170">
        <v>2505</v>
      </c>
      <c r="H2559" s="165">
        <f t="shared" si="49"/>
        <v>0.17564870259481039</v>
      </c>
      <c r="J2559" t="str">
        <v>Block Group 2, Census Tract 501.05, Williamson County, Tennessee</v>
      </c>
    </row>
    <row r="2560" spans="1:10" x14ac:dyDescent="0.3">
      <c r="A2560" s="167" t="s">
        <v>7699</v>
      </c>
      <c r="B2560" s="168" t="s">
        <v>3470</v>
      </c>
      <c r="C2560" s="168" t="s">
        <v>7652</v>
      </c>
      <c r="D2560" s="169">
        <v>265</v>
      </c>
      <c r="E2560" s="169">
        <v>400</v>
      </c>
      <c r="F2560" s="169">
        <v>690</v>
      </c>
      <c r="G2560" s="170">
        <v>1320</v>
      </c>
      <c r="H2560" s="165">
        <f t="shared" si="49"/>
        <v>0.30303030303030304</v>
      </c>
      <c r="J2560" t="str">
        <v>Block Group 2, Census Tract 502, Hawkins County, Tennessee</v>
      </c>
    </row>
    <row r="2561" spans="1:10" x14ac:dyDescent="0.3">
      <c r="A2561" s="167" t="s">
        <v>7699</v>
      </c>
      <c r="B2561" s="168" t="s">
        <v>3471</v>
      </c>
      <c r="C2561" s="168" t="s">
        <v>7652</v>
      </c>
      <c r="D2561" s="169">
        <v>185</v>
      </c>
      <c r="E2561" s="169">
        <v>575</v>
      </c>
      <c r="F2561" s="169">
        <v>890</v>
      </c>
      <c r="G2561" s="170">
        <v>1190</v>
      </c>
      <c r="H2561" s="165">
        <f t="shared" si="49"/>
        <v>0.48319327731092437</v>
      </c>
      <c r="J2561" t="str">
        <v>Block Group 2, Census Tract 502, Lauderdale County, Tennessee</v>
      </c>
    </row>
    <row r="2562" spans="1:10" x14ac:dyDescent="0.3">
      <c r="A2562" s="167" t="s">
        <v>7699</v>
      </c>
      <c r="B2562" s="168" t="s">
        <v>3472</v>
      </c>
      <c r="C2562" s="168" t="s">
        <v>7652</v>
      </c>
      <c r="D2562" s="169">
        <v>305</v>
      </c>
      <c r="E2562" s="169">
        <v>845</v>
      </c>
      <c r="F2562" s="170">
        <v>1575</v>
      </c>
      <c r="G2562" s="170">
        <v>2715</v>
      </c>
      <c r="H2562" s="165">
        <f t="shared" si="49"/>
        <v>0.31123388581952116</v>
      </c>
      <c r="J2562" t="str">
        <v>Block Group 2, Census Tract 502.01, Marion County, Tennessee</v>
      </c>
    </row>
    <row r="2563" spans="1:10" x14ac:dyDescent="0.3">
      <c r="A2563" s="167" t="s">
        <v>7699</v>
      </c>
      <c r="B2563" s="168" t="s">
        <v>3473</v>
      </c>
      <c r="C2563" s="168" t="s">
        <v>7652</v>
      </c>
      <c r="D2563" s="169">
        <v>780</v>
      </c>
      <c r="E2563" s="169">
        <v>890</v>
      </c>
      <c r="F2563" s="170">
        <v>1370</v>
      </c>
      <c r="G2563" s="170">
        <v>2155</v>
      </c>
      <c r="H2563" s="165">
        <f t="shared" si="49"/>
        <v>0.41299303944315546</v>
      </c>
      <c r="J2563" t="str">
        <v>Block Group 2, Census Tract 502.03, Marion County, Tennessee</v>
      </c>
    </row>
    <row r="2564" spans="1:10" x14ac:dyDescent="0.3">
      <c r="A2564" s="167" t="s">
        <v>7699</v>
      </c>
      <c r="B2564" s="168" t="s">
        <v>3474</v>
      </c>
      <c r="C2564" s="168" t="s">
        <v>7652</v>
      </c>
      <c r="D2564" s="169">
        <v>320</v>
      </c>
      <c r="E2564" s="169">
        <v>385</v>
      </c>
      <c r="F2564" s="169">
        <v>590</v>
      </c>
      <c r="G2564" s="170">
        <v>1515</v>
      </c>
      <c r="H2564" s="165">
        <f t="shared" ref="H2564:H2627" si="50">E2564/G2564</f>
        <v>0.25412541254125415</v>
      </c>
      <c r="J2564" t="str">
        <v>Block Group 2, Census Tract 502.04, Marion County, Tennessee</v>
      </c>
    </row>
    <row r="2565" spans="1:10" x14ac:dyDescent="0.3">
      <c r="A2565" s="167" t="s">
        <v>7699</v>
      </c>
      <c r="B2565" s="168" t="s">
        <v>3475</v>
      </c>
      <c r="C2565" s="168" t="s">
        <v>7652</v>
      </c>
      <c r="D2565" s="169">
        <v>395</v>
      </c>
      <c r="E2565" s="169">
        <v>465</v>
      </c>
      <c r="F2565" s="169">
        <v>990</v>
      </c>
      <c r="G2565" s="170">
        <v>2310</v>
      </c>
      <c r="H2565" s="165">
        <f t="shared" si="50"/>
        <v>0.20129870129870131</v>
      </c>
      <c r="J2565" t="str">
        <v>Block Group 2, Census Tract 502.04, Williamson County, Tennessee</v>
      </c>
    </row>
    <row r="2566" spans="1:10" x14ac:dyDescent="0.3">
      <c r="A2566" s="167" t="s">
        <v>7699</v>
      </c>
      <c r="B2566" s="168" t="s">
        <v>3476</v>
      </c>
      <c r="C2566" s="168" t="s">
        <v>7652</v>
      </c>
      <c r="D2566" s="169">
        <v>260</v>
      </c>
      <c r="E2566" s="169">
        <v>720</v>
      </c>
      <c r="F2566" s="170">
        <v>1255</v>
      </c>
      <c r="G2566" s="170">
        <v>2725</v>
      </c>
      <c r="H2566" s="165">
        <f t="shared" si="50"/>
        <v>0.26422018348623855</v>
      </c>
      <c r="J2566" t="str">
        <v>Block Group 2, Census Tract 502.05, Williamson County, Tennessee</v>
      </c>
    </row>
    <row r="2567" spans="1:10" x14ac:dyDescent="0.3">
      <c r="A2567" s="167" t="s">
        <v>7699</v>
      </c>
      <c r="B2567" s="168" t="s">
        <v>3477</v>
      </c>
      <c r="C2567" s="168" t="s">
        <v>7652</v>
      </c>
      <c r="D2567" s="169">
        <v>175</v>
      </c>
      <c r="E2567" s="169">
        <v>365</v>
      </c>
      <c r="F2567" s="169">
        <v>860</v>
      </c>
      <c r="G2567" s="170">
        <v>1810</v>
      </c>
      <c r="H2567" s="165">
        <f t="shared" si="50"/>
        <v>0.20165745856353592</v>
      </c>
      <c r="J2567" t="str">
        <v>Block Group 2, Census Tract 502.06, Williamson County, Tennessee</v>
      </c>
    </row>
    <row r="2568" spans="1:10" x14ac:dyDescent="0.3">
      <c r="A2568" s="167" t="s">
        <v>7699</v>
      </c>
      <c r="B2568" s="168" t="s">
        <v>3478</v>
      </c>
      <c r="C2568" s="168" t="s">
        <v>7652</v>
      </c>
      <c r="D2568" s="169">
        <v>230</v>
      </c>
      <c r="E2568" s="169">
        <v>795</v>
      </c>
      <c r="F2568" s="170">
        <v>1015</v>
      </c>
      <c r="G2568" s="170">
        <v>1640</v>
      </c>
      <c r="H2568" s="165">
        <f t="shared" si="50"/>
        <v>0.4847560975609756</v>
      </c>
      <c r="J2568" t="str">
        <v>Block Group 2, Census Tract 502.07, Williamson County, Tennessee</v>
      </c>
    </row>
    <row r="2569" spans="1:10" x14ac:dyDescent="0.3">
      <c r="A2569" s="167" t="s">
        <v>7699</v>
      </c>
      <c r="B2569" s="168" t="s">
        <v>3479</v>
      </c>
      <c r="C2569" s="168" t="s">
        <v>7652</v>
      </c>
      <c r="D2569" s="169">
        <v>25</v>
      </c>
      <c r="E2569" s="169">
        <v>165</v>
      </c>
      <c r="F2569" s="169">
        <v>660</v>
      </c>
      <c r="G2569" s="170">
        <v>1445</v>
      </c>
      <c r="H2569" s="165">
        <f t="shared" si="50"/>
        <v>0.11418685121107267</v>
      </c>
      <c r="J2569" t="str">
        <v>Block Group 2, Census Tract 502.09, Williamson County, Tennessee</v>
      </c>
    </row>
    <row r="2570" spans="1:10" x14ac:dyDescent="0.3">
      <c r="A2570" s="167" t="s">
        <v>7699</v>
      </c>
      <c r="B2570" s="168" t="s">
        <v>3480</v>
      </c>
      <c r="C2570" s="168" t="s">
        <v>7652</v>
      </c>
      <c r="D2570" s="169">
        <v>135</v>
      </c>
      <c r="E2570" s="169">
        <v>340</v>
      </c>
      <c r="F2570" s="169">
        <v>510</v>
      </c>
      <c r="G2570" s="169">
        <v>965</v>
      </c>
      <c r="H2570" s="165">
        <f t="shared" si="50"/>
        <v>0.35233160621761656</v>
      </c>
      <c r="J2570" t="str">
        <v>Block Group 2, Census Tract 502.10, Williamson County, Tennessee</v>
      </c>
    </row>
    <row r="2571" spans="1:10" x14ac:dyDescent="0.3">
      <c r="A2571" s="167" t="s">
        <v>7699</v>
      </c>
      <c r="B2571" s="168" t="s">
        <v>3481</v>
      </c>
      <c r="C2571" s="168" t="s">
        <v>7652</v>
      </c>
      <c r="D2571" s="169">
        <v>315</v>
      </c>
      <c r="E2571" s="169">
        <v>410</v>
      </c>
      <c r="F2571" s="169">
        <v>440</v>
      </c>
      <c r="G2571" s="170">
        <v>1320</v>
      </c>
      <c r="H2571" s="165">
        <f t="shared" si="50"/>
        <v>0.31060606060606061</v>
      </c>
      <c r="J2571" t="str">
        <v>Block Group 2, Census Tract 502.11, Williamson County, Tennessee</v>
      </c>
    </row>
    <row r="2572" spans="1:10" x14ac:dyDescent="0.3">
      <c r="A2572" s="167" t="s">
        <v>7699</v>
      </c>
      <c r="B2572" s="168" t="s">
        <v>3482</v>
      </c>
      <c r="C2572" s="168" t="s">
        <v>7652</v>
      </c>
      <c r="D2572" s="169">
        <v>310</v>
      </c>
      <c r="E2572" s="169">
        <v>535</v>
      </c>
      <c r="F2572" s="170">
        <v>1240</v>
      </c>
      <c r="G2572" s="170">
        <v>1965</v>
      </c>
      <c r="H2572" s="165">
        <f t="shared" si="50"/>
        <v>0.27226463104325699</v>
      </c>
      <c r="J2572" t="str">
        <v>Block Group 2, Census Tract 503, Lauderdale County, Tennessee</v>
      </c>
    </row>
    <row r="2573" spans="1:10" x14ac:dyDescent="0.3">
      <c r="A2573" s="167" t="s">
        <v>7699</v>
      </c>
      <c r="B2573" s="168" t="s">
        <v>3483</v>
      </c>
      <c r="C2573" s="168" t="s">
        <v>7652</v>
      </c>
      <c r="D2573" s="169">
        <v>0</v>
      </c>
      <c r="E2573" s="169">
        <v>215</v>
      </c>
      <c r="F2573" s="169">
        <v>540</v>
      </c>
      <c r="G2573" s="170">
        <v>1170</v>
      </c>
      <c r="H2573" s="165">
        <f t="shared" si="50"/>
        <v>0.18376068376068377</v>
      </c>
      <c r="J2573" t="str">
        <v>Block Group 2, Census Tract 503.01, Hawkins County, Tennessee</v>
      </c>
    </row>
    <row r="2574" spans="1:10" x14ac:dyDescent="0.3">
      <c r="A2574" s="167" t="s">
        <v>7699</v>
      </c>
      <c r="B2574" s="168" t="s">
        <v>3484</v>
      </c>
      <c r="C2574" s="168" t="s">
        <v>7652</v>
      </c>
      <c r="D2574" s="169">
        <v>330</v>
      </c>
      <c r="E2574" s="169">
        <v>755</v>
      </c>
      <c r="F2574" s="170">
        <v>1020</v>
      </c>
      <c r="G2574" s="170">
        <v>1120</v>
      </c>
      <c r="H2574" s="165">
        <f t="shared" si="50"/>
        <v>0.6741071428571429</v>
      </c>
      <c r="J2574" t="str">
        <v>Block Group 2, Census Tract 503.01, Marion County, Tennessee</v>
      </c>
    </row>
    <row r="2575" spans="1:10" x14ac:dyDescent="0.3">
      <c r="A2575" s="167" t="s">
        <v>7699</v>
      </c>
      <c r="B2575" s="168" t="s">
        <v>3485</v>
      </c>
      <c r="C2575" s="168" t="s">
        <v>7652</v>
      </c>
      <c r="D2575" s="169">
        <v>535</v>
      </c>
      <c r="E2575" s="169">
        <v>720</v>
      </c>
      <c r="F2575" s="170">
        <v>1745</v>
      </c>
      <c r="G2575" s="170">
        <v>2900</v>
      </c>
      <c r="H2575" s="165">
        <f t="shared" si="50"/>
        <v>0.24827586206896551</v>
      </c>
      <c r="J2575" t="str">
        <v>Block Group 2, Census Tract 503.02, Hawkins County, Tennessee</v>
      </c>
    </row>
    <row r="2576" spans="1:10" x14ac:dyDescent="0.3">
      <c r="A2576" s="167" t="s">
        <v>7699</v>
      </c>
      <c r="B2576" s="168" t="s">
        <v>3486</v>
      </c>
      <c r="C2576" s="168" t="s">
        <v>7652</v>
      </c>
      <c r="D2576" s="169">
        <v>140</v>
      </c>
      <c r="E2576" s="169">
        <v>215</v>
      </c>
      <c r="F2576" s="169">
        <v>400</v>
      </c>
      <c r="G2576" s="169">
        <v>880</v>
      </c>
      <c r="H2576" s="165">
        <f t="shared" si="50"/>
        <v>0.24431818181818182</v>
      </c>
      <c r="J2576" t="str">
        <v>Block Group 2, Census Tract 503.02, Marion County, Tennessee</v>
      </c>
    </row>
    <row r="2577" spans="1:10" x14ac:dyDescent="0.3">
      <c r="A2577" s="167" t="s">
        <v>7699</v>
      </c>
      <c r="B2577" s="168" t="s">
        <v>3487</v>
      </c>
      <c r="C2577" s="168" t="s">
        <v>7652</v>
      </c>
      <c r="D2577" s="169">
        <v>310</v>
      </c>
      <c r="E2577" s="169">
        <v>770</v>
      </c>
      <c r="F2577" s="170">
        <v>1130</v>
      </c>
      <c r="G2577" s="170">
        <v>2210</v>
      </c>
      <c r="H2577" s="165">
        <f t="shared" si="50"/>
        <v>0.34841628959276016</v>
      </c>
      <c r="J2577" t="str">
        <v>Block Group 2, Census Tract 503.03, Williamson County, Tennessee</v>
      </c>
    </row>
    <row r="2578" spans="1:10" x14ac:dyDescent="0.3">
      <c r="A2578" s="167" t="s">
        <v>7699</v>
      </c>
      <c r="B2578" s="168" t="s">
        <v>3488</v>
      </c>
      <c r="C2578" s="168" t="s">
        <v>7652</v>
      </c>
      <c r="D2578" s="169">
        <v>70</v>
      </c>
      <c r="E2578" s="169">
        <v>140</v>
      </c>
      <c r="F2578" s="169">
        <v>670</v>
      </c>
      <c r="G2578" s="170">
        <v>1115</v>
      </c>
      <c r="H2578" s="165">
        <f t="shared" si="50"/>
        <v>0.12556053811659193</v>
      </c>
      <c r="J2578" t="str">
        <v>Block Group 2, Census Tract 503.04, Williamson County, Tennessee</v>
      </c>
    </row>
    <row r="2579" spans="1:10" x14ac:dyDescent="0.3">
      <c r="A2579" s="167" t="s">
        <v>7699</v>
      </c>
      <c r="B2579" s="168" t="s">
        <v>3489</v>
      </c>
      <c r="C2579" s="168" t="s">
        <v>7652</v>
      </c>
      <c r="D2579" s="169">
        <v>245</v>
      </c>
      <c r="E2579" s="169">
        <v>405</v>
      </c>
      <c r="F2579" s="169">
        <v>850</v>
      </c>
      <c r="G2579" s="170">
        <v>1515</v>
      </c>
      <c r="H2579" s="165">
        <f t="shared" si="50"/>
        <v>0.26732673267326734</v>
      </c>
      <c r="J2579" t="str">
        <v>Block Group 2, Census Tract 503.07, Williamson County, Tennessee</v>
      </c>
    </row>
    <row r="2580" spans="1:10" x14ac:dyDescent="0.3">
      <c r="A2580" s="167" t="s">
        <v>7699</v>
      </c>
      <c r="B2580" s="168" t="s">
        <v>3490</v>
      </c>
      <c r="C2580" s="168" t="s">
        <v>7652</v>
      </c>
      <c r="D2580" s="169">
        <v>40</v>
      </c>
      <c r="E2580" s="169">
        <v>90</v>
      </c>
      <c r="F2580" s="169">
        <v>175</v>
      </c>
      <c r="G2580" s="169">
        <v>335</v>
      </c>
      <c r="H2580" s="165">
        <f t="shared" si="50"/>
        <v>0.26865671641791045</v>
      </c>
      <c r="J2580" t="str">
        <v>Block Group 2, Census Tract 504, Hawkins County, Tennessee</v>
      </c>
    </row>
    <row r="2581" spans="1:10" x14ac:dyDescent="0.3">
      <c r="A2581" s="167" t="s">
        <v>7699</v>
      </c>
      <c r="B2581" s="168" t="s">
        <v>3491</v>
      </c>
      <c r="C2581" s="168" t="s">
        <v>7652</v>
      </c>
      <c r="D2581" s="169">
        <v>110</v>
      </c>
      <c r="E2581" s="169">
        <v>280</v>
      </c>
      <c r="F2581" s="169">
        <v>580</v>
      </c>
      <c r="G2581" s="170">
        <v>1690</v>
      </c>
      <c r="H2581" s="165">
        <f t="shared" si="50"/>
        <v>0.16568047337278108</v>
      </c>
      <c r="J2581" t="str">
        <v>Block Group 2, Census Tract 504, Lauderdale County, Tennessee</v>
      </c>
    </row>
    <row r="2582" spans="1:10" x14ac:dyDescent="0.3">
      <c r="A2582" s="167" t="s">
        <v>7699</v>
      </c>
      <c r="B2582" s="168" t="s">
        <v>3492</v>
      </c>
      <c r="C2582" s="168" t="s">
        <v>7652</v>
      </c>
      <c r="D2582" s="169">
        <v>150</v>
      </c>
      <c r="E2582" s="169">
        <v>330</v>
      </c>
      <c r="F2582" s="170">
        <v>1205</v>
      </c>
      <c r="G2582" s="170">
        <v>1770</v>
      </c>
      <c r="H2582" s="165">
        <f t="shared" si="50"/>
        <v>0.1864406779661017</v>
      </c>
      <c r="J2582" t="str">
        <v>Block Group 2, Census Tract 504.03, Williamson County, Tennessee</v>
      </c>
    </row>
    <row r="2583" spans="1:10" x14ac:dyDescent="0.3">
      <c r="A2583" s="167" t="s">
        <v>7699</v>
      </c>
      <c r="B2583" s="168" t="s">
        <v>3493</v>
      </c>
      <c r="C2583" s="168" t="s">
        <v>7652</v>
      </c>
      <c r="D2583" s="169">
        <v>105</v>
      </c>
      <c r="E2583" s="169">
        <v>735</v>
      </c>
      <c r="F2583" s="170">
        <v>1485</v>
      </c>
      <c r="G2583" s="170">
        <v>1870</v>
      </c>
      <c r="H2583" s="165">
        <f t="shared" si="50"/>
        <v>0.39304812834224601</v>
      </c>
      <c r="J2583" t="str">
        <v>Block Group 2, Census Tract 504.04, Williamson County, Tennessee</v>
      </c>
    </row>
    <row r="2584" spans="1:10" x14ac:dyDescent="0.3">
      <c r="A2584" s="167" t="s">
        <v>7699</v>
      </c>
      <c r="B2584" s="168" t="s">
        <v>3494</v>
      </c>
      <c r="C2584" s="168" t="s">
        <v>7652</v>
      </c>
      <c r="D2584" s="169">
        <v>345</v>
      </c>
      <c r="E2584" s="169">
        <v>990</v>
      </c>
      <c r="F2584" s="170">
        <v>1195</v>
      </c>
      <c r="G2584" s="170">
        <v>1395</v>
      </c>
      <c r="H2584" s="165">
        <f t="shared" si="50"/>
        <v>0.70967741935483875</v>
      </c>
      <c r="J2584" t="str">
        <v>Block Group 2, Census Tract 504.05, Williamson County, Tennessee</v>
      </c>
    </row>
    <row r="2585" spans="1:10" x14ac:dyDescent="0.3">
      <c r="A2585" s="167" t="s">
        <v>7699</v>
      </c>
      <c r="B2585" s="168" t="s">
        <v>3495</v>
      </c>
      <c r="C2585" s="168" t="s">
        <v>7652</v>
      </c>
      <c r="D2585" s="169">
        <v>330</v>
      </c>
      <c r="E2585" s="169">
        <v>495</v>
      </c>
      <c r="F2585" s="169">
        <v>735</v>
      </c>
      <c r="G2585" s="170">
        <v>1840</v>
      </c>
      <c r="H2585" s="165">
        <f t="shared" si="50"/>
        <v>0.26902173913043476</v>
      </c>
      <c r="J2585" t="str">
        <v>Block Group 2, Census Tract 504.06, Williamson County, Tennessee</v>
      </c>
    </row>
    <row r="2586" spans="1:10" x14ac:dyDescent="0.3">
      <c r="A2586" s="167" t="s">
        <v>7699</v>
      </c>
      <c r="B2586" s="168" t="s">
        <v>3496</v>
      </c>
      <c r="C2586" s="168" t="s">
        <v>7652</v>
      </c>
      <c r="D2586" s="169">
        <v>165</v>
      </c>
      <c r="E2586" s="169">
        <v>280</v>
      </c>
      <c r="F2586" s="169">
        <v>365</v>
      </c>
      <c r="G2586" s="169">
        <v>415</v>
      </c>
      <c r="H2586" s="165">
        <f t="shared" si="50"/>
        <v>0.67469879518072284</v>
      </c>
      <c r="J2586" t="str">
        <v>Block Group 2, Census Tract 505.01, Hawkins County, Tennessee</v>
      </c>
    </row>
    <row r="2587" spans="1:10" x14ac:dyDescent="0.3">
      <c r="A2587" s="167" t="s">
        <v>7699</v>
      </c>
      <c r="B2587" s="168" t="s">
        <v>3497</v>
      </c>
      <c r="C2587" s="168" t="s">
        <v>7652</v>
      </c>
      <c r="D2587" s="169">
        <v>125</v>
      </c>
      <c r="E2587" s="169">
        <v>310</v>
      </c>
      <c r="F2587" s="169">
        <v>655</v>
      </c>
      <c r="G2587" s="170">
        <v>2820</v>
      </c>
      <c r="H2587" s="165">
        <f t="shared" si="50"/>
        <v>0.1099290780141844</v>
      </c>
      <c r="J2587" t="str">
        <v>Block Group 2, Census Tract 505.02, Hawkins County, Tennessee</v>
      </c>
    </row>
    <row r="2588" spans="1:10" x14ac:dyDescent="0.3">
      <c r="A2588" s="167" t="s">
        <v>7699</v>
      </c>
      <c r="B2588" s="168" t="s">
        <v>3498</v>
      </c>
      <c r="C2588" s="168" t="s">
        <v>7652</v>
      </c>
      <c r="D2588" s="169">
        <v>325</v>
      </c>
      <c r="E2588" s="169">
        <v>645</v>
      </c>
      <c r="F2588" s="170">
        <v>1380</v>
      </c>
      <c r="G2588" s="170">
        <v>2620</v>
      </c>
      <c r="H2588" s="165">
        <f t="shared" si="50"/>
        <v>0.24618320610687022</v>
      </c>
      <c r="J2588" t="str">
        <v>Block Group 2, Census Tract 505.02, Williamson County, Tennessee</v>
      </c>
    </row>
    <row r="2589" spans="1:10" x14ac:dyDescent="0.3">
      <c r="A2589" s="167" t="s">
        <v>7699</v>
      </c>
      <c r="B2589" s="168" t="s">
        <v>3499</v>
      </c>
      <c r="C2589" s="168" t="s">
        <v>7652</v>
      </c>
      <c r="D2589" s="169">
        <v>170</v>
      </c>
      <c r="E2589" s="169">
        <v>425</v>
      </c>
      <c r="F2589" s="169">
        <v>550</v>
      </c>
      <c r="G2589" s="169">
        <v>870</v>
      </c>
      <c r="H2589" s="165">
        <f t="shared" si="50"/>
        <v>0.4885057471264368</v>
      </c>
      <c r="J2589" t="str">
        <v>Block Group 2, Census Tract 505.03, Hawkins County, Tennessee</v>
      </c>
    </row>
    <row r="2590" spans="1:10" x14ac:dyDescent="0.3">
      <c r="A2590" s="167" t="s">
        <v>7699</v>
      </c>
      <c r="B2590" s="168" t="s">
        <v>3500</v>
      </c>
      <c r="C2590" s="168" t="s">
        <v>7652</v>
      </c>
      <c r="D2590" s="169">
        <v>150</v>
      </c>
      <c r="E2590" s="169">
        <v>715</v>
      </c>
      <c r="F2590" s="170">
        <v>1400</v>
      </c>
      <c r="G2590" s="170">
        <v>2335</v>
      </c>
      <c r="H2590" s="165">
        <f t="shared" si="50"/>
        <v>0.30620985010706636</v>
      </c>
      <c r="J2590" t="str">
        <v>Block Group 2, Census Tract 505.03, Lauderdale County, Tennessee</v>
      </c>
    </row>
    <row r="2591" spans="1:10" x14ac:dyDescent="0.3">
      <c r="A2591" s="167" t="s">
        <v>7699</v>
      </c>
      <c r="B2591" s="168" t="s">
        <v>3501</v>
      </c>
      <c r="C2591" s="168" t="s">
        <v>7652</v>
      </c>
      <c r="D2591" s="169">
        <v>860</v>
      </c>
      <c r="E2591" s="169">
        <v>925</v>
      </c>
      <c r="F2591" s="170">
        <v>1325</v>
      </c>
      <c r="G2591" s="170">
        <v>1910</v>
      </c>
      <c r="H2591" s="165">
        <f t="shared" si="50"/>
        <v>0.48429319371727747</v>
      </c>
      <c r="J2591" t="str">
        <v>Block Group 2, Census Tract 505.03, Williamson County, Tennessee</v>
      </c>
    </row>
    <row r="2592" spans="1:10" x14ac:dyDescent="0.3">
      <c r="A2592" s="167" t="s">
        <v>7699</v>
      </c>
      <c r="B2592" s="168" t="s">
        <v>3502</v>
      </c>
      <c r="C2592" s="168" t="s">
        <v>7652</v>
      </c>
      <c r="D2592" s="169">
        <v>300</v>
      </c>
      <c r="E2592" s="169">
        <v>475</v>
      </c>
      <c r="F2592" s="170">
        <v>1215</v>
      </c>
      <c r="G2592" s="170">
        <v>1910</v>
      </c>
      <c r="H2592" s="165">
        <f t="shared" si="50"/>
        <v>0.2486910994764398</v>
      </c>
      <c r="J2592" t="str">
        <v>Block Group 2, Census Tract 505.04, Lauderdale County, Tennessee</v>
      </c>
    </row>
    <row r="2593" spans="1:10" x14ac:dyDescent="0.3">
      <c r="A2593" s="167" t="s">
        <v>7699</v>
      </c>
      <c r="B2593" s="168" t="s">
        <v>3503</v>
      </c>
      <c r="C2593" s="168" t="s">
        <v>7652</v>
      </c>
      <c r="D2593" s="169">
        <v>380</v>
      </c>
      <c r="E2593" s="169">
        <v>535</v>
      </c>
      <c r="F2593" s="169">
        <v>840</v>
      </c>
      <c r="G2593" s="170">
        <v>1370</v>
      </c>
      <c r="H2593" s="165">
        <f t="shared" si="50"/>
        <v>0.39051094890510951</v>
      </c>
      <c r="J2593" t="str">
        <v>Block Group 2, Census Tract 505.04, Williamson County, Tennessee</v>
      </c>
    </row>
    <row r="2594" spans="1:10" x14ac:dyDescent="0.3">
      <c r="A2594" s="167" t="s">
        <v>7699</v>
      </c>
      <c r="B2594" s="168" t="s">
        <v>3504</v>
      </c>
      <c r="C2594" s="168" t="s">
        <v>7652</v>
      </c>
      <c r="D2594" s="169">
        <v>280</v>
      </c>
      <c r="E2594" s="169">
        <v>400</v>
      </c>
      <c r="F2594" s="169">
        <v>520</v>
      </c>
      <c r="G2594" s="170">
        <v>1530</v>
      </c>
      <c r="H2594" s="165">
        <f t="shared" si="50"/>
        <v>0.26143790849673204</v>
      </c>
      <c r="J2594" t="str">
        <v>Block Group 2, Census Tract 505.05, Lauderdale County, Tennessee</v>
      </c>
    </row>
    <row r="2595" spans="1:10" x14ac:dyDescent="0.3">
      <c r="A2595" s="167" t="s">
        <v>7699</v>
      </c>
      <c r="B2595" s="168" t="s">
        <v>3505</v>
      </c>
      <c r="C2595" s="168" t="s">
        <v>7652</v>
      </c>
      <c r="D2595" s="169">
        <v>555</v>
      </c>
      <c r="E2595" s="169">
        <v>785</v>
      </c>
      <c r="F2595" s="170">
        <v>1050</v>
      </c>
      <c r="G2595" s="170">
        <v>1360</v>
      </c>
      <c r="H2595" s="165">
        <f t="shared" si="50"/>
        <v>0.57720588235294112</v>
      </c>
      <c r="J2595" t="str">
        <v>Block Group 2, Census Tract 505.06, Lauderdale County, Tennessee</v>
      </c>
    </row>
    <row r="2596" spans="1:10" x14ac:dyDescent="0.3">
      <c r="A2596" s="167" t="s">
        <v>7699</v>
      </c>
      <c r="B2596" s="168" t="s">
        <v>3506</v>
      </c>
      <c r="C2596" s="168" t="s">
        <v>7652</v>
      </c>
      <c r="D2596" s="169">
        <v>775</v>
      </c>
      <c r="E2596" s="169">
        <v>825</v>
      </c>
      <c r="F2596" s="169">
        <v>825</v>
      </c>
      <c r="G2596" s="170">
        <v>1055</v>
      </c>
      <c r="H2596" s="165">
        <f t="shared" si="50"/>
        <v>0.78199052132701419</v>
      </c>
      <c r="J2596" t="str">
        <v>Block Group 2, Census Tract 506, Lauderdale County, Tennessee</v>
      </c>
    </row>
    <row r="2597" spans="1:10" x14ac:dyDescent="0.3">
      <c r="A2597" s="167" t="s">
        <v>7699</v>
      </c>
      <c r="B2597" s="168" t="s">
        <v>3507</v>
      </c>
      <c r="C2597" s="168" t="s">
        <v>7652</v>
      </c>
      <c r="D2597" s="169">
        <v>320</v>
      </c>
      <c r="E2597" s="169">
        <v>660</v>
      </c>
      <c r="F2597" s="170">
        <v>1120</v>
      </c>
      <c r="G2597" s="170">
        <v>1605</v>
      </c>
      <c r="H2597" s="165">
        <f t="shared" si="50"/>
        <v>0.41121495327102803</v>
      </c>
      <c r="J2597" t="str">
        <v>Block Group 2, Census Tract 506.01, Hawkins County, Tennessee</v>
      </c>
    </row>
    <row r="2598" spans="1:10" x14ac:dyDescent="0.3">
      <c r="A2598" s="167" t="s">
        <v>7699</v>
      </c>
      <c r="B2598" s="168" t="s">
        <v>3508</v>
      </c>
      <c r="C2598" s="168" t="s">
        <v>7652</v>
      </c>
      <c r="D2598" s="169">
        <v>235</v>
      </c>
      <c r="E2598" s="169">
        <v>880</v>
      </c>
      <c r="F2598" s="169">
        <v>980</v>
      </c>
      <c r="G2598" s="170">
        <v>1825</v>
      </c>
      <c r="H2598" s="165">
        <f t="shared" si="50"/>
        <v>0.48219178082191783</v>
      </c>
      <c r="J2598" t="str">
        <v>Block Group 2, Census Tract 506.01, Williamson County, Tennessee</v>
      </c>
    </row>
    <row r="2599" spans="1:10" x14ac:dyDescent="0.3">
      <c r="A2599" s="167" t="s">
        <v>7699</v>
      </c>
      <c r="B2599" s="168" t="s">
        <v>3509</v>
      </c>
      <c r="C2599" s="168" t="s">
        <v>7652</v>
      </c>
      <c r="D2599" s="169">
        <v>475</v>
      </c>
      <c r="E2599" s="169">
        <v>780</v>
      </c>
      <c r="F2599" s="170">
        <v>1310</v>
      </c>
      <c r="G2599" s="170">
        <v>1820</v>
      </c>
      <c r="H2599" s="165">
        <f t="shared" si="50"/>
        <v>0.42857142857142855</v>
      </c>
      <c r="J2599" t="str">
        <v>Block Group 2, Census Tract 506.02, Hawkins County, Tennessee</v>
      </c>
    </row>
    <row r="2600" spans="1:10" x14ac:dyDescent="0.3">
      <c r="A2600" s="167" t="s">
        <v>7699</v>
      </c>
      <c r="B2600" s="168" t="s">
        <v>3510</v>
      </c>
      <c r="C2600" s="168" t="s">
        <v>7652</v>
      </c>
      <c r="D2600" s="169">
        <v>420</v>
      </c>
      <c r="E2600" s="169">
        <v>800</v>
      </c>
      <c r="F2600" s="169">
        <v>950</v>
      </c>
      <c r="G2600" s="170">
        <v>1170</v>
      </c>
      <c r="H2600" s="165">
        <f t="shared" si="50"/>
        <v>0.68376068376068377</v>
      </c>
      <c r="J2600" t="str">
        <v>Block Group 2, Census Tract 506.03, Williamson County, Tennessee</v>
      </c>
    </row>
    <row r="2601" spans="1:10" x14ac:dyDescent="0.3">
      <c r="A2601" s="167" t="s">
        <v>7699</v>
      </c>
      <c r="B2601" s="168" t="s">
        <v>3511</v>
      </c>
      <c r="C2601" s="168" t="s">
        <v>7652</v>
      </c>
      <c r="D2601" s="169">
        <v>360</v>
      </c>
      <c r="E2601" s="169">
        <v>600</v>
      </c>
      <c r="F2601" s="170">
        <v>1110</v>
      </c>
      <c r="G2601" s="170">
        <v>1575</v>
      </c>
      <c r="H2601" s="165">
        <f t="shared" si="50"/>
        <v>0.38095238095238093</v>
      </c>
      <c r="J2601" t="str">
        <v>Block Group 2, Census Tract 506.04, Williamson County, Tennessee</v>
      </c>
    </row>
    <row r="2602" spans="1:10" x14ac:dyDescent="0.3">
      <c r="A2602" s="167" t="s">
        <v>7699</v>
      </c>
      <c r="B2602" s="168" t="s">
        <v>3512</v>
      </c>
      <c r="C2602" s="168" t="s">
        <v>7652</v>
      </c>
      <c r="D2602" s="169">
        <v>205</v>
      </c>
      <c r="E2602" s="169">
        <v>365</v>
      </c>
      <c r="F2602" s="169">
        <v>625</v>
      </c>
      <c r="G2602" s="169">
        <v>945</v>
      </c>
      <c r="H2602" s="165">
        <f t="shared" si="50"/>
        <v>0.38624338624338622</v>
      </c>
      <c r="J2602" t="str">
        <v>Block Group 2, Census Tract 507, Hawkins County, Tennessee</v>
      </c>
    </row>
    <row r="2603" spans="1:10" x14ac:dyDescent="0.3">
      <c r="A2603" s="167" t="s">
        <v>7699</v>
      </c>
      <c r="B2603" s="168" t="s">
        <v>3513</v>
      </c>
      <c r="C2603" s="168" t="s">
        <v>7652</v>
      </c>
      <c r="D2603" s="169">
        <v>315</v>
      </c>
      <c r="E2603" s="170">
        <v>1020</v>
      </c>
      <c r="F2603" s="170">
        <v>1295</v>
      </c>
      <c r="G2603" s="170">
        <v>1940</v>
      </c>
      <c r="H2603" s="165">
        <f t="shared" si="50"/>
        <v>0.52577319587628868</v>
      </c>
      <c r="J2603" t="str">
        <v>Block Group 2, Census Tract 507.01, Williamson County, Tennessee</v>
      </c>
    </row>
    <row r="2604" spans="1:10" x14ac:dyDescent="0.3">
      <c r="A2604" s="167" t="s">
        <v>7699</v>
      </c>
      <c r="B2604" s="168" t="s">
        <v>3514</v>
      </c>
      <c r="C2604" s="168" t="s">
        <v>7652</v>
      </c>
      <c r="D2604" s="169">
        <v>170</v>
      </c>
      <c r="E2604" s="169">
        <v>575</v>
      </c>
      <c r="F2604" s="170">
        <v>1100</v>
      </c>
      <c r="G2604" s="170">
        <v>1710</v>
      </c>
      <c r="H2604" s="165">
        <f t="shared" si="50"/>
        <v>0.33625730994152048</v>
      </c>
      <c r="J2604" t="str">
        <v>Block Group 2, Census Tract 507.02, Williamson County, Tennessee</v>
      </c>
    </row>
    <row r="2605" spans="1:10" x14ac:dyDescent="0.3">
      <c r="A2605" s="167" t="s">
        <v>7699</v>
      </c>
      <c r="B2605" s="168" t="s">
        <v>3515</v>
      </c>
      <c r="C2605" s="168" t="s">
        <v>7652</v>
      </c>
      <c r="D2605" s="169">
        <v>445</v>
      </c>
      <c r="E2605" s="169">
        <v>780</v>
      </c>
      <c r="F2605" s="170">
        <v>1210</v>
      </c>
      <c r="G2605" s="170">
        <v>1820</v>
      </c>
      <c r="H2605" s="165">
        <f t="shared" si="50"/>
        <v>0.42857142857142855</v>
      </c>
      <c r="J2605" t="str">
        <v>Block Group 2, Census Tract 508, Hawkins County, Tennessee</v>
      </c>
    </row>
    <row r="2606" spans="1:10" x14ac:dyDescent="0.3">
      <c r="A2606" s="167" t="s">
        <v>7699</v>
      </c>
      <c r="B2606" s="168" t="s">
        <v>3516</v>
      </c>
      <c r="C2606" s="168" t="s">
        <v>7652</v>
      </c>
      <c r="D2606" s="169">
        <v>235</v>
      </c>
      <c r="E2606" s="169">
        <v>825</v>
      </c>
      <c r="F2606" s="169">
        <v>995</v>
      </c>
      <c r="G2606" s="170">
        <v>1620</v>
      </c>
      <c r="H2606" s="165">
        <f t="shared" si="50"/>
        <v>0.5092592592592593</v>
      </c>
      <c r="J2606" t="str">
        <v>Block Group 2, Census Tract 508.01, Williamson County, Tennessee</v>
      </c>
    </row>
    <row r="2607" spans="1:10" x14ac:dyDescent="0.3">
      <c r="A2607" s="167" t="s">
        <v>7699</v>
      </c>
      <c r="B2607" s="168" t="s">
        <v>3517</v>
      </c>
      <c r="C2607" s="168" t="s">
        <v>7652</v>
      </c>
      <c r="D2607" s="169">
        <v>405</v>
      </c>
      <c r="E2607" s="170">
        <v>1110</v>
      </c>
      <c r="F2607" s="170">
        <v>1400</v>
      </c>
      <c r="G2607" s="170">
        <v>2010</v>
      </c>
      <c r="H2607" s="165">
        <f t="shared" si="50"/>
        <v>0.55223880597014929</v>
      </c>
      <c r="J2607" t="str">
        <v>Block Group 2, Census Tract 508.02, Williamson County, Tennessee</v>
      </c>
    </row>
    <row r="2608" spans="1:10" x14ac:dyDescent="0.3">
      <c r="A2608" s="167" t="s">
        <v>7699</v>
      </c>
      <c r="B2608" s="168" t="s">
        <v>3518</v>
      </c>
      <c r="C2608" s="168" t="s">
        <v>7652</v>
      </c>
      <c r="D2608" s="169">
        <v>160</v>
      </c>
      <c r="E2608" s="169">
        <v>550</v>
      </c>
      <c r="F2608" s="169">
        <v>815</v>
      </c>
      <c r="G2608" s="170">
        <v>1170</v>
      </c>
      <c r="H2608" s="165">
        <f t="shared" si="50"/>
        <v>0.47008547008547008</v>
      </c>
      <c r="J2608" t="str">
        <v>Block Group 2, Census Tract 509, Hawkins County, Tennessee</v>
      </c>
    </row>
    <row r="2609" spans="1:10" x14ac:dyDescent="0.3">
      <c r="A2609" s="167" t="s">
        <v>7699</v>
      </c>
      <c r="B2609" s="168" t="s">
        <v>3519</v>
      </c>
      <c r="C2609" s="168" t="s">
        <v>7652</v>
      </c>
      <c r="D2609" s="169">
        <v>285</v>
      </c>
      <c r="E2609" s="169">
        <v>470</v>
      </c>
      <c r="F2609" s="169">
        <v>870</v>
      </c>
      <c r="G2609" s="170">
        <v>1040</v>
      </c>
      <c r="H2609" s="165">
        <f t="shared" si="50"/>
        <v>0.45192307692307693</v>
      </c>
      <c r="J2609" t="str">
        <v>Block Group 2, Census Tract 509.04, Williamson County, Tennessee</v>
      </c>
    </row>
    <row r="2610" spans="1:10" x14ac:dyDescent="0.3">
      <c r="A2610" s="167" t="s">
        <v>7699</v>
      </c>
      <c r="B2610" s="168" t="s">
        <v>3520</v>
      </c>
      <c r="C2610" s="168" t="s">
        <v>7652</v>
      </c>
      <c r="D2610" s="169">
        <v>140</v>
      </c>
      <c r="E2610" s="169">
        <v>205</v>
      </c>
      <c r="F2610" s="169">
        <v>375</v>
      </c>
      <c r="G2610" s="169">
        <v>565</v>
      </c>
      <c r="H2610" s="165">
        <f t="shared" si="50"/>
        <v>0.36283185840707965</v>
      </c>
      <c r="J2610" t="str">
        <v>Block Group 2, Census Tract 509.05, Williamson County, Tennessee</v>
      </c>
    </row>
    <row r="2611" spans="1:10" x14ac:dyDescent="0.3">
      <c r="A2611" s="167" t="s">
        <v>7699</v>
      </c>
      <c r="B2611" s="168" t="s">
        <v>3521</v>
      </c>
      <c r="C2611" s="168" t="s">
        <v>7652</v>
      </c>
      <c r="D2611" s="169">
        <v>330</v>
      </c>
      <c r="E2611" s="169">
        <v>735</v>
      </c>
      <c r="F2611" s="170">
        <v>1190</v>
      </c>
      <c r="G2611" s="170">
        <v>1585</v>
      </c>
      <c r="H2611" s="165">
        <f t="shared" si="50"/>
        <v>0.4637223974763407</v>
      </c>
      <c r="J2611" t="str">
        <v>Block Group 2, Census Tract 509.06, Williamson County, Tennessee</v>
      </c>
    </row>
    <row r="2612" spans="1:10" x14ac:dyDescent="0.3">
      <c r="A2612" s="167" t="s">
        <v>7699</v>
      </c>
      <c r="B2612" s="168" t="s">
        <v>3522</v>
      </c>
      <c r="C2612" s="168" t="s">
        <v>7652</v>
      </c>
      <c r="D2612" s="169">
        <v>250</v>
      </c>
      <c r="E2612" s="169">
        <v>630</v>
      </c>
      <c r="F2612" s="170">
        <v>1160</v>
      </c>
      <c r="G2612" s="170">
        <v>1615</v>
      </c>
      <c r="H2612" s="165">
        <f t="shared" si="50"/>
        <v>0.39009287925696595</v>
      </c>
      <c r="J2612" t="str">
        <v>Block Group 2, Census Tract 509.07, Williamson County, Tennessee</v>
      </c>
    </row>
    <row r="2613" spans="1:10" x14ac:dyDescent="0.3">
      <c r="A2613" s="167" t="s">
        <v>7699</v>
      </c>
      <c r="B2613" s="168" t="s">
        <v>3523</v>
      </c>
      <c r="C2613" s="168" t="s">
        <v>7652</v>
      </c>
      <c r="D2613" s="169">
        <v>245</v>
      </c>
      <c r="E2613" s="169">
        <v>565</v>
      </c>
      <c r="F2613" s="169">
        <v>810</v>
      </c>
      <c r="G2613" s="170">
        <v>1000</v>
      </c>
      <c r="H2613" s="165">
        <f t="shared" si="50"/>
        <v>0.56499999999999995</v>
      </c>
      <c r="J2613" t="str">
        <v>Block Group 2, Census Tract 509.08, Williamson County, Tennessee</v>
      </c>
    </row>
    <row r="2614" spans="1:10" x14ac:dyDescent="0.3">
      <c r="A2614" s="167" t="s">
        <v>7699</v>
      </c>
      <c r="B2614" s="168" t="s">
        <v>3524</v>
      </c>
      <c r="C2614" s="168" t="s">
        <v>7652</v>
      </c>
      <c r="D2614" s="169">
        <v>290</v>
      </c>
      <c r="E2614" s="169">
        <v>620</v>
      </c>
      <c r="F2614" s="169">
        <v>780</v>
      </c>
      <c r="G2614" s="169">
        <v>855</v>
      </c>
      <c r="H2614" s="165">
        <f t="shared" si="50"/>
        <v>0.72514619883040932</v>
      </c>
      <c r="J2614" t="str">
        <v>Block Group 2, Census Tract 509.09, Williamson County, Tennessee</v>
      </c>
    </row>
    <row r="2615" spans="1:10" x14ac:dyDescent="0.3">
      <c r="A2615" s="167" t="s">
        <v>7699</v>
      </c>
      <c r="B2615" s="168" t="s">
        <v>3525</v>
      </c>
      <c r="C2615" s="168" t="s">
        <v>7652</v>
      </c>
      <c r="D2615" s="169">
        <v>345</v>
      </c>
      <c r="E2615" s="169">
        <v>465</v>
      </c>
      <c r="F2615" s="169">
        <v>610</v>
      </c>
      <c r="G2615" s="169">
        <v>855</v>
      </c>
      <c r="H2615" s="165">
        <f t="shared" si="50"/>
        <v>0.54385964912280704</v>
      </c>
      <c r="J2615" t="str">
        <v>Block Group 2, Census Tract 51, Knox County, Tennessee</v>
      </c>
    </row>
    <row r="2616" spans="1:10" x14ac:dyDescent="0.3">
      <c r="A2616" s="167" t="s">
        <v>7699</v>
      </c>
      <c r="B2616" s="168" t="s">
        <v>3526</v>
      </c>
      <c r="C2616" s="168" t="s">
        <v>7652</v>
      </c>
      <c r="D2616" s="169">
        <v>130</v>
      </c>
      <c r="E2616" s="169">
        <v>205</v>
      </c>
      <c r="F2616" s="169">
        <v>310</v>
      </c>
      <c r="G2616" s="169">
        <v>785</v>
      </c>
      <c r="H2616" s="165">
        <f t="shared" si="50"/>
        <v>0.26114649681528662</v>
      </c>
      <c r="J2616" t="str">
        <v>Block Group 2, Census Tract 510.01, Williamson County, Tennessee</v>
      </c>
    </row>
    <row r="2617" spans="1:10" x14ac:dyDescent="0.3">
      <c r="A2617" s="167" t="s">
        <v>7699</v>
      </c>
      <c r="B2617" s="168" t="s">
        <v>3527</v>
      </c>
      <c r="C2617" s="168" t="s">
        <v>7652</v>
      </c>
      <c r="D2617" s="169">
        <v>445</v>
      </c>
      <c r="E2617" s="169">
        <v>505</v>
      </c>
      <c r="F2617" s="169">
        <v>740</v>
      </c>
      <c r="G2617" s="170">
        <v>1080</v>
      </c>
      <c r="H2617" s="165">
        <f t="shared" si="50"/>
        <v>0.46759259259259262</v>
      </c>
      <c r="J2617" t="str">
        <v>Block Group 2, Census Tract 510.02, Williamson County, Tennessee</v>
      </c>
    </row>
    <row r="2618" spans="1:10" x14ac:dyDescent="0.3">
      <c r="A2618" s="167" t="s">
        <v>7699</v>
      </c>
      <c r="B2618" s="168" t="s">
        <v>3528</v>
      </c>
      <c r="C2618" s="168" t="s">
        <v>7652</v>
      </c>
      <c r="D2618" s="169">
        <v>250</v>
      </c>
      <c r="E2618" s="169">
        <v>395</v>
      </c>
      <c r="F2618" s="169">
        <v>435</v>
      </c>
      <c r="G2618" s="169">
        <v>550</v>
      </c>
      <c r="H2618" s="165">
        <f t="shared" si="50"/>
        <v>0.71818181818181814</v>
      </c>
      <c r="J2618" t="str">
        <v>Block Group 2, Census Tract 511, Williamson County, Tennessee</v>
      </c>
    </row>
    <row r="2619" spans="1:10" x14ac:dyDescent="0.3">
      <c r="A2619" s="167" t="s">
        <v>7699</v>
      </c>
      <c r="B2619" s="168" t="s">
        <v>3529</v>
      </c>
      <c r="C2619" s="168" t="s">
        <v>7652</v>
      </c>
      <c r="D2619" s="169">
        <v>425</v>
      </c>
      <c r="E2619" s="169">
        <v>795</v>
      </c>
      <c r="F2619" s="169">
        <v>915</v>
      </c>
      <c r="G2619" s="169">
        <v>955</v>
      </c>
      <c r="H2619" s="165">
        <f t="shared" si="50"/>
        <v>0.83246073298429324</v>
      </c>
      <c r="J2619" t="str">
        <v>Block Group 2, Census Tract 512.03, Williamson County, Tennessee</v>
      </c>
    </row>
    <row r="2620" spans="1:10" x14ac:dyDescent="0.3">
      <c r="A2620" s="167" t="s">
        <v>7699</v>
      </c>
      <c r="B2620" s="168" t="s">
        <v>3530</v>
      </c>
      <c r="C2620" s="168" t="s">
        <v>7652</v>
      </c>
      <c r="D2620" s="169">
        <v>505</v>
      </c>
      <c r="E2620" s="169">
        <v>805</v>
      </c>
      <c r="F2620" s="169">
        <v>945</v>
      </c>
      <c r="G2620" s="170">
        <v>1200</v>
      </c>
      <c r="H2620" s="165">
        <f t="shared" si="50"/>
        <v>0.67083333333333328</v>
      </c>
      <c r="J2620" t="str">
        <v>Block Group 2, Census Tract 512.04, Williamson County, Tennessee</v>
      </c>
    </row>
    <row r="2621" spans="1:10" x14ac:dyDescent="0.3">
      <c r="A2621" s="167" t="s">
        <v>7699</v>
      </c>
      <c r="B2621" s="168" t="s">
        <v>3531</v>
      </c>
      <c r="C2621" s="168" t="s">
        <v>7652</v>
      </c>
      <c r="D2621" s="169">
        <v>595</v>
      </c>
      <c r="E2621" s="169">
        <v>715</v>
      </c>
      <c r="F2621" s="169">
        <v>895</v>
      </c>
      <c r="G2621" s="169">
        <v>925</v>
      </c>
      <c r="H2621" s="165">
        <f t="shared" si="50"/>
        <v>0.77297297297297296</v>
      </c>
      <c r="J2621" t="str">
        <v>Block Group 2, Census Tract 512.05, Williamson County, Tennessee</v>
      </c>
    </row>
    <row r="2622" spans="1:10" x14ac:dyDescent="0.3">
      <c r="A2622" s="167" t="s">
        <v>7699</v>
      </c>
      <c r="B2622" s="168" t="s">
        <v>3532</v>
      </c>
      <c r="C2622" s="168" t="s">
        <v>7652</v>
      </c>
      <c r="D2622" s="170">
        <v>1370</v>
      </c>
      <c r="E2622" s="170">
        <v>1565</v>
      </c>
      <c r="F2622" s="170">
        <v>1890</v>
      </c>
      <c r="G2622" s="170">
        <v>2055</v>
      </c>
      <c r="H2622" s="165">
        <f t="shared" si="50"/>
        <v>0.76155717761557173</v>
      </c>
      <c r="J2622" t="str">
        <v>Block Group 2, Census Tract 512.06, Williamson County, Tennessee</v>
      </c>
    </row>
    <row r="2623" spans="1:10" x14ac:dyDescent="0.3">
      <c r="A2623" s="167" t="s">
        <v>7699</v>
      </c>
      <c r="B2623" s="168" t="s">
        <v>3533</v>
      </c>
      <c r="C2623" s="168" t="s">
        <v>7652</v>
      </c>
      <c r="D2623" s="169">
        <v>660</v>
      </c>
      <c r="E2623" s="169">
        <v>865</v>
      </c>
      <c r="F2623" s="169">
        <v>865</v>
      </c>
      <c r="G2623" s="169">
        <v>875</v>
      </c>
      <c r="H2623" s="165">
        <f t="shared" si="50"/>
        <v>0.98857142857142855</v>
      </c>
      <c r="J2623" t="str">
        <v>Block Group 2, Census Tract 512.07, Williamson County, Tennessee</v>
      </c>
    </row>
    <row r="2624" spans="1:10" x14ac:dyDescent="0.3">
      <c r="A2624" s="167" t="s">
        <v>7699</v>
      </c>
      <c r="B2624" s="168" t="s">
        <v>3534</v>
      </c>
      <c r="C2624" s="168" t="s">
        <v>7652</v>
      </c>
      <c r="D2624" s="169">
        <v>640</v>
      </c>
      <c r="E2624" s="169">
        <v>640</v>
      </c>
      <c r="F2624" s="169">
        <v>640</v>
      </c>
      <c r="G2624" s="169">
        <v>640</v>
      </c>
      <c r="H2624" s="165">
        <f t="shared" si="50"/>
        <v>1</v>
      </c>
      <c r="J2624" t="str">
        <v>Block Group 2, Census Tract 512.08, Williamson County, Tennessee</v>
      </c>
    </row>
    <row r="2625" spans="1:10" x14ac:dyDescent="0.3">
      <c r="A2625" s="167" t="s">
        <v>7699</v>
      </c>
      <c r="B2625" s="168" t="s">
        <v>3535</v>
      </c>
      <c r="C2625" s="168" t="s">
        <v>7652</v>
      </c>
      <c r="D2625" s="170">
        <v>2255</v>
      </c>
      <c r="E2625" s="170">
        <v>2385</v>
      </c>
      <c r="F2625" s="170">
        <v>2430</v>
      </c>
      <c r="G2625" s="170">
        <v>2530</v>
      </c>
      <c r="H2625" s="165">
        <f t="shared" si="50"/>
        <v>0.94268774703557312</v>
      </c>
      <c r="J2625" t="str">
        <v>Block Group 2, Census Tract 52.02, Knox County, Tennessee</v>
      </c>
    </row>
    <row r="2626" spans="1:10" x14ac:dyDescent="0.3">
      <c r="A2626" s="167" t="s">
        <v>7699</v>
      </c>
      <c r="B2626" s="168" t="s">
        <v>3536</v>
      </c>
      <c r="C2626" s="168" t="s">
        <v>7652</v>
      </c>
      <c r="D2626" s="170">
        <v>1050</v>
      </c>
      <c r="E2626" s="170">
        <v>1070</v>
      </c>
      <c r="F2626" s="170">
        <v>1070</v>
      </c>
      <c r="G2626" s="170">
        <v>1070</v>
      </c>
      <c r="H2626" s="165">
        <f t="shared" si="50"/>
        <v>1</v>
      </c>
      <c r="J2626" t="str">
        <v>Block Group 2, Census Tract 52.03, Knox County, Tennessee</v>
      </c>
    </row>
    <row r="2627" spans="1:10" x14ac:dyDescent="0.3">
      <c r="A2627" s="167" t="s">
        <v>7699</v>
      </c>
      <c r="B2627" s="168" t="s">
        <v>3537</v>
      </c>
      <c r="C2627" s="168" t="s">
        <v>7652</v>
      </c>
      <c r="D2627" s="169">
        <v>170</v>
      </c>
      <c r="E2627" s="169">
        <v>365</v>
      </c>
      <c r="F2627" s="169">
        <v>385</v>
      </c>
      <c r="G2627" s="169">
        <v>410</v>
      </c>
      <c r="H2627" s="165">
        <f t="shared" si="50"/>
        <v>0.8902439024390244</v>
      </c>
      <c r="J2627" t="str">
        <v>Block Group 2, Census Tract 53, Shelby County, Tennessee</v>
      </c>
    </row>
    <row r="2628" spans="1:10" x14ac:dyDescent="0.3">
      <c r="A2628" s="167" t="s">
        <v>7699</v>
      </c>
      <c r="B2628" s="168" t="s">
        <v>3538</v>
      </c>
      <c r="C2628" s="168" t="s">
        <v>7652</v>
      </c>
      <c r="D2628" s="170">
        <v>1290</v>
      </c>
      <c r="E2628" s="170">
        <v>1290</v>
      </c>
      <c r="F2628" s="170">
        <v>1290</v>
      </c>
      <c r="G2628" s="170">
        <v>1300</v>
      </c>
      <c r="H2628" s="165">
        <f t="shared" ref="H2628:H2691" si="51">E2628/G2628</f>
        <v>0.99230769230769234</v>
      </c>
      <c r="J2628" t="str">
        <v>Block Group 2, Census Tract 53.01, Knox County, Tennessee</v>
      </c>
    </row>
    <row r="2629" spans="1:10" x14ac:dyDescent="0.3">
      <c r="A2629" s="167" t="s">
        <v>7699</v>
      </c>
      <c r="B2629" s="168" t="s">
        <v>3539</v>
      </c>
      <c r="C2629" s="168" t="s">
        <v>7652</v>
      </c>
      <c r="D2629" s="170">
        <v>1020</v>
      </c>
      <c r="E2629" s="170">
        <v>1155</v>
      </c>
      <c r="F2629" s="170">
        <v>1155</v>
      </c>
      <c r="G2629" s="170">
        <v>1155</v>
      </c>
      <c r="H2629" s="165">
        <f t="shared" si="51"/>
        <v>1</v>
      </c>
      <c r="J2629" t="str">
        <v>Block Group 2, Census Tract 53.02, Knox County, Tennessee</v>
      </c>
    </row>
    <row r="2630" spans="1:10" x14ac:dyDescent="0.3">
      <c r="A2630" s="167" t="s">
        <v>7699</v>
      </c>
      <c r="B2630" s="168" t="s">
        <v>3540</v>
      </c>
      <c r="C2630" s="168" t="s">
        <v>7652</v>
      </c>
      <c r="D2630" s="169">
        <v>825</v>
      </c>
      <c r="E2630" s="169">
        <v>895</v>
      </c>
      <c r="F2630" s="169">
        <v>895</v>
      </c>
      <c r="G2630" s="169">
        <v>965</v>
      </c>
      <c r="H2630" s="165">
        <f t="shared" si="51"/>
        <v>0.92746113989637302</v>
      </c>
      <c r="J2630" t="str">
        <v>Block Group 2, Census Tract 54.01, Knox County, Tennessee</v>
      </c>
    </row>
    <row r="2631" spans="1:10" x14ac:dyDescent="0.3">
      <c r="A2631" s="167" t="s">
        <v>7699</v>
      </c>
      <c r="B2631" s="168" t="s">
        <v>3541</v>
      </c>
      <c r="C2631" s="168" t="s">
        <v>7652</v>
      </c>
      <c r="D2631" s="169">
        <v>900</v>
      </c>
      <c r="E2631" s="170">
        <v>1205</v>
      </c>
      <c r="F2631" s="170">
        <v>1405</v>
      </c>
      <c r="G2631" s="170">
        <v>1440</v>
      </c>
      <c r="H2631" s="165">
        <f t="shared" si="51"/>
        <v>0.83680555555555558</v>
      </c>
      <c r="J2631" t="str">
        <v>Block Group 2, Census Tract 54.02, Knox County, Tennessee</v>
      </c>
    </row>
    <row r="2632" spans="1:10" x14ac:dyDescent="0.3">
      <c r="A2632" s="167" t="s">
        <v>7699</v>
      </c>
      <c r="B2632" s="168" t="s">
        <v>3542</v>
      </c>
      <c r="C2632" s="168" t="s">
        <v>7652</v>
      </c>
      <c r="D2632" s="170">
        <v>1040</v>
      </c>
      <c r="E2632" s="170">
        <v>1185</v>
      </c>
      <c r="F2632" s="170">
        <v>1240</v>
      </c>
      <c r="G2632" s="170">
        <v>1275</v>
      </c>
      <c r="H2632" s="165">
        <f t="shared" si="51"/>
        <v>0.92941176470588238</v>
      </c>
      <c r="J2632" t="str">
        <v>Block Group 2, Census Tract 55, Shelby County, Tennessee</v>
      </c>
    </row>
    <row r="2633" spans="1:10" x14ac:dyDescent="0.3">
      <c r="A2633" s="167" t="s">
        <v>7699</v>
      </c>
      <c r="B2633" s="168" t="s">
        <v>3543</v>
      </c>
      <c r="C2633" s="168" t="s">
        <v>7652</v>
      </c>
      <c r="D2633" s="169">
        <v>140</v>
      </c>
      <c r="E2633" s="169">
        <v>210</v>
      </c>
      <c r="F2633" s="169">
        <v>360</v>
      </c>
      <c r="G2633" s="170">
        <v>1515</v>
      </c>
      <c r="H2633" s="165">
        <f t="shared" si="51"/>
        <v>0.13861386138613863</v>
      </c>
      <c r="J2633" t="str">
        <v>Block Group 2, Census Tract 55.01, Knox County, Tennessee</v>
      </c>
    </row>
    <row r="2634" spans="1:10" x14ac:dyDescent="0.3">
      <c r="A2634" s="167" t="s">
        <v>7699</v>
      </c>
      <c r="B2634" s="168" t="s">
        <v>3544</v>
      </c>
      <c r="C2634" s="168" t="s">
        <v>7652</v>
      </c>
      <c r="D2634" s="169">
        <v>210</v>
      </c>
      <c r="E2634" s="169">
        <v>295</v>
      </c>
      <c r="F2634" s="169">
        <v>550</v>
      </c>
      <c r="G2634" s="170">
        <v>1415</v>
      </c>
      <c r="H2634" s="165">
        <f t="shared" si="51"/>
        <v>0.20848056537102475</v>
      </c>
      <c r="J2634" t="str">
        <v>Block Group 2, Census Tract 55.02, Knox County, Tennessee</v>
      </c>
    </row>
    <row r="2635" spans="1:10" x14ac:dyDescent="0.3">
      <c r="A2635" s="167" t="s">
        <v>7699</v>
      </c>
      <c r="B2635" s="168" t="s">
        <v>3545</v>
      </c>
      <c r="C2635" s="168" t="s">
        <v>7652</v>
      </c>
      <c r="D2635" s="169">
        <v>100</v>
      </c>
      <c r="E2635" s="169">
        <v>145</v>
      </c>
      <c r="F2635" s="169">
        <v>210</v>
      </c>
      <c r="G2635" s="169">
        <v>710</v>
      </c>
      <c r="H2635" s="165">
        <f t="shared" si="51"/>
        <v>0.20422535211267606</v>
      </c>
      <c r="J2635" t="str">
        <v>Block Group 2, Census Tract 56, Shelby County, Tennessee</v>
      </c>
    </row>
    <row r="2636" spans="1:10" x14ac:dyDescent="0.3">
      <c r="A2636" s="167" t="s">
        <v>7699</v>
      </c>
      <c r="B2636" s="168" t="s">
        <v>3546</v>
      </c>
      <c r="C2636" s="168" t="s">
        <v>7653</v>
      </c>
      <c r="D2636" s="169">
        <v>75</v>
      </c>
      <c r="E2636" s="169">
        <v>75</v>
      </c>
      <c r="F2636" s="169">
        <v>150</v>
      </c>
      <c r="G2636" s="169">
        <v>405</v>
      </c>
      <c r="H2636" s="165">
        <f t="shared" si="51"/>
        <v>0.18518518518518517</v>
      </c>
      <c r="J2636" t="str">
        <v>Block Group 2, Census Tract 56.02, Knox County, Tennessee</v>
      </c>
    </row>
    <row r="2637" spans="1:10" x14ac:dyDescent="0.3">
      <c r="A2637" s="167" t="s">
        <v>7699</v>
      </c>
      <c r="B2637" s="168" t="s">
        <v>3547</v>
      </c>
      <c r="C2637" s="168" t="s">
        <v>7653</v>
      </c>
      <c r="D2637" s="169">
        <v>555</v>
      </c>
      <c r="E2637" s="169">
        <v>645</v>
      </c>
      <c r="F2637" s="169">
        <v>740</v>
      </c>
      <c r="G2637" s="169">
        <v>970</v>
      </c>
      <c r="H2637" s="165">
        <f t="shared" si="51"/>
        <v>0.66494845360824739</v>
      </c>
      <c r="J2637" t="str">
        <v>Block Group 2, Census Tract 56.03, Knox County, Tennessee</v>
      </c>
    </row>
    <row r="2638" spans="1:10" x14ac:dyDescent="0.3">
      <c r="A2638" s="167" t="s">
        <v>7699</v>
      </c>
      <c r="B2638" s="168" t="s">
        <v>3548</v>
      </c>
      <c r="C2638" s="168" t="s">
        <v>7653</v>
      </c>
      <c r="D2638" s="169">
        <v>0</v>
      </c>
      <c r="E2638" s="169">
        <v>0</v>
      </c>
      <c r="F2638" s="169">
        <v>0</v>
      </c>
      <c r="G2638" s="169">
        <v>0</v>
      </c>
      <c r="H2638" s="165" t="e">
        <f t="shared" si="51"/>
        <v>#DIV/0!</v>
      </c>
      <c r="J2638" t="str">
        <v>Block Group 2, Census Tract 56.04, Knox County, Tennessee</v>
      </c>
    </row>
    <row r="2639" spans="1:10" x14ac:dyDescent="0.3">
      <c r="A2639" s="167" t="s">
        <v>7699</v>
      </c>
      <c r="B2639" s="168" t="s">
        <v>3549</v>
      </c>
      <c r="C2639" s="168" t="s">
        <v>7653</v>
      </c>
      <c r="D2639" s="169">
        <v>295</v>
      </c>
      <c r="E2639" s="169">
        <v>450</v>
      </c>
      <c r="F2639" s="169">
        <v>610</v>
      </c>
      <c r="G2639" s="169">
        <v>820</v>
      </c>
      <c r="H2639" s="165">
        <f t="shared" si="51"/>
        <v>0.54878048780487809</v>
      </c>
      <c r="J2639" t="str">
        <v>Block Group 2, Census Tract 57, Shelby County, Tennessee</v>
      </c>
    </row>
    <row r="2640" spans="1:10" x14ac:dyDescent="0.3">
      <c r="A2640" s="167" t="s">
        <v>7699</v>
      </c>
      <c r="B2640" s="168" t="s">
        <v>3550</v>
      </c>
      <c r="C2640" s="168" t="s">
        <v>7653</v>
      </c>
      <c r="D2640" s="169">
        <v>155</v>
      </c>
      <c r="E2640" s="169">
        <v>300</v>
      </c>
      <c r="F2640" s="169">
        <v>410</v>
      </c>
      <c r="G2640" s="169">
        <v>625</v>
      </c>
      <c r="H2640" s="165">
        <f t="shared" si="51"/>
        <v>0.48</v>
      </c>
      <c r="J2640" t="str">
        <v>Block Group 2, Census Tract 57.01, Knox County, Tennessee</v>
      </c>
    </row>
    <row r="2641" spans="1:10" x14ac:dyDescent="0.3">
      <c r="A2641" s="167" t="s">
        <v>7699</v>
      </c>
      <c r="B2641" s="168" t="s">
        <v>3551</v>
      </c>
      <c r="C2641" s="168" t="s">
        <v>7653</v>
      </c>
      <c r="D2641" s="169">
        <v>360</v>
      </c>
      <c r="E2641" s="169">
        <v>435</v>
      </c>
      <c r="F2641" s="169">
        <v>585</v>
      </c>
      <c r="G2641" s="169">
        <v>970</v>
      </c>
      <c r="H2641" s="165">
        <f t="shared" si="51"/>
        <v>0.4484536082474227</v>
      </c>
      <c r="J2641" t="str">
        <v>Block Group 2, Census Tract 57.04, Knox County, Tennessee</v>
      </c>
    </row>
    <row r="2642" spans="1:10" x14ac:dyDescent="0.3">
      <c r="A2642" s="167" t="s">
        <v>7699</v>
      </c>
      <c r="B2642" s="168" t="s">
        <v>3552</v>
      </c>
      <c r="C2642" s="168" t="s">
        <v>7653</v>
      </c>
      <c r="D2642" s="169">
        <v>275</v>
      </c>
      <c r="E2642" s="169">
        <v>305</v>
      </c>
      <c r="F2642" s="169">
        <v>430</v>
      </c>
      <c r="G2642" s="169">
        <v>690</v>
      </c>
      <c r="H2642" s="165">
        <f t="shared" si="51"/>
        <v>0.4420289855072464</v>
      </c>
      <c r="J2642" t="str">
        <v>Block Group 2, Census Tract 57.06, Knox County, Tennessee</v>
      </c>
    </row>
    <row r="2643" spans="1:10" x14ac:dyDescent="0.3">
      <c r="A2643" s="167" t="s">
        <v>7699</v>
      </c>
      <c r="B2643" s="168" t="s">
        <v>3553</v>
      </c>
      <c r="C2643" s="168" t="s">
        <v>7654</v>
      </c>
      <c r="D2643" s="169">
        <v>90</v>
      </c>
      <c r="E2643" s="169">
        <v>255</v>
      </c>
      <c r="F2643" s="169">
        <v>320</v>
      </c>
      <c r="G2643" s="169">
        <v>700</v>
      </c>
      <c r="H2643" s="165">
        <f t="shared" si="51"/>
        <v>0.36428571428571427</v>
      </c>
      <c r="J2643" t="str">
        <v>Block Group 2, Census Tract 57.07, Knox County, Tennessee</v>
      </c>
    </row>
    <row r="2644" spans="1:10" x14ac:dyDescent="0.3">
      <c r="A2644" s="167" t="s">
        <v>7699</v>
      </c>
      <c r="B2644" s="168" t="s">
        <v>3554</v>
      </c>
      <c r="C2644" s="168" t="s">
        <v>7654</v>
      </c>
      <c r="D2644" s="169">
        <v>60</v>
      </c>
      <c r="E2644" s="169">
        <v>105</v>
      </c>
      <c r="F2644" s="169">
        <v>140</v>
      </c>
      <c r="G2644" s="169">
        <v>425</v>
      </c>
      <c r="H2644" s="165">
        <f t="shared" si="51"/>
        <v>0.24705882352941178</v>
      </c>
      <c r="J2644" t="str">
        <v>Block Group 2, Census Tract 57.08, Knox County, Tennessee</v>
      </c>
    </row>
    <row r="2645" spans="1:10" x14ac:dyDescent="0.3">
      <c r="A2645" s="167" t="s">
        <v>7699</v>
      </c>
      <c r="B2645" s="168" t="s">
        <v>3555</v>
      </c>
      <c r="C2645" s="168" t="s">
        <v>7654</v>
      </c>
      <c r="D2645" s="169">
        <v>115</v>
      </c>
      <c r="E2645" s="169">
        <v>265</v>
      </c>
      <c r="F2645" s="169">
        <v>440</v>
      </c>
      <c r="G2645" s="169">
        <v>585</v>
      </c>
      <c r="H2645" s="165">
        <f t="shared" si="51"/>
        <v>0.45299145299145299</v>
      </c>
      <c r="J2645" t="str">
        <v>Block Group 2, Census Tract 57.10, Knox County, Tennessee</v>
      </c>
    </row>
    <row r="2646" spans="1:10" x14ac:dyDescent="0.3">
      <c r="A2646" s="167" t="s">
        <v>7699</v>
      </c>
      <c r="B2646" s="168" t="s">
        <v>3556</v>
      </c>
      <c r="C2646" s="168" t="s">
        <v>7654</v>
      </c>
      <c r="D2646" s="169">
        <v>370</v>
      </c>
      <c r="E2646" s="169">
        <v>645</v>
      </c>
      <c r="F2646" s="169">
        <v>745</v>
      </c>
      <c r="G2646" s="169">
        <v>880</v>
      </c>
      <c r="H2646" s="165">
        <f t="shared" si="51"/>
        <v>0.73295454545454541</v>
      </c>
      <c r="J2646" t="str">
        <v>Block Group 2, Census Tract 57.11, Knox County, Tennessee</v>
      </c>
    </row>
    <row r="2647" spans="1:10" x14ac:dyDescent="0.3">
      <c r="A2647" s="167" t="s">
        <v>7699</v>
      </c>
      <c r="B2647" s="168" t="s">
        <v>3557</v>
      </c>
      <c r="C2647" s="168" t="s">
        <v>7654</v>
      </c>
      <c r="D2647" s="169">
        <v>340</v>
      </c>
      <c r="E2647" s="169">
        <v>445</v>
      </c>
      <c r="F2647" s="169">
        <v>660</v>
      </c>
      <c r="G2647" s="169">
        <v>820</v>
      </c>
      <c r="H2647" s="165">
        <f t="shared" si="51"/>
        <v>0.54268292682926833</v>
      </c>
      <c r="J2647" t="str">
        <v>Block Group 2, Census Tract 57.13, Knox County, Tennessee</v>
      </c>
    </row>
    <row r="2648" spans="1:10" x14ac:dyDescent="0.3">
      <c r="A2648" s="167" t="s">
        <v>7699</v>
      </c>
      <c r="B2648" s="168" t="s">
        <v>3558</v>
      </c>
      <c r="C2648" s="168" t="s">
        <v>7654</v>
      </c>
      <c r="D2648" s="169">
        <v>180</v>
      </c>
      <c r="E2648" s="169">
        <v>360</v>
      </c>
      <c r="F2648" s="169">
        <v>770</v>
      </c>
      <c r="G2648" s="170">
        <v>1000</v>
      </c>
      <c r="H2648" s="165">
        <f t="shared" si="51"/>
        <v>0.36</v>
      </c>
      <c r="J2648" t="str">
        <v>Block Group 2, Census Tract 57.14, Knox County, Tennessee</v>
      </c>
    </row>
    <row r="2649" spans="1:10" x14ac:dyDescent="0.3">
      <c r="A2649" s="167" t="s">
        <v>7699</v>
      </c>
      <c r="B2649" s="168" t="s">
        <v>3559</v>
      </c>
      <c r="C2649" s="168" t="s">
        <v>7654</v>
      </c>
      <c r="D2649" s="169">
        <v>225</v>
      </c>
      <c r="E2649" s="169">
        <v>330</v>
      </c>
      <c r="F2649" s="169">
        <v>465</v>
      </c>
      <c r="G2649" s="169">
        <v>565</v>
      </c>
      <c r="H2649" s="165">
        <f t="shared" si="51"/>
        <v>0.58407079646017701</v>
      </c>
      <c r="J2649" t="str">
        <v>Block Group 2, Census Tract 58, Shelby County, Tennessee</v>
      </c>
    </row>
    <row r="2650" spans="1:10" x14ac:dyDescent="0.3">
      <c r="A2650" s="167" t="s">
        <v>7699</v>
      </c>
      <c r="B2650" s="168" t="s">
        <v>3560</v>
      </c>
      <c r="C2650" s="168" t="s">
        <v>7654</v>
      </c>
      <c r="D2650" s="169">
        <v>70</v>
      </c>
      <c r="E2650" s="169">
        <v>120</v>
      </c>
      <c r="F2650" s="169">
        <v>325</v>
      </c>
      <c r="G2650" s="169">
        <v>915</v>
      </c>
      <c r="H2650" s="165">
        <f t="shared" si="51"/>
        <v>0.13114754098360656</v>
      </c>
      <c r="J2650" t="str">
        <v>Block Group 2, Census Tract 58.03, Knox County, Tennessee</v>
      </c>
    </row>
    <row r="2651" spans="1:10" x14ac:dyDescent="0.3">
      <c r="A2651" s="167" t="s">
        <v>7699</v>
      </c>
      <c r="B2651" s="168" t="s">
        <v>3561</v>
      </c>
      <c r="C2651" s="168" t="s">
        <v>7654</v>
      </c>
      <c r="D2651" s="169">
        <v>370</v>
      </c>
      <c r="E2651" s="169">
        <v>595</v>
      </c>
      <c r="F2651" s="169">
        <v>740</v>
      </c>
      <c r="G2651" s="170">
        <v>1375</v>
      </c>
      <c r="H2651" s="165">
        <f t="shared" si="51"/>
        <v>0.43272727272727274</v>
      </c>
      <c r="J2651" t="str">
        <v>Block Group 2, Census Tract 58.08, Knox County, Tennessee</v>
      </c>
    </row>
    <row r="2652" spans="1:10" x14ac:dyDescent="0.3">
      <c r="A2652" s="167" t="s">
        <v>7699</v>
      </c>
      <c r="B2652" s="168" t="s">
        <v>3562</v>
      </c>
      <c r="C2652" s="168" t="s">
        <v>7654</v>
      </c>
      <c r="D2652" s="169">
        <v>120</v>
      </c>
      <c r="E2652" s="169">
        <v>320</v>
      </c>
      <c r="F2652" s="169">
        <v>645</v>
      </c>
      <c r="G2652" s="169">
        <v>815</v>
      </c>
      <c r="H2652" s="165">
        <f t="shared" si="51"/>
        <v>0.39263803680981596</v>
      </c>
      <c r="J2652" t="str">
        <v>Block Group 2, Census Tract 58.09, Knox County, Tennessee</v>
      </c>
    </row>
    <row r="2653" spans="1:10" x14ac:dyDescent="0.3">
      <c r="A2653" s="167" t="s">
        <v>7699</v>
      </c>
      <c r="B2653" s="168" t="s">
        <v>3563</v>
      </c>
      <c r="C2653" s="168" t="s">
        <v>7654</v>
      </c>
      <c r="D2653" s="169">
        <v>135</v>
      </c>
      <c r="E2653" s="169">
        <v>340</v>
      </c>
      <c r="F2653" s="169">
        <v>585</v>
      </c>
      <c r="G2653" s="170">
        <v>1065</v>
      </c>
      <c r="H2653" s="165">
        <f t="shared" si="51"/>
        <v>0.31924882629107981</v>
      </c>
      <c r="J2653" t="str">
        <v>Block Group 2, Census Tract 58.10, Knox County, Tennessee</v>
      </c>
    </row>
    <row r="2654" spans="1:10" x14ac:dyDescent="0.3">
      <c r="A2654" s="167" t="s">
        <v>7699</v>
      </c>
      <c r="B2654" s="168" t="s">
        <v>3564</v>
      </c>
      <c r="C2654" s="168" t="s">
        <v>7654</v>
      </c>
      <c r="D2654" s="169">
        <v>230</v>
      </c>
      <c r="E2654" s="169">
        <v>385</v>
      </c>
      <c r="F2654" s="169">
        <v>525</v>
      </c>
      <c r="G2654" s="170">
        <v>1035</v>
      </c>
      <c r="H2654" s="165">
        <f t="shared" si="51"/>
        <v>0.3719806763285024</v>
      </c>
      <c r="J2654" t="str">
        <v>Block Group 2, Census Tract 58.11, Knox County, Tennessee</v>
      </c>
    </row>
    <row r="2655" spans="1:10" x14ac:dyDescent="0.3">
      <c r="A2655" s="167" t="s">
        <v>7699</v>
      </c>
      <c r="B2655" s="168" t="s">
        <v>3565</v>
      </c>
      <c r="C2655" s="168" t="s">
        <v>7654</v>
      </c>
      <c r="D2655" s="169">
        <v>175</v>
      </c>
      <c r="E2655" s="169">
        <v>390</v>
      </c>
      <c r="F2655" s="169">
        <v>540</v>
      </c>
      <c r="G2655" s="169">
        <v>945</v>
      </c>
      <c r="H2655" s="165">
        <f t="shared" si="51"/>
        <v>0.41269841269841268</v>
      </c>
      <c r="J2655" t="str">
        <v>Block Group 2, Census Tract 58.13, Knox County, Tennessee</v>
      </c>
    </row>
    <row r="2656" spans="1:10" x14ac:dyDescent="0.3">
      <c r="A2656" s="167" t="s">
        <v>7699</v>
      </c>
      <c r="B2656" s="168" t="s">
        <v>3566</v>
      </c>
      <c r="C2656" s="168" t="s">
        <v>7654</v>
      </c>
      <c r="D2656" s="169">
        <v>185</v>
      </c>
      <c r="E2656" s="169">
        <v>550</v>
      </c>
      <c r="F2656" s="169">
        <v>680</v>
      </c>
      <c r="G2656" s="170">
        <v>1525</v>
      </c>
      <c r="H2656" s="165">
        <f t="shared" si="51"/>
        <v>0.36065573770491804</v>
      </c>
      <c r="J2656" t="str">
        <v>Block Group 2, Census Tract 58.14, Knox County, Tennessee</v>
      </c>
    </row>
    <row r="2657" spans="1:10" x14ac:dyDescent="0.3">
      <c r="A2657" s="167" t="s">
        <v>7699</v>
      </c>
      <c r="B2657" s="168" t="s">
        <v>3567</v>
      </c>
      <c r="C2657" s="168" t="s">
        <v>7654</v>
      </c>
      <c r="D2657" s="169">
        <v>105</v>
      </c>
      <c r="E2657" s="169">
        <v>330</v>
      </c>
      <c r="F2657" s="169">
        <v>410</v>
      </c>
      <c r="G2657" s="169">
        <v>425</v>
      </c>
      <c r="H2657" s="165">
        <f t="shared" si="51"/>
        <v>0.77647058823529413</v>
      </c>
      <c r="J2657" t="str">
        <v>Block Group 2, Census Tract 58.15, Knox County, Tennessee</v>
      </c>
    </row>
    <row r="2658" spans="1:10" x14ac:dyDescent="0.3">
      <c r="A2658" s="167" t="s">
        <v>7699</v>
      </c>
      <c r="B2658" s="168" t="s">
        <v>3568</v>
      </c>
      <c r="C2658" s="168" t="s">
        <v>7654</v>
      </c>
      <c r="D2658" s="169">
        <v>180</v>
      </c>
      <c r="E2658" s="169">
        <v>415</v>
      </c>
      <c r="F2658" s="169">
        <v>540</v>
      </c>
      <c r="G2658" s="169">
        <v>540</v>
      </c>
      <c r="H2658" s="165">
        <f t="shared" si="51"/>
        <v>0.76851851851851849</v>
      </c>
      <c r="J2658" t="str">
        <v>Block Group 2, Census Tract 59, Shelby County, Tennessee</v>
      </c>
    </row>
    <row r="2659" spans="1:10" x14ac:dyDescent="0.3">
      <c r="A2659" s="167" t="s">
        <v>7699</v>
      </c>
      <c r="B2659" s="168" t="s">
        <v>3569</v>
      </c>
      <c r="C2659" s="168" t="s">
        <v>7654</v>
      </c>
      <c r="D2659" s="169">
        <v>535</v>
      </c>
      <c r="E2659" s="169">
        <v>935</v>
      </c>
      <c r="F2659" s="170">
        <v>1135</v>
      </c>
      <c r="G2659" s="170">
        <v>1450</v>
      </c>
      <c r="H2659" s="165">
        <f t="shared" si="51"/>
        <v>0.64482758620689651</v>
      </c>
      <c r="J2659" t="str">
        <v>Block Group 2, Census Tract 59.03, Knox County, Tennessee</v>
      </c>
    </row>
    <row r="2660" spans="1:10" x14ac:dyDescent="0.3">
      <c r="A2660" s="167" t="s">
        <v>7699</v>
      </c>
      <c r="B2660" s="168" t="s">
        <v>3570</v>
      </c>
      <c r="C2660" s="168" t="s">
        <v>7654</v>
      </c>
      <c r="D2660" s="169">
        <v>565</v>
      </c>
      <c r="E2660" s="169">
        <v>745</v>
      </c>
      <c r="F2660" s="170">
        <v>1265</v>
      </c>
      <c r="G2660" s="170">
        <v>1430</v>
      </c>
      <c r="H2660" s="165">
        <f t="shared" si="51"/>
        <v>0.52097902097902093</v>
      </c>
      <c r="J2660" t="str">
        <v>Block Group 2, Census Tract 59.07, Knox County, Tennessee</v>
      </c>
    </row>
    <row r="2661" spans="1:10" x14ac:dyDescent="0.3">
      <c r="A2661" s="167" t="s">
        <v>7699</v>
      </c>
      <c r="B2661" s="168" t="s">
        <v>3571</v>
      </c>
      <c r="C2661" s="168" t="s">
        <v>7654</v>
      </c>
      <c r="D2661" s="169">
        <v>495</v>
      </c>
      <c r="E2661" s="169">
        <v>550</v>
      </c>
      <c r="F2661" s="169">
        <v>695</v>
      </c>
      <c r="G2661" s="169">
        <v>920</v>
      </c>
      <c r="H2661" s="165">
        <f t="shared" si="51"/>
        <v>0.59782608695652173</v>
      </c>
      <c r="J2661" t="str">
        <v>Block Group 2, Census Tract 59.08, Knox County, Tennessee</v>
      </c>
    </row>
    <row r="2662" spans="1:10" x14ac:dyDescent="0.3">
      <c r="A2662" s="167" t="s">
        <v>7699</v>
      </c>
      <c r="B2662" s="168" t="s">
        <v>3572</v>
      </c>
      <c r="C2662" s="168" t="s">
        <v>7654</v>
      </c>
      <c r="D2662" s="169">
        <v>125</v>
      </c>
      <c r="E2662" s="169">
        <v>395</v>
      </c>
      <c r="F2662" s="169">
        <v>405</v>
      </c>
      <c r="G2662" s="169">
        <v>445</v>
      </c>
      <c r="H2662" s="165">
        <f t="shared" si="51"/>
        <v>0.88764044943820219</v>
      </c>
      <c r="J2662" t="str">
        <v>Block Group 2, Census Tract 59.09, Knox County, Tennessee</v>
      </c>
    </row>
    <row r="2663" spans="1:10" x14ac:dyDescent="0.3">
      <c r="A2663" s="167" t="s">
        <v>7699</v>
      </c>
      <c r="B2663" s="168" t="s">
        <v>3573</v>
      </c>
      <c r="C2663" s="168" t="s">
        <v>7654</v>
      </c>
      <c r="D2663" s="169">
        <v>320</v>
      </c>
      <c r="E2663" s="169">
        <v>335</v>
      </c>
      <c r="F2663" s="169">
        <v>360</v>
      </c>
      <c r="G2663" s="169">
        <v>755</v>
      </c>
      <c r="H2663" s="165">
        <f t="shared" si="51"/>
        <v>0.44370860927152317</v>
      </c>
      <c r="J2663" t="str">
        <v>Block Group 2, Census Tract 59.11, Knox County, Tennessee</v>
      </c>
    </row>
    <row r="2664" spans="1:10" x14ac:dyDescent="0.3">
      <c r="A2664" s="167" t="s">
        <v>7699</v>
      </c>
      <c r="B2664" s="168" t="s">
        <v>3574</v>
      </c>
      <c r="C2664" s="168" t="s">
        <v>7654</v>
      </c>
      <c r="D2664" s="169">
        <v>380</v>
      </c>
      <c r="E2664" s="169">
        <v>570</v>
      </c>
      <c r="F2664" s="170">
        <v>1005</v>
      </c>
      <c r="G2664" s="170">
        <v>1335</v>
      </c>
      <c r="H2664" s="165">
        <f t="shared" si="51"/>
        <v>0.42696629213483145</v>
      </c>
      <c r="J2664" t="str">
        <v>Block Group 2, Census Tract 59.12, Knox County, Tennessee</v>
      </c>
    </row>
    <row r="2665" spans="1:10" x14ac:dyDescent="0.3">
      <c r="A2665" s="167" t="s">
        <v>7699</v>
      </c>
      <c r="B2665" s="168" t="s">
        <v>3575</v>
      </c>
      <c r="C2665" s="168" t="s">
        <v>7654</v>
      </c>
      <c r="D2665" s="169">
        <v>105</v>
      </c>
      <c r="E2665" s="169">
        <v>310</v>
      </c>
      <c r="F2665" s="169">
        <v>465</v>
      </c>
      <c r="G2665" s="169">
        <v>920</v>
      </c>
      <c r="H2665" s="165">
        <f t="shared" si="51"/>
        <v>0.33695652173913043</v>
      </c>
      <c r="J2665" t="str">
        <v>Block Group 2, Census Tract 6, Hamilton County, Tennessee</v>
      </c>
    </row>
    <row r="2666" spans="1:10" x14ac:dyDescent="0.3">
      <c r="A2666" s="167" t="s">
        <v>7699</v>
      </c>
      <c r="B2666" s="168" t="s">
        <v>3576</v>
      </c>
      <c r="C2666" s="168" t="s">
        <v>7654</v>
      </c>
      <c r="D2666" s="169">
        <v>140</v>
      </c>
      <c r="E2666" s="169">
        <v>390</v>
      </c>
      <c r="F2666" s="169">
        <v>460</v>
      </c>
      <c r="G2666" s="169">
        <v>580</v>
      </c>
      <c r="H2666" s="165">
        <f t="shared" si="51"/>
        <v>0.67241379310344829</v>
      </c>
      <c r="J2666" t="str">
        <v>Block Group 2, Census Tract 6, Madison County, Tennessee</v>
      </c>
    </row>
    <row r="2667" spans="1:10" x14ac:dyDescent="0.3">
      <c r="A2667" s="167" t="s">
        <v>7699</v>
      </c>
      <c r="B2667" s="168" t="s">
        <v>3577</v>
      </c>
      <c r="C2667" s="168" t="s">
        <v>7654</v>
      </c>
      <c r="D2667" s="169">
        <v>555</v>
      </c>
      <c r="E2667" s="169">
        <v>905</v>
      </c>
      <c r="F2667" s="170">
        <v>1145</v>
      </c>
      <c r="G2667" s="170">
        <v>1525</v>
      </c>
      <c r="H2667" s="165">
        <f t="shared" si="51"/>
        <v>0.59344262295081962</v>
      </c>
      <c r="J2667" t="str">
        <v>Block Group 2, Census Tract 6, Putnam County, Tennessee</v>
      </c>
    </row>
    <row r="2668" spans="1:10" x14ac:dyDescent="0.3">
      <c r="A2668" s="167" t="s">
        <v>7699</v>
      </c>
      <c r="B2668" s="168" t="s">
        <v>3578</v>
      </c>
      <c r="C2668" s="168" t="s">
        <v>7655</v>
      </c>
      <c r="D2668" s="169">
        <v>295</v>
      </c>
      <c r="E2668" s="169">
        <v>605</v>
      </c>
      <c r="F2668" s="169">
        <v>985</v>
      </c>
      <c r="G2668" s="170">
        <v>1740</v>
      </c>
      <c r="H2668" s="165">
        <f t="shared" si="51"/>
        <v>0.34770114942528735</v>
      </c>
      <c r="J2668" t="str">
        <v>Block Group 2, Census Tract 6, Shelby County, Tennessee</v>
      </c>
    </row>
    <row r="2669" spans="1:10" x14ac:dyDescent="0.3">
      <c r="A2669" s="167" t="s">
        <v>7699</v>
      </c>
      <c r="B2669" s="168" t="s">
        <v>3579</v>
      </c>
      <c r="C2669" s="168" t="s">
        <v>7655</v>
      </c>
      <c r="D2669" s="169">
        <v>405</v>
      </c>
      <c r="E2669" s="169">
        <v>835</v>
      </c>
      <c r="F2669" s="170">
        <v>1295</v>
      </c>
      <c r="G2669" s="170">
        <v>2005</v>
      </c>
      <c r="H2669" s="165">
        <f t="shared" si="51"/>
        <v>0.41645885286783041</v>
      </c>
      <c r="J2669" t="str">
        <v>Block Group 2, Census Tract 60, Shelby County, Tennessee</v>
      </c>
    </row>
    <row r="2670" spans="1:10" x14ac:dyDescent="0.3">
      <c r="A2670" s="167" t="s">
        <v>7699</v>
      </c>
      <c r="B2670" s="168" t="s">
        <v>3580</v>
      </c>
      <c r="C2670" s="168" t="s">
        <v>7655</v>
      </c>
      <c r="D2670" s="169">
        <v>85</v>
      </c>
      <c r="E2670" s="169">
        <v>320</v>
      </c>
      <c r="F2670" s="169">
        <v>605</v>
      </c>
      <c r="G2670" s="169">
        <v>865</v>
      </c>
      <c r="H2670" s="165">
        <f t="shared" si="51"/>
        <v>0.36994219653179189</v>
      </c>
      <c r="J2670" t="str">
        <v>Block Group 2, Census Tract 60.01, Knox County, Tennessee</v>
      </c>
    </row>
    <row r="2671" spans="1:10" x14ac:dyDescent="0.3">
      <c r="A2671" s="167" t="s">
        <v>7699</v>
      </c>
      <c r="B2671" s="168" t="s">
        <v>3581</v>
      </c>
      <c r="C2671" s="168" t="s">
        <v>7655</v>
      </c>
      <c r="D2671" s="169">
        <v>335</v>
      </c>
      <c r="E2671" s="169">
        <v>895</v>
      </c>
      <c r="F2671" s="170">
        <v>1305</v>
      </c>
      <c r="G2671" s="170">
        <v>1845</v>
      </c>
      <c r="H2671" s="165">
        <f t="shared" si="51"/>
        <v>0.48509485094850946</v>
      </c>
      <c r="J2671" t="str">
        <v>Block Group 2, Census Tract 60.02, Knox County, Tennessee</v>
      </c>
    </row>
    <row r="2672" spans="1:10" x14ac:dyDescent="0.3">
      <c r="A2672" s="167" t="s">
        <v>7699</v>
      </c>
      <c r="B2672" s="168" t="s">
        <v>3582</v>
      </c>
      <c r="C2672" s="168" t="s">
        <v>7655</v>
      </c>
      <c r="D2672" s="169">
        <v>145</v>
      </c>
      <c r="E2672" s="169">
        <v>270</v>
      </c>
      <c r="F2672" s="169">
        <v>490</v>
      </c>
      <c r="G2672" s="170">
        <v>1100</v>
      </c>
      <c r="H2672" s="165">
        <f t="shared" si="51"/>
        <v>0.24545454545454545</v>
      </c>
      <c r="J2672" t="str">
        <v>Block Group 2, Census Tract 60.03, Knox County, Tennessee</v>
      </c>
    </row>
    <row r="2673" spans="1:10" x14ac:dyDescent="0.3">
      <c r="A2673" s="167" t="s">
        <v>7699</v>
      </c>
      <c r="B2673" s="168" t="s">
        <v>3583</v>
      </c>
      <c r="C2673" s="168" t="s">
        <v>7655</v>
      </c>
      <c r="D2673" s="169">
        <v>405</v>
      </c>
      <c r="E2673" s="170">
        <v>1045</v>
      </c>
      <c r="F2673" s="170">
        <v>1230</v>
      </c>
      <c r="G2673" s="170">
        <v>2120</v>
      </c>
      <c r="H2673" s="165">
        <f t="shared" si="51"/>
        <v>0.49292452830188677</v>
      </c>
      <c r="J2673" t="str">
        <v>Block Group 2, Census Tract 601, Dickson County, Tennessee</v>
      </c>
    </row>
    <row r="2674" spans="1:10" x14ac:dyDescent="0.3">
      <c r="A2674" s="167" t="s">
        <v>7699</v>
      </c>
      <c r="B2674" s="168" t="s">
        <v>3584</v>
      </c>
      <c r="C2674" s="168" t="s">
        <v>7655</v>
      </c>
      <c r="D2674" s="169">
        <v>430</v>
      </c>
      <c r="E2674" s="170">
        <v>1375</v>
      </c>
      <c r="F2674" s="170">
        <v>1420</v>
      </c>
      <c r="G2674" s="170">
        <v>2335</v>
      </c>
      <c r="H2674" s="165">
        <f t="shared" si="51"/>
        <v>0.58886509635974305</v>
      </c>
      <c r="J2674" t="str">
        <v>Block Group 2, Census Tract 601, Loudon County, Tennessee</v>
      </c>
    </row>
    <row r="2675" spans="1:10" x14ac:dyDescent="0.3">
      <c r="A2675" s="167" t="s">
        <v>7699</v>
      </c>
      <c r="B2675" s="168" t="s">
        <v>3585</v>
      </c>
      <c r="C2675" s="168" t="s">
        <v>7655</v>
      </c>
      <c r="D2675" s="169">
        <v>425</v>
      </c>
      <c r="E2675" s="169">
        <v>470</v>
      </c>
      <c r="F2675" s="169">
        <v>840</v>
      </c>
      <c r="G2675" s="170">
        <v>1505</v>
      </c>
      <c r="H2675" s="165">
        <f t="shared" si="51"/>
        <v>0.3122923588039867</v>
      </c>
      <c r="J2675" t="str">
        <v>Block Group 2, Census Tract 601, Washington County, Tennessee</v>
      </c>
    </row>
    <row r="2676" spans="1:10" x14ac:dyDescent="0.3">
      <c r="A2676" s="167" t="s">
        <v>7699</v>
      </c>
      <c r="B2676" s="168" t="s">
        <v>3586</v>
      </c>
      <c r="C2676" s="168" t="s">
        <v>7655</v>
      </c>
      <c r="D2676" s="169">
        <v>295</v>
      </c>
      <c r="E2676" s="169">
        <v>445</v>
      </c>
      <c r="F2676" s="169">
        <v>805</v>
      </c>
      <c r="G2676" s="170">
        <v>1725</v>
      </c>
      <c r="H2676" s="165">
        <f t="shared" si="51"/>
        <v>0.25797101449275361</v>
      </c>
      <c r="J2676" t="str">
        <v>Block Group 2, Census Tract 601.02, Sequatchie County, Tennessee</v>
      </c>
    </row>
    <row r="2677" spans="1:10" x14ac:dyDescent="0.3">
      <c r="A2677" s="167" t="s">
        <v>7699</v>
      </c>
      <c r="B2677" s="168" t="s">
        <v>3587</v>
      </c>
      <c r="C2677" s="168" t="s">
        <v>7655</v>
      </c>
      <c r="D2677" s="169">
        <v>445</v>
      </c>
      <c r="E2677" s="169">
        <v>560</v>
      </c>
      <c r="F2677" s="169">
        <v>720</v>
      </c>
      <c r="G2677" s="169">
        <v>925</v>
      </c>
      <c r="H2677" s="165">
        <f t="shared" si="51"/>
        <v>0.60540540540540544</v>
      </c>
      <c r="J2677" t="str">
        <v>Block Group 2, Census Tract 601.03, Sequatchie County, Tennessee</v>
      </c>
    </row>
    <row r="2678" spans="1:10" x14ac:dyDescent="0.3">
      <c r="A2678" s="167" t="s">
        <v>7699</v>
      </c>
      <c r="B2678" s="168" t="s">
        <v>3588</v>
      </c>
      <c r="C2678" s="168" t="s">
        <v>7655</v>
      </c>
      <c r="D2678" s="169">
        <v>390</v>
      </c>
      <c r="E2678" s="169">
        <v>410</v>
      </c>
      <c r="F2678" s="169">
        <v>535</v>
      </c>
      <c r="G2678" s="169">
        <v>645</v>
      </c>
      <c r="H2678" s="165">
        <f t="shared" si="51"/>
        <v>0.63565891472868219</v>
      </c>
      <c r="J2678" t="str">
        <v>Block Group 2, Census Tract 602, Sequatchie County, Tennessee</v>
      </c>
    </row>
    <row r="2679" spans="1:10" x14ac:dyDescent="0.3">
      <c r="A2679" s="167" t="s">
        <v>7699</v>
      </c>
      <c r="B2679" s="168" t="s">
        <v>3589</v>
      </c>
      <c r="C2679" s="168" t="s">
        <v>7655</v>
      </c>
      <c r="D2679" s="169">
        <v>390</v>
      </c>
      <c r="E2679" s="169">
        <v>550</v>
      </c>
      <c r="F2679" s="169">
        <v>685</v>
      </c>
      <c r="G2679" s="169">
        <v>780</v>
      </c>
      <c r="H2679" s="165">
        <f t="shared" si="51"/>
        <v>0.70512820512820518</v>
      </c>
      <c r="J2679" t="str">
        <v>Block Group 2, Census Tract 602.01, Dickson County, Tennessee</v>
      </c>
    </row>
    <row r="2680" spans="1:10" x14ac:dyDescent="0.3">
      <c r="A2680" s="167" t="s">
        <v>7699</v>
      </c>
      <c r="B2680" s="168" t="s">
        <v>3590</v>
      </c>
      <c r="C2680" s="168" t="s">
        <v>7655</v>
      </c>
      <c r="D2680" s="169">
        <v>30</v>
      </c>
      <c r="E2680" s="169">
        <v>100</v>
      </c>
      <c r="F2680" s="169">
        <v>390</v>
      </c>
      <c r="G2680" s="169">
        <v>665</v>
      </c>
      <c r="H2680" s="165">
        <f t="shared" si="51"/>
        <v>0.15037593984962405</v>
      </c>
      <c r="J2680" t="str">
        <v>Block Group 2, Census Tract 602.01, Loudon County, Tennessee</v>
      </c>
    </row>
    <row r="2681" spans="1:10" x14ac:dyDescent="0.3">
      <c r="A2681" s="167" t="s">
        <v>7699</v>
      </c>
      <c r="B2681" s="168" t="s">
        <v>3591</v>
      </c>
      <c r="C2681" s="168" t="s">
        <v>7655</v>
      </c>
      <c r="D2681" s="169">
        <v>245</v>
      </c>
      <c r="E2681" s="169">
        <v>700</v>
      </c>
      <c r="F2681" s="170">
        <v>1120</v>
      </c>
      <c r="G2681" s="170">
        <v>2135</v>
      </c>
      <c r="H2681" s="165">
        <f t="shared" si="51"/>
        <v>0.32786885245901637</v>
      </c>
      <c r="J2681" t="str">
        <v>Block Group 2, Census Tract 602.02, Dickson County, Tennessee</v>
      </c>
    </row>
    <row r="2682" spans="1:10" x14ac:dyDescent="0.3">
      <c r="A2682" s="167" t="s">
        <v>7699</v>
      </c>
      <c r="B2682" s="168" t="s">
        <v>3592</v>
      </c>
      <c r="C2682" s="168" t="s">
        <v>7655</v>
      </c>
      <c r="D2682" s="169">
        <v>105</v>
      </c>
      <c r="E2682" s="169">
        <v>325</v>
      </c>
      <c r="F2682" s="169">
        <v>780</v>
      </c>
      <c r="G2682" s="170">
        <v>1630</v>
      </c>
      <c r="H2682" s="165">
        <f t="shared" si="51"/>
        <v>0.19938650306748465</v>
      </c>
      <c r="J2682" t="str">
        <v>Block Group 2, Census Tract 602.03, Loudon County, Tennessee</v>
      </c>
    </row>
    <row r="2683" spans="1:10" x14ac:dyDescent="0.3">
      <c r="A2683" s="167" t="s">
        <v>7699</v>
      </c>
      <c r="B2683" s="168" t="s">
        <v>3593</v>
      </c>
      <c r="C2683" s="168" t="s">
        <v>7655</v>
      </c>
      <c r="D2683" s="169">
        <v>105</v>
      </c>
      <c r="E2683" s="169">
        <v>240</v>
      </c>
      <c r="F2683" s="169">
        <v>610</v>
      </c>
      <c r="G2683" s="170">
        <v>1000</v>
      </c>
      <c r="H2683" s="165">
        <f t="shared" si="51"/>
        <v>0.24</v>
      </c>
      <c r="J2683" t="str">
        <v>Block Group 2, Census Tract 602.04, Loudon County, Tennessee</v>
      </c>
    </row>
    <row r="2684" spans="1:10" x14ac:dyDescent="0.3">
      <c r="A2684" s="167" t="s">
        <v>7699</v>
      </c>
      <c r="B2684" s="168" t="s">
        <v>3594</v>
      </c>
      <c r="C2684" s="168" t="s">
        <v>7655</v>
      </c>
      <c r="D2684" s="169">
        <v>735</v>
      </c>
      <c r="E2684" s="170">
        <v>1195</v>
      </c>
      <c r="F2684" s="170">
        <v>1395</v>
      </c>
      <c r="G2684" s="170">
        <v>1655</v>
      </c>
      <c r="H2684" s="165">
        <f t="shared" si="51"/>
        <v>0.72205438066465255</v>
      </c>
      <c r="J2684" t="str">
        <v>Block Group 2, Census Tract 603, Dickson County, Tennessee</v>
      </c>
    </row>
    <row r="2685" spans="1:10" x14ac:dyDescent="0.3">
      <c r="A2685" s="167" t="s">
        <v>7699</v>
      </c>
      <c r="B2685" s="168" t="s">
        <v>3595</v>
      </c>
      <c r="C2685" s="168" t="s">
        <v>7655</v>
      </c>
      <c r="D2685" s="169">
        <v>730</v>
      </c>
      <c r="E2685" s="169">
        <v>880</v>
      </c>
      <c r="F2685" s="170">
        <v>1165</v>
      </c>
      <c r="G2685" s="170">
        <v>1775</v>
      </c>
      <c r="H2685" s="165">
        <f t="shared" si="51"/>
        <v>0.49577464788732395</v>
      </c>
      <c r="J2685" t="str">
        <v>Block Group 2, Census Tract 603, Fayette County, Tennessee</v>
      </c>
    </row>
    <row r="2686" spans="1:10" x14ac:dyDescent="0.3">
      <c r="A2686" s="167" t="s">
        <v>7699</v>
      </c>
      <c r="B2686" s="168" t="s">
        <v>3596</v>
      </c>
      <c r="C2686" s="168" t="s">
        <v>7655</v>
      </c>
      <c r="D2686" s="169">
        <v>470</v>
      </c>
      <c r="E2686" s="169">
        <v>525</v>
      </c>
      <c r="F2686" s="169">
        <v>680</v>
      </c>
      <c r="G2686" s="169">
        <v>890</v>
      </c>
      <c r="H2686" s="165">
        <f t="shared" si="51"/>
        <v>0.5898876404494382</v>
      </c>
      <c r="J2686" t="str">
        <v>Block Group 2, Census Tract 603.01, Loudon County, Tennessee</v>
      </c>
    </row>
    <row r="2687" spans="1:10" x14ac:dyDescent="0.3">
      <c r="A2687" s="167" t="s">
        <v>7699</v>
      </c>
      <c r="B2687" s="168" t="s">
        <v>3597</v>
      </c>
      <c r="C2687" s="168" t="s">
        <v>7655</v>
      </c>
      <c r="D2687" s="169">
        <v>435</v>
      </c>
      <c r="E2687" s="169">
        <v>790</v>
      </c>
      <c r="F2687" s="170">
        <v>1365</v>
      </c>
      <c r="G2687" s="170">
        <v>2065</v>
      </c>
      <c r="H2687" s="165">
        <f t="shared" si="51"/>
        <v>0.38256658595641646</v>
      </c>
      <c r="J2687" t="str">
        <v>Block Group 2, Census Tract 603.03, Loudon County, Tennessee</v>
      </c>
    </row>
    <row r="2688" spans="1:10" x14ac:dyDescent="0.3">
      <c r="A2688" s="167" t="s">
        <v>7699</v>
      </c>
      <c r="B2688" s="168" t="s">
        <v>3598</v>
      </c>
      <c r="C2688" s="168" t="s">
        <v>7655</v>
      </c>
      <c r="D2688" s="169">
        <v>225</v>
      </c>
      <c r="E2688" s="169">
        <v>380</v>
      </c>
      <c r="F2688" s="169">
        <v>645</v>
      </c>
      <c r="G2688" s="170">
        <v>1120</v>
      </c>
      <c r="H2688" s="165">
        <f t="shared" si="51"/>
        <v>0.3392857142857143</v>
      </c>
      <c r="J2688" t="str">
        <v>Block Group 2, Census Tract 603.04, Loudon County, Tennessee</v>
      </c>
    </row>
    <row r="2689" spans="1:10" x14ac:dyDescent="0.3">
      <c r="A2689" s="167" t="s">
        <v>7699</v>
      </c>
      <c r="B2689" s="168" t="s">
        <v>3599</v>
      </c>
      <c r="C2689" s="168" t="s">
        <v>7655</v>
      </c>
      <c r="D2689" s="169">
        <v>270</v>
      </c>
      <c r="E2689" s="169">
        <v>450</v>
      </c>
      <c r="F2689" s="169">
        <v>555</v>
      </c>
      <c r="G2689" s="169">
        <v>660</v>
      </c>
      <c r="H2689" s="165">
        <f t="shared" si="51"/>
        <v>0.68181818181818177</v>
      </c>
      <c r="J2689" t="str">
        <v>Block Group 2, Census Tract 604, Loudon County, Tennessee</v>
      </c>
    </row>
    <row r="2690" spans="1:10" x14ac:dyDescent="0.3">
      <c r="A2690" s="167" t="s">
        <v>7699</v>
      </c>
      <c r="B2690" s="168" t="s">
        <v>3600</v>
      </c>
      <c r="C2690" s="168" t="s">
        <v>7655</v>
      </c>
      <c r="D2690" s="169">
        <v>210</v>
      </c>
      <c r="E2690" s="169">
        <v>240</v>
      </c>
      <c r="F2690" s="169">
        <v>490</v>
      </c>
      <c r="G2690" s="169">
        <v>710</v>
      </c>
      <c r="H2690" s="165">
        <f t="shared" si="51"/>
        <v>0.3380281690140845</v>
      </c>
      <c r="J2690" t="str">
        <v>Block Group 2, Census Tract 604.01, Dickson County, Tennessee</v>
      </c>
    </row>
    <row r="2691" spans="1:10" x14ac:dyDescent="0.3">
      <c r="A2691" s="167" t="s">
        <v>7699</v>
      </c>
      <c r="B2691" s="168" t="s">
        <v>3601</v>
      </c>
      <c r="C2691" s="168" t="s">
        <v>7655</v>
      </c>
      <c r="D2691" s="169">
        <v>375</v>
      </c>
      <c r="E2691" s="169">
        <v>605</v>
      </c>
      <c r="F2691" s="169">
        <v>845</v>
      </c>
      <c r="G2691" s="170">
        <v>1380</v>
      </c>
      <c r="H2691" s="165">
        <f t="shared" si="51"/>
        <v>0.43840579710144928</v>
      </c>
      <c r="J2691" t="str">
        <v>Block Group 2, Census Tract 604.01, Fayette County, Tennessee</v>
      </c>
    </row>
    <row r="2692" spans="1:10" x14ac:dyDescent="0.3">
      <c r="A2692" s="167" t="s">
        <v>7699</v>
      </c>
      <c r="B2692" s="168" t="s">
        <v>3602</v>
      </c>
      <c r="C2692" s="168" t="s">
        <v>7655</v>
      </c>
      <c r="D2692" s="169">
        <v>235</v>
      </c>
      <c r="E2692" s="169">
        <v>450</v>
      </c>
      <c r="F2692" s="169">
        <v>615</v>
      </c>
      <c r="G2692" s="170">
        <v>1075</v>
      </c>
      <c r="H2692" s="165">
        <f t="shared" ref="H2692:H2755" si="52">E2692/G2692</f>
        <v>0.41860465116279072</v>
      </c>
      <c r="J2692" t="str">
        <v>Block Group 2, Census Tract 604.01, Washington County, Tennessee</v>
      </c>
    </row>
    <row r="2693" spans="1:10" x14ac:dyDescent="0.3">
      <c r="A2693" s="167" t="s">
        <v>7699</v>
      </c>
      <c r="B2693" s="168" t="s">
        <v>3603</v>
      </c>
      <c r="C2693" s="168" t="s">
        <v>7655</v>
      </c>
      <c r="D2693" s="169">
        <v>130</v>
      </c>
      <c r="E2693" s="169">
        <v>310</v>
      </c>
      <c r="F2693" s="169">
        <v>465</v>
      </c>
      <c r="G2693" s="169">
        <v>805</v>
      </c>
      <c r="H2693" s="165">
        <f t="shared" si="52"/>
        <v>0.38509316770186336</v>
      </c>
      <c r="J2693" t="str">
        <v>Block Group 2, Census Tract 604.02, Dickson County, Tennessee</v>
      </c>
    </row>
    <row r="2694" spans="1:10" x14ac:dyDescent="0.3">
      <c r="A2694" s="167" t="s">
        <v>7699</v>
      </c>
      <c r="B2694" s="168" t="s">
        <v>3604</v>
      </c>
      <c r="C2694" s="168" t="s">
        <v>7655</v>
      </c>
      <c r="D2694" s="169">
        <v>620</v>
      </c>
      <c r="E2694" s="169">
        <v>730</v>
      </c>
      <c r="F2694" s="170">
        <v>1240</v>
      </c>
      <c r="G2694" s="170">
        <v>2300</v>
      </c>
      <c r="H2694" s="165">
        <f t="shared" si="52"/>
        <v>0.31739130434782609</v>
      </c>
      <c r="J2694" t="str">
        <v>Block Group 2, Census Tract 604.02, Fayette County, Tennessee</v>
      </c>
    </row>
    <row r="2695" spans="1:10" x14ac:dyDescent="0.3">
      <c r="A2695" s="167" t="s">
        <v>7699</v>
      </c>
      <c r="B2695" s="168" t="s">
        <v>3605</v>
      </c>
      <c r="C2695" s="168" t="s">
        <v>7655</v>
      </c>
      <c r="D2695" s="169">
        <v>60</v>
      </c>
      <c r="E2695" s="169">
        <v>400</v>
      </c>
      <c r="F2695" s="169">
        <v>855</v>
      </c>
      <c r="G2695" s="170">
        <v>1645</v>
      </c>
      <c r="H2695" s="165">
        <f t="shared" si="52"/>
        <v>0.24316109422492402</v>
      </c>
      <c r="J2695" t="str">
        <v>Block Group 2, Census Tract 604.02, Washington County, Tennessee</v>
      </c>
    </row>
    <row r="2696" spans="1:10" x14ac:dyDescent="0.3">
      <c r="A2696" s="167" t="s">
        <v>7699</v>
      </c>
      <c r="B2696" s="168" t="s">
        <v>3606</v>
      </c>
      <c r="C2696" s="168" t="s">
        <v>7655</v>
      </c>
      <c r="D2696" s="169">
        <v>540</v>
      </c>
      <c r="E2696" s="169">
        <v>685</v>
      </c>
      <c r="F2696" s="170">
        <v>1590</v>
      </c>
      <c r="G2696" s="170">
        <v>2075</v>
      </c>
      <c r="H2696" s="165">
        <f t="shared" si="52"/>
        <v>0.33012048192771082</v>
      </c>
      <c r="J2696" t="str">
        <v>Block Group 2, Census Tract 604.03, Fayette County, Tennessee</v>
      </c>
    </row>
    <row r="2697" spans="1:10" x14ac:dyDescent="0.3">
      <c r="A2697" s="167" t="s">
        <v>7699</v>
      </c>
      <c r="B2697" s="168" t="s">
        <v>3607</v>
      </c>
      <c r="C2697" s="168" t="s">
        <v>7655</v>
      </c>
      <c r="D2697" s="169">
        <v>250</v>
      </c>
      <c r="E2697" s="169">
        <v>375</v>
      </c>
      <c r="F2697" s="169">
        <v>645</v>
      </c>
      <c r="G2697" s="170">
        <v>1070</v>
      </c>
      <c r="H2697" s="165">
        <f t="shared" si="52"/>
        <v>0.35046728971962615</v>
      </c>
      <c r="J2697" t="str">
        <v>Block Group 2, Census Tract 604.04, Fayette County, Tennessee</v>
      </c>
    </row>
    <row r="2698" spans="1:10" x14ac:dyDescent="0.3">
      <c r="A2698" s="167" t="s">
        <v>7699</v>
      </c>
      <c r="B2698" s="168" t="s">
        <v>3608</v>
      </c>
      <c r="C2698" s="168" t="s">
        <v>7655</v>
      </c>
      <c r="D2698" s="169">
        <v>220</v>
      </c>
      <c r="E2698" s="169">
        <v>535</v>
      </c>
      <c r="F2698" s="169">
        <v>740</v>
      </c>
      <c r="G2698" s="170">
        <v>1025</v>
      </c>
      <c r="H2698" s="165">
        <f t="shared" si="52"/>
        <v>0.52195121951219514</v>
      </c>
      <c r="J2698" t="str">
        <v>Block Group 2, Census Tract 605.01, Dickson County, Tennessee</v>
      </c>
    </row>
    <row r="2699" spans="1:10" x14ac:dyDescent="0.3">
      <c r="A2699" s="167" t="s">
        <v>7699</v>
      </c>
      <c r="B2699" s="168" t="s">
        <v>3609</v>
      </c>
      <c r="C2699" s="168" t="s">
        <v>7656</v>
      </c>
      <c r="D2699" s="169">
        <v>775</v>
      </c>
      <c r="E2699" s="170">
        <v>1175</v>
      </c>
      <c r="F2699" s="170">
        <v>1565</v>
      </c>
      <c r="G2699" s="170">
        <v>2250</v>
      </c>
      <c r="H2699" s="165">
        <f t="shared" si="52"/>
        <v>0.52222222222222225</v>
      </c>
      <c r="J2699" t="str">
        <v>Block Group 2, Census Tract 605.01, Fayette County, Tennessee</v>
      </c>
    </row>
    <row r="2700" spans="1:10" x14ac:dyDescent="0.3">
      <c r="A2700" s="167" t="s">
        <v>7699</v>
      </c>
      <c r="B2700" s="168" t="s">
        <v>3610</v>
      </c>
      <c r="C2700" s="168" t="s">
        <v>7656</v>
      </c>
      <c r="D2700" s="169">
        <v>340</v>
      </c>
      <c r="E2700" s="169">
        <v>600</v>
      </c>
      <c r="F2700" s="169">
        <v>945</v>
      </c>
      <c r="G2700" s="170">
        <v>1935</v>
      </c>
      <c r="H2700" s="165">
        <f t="shared" si="52"/>
        <v>0.31007751937984496</v>
      </c>
      <c r="J2700" t="str">
        <v>Block Group 2, Census Tract 605.01, Washington County, Tennessee</v>
      </c>
    </row>
    <row r="2701" spans="1:10" x14ac:dyDescent="0.3">
      <c r="A2701" s="167" t="s">
        <v>7699</v>
      </c>
      <c r="B2701" s="168" t="s">
        <v>3611</v>
      </c>
      <c r="C2701" s="168" t="s">
        <v>7656</v>
      </c>
      <c r="D2701" s="169">
        <v>280</v>
      </c>
      <c r="E2701" s="169">
        <v>605</v>
      </c>
      <c r="F2701" s="169">
        <v>670</v>
      </c>
      <c r="G2701" s="169">
        <v>920</v>
      </c>
      <c r="H2701" s="165">
        <f t="shared" si="52"/>
        <v>0.65760869565217395</v>
      </c>
      <c r="J2701" t="str">
        <v>Block Group 2, Census Tract 605.02, Dickson County, Tennessee</v>
      </c>
    </row>
    <row r="2702" spans="1:10" x14ac:dyDescent="0.3">
      <c r="A2702" s="167" t="s">
        <v>7699</v>
      </c>
      <c r="B2702" s="168" t="s">
        <v>3612</v>
      </c>
      <c r="C2702" s="168" t="s">
        <v>7656</v>
      </c>
      <c r="D2702" s="169">
        <v>700</v>
      </c>
      <c r="E2702" s="169">
        <v>945</v>
      </c>
      <c r="F2702" s="170">
        <v>1100</v>
      </c>
      <c r="G2702" s="170">
        <v>1405</v>
      </c>
      <c r="H2702" s="165">
        <f t="shared" si="52"/>
        <v>0.67259786476868333</v>
      </c>
      <c r="J2702" t="str">
        <v>Block Group 2, Census Tract 605.02, Fayette County, Tennessee</v>
      </c>
    </row>
    <row r="2703" spans="1:10" x14ac:dyDescent="0.3">
      <c r="A2703" s="167" t="s">
        <v>7699</v>
      </c>
      <c r="B2703" s="168" t="s">
        <v>3613</v>
      </c>
      <c r="C2703" s="168" t="s">
        <v>7656</v>
      </c>
      <c r="D2703" s="169">
        <v>250</v>
      </c>
      <c r="E2703" s="169">
        <v>560</v>
      </c>
      <c r="F2703" s="170">
        <v>1155</v>
      </c>
      <c r="G2703" s="170">
        <v>1545</v>
      </c>
      <c r="H2703" s="165">
        <f t="shared" si="52"/>
        <v>0.36245954692556637</v>
      </c>
      <c r="J2703" t="str">
        <v>Block Group 2, Census Tract 605.02, Loudon County, Tennessee</v>
      </c>
    </row>
    <row r="2704" spans="1:10" x14ac:dyDescent="0.3">
      <c r="A2704" s="167" t="s">
        <v>7699</v>
      </c>
      <c r="B2704" s="168" t="s">
        <v>3614</v>
      </c>
      <c r="C2704" s="168" t="s">
        <v>7656</v>
      </c>
      <c r="D2704" s="169">
        <v>240</v>
      </c>
      <c r="E2704" s="169">
        <v>595</v>
      </c>
      <c r="F2704" s="169">
        <v>710</v>
      </c>
      <c r="G2704" s="170">
        <v>1575</v>
      </c>
      <c r="H2704" s="165">
        <f t="shared" si="52"/>
        <v>0.37777777777777777</v>
      </c>
      <c r="J2704" t="str">
        <v>Block Group 2, Census Tract 605.03, Loudon County, Tennessee</v>
      </c>
    </row>
    <row r="2705" spans="1:10" x14ac:dyDescent="0.3">
      <c r="A2705" s="167" t="s">
        <v>7699</v>
      </c>
      <c r="B2705" s="168" t="s">
        <v>3615</v>
      </c>
      <c r="C2705" s="168" t="s">
        <v>7656</v>
      </c>
      <c r="D2705" s="169">
        <v>445</v>
      </c>
      <c r="E2705" s="169">
        <v>850</v>
      </c>
      <c r="F2705" s="170">
        <v>1585</v>
      </c>
      <c r="G2705" s="170">
        <v>2230</v>
      </c>
      <c r="H2705" s="165">
        <f t="shared" si="52"/>
        <v>0.3811659192825112</v>
      </c>
      <c r="J2705" t="str">
        <v>Block Group 2, Census Tract 605.03, Washington County, Tennessee</v>
      </c>
    </row>
    <row r="2706" spans="1:10" x14ac:dyDescent="0.3">
      <c r="A2706" s="167" t="s">
        <v>7699</v>
      </c>
      <c r="B2706" s="168" t="s">
        <v>3616</v>
      </c>
      <c r="C2706" s="168" t="s">
        <v>7657</v>
      </c>
      <c r="D2706" s="169">
        <v>150</v>
      </c>
      <c r="E2706" s="169">
        <v>350</v>
      </c>
      <c r="F2706" s="169">
        <v>665</v>
      </c>
      <c r="G2706" s="170">
        <v>1180</v>
      </c>
      <c r="H2706" s="165">
        <f t="shared" si="52"/>
        <v>0.29661016949152541</v>
      </c>
      <c r="J2706" t="str">
        <v>Block Group 2, Census Tract 605.04, Loudon County, Tennessee</v>
      </c>
    </row>
    <row r="2707" spans="1:10" x14ac:dyDescent="0.3">
      <c r="A2707" s="167" t="s">
        <v>7699</v>
      </c>
      <c r="B2707" s="168" t="s">
        <v>3617</v>
      </c>
      <c r="C2707" s="168" t="s">
        <v>7657</v>
      </c>
      <c r="D2707" s="169">
        <v>80</v>
      </c>
      <c r="E2707" s="169">
        <v>335</v>
      </c>
      <c r="F2707" s="169">
        <v>425</v>
      </c>
      <c r="G2707" s="169">
        <v>705</v>
      </c>
      <c r="H2707" s="165">
        <f t="shared" si="52"/>
        <v>0.47517730496453903</v>
      </c>
      <c r="J2707" t="str">
        <v>Block Group 2, Census Tract 605.04, Washington County, Tennessee</v>
      </c>
    </row>
    <row r="2708" spans="1:10" x14ac:dyDescent="0.3">
      <c r="A2708" s="167" t="s">
        <v>7699</v>
      </c>
      <c r="B2708" s="168" t="s">
        <v>3618</v>
      </c>
      <c r="C2708" s="168" t="s">
        <v>7657</v>
      </c>
      <c r="D2708" s="169">
        <v>110</v>
      </c>
      <c r="E2708" s="169">
        <v>405</v>
      </c>
      <c r="F2708" s="169">
        <v>560</v>
      </c>
      <c r="G2708" s="170">
        <v>1200</v>
      </c>
      <c r="H2708" s="165">
        <f t="shared" si="52"/>
        <v>0.33750000000000002</v>
      </c>
      <c r="J2708" t="str">
        <v>Block Group 2, Census Tract 606, Fayette County, Tennessee</v>
      </c>
    </row>
    <row r="2709" spans="1:10" x14ac:dyDescent="0.3">
      <c r="A2709" s="167" t="s">
        <v>7699</v>
      </c>
      <c r="B2709" s="168" t="s">
        <v>3619</v>
      </c>
      <c r="C2709" s="168" t="s">
        <v>7657</v>
      </c>
      <c r="D2709" s="169">
        <v>175</v>
      </c>
      <c r="E2709" s="169">
        <v>275</v>
      </c>
      <c r="F2709" s="169">
        <v>500</v>
      </c>
      <c r="G2709" s="170">
        <v>1180</v>
      </c>
      <c r="H2709" s="165">
        <f t="shared" si="52"/>
        <v>0.23305084745762711</v>
      </c>
      <c r="J2709" t="str">
        <v>Block Group 2, Census Tract 606, Loudon County, Tennessee</v>
      </c>
    </row>
    <row r="2710" spans="1:10" x14ac:dyDescent="0.3">
      <c r="A2710" s="167" t="s">
        <v>7699</v>
      </c>
      <c r="B2710" s="168" t="s">
        <v>3620</v>
      </c>
      <c r="C2710" s="168" t="s">
        <v>7657</v>
      </c>
      <c r="D2710" s="169">
        <v>70</v>
      </c>
      <c r="E2710" s="169">
        <v>200</v>
      </c>
      <c r="F2710" s="169">
        <v>425</v>
      </c>
      <c r="G2710" s="169">
        <v>880</v>
      </c>
      <c r="H2710" s="165">
        <f t="shared" si="52"/>
        <v>0.22727272727272727</v>
      </c>
      <c r="J2710" t="str">
        <v>Block Group 2, Census Tract 606.01, Dickson County, Tennessee</v>
      </c>
    </row>
    <row r="2711" spans="1:10" x14ac:dyDescent="0.3">
      <c r="A2711" s="167" t="s">
        <v>7699</v>
      </c>
      <c r="B2711" s="168" t="s">
        <v>3621</v>
      </c>
      <c r="C2711" s="168" t="s">
        <v>7657</v>
      </c>
      <c r="D2711" s="169">
        <v>125</v>
      </c>
      <c r="E2711" s="169">
        <v>225</v>
      </c>
      <c r="F2711" s="169">
        <v>405</v>
      </c>
      <c r="G2711" s="169">
        <v>835</v>
      </c>
      <c r="H2711" s="165">
        <f t="shared" si="52"/>
        <v>0.26946107784431139</v>
      </c>
      <c r="J2711" t="str">
        <v>Block Group 2, Census Tract 606.01, Washington County, Tennessee</v>
      </c>
    </row>
    <row r="2712" spans="1:10" x14ac:dyDescent="0.3">
      <c r="A2712" s="167" t="s">
        <v>7699</v>
      </c>
      <c r="B2712" s="168" t="s">
        <v>3622</v>
      </c>
      <c r="C2712" s="168" t="s">
        <v>7657</v>
      </c>
      <c r="D2712" s="169">
        <v>430</v>
      </c>
      <c r="E2712" s="169">
        <v>430</v>
      </c>
      <c r="F2712" s="169">
        <v>430</v>
      </c>
      <c r="G2712" s="169">
        <v>430</v>
      </c>
      <c r="H2712" s="165">
        <f t="shared" si="52"/>
        <v>1</v>
      </c>
      <c r="J2712" t="str">
        <v>Block Group 2, Census Tract 606.02, Dickson County, Tennessee</v>
      </c>
    </row>
    <row r="2713" spans="1:10" x14ac:dyDescent="0.3">
      <c r="A2713" s="167" t="s">
        <v>7699</v>
      </c>
      <c r="B2713" s="168" t="s">
        <v>3623</v>
      </c>
      <c r="C2713" s="168" t="s">
        <v>7657</v>
      </c>
      <c r="D2713" s="169">
        <v>260</v>
      </c>
      <c r="E2713" s="169">
        <v>510</v>
      </c>
      <c r="F2713" s="169">
        <v>905</v>
      </c>
      <c r="G2713" s="169">
        <v>960</v>
      </c>
      <c r="H2713" s="165">
        <f t="shared" si="52"/>
        <v>0.53125</v>
      </c>
      <c r="J2713" t="str">
        <v>Block Group 2, Census Tract 606.02, Washington County, Tennessee</v>
      </c>
    </row>
    <row r="2714" spans="1:10" x14ac:dyDescent="0.3">
      <c r="A2714" s="167" t="s">
        <v>7699</v>
      </c>
      <c r="B2714" s="168" t="s">
        <v>3624</v>
      </c>
      <c r="C2714" s="168" t="s">
        <v>7657</v>
      </c>
      <c r="D2714" s="169">
        <v>480</v>
      </c>
      <c r="E2714" s="169">
        <v>805</v>
      </c>
      <c r="F2714" s="170">
        <v>1215</v>
      </c>
      <c r="G2714" s="170">
        <v>1845</v>
      </c>
      <c r="H2714" s="165">
        <f t="shared" si="52"/>
        <v>0.43631436314363142</v>
      </c>
      <c r="J2714" t="str">
        <v>Block Group 2, Census Tract 607, Dickson County, Tennessee</v>
      </c>
    </row>
    <row r="2715" spans="1:10" x14ac:dyDescent="0.3">
      <c r="A2715" s="167" t="s">
        <v>7699</v>
      </c>
      <c r="B2715" s="168" t="s">
        <v>3625</v>
      </c>
      <c r="C2715" s="168" t="s">
        <v>7657</v>
      </c>
      <c r="D2715" s="169">
        <v>125</v>
      </c>
      <c r="E2715" s="169">
        <v>255</v>
      </c>
      <c r="F2715" s="169">
        <v>325</v>
      </c>
      <c r="G2715" s="170">
        <v>1330</v>
      </c>
      <c r="H2715" s="165">
        <f t="shared" si="52"/>
        <v>0.19172932330827067</v>
      </c>
      <c r="J2715" t="str">
        <v>Block Group 2, Census Tract 607, Loudon County, Tennessee</v>
      </c>
    </row>
    <row r="2716" spans="1:10" x14ac:dyDescent="0.3">
      <c r="A2716" s="167" t="s">
        <v>7699</v>
      </c>
      <c r="B2716" s="168" t="s">
        <v>3626</v>
      </c>
      <c r="C2716" s="168" t="s">
        <v>7657</v>
      </c>
      <c r="D2716" s="169">
        <v>230</v>
      </c>
      <c r="E2716" s="169">
        <v>580</v>
      </c>
      <c r="F2716" s="170">
        <v>1055</v>
      </c>
      <c r="G2716" s="170">
        <v>1470</v>
      </c>
      <c r="H2716" s="165">
        <f t="shared" si="52"/>
        <v>0.39455782312925169</v>
      </c>
      <c r="J2716" t="str">
        <v>Block Group 2, Census Tract 607.01, Fayette County, Tennessee</v>
      </c>
    </row>
    <row r="2717" spans="1:10" x14ac:dyDescent="0.3">
      <c r="A2717" s="167" t="s">
        <v>7699</v>
      </c>
      <c r="B2717" s="168" t="s">
        <v>3627</v>
      </c>
      <c r="C2717" s="168" t="s">
        <v>7657</v>
      </c>
      <c r="D2717" s="169">
        <v>340</v>
      </c>
      <c r="E2717" s="169">
        <v>390</v>
      </c>
      <c r="F2717" s="169">
        <v>890</v>
      </c>
      <c r="G2717" s="170">
        <v>1460</v>
      </c>
      <c r="H2717" s="165">
        <f t="shared" si="52"/>
        <v>0.26712328767123289</v>
      </c>
      <c r="J2717" t="str">
        <v>Block Group 2, Census Tract 607.02, Fayette County, Tennessee</v>
      </c>
    </row>
    <row r="2718" spans="1:10" x14ac:dyDescent="0.3">
      <c r="A2718" s="167" t="s">
        <v>7699</v>
      </c>
      <c r="B2718" s="168" t="s">
        <v>3628</v>
      </c>
      <c r="C2718" s="168" t="s">
        <v>7657</v>
      </c>
      <c r="D2718" s="169">
        <v>310</v>
      </c>
      <c r="E2718" s="169">
        <v>605</v>
      </c>
      <c r="F2718" s="169">
        <v>675</v>
      </c>
      <c r="G2718" s="170">
        <v>1050</v>
      </c>
      <c r="H2718" s="165">
        <f t="shared" si="52"/>
        <v>0.57619047619047614</v>
      </c>
      <c r="J2718" t="str">
        <v>Block Group 2, Census Tract 608, Fayette County, Tennessee</v>
      </c>
    </row>
    <row r="2719" spans="1:10" x14ac:dyDescent="0.3">
      <c r="A2719" s="167" t="s">
        <v>7699</v>
      </c>
      <c r="B2719" s="168" t="s">
        <v>3629</v>
      </c>
      <c r="C2719" s="168" t="s">
        <v>7657</v>
      </c>
      <c r="D2719" s="169">
        <v>360</v>
      </c>
      <c r="E2719" s="169">
        <v>440</v>
      </c>
      <c r="F2719" s="169">
        <v>615</v>
      </c>
      <c r="G2719" s="170">
        <v>1330</v>
      </c>
      <c r="H2719" s="165">
        <f t="shared" si="52"/>
        <v>0.33082706766917291</v>
      </c>
      <c r="J2719" t="str">
        <v>Block Group 2, Census Tract 608, Washington County, Tennessee</v>
      </c>
    </row>
    <row r="2720" spans="1:10" x14ac:dyDescent="0.3">
      <c r="A2720" s="167" t="s">
        <v>7699</v>
      </c>
      <c r="B2720" s="168" t="s">
        <v>3630</v>
      </c>
      <c r="C2720" s="168" t="s">
        <v>7657</v>
      </c>
      <c r="D2720" s="169">
        <v>340</v>
      </c>
      <c r="E2720" s="169">
        <v>440</v>
      </c>
      <c r="F2720" s="169">
        <v>895</v>
      </c>
      <c r="G2720" s="170">
        <v>1670</v>
      </c>
      <c r="H2720" s="165">
        <f t="shared" si="52"/>
        <v>0.26347305389221559</v>
      </c>
      <c r="J2720" t="str">
        <v>Block Group 2, Census Tract 609.01, Washington County, Tennessee</v>
      </c>
    </row>
    <row r="2721" spans="1:10" x14ac:dyDescent="0.3">
      <c r="A2721" s="167" t="s">
        <v>7699</v>
      </c>
      <c r="B2721" s="168" t="s">
        <v>3631</v>
      </c>
      <c r="C2721" s="168" t="s">
        <v>7657</v>
      </c>
      <c r="D2721" s="169">
        <v>540</v>
      </c>
      <c r="E2721" s="169">
        <v>790</v>
      </c>
      <c r="F2721" s="170">
        <v>1000</v>
      </c>
      <c r="G2721" s="170">
        <v>1835</v>
      </c>
      <c r="H2721" s="165">
        <f t="shared" si="52"/>
        <v>0.4305177111716621</v>
      </c>
      <c r="J2721" t="str">
        <v>Block Group 2, Census Tract 609.02, Washington County, Tennessee</v>
      </c>
    </row>
    <row r="2722" spans="1:10" x14ac:dyDescent="0.3">
      <c r="A2722" s="167" t="s">
        <v>7699</v>
      </c>
      <c r="B2722" s="168" t="s">
        <v>3632</v>
      </c>
      <c r="C2722" s="168" t="s">
        <v>7657</v>
      </c>
      <c r="D2722" s="169">
        <v>150</v>
      </c>
      <c r="E2722" s="169">
        <v>480</v>
      </c>
      <c r="F2722" s="169">
        <v>725</v>
      </c>
      <c r="G2722" s="170">
        <v>1065</v>
      </c>
      <c r="H2722" s="165">
        <f t="shared" si="52"/>
        <v>0.45070422535211269</v>
      </c>
      <c r="J2722" t="str">
        <v>Block Group 2, Census Tract 61.02, Knox County, Tennessee</v>
      </c>
    </row>
    <row r="2723" spans="1:10" x14ac:dyDescent="0.3">
      <c r="A2723" s="167" t="s">
        <v>7699</v>
      </c>
      <c r="B2723" s="168" t="s">
        <v>3633</v>
      </c>
      <c r="C2723" s="168" t="s">
        <v>7657</v>
      </c>
      <c r="D2723" s="169">
        <v>235</v>
      </c>
      <c r="E2723" s="169">
        <v>700</v>
      </c>
      <c r="F2723" s="170">
        <v>1060</v>
      </c>
      <c r="G2723" s="170">
        <v>2280</v>
      </c>
      <c r="H2723" s="165">
        <f t="shared" si="52"/>
        <v>0.30701754385964913</v>
      </c>
      <c r="J2723" t="str">
        <v>Block Group 2, Census Tract 61.03, Knox County, Tennessee</v>
      </c>
    </row>
    <row r="2724" spans="1:10" x14ac:dyDescent="0.3">
      <c r="A2724" s="167" t="s">
        <v>7699</v>
      </c>
      <c r="B2724" s="168" t="s">
        <v>3634</v>
      </c>
      <c r="C2724" s="168" t="s">
        <v>7657</v>
      </c>
      <c r="D2724" s="169">
        <v>400</v>
      </c>
      <c r="E2724" s="170">
        <v>1190</v>
      </c>
      <c r="F2724" s="170">
        <v>1505</v>
      </c>
      <c r="G2724" s="170">
        <v>2460</v>
      </c>
      <c r="H2724" s="165">
        <f t="shared" si="52"/>
        <v>0.48373983739837401</v>
      </c>
      <c r="J2724" t="str">
        <v>Block Group 2, Census Tract 61.04, Knox County, Tennessee</v>
      </c>
    </row>
    <row r="2725" spans="1:10" x14ac:dyDescent="0.3">
      <c r="A2725" s="167" t="s">
        <v>7699</v>
      </c>
      <c r="B2725" s="168" t="s">
        <v>3635</v>
      </c>
      <c r="C2725" s="168" t="s">
        <v>7657</v>
      </c>
      <c r="D2725" s="169">
        <v>90</v>
      </c>
      <c r="E2725" s="169">
        <v>380</v>
      </c>
      <c r="F2725" s="169">
        <v>575</v>
      </c>
      <c r="G2725" s="170">
        <v>1720</v>
      </c>
      <c r="H2725" s="165">
        <f t="shared" si="52"/>
        <v>0.22093023255813954</v>
      </c>
      <c r="J2725" t="str">
        <v>Block Group 2, Census Tract 610, Washington County, Tennessee</v>
      </c>
    </row>
    <row r="2726" spans="1:10" x14ac:dyDescent="0.3">
      <c r="A2726" s="167" t="s">
        <v>7699</v>
      </c>
      <c r="B2726" s="168" t="s">
        <v>3636</v>
      </c>
      <c r="C2726" s="168" t="s">
        <v>7657</v>
      </c>
      <c r="D2726" s="169">
        <v>190</v>
      </c>
      <c r="E2726" s="169">
        <v>285</v>
      </c>
      <c r="F2726" s="169">
        <v>555</v>
      </c>
      <c r="G2726" s="170">
        <v>1240</v>
      </c>
      <c r="H2726" s="165">
        <f t="shared" si="52"/>
        <v>0.22983870967741934</v>
      </c>
      <c r="J2726" t="str">
        <v>Block Group 2, Census Tract 611, Washington County, Tennessee</v>
      </c>
    </row>
    <row r="2727" spans="1:10" x14ac:dyDescent="0.3">
      <c r="A2727" s="167" t="s">
        <v>7699</v>
      </c>
      <c r="B2727" s="168" t="s">
        <v>3637</v>
      </c>
      <c r="C2727" s="168" t="s">
        <v>7657</v>
      </c>
      <c r="D2727" s="169">
        <v>205</v>
      </c>
      <c r="E2727" s="169">
        <v>225</v>
      </c>
      <c r="F2727" s="169">
        <v>610</v>
      </c>
      <c r="G2727" s="170">
        <v>1480</v>
      </c>
      <c r="H2727" s="165">
        <f t="shared" si="52"/>
        <v>0.15202702702702703</v>
      </c>
      <c r="J2727" t="str">
        <v>Block Group 2, Census Tract 612, Washington County, Tennessee</v>
      </c>
    </row>
    <row r="2728" spans="1:10" x14ac:dyDescent="0.3">
      <c r="A2728" s="167" t="s">
        <v>7699</v>
      </c>
      <c r="B2728" s="168" t="s">
        <v>3638</v>
      </c>
      <c r="C2728" s="168" t="s">
        <v>7657</v>
      </c>
      <c r="D2728" s="169">
        <v>35</v>
      </c>
      <c r="E2728" s="169">
        <v>445</v>
      </c>
      <c r="F2728" s="169">
        <v>655</v>
      </c>
      <c r="G2728" s="170">
        <v>1010</v>
      </c>
      <c r="H2728" s="165">
        <f t="shared" si="52"/>
        <v>0.4405940594059406</v>
      </c>
      <c r="J2728" t="str">
        <v>Block Group 2, Census Tract 613.01, Washington County, Tennessee</v>
      </c>
    </row>
    <row r="2729" spans="1:10" x14ac:dyDescent="0.3">
      <c r="A2729" s="167" t="s">
        <v>7699</v>
      </c>
      <c r="B2729" s="168" t="s">
        <v>3639</v>
      </c>
      <c r="C2729" s="168" t="s">
        <v>7657</v>
      </c>
      <c r="D2729" s="169">
        <v>465</v>
      </c>
      <c r="E2729" s="169">
        <v>570</v>
      </c>
      <c r="F2729" s="169">
        <v>950</v>
      </c>
      <c r="G2729" s="170">
        <v>1960</v>
      </c>
      <c r="H2729" s="165">
        <f t="shared" si="52"/>
        <v>0.29081632653061223</v>
      </c>
      <c r="J2729" t="str">
        <v>Block Group 2, Census Tract 613.02, Washington County, Tennessee</v>
      </c>
    </row>
    <row r="2730" spans="1:10" x14ac:dyDescent="0.3">
      <c r="A2730" s="167" t="s">
        <v>7699</v>
      </c>
      <c r="B2730" s="168" t="s">
        <v>3640</v>
      </c>
      <c r="C2730" s="168" t="s">
        <v>7657</v>
      </c>
      <c r="D2730" s="169">
        <v>200</v>
      </c>
      <c r="E2730" s="169">
        <v>255</v>
      </c>
      <c r="F2730" s="169">
        <v>510</v>
      </c>
      <c r="G2730" s="170">
        <v>1180</v>
      </c>
      <c r="H2730" s="165">
        <f t="shared" si="52"/>
        <v>0.21610169491525424</v>
      </c>
      <c r="J2730" t="str">
        <v>Block Group 2, Census Tract 614.01, Washington County, Tennessee</v>
      </c>
    </row>
    <row r="2731" spans="1:10" x14ac:dyDescent="0.3">
      <c r="A2731" s="167" t="s">
        <v>7699</v>
      </c>
      <c r="B2731" s="168" t="s">
        <v>3641</v>
      </c>
      <c r="C2731" s="168" t="s">
        <v>283</v>
      </c>
      <c r="D2731" s="169">
        <v>440</v>
      </c>
      <c r="E2731" s="169">
        <v>715</v>
      </c>
      <c r="F2731" s="170">
        <v>1165</v>
      </c>
      <c r="G2731" s="170">
        <v>1615</v>
      </c>
      <c r="H2731" s="165">
        <f t="shared" si="52"/>
        <v>0.44272445820433437</v>
      </c>
      <c r="J2731" t="str">
        <v>Block Group 2, Census Tract 614.03, Washington County, Tennessee</v>
      </c>
    </row>
    <row r="2732" spans="1:10" x14ac:dyDescent="0.3">
      <c r="A2732" s="167" t="s">
        <v>7699</v>
      </c>
      <c r="B2732" s="168" t="s">
        <v>3642</v>
      </c>
      <c r="C2732" s="168" t="s">
        <v>283</v>
      </c>
      <c r="D2732" s="169">
        <v>140</v>
      </c>
      <c r="E2732" s="169">
        <v>465</v>
      </c>
      <c r="F2732" s="169">
        <v>755</v>
      </c>
      <c r="G2732" s="170">
        <v>1145</v>
      </c>
      <c r="H2732" s="165">
        <f t="shared" si="52"/>
        <v>0.40611353711790393</v>
      </c>
      <c r="J2732" t="str">
        <v>Block Group 2, Census Tract 614.04, Washington County, Tennessee</v>
      </c>
    </row>
    <row r="2733" spans="1:10" x14ac:dyDescent="0.3">
      <c r="A2733" s="167" t="s">
        <v>7699</v>
      </c>
      <c r="B2733" s="168" t="s">
        <v>3643</v>
      </c>
      <c r="C2733" s="168" t="s">
        <v>283</v>
      </c>
      <c r="D2733" s="169">
        <v>170</v>
      </c>
      <c r="E2733" s="169">
        <v>460</v>
      </c>
      <c r="F2733" s="169">
        <v>685</v>
      </c>
      <c r="G2733" s="170">
        <v>1245</v>
      </c>
      <c r="H2733" s="165">
        <f t="shared" si="52"/>
        <v>0.36947791164658633</v>
      </c>
      <c r="J2733" t="str">
        <v>Block Group 2, Census Tract 615, Washington County, Tennessee</v>
      </c>
    </row>
    <row r="2734" spans="1:10" x14ac:dyDescent="0.3">
      <c r="A2734" s="167" t="s">
        <v>7699</v>
      </c>
      <c r="B2734" s="168" t="s">
        <v>3644</v>
      </c>
      <c r="C2734" s="168" t="s">
        <v>283</v>
      </c>
      <c r="D2734" s="169">
        <v>250</v>
      </c>
      <c r="E2734" s="169">
        <v>695</v>
      </c>
      <c r="F2734" s="169">
        <v>900</v>
      </c>
      <c r="G2734" s="170">
        <v>1090</v>
      </c>
      <c r="H2734" s="165">
        <f t="shared" si="52"/>
        <v>0.63761467889908252</v>
      </c>
      <c r="J2734" t="str">
        <v>Block Group 2, Census Tract 616.01, Washington County, Tennessee</v>
      </c>
    </row>
    <row r="2735" spans="1:10" x14ac:dyDescent="0.3">
      <c r="A2735" s="167" t="s">
        <v>7699</v>
      </c>
      <c r="B2735" s="168" t="s">
        <v>3645</v>
      </c>
      <c r="C2735" s="168" t="s">
        <v>283</v>
      </c>
      <c r="D2735" s="170">
        <v>1080</v>
      </c>
      <c r="E2735" s="170">
        <v>1495</v>
      </c>
      <c r="F2735" s="170">
        <v>2190</v>
      </c>
      <c r="G2735" s="170">
        <v>2980</v>
      </c>
      <c r="H2735" s="165">
        <f t="shared" si="52"/>
        <v>0.50167785234899331</v>
      </c>
      <c r="J2735" t="str">
        <v>Block Group 2, Census Tract 616.03, Washington County, Tennessee</v>
      </c>
    </row>
    <row r="2736" spans="1:10" x14ac:dyDescent="0.3">
      <c r="A2736" s="167" t="s">
        <v>7699</v>
      </c>
      <c r="B2736" s="168" t="s">
        <v>3646</v>
      </c>
      <c r="C2736" s="168" t="s">
        <v>283</v>
      </c>
      <c r="D2736" s="169">
        <v>470</v>
      </c>
      <c r="E2736" s="169">
        <v>995</v>
      </c>
      <c r="F2736" s="170">
        <v>1665</v>
      </c>
      <c r="G2736" s="170">
        <v>2170</v>
      </c>
      <c r="H2736" s="165">
        <f t="shared" si="52"/>
        <v>0.45852534562211983</v>
      </c>
      <c r="J2736" t="str">
        <v>Block Group 2, Census Tract 616.04, Washington County, Tennessee</v>
      </c>
    </row>
    <row r="2737" spans="1:10" x14ac:dyDescent="0.3">
      <c r="A2737" s="167" t="s">
        <v>7699</v>
      </c>
      <c r="B2737" s="168" t="s">
        <v>3647</v>
      </c>
      <c r="C2737" s="168" t="s">
        <v>283</v>
      </c>
      <c r="D2737" s="169">
        <v>230</v>
      </c>
      <c r="E2737" s="169">
        <v>340</v>
      </c>
      <c r="F2737" s="169">
        <v>435</v>
      </c>
      <c r="G2737" s="169">
        <v>590</v>
      </c>
      <c r="H2737" s="165">
        <f t="shared" si="52"/>
        <v>0.57627118644067798</v>
      </c>
      <c r="J2737" t="str">
        <v>Block Group 2, Census Tract 617.01, Washington County, Tennessee</v>
      </c>
    </row>
    <row r="2738" spans="1:10" x14ac:dyDescent="0.3">
      <c r="A2738" s="167" t="s">
        <v>7699</v>
      </c>
      <c r="B2738" s="168" t="s">
        <v>3648</v>
      </c>
      <c r="C2738" s="168" t="s">
        <v>283</v>
      </c>
      <c r="D2738" s="169">
        <v>395</v>
      </c>
      <c r="E2738" s="169">
        <v>660</v>
      </c>
      <c r="F2738" s="169">
        <v>695</v>
      </c>
      <c r="G2738" s="170">
        <v>1065</v>
      </c>
      <c r="H2738" s="165">
        <f t="shared" si="52"/>
        <v>0.61971830985915488</v>
      </c>
      <c r="J2738" t="str">
        <v>Block Group 2, Census Tract 617.03, Washington County, Tennessee</v>
      </c>
    </row>
    <row r="2739" spans="1:10" x14ac:dyDescent="0.3">
      <c r="A2739" s="167" t="s">
        <v>7699</v>
      </c>
      <c r="B2739" s="168" t="s">
        <v>3649</v>
      </c>
      <c r="C2739" s="168" t="s">
        <v>283</v>
      </c>
      <c r="D2739" s="169">
        <v>345</v>
      </c>
      <c r="E2739" s="169">
        <v>525</v>
      </c>
      <c r="F2739" s="169">
        <v>695</v>
      </c>
      <c r="G2739" s="169">
        <v>865</v>
      </c>
      <c r="H2739" s="165">
        <f t="shared" si="52"/>
        <v>0.60693641618497107</v>
      </c>
      <c r="J2739" t="str">
        <v>Block Group 2, Census Tract 617.04, Washington County, Tennessee</v>
      </c>
    </row>
    <row r="2740" spans="1:10" x14ac:dyDescent="0.3">
      <c r="A2740" s="167" t="s">
        <v>7699</v>
      </c>
      <c r="B2740" s="168" t="s">
        <v>3650</v>
      </c>
      <c r="C2740" s="168" t="s">
        <v>283</v>
      </c>
      <c r="D2740" s="169">
        <v>605</v>
      </c>
      <c r="E2740" s="169">
        <v>955</v>
      </c>
      <c r="F2740" s="170">
        <v>1615</v>
      </c>
      <c r="G2740" s="170">
        <v>1820</v>
      </c>
      <c r="H2740" s="165">
        <f t="shared" si="52"/>
        <v>0.52472527472527475</v>
      </c>
      <c r="J2740" t="str">
        <v>Block Group 2, Census Tract 618, Washington County, Tennessee</v>
      </c>
    </row>
    <row r="2741" spans="1:10" x14ac:dyDescent="0.3">
      <c r="A2741" s="167" t="s">
        <v>7699</v>
      </c>
      <c r="B2741" s="168" t="s">
        <v>3651</v>
      </c>
      <c r="C2741" s="168" t="s">
        <v>283</v>
      </c>
      <c r="D2741" s="169">
        <v>170</v>
      </c>
      <c r="E2741" s="169">
        <v>310</v>
      </c>
      <c r="F2741" s="169">
        <v>675</v>
      </c>
      <c r="G2741" s="170">
        <v>1285</v>
      </c>
      <c r="H2741" s="165">
        <f t="shared" si="52"/>
        <v>0.24124513618677043</v>
      </c>
      <c r="J2741" t="str">
        <v>Block Group 2, Census Tract 619.02, Washington County, Tennessee</v>
      </c>
    </row>
    <row r="2742" spans="1:10" x14ac:dyDescent="0.3">
      <c r="A2742" s="167" t="s">
        <v>7699</v>
      </c>
      <c r="B2742" s="168" t="s">
        <v>3652</v>
      </c>
      <c r="C2742" s="168" t="s">
        <v>283</v>
      </c>
      <c r="D2742" s="169">
        <v>880</v>
      </c>
      <c r="E2742" s="170">
        <v>1090</v>
      </c>
      <c r="F2742" s="170">
        <v>1355</v>
      </c>
      <c r="G2742" s="170">
        <v>1495</v>
      </c>
      <c r="H2742" s="165">
        <f t="shared" si="52"/>
        <v>0.72909698996655514</v>
      </c>
      <c r="J2742" t="str">
        <v>Block Group 2, Census Tract 619.03, Washington County, Tennessee</v>
      </c>
    </row>
    <row r="2743" spans="1:10" x14ac:dyDescent="0.3">
      <c r="A2743" s="167" t="s">
        <v>7699</v>
      </c>
      <c r="B2743" s="168" t="s">
        <v>3653</v>
      </c>
      <c r="C2743" s="168" t="s">
        <v>283</v>
      </c>
      <c r="D2743" s="169">
        <v>140</v>
      </c>
      <c r="E2743" s="169">
        <v>300</v>
      </c>
      <c r="F2743" s="169">
        <v>350</v>
      </c>
      <c r="G2743" s="169">
        <v>830</v>
      </c>
      <c r="H2743" s="165">
        <f t="shared" si="52"/>
        <v>0.36144578313253012</v>
      </c>
      <c r="J2743" t="str">
        <v>Block Group 2, Census Tract 619.04, Washington County, Tennessee</v>
      </c>
    </row>
    <row r="2744" spans="1:10" x14ac:dyDescent="0.3">
      <c r="A2744" s="167" t="s">
        <v>7699</v>
      </c>
      <c r="B2744" s="168" t="s">
        <v>3654</v>
      </c>
      <c r="C2744" s="168" t="s">
        <v>283</v>
      </c>
      <c r="D2744" s="169">
        <v>370</v>
      </c>
      <c r="E2744" s="169">
        <v>625</v>
      </c>
      <c r="F2744" s="170">
        <v>1405</v>
      </c>
      <c r="G2744" s="170">
        <v>2055</v>
      </c>
      <c r="H2744" s="165">
        <f t="shared" si="52"/>
        <v>0.30413625304136255</v>
      </c>
      <c r="J2744" t="str">
        <v>Block Group 2, Census Tract 62, Shelby County, Tennessee</v>
      </c>
    </row>
    <row r="2745" spans="1:10" x14ac:dyDescent="0.3">
      <c r="A2745" s="167" t="s">
        <v>7699</v>
      </c>
      <c r="B2745" s="168" t="s">
        <v>3655</v>
      </c>
      <c r="C2745" s="168" t="s">
        <v>283</v>
      </c>
      <c r="D2745" s="169">
        <v>130</v>
      </c>
      <c r="E2745" s="169">
        <v>240</v>
      </c>
      <c r="F2745" s="169">
        <v>520</v>
      </c>
      <c r="G2745" s="170">
        <v>1380</v>
      </c>
      <c r="H2745" s="165">
        <f t="shared" si="52"/>
        <v>0.17391304347826086</v>
      </c>
      <c r="J2745" t="str">
        <v>Block Group 2, Census Tract 62.02, Knox County, Tennessee</v>
      </c>
    </row>
    <row r="2746" spans="1:10" x14ac:dyDescent="0.3">
      <c r="A2746" s="167" t="s">
        <v>7699</v>
      </c>
      <c r="B2746" s="168" t="s">
        <v>3656</v>
      </c>
      <c r="C2746" s="168" t="s">
        <v>283</v>
      </c>
      <c r="D2746" s="169">
        <v>140</v>
      </c>
      <c r="E2746" s="169">
        <v>180</v>
      </c>
      <c r="F2746" s="169">
        <v>480</v>
      </c>
      <c r="G2746" s="170">
        <v>1025</v>
      </c>
      <c r="H2746" s="165">
        <f t="shared" si="52"/>
        <v>0.17560975609756097</v>
      </c>
      <c r="J2746" t="str">
        <v>Block Group 2, Census Tract 62.03, Knox County, Tennessee</v>
      </c>
    </row>
    <row r="2747" spans="1:10" x14ac:dyDescent="0.3">
      <c r="A2747" s="167" t="s">
        <v>7699</v>
      </c>
      <c r="B2747" s="168" t="s">
        <v>3657</v>
      </c>
      <c r="C2747" s="168" t="s">
        <v>283</v>
      </c>
      <c r="D2747" s="169">
        <v>80</v>
      </c>
      <c r="E2747" s="169">
        <v>325</v>
      </c>
      <c r="F2747" s="169">
        <v>730</v>
      </c>
      <c r="G2747" s="170">
        <v>1540</v>
      </c>
      <c r="H2747" s="165">
        <f t="shared" si="52"/>
        <v>0.21103896103896103</v>
      </c>
      <c r="J2747" t="str">
        <v>Block Group 2, Census Tract 62.05, Knox County, Tennessee</v>
      </c>
    </row>
    <row r="2748" spans="1:10" x14ac:dyDescent="0.3">
      <c r="A2748" s="167" t="s">
        <v>7699</v>
      </c>
      <c r="B2748" s="168" t="s">
        <v>3658</v>
      </c>
      <c r="C2748" s="168" t="s">
        <v>283</v>
      </c>
      <c r="D2748" s="169">
        <v>0</v>
      </c>
      <c r="E2748" s="169">
        <v>500</v>
      </c>
      <c r="F2748" s="169">
        <v>805</v>
      </c>
      <c r="G2748" s="170">
        <v>1440</v>
      </c>
      <c r="H2748" s="165">
        <f t="shared" si="52"/>
        <v>0.34722222222222221</v>
      </c>
      <c r="J2748" t="str">
        <v>Block Group 2, Census Tract 62.06, Knox County, Tennessee</v>
      </c>
    </row>
    <row r="2749" spans="1:10" x14ac:dyDescent="0.3">
      <c r="A2749" s="167" t="s">
        <v>7699</v>
      </c>
      <c r="B2749" s="168" t="s">
        <v>3659</v>
      </c>
      <c r="C2749" s="168" t="s">
        <v>283</v>
      </c>
      <c r="D2749" s="169">
        <v>95</v>
      </c>
      <c r="E2749" s="169">
        <v>185</v>
      </c>
      <c r="F2749" s="169">
        <v>355</v>
      </c>
      <c r="G2749" s="169">
        <v>575</v>
      </c>
      <c r="H2749" s="165">
        <f t="shared" si="52"/>
        <v>0.32173913043478258</v>
      </c>
      <c r="J2749" t="str">
        <v>Block Group 2, Census Tract 62.07, Knox County, Tennessee</v>
      </c>
    </row>
    <row r="2750" spans="1:10" x14ac:dyDescent="0.3">
      <c r="A2750" s="167" t="s">
        <v>7699</v>
      </c>
      <c r="B2750" s="168" t="s">
        <v>3660</v>
      </c>
      <c r="C2750" s="168" t="s">
        <v>283</v>
      </c>
      <c r="D2750" s="169">
        <v>70</v>
      </c>
      <c r="E2750" s="169">
        <v>415</v>
      </c>
      <c r="F2750" s="169">
        <v>520</v>
      </c>
      <c r="G2750" s="170">
        <v>1210</v>
      </c>
      <c r="H2750" s="165">
        <f t="shared" si="52"/>
        <v>0.34297520661157027</v>
      </c>
      <c r="J2750" t="str">
        <v>Block Group 2, Census Tract 62.08, Knox County, Tennessee</v>
      </c>
    </row>
    <row r="2751" spans="1:10" x14ac:dyDescent="0.3">
      <c r="A2751" s="167" t="s">
        <v>7699</v>
      </c>
      <c r="B2751" s="168" t="s">
        <v>3661</v>
      </c>
      <c r="C2751" s="168" t="s">
        <v>283</v>
      </c>
      <c r="D2751" s="169">
        <v>335</v>
      </c>
      <c r="E2751" s="169">
        <v>505</v>
      </c>
      <c r="F2751" s="169">
        <v>620</v>
      </c>
      <c r="G2751" s="170">
        <v>1525</v>
      </c>
      <c r="H2751" s="165">
        <f t="shared" si="52"/>
        <v>0.33114754098360655</v>
      </c>
      <c r="J2751" t="str">
        <v>Block Group 2, Census Tract 620, Washington County, Tennessee</v>
      </c>
    </row>
    <row r="2752" spans="1:10" x14ac:dyDescent="0.3">
      <c r="A2752" s="167" t="s">
        <v>7699</v>
      </c>
      <c r="B2752" s="168" t="s">
        <v>3662</v>
      </c>
      <c r="C2752" s="168" t="s">
        <v>283</v>
      </c>
      <c r="D2752" s="169">
        <v>70</v>
      </c>
      <c r="E2752" s="169">
        <v>130</v>
      </c>
      <c r="F2752" s="169">
        <v>680</v>
      </c>
      <c r="G2752" s="170">
        <v>1270</v>
      </c>
      <c r="H2752" s="165">
        <f t="shared" si="52"/>
        <v>0.10236220472440945</v>
      </c>
      <c r="J2752" t="str">
        <v>Block Group 2, Census Tract 63, Shelby County, Tennessee</v>
      </c>
    </row>
    <row r="2753" spans="1:10" x14ac:dyDescent="0.3">
      <c r="A2753" s="167" t="s">
        <v>7699</v>
      </c>
      <c r="B2753" s="168" t="s">
        <v>3663</v>
      </c>
      <c r="C2753" s="168" t="s">
        <v>283</v>
      </c>
      <c r="D2753" s="169">
        <v>460</v>
      </c>
      <c r="E2753" s="169">
        <v>675</v>
      </c>
      <c r="F2753" s="170">
        <v>1005</v>
      </c>
      <c r="G2753" s="170">
        <v>1605</v>
      </c>
      <c r="H2753" s="165">
        <f t="shared" si="52"/>
        <v>0.42056074766355139</v>
      </c>
      <c r="J2753" t="str">
        <v>Block Group 2, Census Tract 63.01, Knox County, Tennessee</v>
      </c>
    </row>
    <row r="2754" spans="1:10" x14ac:dyDescent="0.3">
      <c r="A2754" s="167" t="s">
        <v>7699</v>
      </c>
      <c r="B2754" s="168" t="s">
        <v>3664</v>
      </c>
      <c r="C2754" s="168" t="s">
        <v>283</v>
      </c>
      <c r="D2754" s="169">
        <v>505</v>
      </c>
      <c r="E2754" s="170">
        <v>1205</v>
      </c>
      <c r="F2754" s="170">
        <v>1880</v>
      </c>
      <c r="G2754" s="170">
        <v>2780</v>
      </c>
      <c r="H2754" s="165">
        <f t="shared" si="52"/>
        <v>0.43345323741007197</v>
      </c>
      <c r="J2754" t="str">
        <v>Block Group 2, Census Tract 63.02, Knox County, Tennessee</v>
      </c>
    </row>
    <row r="2755" spans="1:10" x14ac:dyDescent="0.3">
      <c r="A2755" s="167" t="s">
        <v>7699</v>
      </c>
      <c r="B2755" s="168" t="s">
        <v>3665</v>
      </c>
      <c r="C2755" s="168" t="s">
        <v>283</v>
      </c>
      <c r="D2755" s="169">
        <v>120</v>
      </c>
      <c r="E2755" s="169">
        <v>270</v>
      </c>
      <c r="F2755" s="169">
        <v>680</v>
      </c>
      <c r="G2755" s="170">
        <v>1180</v>
      </c>
      <c r="H2755" s="165">
        <f t="shared" si="52"/>
        <v>0.2288135593220339</v>
      </c>
      <c r="J2755" t="str">
        <v>Block Group 2, Census Tract 64.01, Knox County, Tennessee</v>
      </c>
    </row>
    <row r="2756" spans="1:10" x14ac:dyDescent="0.3">
      <c r="A2756" s="167" t="s">
        <v>7699</v>
      </c>
      <c r="B2756" s="168" t="s">
        <v>3666</v>
      </c>
      <c r="C2756" s="168" t="s">
        <v>283</v>
      </c>
      <c r="D2756" s="169">
        <v>330</v>
      </c>
      <c r="E2756" s="169">
        <v>510</v>
      </c>
      <c r="F2756" s="169">
        <v>770</v>
      </c>
      <c r="G2756" s="170">
        <v>1120</v>
      </c>
      <c r="H2756" s="165">
        <f t="shared" ref="H2756:H2819" si="53">E2756/G2756</f>
        <v>0.45535714285714285</v>
      </c>
      <c r="J2756" t="str">
        <v>Block Group 2, Census Tract 64.02, Knox County, Tennessee</v>
      </c>
    </row>
    <row r="2757" spans="1:10" x14ac:dyDescent="0.3">
      <c r="A2757" s="167" t="s">
        <v>7699</v>
      </c>
      <c r="B2757" s="168" t="s">
        <v>3667</v>
      </c>
      <c r="C2757" s="168" t="s">
        <v>283</v>
      </c>
      <c r="D2757" s="169">
        <v>335</v>
      </c>
      <c r="E2757" s="169">
        <v>625</v>
      </c>
      <c r="F2757" s="169">
        <v>625</v>
      </c>
      <c r="G2757" s="169">
        <v>785</v>
      </c>
      <c r="H2757" s="165">
        <f t="shared" si="53"/>
        <v>0.79617834394904463</v>
      </c>
      <c r="J2757" t="str">
        <v>Block Group 2, Census Tract 64.03, Knox County, Tennessee</v>
      </c>
    </row>
    <row r="2758" spans="1:10" x14ac:dyDescent="0.3">
      <c r="A2758" s="167" t="s">
        <v>7699</v>
      </c>
      <c r="B2758" s="168" t="s">
        <v>3668</v>
      </c>
      <c r="C2758" s="168" t="s">
        <v>283</v>
      </c>
      <c r="D2758" s="169">
        <v>275</v>
      </c>
      <c r="E2758" s="169">
        <v>640</v>
      </c>
      <c r="F2758" s="170">
        <v>1115</v>
      </c>
      <c r="G2758" s="170">
        <v>2035</v>
      </c>
      <c r="H2758" s="165">
        <f t="shared" si="53"/>
        <v>0.31449631449631449</v>
      </c>
      <c r="J2758" t="str">
        <v>Block Group 2, Census Tract 65, Shelby County, Tennessee</v>
      </c>
    </row>
    <row r="2759" spans="1:10" x14ac:dyDescent="0.3">
      <c r="A2759" s="167" t="s">
        <v>7699</v>
      </c>
      <c r="B2759" s="168" t="s">
        <v>3669</v>
      </c>
      <c r="C2759" s="168" t="s">
        <v>283</v>
      </c>
      <c r="D2759" s="169">
        <v>190</v>
      </c>
      <c r="E2759" s="169">
        <v>725</v>
      </c>
      <c r="F2759" s="170">
        <v>1130</v>
      </c>
      <c r="G2759" s="170">
        <v>1970</v>
      </c>
      <c r="H2759" s="165">
        <f t="shared" si="53"/>
        <v>0.36802030456852791</v>
      </c>
      <c r="J2759" t="str">
        <v>Block Group 2, Census Tract 65.01, Knox County, Tennessee</v>
      </c>
    </row>
    <row r="2760" spans="1:10" x14ac:dyDescent="0.3">
      <c r="A2760" s="167" t="s">
        <v>7699</v>
      </c>
      <c r="B2760" s="168" t="s">
        <v>3670</v>
      </c>
      <c r="C2760" s="168" t="s">
        <v>283</v>
      </c>
      <c r="D2760" s="169">
        <v>120</v>
      </c>
      <c r="E2760" s="169">
        <v>230</v>
      </c>
      <c r="F2760" s="169">
        <v>580</v>
      </c>
      <c r="G2760" s="170">
        <v>1595</v>
      </c>
      <c r="H2760" s="165">
        <f t="shared" si="53"/>
        <v>0.14420062695924765</v>
      </c>
      <c r="J2760" t="str">
        <v>Block Group 2, Census Tract 65.02, Knox County, Tennessee</v>
      </c>
    </row>
    <row r="2761" spans="1:10" x14ac:dyDescent="0.3">
      <c r="A2761" s="167" t="s">
        <v>7699</v>
      </c>
      <c r="B2761" s="168" t="s">
        <v>3671</v>
      </c>
      <c r="C2761" s="168" t="s">
        <v>283</v>
      </c>
      <c r="D2761" s="169">
        <v>240</v>
      </c>
      <c r="E2761" s="169">
        <v>340</v>
      </c>
      <c r="F2761" s="169">
        <v>450</v>
      </c>
      <c r="G2761" s="170">
        <v>1650</v>
      </c>
      <c r="H2761" s="165">
        <f t="shared" si="53"/>
        <v>0.20606060606060606</v>
      </c>
      <c r="J2761" t="str">
        <v>Block Group 2, Census Tract 66, Knox County, Tennessee</v>
      </c>
    </row>
    <row r="2762" spans="1:10" x14ac:dyDescent="0.3">
      <c r="A2762" s="167" t="s">
        <v>7699</v>
      </c>
      <c r="B2762" s="168" t="s">
        <v>3672</v>
      </c>
      <c r="C2762" s="168" t="s">
        <v>283</v>
      </c>
      <c r="D2762" s="169">
        <v>135</v>
      </c>
      <c r="E2762" s="169">
        <v>360</v>
      </c>
      <c r="F2762" s="169">
        <v>585</v>
      </c>
      <c r="G2762" s="170">
        <v>1410</v>
      </c>
      <c r="H2762" s="165">
        <f t="shared" si="53"/>
        <v>0.25531914893617019</v>
      </c>
      <c r="J2762" t="str">
        <v>Block Group 2, Census Tract 66, Shelby County, Tennessee</v>
      </c>
    </row>
    <row r="2763" spans="1:10" x14ac:dyDescent="0.3">
      <c r="A2763" s="167" t="s">
        <v>7699</v>
      </c>
      <c r="B2763" s="168" t="s">
        <v>3673</v>
      </c>
      <c r="C2763" s="168" t="s">
        <v>283</v>
      </c>
      <c r="D2763" s="169">
        <v>230</v>
      </c>
      <c r="E2763" s="169">
        <v>710</v>
      </c>
      <c r="F2763" s="169">
        <v>915</v>
      </c>
      <c r="G2763" s="170">
        <v>1025</v>
      </c>
      <c r="H2763" s="165">
        <f t="shared" si="53"/>
        <v>0.69268292682926824</v>
      </c>
      <c r="J2763" t="str">
        <v>Block Group 2, Census Tract 67, Knox County, Tennessee</v>
      </c>
    </row>
    <row r="2764" spans="1:10" x14ac:dyDescent="0.3">
      <c r="A2764" s="167" t="s">
        <v>7699</v>
      </c>
      <c r="B2764" s="168" t="s">
        <v>3674</v>
      </c>
      <c r="C2764" s="168" t="s">
        <v>283</v>
      </c>
      <c r="D2764" s="169">
        <v>435</v>
      </c>
      <c r="E2764" s="170">
        <v>1000</v>
      </c>
      <c r="F2764" s="170">
        <v>1260</v>
      </c>
      <c r="G2764" s="170">
        <v>1670</v>
      </c>
      <c r="H2764" s="165">
        <f t="shared" si="53"/>
        <v>0.59880239520958078</v>
      </c>
      <c r="J2764" t="str">
        <v>Block Group 2, Census Tract 67, Shelby County, Tennessee</v>
      </c>
    </row>
    <row r="2765" spans="1:10" x14ac:dyDescent="0.3">
      <c r="A2765" s="167" t="s">
        <v>7699</v>
      </c>
      <c r="B2765" s="168" t="s">
        <v>3675</v>
      </c>
      <c r="C2765" s="168" t="s">
        <v>283</v>
      </c>
      <c r="D2765" s="169">
        <v>155</v>
      </c>
      <c r="E2765" s="169">
        <v>445</v>
      </c>
      <c r="F2765" s="169">
        <v>580</v>
      </c>
      <c r="G2765" s="170">
        <v>1075</v>
      </c>
      <c r="H2765" s="165">
        <f t="shared" si="53"/>
        <v>0.413953488372093</v>
      </c>
      <c r="J2765" t="str">
        <v>Block Group 2, Census Tract 68, Knox County, Tennessee</v>
      </c>
    </row>
    <row r="2766" spans="1:10" x14ac:dyDescent="0.3">
      <c r="A2766" s="167" t="s">
        <v>7699</v>
      </c>
      <c r="B2766" s="168" t="s">
        <v>3676</v>
      </c>
      <c r="C2766" s="168" t="s">
        <v>283</v>
      </c>
      <c r="D2766" s="169">
        <v>295</v>
      </c>
      <c r="E2766" s="169">
        <v>630</v>
      </c>
      <c r="F2766" s="169">
        <v>945</v>
      </c>
      <c r="G2766" s="170">
        <v>1385</v>
      </c>
      <c r="H2766" s="165">
        <f t="shared" si="53"/>
        <v>0.45487364620938631</v>
      </c>
      <c r="J2766" t="str">
        <v>Block Group 2, Census Tract 68, Shelby County, Tennessee</v>
      </c>
    </row>
    <row r="2767" spans="1:10" x14ac:dyDescent="0.3">
      <c r="A2767" s="167" t="s">
        <v>7699</v>
      </c>
      <c r="B2767" s="168" t="s">
        <v>3677</v>
      </c>
      <c r="C2767" s="168" t="s">
        <v>283</v>
      </c>
      <c r="D2767" s="169">
        <v>145</v>
      </c>
      <c r="E2767" s="169">
        <v>315</v>
      </c>
      <c r="F2767" s="169">
        <v>520</v>
      </c>
      <c r="G2767" s="170">
        <v>1265</v>
      </c>
      <c r="H2767" s="165">
        <f t="shared" si="53"/>
        <v>0.24901185770750989</v>
      </c>
      <c r="J2767" t="str">
        <v>Block Group 2, Census Tract 69, Shelby County, Tennessee</v>
      </c>
    </row>
    <row r="2768" spans="1:10" x14ac:dyDescent="0.3">
      <c r="A2768" s="167" t="s">
        <v>7699</v>
      </c>
      <c r="B2768" s="168" t="s">
        <v>3678</v>
      </c>
      <c r="C2768" s="168" t="s">
        <v>7658</v>
      </c>
      <c r="D2768" s="169">
        <v>940</v>
      </c>
      <c r="E2768" s="170">
        <v>1430</v>
      </c>
      <c r="F2768" s="170">
        <v>1790</v>
      </c>
      <c r="G2768" s="170">
        <v>3055</v>
      </c>
      <c r="H2768" s="165">
        <f t="shared" si="53"/>
        <v>0.46808510638297873</v>
      </c>
      <c r="J2768" t="str">
        <v>Block Group 2, Census Tract 69.01, Knox County, Tennessee</v>
      </c>
    </row>
    <row r="2769" spans="1:10" x14ac:dyDescent="0.3">
      <c r="A2769" s="167" t="s">
        <v>7699</v>
      </c>
      <c r="B2769" s="168" t="s">
        <v>3679</v>
      </c>
      <c r="C2769" s="168" t="s">
        <v>7658</v>
      </c>
      <c r="D2769" s="169">
        <v>250</v>
      </c>
      <c r="E2769" s="169">
        <v>855</v>
      </c>
      <c r="F2769" s="170">
        <v>1260</v>
      </c>
      <c r="G2769" s="170">
        <v>2635</v>
      </c>
      <c r="H2769" s="165">
        <f t="shared" si="53"/>
        <v>0.32447817836812143</v>
      </c>
      <c r="J2769" t="str">
        <v>Block Group 2, Census Tract 69.02, Knox County, Tennessee</v>
      </c>
    </row>
    <row r="2770" spans="1:10" x14ac:dyDescent="0.3">
      <c r="A2770" s="167" t="s">
        <v>7699</v>
      </c>
      <c r="B2770" s="168" t="s">
        <v>3680</v>
      </c>
      <c r="C2770" s="168" t="s">
        <v>7658</v>
      </c>
      <c r="D2770" s="169">
        <v>400</v>
      </c>
      <c r="E2770" s="169">
        <v>660</v>
      </c>
      <c r="F2770" s="170">
        <v>1265</v>
      </c>
      <c r="G2770" s="170">
        <v>2195</v>
      </c>
      <c r="H2770" s="165">
        <f t="shared" si="53"/>
        <v>0.30068337129840544</v>
      </c>
      <c r="J2770" t="str">
        <v>Block Group 2, Census Tract 69.03, Knox County, Tennessee</v>
      </c>
    </row>
    <row r="2771" spans="1:10" x14ac:dyDescent="0.3">
      <c r="A2771" s="167" t="s">
        <v>7699</v>
      </c>
      <c r="B2771" s="168" t="s">
        <v>3681</v>
      </c>
      <c r="C2771" s="168" t="s">
        <v>7658</v>
      </c>
      <c r="D2771" s="169">
        <v>140</v>
      </c>
      <c r="E2771" s="169">
        <v>325</v>
      </c>
      <c r="F2771" s="169">
        <v>440</v>
      </c>
      <c r="G2771" s="170">
        <v>1090</v>
      </c>
      <c r="H2771" s="165">
        <f t="shared" si="53"/>
        <v>0.29816513761467889</v>
      </c>
      <c r="J2771" t="str">
        <v>Block Group 2, Census Tract 7, Hamilton County, Tennessee</v>
      </c>
    </row>
    <row r="2772" spans="1:10" x14ac:dyDescent="0.3">
      <c r="A2772" s="167" t="s">
        <v>7699</v>
      </c>
      <c r="B2772" s="168" t="s">
        <v>3682</v>
      </c>
      <c r="C2772" s="168" t="s">
        <v>7658</v>
      </c>
      <c r="D2772" s="169">
        <v>235</v>
      </c>
      <c r="E2772" s="169">
        <v>415</v>
      </c>
      <c r="F2772" s="169">
        <v>875</v>
      </c>
      <c r="G2772" s="170">
        <v>1590</v>
      </c>
      <c r="H2772" s="165">
        <f t="shared" si="53"/>
        <v>0.2610062893081761</v>
      </c>
      <c r="J2772" t="str">
        <v>Block Group 2, Census Tract 7, Madison County, Tennessee</v>
      </c>
    </row>
    <row r="2773" spans="1:10" x14ac:dyDescent="0.3">
      <c r="A2773" s="167" t="s">
        <v>7699</v>
      </c>
      <c r="B2773" s="168" t="s">
        <v>3683</v>
      </c>
      <c r="C2773" s="168" t="s">
        <v>7658</v>
      </c>
      <c r="D2773" s="169">
        <v>85</v>
      </c>
      <c r="E2773" s="169">
        <v>165</v>
      </c>
      <c r="F2773" s="169">
        <v>350</v>
      </c>
      <c r="G2773" s="169">
        <v>605</v>
      </c>
      <c r="H2773" s="165">
        <f t="shared" si="53"/>
        <v>0.27272727272727271</v>
      </c>
      <c r="J2773" t="str">
        <v>Block Group 2, Census Tract 7, Putnam County, Tennessee</v>
      </c>
    </row>
    <row r="2774" spans="1:10" x14ac:dyDescent="0.3">
      <c r="A2774" s="167" t="s">
        <v>7699</v>
      </c>
      <c r="B2774" s="168" t="s">
        <v>3684</v>
      </c>
      <c r="C2774" s="168" t="s">
        <v>7658</v>
      </c>
      <c r="D2774" s="169">
        <v>265</v>
      </c>
      <c r="E2774" s="169">
        <v>375</v>
      </c>
      <c r="F2774" s="169">
        <v>915</v>
      </c>
      <c r="G2774" s="170">
        <v>1135</v>
      </c>
      <c r="H2774" s="165">
        <f t="shared" si="53"/>
        <v>0.33039647577092512</v>
      </c>
      <c r="J2774" t="str">
        <v>Block Group 2, Census Tract 7, Shelby County, Tennessee</v>
      </c>
    </row>
    <row r="2775" spans="1:10" x14ac:dyDescent="0.3">
      <c r="A2775" s="167" t="s">
        <v>7699</v>
      </c>
      <c r="B2775" s="168" t="s">
        <v>3685</v>
      </c>
      <c r="C2775" s="168" t="s">
        <v>7658</v>
      </c>
      <c r="D2775" s="169">
        <v>300</v>
      </c>
      <c r="E2775" s="169">
        <v>350</v>
      </c>
      <c r="F2775" s="169">
        <v>350</v>
      </c>
      <c r="G2775" s="169">
        <v>430</v>
      </c>
      <c r="H2775" s="165">
        <f t="shared" si="53"/>
        <v>0.81395348837209303</v>
      </c>
      <c r="J2775" t="str">
        <v>Block Group 2, Census Tract 70, Knox County, Tennessee</v>
      </c>
    </row>
    <row r="2776" spans="1:10" x14ac:dyDescent="0.3">
      <c r="A2776" s="167" t="s">
        <v>7699</v>
      </c>
      <c r="B2776" s="168" t="s">
        <v>3686</v>
      </c>
      <c r="C2776" s="168" t="s">
        <v>7658</v>
      </c>
      <c r="D2776" s="169">
        <v>400</v>
      </c>
      <c r="E2776" s="169">
        <v>835</v>
      </c>
      <c r="F2776" s="170">
        <v>1280</v>
      </c>
      <c r="G2776" s="170">
        <v>1620</v>
      </c>
      <c r="H2776" s="165">
        <f t="shared" si="53"/>
        <v>0.51543209876543206</v>
      </c>
      <c r="J2776" t="str">
        <v>Block Group 2, Census Tract 70, Shelby County, Tennessee</v>
      </c>
    </row>
    <row r="2777" spans="1:10" x14ac:dyDescent="0.3">
      <c r="A2777" s="167" t="s">
        <v>7699</v>
      </c>
      <c r="B2777" s="168" t="s">
        <v>3687</v>
      </c>
      <c r="C2777" s="168" t="s">
        <v>7658</v>
      </c>
      <c r="D2777" s="169">
        <v>720</v>
      </c>
      <c r="E2777" s="170">
        <v>1390</v>
      </c>
      <c r="F2777" s="170">
        <v>1540</v>
      </c>
      <c r="G2777" s="170">
        <v>1620</v>
      </c>
      <c r="H2777" s="165">
        <f t="shared" si="53"/>
        <v>0.85802469135802473</v>
      </c>
      <c r="J2777" t="str">
        <v>Block Group 2, Census Tract 701, Carter County, Tennessee</v>
      </c>
    </row>
    <row r="2778" spans="1:10" x14ac:dyDescent="0.3">
      <c r="A2778" s="167" t="s">
        <v>7699</v>
      </c>
      <c r="B2778" s="168" t="s">
        <v>3688</v>
      </c>
      <c r="C2778" s="168" t="s">
        <v>7658</v>
      </c>
      <c r="D2778" s="169">
        <v>410</v>
      </c>
      <c r="E2778" s="169">
        <v>505</v>
      </c>
      <c r="F2778" s="169">
        <v>755</v>
      </c>
      <c r="G2778" s="170">
        <v>1115</v>
      </c>
      <c r="H2778" s="165">
        <f t="shared" si="53"/>
        <v>0.452914798206278</v>
      </c>
      <c r="J2778" t="str">
        <v>Block Group 2, Census Tract 701.02, Cheatham County, Tennessee</v>
      </c>
    </row>
    <row r="2779" spans="1:10" x14ac:dyDescent="0.3">
      <c r="A2779" s="167" t="s">
        <v>7699</v>
      </c>
      <c r="B2779" s="168" t="s">
        <v>3689</v>
      </c>
      <c r="C2779" s="168" t="s">
        <v>7658</v>
      </c>
      <c r="D2779" s="169">
        <v>515</v>
      </c>
      <c r="E2779" s="170">
        <v>1035</v>
      </c>
      <c r="F2779" s="170">
        <v>1090</v>
      </c>
      <c r="G2779" s="170">
        <v>1210</v>
      </c>
      <c r="H2779" s="165">
        <f t="shared" si="53"/>
        <v>0.85537190082644632</v>
      </c>
      <c r="J2779" t="str">
        <v>Block Group 2, Census Tract 701.02, Jefferson County, Tennessee</v>
      </c>
    </row>
    <row r="2780" spans="1:10" x14ac:dyDescent="0.3">
      <c r="A2780" s="167" t="s">
        <v>7699</v>
      </c>
      <c r="B2780" s="168" t="s">
        <v>3690</v>
      </c>
      <c r="C2780" s="168" t="s">
        <v>7658</v>
      </c>
      <c r="D2780" s="169">
        <v>410</v>
      </c>
      <c r="E2780" s="169">
        <v>510</v>
      </c>
      <c r="F2780" s="169">
        <v>690</v>
      </c>
      <c r="G2780" s="169">
        <v>785</v>
      </c>
      <c r="H2780" s="165">
        <f t="shared" si="53"/>
        <v>0.64968152866242035</v>
      </c>
      <c r="J2780" t="str">
        <v>Block Group 2, Census Tract 701.03, Cheatham County, Tennessee</v>
      </c>
    </row>
    <row r="2781" spans="1:10" x14ac:dyDescent="0.3">
      <c r="A2781" s="167" t="s">
        <v>7699</v>
      </c>
      <c r="B2781" s="168" t="s">
        <v>3691</v>
      </c>
      <c r="C2781" s="168" t="s">
        <v>7658</v>
      </c>
      <c r="D2781" s="169">
        <v>235</v>
      </c>
      <c r="E2781" s="169">
        <v>660</v>
      </c>
      <c r="F2781" s="169">
        <v>800</v>
      </c>
      <c r="G2781" s="170">
        <v>1530</v>
      </c>
      <c r="H2781" s="165">
        <f t="shared" si="53"/>
        <v>0.43137254901960786</v>
      </c>
      <c r="J2781" t="str">
        <v>Block Group 2, Census Tract 701.04, Cheatham County, Tennessee</v>
      </c>
    </row>
    <row r="2782" spans="1:10" x14ac:dyDescent="0.3">
      <c r="A2782" s="167" t="s">
        <v>7699</v>
      </c>
      <c r="B2782" s="168" t="s">
        <v>3692</v>
      </c>
      <c r="C2782" s="168" t="s">
        <v>7658</v>
      </c>
      <c r="D2782" s="169">
        <v>100</v>
      </c>
      <c r="E2782" s="169">
        <v>345</v>
      </c>
      <c r="F2782" s="169">
        <v>505</v>
      </c>
      <c r="G2782" s="169">
        <v>810</v>
      </c>
      <c r="H2782" s="165">
        <f t="shared" si="53"/>
        <v>0.42592592592592593</v>
      </c>
      <c r="J2782" t="str">
        <v>Block Group 2, Census Tract 702, Carter County, Tennessee</v>
      </c>
    </row>
    <row r="2783" spans="1:10" x14ac:dyDescent="0.3">
      <c r="A2783" s="167" t="s">
        <v>7699</v>
      </c>
      <c r="B2783" s="168" t="s">
        <v>3693</v>
      </c>
      <c r="C2783" s="168" t="s">
        <v>7658</v>
      </c>
      <c r="D2783" s="169">
        <v>280</v>
      </c>
      <c r="E2783" s="169">
        <v>400</v>
      </c>
      <c r="F2783" s="169">
        <v>620</v>
      </c>
      <c r="G2783" s="169">
        <v>895</v>
      </c>
      <c r="H2783" s="165">
        <f t="shared" si="53"/>
        <v>0.44692737430167595</v>
      </c>
      <c r="J2783" t="str">
        <v>Block Group 2, Census Tract 702, Jefferson County, Tennessee</v>
      </c>
    </row>
    <row r="2784" spans="1:10" x14ac:dyDescent="0.3">
      <c r="A2784" s="167" t="s">
        <v>7699</v>
      </c>
      <c r="B2784" s="168" t="s">
        <v>3694</v>
      </c>
      <c r="C2784" s="168" t="s">
        <v>7658</v>
      </c>
      <c r="D2784" s="169">
        <v>120</v>
      </c>
      <c r="E2784" s="169">
        <v>335</v>
      </c>
      <c r="F2784" s="169">
        <v>685</v>
      </c>
      <c r="G2784" s="170">
        <v>1605</v>
      </c>
      <c r="H2784" s="165">
        <f t="shared" si="53"/>
        <v>0.2087227414330218</v>
      </c>
      <c r="J2784" t="str">
        <v>Block Group 2, Census Tract 702.01, Cheatham County, Tennessee</v>
      </c>
    </row>
    <row r="2785" spans="1:10" x14ac:dyDescent="0.3">
      <c r="A2785" s="167" t="s">
        <v>7699</v>
      </c>
      <c r="B2785" s="168" t="s">
        <v>3695</v>
      </c>
      <c r="C2785" s="168" t="s">
        <v>7658</v>
      </c>
      <c r="D2785" s="169">
        <v>320</v>
      </c>
      <c r="E2785" s="169">
        <v>450</v>
      </c>
      <c r="F2785" s="169">
        <v>475</v>
      </c>
      <c r="G2785" s="170">
        <v>1140</v>
      </c>
      <c r="H2785" s="165">
        <f t="shared" si="53"/>
        <v>0.39473684210526316</v>
      </c>
      <c r="J2785" t="str">
        <v>Block Group 2, Census Tract 702.02, Cheatham County, Tennessee</v>
      </c>
    </row>
    <row r="2786" spans="1:10" x14ac:dyDescent="0.3">
      <c r="A2786" s="167" t="s">
        <v>7699</v>
      </c>
      <c r="B2786" s="168" t="s">
        <v>3696</v>
      </c>
      <c r="C2786" s="168" t="s">
        <v>7658</v>
      </c>
      <c r="D2786" s="169">
        <v>225</v>
      </c>
      <c r="E2786" s="169">
        <v>545</v>
      </c>
      <c r="F2786" s="169">
        <v>650</v>
      </c>
      <c r="G2786" s="170">
        <v>1100</v>
      </c>
      <c r="H2786" s="165">
        <f t="shared" si="53"/>
        <v>0.49545454545454548</v>
      </c>
      <c r="J2786" t="str">
        <v>Block Group 2, Census Tract 702.03, Cheatham County, Tennessee</v>
      </c>
    </row>
    <row r="2787" spans="1:10" x14ac:dyDescent="0.3">
      <c r="A2787" s="167" t="s">
        <v>7699</v>
      </c>
      <c r="B2787" s="168" t="s">
        <v>3697</v>
      </c>
      <c r="C2787" s="168" t="s">
        <v>7658</v>
      </c>
      <c r="D2787" s="169">
        <v>90</v>
      </c>
      <c r="E2787" s="169">
        <v>485</v>
      </c>
      <c r="F2787" s="169">
        <v>510</v>
      </c>
      <c r="G2787" s="169">
        <v>825</v>
      </c>
      <c r="H2787" s="165">
        <f t="shared" si="53"/>
        <v>0.58787878787878789</v>
      </c>
      <c r="J2787" t="str">
        <v>Block Group 2, Census Tract 703, Carter County, Tennessee</v>
      </c>
    </row>
    <row r="2788" spans="1:10" x14ac:dyDescent="0.3">
      <c r="A2788" s="167" t="s">
        <v>7699</v>
      </c>
      <c r="B2788" s="168" t="s">
        <v>3698</v>
      </c>
      <c r="C2788" s="168" t="s">
        <v>7658</v>
      </c>
      <c r="D2788" s="169">
        <v>205</v>
      </c>
      <c r="E2788" s="169">
        <v>375</v>
      </c>
      <c r="F2788" s="169">
        <v>585</v>
      </c>
      <c r="G2788" s="170">
        <v>1590</v>
      </c>
      <c r="H2788" s="165">
        <f t="shared" si="53"/>
        <v>0.23584905660377359</v>
      </c>
      <c r="J2788" t="str">
        <v>Block Group 2, Census Tract 703, Cheatham County, Tennessee</v>
      </c>
    </row>
    <row r="2789" spans="1:10" x14ac:dyDescent="0.3">
      <c r="A2789" s="167" t="s">
        <v>7699</v>
      </c>
      <c r="B2789" s="168" t="s">
        <v>3699</v>
      </c>
      <c r="C2789" s="168" t="s">
        <v>7658</v>
      </c>
      <c r="D2789" s="169">
        <v>95</v>
      </c>
      <c r="E2789" s="169">
        <v>315</v>
      </c>
      <c r="F2789" s="169">
        <v>375</v>
      </c>
      <c r="G2789" s="169">
        <v>735</v>
      </c>
      <c r="H2789" s="165">
        <f t="shared" si="53"/>
        <v>0.42857142857142855</v>
      </c>
      <c r="J2789" t="str">
        <v>Block Group 2, Census Tract 703, Jefferson County, Tennessee</v>
      </c>
    </row>
    <row r="2790" spans="1:10" x14ac:dyDescent="0.3">
      <c r="A2790" s="167" t="s">
        <v>7699</v>
      </c>
      <c r="B2790" s="168" t="s">
        <v>3700</v>
      </c>
      <c r="C2790" s="168" t="s">
        <v>7658</v>
      </c>
      <c r="D2790" s="169">
        <v>345</v>
      </c>
      <c r="E2790" s="170">
        <v>1010</v>
      </c>
      <c r="F2790" s="170">
        <v>1210</v>
      </c>
      <c r="G2790" s="170">
        <v>1925</v>
      </c>
      <c r="H2790" s="165">
        <f t="shared" si="53"/>
        <v>0.52467532467532463</v>
      </c>
      <c r="J2790" t="str">
        <v>Block Group 2, Census Tract 704, Jefferson County, Tennessee</v>
      </c>
    </row>
    <row r="2791" spans="1:10" x14ac:dyDescent="0.3">
      <c r="A2791" s="167" t="s">
        <v>7699</v>
      </c>
      <c r="B2791" s="168" t="s">
        <v>3701</v>
      </c>
      <c r="C2791" s="168" t="s">
        <v>7658</v>
      </c>
      <c r="D2791" s="169">
        <v>315</v>
      </c>
      <c r="E2791" s="169">
        <v>510</v>
      </c>
      <c r="F2791" s="169">
        <v>705</v>
      </c>
      <c r="G2791" s="170">
        <v>1240</v>
      </c>
      <c r="H2791" s="165">
        <f t="shared" si="53"/>
        <v>0.41129032258064518</v>
      </c>
      <c r="J2791" t="str">
        <v>Block Group 2, Census Tract 704.01, Cheatham County, Tennessee</v>
      </c>
    </row>
    <row r="2792" spans="1:10" x14ac:dyDescent="0.3">
      <c r="A2792" s="167" t="s">
        <v>7699</v>
      </c>
      <c r="B2792" s="168" t="s">
        <v>3702</v>
      </c>
      <c r="C2792" s="168" t="s">
        <v>7658</v>
      </c>
      <c r="D2792" s="169">
        <v>265</v>
      </c>
      <c r="E2792" s="169">
        <v>470</v>
      </c>
      <c r="F2792" s="169">
        <v>635</v>
      </c>
      <c r="G2792" s="169">
        <v>890</v>
      </c>
      <c r="H2792" s="165">
        <f t="shared" si="53"/>
        <v>0.5280898876404494</v>
      </c>
      <c r="J2792" t="str">
        <v>Block Group 2, Census Tract 704.02, Cheatham County, Tennessee</v>
      </c>
    </row>
    <row r="2793" spans="1:10" x14ac:dyDescent="0.3">
      <c r="A2793" s="167" t="s">
        <v>7699</v>
      </c>
      <c r="B2793" s="168" t="s">
        <v>3703</v>
      </c>
      <c r="C2793" s="168" t="s">
        <v>7658</v>
      </c>
      <c r="D2793" s="169">
        <v>410</v>
      </c>
      <c r="E2793" s="169">
        <v>520</v>
      </c>
      <c r="F2793" s="169">
        <v>545</v>
      </c>
      <c r="G2793" s="170">
        <v>1470</v>
      </c>
      <c r="H2793" s="165">
        <f t="shared" si="53"/>
        <v>0.35374149659863946</v>
      </c>
      <c r="J2793" t="str">
        <v>Block Group 2, Census Tract 705, Carter County, Tennessee</v>
      </c>
    </row>
    <row r="2794" spans="1:10" x14ac:dyDescent="0.3">
      <c r="A2794" s="167" t="s">
        <v>7699</v>
      </c>
      <c r="B2794" s="168" t="s">
        <v>3704</v>
      </c>
      <c r="C2794" s="168" t="s">
        <v>7658</v>
      </c>
      <c r="D2794" s="169">
        <v>195</v>
      </c>
      <c r="E2794" s="169">
        <v>275</v>
      </c>
      <c r="F2794" s="169">
        <v>665</v>
      </c>
      <c r="G2794" s="170">
        <v>1235</v>
      </c>
      <c r="H2794" s="165">
        <f t="shared" si="53"/>
        <v>0.22267206477732793</v>
      </c>
      <c r="J2794" t="str">
        <v>Block Group 2, Census Tract 705, Jefferson County, Tennessee</v>
      </c>
    </row>
    <row r="2795" spans="1:10" x14ac:dyDescent="0.3">
      <c r="A2795" s="167" t="s">
        <v>7699</v>
      </c>
      <c r="B2795" s="168" t="s">
        <v>3705</v>
      </c>
      <c r="C2795" s="168" t="s">
        <v>7658</v>
      </c>
      <c r="D2795" s="169">
        <v>285</v>
      </c>
      <c r="E2795" s="169">
        <v>335</v>
      </c>
      <c r="F2795" s="169">
        <v>560</v>
      </c>
      <c r="G2795" s="170">
        <v>1235</v>
      </c>
      <c r="H2795" s="165">
        <f t="shared" si="53"/>
        <v>0.27125506072874495</v>
      </c>
      <c r="J2795" t="str">
        <v>Block Group 2, Census Tract 706, Carter County, Tennessee</v>
      </c>
    </row>
    <row r="2796" spans="1:10" x14ac:dyDescent="0.3">
      <c r="A2796" s="167" t="s">
        <v>7699</v>
      </c>
      <c r="B2796" s="168" t="s">
        <v>3706</v>
      </c>
      <c r="C2796" s="168" t="s">
        <v>7658</v>
      </c>
      <c r="D2796" s="169">
        <v>150</v>
      </c>
      <c r="E2796" s="169">
        <v>235</v>
      </c>
      <c r="F2796" s="169">
        <v>440</v>
      </c>
      <c r="G2796" s="169">
        <v>625</v>
      </c>
      <c r="H2796" s="165">
        <f t="shared" si="53"/>
        <v>0.376</v>
      </c>
      <c r="J2796" t="str">
        <v>Block Group 2, Census Tract 706, Jefferson County, Tennessee</v>
      </c>
    </row>
    <row r="2797" spans="1:10" x14ac:dyDescent="0.3">
      <c r="A2797" s="167" t="s">
        <v>7699</v>
      </c>
      <c r="B2797" s="168" t="s">
        <v>3707</v>
      </c>
      <c r="C2797" s="168" t="s">
        <v>7658</v>
      </c>
      <c r="D2797" s="169">
        <v>440</v>
      </c>
      <c r="E2797" s="169">
        <v>585</v>
      </c>
      <c r="F2797" s="169">
        <v>610</v>
      </c>
      <c r="G2797" s="170">
        <v>1125</v>
      </c>
      <c r="H2797" s="165">
        <f t="shared" si="53"/>
        <v>0.52</v>
      </c>
      <c r="J2797" t="str">
        <v>Block Group 2, Census Tract 707, Carter County, Tennessee</v>
      </c>
    </row>
    <row r="2798" spans="1:10" x14ac:dyDescent="0.3">
      <c r="A2798" s="167" t="s">
        <v>7699</v>
      </c>
      <c r="B2798" s="168" t="s">
        <v>3708</v>
      </c>
      <c r="C2798" s="168" t="s">
        <v>7658</v>
      </c>
      <c r="D2798" s="169">
        <v>305</v>
      </c>
      <c r="E2798" s="169">
        <v>580</v>
      </c>
      <c r="F2798" s="169">
        <v>735</v>
      </c>
      <c r="G2798" s="170">
        <v>1235</v>
      </c>
      <c r="H2798" s="165">
        <f t="shared" si="53"/>
        <v>0.46963562753036436</v>
      </c>
      <c r="J2798" t="str">
        <v>Block Group 2, Census Tract 707.01, Jefferson County, Tennessee</v>
      </c>
    </row>
    <row r="2799" spans="1:10" x14ac:dyDescent="0.3">
      <c r="A2799" s="167" t="s">
        <v>7699</v>
      </c>
      <c r="B2799" s="168" t="s">
        <v>3709</v>
      </c>
      <c r="C2799" s="168" t="s">
        <v>7658</v>
      </c>
      <c r="D2799" s="169">
        <v>400</v>
      </c>
      <c r="E2799" s="169">
        <v>885</v>
      </c>
      <c r="F2799" s="170">
        <v>1255</v>
      </c>
      <c r="G2799" s="170">
        <v>2080</v>
      </c>
      <c r="H2799" s="165">
        <f t="shared" si="53"/>
        <v>0.42548076923076922</v>
      </c>
      <c r="J2799" t="str">
        <v>Block Group 2, Census Tract 707.02, Jefferson County, Tennessee</v>
      </c>
    </row>
    <row r="2800" spans="1:10" x14ac:dyDescent="0.3">
      <c r="A2800" s="167" t="s">
        <v>7699</v>
      </c>
      <c r="B2800" s="168" t="s">
        <v>3710</v>
      </c>
      <c r="C2800" s="168" t="s">
        <v>7658</v>
      </c>
      <c r="D2800" s="169">
        <v>310</v>
      </c>
      <c r="E2800" s="169">
        <v>320</v>
      </c>
      <c r="F2800" s="169">
        <v>485</v>
      </c>
      <c r="G2800" s="170">
        <v>1000</v>
      </c>
      <c r="H2800" s="165">
        <f t="shared" si="53"/>
        <v>0.32</v>
      </c>
      <c r="J2800" t="str">
        <v>Block Group 2, Census Tract 708, Carter County, Tennessee</v>
      </c>
    </row>
    <row r="2801" spans="1:10" x14ac:dyDescent="0.3">
      <c r="A2801" s="167" t="s">
        <v>7699</v>
      </c>
      <c r="B2801" s="168" t="s">
        <v>3711</v>
      </c>
      <c r="C2801" s="168" t="s">
        <v>7658</v>
      </c>
      <c r="D2801" s="169">
        <v>435</v>
      </c>
      <c r="E2801" s="169">
        <v>780</v>
      </c>
      <c r="F2801" s="170">
        <v>1640</v>
      </c>
      <c r="G2801" s="170">
        <v>2485</v>
      </c>
      <c r="H2801" s="165">
        <f t="shared" si="53"/>
        <v>0.31388329979879276</v>
      </c>
      <c r="J2801" t="str">
        <v>Block Group 2, Census Tract 708.01, Jefferson County, Tennessee</v>
      </c>
    </row>
    <row r="2802" spans="1:10" x14ac:dyDescent="0.3">
      <c r="A2802" s="167" t="s">
        <v>7699</v>
      </c>
      <c r="B2802" s="168" t="s">
        <v>3712</v>
      </c>
      <c r="C2802" s="168" t="s">
        <v>7658</v>
      </c>
      <c r="D2802" s="169">
        <v>280</v>
      </c>
      <c r="E2802" s="169">
        <v>605</v>
      </c>
      <c r="F2802" s="169">
        <v>715</v>
      </c>
      <c r="G2802" s="170">
        <v>1020</v>
      </c>
      <c r="H2802" s="165">
        <f t="shared" si="53"/>
        <v>0.59313725490196079</v>
      </c>
      <c r="J2802" t="str">
        <v>Block Group 2, Census Tract 708.02, Jefferson County, Tennessee</v>
      </c>
    </row>
    <row r="2803" spans="1:10" x14ac:dyDescent="0.3">
      <c r="A2803" s="167" t="s">
        <v>7699</v>
      </c>
      <c r="B2803" s="168" t="s">
        <v>3713</v>
      </c>
      <c r="C2803" s="168" t="s">
        <v>7658</v>
      </c>
      <c r="D2803" s="169">
        <v>25</v>
      </c>
      <c r="E2803" s="169">
        <v>85</v>
      </c>
      <c r="F2803" s="169">
        <v>715</v>
      </c>
      <c r="G2803" s="169">
        <v>905</v>
      </c>
      <c r="H2803" s="165">
        <f t="shared" si="53"/>
        <v>9.3922651933701654E-2</v>
      </c>
      <c r="J2803" t="str">
        <v>Block Group 2, Census Tract 709, Carter County, Tennessee</v>
      </c>
    </row>
    <row r="2804" spans="1:10" x14ac:dyDescent="0.3">
      <c r="A2804" s="167" t="s">
        <v>7699</v>
      </c>
      <c r="B2804" s="168" t="s">
        <v>3714</v>
      </c>
      <c r="C2804" s="168" t="s">
        <v>7658</v>
      </c>
      <c r="D2804" s="169">
        <v>355</v>
      </c>
      <c r="E2804" s="169">
        <v>355</v>
      </c>
      <c r="F2804" s="169">
        <v>515</v>
      </c>
      <c r="G2804" s="169">
        <v>920</v>
      </c>
      <c r="H2804" s="165">
        <f t="shared" si="53"/>
        <v>0.3858695652173913</v>
      </c>
      <c r="J2804" t="str">
        <v>Block Group 2, Census Tract 709, Jefferson County, Tennessee</v>
      </c>
    </row>
    <row r="2805" spans="1:10" x14ac:dyDescent="0.3">
      <c r="A2805" s="167" t="s">
        <v>7699</v>
      </c>
      <c r="B2805" s="168" t="s">
        <v>3715</v>
      </c>
      <c r="C2805" s="168" t="s">
        <v>7658</v>
      </c>
      <c r="D2805" s="169">
        <v>315</v>
      </c>
      <c r="E2805" s="169">
        <v>825</v>
      </c>
      <c r="F2805" s="170">
        <v>1725</v>
      </c>
      <c r="G2805" s="170">
        <v>3430</v>
      </c>
      <c r="H2805" s="165">
        <f t="shared" si="53"/>
        <v>0.24052478134110788</v>
      </c>
      <c r="J2805" t="str">
        <v>Block Group 2, Census Tract 71, Knox County, Tennessee</v>
      </c>
    </row>
    <row r="2806" spans="1:10" x14ac:dyDescent="0.3">
      <c r="A2806" s="167" t="s">
        <v>7699</v>
      </c>
      <c r="B2806" s="168" t="s">
        <v>3716</v>
      </c>
      <c r="C2806" s="168" t="s">
        <v>7659</v>
      </c>
      <c r="D2806" s="169">
        <v>240</v>
      </c>
      <c r="E2806" s="169">
        <v>570</v>
      </c>
      <c r="F2806" s="169">
        <v>695</v>
      </c>
      <c r="G2806" s="170">
        <v>1010</v>
      </c>
      <c r="H2806" s="165">
        <f t="shared" si="53"/>
        <v>0.5643564356435643</v>
      </c>
      <c r="J2806" t="str">
        <v>Block Group 2, Census Tract 71, Shelby County, Tennessee</v>
      </c>
    </row>
    <row r="2807" spans="1:10" x14ac:dyDescent="0.3">
      <c r="A2807" s="167" t="s">
        <v>7699</v>
      </c>
      <c r="B2807" s="168" t="s">
        <v>3717</v>
      </c>
      <c r="C2807" s="168" t="s">
        <v>7659</v>
      </c>
      <c r="D2807" s="169">
        <v>585</v>
      </c>
      <c r="E2807" s="170">
        <v>1070</v>
      </c>
      <c r="F2807" s="170">
        <v>1375</v>
      </c>
      <c r="G2807" s="170">
        <v>1975</v>
      </c>
      <c r="H2807" s="165">
        <f t="shared" si="53"/>
        <v>0.54177215189873418</v>
      </c>
      <c r="J2807" t="str">
        <v>Block Group 2, Census Tract 710, Carter County, Tennessee</v>
      </c>
    </row>
    <row r="2808" spans="1:10" x14ac:dyDescent="0.3">
      <c r="A2808" s="167" t="s">
        <v>7699</v>
      </c>
      <c r="B2808" s="168" t="s">
        <v>3718</v>
      </c>
      <c r="C2808" s="168" t="s">
        <v>7659</v>
      </c>
      <c r="D2808" s="169">
        <v>210</v>
      </c>
      <c r="E2808" s="169">
        <v>450</v>
      </c>
      <c r="F2808" s="169">
        <v>625</v>
      </c>
      <c r="G2808" s="170">
        <v>1105</v>
      </c>
      <c r="H2808" s="165">
        <f t="shared" si="53"/>
        <v>0.40723981900452488</v>
      </c>
      <c r="J2808" t="str">
        <v>Block Group 2, Census Tract 712, Carter County, Tennessee</v>
      </c>
    </row>
    <row r="2809" spans="1:10" x14ac:dyDescent="0.3">
      <c r="A2809" s="167" t="s">
        <v>7699</v>
      </c>
      <c r="B2809" s="168" t="s">
        <v>3719</v>
      </c>
      <c r="C2809" s="168" t="s">
        <v>7659</v>
      </c>
      <c r="D2809" s="169">
        <v>445</v>
      </c>
      <c r="E2809" s="169">
        <v>580</v>
      </c>
      <c r="F2809" s="169">
        <v>750</v>
      </c>
      <c r="G2809" s="170">
        <v>1200</v>
      </c>
      <c r="H2809" s="165">
        <f t="shared" si="53"/>
        <v>0.48333333333333334</v>
      </c>
      <c r="J2809" t="str">
        <v>Block Group 2, Census Tract 713.01, Carter County, Tennessee</v>
      </c>
    </row>
    <row r="2810" spans="1:10" x14ac:dyDescent="0.3">
      <c r="A2810" s="167" t="s">
        <v>7699</v>
      </c>
      <c r="B2810" s="168" t="s">
        <v>3720</v>
      </c>
      <c r="C2810" s="168" t="s">
        <v>7659</v>
      </c>
      <c r="D2810" s="169">
        <v>300</v>
      </c>
      <c r="E2810" s="169">
        <v>540</v>
      </c>
      <c r="F2810" s="169">
        <v>710</v>
      </c>
      <c r="G2810" s="170">
        <v>1245</v>
      </c>
      <c r="H2810" s="165">
        <f t="shared" si="53"/>
        <v>0.43373493975903615</v>
      </c>
      <c r="J2810" t="str">
        <v>Block Group 2, Census Tract 713.02, Carter County, Tennessee</v>
      </c>
    </row>
    <row r="2811" spans="1:10" x14ac:dyDescent="0.3">
      <c r="A2811" s="167" t="s">
        <v>7699</v>
      </c>
      <c r="B2811" s="168" t="s">
        <v>3721</v>
      </c>
      <c r="C2811" s="168" t="s">
        <v>7659</v>
      </c>
      <c r="D2811" s="169">
        <v>470</v>
      </c>
      <c r="E2811" s="169">
        <v>800</v>
      </c>
      <c r="F2811" s="170">
        <v>1350</v>
      </c>
      <c r="G2811" s="170">
        <v>1925</v>
      </c>
      <c r="H2811" s="165">
        <f t="shared" si="53"/>
        <v>0.41558441558441561</v>
      </c>
      <c r="J2811" t="str">
        <v>Block Group 2, Census Tract 714, Carter County, Tennessee</v>
      </c>
    </row>
    <row r="2812" spans="1:10" x14ac:dyDescent="0.3">
      <c r="A2812" s="167" t="s">
        <v>7699</v>
      </c>
      <c r="B2812" s="168" t="s">
        <v>3722</v>
      </c>
      <c r="C2812" s="168" t="s">
        <v>7659</v>
      </c>
      <c r="D2812" s="169">
        <v>320</v>
      </c>
      <c r="E2812" s="169">
        <v>455</v>
      </c>
      <c r="F2812" s="169">
        <v>690</v>
      </c>
      <c r="G2812" s="169">
        <v>945</v>
      </c>
      <c r="H2812" s="165">
        <f t="shared" si="53"/>
        <v>0.48148148148148145</v>
      </c>
      <c r="J2812" t="str">
        <v>Block Group 2, Census Tract 715, Carter County, Tennessee</v>
      </c>
    </row>
    <row r="2813" spans="1:10" x14ac:dyDescent="0.3">
      <c r="A2813" s="167" t="s">
        <v>7699</v>
      </c>
      <c r="B2813" s="168" t="s">
        <v>3723</v>
      </c>
      <c r="C2813" s="168" t="s">
        <v>7659</v>
      </c>
      <c r="D2813" s="169">
        <v>285</v>
      </c>
      <c r="E2813" s="169">
        <v>545</v>
      </c>
      <c r="F2813" s="169">
        <v>725</v>
      </c>
      <c r="G2813" s="170">
        <v>1030</v>
      </c>
      <c r="H2813" s="165">
        <f t="shared" si="53"/>
        <v>0.529126213592233</v>
      </c>
      <c r="J2813" t="str">
        <v>Block Group 2, Census Tract 717, Carter County, Tennessee</v>
      </c>
    </row>
    <row r="2814" spans="1:10" x14ac:dyDescent="0.3">
      <c r="A2814" s="167" t="s">
        <v>7699</v>
      </c>
      <c r="B2814" s="168" t="s">
        <v>3724</v>
      </c>
      <c r="C2814" s="168" t="s">
        <v>7659</v>
      </c>
      <c r="D2814" s="169">
        <v>370</v>
      </c>
      <c r="E2814" s="169">
        <v>550</v>
      </c>
      <c r="F2814" s="169">
        <v>795</v>
      </c>
      <c r="G2814" s="170">
        <v>1090</v>
      </c>
      <c r="H2814" s="165">
        <f t="shared" si="53"/>
        <v>0.50458715596330272</v>
      </c>
      <c r="J2814" t="str">
        <v>Block Group 2, Census Tract 72, Shelby County, Tennessee</v>
      </c>
    </row>
    <row r="2815" spans="1:10" x14ac:dyDescent="0.3">
      <c r="A2815" s="167" t="s">
        <v>7699</v>
      </c>
      <c r="B2815" s="168" t="s">
        <v>3725</v>
      </c>
      <c r="C2815" s="168" t="s">
        <v>7659</v>
      </c>
      <c r="D2815" s="169">
        <v>210</v>
      </c>
      <c r="E2815" s="169">
        <v>380</v>
      </c>
      <c r="F2815" s="169">
        <v>695</v>
      </c>
      <c r="G2815" s="169">
        <v>995</v>
      </c>
      <c r="H2815" s="165">
        <f t="shared" si="53"/>
        <v>0.38190954773869346</v>
      </c>
      <c r="J2815" t="str">
        <v>Block Group 2, Census Tract 73, Shelby County, Tennessee</v>
      </c>
    </row>
    <row r="2816" spans="1:10" x14ac:dyDescent="0.3">
      <c r="A2816" s="167" t="s">
        <v>7699</v>
      </c>
      <c r="B2816" s="168" t="s">
        <v>3726</v>
      </c>
      <c r="C2816" s="168" t="s">
        <v>7659</v>
      </c>
      <c r="D2816" s="169">
        <v>345</v>
      </c>
      <c r="E2816" s="169">
        <v>535</v>
      </c>
      <c r="F2816" s="169">
        <v>770</v>
      </c>
      <c r="G2816" s="170">
        <v>1245</v>
      </c>
      <c r="H2816" s="165">
        <f t="shared" si="53"/>
        <v>0.42971887550200805</v>
      </c>
      <c r="J2816" t="str">
        <v>Block Group 2, Census Tract 74, Shelby County, Tennessee</v>
      </c>
    </row>
    <row r="2817" spans="1:10" x14ac:dyDescent="0.3">
      <c r="A2817" s="167" t="s">
        <v>7699</v>
      </c>
      <c r="B2817" s="168" t="s">
        <v>3727</v>
      </c>
      <c r="C2817" s="168" t="s">
        <v>7659</v>
      </c>
      <c r="D2817" s="169">
        <v>940</v>
      </c>
      <c r="E2817" s="170">
        <v>1370</v>
      </c>
      <c r="F2817" s="170">
        <v>1600</v>
      </c>
      <c r="G2817" s="170">
        <v>2130</v>
      </c>
      <c r="H2817" s="165">
        <f t="shared" si="53"/>
        <v>0.64319248826291076</v>
      </c>
      <c r="J2817" t="str">
        <v>Block Group 2, Census Tract 75, Shelby County, Tennessee</v>
      </c>
    </row>
    <row r="2818" spans="1:10" x14ac:dyDescent="0.3">
      <c r="A2818" s="167" t="s">
        <v>7699</v>
      </c>
      <c r="B2818" s="168" t="s">
        <v>3728</v>
      </c>
      <c r="C2818" s="168" t="s">
        <v>7659</v>
      </c>
      <c r="D2818" s="169">
        <v>535</v>
      </c>
      <c r="E2818" s="169">
        <v>665</v>
      </c>
      <c r="F2818" s="170">
        <v>1125</v>
      </c>
      <c r="G2818" s="170">
        <v>1420</v>
      </c>
      <c r="H2818" s="165">
        <f t="shared" si="53"/>
        <v>0.46830985915492956</v>
      </c>
      <c r="J2818" t="str">
        <v>Block Group 2, Census Tract 78.10, Shelby County, Tennessee</v>
      </c>
    </row>
    <row r="2819" spans="1:10" x14ac:dyDescent="0.3">
      <c r="A2819" s="167" t="s">
        <v>7699</v>
      </c>
      <c r="B2819" s="168" t="s">
        <v>3729</v>
      </c>
      <c r="C2819" s="168" t="s">
        <v>7659</v>
      </c>
      <c r="D2819" s="169">
        <v>85</v>
      </c>
      <c r="E2819" s="169">
        <v>225</v>
      </c>
      <c r="F2819" s="169">
        <v>755</v>
      </c>
      <c r="G2819" s="170">
        <v>1205</v>
      </c>
      <c r="H2819" s="165">
        <f t="shared" si="53"/>
        <v>0.18672199170124482</v>
      </c>
      <c r="J2819" t="str">
        <v>Block Group 2, Census Tract 78.21, Shelby County, Tennessee</v>
      </c>
    </row>
    <row r="2820" spans="1:10" x14ac:dyDescent="0.3">
      <c r="A2820" s="167" t="s">
        <v>7699</v>
      </c>
      <c r="B2820" s="168" t="s">
        <v>3730</v>
      </c>
      <c r="C2820" s="168" t="s">
        <v>7659</v>
      </c>
      <c r="D2820" s="169">
        <v>40</v>
      </c>
      <c r="E2820" s="169">
        <v>220</v>
      </c>
      <c r="F2820" s="169">
        <v>465</v>
      </c>
      <c r="G2820" s="170">
        <v>1095</v>
      </c>
      <c r="H2820" s="165">
        <f t="shared" ref="H2820:H2883" si="54">E2820/G2820</f>
        <v>0.20091324200913241</v>
      </c>
      <c r="J2820" t="str">
        <v>Block Group 2, Census Tract 79, Shelby County, Tennessee</v>
      </c>
    </row>
    <row r="2821" spans="1:10" x14ac:dyDescent="0.3">
      <c r="A2821" s="167" t="s">
        <v>7699</v>
      </c>
      <c r="B2821" s="168" t="s">
        <v>3731</v>
      </c>
      <c r="C2821" s="168" t="s">
        <v>7659</v>
      </c>
      <c r="D2821" s="169">
        <v>155</v>
      </c>
      <c r="E2821" s="169">
        <v>425</v>
      </c>
      <c r="F2821" s="169">
        <v>675</v>
      </c>
      <c r="G2821" s="169">
        <v>895</v>
      </c>
      <c r="H2821" s="165">
        <f t="shared" si="54"/>
        <v>0.47486033519553073</v>
      </c>
      <c r="J2821" t="str">
        <v>Block Group 2, Census Tract 8, Knox County, Tennessee</v>
      </c>
    </row>
    <row r="2822" spans="1:10" x14ac:dyDescent="0.3">
      <c r="A2822" s="167" t="s">
        <v>7699</v>
      </c>
      <c r="B2822" s="168" t="s">
        <v>3732</v>
      </c>
      <c r="C2822" s="168" t="s">
        <v>7659</v>
      </c>
      <c r="D2822" s="169">
        <v>325</v>
      </c>
      <c r="E2822" s="169">
        <v>735</v>
      </c>
      <c r="F2822" s="170">
        <v>1110</v>
      </c>
      <c r="G2822" s="170">
        <v>1730</v>
      </c>
      <c r="H2822" s="165">
        <f t="shared" si="54"/>
        <v>0.42485549132947975</v>
      </c>
      <c r="J2822" t="str">
        <v>Block Group 2, Census Tract 8, Madison County, Tennessee</v>
      </c>
    </row>
    <row r="2823" spans="1:10" x14ac:dyDescent="0.3">
      <c r="A2823" s="167" t="s">
        <v>7699</v>
      </c>
      <c r="B2823" s="168" t="s">
        <v>3733</v>
      </c>
      <c r="C2823" s="168" t="s">
        <v>7659</v>
      </c>
      <c r="D2823" s="169">
        <v>565</v>
      </c>
      <c r="E2823" s="169">
        <v>885</v>
      </c>
      <c r="F2823" s="170">
        <v>1035</v>
      </c>
      <c r="G2823" s="170">
        <v>1665</v>
      </c>
      <c r="H2823" s="165">
        <f t="shared" si="54"/>
        <v>0.53153153153153154</v>
      </c>
      <c r="J2823" t="str">
        <v>Block Group 2, Census Tract 8, Putnam County, Tennessee</v>
      </c>
    </row>
    <row r="2824" spans="1:10" x14ac:dyDescent="0.3">
      <c r="A2824" s="167" t="s">
        <v>7699</v>
      </c>
      <c r="B2824" s="168" t="s">
        <v>3734</v>
      </c>
      <c r="C2824" s="168" t="s">
        <v>7659</v>
      </c>
      <c r="D2824" s="169">
        <v>190</v>
      </c>
      <c r="E2824" s="169">
        <v>455</v>
      </c>
      <c r="F2824" s="169">
        <v>655</v>
      </c>
      <c r="G2824" s="170">
        <v>1560</v>
      </c>
      <c r="H2824" s="165">
        <f t="shared" si="54"/>
        <v>0.29166666666666669</v>
      </c>
      <c r="J2824" t="str">
        <v>Block Group 2, Census Tract 8, Shelby County, Tennessee</v>
      </c>
    </row>
    <row r="2825" spans="1:10" x14ac:dyDescent="0.3">
      <c r="A2825" s="167" t="s">
        <v>7699</v>
      </c>
      <c r="B2825" s="168" t="s">
        <v>3735</v>
      </c>
      <c r="C2825" s="168" t="s">
        <v>7660</v>
      </c>
      <c r="D2825" s="169">
        <v>295</v>
      </c>
      <c r="E2825" s="169">
        <v>650</v>
      </c>
      <c r="F2825" s="169">
        <v>790</v>
      </c>
      <c r="G2825" s="170">
        <v>1680</v>
      </c>
      <c r="H2825" s="165">
        <f t="shared" si="54"/>
        <v>0.38690476190476192</v>
      </c>
      <c r="J2825" t="str">
        <v>Block Group 2, Census Tract 80, Shelby County, Tennessee</v>
      </c>
    </row>
    <row r="2826" spans="1:10" x14ac:dyDescent="0.3">
      <c r="A2826" s="167" t="s">
        <v>7699</v>
      </c>
      <c r="B2826" s="168" t="s">
        <v>3736</v>
      </c>
      <c r="C2826" s="168" t="s">
        <v>7660</v>
      </c>
      <c r="D2826" s="169">
        <v>235</v>
      </c>
      <c r="E2826" s="169">
        <v>530</v>
      </c>
      <c r="F2826" s="169">
        <v>775</v>
      </c>
      <c r="G2826" s="170">
        <v>1165</v>
      </c>
      <c r="H2826" s="165">
        <f t="shared" si="54"/>
        <v>0.45493562231759654</v>
      </c>
      <c r="J2826" t="str">
        <v>Block Group 2, Census Tract 801, Unicoi County, Tennessee</v>
      </c>
    </row>
    <row r="2827" spans="1:10" x14ac:dyDescent="0.3">
      <c r="A2827" s="167" t="s">
        <v>7699</v>
      </c>
      <c r="B2827" s="168" t="s">
        <v>3737</v>
      </c>
      <c r="C2827" s="168" t="s">
        <v>7660</v>
      </c>
      <c r="D2827" s="169">
        <v>905</v>
      </c>
      <c r="E2827" s="170">
        <v>1240</v>
      </c>
      <c r="F2827" s="170">
        <v>1890</v>
      </c>
      <c r="G2827" s="170">
        <v>2140</v>
      </c>
      <c r="H2827" s="165">
        <f t="shared" si="54"/>
        <v>0.57943925233644855</v>
      </c>
      <c r="J2827" t="str">
        <v>Block Group 2, Census Tract 801.01, Robertson County, Tennessee</v>
      </c>
    </row>
    <row r="2828" spans="1:10" x14ac:dyDescent="0.3">
      <c r="A2828" s="167" t="s">
        <v>7699</v>
      </c>
      <c r="B2828" s="168" t="s">
        <v>3738</v>
      </c>
      <c r="C2828" s="168" t="s">
        <v>7660</v>
      </c>
      <c r="D2828" s="169">
        <v>210</v>
      </c>
      <c r="E2828" s="169">
        <v>445</v>
      </c>
      <c r="F2828" s="169">
        <v>475</v>
      </c>
      <c r="G2828" s="170">
        <v>1585</v>
      </c>
      <c r="H2828" s="165">
        <f t="shared" si="54"/>
        <v>0.28075709779179808</v>
      </c>
      <c r="J2828" t="str">
        <v>Block Group 2, Census Tract 801.01, Sevier County, Tennessee</v>
      </c>
    </row>
    <row r="2829" spans="1:10" x14ac:dyDescent="0.3">
      <c r="A2829" s="167" t="s">
        <v>7699</v>
      </c>
      <c r="B2829" s="168" t="s">
        <v>3739</v>
      </c>
      <c r="C2829" s="168" t="s">
        <v>7660</v>
      </c>
      <c r="D2829" s="169">
        <v>345</v>
      </c>
      <c r="E2829" s="169">
        <v>545</v>
      </c>
      <c r="F2829" s="169">
        <v>755</v>
      </c>
      <c r="G2829" s="170">
        <v>1930</v>
      </c>
      <c r="H2829" s="165">
        <f t="shared" si="54"/>
        <v>0.28238341968911918</v>
      </c>
      <c r="J2829" t="str">
        <v>Block Group 2, Census Tract 801.03, Robertson County, Tennessee</v>
      </c>
    </row>
    <row r="2830" spans="1:10" x14ac:dyDescent="0.3">
      <c r="A2830" s="167" t="s">
        <v>7699</v>
      </c>
      <c r="B2830" s="168" t="s">
        <v>3740</v>
      </c>
      <c r="C2830" s="168" t="s">
        <v>7660</v>
      </c>
      <c r="D2830" s="169">
        <v>70</v>
      </c>
      <c r="E2830" s="169">
        <v>195</v>
      </c>
      <c r="F2830" s="169">
        <v>265</v>
      </c>
      <c r="G2830" s="169">
        <v>360</v>
      </c>
      <c r="H2830" s="165">
        <f t="shared" si="54"/>
        <v>0.54166666666666663</v>
      </c>
      <c r="J2830" t="str">
        <v>Block Group 2, Census Tract 801.03, Sevier County, Tennessee</v>
      </c>
    </row>
    <row r="2831" spans="1:10" x14ac:dyDescent="0.3">
      <c r="A2831" s="167" t="s">
        <v>7699</v>
      </c>
      <c r="B2831" s="168" t="s">
        <v>3741</v>
      </c>
      <c r="C2831" s="168" t="s">
        <v>7660</v>
      </c>
      <c r="D2831" s="169">
        <v>150</v>
      </c>
      <c r="E2831" s="169">
        <v>205</v>
      </c>
      <c r="F2831" s="169">
        <v>685</v>
      </c>
      <c r="G2831" s="170">
        <v>1745</v>
      </c>
      <c r="H2831" s="165">
        <f t="shared" si="54"/>
        <v>0.1174785100286533</v>
      </c>
      <c r="J2831" t="str">
        <v>Block Group 2, Census Tract 801.04, Robertson County, Tennessee</v>
      </c>
    </row>
    <row r="2832" spans="1:10" x14ac:dyDescent="0.3">
      <c r="A2832" s="167" t="s">
        <v>7699</v>
      </c>
      <c r="B2832" s="168" t="s">
        <v>3742</v>
      </c>
      <c r="C2832" s="168" t="s">
        <v>7660</v>
      </c>
      <c r="D2832" s="169">
        <v>210</v>
      </c>
      <c r="E2832" s="169">
        <v>325</v>
      </c>
      <c r="F2832" s="169">
        <v>350</v>
      </c>
      <c r="G2832" s="169">
        <v>575</v>
      </c>
      <c r="H2832" s="165">
        <f t="shared" si="54"/>
        <v>0.56521739130434778</v>
      </c>
      <c r="J2832" t="str">
        <v>Block Group 2, Census Tract 801.04, Sevier County, Tennessee</v>
      </c>
    </row>
    <row r="2833" spans="1:10" x14ac:dyDescent="0.3">
      <c r="A2833" s="167" t="s">
        <v>7699</v>
      </c>
      <c r="B2833" s="168" t="s">
        <v>3743</v>
      </c>
      <c r="C2833" s="168" t="s">
        <v>7660</v>
      </c>
      <c r="D2833" s="169">
        <v>290</v>
      </c>
      <c r="E2833" s="169">
        <v>665</v>
      </c>
      <c r="F2833" s="169">
        <v>665</v>
      </c>
      <c r="G2833" s="169">
        <v>905</v>
      </c>
      <c r="H2833" s="165">
        <f t="shared" si="54"/>
        <v>0.73480662983425415</v>
      </c>
      <c r="J2833" t="str">
        <v>Block Group 2, Census Tract 802, Robertson County, Tennessee</v>
      </c>
    </row>
    <row r="2834" spans="1:10" x14ac:dyDescent="0.3">
      <c r="A2834" s="167" t="s">
        <v>7699</v>
      </c>
      <c r="B2834" s="168" t="s">
        <v>3744</v>
      </c>
      <c r="C2834" s="168" t="s">
        <v>7660</v>
      </c>
      <c r="D2834" s="169">
        <v>430</v>
      </c>
      <c r="E2834" s="170">
        <v>1290</v>
      </c>
      <c r="F2834" s="170">
        <v>1495</v>
      </c>
      <c r="G2834" s="170">
        <v>1510</v>
      </c>
      <c r="H2834" s="165">
        <f t="shared" si="54"/>
        <v>0.85430463576158944</v>
      </c>
      <c r="J2834" t="str">
        <v>Block Group 2, Census Tract 802, Unicoi County, Tennessee</v>
      </c>
    </row>
    <row r="2835" spans="1:10" x14ac:dyDescent="0.3">
      <c r="A2835" s="167" t="s">
        <v>7699</v>
      </c>
      <c r="B2835" s="168" t="s">
        <v>3745</v>
      </c>
      <c r="C2835" s="168" t="s">
        <v>7660</v>
      </c>
      <c r="D2835" s="169">
        <v>665</v>
      </c>
      <c r="E2835" s="169">
        <v>920</v>
      </c>
      <c r="F2835" s="170">
        <v>1125</v>
      </c>
      <c r="G2835" s="170">
        <v>1330</v>
      </c>
      <c r="H2835" s="165">
        <f t="shared" si="54"/>
        <v>0.69172932330827064</v>
      </c>
      <c r="J2835" t="str">
        <v>Block Group 2, Census Tract 802.02, Sevier County, Tennessee</v>
      </c>
    </row>
    <row r="2836" spans="1:10" x14ac:dyDescent="0.3">
      <c r="A2836" s="167" t="s">
        <v>7699</v>
      </c>
      <c r="B2836" s="168" t="s">
        <v>3746</v>
      </c>
      <c r="C2836" s="168" t="s">
        <v>7660</v>
      </c>
      <c r="D2836" s="169">
        <v>655</v>
      </c>
      <c r="E2836" s="170">
        <v>1240</v>
      </c>
      <c r="F2836" s="170">
        <v>1765</v>
      </c>
      <c r="G2836" s="170">
        <v>2690</v>
      </c>
      <c r="H2836" s="165">
        <f t="shared" si="54"/>
        <v>0.46096654275092935</v>
      </c>
      <c r="J2836" t="str">
        <v>Block Group 2, Census Tract 802.03, Sevier County, Tennessee</v>
      </c>
    </row>
    <row r="2837" spans="1:10" x14ac:dyDescent="0.3">
      <c r="A2837" s="167" t="s">
        <v>7699</v>
      </c>
      <c r="B2837" s="168" t="s">
        <v>3747</v>
      </c>
      <c r="C2837" s="168" t="s">
        <v>7660</v>
      </c>
      <c r="D2837" s="169">
        <v>240</v>
      </c>
      <c r="E2837" s="169">
        <v>640</v>
      </c>
      <c r="F2837" s="170">
        <v>1015</v>
      </c>
      <c r="G2837" s="170">
        <v>1365</v>
      </c>
      <c r="H2837" s="165">
        <f t="shared" si="54"/>
        <v>0.46886446886446886</v>
      </c>
      <c r="J2837" t="str">
        <v>Block Group 2, Census Tract 802.04, Sevier County, Tennessee</v>
      </c>
    </row>
    <row r="2838" spans="1:10" x14ac:dyDescent="0.3">
      <c r="A2838" s="167" t="s">
        <v>7699</v>
      </c>
      <c r="B2838" s="168" t="s">
        <v>3748</v>
      </c>
      <c r="C2838" s="168" t="s">
        <v>7660</v>
      </c>
      <c r="D2838" s="169">
        <v>400</v>
      </c>
      <c r="E2838" s="169">
        <v>725</v>
      </c>
      <c r="F2838" s="170">
        <v>1255</v>
      </c>
      <c r="G2838" s="170">
        <v>2135</v>
      </c>
      <c r="H2838" s="165">
        <f t="shared" si="54"/>
        <v>0.33957845433255268</v>
      </c>
      <c r="J2838" t="str">
        <v>Block Group 2, Census Tract 803, Sevier County, Tennessee</v>
      </c>
    </row>
    <row r="2839" spans="1:10" x14ac:dyDescent="0.3">
      <c r="A2839" s="167" t="s">
        <v>7699</v>
      </c>
      <c r="B2839" s="168" t="s">
        <v>3749</v>
      </c>
      <c r="C2839" s="168" t="s">
        <v>7660</v>
      </c>
      <c r="D2839" s="169">
        <v>185</v>
      </c>
      <c r="E2839" s="169">
        <v>350</v>
      </c>
      <c r="F2839" s="169">
        <v>630</v>
      </c>
      <c r="G2839" s="170">
        <v>1345</v>
      </c>
      <c r="H2839" s="165">
        <f t="shared" si="54"/>
        <v>0.26022304832713755</v>
      </c>
      <c r="J2839" t="str">
        <v>Block Group 2, Census Tract 803, Unicoi County, Tennessee</v>
      </c>
    </row>
    <row r="2840" spans="1:10" x14ac:dyDescent="0.3">
      <c r="A2840" s="167" t="s">
        <v>7699</v>
      </c>
      <c r="B2840" s="168" t="s">
        <v>3750</v>
      </c>
      <c r="C2840" s="168" t="s">
        <v>7660</v>
      </c>
      <c r="D2840" s="169">
        <v>225</v>
      </c>
      <c r="E2840" s="169">
        <v>415</v>
      </c>
      <c r="F2840" s="169">
        <v>675</v>
      </c>
      <c r="G2840" s="170">
        <v>1355</v>
      </c>
      <c r="H2840" s="165">
        <f t="shared" si="54"/>
        <v>0.30627306273062732</v>
      </c>
      <c r="J2840" t="str">
        <v>Block Group 2, Census Tract 803.01, Robertson County, Tennessee</v>
      </c>
    </row>
    <row r="2841" spans="1:10" x14ac:dyDescent="0.3">
      <c r="A2841" s="167" t="s">
        <v>7699</v>
      </c>
      <c r="B2841" s="168" t="s">
        <v>3751</v>
      </c>
      <c r="C2841" s="168" t="s">
        <v>7661</v>
      </c>
      <c r="D2841" s="169">
        <v>255</v>
      </c>
      <c r="E2841" s="169">
        <v>390</v>
      </c>
      <c r="F2841" s="169">
        <v>530</v>
      </c>
      <c r="G2841" s="170">
        <v>1120</v>
      </c>
      <c r="H2841" s="165">
        <f t="shared" si="54"/>
        <v>0.3482142857142857</v>
      </c>
      <c r="J2841" t="str">
        <v>Block Group 2, Census Tract 803.02, Robertson County, Tennessee</v>
      </c>
    </row>
    <row r="2842" spans="1:10" x14ac:dyDescent="0.3">
      <c r="A2842" s="167" t="s">
        <v>7699</v>
      </c>
      <c r="B2842" s="168" t="s">
        <v>3752</v>
      </c>
      <c r="C2842" s="168" t="s">
        <v>7661</v>
      </c>
      <c r="D2842" s="169">
        <v>680</v>
      </c>
      <c r="E2842" s="169">
        <v>740</v>
      </c>
      <c r="F2842" s="169">
        <v>890</v>
      </c>
      <c r="G2842" s="170">
        <v>1455</v>
      </c>
      <c r="H2842" s="165">
        <f t="shared" si="54"/>
        <v>0.50859106529209619</v>
      </c>
      <c r="J2842" t="str">
        <v>Block Group 2, Census Tract 804, Unicoi County, Tennessee</v>
      </c>
    </row>
    <row r="2843" spans="1:10" x14ac:dyDescent="0.3">
      <c r="A2843" s="167" t="s">
        <v>7699</v>
      </c>
      <c r="B2843" s="168" t="s">
        <v>3753</v>
      </c>
      <c r="C2843" s="168" t="s">
        <v>7661</v>
      </c>
      <c r="D2843" s="169">
        <v>235</v>
      </c>
      <c r="E2843" s="169">
        <v>530</v>
      </c>
      <c r="F2843" s="169">
        <v>710</v>
      </c>
      <c r="G2843" s="169">
        <v>965</v>
      </c>
      <c r="H2843" s="165">
        <f t="shared" si="54"/>
        <v>0.54922279792746109</v>
      </c>
      <c r="J2843" t="str">
        <v>Block Group 2, Census Tract 804.01, Robertson County, Tennessee</v>
      </c>
    </row>
    <row r="2844" spans="1:10" x14ac:dyDescent="0.3">
      <c r="A2844" s="167" t="s">
        <v>7699</v>
      </c>
      <c r="B2844" s="168" t="s">
        <v>3754</v>
      </c>
      <c r="C2844" s="168" t="s">
        <v>7661</v>
      </c>
      <c r="D2844" s="169">
        <v>625</v>
      </c>
      <c r="E2844" s="170">
        <v>1160</v>
      </c>
      <c r="F2844" s="170">
        <v>2205</v>
      </c>
      <c r="G2844" s="170">
        <v>3490</v>
      </c>
      <c r="H2844" s="165">
        <f t="shared" si="54"/>
        <v>0.33237822349570201</v>
      </c>
      <c r="J2844" t="str">
        <v>Block Group 2, Census Tract 804.01, Sevier County, Tennessee</v>
      </c>
    </row>
    <row r="2845" spans="1:10" x14ac:dyDescent="0.3">
      <c r="A2845" s="167" t="s">
        <v>7699</v>
      </c>
      <c r="B2845" s="168" t="s">
        <v>3755</v>
      </c>
      <c r="C2845" s="168" t="s">
        <v>7661</v>
      </c>
      <c r="D2845" s="169">
        <v>155</v>
      </c>
      <c r="E2845" s="169">
        <v>155</v>
      </c>
      <c r="F2845" s="169">
        <v>165</v>
      </c>
      <c r="G2845" s="169">
        <v>870</v>
      </c>
      <c r="H2845" s="165">
        <f t="shared" si="54"/>
        <v>0.17816091954022989</v>
      </c>
      <c r="J2845" t="str">
        <v>Block Group 2, Census Tract 804.02, Robertson County, Tennessee</v>
      </c>
    </row>
    <row r="2846" spans="1:10" x14ac:dyDescent="0.3">
      <c r="A2846" s="167" t="s">
        <v>7699</v>
      </c>
      <c r="B2846" s="168" t="s">
        <v>3756</v>
      </c>
      <c r="C2846" s="168" t="s">
        <v>7661</v>
      </c>
      <c r="D2846" s="170">
        <v>1285</v>
      </c>
      <c r="E2846" s="170">
        <v>1550</v>
      </c>
      <c r="F2846" s="170">
        <v>1680</v>
      </c>
      <c r="G2846" s="170">
        <v>2020</v>
      </c>
      <c r="H2846" s="165">
        <f t="shared" si="54"/>
        <v>0.76732673267326734</v>
      </c>
      <c r="J2846" t="str">
        <v>Block Group 2, Census Tract 804.02, Sevier County, Tennessee</v>
      </c>
    </row>
    <row r="2847" spans="1:10" x14ac:dyDescent="0.3">
      <c r="A2847" s="167" t="s">
        <v>7699</v>
      </c>
      <c r="B2847" s="168" t="s">
        <v>3757</v>
      </c>
      <c r="C2847" s="168" t="s">
        <v>7661</v>
      </c>
      <c r="D2847" s="169">
        <v>130</v>
      </c>
      <c r="E2847" s="169">
        <v>255</v>
      </c>
      <c r="F2847" s="169">
        <v>450</v>
      </c>
      <c r="G2847" s="169">
        <v>880</v>
      </c>
      <c r="H2847" s="165">
        <f t="shared" si="54"/>
        <v>0.28977272727272729</v>
      </c>
      <c r="J2847" t="str">
        <v>Block Group 2, Census Tract 805, Robertson County, Tennessee</v>
      </c>
    </row>
    <row r="2848" spans="1:10" x14ac:dyDescent="0.3">
      <c r="A2848" s="167" t="s">
        <v>7699</v>
      </c>
      <c r="B2848" s="168" t="s">
        <v>3758</v>
      </c>
      <c r="C2848" s="168" t="s">
        <v>7661</v>
      </c>
      <c r="D2848" s="169">
        <v>380</v>
      </c>
      <c r="E2848" s="169">
        <v>455</v>
      </c>
      <c r="F2848" s="169">
        <v>520</v>
      </c>
      <c r="G2848" s="169">
        <v>665</v>
      </c>
      <c r="H2848" s="165">
        <f t="shared" si="54"/>
        <v>0.68421052631578949</v>
      </c>
      <c r="J2848" t="str">
        <v>Block Group 2, Census Tract 805, Sevier County, Tennessee</v>
      </c>
    </row>
    <row r="2849" spans="1:10" x14ac:dyDescent="0.3">
      <c r="A2849" s="167" t="s">
        <v>7699</v>
      </c>
      <c r="B2849" s="168" t="s">
        <v>3759</v>
      </c>
      <c r="C2849" s="168" t="s">
        <v>7661</v>
      </c>
      <c r="D2849" s="169">
        <v>150</v>
      </c>
      <c r="E2849" s="169">
        <v>225</v>
      </c>
      <c r="F2849" s="169">
        <v>375</v>
      </c>
      <c r="G2849" s="169">
        <v>775</v>
      </c>
      <c r="H2849" s="165">
        <f t="shared" si="54"/>
        <v>0.29032258064516131</v>
      </c>
      <c r="J2849" t="str">
        <v>Block Group 2, Census Tract 806.01, Sevier County, Tennessee</v>
      </c>
    </row>
    <row r="2850" spans="1:10" x14ac:dyDescent="0.3">
      <c r="A2850" s="167" t="s">
        <v>7699</v>
      </c>
      <c r="B2850" s="168" t="s">
        <v>3760</v>
      </c>
      <c r="C2850" s="168" t="s">
        <v>7661</v>
      </c>
      <c r="D2850" s="169">
        <v>370</v>
      </c>
      <c r="E2850" s="169">
        <v>510</v>
      </c>
      <c r="F2850" s="169">
        <v>705</v>
      </c>
      <c r="G2850" s="170">
        <v>1570</v>
      </c>
      <c r="H2850" s="165">
        <f t="shared" si="54"/>
        <v>0.32484076433121017</v>
      </c>
      <c r="J2850" t="str">
        <v>Block Group 2, Census Tract 806.03, Robertson County, Tennessee</v>
      </c>
    </row>
    <row r="2851" spans="1:10" x14ac:dyDescent="0.3">
      <c r="A2851" s="167" t="s">
        <v>7699</v>
      </c>
      <c r="B2851" s="168" t="s">
        <v>3761</v>
      </c>
      <c r="C2851" s="168" t="s">
        <v>7661</v>
      </c>
      <c r="D2851" s="169">
        <v>360</v>
      </c>
      <c r="E2851" s="169">
        <v>540</v>
      </c>
      <c r="F2851" s="169">
        <v>690</v>
      </c>
      <c r="G2851" s="170">
        <v>1145</v>
      </c>
      <c r="H2851" s="165">
        <f t="shared" si="54"/>
        <v>0.47161572052401746</v>
      </c>
      <c r="J2851" t="str">
        <v>Block Group 2, Census Tract 806.03, Sevier County, Tennessee</v>
      </c>
    </row>
    <row r="2852" spans="1:10" x14ac:dyDescent="0.3">
      <c r="A2852" s="167" t="s">
        <v>7699</v>
      </c>
      <c r="B2852" s="168" t="s">
        <v>3762</v>
      </c>
      <c r="C2852" s="168" t="s">
        <v>7661</v>
      </c>
      <c r="D2852" s="170">
        <v>1005</v>
      </c>
      <c r="E2852" s="170">
        <v>1650</v>
      </c>
      <c r="F2852" s="170">
        <v>2110</v>
      </c>
      <c r="G2852" s="170">
        <v>2365</v>
      </c>
      <c r="H2852" s="165">
        <f t="shared" si="54"/>
        <v>0.69767441860465118</v>
      </c>
      <c r="J2852" t="str">
        <v>Block Group 2, Census Tract 806.04, Robertson County, Tennessee</v>
      </c>
    </row>
    <row r="2853" spans="1:10" x14ac:dyDescent="0.3">
      <c r="A2853" s="167" t="s">
        <v>7699</v>
      </c>
      <c r="B2853" s="168" t="s">
        <v>3763</v>
      </c>
      <c r="C2853" s="168" t="s">
        <v>7661</v>
      </c>
      <c r="D2853" s="169">
        <v>390</v>
      </c>
      <c r="E2853" s="169">
        <v>605</v>
      </c>
      <c r="F2853" s="169">
        <v>630</v>
      </c>
      <c r="G2853" s="169">
        <v>690</v>
      </c>
      <c r="H2853" s="165">
        <f t="shared" si="54"/>
        <v>0.87681159420289856</v>
      </c>
      <c r="J2853" t="str">
        <v>Block Group 2, Census Tract 806.04, Sevier County, Tennessee</v>
      </c>
    </row>
    <row r="2854" spans="1:10" x14ac:dyDescent="0.3">
      <c r="A2854" s="167" t="s">
        <v>7699</v>
      </c>
      <c r="B2854" s="168" t="s">
        <v>3764</v>
      </c>
      <c r="C2854" s="168" t="s">
        <v>7661</v>
      </c>
      <c r="D2854" s="169">
        <v>380</v>
      </c>
      <c r="E2854" s="169">
        <v>680</v>
      </c>
      <c r="F2854" s="169">
        <v>750</v>
      </c>
      <c r="G2854" s="169">
        <v>775</v>
      </c>
      <c r="H2854" s="165">
        <f t="shared" si="54"/>
        <v>0.8774193548387097</v>
      </c>
      <c r="J2854" t="str">
        <v>Block Group 2, Census Tract 806.05, Robertson County, Tennessee</v>
      </c>
    </row>
    <row r="2855" spans="1:10" x14ac:dyDescent="0.3">
      <c r="A2855" s="167" t="s">
        <v>7699</v>
      </c>
      <c r="B2855" s="168" t="s">
        <v>3765</v>
      </c>
      <c r="C2855" s="168" t="s">
        <v>7661</v>
      </c>
      <c r="D2855" s="170">
        <v>1685</v>
      </c>
      <c r="E2855" s="170">
        <v>2245</v>
      </c>
      <c r="F2855" s="170">
        <v>2245</v>
      </c>
      <c r="G2855" s="170">
        <v>2430</v>
      </c>
      <c r="H2855" s="165">
        <f t="shared" si="54"/>
        <v>0.9238683127572016</v>
      </c>
      <c r="J2855" t="str">
        <v>Block Group 2, Census Tract 806.06, Robertson County, Tennessee</v>
      </c>
    </row>
    <row r="2856" spans="1:10" x14ac:dyDescent="0.3">
      <c r="A2856" s="167" t="s">
        <v>7699</v>
      </c>
      <c r="B2856" s="168" t="s">
        <v>3766</v>
      </c>
      <c r="C2856" s="168" t="s">
        <v>7661</v>
      </c>
      <c r="D2856" s="169">
        <v>365</v>
      </c>
      <c r="E2856" s="169">
        <v>495</v>
      </c>
      <c r="F2856" s="169">
        <v>790</v>
      </c>
      <c r="G2856" s="170">
        <v>1060</v>
      </c>
      <c r="H2856" s="165">
        <f t="shared" si="54"/>
        <v>0.46698113207547171</v>
      </c>
      <c r="J2856" t="str">
        <v>Block Group 2, Census Tract 807.01, Robertson County, Tennessee</v>
      </c>
    </row>
    <row r="2857" spans="1:10" x14ac:dyDescent="0.3">
      <c r="A2857" s="167" t="s">
        <v>7699</v>
      </c>
      <c r="B2857" s="168" t="s">
        <v>3767</v>
      </c>
      <c r="C2857" s="168" t="s">
        <v>7661</v>
      </c>
      <c r="D2857" s="169">
        <v>410</v>
      </c>
      <c r="E2857" s="169">
        <v>535</v>
      </c>
      <c r="F2857" s="169">
        <v>640</v>
      </c>
      <c r="G2857" s="169">
        <v>760</v>
      </c>
      <c r="H2857" s="165">
        <f t="shared" si="54"/>
        <v>0.70394736842105265</v>
      </c>
      <c r="J2857" t="str">
        <v>Block Group 2, Census Tract 807.01, Sevier County, Tennessee</v>
      </c>
    </row>
    <row r="2858" spans="1:10" x14ac:dyDescent="0.3">
      <c r="A2858" s="167" t="s">
        <v>7699</v>
      </c>
      <c r="B2858" s="168" t="s">
        <v>3768</v>
      </c>
      <c r="C2858" s="168" t="s">
        <v>7661</v>
      </c>
      <c r="D2858" s="169">
        <v>215</v>
      </c>
      <c r="E2858" s="169">
        <v>245</v>
      </c>
      <c r="F2858" s="169">
        <v>370</v>
      </c>
      <c r="G2858" s="169">
        <v>415</v>
      </c>
      <c r="H2858" s="165">
        <f t="shared" si="54"/>
        <v>0.59036144578313254</v>
      </c>
      <c r="J2858" t="str">
        <v>Block Group 2, Census Tract 807.02, Robertson County, Tennessee</v>
      </c>
    </row>
    <row r="2859" spans="1:10" x14ac:dyDescent="0.3">
      <c r="A2859" s="167" t="s">
        <v>7699</v>
      </c>
      <c r="B2859" s="168" t="s">
        <v>3769</v>
      </c>
      <c r="C2859" s="168" t="s">
        <v>7661</v>
      </c>
      <c r="D2859" s="169">
        <v>780</v>
      </c>
      <c r="E2859" s="170">
        <v>1065</v>
      </c>
      <c r="F2859" s="170">
        <v>1265</v>
      </c>
      <c r="G2859" s="170">
        <v>1435</v>
      </c>
      <c r="H2859" s="165">
        <f t="shared" si="54"/>
        <v>0.74216027874564461</v>
      </c>
      <c r="J2859" t="str">
        <v>Block Group 2, Census Tract 807.02, Sevier County, Tennessee</v>
      </c>
    </row>
    <row r="2860" spans="1:10" x14ac:dyDescent="0.3">
      <c r="A2860" s="167" t="s">
        <v>7699</v>
      </c>
      <c r="B2860" s="168" t="s">
        <v>3770</v>
      </c>
      <c r="C2860" s="168" t="s">
        <v>7661</v>
      </c>
      <c r="D2860" s="169">
        <v>165</v>
      </c>
      <c r="E2860" s="169">
        <v>250</v>
      </c>
      <c r="F2860" s="169">
        <v>335</v>
      </c>
      <c r="G2860" s="169">
        <v>440</v>
      </c>
      <c r="H2860" s="165">
        <f t="shared" si="54"/>
        <v>0.56818181818181823</v>
      </c>
      <c r="J2860" t="str">
        <v>Block Group 2, Census Tract 808.01, Sevier County, Tennessee</v>
      </c>
    </row>
    <row r="2861" spans="1:10" x14ac:dyDescent="0.3">
      <c r="A2861" s="167" t="s">
        <v>7699</v>
      </c>
      <c r="B2861" s="168" t="s">
        <v>3771</v>
      </c>
      <c r="C2861" s="168" t="s">
        <v>7661</v>
      </c>
      <c r="D2861" s="169">
        <v>255</v>
      </c>
      <c r="E2861" s="169">
        <v>335</v>
      </c>
      <c r="F2861" s="169">
        <v>445</v>
      </c>
      <c r="G2861" s="169">
        <v>445</v>
      </c>
      <c r="H2861" s="165">
        <f t="shared" si="54"/>
        <v>0.7528089887640449</v>
      </c>
      <c r="J2861" t="str">
        <v>Block Group 2, Census Tract 808.03, Sevier County, Tennessee</v>
      </c>
    </row>
    <row r="2862" spans="1:10" x14ac:dyDescent="0.3">
      <c r="A2862" s="167" t="s">
        <v>7699</v>
      </c>
      <c r="B2862" s="168" t="s">
        <v>3772</v>
      </c>
      <c r="C2862" s="168" t="s">
        <v>7661</v>
      </c>
      <c r="D2862" s="169">
        <v>235</v>
      </c>
      <c r="E2862" s="169">
        <v>330</v>
      </c>
      <c r="F2862" s="169">
        <v>380</v>
      </c>
      <c r="G2862" s="169">
        <v>495</v>
      </c>
      <c r="H2862" s="165">
        <f t="shared" si="54"/>
        <v>0.66666666666666663</v>
      </c>
      <c r="J2862" t="str">
        <v>Block Group 2, Census Tract 808.04, Sevier County, Tennessee</v>
      </c>
    </row>
    <row r="2863" spans="1:10" x14ac:dyDescent="0.3">
      <c r="A2863" s="167" t="s">
        <v>7699</v>
      </c>
      <c r="B2863" s="168" t="s">
        <v>3773</v>
      </c>
      <c r="C2863" s="168" t="s">
        <v>7661</v>
      </c>
      <c r="D2863" s="169">
        <v>230</v>
      </c>
      <c r="E2863" s="169">
        <v>395</v>
      </c>
      <c r="F2863" s="169">
        <v>395</v>
      </c>
      <c r="G2863" s="169">
        <v>550</v>
      </c>
      <c r="H2863" s="165">
        <f t="shared" si="54"/>
        <v>0.71818181818181814</v>
      </c>
      <c r="J2863" t="str">
        <v>Block Group 2, Census Tract 809.01, Sevier County, Tennessee</v>
      </c>
    </row>
    <row r="2864" spans="1:10" x14ac:dyDescent="0.3">
      <c r="A2864" s="167" t="s">
        <v>7699</v>
      </c>
      <c r="B2864" s="168" t="s">
        <v>3774</v>
      </c>
      <c r="C2864" s="168" t="s">
        <v>7661</v>
      </c>
      <c r="D2864" s="169">
        <v>730</v>
      </c>
      <c r="E2864" s="169">
        <v>930</v>
      </c>
      <c r="F2864" s="170">
        <v>1005</v>
      </c>
      <c r="G2864" s="170">
        <v>1005</v>
      </c>
      <c r="H2864" s="165">
        <f t="shared" si="54"/>
        <v>0.92537313432835822</v>
      </c>
      <c r="J2864" t="str">
        <v>Block Group 2, Census Tract 809.03, Sevier County, Tennessee</v>
      </c>
    </row>
    <row r="2865" spans="1:10" x14ac:dyDescent="0.3">
      <c r="A2865" s="167" t="s">
        <v>7699</v>
      </c>
      <c r="B2865" s="168" t="s">
        <v>3775</v>
      </c>
      <c r="C2865" s="168" t="s">
        <v>7661</v>
      </c>
      <c r="D2865" s="169">
        <v>165</v>
      </c>
      <c r="E2865" s="169">
        <v>355</v>
      </c>
      <c r="F2865" s="169">
        <v>355</v>
      </c>
      <c r="G2865" s="169">
        <v>550</v>
      </c>
      <c r="H2865" s="165">
        <f t="shared" si="54"/>
        <v>0.6454545454545455</v>
      </c>
      <c r="J2865" t="str">
        <v>Block Group 2, Census Tract 809.04, Sevier County, Tennessee</v>
      </c>
    </row>
    <row r="2866" spans="1:10" x14ac:dyDescent="0.3">
      <c r="A2866" s="167" t="s">
        <v>7699</v>
      </c>
      <c r="B2866" s="168" t="s">
        <v>3776</v>
      </c>
      <c r="C2866" s="168" t="s">
        <v>7661</v>
      </c>
      <c r="D2866" s="169">
        <v>225</v>
      </c>
      <c r="E2866" s="169">
        <v>325</v>
      </c>
      <c r="F2866" s="169">
        <v>365</v>
      </c>
      <c r="G2866" s="169">
        <v>375</v>
      </c>
      <c r="H2866" s="165">
        <f t="shared" si="54"/>
        <v>0.8666666666666667</v>
      </c>
      <c r="J2866" t="str">
        <v>Block Group 2, Census Tract 81.10, Shelby County, Tennessee</v>
      </c>
    </row>
    <row r="2867" spans="1:10" x14ac:dyDescent="0.3">
      <c r="A2867" s="167" t="s">
        <v>7699</v>
      </c>
      <c r="B2867" s="168" t="s">
        <v>3777</v>
      </c>
      <c r="C2867" s="168" t="s">
        <v>7661</v>
      </c>
      <c r="D2867" s="169">
        <v>100</v>
      </c>
      <c r="E2867" s="169">
        <v>215</v>
      </c>
      <c r="F2867" s="169">
        <v>385</v>
      </c>
      <c r="G2867" s="169">
        <v>400</v>
      </c>
      <c r="H2867" s="165">
        <f t="shared" si="54"/>
        <v>0.53749999999999998</v>
      </c>
      <c r="J2867" t="str">
        <v>Block Group 2, Census Tract 81.20, Shelby County, Tennessee</v>
      </c>
    </row>
    <row r="2868" spans="1:10" x14ac:dyDescent="0.3">
      <c r="A2868" s="167" t="s">
        <v>7699</v>
      </c>
      <c r="B2868" s="168" t="s">
        <v>3778</v>
      </c>
      <c r="C2868" s="168" t="s">
        <v>7661</v>
      </c>
      <c r="D2868" s="169">
        <v>495</v>
      </c>
      <c r="E2868" s="169">
        <v>865</v>
      </c>
      <c r="F2868" s="170">
        <v>1030</v>
      </c>
      <c r="G2868" s="170">
        <v>1205</v>
      </c>
      <c r="H2868" s="165">
        <f t="shared" si="54"/>
        <v>0.71784232365145229</v>
      </c>
      <c r="J2868" t="str">
        <v>Block Group 2, Census Tract 810.01, Sevier County, Tennessee</v>
      </c>
    </row>
    <row r="2869" spans="1:10" x14ac:dyDescent="0.3">
      <c r="A2869" s="167" t="s">
        <v>7699</v>
      </c>
      <c r="B2869" s="168" t="s">
        <v>3779</v>
      </c>
      <c r="C2869" s="168" t="s">
        <v>7661</v>
      </c>
      <c r="D2869" s="169">
        <v>690</v>
      </c>
      <c r="E2869" s="169">
        <v>795</v>
      </c>
      <c r="F2869" s="169">
        <v>925</v>
      </c>
      <c r="G2869" s="170">
        <v>1115</v>
      </c>
      <c r="H2869" s="165">
        <f t="shared" si="54"/>
        <v>0.71300448430493268</v>
      </c>
      <c r="J2869" t="str">
        <v>Block Group 2, Census Tract 810.02, Sevier County, Tennessee</v>
      </c>
    </row>
    <row r="2870" spans="1:10" x14ac:dyDescent="0.3">
      <c r="A2870" s="167" t="s">
        <v>7699</v>
      </c>
      <c r="B2870" s="168" t="s">
        <v>3780</v>
      </c>
      <c r="C2870" s="168" t="s">
        <v>7661</v>
      </c>
      <c r="D2870" s="169">
        <v>235</v>
      </c>
      <c r="E2870" s="169">
        <v>560</v>
      </c>
      <c r="F2870" s="169">
        <v>765</v>
      </c>
      <c r="G2870" s="170">
        <v>1535</v>
      </c>
      <c r="H2870" s="165">
        <f t="shared" si="54"/>
        <v>0.36482084690553745</v>
      </c>
      <c r="J2870" t="str">
        <v>Block Group 2, Census Tract 811.01, Sevier County, Tennessee</v>
      </c>
    </row>
    <row r="2871" spans="1:10" x14ac:dyDescent="0.3">
      <c r="A2871" s="167" t="s">
        <v>7699</v>
      </c>
      <c r="B2871" s="168" t="s">
        <v>3781</v>
      </c>
      <c r="C2871" s="168" t="s">
        <v>7661</v>
      </c>
      <c r="D2871" s="169">
        <v>195</v>
      </c>
      <c r="E2871" s="169">
        <v>660</v>
      </c>
      <c r="F2871" s="169">
        <v>825</v>
      </c>
      <c r="G2871" s="170">
        <v>1260</v>
      </c>
      <c r="H2871" s="165">
        <f t="shared" si="54"/>
        <v>0.52380952380952384</v>
      </c>
      <c r="J2871" t="str">
        <v>Block Group 2, Census Tract 811.03, Sevier County, Tennessee</v>
      </c>
    </row>
    <row r="2872" spans="1:10" x14ac:dyDescent="0.3">
      <c r="A2872" s="167" t="s">
        <v>7699</v>
      </c>
      <c r="B2872" s="168" t="s">
        <v>3782</v>
      </c>
      <c r="C2872" s="168" t="s">
        <v>7661</v>
      </c>
      <c r="D2872" s="169">
        <v>750</v>
      </c>
      <c r="E2872" s="170">
        <v>1205</v>
      </c>
      <c r="F2872" s="170">
        <v>2250</v>
      </c>
      <c r="G2872" s="170">
        <v>2645</v>
      </c>
      <c r="H2872" s="165">
        <f t="shared" si="54"/>
        <v>0.45557655954631382</v>
      </c>
      <c r="J2872" t="str">
        <v>Block Group 2, Census Tract 811.04, Sevier County, Tennessee</v>
      </c>
    </row>
    <row r="2873" spans="1:10" x14ac:dyDescent="0.3">
      <c r="A2873" s="167" t="s">
        <v>7699</v>
      </c>
      <c r="B2873" s="168" t="s">
        <v>3783</v>
      </c>
      <c r="C2873" s="168" t="s">
        <v>7661</v>
      </c>
      <c r="D2873" s="169">
        <v>100</v>
      </c>
      <c r="E2873" s="169">
        <v>235</v>
      </c>
      <c r="F2873" s="169">
        <v>360</v>
      </c>
      <c r="G2873" s="169">
        <v>680</v>
      </c>
      <c r="H2873" s="165">
        <f t="shared" si="54"/>
        <v>0.34558823529411764</v>
      </c>
      <c r="J2873" t="str">
        <v>Block Group 2, Census Tract 82, Shelby County, Tennessee</v>
      </c>
    </row>
    <row r="2874" spans="1:10" x14ac:dyDescent="0.3">
      <c r="A2874" s="167" t="s">
        <v>7699</v>
      </c>
      <c r="B2874" s="168" t="s">
        <v>3784</v>
      </c>
      <c r="C2874" s="168" t="s">
        <v>7661</v>
      </c>
      <c r="D2874" s="169">
        <v>300</v>
      </c>
      <c r="E2874" s="169">
        <v>420</v>
      </c>
      <c r="F2874" s="169">
        <v>605</v>
      </c>
      <c r="G2874" s="170">
        <v>1230</v>
      </c>
      <c r="H2874" s="165">
        <f t="shared" si="54"/>
        <v>0.34146341463414637</v>
      </c>
      <c r="J2874" t="str">
        <v>Block Group 2, Census Tract 85, Shelby County, Tennessee</v>
      </c>
    </row>
    <row r="2875" spans="1:10" x14ac:dyDescent="0.3">
      <c r="A2875" s="167" t="s">
        <v>7699</v>
      </c>
      <c r="B2875" s="168" t="s">
        <v>3785</v>
      </c>
      <c r="C2875" s="168" t="s">
        <v>7661</v>
      </c>
      <c r="D2875" s="169">
        <v>170</v>
      </c>
      <c r="E2875" s="169">
        <v>320</v>
      </c>
      <c r="F2875" s="169">
        <v>430</v>
      </c>
      <c r="G2875" s="170">
        <v>1080</v>
      </c>
      <c r="H2875" s="165">
        <f t="shared" si="54"/>
        <v>0.29629629629629628</v>
      </c>
      <c r="J2875" t="str">
        <v>Block Group 2, Census Tract 86, Shelby County, Tennessee</v>
      </c>
    </row>
    <row r="2876" spans="1:10" x14ac:dyDescent="0.3">
      <c r="A2876" s="167" t="s">
        <v>7699</v>
      </c>
      <c r="B2876" s="168" t="s">
        <v>3786</v>
      </c>
      <c r="C2876" s="168" t="s">
        <v>7661</v>
      </c>
      <c r="D2876" s="169">
        <v>215</v>
      </c>
      <c r="E2876" s="169">
        <v>405</v>
      </c>
      <c r="F2876" s="169">
        <v>735</v>
      </c>
      <c r="G2876" s="170">
        <v>1405</v>
      </c>
      <c r="H2876" s="165">
        <f t="shared" si="54"/>
        <v>0.28825622775800713</v>
      </c>
      <c r="J2876" t="str">
        <v>Block Group 2, Census Tract 87, Shelby County, Tennessee</v>
      </c>
    </row>
    <row r="2877" spans="1:10" x14ac:dyDescent="0.3">
      <c r="A2877" s="167" t="s">
        <v>7699</v>
      </c>
      <c r="B2877" s="168" t="s">
        <v>3787</v>
      </c>
      <c r="C2877" s="168" t="s">
        <v>7661</v>
      </c>
      <c r="D2877" s="169">
        <v>680</v>
      </c>
      <c r="E2877" s="169">
        <v>880</v>
      </c>
      <c r="F2877" s="170">
        <v>1180</v>
      </c>
      <c r="G2877" s="170">
        <v>1955</v>
      </c>
      <c r="H2877" s="165">
        <f t="shared" si="54"/>
        <v>0.45012787723785164</v>
      </c>
      <c r="J2877" t="str">
        <v>Block Group 2, Census Tract 88, Shelby County, Tennessee</v>
      </c>
    </row>
    <row r="2878" spans="1:10" x14ac:dyDescent="0.3">
      <c r="A2878" s="167" t="s">
        <v>7699</v>
      </c>
      <c r="B2878" s="168" t="s">
        <v>3788</v>
      </c>
      <c r="C2878" s="168" t="s">
        <v>7661</v>
      </c>
      <c r="D2878" s="169">
        <v>740</v>
      </c>
      <c r="E2878" s="169">
        <v>800</v>
      </c>
      <c r="F2878" s="170">
        <v>1020</v>
      </c>
      <c r="G2878" s="170">
        <v>1760</v>
      </c>
      <c r="H2878" s="165">
        <f t="shared" si="54"/>
        <v>0.45454545454545453</v>
      </c>
      <c r="J2878" t="str">
        <v>Block Group 2, Census Tract 89, Shelby County, Tennessee</v>
      </c>
    </row>
    <row r="2879" spans="1:10" x14ac:dyDescent="0.3">
      <c r="A2879" s="167" t="s">
        <v>7699</v>
      </c>
      <c r="B2879" s="168" t="s">
        <v>3789</v>
      </c>
      <c r="C2879" s="168" t="s">
        <v>7661</v>
      </c>
      <c r="D2879" s="169">
        <v>595</v>
      </c>
      <c r="E2879" s="169">
        <v>675</v>
      </c>
      <c r="F2879" s="170">
        <v>1245</v>
      </c>
      <c r="G2879" s="170">
        <v>2065</v>
      </c>
      <c r="H2879" s="165">
        <f t="shared" si="54"/>
        <v>0.32687651331719131</v>
      </c>
      <c r="J2879" t="str">
        <v>Block Group 2, Census Tract 9, Madison County, Tennessee</v>
      </c>
    </row>
    <row r="2880" spans="1:10" x14ac:dyDescent="0.3">
      <c r="A2880" s="167" t="s">
        <v>7699</v>
      </c>
      <c r="B2880" s="168" t="s">
        <v>3790</v>
      </c>
      <c r="C2880" s="168" t="s">
        <v>7661</v>
      </c>
      <c r="D2880" s="169">
        <v>150</v>
      </c>
      <c r="E2880" s="169">
        <v>175</v>
      </c>
      <c r="F2880" s="169">
        <v>455</v>
      </c>
      <c r="G2880" s="170">
        <v>1610</v>
      </c>
      <c r="H2880" s="165">
        <f t="shared" si="54"/>
        <v>0.10869565217391304</v>
      </c>
      <c r="J2880" t="str">
        <v>Block Group 2, Census Tract 9, Putnam County, Tennessee</v>
      </c>
    </row>
    <row r="2881" spans="1:10" x14ac:dyDescent="0.3">
      <c r="A2881" s="167" t="s">
        <v>7699</v>
      </c>
      <c r="B2881" s="168" t="s">
        <v>3791</v>
      </c>
      <c r="C2881" s="168" t="s">
        <v>7661</v>
      </c>
      <c r="D2881" s="169">
        <v>640</v>
      </c>
      <c r="E2881" s="169">
        <v>855</v>
      </c>
      <c r="F2881" s="170">
        <v>1065</v>
      </c>
      <c r="G2881" s="170">
        <v>2310</v>
      </c>
      <c r="H2881" s="165">
        <f t="shared" si="54"/>
        <v>0.37012987012987014</v>
      </c>
      <c r="J2881" t="str">
        <v>Block Group 2, Census Tract 9, Shelby County, Tennessee</v>
      </c>
    </row>
    <row r="2882" spans="1:10" x14ac:dyDescent="0.3">
      <c r="A2882" s="167" t="s">
        <v>7699</v>
      </c>
      <c r="B2882" s="168" t="s">
        <v>3792</v>
      </c>
      <c r="C2882" s="168" t="s">
        <v>7661</v>
      </c>
      <c r="D2882" s="169">
        <v>20</v>
      </c>
      <c r="E2882" s="169">
        <v>35</v>
      </c>
      <c r="F2882" s="169">
        <v>340</v>
      </c>
      <c r="G2882" s="170">
        <v>1120</v>
      </c>
      <c r="H2882" s="165">
        <f t="shared" si="54"/>
        <v>3.125E-2</v>
      </c>
      <c r="J2882" t="str">
        <v>Block Group 2, Census Tract 901, Greene County, Tennessee</v>
      </c>
    </row>
    <row r="2883" spans="1:10" x14ac:dyDescent="0.3">
      <c r="A2883" s="167" t="s">
        <v>7699</v>
      </c>
      <c r="B2883" s="168" t="s">
        <v>3793</v>
      </c>
      <c r="C2883" s="168" t="s">
        <v>7661</v>
      </c>
      <c r="D2883" s="169">
        <v>75</v>
      </c>
      <c r="E2883" s="169">
        <v>295</v>
      </c>
      <c r="F2883" s="169">
        <v>475</v>
      </c>
      <c r="G2883" s="169">
        <v>940</v>
      </c>
      <c r="H2883" s="165">
        <f t="shared" si="54"/>
        <v>0.31382978723404253</v>
      </c>
      <c r="J2883" t="str">
        <v>Block Group 2, Census Tract 901, Trousdale County, Tennessee</v>
      </c>
    </row>
    <row r="2884" spans="1:10" x14ac:dyDescent="0.3">
      <c r="A2884" s="167" t="s">
        <v>7699</v>
      </c>
      <c r="B2884" s="168" t="s">
        <v>3794</v>
      </c>
      <c r="C2884" s="168" t="s">
        <v>7661</v>
      </c>
      <c r="D2884" s="169">
        <v>345</v>
      </c>
      <c r="E2884" s="170">
        <v>1120</v>
      </c>
      <c r="F2884" s="170">
        <v>1520</v>
      </c>
      <c r="G2884" s="170">
        <v>2995</v>
      </c>
      <c r="H2884" s="165">
        <f t="shared" ref="H2884:H2947" si="55">E2884/G2884</f>
        <v>0.37395659432387313</v>
      </c>
      <c r="J2884" t="str">
        <v>Block Group 2, Census Tract 902, Greene County, Tennessee</v>
      </c>
    </row>
    <row r="2885" spans="1:10" x14ac:dyDescent="0.3">
      <c r="A2885" s="167" t="s">
        <v>7699</v>
      </c>
      <c r="B2885" s="168" t="s">
        <v>3795</v>
      </c>
      <c r="C2885" s="168" t="s">
        <v>7661</v>
      </c>
      <c r="D2885" s="169">
        <v>425</v>
      </c>
      <c r="E2885" s="169">
        <v>605</v>
      </c>
      <c r="F2885" s="170">
        <v>1035</v>
      </c>
      <c r="G2885" s="170">
        <v>2775</v>
      </c>
      <c r="H2885" s="165">
        <f t="shared" si="55"/>
        <v>0.21801801801801801</v>
      </c>
      <c r="J2885" t="str">
        <v>Block Group 2, Census Tract 902, Trousdale County, Tennessee</v>
      </c>
    </row>
    <row r="2886" spans="1:10" x14ac:dyDescent="0.3">
      <c r="A2886" s="167" t="s">
        <v>7699</v>
      </c>
      <c r="B2886" s="168" t="s">
        <v>3796</v>
      </c>
      <c r="C2886" s="168" t="s">
        <v>7661</v>
      </c>
      <c r="D2886" s="169">
        <v>475</v>
      </c>
      <c r="E2886" s="170">
        <v>1025</v>
      </c>
      <c r="F2886" s="170">
        <v>1270</v>
      </c>
      <c r="G2886" s="170">
        <v>2250</v>
      </c>
      <c r="H2886" s="165">
        <f t="shared" si="55"/>
        <v>0.45555555555555555</v>
      </c>
      <c r="J2886" t="str">
        <v>Block Group 2, Census Tract 903, Greene County, Tennessee</v>
      </c>
    </row>
    <row r="2887" spans="1:10" x14ac:dyDescent="0.3">
      <c r="A2887" s="167" t="s">
        <v>7699</v>
      </c>
      <c r="B2887" s="168" t="s">
        <v>3797</v>
      </c>
      <c r="C2887" s="168" t="s">
        <v>7661</v>
      </c>
      <c r="D2887" s="169">
        <v>120</v>
      </c>
      <c r="E2887" s="169">
        <v>450</v>
      </c>
      <c r="F2887" s="169">
        <v>930</v>
      </c>
      <c r="G2887" s="170">
        <v>2520</v>
      </c>
      <c r="H2887" s="165">
        <f t="shared" si="55"/>
        <v>0.17857142857142858</v>
      </c>
      <c r="J2887" t="str">
        <v>Block Group 2, Census Tract 904, Greene County, Tennessee</v>
      </c>
    </row>
    <row r="2888" spans="1:10" x14ac:dyDescent="0.3">
      <c r="A2888" s="167" t="s">
        <v>7699</v>
      </c>
      <c r="B2888" s="168" t="s">
        <v>3798</v>
      </c>
      <c r="C2888" s="168" t="s">
        <v>7661</v>
      </c>
      <c r="D2888" s="169">
        <v>840</v>
      </c>
      <c r="E2888" s="169">
        <v>950</v>
      </c>
      <c r="F2888" s="170">
        <v>1295</v>
      </c>
      <c r="G2888" s="170">
        <v>1725</v>
      </c>
      <c r="H2888" s="165">
        <f t="shared" si="55"/>
        <v>0.55072463768115942</v>
      </c>
      <c r="J2888" t="str">
        <v>Block Group 2, Census Tract 905.01, Greene County, Tennessee</v>
      </c>
    </row>
    <row r="2889" spans="1:10" x14ac:dyDescent="0.3">
      <c r="A2889" s="167" t="s">
        <v>7699</v>
      </c>
      <c r="B2889" s="168" t="s">
        <v>3799</v>
      </c>
      <c r="C2889" s="168" t="s">
        <v>7661</v>
      </c>
      <c r="D2889" s="169">
        <v>180</v>
      </c>
      <c r="E2889" s="169">
        <v>240</v>
      </c>
      <c r="F2889" s="169">
        <v>670</v>
      </c>
      <c r="G2889" s="170">
        <v>1480</v>
      </c>
      <c r="H2889" s="165">
        <f t="shared" si="55"/>
        <v>0.16216216216216217</v>
      </c>
      <c r="J2889" t="str">
        <v>Block Group 2, Census Tract 906, Greene County, Tennessee</v>
      </c>
    </row>
    <row r="2890" spans="1:10" x14ac:dyDescent="0.3">
      <c r="A2890" s="167" t="s">
        <v>7699</v>
      </c>
      <c r="B2890" s="168" t="s">
        <v>3800</v>
      </c>
      <c r="C2890" s="168" t="s">
        <v>7661</v>
      </c>
      <c r="D2890" s="169">
        <v>255</v>
      </c>
      <c r="E2890" s="169">
        <v>350</v>
      </c>
      <c r="F2890" s="169">
        <v>695</v>
      </c>
      <c r="G2890" s="170">
        <v>2125</v>
      </c>
      <c r="H2890" s="165">
        <f t="shared" si="55"/>
        <v>0.16470588235294117</v>
      </c>
      <c r="J2890" t="str">
        <v>Block Group 2, Census Tract 907, Greene County, Tennessee</v>
      </c>
    </row>
    <row r="2891" spans="1:10" x14ac:dyDescent="0.3">
      <c r="A2891" s="167" t="s">
        <v>7699</v>
      </c>
      <c r="B2891" s="168" t="s">
        <v>3801</v>
      </c>
      <c r="C2891" s="168" t="s">
        <v>7661</v>
      </c>
      <c r="D2891" s="169">
        <v>265</v>
      </c>
      <c r="E2891" s="169">
        <v>345</v>
      </c>
      <c r="F2891" s="169">
        <v>495</v>
      </c>
      <c r="G2891" s="170">
        <v>1410</v>
      </c>
      <c r="H2891" s="165">
        <f t="shared" si="55"/>
        <v>0.24468085106382978</v>
      </c>
      <c r="J2891" t="str">
        <v>Block Group 2, Census Tract 908, Greene County, Tennessee</v>
      </c>
    </row>
    <row r="2892" spans="1:10" x14ac:dyDescent="0.3">
      <c r="A2892" s="167" t="s">
        <v>7699</v>
      </c>
      <c r="B2892" s="168" t="s">
        <v>3802</v>
      </c>
      <c r="C2892" s="168" t="s">
        <v>7661</v>
      </c>
      <c r="D2892" s="169">
        <v>70</v>
      </c>
      <c r="E2892" s="169">
        <v>245</v>
      </c>
      <c r="F2892" s="169">
        <v>805</v>
      </c>
      <c r="G2892" s="170">
        <v>3040</v>
      </c>
      <c r="H2892" s="165">
        <f t="shared" si="55"/>
        <v>8.0592105263157895E-2</v>
      </c>
      <c r="J2892" t="str">
        <v>Block Group 2, Census Tract 909, Greene County, Tennessee</v>
      </c>
    </row>
    <row r="2893" spans="1:10" x14ac:dyDescent="0.3">
      <c r="A2893" s="167" t="s">
        <v>7699</v>
      </c>
      <c r="B2893" s="168" t="s">
        <v>3803</v>
      </c>
      <c r="C2893" s="168" t="s">
        <v>7661</v>
      </c>
      <c r="D2893" s="169">
        <v>430</v>
      </c>
      <c r="E2893" s="169">
        <v>895</v>
      </c>
      <c r="F2893" s="170">
        <v>1070</v>
      </c>
      <c r="G2893" s="170">
        <v>3760</v>
      </c>
      <c r="H2893" s="165">
        <f t="shared" si="55"/>
        <v>0.23803191489361702</v>
      </c>
      <c r="J2893" t="str">
        <v>Block Group 2, Census Tract 91, Shelby County, Tennessee</v>
      </c>
    </row>
    <row r="2894" spans="1:10" x14ac:dyDescent="0.3">
      <c r="A2894" s="167" t="s">
        <v>7699</v>
      </c>
      <c r="B2894" s="168" t="s">
        <v>3804</v>
      </c>
      <c r="C2894" s="168" t="s">
        <v>7661</v>
      </c>
      <c r="D2894" s="169">
        <v>55</v>
      </c>
      <c r="E2894" s="169">
        <v>330</v>
      </c>
      <c r="F2894" s="169">
        <v>805</v>
      </c>
      <c r="G2894" s="170">
        <v>2160</v>
      </c>
      <c r="H2894" s="165">
        <f t="shared" si="55"/>
        <v>0.15277777777777779</v>
      </c>
      <c r="J2894" t="str">
        <v>Block Group 2, Census Tract 910.01, Greene County, Tennessee</v>
      </c>
    </row>
    <row r="2895" spans="1:10" x14ac:dyDescent="0.3">
      <c r="A2895" s="167" t="s">
        <v>7699</v>
      </c>
      <c r="B2895" s="168" t="s">
        <v>3805</v>
      </c>
      <c r="C2895" s="168" t="s">
        <v>7661</v>
      </c>
      <c r="D2895" s="169">
        <v>100</v>
      </c>
      <c r="E2895" s="169">
        <v>195</v>
      </c>
      <c r="F2895" s="169">
        <v>560</v>
      </c>
      <c r="G2895" s="169">
        <v>735</v>
      </c>
      <c r="H2895" s="165">
        <f t="shared" si="55"/>
        <v>0.26530612244897961</v>
      </c>
      <c r="J2895" t="str">
        <v>Block Group 2, Census Tract 910.02, Greene County, Tennessee</v>
      </c>
    </row>
    <row r="2896" spans="1:10" x14ac:dyDescent="0.3">
      <c r="A2896" s="167" t="s">
        <v>7699</v>
      </c>
      <c r="B2896" s="168" t="s">
        <v>3806</v>
      </c>
      <c r="C2896" s="168" t="s">
        <v>7661</v>
      </c>
      <c r="D2896" s="169">
        <v>45</v>
      </c>
      <c r="E2896" s="169">
        <v>220</v>
      </c>
      <c r="F2896" s="169">
        <v>685</v>
      </c>
      <c r="G2896" s="170">
        <v>1515</v>
      </c>
      <c r="H2896" s="165">
        <f t="shared" si="55"/>
        <v>0.14521452145214522</v>
      </c>
      <c r="J2896" t="str">
        <v>Block Group 2, Census Tract 911, Greene County, Tennessee</v>
      </c>
    </row>
    <row r="2897" spans="1:10" x14ac:dyDescent="0.3">
      <c r="A2897" s="167" t="s">
        <v>7699</v>
      </c>
      <c r="B2897" s="168" t="s">
        <v>3807</v>
      </c>
      <c r="C2897" s="168" t="s">
        <v>7661</v>
      </c>
      <c r="D2897" s="169">
        <v>80</v>
      </c>
      <c r="E2897" s="169">
        <v>130</v>
      </c>
      <c r="F2897" s="169">
        <v>345</v>
      </c>
      <c r="G2897" s="170">
        <v>1125</v>
      </c>
      <c r="H2897" s="165">
        <f t="shared" si="55"/>
        <v>0.11555555555555555</v>
      </c>
      <c r="J2897" t="str">
        <v>Block Group 2, Census Tract 912, Greene County, Tennessee</v>
      </c>
    </row>
    <row r="2898" spans="1:10" x14ac:dyDescent="0.3">
      <c r="A2898" s="167" t="s">
        <v>7699</v>
      </c>
      <c r="B2898" s="168" t="s">
        <v>3808</v>
      </c>
      <c r="C2898" s="168" t="s">
        <v>7661</v>
      </c>
      <c r="D2898" s="169">
        <v>420</v>
      </c>
      <c r="E2898" s="169">
        <v>960</v>
      </c>
      <c r="F2898" s="170">
        <v>1765</v>
      </c>
      <c r="G2898" s="170">
        <v>2620</v>
      </c>
      <c r="H2898" s="165">
        <f t="shared" si="55"/>
        <v>0.36641221374045801</v>
      </c>
      <c r="J2898" t="str">
        <v>Block Group 2, Census Tract 913, Greene County, Tennessee</v>
      </c>
    </row>
    <row r="2899" spans="1:10" x14ac:dyDescent="0.3">
      <c r="A2899" s="167" t="s">
        <v>7699</v>
      </c>
      <c r="B2899" s="168" t="s">
        <v>3809</v>
      </c>
      <c r="C2899" s="168" t="s">
        <v>7661</v>
      </c>
      <c r="D2899" s="169">
        <v>55</v>
      </c>
      <c r="E2899" s="169">
        <v>125</v>
      </c>
      <c r="F2899" s="169">
        <v>265</v>
      </c>
      <c r="G2899" s="169">
        <v>875</v>
      </c>
      <c r="H2899" s="165">
        <f t="shared" si="55"/>
        <v>0.14285714285714285</v>
      </c>
      <c r="J2899" t="str">
        <v>Block Group 2, Census Tract 914, Greene County, Tennessee</v>
      </c>
    </row>
    <row r="2900" spans="1:10" x14ac:dyDescent="0.3">
      <c r="A2900" s="167" t="s">
        <v>7699</v>
      </c>
      <c r="B2900" s="168" t="s">
        <v>3810</v>
      </c>
      <c r="C2900" s="168" t="s">
        <v>7661</v>
      </c>
      <c r="D2900" s="169">
        <v>170</v>
      </c>
      <c r="E2900" s="169">
        <v>225</v>
      </c>
      <c r="F2900" s="169">
        <v>545</v>
      </c>
      <c r="G2900" s="169">
        <v>840</v>
      </c>
      <c r="H2900" s="165">
        <f t="shared" si="55"/>
        <v>0.26785714285714285</v>
      </c>
      <c r="J2900" t="str">
        <v>Block Group 2, Census Tract 915, Greene County, Tennessee</v>
      </c>
    </row>
    <row r="2901" spans="1:10" x14ac:dyDescent="0.3">
      <c r="A2901" s="167" t="s">
        <v>7699</v>
      </c>
      <c r="B2901" s="168" t="s">
        <v>3811</v>
      </c>
      <c r="C2901" s="168" t="s">
        <v>7661</v>
      </c>
      <c r="D2901" s="169">
        <v>235</v>
      </c>
      <c r="E2901" s="169">
        <v>515</v>
      </c>
      <c r="F2901" s="169">
        <v>905</v>
      </c>
      <c r="G2901" s="170">
        <v>1725</v>
      </c>
      <c r="H2901" s="165">
        <f t="shared" si="55"/>
        <v>0.29855072463768118</v>
      </c>
      <c r="J2901" t="str">
        <v>Block Group 2, Census Tract 92.01, Shelby County, Tennessee</v>
      </c>
    </row>
    <row r="2902" spans="1:10" x14ac:dyDescent="0.3">
      <c r="A2902" s="167" t="s">
        <v>7699</v>
      </c>
      <c r="B2902" s="168" t="s">
        <v>3812</v>
      </c>
      <c r="C2902" s="168" t="s">
        <v>7661</v>
      </c>
      <c r="D2902" s="169">
        <v>320</v>
      </c>
      <c r="E2902" s="169">
        <v>690</v>
      </c>
      <c r="F2902" s="170">
        <v>1305</v>
      </c>
      <c r="G2902" s="170">
        <v>1640</v>
      </c>
      <c r="H2902" s="165">
        <f t="shared" si="55"/>
        <v>0.42073170731707316</v>
      </c>
      <c r="J2902" t="str">
        <v>Block Group 2, Census Tract 92.02, Shelby County, Tennessee</v>
      </c>
    </row>
    <row r="2903" spans="1:10" x14ac:dyDescent="0.3">
      <c r="A2903" s="167" t="s">
        <v>7699</v>
      </c>
      <c r="B2903" s="168" t="s">
        <v>3813</v>
      </c>
      <c r="C2903" s="168" t="s">
        <v>7661</v>
      </c>
      <c r="D2903" s="169">
        <v>4</v>
      </c>
      <c r="E2903" s="169">
        <v>235</v>
      </c>
      <c r="F2903" s="169">
        <v>655</v>
      </c>
      <c r="G2903" s="169">
        <v>995</v>
      </c>
      <c r="H2903" s="165">
        <f t="shared" si="55"/>
        <v>0.23618090452261306</v>
      </c>
      <c r="J2903" t="str">
        <v>Block Group 2, Census Tract 9201, Cocke County, Tennessee</v>
      </c>
    </row>
    <row r="2904" spans="1:10" x14ac:dyDescent="0.3">
      <c r="A2904" s="167" t="s">
        <v>7699</v>
      </c>
      <c r="B2904" s="168" t="s">
        <v>3814</v>
      </c>
      <c r="C2904" s="168" t="s">
        <v>7661</v>
      </c>
      <c r="D2904" s="169">
        <v>95</v>
      </c>
      <c r="E2904" s="169">
        <v>245</v>
      </c>
      <c r="F2904" s="169">
        <v>295</v>
      </c>
      <c r="G2904" s="170">
        <v>1075</v>
      </c>
      <c r="H2904" s="165">
        <f t="shared" si="55"/>
        <v>0.22790697674418606</v>
      </c>
      <c r="J2904" t="str">
        <v>Block Group 2, Census Tract 9201, Giles County, Tennessee</v>
      </c>
    </row>
    <row r="2905" spans="1:10" x14ac:dyDescent="0.3">
      <c r="A2905" s="167" t="s">
        <v>7699</v>
      </c>
      <c r="B2905" s="168" t="s">
        <v>3815</v>
      </c>
      <c r="C2905" s="168" t="s">
        <v>7661</v>
      </c>
      <c r="D2905" s="169">
        <v>80</v>
      </c>
      <c r="E2905" s="169">
        <v>135</v>
      </c>
      <c r="F2905" s="169">
        <v>185</v>
      </c>
      <c r="G2905" s="169">
        <v>420</v>
      </c>
      <c r="H2905" s="165">
        <f t="shared" si="55"/>
        <v>0.32142857142857145</v>
      </c>
      <c r="J2905" t="str">
        <v>Block Group 2, Census Tract 9201, Hardin County, Tennessee</v>
      </c>
    </row>
    <row r="2906" spans="1:10" x14ac:dyDescent="0.3">
      <c r="A2906" s="167" t="s">
        <v>7699</v>
      </c>
      <c r="B2906" s="168" t="s">
        <v>3816</v>
      </c>
      <c r="C2906" s="168" t="s">
        <v>7661</v>
      </c>
      <c r="D2906" s="169">
        <v>220</v>
      </c>
      <c r="E2906" s="169">
        <v>270</v>
      </c>
      <c r="F2906" s="169">
        <v>590</v>
      </c>
      <c r="G2906" s="170">
        <v>1055</v>
      </c>
      <c r="H2906" s="165">
        <f t="shared" si="55"/>
        <v>0.25592417061611372</v>
      </c>
      <c r="J2906" t="str">
        <v>Block Group 2, Census Tract 9201.01, DeKalb County, Tennessee</v>
      </c>
    </row>
    <row r="2907" spans="1:10" x14ac:dyDescent="0.3">
      <c r="A2907" s="167" t="s">
        <v>7699</v>
      </c>
      <c r="B2907" s="168" t="s">
        <v>3817</v>
      </c>
      <c r="C2907" s="168" t="s">
        <v>7662</v>
      </c>
      <c r="D2907" s="169">
        <v>230</v>
      </c>
      <c r="E2907" s="169">
        <v>365</v>
      </c>
      <c r="F2907" s="169">
        <v>700</v>
      </c>
      <c r="G2907" s="170">
        <v>1145</v>
      </c>
      <c r="H2907" s="165">
        <f t="shared" si="55"/>
        <v>0.31877729257641924</v>
      </c>
      <c r="J2907" t="str">
        <v>Block Group 2, Census Tract 9201.02, DeKalb County, Tennessee</v>
      </c>
    </row>
    <row r="2908" spans="1:10" x14ac:dyDescent="0.3">
      <c r="A2908" s="167" t="s">
        <v>7699</v>
      </c>
      <c r="B2908" s="168" t="s">
        <v>3818</v>
      </c>
      <c r="C2908" s="168" t="s">
        <v>7662</v>
      </c>
      <c r="D2908" s="169">
        <v>255</v>
      </c>
      <c r="E2908" s="169">
        <v>650</v>
      </c>
      <c r="F2908" s="170">
        <v>1010</v>
      </c>
      <c r="G2908" s="170">
        <v>1505</v>
      </c>
      <c r="H2908" s="165">
        <f t="shared" si="55"/>
        <v>0.43189368770764119</v>
      </c>
      <c r="J2908" t="str">
        <v>Block Group 2, Census Tract 9202, Cocke County, Tennessee</v>
      </c>
    </row>
    <row r="2909" spans="1:10" x14ac:dyDescent="0.3">
      <c r="A2909" s="167" t="s">
        <v>7699</v>
      </c>
      <c r="B2909" s="168" t="s">
        <v>3819</v>
      </c>
      <c r="C2909" s="168" t="s">
        <v>7662</v>
      </c>
      <c r="D2909" s="169">
        <v>290</v>
      </c>
      <c r="E2909" s="169">
        <v>465</v>
      </c>
      <c r="F2909" s="169">
        <v>695</v>
      </c>
      <c r="G2909" s="170">
        <v>1300</v>
      </c>
      <c r="H2909" s="165">
        <f t="shared" si="55"/>
        <v>0.3576923076923077</v>
      </c>
      <c r="J2909" t="str">
        <v>Block Group 2, Census Tract 9202, Giles County, Tennessee</v>
      </c>
    </row>
    <row r="2910" spans="1:10" x14ac:dyDescent="0.3">
      <c r="A2910" s="167" t="s">
        <v>7699</v>
      </c>
      <c r="B2910" s="168" t="s">
        <v>3820</v>
      </c>
      <c r="C2910" s="168" t="s">
        <v>7662</v>
      </c>
      <c r="D2910" s="169">
        <v>330</v>
      </c>
      <c r="E2910" s="169">
        <v>920</v>
      </c>
      <c r="F2910" s="170">
        <v>1315</v>
      </c>
      <c r="G2910" s="170">
        <v>1965</v>
      </c>
      <c r="H2910" s="165">
        <f t="shared" si="55"/>
        <v>0.4681933842239186</v>
      </c>
      <c r="J2910" t="str">
        <v>Block Group 2, Census Tract 9202, Hardin County, Tennessee</v>
      </c>
    </row>
    <row r="2911" spans="1:10" x14ac:dyDescent="0.3">
      <c r="A2911" s="167" t="s">
        <v>7699</v>
      </c>
      <c r="B2911" s="168" t="s">
        <v>3821</v>
      </c>
      <c r="C2911" s="168" t="s">
        <v>7662</v>
      </c>
      <c r="D2911" s="169">
        <v>540</v>
      </c>
      <c r="E2911" s="169">
        <v>665</v>
      </c>
      <c r="F2911" s="169">
        <v>830</v>
      </c>
      <c r="G2911" s="170">
        <v>1330</v>
      </c>
      <c r="H2911" s="165">
        <f t="shared" si="55"/>
        <v>0.5</v>
      </c>
      <c r="J2911" t="str">
        <v>Block Group 2, Census Tract 9202.01, DeKalb County, Tennessee</v>
      </c>
    </row>
    <row r="2912" spans="1:10" x14ac:dyDescent="0.3">
      <c r="A2912" s="167" t="s">
        <v>7699</v>
      </c>
      <c r="B2912" s="168" t="s">
        <v>3822</v>
      </c>
      <c r="C2912" s="168" t="s">
        <v>7662</v>
      </c>
      <c r="D2912" s="169">
        <v>485</v>
      </c>
      <c r="E2912" s="169">
        <v>660</v>
      </c>
      <c r="F2912" s="170">
        <v>1090</v>
      </c>
      <c r="G2912" s="170">
        <v>1940</v>
      </c>
      <c r="H2912" s="165">
        <f t="shared" si="55"/>
        <v>0.34020618556701032</v>
      </c>
      <c r="J2912" t="str">
        <v>Block Group 2, Census Tract 9203, Cocke County, Tennessee</v>
      </c>
    </row>
    <row r="2913" spans="1:10" x14ac:dyDescent="0.3">
      <c r="A2913" s="167" t="s">
        <v>7699</v>
      </c>
      <c r="B2913" s="168" t="s">
        <v>3823</v>
      </c>
      <c r="C2913" s="168" t="s">
        <v>7662</v>
      </c>
      <c r="D2913" s="169">
        <v>45</v>
      </c>
      <c r="E2913" s="169">
        <v>120</v>
      </c>
      <c r="F2913" s="169">
        <v>275</v>
      </c>
      <c r="G2913" s="169">
        <v>665</v>
      </c>
      <c r="H2913" s="165">
        <f t="shared" si="55"/>
        <v>0.18045112781954886</v>
      </c>
      <c r="J2913" t="str">
        <v>Block Group 2, Census Tract 9203, DeKalb County, Tennessee</v>
      </c>
    </row>
    <row r="2914" spans="1:10" x14ac:dyDescent="0.3">
      <c r="A2914" s="167" t="s">
        <v>7699</v>
      </c>
      <c r="B2914" s="168" t="s">
        <v>3824</v>
      </c>
      <c r="C2914" s="168" t="s">
        <v>7662</v>
      </c>
      <c r="D2914" s="170">
        <v>1135</v>
      </c>
      <c r="E2914" s="170">
        <v>1465</v>
      </c>
      <c r="F2914" s="170">
        <v>1855</v>
      </c>
      <c r="G2914" s="170">
        <v>2695</v>
      </c>
      <c r="H2914" s="165">
        <f t="shared" si="55"/>
        <v>0.54359925788497221</v>
      </c>
      <c r="J2914" t="str">
        <v>Block Group 2, Census Tract 9203, Hardin County, Tennessee</v>
      </c>
    </row>
    <row r="2915" spans="1:10" x14ac:dyDescent="0.3">
      <c r="A2915" s="167" t="s">
        <v>7699</v>
      </c>
      <c r="B2915" s="168" t="s">
        <v>3825</v>
      </c>
      <c r="C2915" s="168" t="s">
        <v>7662</v>
      </c>
      <c r="D2915" s="169">
        <v>10</v>
      </c>
      <c r="E2915" s="169">
        <v>210</v>
      </c>
      <c r="F2915" s="169">
        <v>310</v>
      </c>
      <c r="G2915" s="169">
        <v>760</v>
      </c>
      <c r="H2915" s="165">
        <f t="shared" si="55"/>
        <v>0.27631578947368424</v>
      </c>
      <c r="J2915" t="str">
        <v>Block Group 2, Census Tract 9203.01, Giles County, Tennessee</v>
      </c>
    </row>
    <row r="2916" spans="1:10" x14ac:dyDescent="0.3">
      <c r="A2916" s="167" t="s">
        <v>7699</v>
      </c>
      <c r="B2916" s="168" t="s">
        <v>3826</v>
      </c>
      <c r="C2916" s="168" t="s">
        <v>7662</v>
      </c>
      <c r="D2916" s="169">
        <v>225</v>
      </c>
      <c r="E2916" s="169">
        <v>285</v>
      </c>
      <c r="F2916" s="169">
        <v>625</v>
      </c>
      <c r="G2916" s="170">
        <v>1075</v>
      </c>
      <c r="H2916" s="165">
        <f t="shared" si="55"/>
        <v>0.26511627906976742</v>
      </c>
      <c r="J2916" t="str">
        <v>Block Group 2, Census Tract 9204, Giles County, Tennessee</v>
      </c>
    </row>
    <row r="2917" spans="1:10" x14ac:dyDescent="0.3">
      <c r="A2917" s="167" t="s">
        <v>7699</v>
      </c>
      <c r="B2917" s="168" t="s">
        <v>3827</v>
      </c>
      <c r="C2917" s="168" t="s">
        <v>7662</v>
      </c>
      <c r="D2917" s="169">
        <v>230</v>
      </c>
      <c r="E2917" s="169">
        <v>330</v>
      </c>
      <c r="F2917" s="169">
        <v>550</v>
      </c>
      <c r="G2917" s="169">
        <v>695</v>
      </c>
      <c r="H2917" s="165">
        <f t="shared" si="55"/>
        <v>0.47482014388489208</v>
      </c>
      <c r="J2917" t="str">
        <v>Block Group 2, Census Tract 9204.01, Hardin County, Tennessee</v>
      </c>
    </row>
    <row r="2918" spans="1:10" x14ac:dyDescent="0.3">
      <c r="A2918" s="167" t="s">
        <v>7699</v>
      </c>
      <c r="B2918" s="168" t="s">
        <v>3828</v>
      </c>
      <c r="C2918" s="168" t="s">
        <v>7662</v>
      </c>
      <c r="D2918" s="169">
        <v>515</v>
      </c>
      <c r="E2918" s="169">
        <v>655</v>
      </c>
      <c r="F2918" s="170">
        <v>1040</v>
      </c>
      <c r="G2918" s="170">
        <v>1870</v>
      </c>
      <c r="H2918" s="165">
        <f t="shared" si="55"/>
        <v>0.3502673796791444</v>
      </c>
      <c r="J2918" t="str">
        <v>Block Group 2, Census Tract 9204.02, Hardin County, Tennessee</v>
      </c>
    </row>
    <row r="2919" spans="1:10" x14ac:dyDescent="0.3">
      <c r="A2919" s="167" t="s">
        <v>7699</v>
      </c>
      <c r="B2919" s="168" t="s">
        <v>3829</v>
      </c>
      <c r="C2919" s="168" t="s">
        <v>7662</v>
      </c>
      <c r="D2919" s="169">
        <v>525</v>
      </c>
      <c r="E2919" s="169">
        <v>850</v>
      </c>
      <c r="F2919" s="170">
        <v>1240</v>
      </c>
      <c r="G2919" s="170">
        <v>1995</v>
      </c>
      <c r="H2919" s="165">
        <f t="shared" si="55"/>
        <v>0.42606516290726815</v>
      </c>
      <c r="J2919" t="str">
        <v>Block Group 2, Census Tract 9205, Giles County, Tennessee</v>
      </c>
    </row>
    <row r="2920" spans="1:10" x14ac:dyDescent="0.3">
      <c r="A2920" s="167" t="s">
        <v>7699</v>
      </c>
      <c r="B2920" s="168" t="s">
        <v>3830</v>
      </c>
      <c r="C2920" s="168" t="s">
        <v>7662</v>
      </c>
      <c r="D2920" s="169">
        <v>300</v>
      </c>
      <c r="E2920" s="169">
        <v>375</v>
      </c>
      <c r="F2920" s="169">
        <v>520</v>
      </c>
      <c r="G2920" s="169">
        <v>805</v>
      </c>
      <c r="H2920" s="165">
        <f t="shared" si="55"/>
        <v>0.46583850931677018</v>
      </c>
      <c r="J2920" t="str">
        <v>Block Group 2, Census Tract 9205.01, Cocke County, Tennessee</v>
      </c>
    </row>
    <row r="2921" spans="1:10" x14ac:dyDescent="0.3">
      <c r="A2921" s="167" t="s">
        <v>7699</v>
      </c>
      <c r="B2921" s="168" t="s">
        <v>3831</v>
      </c>
      <c r="C2921" s="168" t="s">
        <v>7662</v>
      </c>
      <c r="D2921" s="169">
        <v>145</v>
      </c>
      <c r="E2921" s="169">
        <v>500</v>
      </c>
      <c r="F2921" s="169">
        <v>840</v>
      </c>
      <c r="G2921" s="170">
        <v>1200</v>
      </c>
      <c r="H2921" s="165">
        <f t="shared" si="55"/>
        <v>0.41666666666666669</v>
      </c>
      <c r="J2921" t="str">
        <v>Block Group 2, Census Tract 9205.01, Hardin County, Tennessee</v>
      </c>
    </row>
    <row r="2922" spans="1:10" x14ac:dyDescent="0.3">
      <c r="A2922" s="167" t="s">
        <v>7699</v>
      </c>
      <c r="B2922" s="168" t="s">
        <v>3832</v>
      </c>
      <c r="C2922" s="168" t="s">
        <v>7662</v>
      </c>
      <c r="D2922" s="169">
        <v>660</v>
      </c>
      <c r="E2922" s="169">
        <v>950</v>
      </c>
      <c r="F2922" s="170">
        <v>1090</v>
      </c>
      <c r="G2922" s="170">
        <v>1310</v>
      </c>
      <c r="H2922" s="165">
        <f t="shared" si="55"/>
        <v>0.72519083969465647</v>
      </c>
      <c r="J2922" t="str">
        <v>Block Group 2, Census Tract 9205.02, Cocke County, Tennessee</v>
      </c>
    </row>
    <row r="2923" spans="1:10" x14ac:dyDescent="0.3">
      <c r="A2923" s="167" t="s">
        <v>7699</v>
      </c>
      <c r="B2923" s="168" t="s">
        <v>3833</v>
      </c>
      <c r="C2923" s="168" t="s">
        <v>7662</v>
      </c>
      <c r="D2923" s="169">
        <v>390</v>
      </c>
      <c r="E2923" s="169">
        <v>730</v>
      </c>
      <c r="F2923" s="170">
        <v>1220</v>
      </c>
      <c r="G2923" s="170">
        <v>1955</v>
      </c>
      <c r="H2923" s="165">
        <f t="shared" si="55"/>
        <v>0.37340153452685421</v>
      </c>
      <c r="J2923" t="str">
        <v>Block Group 2, Census Tract 9205.02, Hardin County, Tennessee</v>
      </c>
    </row>
    <row r="2924" spans="1:10" x14ac:dyDescent="0.3">
      <c r="A2924" s="167" t="s">
        <v>7699</v>
      </c>
      <c r="B2924" s="168" t="s">
        <v>3834</v>
      </c>
      <c r="C2924" s="168" t="s">
        <v>7662</v>
      </c>
      <c r="D2924" s="169">
        <v>310</v>
      </c>
      <c r="E2924" s="169">
        <v>455</v>
      </c>
      <c r="F2924" s="169">
        <v>715</v>
      </c>
      <c r="G2924" s="169">
        <v>945</v>
      </c>
      <c r="H2924" s="165">
        <f t="shared" si="55"/>
        <v>0.48148148148148145</v>
      </c>
      <c r="J2924" t="str">
        <v>Block Group 2, Census Tract 9206, Cocke County, Tennessee</v>
      </c>
    </row>
    <row r="2925" spans="1:10" x14ac:dyDescent="0.3">
      <c r="A2925" s="167" t="s">
        <v>7699</v>
      </c>
      <c r="B2925" s="168" t="s">
        <v>3835</v>
      </c>
      <c r="C2925" s="168" t="s">
        <v>7662</v>
      </c>
      <c r="D2925" s="169">
        <v>820</v>
      </c>
      <c r="E2925" s="170">
        <v>1000</v>
      </c>
      <c r="F2925" s="170">
        <v>1305</v>
      </c>
      <c r="G2925" s="170">
        <v>1750</v>
      </c>
      <c r="H2925" s="165">
        <f t="shared" si="55"/>
        <v>0.5714285714285714</v>
      </c>
      <c r="J2925" t="str">
        <v>Block Group 2, Census Tract 9206, Giles County, Tennessee</v>
      </c>
    </row>
    <row r="2926" spans="1:10" x14ac:dyDescent="0.3">
      <c r="A2926" s="167" t="s">
        <v>7699</v>
      </c>
      <c r="B2926" s="168" t="s">
        <v>3836</v>
      </c>
      <c r="C2926" s="168" t="s">
        <v>7662</v>
      </c>
      <c r="D2926" s="169">
        <v>345</v>
      </c>
      <c r="E2926" s="169">
        <v>545</v>
      </c>
      <c r="F2926" s="169">
        <v>900</v>
      </c>
      <c r="G2926" s="170">
        <v>1450</v>
      </c>
      <c r="H2926" s="165">
        <f t="shared" si="55"/>
        <v>0.37586206896551722</v>
      </c>
      <c r="J2926" t="str">
        <v>Block Group 2, Census Tract 9206, Hardin County, Tennessee</v>
      </c>
    </row>
    <row r="2927" spans="1:10" x14ac:dyDescent="0.3">
      <c r="A2927" s="167" t="s">
        <v>7699</v>
      </c>
      <c r="B2927" s="168" t="s">
        <v>3837</v>
      </c>
      <c r="C2927" s="168" t="s">
        <v>7663</v>
      </c>
      <c r="D2927" s="169">
        <v>230</v>
      </c>
      <c r="E2927" s="169">
        <v>460</v>
      </c>
      <c r="F2927" s="169">
        <v>875</v>
      </c>
      <c r="G2927" s="170">
        <v>1930</v>
      </c>
      <c r="H2927" s="165">
        <f t="shared" si="55"/>
        <v>0.23834196891191708</v>
      </c>
      <c r="J2927" t="str">
        <v>Block Group 2, Census Tract 9207, Cocke County, Tennessee</v>
      </c>
    </row>
    <row r="2928" spans="1:10" x14ac:dyDescent="0.3">
      <c r="A2928" s="167" t="s">
        <v>7699</v>
      </c>
      <c r="B2928" s="168" t="s">
        <v>3838</v>
      </c>
      <c r="C2928" s="168" t="s">
        <v>7663</v>
      </c>
      <c r="D2928" s="169">
        <v>30</v>
      </c>
      <c r="E2928" s="169">
        <v>385</v>
      </c>
      <c r="F2928" s="169">
        <v>620</v>
      </c>
      <c r="G2928" s="170">
        <v>1325</v>
      </c>
      <c r="H2928" s="165">
        <f t="shared" si="55"/>
        <v>0.29056603773584905</v>
      </c>
      <c r="J2928" t="str">
        <v>Block Group 2, Census Tract 9208, Giles County, Tennessee</v>
      </c>
    </row>
    <row r="2929" spans="1:10" x14ac:dyDescent="0.3">
      <c r="A2929" s="167" t="s">
        <v>7699</v>
      </c>
      <c r="B2929" s="168" t="s">
        <v>3839</v>
      </c>
      <c r="C2929" s="168" t="s">
        <v>7663</v>
      </c>
      <c r="D2929" s="169">
        <v>265</v>
      </c>
      <c r="E2929" s="169">
        <v>335</v>
      </c>
      <c r="F2929" s="169">
        <v>425</v>
      </c>
      <c r="G2929" s="170">
        <v>1620</v>
      </c>
      <c r="H2929" s="165">
        <f t="shared" si="55"/>
        <v>0.20679012345679013</v>
      </c>
      <c r="J2929" t="str">
        <v>Block Group 2, Census Tract 9250, Van Buren County, Tennessee</v>
      </c>
    </row>
    <row r="2930" spans="1:10" x14ac:dyDescent="0.3">
      <c r="A2930" s="167" t="s">
        <v>7699</v>
      </c>
      <c r="B2930" s="168" t="s">
        <v>3840</v>
      </c>
      <c r="C2930" s="168" t="s">
        <v>7663</v>
      </c>
      <c r="D2930" s="169">
        <v>120</v>
      </c>
      <c r="E2930" s="169">
        <v>525</v>
      </c>
      <c r="F2930" s="169">
        <v>665</v>
      </c>
      <c r="G2930" s="170">
        <v>1200</v>
      </c>
      <c r="H2930" s="165">
        <f t="shared" si="55"/>
        <v>0.4375</v>
      </c>
      <c r="J2930" t="str">
        <v>Block Group 2, Census Tract 9250.01, Monroe County, Tennessee</v>
      </c>
    </row>
    <row r="2931" spans="1:10" x14ac:dyDescent="0.3">
      <c r="A2931" s="167" t="s">
        <v>7699</v>
      </c>
      <c r="B2931" s="168" t="s">
        <v>3841</v>
      </c>
      <c r="C2931" s="168" t="s">
        <v>7663</v>
      </c>
      <c r="D2931" s="169">
        <v>0</v>
      </c>
      <c r="E2931" s="169">
        <v>845</v>
      </c>
      <c r="F2931" s="170">
        <v>1330</v>
      </c>
      <c r="G2931" s="170">
        <v>2010</v>
      </c>
      <c r="H2931" s="165">
        <f t="shared" si="55"/>
        <v>0.42039800995024873</v>
      </c>
      <c r="J2931" t="str">
        <v>Block Group 2, Census Tract 9250.02, Monroe County, Tennessee</v>
      </c>
    </row>
    <row r="2932" spans="1:10" x14ac:dyDescent="0.3">
      <c r="A2932" s="167" t="s">
        <v>7699</v>
      </c>
      <c r="B2932" s="168" t="s">
        <v>3842</v>
      </c>
      <c r="C2932" s="168" t="s">
        <v>7663</v>
      </c>
      <c r="D2932" s="169">
        <v>340</v>
      </c>
      <c r="E2932" s="169">
        <v>705</v>
      </c>
      <c r="F2932" s="169">
        <v>835</v>
      </c>
      <c r="G2932" s="170">
        <v>1715</v>
      </c>
      <c r="H2932" s="165">
        <f t="shared" si="55"/>
        <v>0.41107871720116618</v>
      </c>
      <c r="J2932" t="str">
        <v>Block Group 2, Census Tract 9251.01, Monroe County, Tennessee</v>
      </c>
    </row>
    <row r="2933" spans="1:10" x14ac:dyDescent="0.3">
      <c r="A2933" s="167" t="s">
        <v>7699</v>
      </c>
      <c r="B2933" s="168" t="s">
        <v>3843</v>
      </c>
      <c r="C2933" s="168" t="s">
        <v>7663</v>
      </c>
      <c r="D2933" s="169">
        <v>495</v>
      </c>
      <c r="E2933" s="169">
        <v>970</v>
      </c>
      <c r="F2933" s="170">
        <v>1515</v>
      </c>
      <c r="G2933" s="170">
        <v>2815</v>
      </c>
      <c r="H2933" s="165">
        <f t="shared" si="55"/>
        <v>0.34458259325044405</v>
      </c>
      <c r="J2933" t="str">
        <v>Block Group 2, Census Tract 9251.01, Pickett County, Tennessee</v>
      </c>
    </row>
    <row r="2934" spans="1:10" x14ac:dyDescent="0.3">
      <c r="A2934" s="167" t="s">
        <v>7699</v>
      </c>
      <c r="B2934" s="168" t="s">
        <v>3844</v>
      </c>
      <c r="C2934" s="168" t="s">
        <v>7663</v>
      </c>
      <c r="D2934" s="169">
        <v>255</v>
      </c>
      <c r="E2934" s="169">
        <v>485</v>
      </c>
      <c r="F2934" s="169">
        <v>720</v>
      </c>
      <c r="G2934" s="170">
        <v>1300</v>
      </c>
      <c r="H2934" s="165">
        <f t="shared" si="55"/>
        <v>0.37307692307692308</v>
      </c>
      <c r="J2934" t="str">
        <v>Block Group 2, Census Tract 9251.02, Monroe County, Tennessee</v>
      </c>
    </row>
    <row r="2935" spans="1:10" x14ac:dyDescent="0.3">
      <c r="A2935" s="167" t="s">
        <v>7699</v>
      </c>
      <c r="B2935" s="168" t="s">
        <v>3845</v>
      </c>
      <c r="C2935" s="168" t="s">
        <v>7663</v>
      </c>
      <c r="D2935" s="169">
        <v>440</v>
      </c>
      <c r="E2935" s="169">
        <v>840</v>
      </c>
      <c r="F2935" s="170">
        <v>1280</v>
      </c>
      <c r="G2935" s="170">
        <v>1425</v>
      </c>
      <c r="H2935" s="165">
        <f t="shared" si="55"/>
        <v>0.58947368421052626</v>
      </c>
      <c r="J2935" t="str">
        <v>Block Group 2, Census Tract 9251.02, Pickett County, Tennessee</v>
      </c>
    </row>
    <row r="2936" spans="1:10" x14ac:dyDescent="0.3">
      <c r="A2936" s="167" t="s">
        <v>7699</v>
      </c>
      <c r="B2936" s="168" t="s">
        <v>3846</v>
      </c>
      <c r="C2936" s="168" t="s">
        <v>7663</v>
      </c>
      <c r="D2936" s="169">
        <v>510</v>
      </c>
      <c r="E2936" s="170">
        <v>1030</v>
      </c>
      <c r="F2936" s="170">
        <v>1550</v>
      </c>
      <c r="G2936" s="170">
        <v>2730</v>
      </c>
      <c r="H2936" s="165">
        <f t="shared" si="55"/>
        <v>0.37728937728937728</v>
      </c>
      <c r="J2936" t="str">
        <v>Block Group 2, Census Tract 9252, Monroe County, Tennessee</v>
      </c>
    </row>
    <row r="2937" spans="1:10" x14ac:dyDescent="0.3">
      <c r="A2937" s="167" t="s">
        <v>7699</v>
      </c>
      <c r="B2937" s="168" t="s">
        <v>3847</v>
      </c>
      <c r="C2937" s="168" t="s">
        <v>7663</v>
      </c>
      <c r="D2937" s="169">
        <v>360</v>
      </c>
      <c r="E2937" s="169">
        <v>485</v>
      </c>
      <c r="F2937" s="169">
        <v>930</v>
      </c>
      <c r="G2937" s="170">
        <v>2080</v>
      </c>
      <c r="H2937" s="165">
        <f t="shared" si="55"/>
        <v>0.23317307692307693</v>
      </c>
      <c r="J2937" t="str">
        <v>Block Group 2, Census Tract 9252, Van Buren County, Tennessee</v>
      </c>
    </row>
    <row r="2938" spans="1:10" x14ac:dyDescent="0.3">
      <c r="A2938" s="167" t="s">
        <v>7699</v>
      </c>
      <c r="B2938" s="168" t="s">
        <v>3848</v>
      </c>
      <c r="C2938" s="168" t="s">
        <v>7663</v>
      </c>
      <c r="D2938" s="169">
        <v>375</v>
      </c>
      <c r="E2938" s="169">
        <v>400</v>
      </c>
      <c r="F2938" s="169">
        <v>780</v>
      </c>
      <c r="G2938" s="169">
        <v>980</v>
      </c>
      <c r="H2938" s="165">
        <f t="shared" si="55"/>
        <v>0.40816326530612246</v>
      </c>
      <c r="J2938" t="str">
        <v>Block Group 2, Census Tract 9253.01, Monroe County, Tennessee</v>
      </c>
    </row>
    <row r="2939" spans="1:10" x14ac:dyDescent="0.3">
      <c r="A2939" s="167" t="s">
        <v>7699</v>
      </c>
      <c r="B2939" s="168" t="s">
        <v>3849</v>
      </c>
      <c r="C2939" s="168" t="s">
        <v>7663</v>
      </c>
      <c r="D2939" s="169">
        <v>725</v>
      </c>
      <c r="E2939" s="170">
        <v>1180</v>
      </c>
      <c r="F2939" s="170">
        <v>1785</v>
      </c>
      <c r="G2939" s="170">
        <v>2250</v>
      </c>
      <c r="H2939" s="165">
        <f t="shared" si="55"/>
        <v>0.52444444444444449</v>
      </c>
      <c r="J2939" t="str">
        <v>Block Group 2, Census Tract 9253.02, Monroe County, Tennessee</v>
      </c>
    </row>
    <row r="2940" spans="1:10" x14ac:dyDescent="0.3">
      <c r="A2940" s="167" t="s">
        <v>7699</v>
      </c>
      <c r="B2940" s="168" t="s">
        <v>3850</v>
      </c>
      <c r="C2940" s="168" t="s">
        <v>7663</v>
      </c>
      <c r="D2940" s="169">
        <v>395</v>
      </c>
      <c r="E2940" s="169">
        <v>775</v>
      </c>
      <c r="F2940" s="169">
        <v>925</v>
      </c>
      <c r="G2940" s="170">
        <v>1000</v>
      </c>
      <c r="H2940" s="165">
        <f t="shared" si="55"/>
        <v>0.77500000000000002</v>
      </c>
      <c r="J2940" t="str">
        <v>Block Group 2, Census Tract 9254.01, Monroe County, Tennessee</v>
      </c>
    </row>
    <row r="2941" spans="1:10" x14ac:dyDescent="0.3">
      <c r="A2941" s="167" t="s">
        <v>7699</v>
      </c>
      <c r="B2941" s="168" t="s">
        <v>3851</v>
      </c>
      <c r="C2941" s="168" t="s">
        <v>7663</v>
      </c>
      <c r="D2941" s="169">
        <v>155</v>
      </c>
      <c r="E2941" s="169">
        <v>395</v>
      </c>
      <c r="F2941" s="169">
        <v>760</v>
      </c>
      <c r="G2941" s="170">
        <v>1535</v>
      </c>
      <c r="H2941" s="165">
        <f t="shared" si="55"/>
        <v>0.25732899022801303</v>
      </c>
      <c r="J2941" t="str">
        <v>Block Group 2, Census Tract 9254.02, Monroe County, Tennessee</v>
      </c>
    </row>
    <row r="2942" spans="1:10" x14ac:dyDescent="0.3">
      <c r="A2942" s="167" t="s">
        <v>7699</v>
      </c>
      <c r="B2942" s="168" t="s">
        <v>3852</v>
      </c>
      <c r="C2942" s="168" t="s">
        <v>7663</v>
      </c>
      <c r="D2942" s="169">
        <v>270</v>
      </c>
      <c r="E2942" s="169">
        <v>625</v>
      </c>
      <c r="F2942" s="169">
        <v>715</v>
      </c>
      <c r="G2942" s="170">
        <v>1025</v>
      </c>
      <c r="H2942" s="165">
        <f t="shared" si="55"/>
        <v>0.6097560975609756</v>
      </c>
      <c r="J2942" t="str">
        <v>Block Group 2, Census Tract 9255.01, Monroe County, Tennessee</v>
      </c>
    </row>
    <row r="2943" spans="1:10" x14ac:dyDescent="0.3">
      <c r="A2943" s="167" t="s">
        <v>7699</v>
      </c>
      <c r="B2943" s="168" t="s">
        <v>3853</v>
      </c>
      <c r="C2943" s="168" t="s">
        <v>7663</v>
      </c>
      <c r="D2943" s="169">
        <v>430</v>
      </c>
      <c r="E2943" s="169">
        <v>615</v>
      </c>
      <c r="F2943" s="169">
        <v>745</v>
      </c>
      <c r="G2943" s="170">
        <v>1595</v>
      </c>
      <c r="H2943" s="165">
        <f t="shared" si="55"/>
        <v>0.38557993730407525</v>
      </c>
      <c r="J2943" t="str">
        <v>Block Group 2, Census Tract 9255.03, Monroe County, Tennessee</v>
      </c>
    </row>
    <row r="2944" spans="1:10" x14ac:dyDescent="0.3">
      <c r="A2944" s="167" t="s">
        <v>7699</v>
      </c>
      <c r="B2944" s="168" t="s">
        <v>3854</v>
      </c>
      <c r="C2944" s="168" t="s">
        <v>7663</v>
      </c>
      <c r="D2944" s="169">
        <v>130</v>
      </c>
      <c r="E2944" s="169">
        <v>650</v>
      </c>
      <c r="F2944" s="169">
        <v>845</v>
      </c>
      <c r="G2944" s="170">
        <v>1570</v>
      </c>
      <c r="H2944" s="165">
        <f t="shared" si="55"/>
        <v>0.4140127388535032</v>
      </c>
      <c r="J2944" t="str">
        <v>Block Group 2, Census Tract 9255.04, Monroe County, Tennessee</v>
      </c>
    </row>
    <row r="2945" spans="1:10" x14ac:dyDescent="0.3">
      <c r="A2945" s="167" t="s">
        <v>7699</v>
      </c>
      <c r="B2945" s="168" t="s">
        <v>3855</v>
      </c>
      <c r="C2945" s="168" t="s">
        <v>7663</v>
      </c>
      <c r="D2945" s="169">
        <v>100</v>
      </c>
      <c r="E2945" s="169">
        <v>205</v>
      </c>
      <c r="F2945" s="169">
        <v>300</v>
      </c>
      <c r="G2945" s="170">
        <v>1020</v>
      </c>
      <c r="H2945" s="165">
        <f t="shared" si="55"/>
        <v>0.20098039215686275</v>
      </c>
      <c r="J2945" t="str">
        <v>Block Group 2, Census Tract 93, Shelby County, Tennessee</v>
      </c>
    </row>
    <row r="2946" spans="1:10" x14ac:dyDescent="0.3">
      <c r="A2946" s="167" t="s">
        <v>7699</v>
      </c>
      <c r="B2946" s="168" t="s">
        <v>3856</v>
      </c>
      <c r="C2946" s="168" t="s">
        <v>7663</v>
      </c>
      <c r="D2946" s="169">
        <v>515</v>
      </c>
      <c r="E2946" s="169">
        <v>805</v>
      </c>
      <c r="F2946" s="170">
        <v>1210</v>
      </c>
      <c r="G2946" s="170">
        <v>2140</v>
      </c>
      <c r="H2946" s="165">
        <f t="shared" si="55"/>
        <v>0.37616822429906543</v>
      </c>
      <c r="J2946" t="str">
        <v>Block Group 2, Census Tract 9301, Haywood County, Tennessee</v>
      </c>
    </row>
    <row r="2947" spans="1:10" x14ac:dyDescent="0.3">
      <c r="A2947" s="167" t="s">
        <v>7699</v>
      </c>
      <c r="B2947" s="168" t="s">
        <v>3857</v>
      </c>
      <c r="C2947" s="168" t="s">
        <v>7664</v>
      </c>
      <c r="D2947" s="169">
        <v>315</v>
      </c>
      <c r="E2947" s="169">
        <v>555</v>
      </c>
      <c r="F2947" s="169">
        <v>970</v>
      </c>
      <c r="G2947" s="170">
        <v>1325</v>
      </c>
      <c r="H2947" s="165">
        <f t="shared" si="55"/>
        <v>0.4188679245283019</v>
      </c>
      <c r="J2947" t="str">
        <v>Block Group 2, Census Tract 9301, McNairy County, Tennessee</v>
      </c>
    </row>
    <row r="2948" spans="1:10" x14ac:dyDescent="0.3">
      <c r="A2948" s="167" t="s">
        <v>7699</v>
      </c>
      <c r="B2948" s="168" t="s">
        <v>3858</v>
      </c>
      <c r="C2948" s="168" t="s">
        <v>7664</v>
      </c>
      <c r="D2948" s="169">
        <v>95</v>
      </c>
      <c r="E2948" s="169">
        <v>170</v>
      </c>
      <c r="F2948" s="169">
        <v>355</v>
      </c>
      <c r="G2948" s="169">
        <v>870</v>
      </c>
      <c r="H2948" s="165">
        <f t="shared" ref="H2948:H3011" si="56">E2948/G2948</f>
        <v>0.19540229885057472</v>
      </c>
      <c r="J2948" t="str">
        <v>Block Group 2, Census Tract 9301, Moore County, Tennessee</v>
      </c>
    </row>
    <row r="2949" spans="1:10" x14ac:dyDescent="0.3">
      <c r="A2949" s="167" t="s">
        <v>7699</v>
      </c>
      <c r="B2949" s="168" t="s">
        <v>3859</v>
      </c>
      <c r="C2949" s="168" t="s">
        <v>7664</v>
      </c>
      <c r="D2949" s="169">
        <v>380</v>
      </c>
      <c r="E2949" s="169">
        <v>650</v>
      </c>
      <c r="F2949" s="169">
        <v>855</v>
      </c>
      <c r="G2949" s="170">
        <v>1265</v>
      </c>
      <c r="H2949" s="165">
        <f t="shared" si="56"/>
        <v>0.51383399209486169</v>
      </c>
      <c r="J2949" t="str">
        <v>Block Group 2, Census Tract 9301, Perry County, Tennessee</v>
      </c>
    </row>
    <row r="2950" spans="1:10" x14ac:dyDescent="0.3">
      <c r="A2950" s="167" t="s">
        <v>7699</v>
      </c>
      <c r="B2950" s="168" t="s">
        <v>3860</v>
      </c>
      <c r="C2950" s="168" t="s">
        <v>7664</v>
      </c>
      <c r="D2950" s="169">
        <v>245</v>
      </c>
      <c r="E2950" s="169">
        <v>755</v>
      </c>
      <c r="F2950" s="170">
        <v>1205</v>
      </c>
      <c r="G2950" s="170">
        <v>2860</v>
      </c>
      <c r="H2950" s="165">
        <f t="shared" si="56"/>
        <v>0.26398601398601401</v>
      </c>
      <c r="J2950" t="str">
        <v>Block Group 2, Census Tract 9301, Warren County, Tennessee</v>
      </c>
    </row>
    <row r="2951" spans="1:10" x14ac:dyDescent="0.3">
      <c r="A2951" s="167" t="s">
        <v>7699</v>
      </c>
      <c r="B2951" s="168" t="s">
        <v>3861</v>
      </c>
      <c r="C2951" s="168" t="s">
        <v>7664</v>
      </c>
      <c r="D2951" s="169">
        <v>180</v>
      </c>
      <c r="E2951" s="169">
        <v>245</v>
      </c>
      <c r="F2951" s="169">
        <v>700</v>
      </c>
      <c r="G2951" s="170">
        <v>1150</v>
      </c>
      <c r="H2951" s="165">
        <f t="shared" si="56"/>
        <v>0.21304347826086956</v>
      </c>
      <c r="J2951" t="str">
        <v>Block Group 2, Census Tract 9302, Haywood County, Tennessee</v>
      </c>
    </row>
    <row r="2952" spans="1:10" x14ac:dyDescent="0.3">
      <c r="A2952" s="167" t="s">
        <v>7699</v>
      </c>
      <c r="B2952" s="168" t="s">
        <v>3862</v>
      </c>
      <c r="C2952" s="168" t="s">
        <v>7664</v>
      </c>
      <c r="D2952" s="169">
        <v>500</v>
      </c>
      <c r="E2952" s="169">
        <v>560</v>
      </c>
      <c r="F2952" s="169">
        <v>945</v>
      </c>
      <c r="G2952" s="170">
        <v>2350</v>
      </c>
      <c r="H2952" s="165">
        <f t="shared" si="56"/>
        <v>0.23829787234042554</v>
      </c>
      <c r="J2952" t="str">
        <v>Block Group 2, Census Tract 9302, McNairy County, Tennessee</v>
      </c>
    </row>
    <row r="2953" spans="1:10" x14ac:dyDescent="0.3">
      <c r="A2953" s="167" t="s">
        <v>7699</v>
      </c>
      <c r="B2953" s="168" t="s">
        <v>3863</v>
      </c>
      <c r="C2953" s="168" t="s">
        <v>7664</v>
      </c>
      <c r="D2953" s="169">
        <v>10</v>
      </c>
      <c r="E2953" s="169">
        <v>350</v>
      </c>
      <c r="F2953" s="169">
        <v>605</v>
      </c>
      <c r="G2953" s="170">
        <v>1215</v>
      </c>
      <c r="H2953" s="165">
        <f t="shared" si="56"/>
        <v>0.2880658436213992</v>
      </c>
      <c r="J2953" t="str">
        <v>Block Group 2, Census Tract 9302, Moore County, Tennessee</v>
      </c>
    </row>
    <row r="2954" spans="1:10" x14ac:dyDescent="0.3">
      <c r="A2954" s="167" t="s">
        <v>7699</v>
      </c>
      <c r="B2954" s="168" t="s">
        <v>3864</v>
      </c>
      <c r="C2954" s="168" t="s">
        <v>7664</v>
      </c>
      <c r="D2954" s="169">
        <v>95</v>
      </c>
      <c r="E2954" s="169">
        <v>185</v>
      </c>
      <c r="F2954" s="169">
        <v>605</v>
      </c>
      <c r="G2954" s="170">
        <v>1435</v>
      </c>
      <c r="H2954" s="165">
        <f t="shared" si="56"/>
        <v>0.1289198606271777</v>
      </c>
      <c r="J2954" t="str">
        <v>Block Group 2, Census Tract 9302.01, Perry County, Tennessee</v>
      </c>
    </row>
    <row r="2955" spans="1:10" x14ac:dyDescent="0.3">
      <c r="A2955" s="167" t="s">
        <v>7699</v>
      </c>
      <c r="B2955" s="168" t="s">
        <v>3865</v>
      </c>
      <c r="C2955" s="168" t="s">
        <v>7664</v>
      </c>
      <c r="D2955" s="169">
        <v>210</v>
      </c>
      <c r="E2955" s="169">
        <v>510</v>
      </c>
      <c r="F2955" s="169">
        <v>760</v>
      </c>
      <c r="G2955" s="170">
        <v>1955</v>
      </c>
      <c r="H2955" s="165">
        <f t="shared" si="56"/>
        <v>0.2608695652173913</v>
      </c>
      <c r="J2955" t="str">
        <v>Block Group 2, Census Tract 9302.01, Warren County, Tennessee</v>
      </c>
    </row>
    <row r="2956" spans="1:10" x14ac:dyDescent="0.3">
      <c r="A2956" s="167" t="s">
        <v>7699</v>
      </c>
      <c r="B2956" s="168" t="s">
        <v>3866</v>
      </c>
      <c r="C2956" s="168" t="s">
        <v>7664</v>
      </c>
      <c r="D2956" s="169">
        <v>410</v>
      </c>
      <c r="E2956" s="169">
        <v>950</v>
      </c>
      <c r="F2956" s="170">
        <v>1405</v>
      </c>
      <c r="G2956" s="170">
        <v>3030</v>
      </c>
      <c r="H2956" s="165">
        <f t="shared" si="56"/>
        <v>0.31353135313531355</v>
      </c>
      <c r="J2956" t="str">
        <v>Block Group 2, Census Tract 9302.02, Perry County, Tennessee</v>
      </c>
    </row>
    <row r="2957" spans="1:10" x14ac:dyDescent="0.3">
      <c r="A2957" s="167" t="s">
        <v>7699</v>
      </c>
      <c r="B2957" s="168" t="s">
        <v>3867</v>
      </c>
      <c r="C2957" s="168" t="s">
        <v>7664</v>
      </c>
      <c r="D2957" s="169">
        <v>220</v>
      </c>
      <c r="E2957" s="169">
        <v>335</v>
      </c>
      <c r="F2957" s="170">
        <v>1205</v>
      </c>
      <c r="G2957" s="170">
        <v>2115</v>
      </c>
      <c r="H2957" s="165">
        <f t="shared" si="56"/>
        <v>0.15839243498817968</v>
      </c>
      <c r="J2957" t="str">
        <v>Block Group 2, Census Tract 9302.02, Warren County, Tennessee</v>
      </c>
    </row>
    <row r="2958" spans="1:10" x14ac:dyDescent="0.3">
      <c r="A2958" s="167" t="s">
        <v>7699</v>
      </c>
      <c r="B2958" s="168" t="s">
        <v>3868</v>
      </c>
      <c r="C2958" s="168" t="s">
        <v>7664</v>
      </c>
      <c r="D2958" s="169">
        <v>135</v>
      </c>
      <c r="E2958" s="169">
        <v>170</v>
      </c>
      <c r="F2958" s="169">
        <v>710</v>
      </c>
      <c r="G2958" s="170">
        <v>2025</v>
      </c>
      <c r="H2958" s="165">
        <f t="shared" si="56"/>
        <v>8.3950617283950618E-2</v>
      </c>
      <c r="J2958" t="str">
        <v>Block Group 2, Census Tract 9303, McNairy County, Tennessee</v>
      </c>
    </row>
    <row r="2959" spans="1:10" x14ac:dyDescent="0.3">
      <c r="A2959" s="167" t="s">
        <v>7699</v>
      </c>
      <c r="B2959" s="168" t="s">
        <v>3869</v>
      </c>
      <c r="C2959" s="168" t="s">
        <v>7664</v>
      </c>
      <c r="D2959" s="169">
        <v>340</v>
      </c>
      <c r="E2959" s="169">
        <v>520</v>
      </c>
      <c r="F2959" s="169">
        <v>540</v>
      </c>
      <c r="G2959" s="170">
        <v>1060</v>
      </c>
      <c r="H2959" s="165">
        <f t="shared" si="56"/>
        <v>0.49056603773584906</v>
      </c>
      <c r="J2959" t="str">
        <v>Block Group 2, Census Tract 9303, Warren County, Tennessee</v>
      </c>
    </row>
    <row r="2960" spans="1:10" x14ac:dyDescent="0.3">
      <c r="A2960" s="167" t="s">
        <v>7699</v>
      </c>
      <c r="B2960" s="168" t="s">
        <v>3870</v>
      </c>
      <c r="C2960" s="168" t="s">
        <v>7664</v>
      </c>
      <c r="D2960" s="169">
        <v>345</v>
      </c>
      <c r="E2960" s="169">
        <v>890</v>
      </c>
      <c r="F2960" s="170">
        <v>2415</v>
      </c>
      <c r="G2960" s="170">
        <v>4555</v>
      </c>
      <c r="H2960" s="165">
        <f t="shared" si="56"/>
        <v>0.19538968166849616</v>
      </c>
      <c r="J2960" t="str">
        <v>Block Group 2, Census Tract 9303.01, Haywood County, Tennessee</v>
      </c>
    </row>
    <row r="2961" spans="1:10" x14ac:dyDescent="0.3">
      <c r="A2961" s="167" t="s">
        <v>7699</v>
      </c>
      <c r="B2961" s="168" t="s">
        <v>3871</v>
      </c>
      <c r="C2961" s="168" t="s">
        <v>7664</v>
      </c>
      <c r="D2961" s="169">
        <v>65</v>
      </c>
      <c r="E2961" s="169">
        <v>145</v>
      </c>
      <c r="F2961" s="169">
        <v>940</v>
      </c>
      <c r="G2961" s="170">
        <v>1880</v>
      </c>
      <c r="H2961" s="165">
        <f t="shared" si="56"/>
        <v>7.7127659574468085E-2</v>
      </c>
      <c r="J2961" t="str">
        <v>Block Group 2, Census Tract 9303.02, Haywood County, Tennessee</v>
      </c>
    </row>
    <row r="2962" spans="1:10" x14ac:dyDescent="0.3">
      <c r="A2962" s="167" t="s">
        <v>7699</v>
      </c>
      <c r="B2962" s="168" t="s">
        <v>3872</v>
      </c>
      <c r="C2962" s="168" t="s">
        <v>7664</v>
      </c>
      <c r="D2962" s="169">
        <v>110</v>
      </c>
      <c r="E2962" s="169">
        <v>175</v>
      </c>
      <c r="F2962" s="169">
        <v>580</v>
      </c>
      <c r="G2962" s="170">
        <v>1090</v>
      </c>
      <c r="H2962" s="165">
        <f t="shared" si="56"/>
        <v>0.16055045871559634</v>
      </c>
      <c r="J2962" t="str">
        <v>Block Group 2, Census Tract 9304, Haywood County, Tennessee</v>
      </c>
    </row>
    <row r="2963" spans="1:10" x14ac:dyDescent="0.3">
      <c r="A2963" s="167" t="s">
        <v>7699</v>
      </c>
      <c r="B2963" s="168" t="s">
        <v>3873</v>
      </c>
      <c r="C2963" s="168" t="s">
        <v>7664</v>
      </c>
      <c r="D2963" s="169">
        <v>230</v>
      </c>
      <c r="E2963" s="169">
        <v>740</v>
      </c>
      <c r="F2963" s="170">
        <v>1760</v>
      </c>
      <c r="G2963" s="170">
        <v>3415</v>
      </c>
      <c r="H2963" s="165">
        <f t="shared" si="56"/>
        <v>0.21669106881405564</v>
      </c>
      <c r="J2963" t="str">
        <v>Block Group 2, Census Tract 9304, McNairy County, Tennessee</v>
      </c>
    </row>
    <row r="2964" spans="1:10" x14ac:dyDescent="0.3">
      <c r="A2964" s="167" t="s">
        <v>7699</v>
      </c>
      <c r="B2964" s="168" t="s">
        <v>3874</v>
      </c>
      <c r="C2964" s="168" t="s">
        <v>7664</v>
      </c>
      <c r="D2964" s="169">
        <v>545</v>
      </c>
      <c r="E2964" s="169">
        <v>680</v>
      </c>
      <c r="F2964" s="169">
        <v>950</v>
      </c>
      <c r="G2964" s="170">
        <v>1525</v>
      </c>
      <c r="H2964" s="165">
        <f t="shared" si="56"/>
        <v>0.4459016393442623</v>
      </c>
      <c r="J2964" t="str">
        <v>Block Group 2, Census Tract 9304, Warren County, Tennessee</v>
      </c>
    </row>
    <row r="2965" spans="1:10" x14ac:dyDescent="0.3">
      <c r="A2965" s="167" t="s">
        <v>7699</v>
      </c>
      <c r="B2965" s="168" t="s">
        <v>3875</v>
      </c>
      <c r="C2965" s="168" t="s">
        <v>7664</v>
      </c>
      <c r="D2965" s="169">
        <v>170</v>
      </c>
      <c r="E2965" s="169">
        <v>985</v>
      </c>
      <c r="F2965" s="170">
        <v>1835</v>
      </c>
      <c r="G2965" s="170">
        <v>2870</v>
      </c>
      <c r="H2965" s="165">
        <f t="shared" si="56"/>
        <v>0.343205574912892</v>
      </c>
      <c r="J2965" t="str">
        <v>Block Group 2, Census Tract 9305, Haywood County, Tennessee</v>
      </c>
    </row>
    <row r="2966" spans="1:10" x14ac:dyDescent="0.3">
      <c r="A2966" s="167" t="s">
        <v>7699</v>
      </c>
      <c r="B2966" s="168" t="s">
        <v>3876</v>
      </c>
      <c r="C2966" s="168" t="s">
        <v>7664</v>
      </c>
      <c r="D2966" s="169">
        <v>385</v>
      </c>
      <c r="E2966" s="170">
        <v>1090</v>
      </c>
      <c r="F2966" s="170">
        <v>1260</v>
      </c>
      <c r="G2966" s="170">
        <v>1480</v>
      </c>
      <c r="H2966" s="165">
        <f t="shared" si="56"/>
        <v>0.73648648648648651</v>
      </c>
      <c r="J2966" t="str">
        <v>Block Group 2, Census Tract 9305, Warren County, Tennessee</v>
      </c>
    </row>
    <row r="2967" spans="1:10" x14ac:dyDescent="0.3">
      <c r="A2967" s="167" t="s">
        <v>7699</v>
      </c>
      <c r="B2967" s="168" t="s">
        <v>3877</v>
      </c>
      <c r="C2967" s="168" t="s">
        <v>7664</v>
      </c>
      <c r="D2967" s="169">
        <v>470</v>
      </c>
      <c r="E2967" s="169">
        <v>705</v>
      </c>
      <c r="F2967" s="169">
        <v>815</v>
      </c>
      <c r="G2967" s="170">
        <v>1180</v>
      </c>
      <c r="H2967" s="165">
        <f t="shared" si="56"/>
        <v>0.59745762711864403</v>
      </c>
      <c r="J2967" t="str">
        <v>Block Group 2, Census Tract 9305.01, McNairy County, Tennessee</v>
      </c>
    </row>
    <row r="2968" spans="1:10" x14ac:dyDescent="0.3">
      <c r="A2968" s="167" t="s">
        <v>7699</v>
      </c>
      <c r="B2968" s="168" t="s">
        <v>3878</v>
      </c>
      <c r="C2968" s="168" t="s">
        <v>7664</v>
      </c>
      <c r="D2968" s="169">
        <v>235</v>
      </c>
      <c r="E2968" s="169">
        <v>275</v>
      </c>
      <c r="F2968" s="169">
        <v>340</v>
      </c>
      <c r="G2968" s="169">
        <v>340</v>
      </c>
      <c r="H2968" s="165">
        <f t="shared" si="56"/>
        <v>0.80882352941176472</v>
      </c>
      <c r="J2968" t="str">
        <v>Block Group 2, Census Tract 9305.02, McNairy County, Tennessee</v>
      </c>
    </row>
    <row r="2969" spans="1:10" x14ac:dyDescent="0.3">
      <c r="A2969" s="167" t="s">
        <v>7699</v>
      </c>
      <c r="B2969" s="168" t="s">
        <v>3879</v>
      </c>
      <c r="C2969" s="168" t="s">
        <v>7664</v>
      </c>
      <c r="D2969" s="169">
        <v>275</v>
      </c>
      <c r="E2969" s="169">
        <v>435</v>
      </c>
      <c r="F2969" s="169">
        <v>485</v>
      </c>
      <c r="G2969" s="169">
        <v>520</v>
      </c>
      <c r="H2969" s="165">
        <f t="shared" si="56"/>
        <v>0.83653846153846156</v>
      </c>
      <c r="J2969" t="str">
        <v>Block Group 2, Census Tract 9306, McNairy County, Tennessee</v>
      </c>
    </row>
    <row r="2970" spans="1:10" x14ac:dyDescent="0.3">
      <c r="A2970" s="167" t="s">
        <v>7699</v>
      </c>
      <c r="B2970" s="168" t="s">
        <v>3880</v>
      </c>
      <c r="C2970" s="168" t="s">
        <v>7664</v>
      </c>
      <c r="D2970" s="169">
        <v>700</v>
      </c>
      <c r="E2970" s="170">
        <v>1010</v>
      </c>
      <c r="F2970" s="170">
        <v>1565</v>
      </c>
      <c r="G2970" s="170">
        <v>2585</v>
      </c>
      <c r="H2970" s="165">
        <f t="shared" si="56"/>
        <v>0.390715667311412</v>
      </c>
      <c r="J2970" t="str">
        <v>Block Group 2, Census Tract 9306, Warren County, Tennessee</v>
      </c>
    </row>
    <row r="2971" spans="1:10" x14ac:dyDescent="0.3">
      <c r="A2971" s="167" t="s">
        <v>7699</v>
      </c>
      <c r="B2971" s="168" t="s">
        <v>3881</v>
      </c>
      <c r="C2971" s="168" t="s">
        <v>7664</v>
      </c>
      <c r="D2971" s="169">
        <v>100</v>
      </c>
      <c r="E2971" s="169">
        <v>250</v>
      </c>
      <c r="F2971" s="169">
        <v>400</v>
      </c>
      <c r="G2971" s="169">
        <v>400</v>
      </c>
      <c r="H2971" s="165">
        <f t="shared" si="56"/>
        <v>0.625</v>
      </c>
      <c r="J2971" t="str">
        <v>Block Group 2, Census Tract 9307, McNairy County, Tennessee</v>
      </c>
    </row>
    <row r="2972" spans="1:10" x14ac:dyDescent="0.3">
      <c r="A2972" s="167" t="s">
        <v>7699</v>
      </c>
      <c r="B2972" s="168" t="s">
        <v>3882</v>
      </c>
      <c r="C2972" s="168" t="s">
        <v>7664</v>
      </c>
      <c r="D2972" s="169">
        <v>480</v>
      </c>
      <c r="E2972" s="169">
        <v>600</v>
      </c>
      <c r="F2972" s="169">
        <v>660</v>
      </c>
      <c r="G2972" s="169">
        <v>780</v>
      </c>
      <c r="H2972" s="165">
        <f t="shared" si="56"/>
        <v>0.76923076923076927</v>
      </c>
      <c r="J2972" t="str">
        <v>Block Group 2, Census Tract 9307, Warren County, Tennessee</v>
      </c>
    </row>
    <row r="2973" spans="1:10" x14ac:dyDescent="0.3">
      <c r="A2973" s="167" t="s">
        <v>7699</v>
      </c>
      <c r="B2973" s="168" t="s">
        <v>3883</v>
      </c>
      <c r="C2973" s="168" t="s">
        <v>7664</v>
      </c>
      <c r="D2973" s="169">
        <v>315</v>
      </c>
      <c r="E2973" s="169">
        <v>480</v>
      </c>
      <c r="F2973" s="169">
        <v>910</v>
      </c>
      <c r="G2973" s="170">
        <v>1160</v>
      </c>
      <c r="H2973" s="165">
        <f t="shared" si="56"/>
        <v>0.41379310344827586</v>
      </c>
      <c r="J2973" t="str">
        <v>Block Group 2, Census Tract 9308, Warren County, Tennessee</v>
      </c>
    </row>
    <row r="2974" spans="1:10" x14ac:dyDescent="0.3">
      <c r="A2974" s="167" t="s">
        <v>7699</v>
      </c>
      <c r="B2974" s="168" t="s">
        <v>3884</v>
      </c>
      <c r="C2974" s="168" t="s">
        <v>7664</v>
      </c>
      <c r="D2974" s="169">
        <v>450</v>
      </c>
      <c r="E2974" s="169">
        <v>995</v>
      </c>
      <c r="F2974" s="170">
        <v>1275</v>
      </c>
      <c r="G2974" s="170">
        <v>1700</v>
      </c>
      <c r="H2974" s="165">
        <f t="shared" si="56"/>
        <v>0.58529411764705885</v>
      </c>
      <c r="J2974" t="str">
        <v>Block Group 2, Census Tract 9350, White County, Tennessee</v>
      </c>
    </row>
    <row r="2975" spans="1:10" x14ac:dyDescent="0.3">
      <c r="A2975" s="167" t="s">
        <v>7699</v>
      </c>
      <c r="B2975" s="168" t="s">
        <v>3885</v>
      </c>
      <c r="C2975" s="168" t="s">
        <v>7664</v>
      </c>
      <c r="D2975" s="169">
        <v>295</v>
      </c>
      <c r="E2975" s="169">
        <v>670</v>
      </c>
      <c r="F2975" s="169">
        <v>730</v>
      </c>
      <c r="G2975" s="169">
        <v>880</v>
      </c>
      <c r="H2975" s="165">
        <f t="shared" si="56"/>
        <v>0.76136363636363635</v>
      </c>
      <c r="J2975" t="str">
        <v>Block Group 2, Census Tract 9351, White County, Tennessee</v>
      </c>
    </row>
    <row r="2976" spans="1:10" x14ac:dyDescent="0.3">
      <c r="A2976" s="167" t="s">
        <v>7699</v>
      </c>
      <c r="B2976" s="168" t="s">
        <v>3886</v>
      </c>
      <c r="C2976" s="168" t="s">
        <v>7664</v>
      </c>
      <c r="D2976" s="169">
        <v>225</v>
      </c>
      <c r="E2976" s="169">
        <v>290</v>
      </c>
      <c r="F2976" s="169">
        <v>440</v>
      </c>
      <c r="G2976" s="169">
        <v>470</v>
      </c>
      <c r="H2976" s="165">
        <f t="shared" si="56"/>
        <v>0.61702127659574468</v>
      </c>
      <c r="J2976" t="str">
        <v>Block Group 2, Census Tract 9352, White County, Tennessee</v>
      </c>
    </row>
    <row r="2977" spans="1:10" x14ac:dyDescent="0.3">
      <c r="A2977" s="167" t="s">
        <v>7699</v>
      </c>
      <c r="B2977" s="168" t="s">
        <v>3887</v>
      </c>
      <c r="C2977" s="168" t="s">
        <v>7664</v>
      </c>
      <c r="D2977" s="169">
        <v>235</v>
      </c>
      <c r="E2977" s="169">
        <v>295</v>
      </c>
      <c r="F2977" s="169">
        <v>570</v>
      </c>
      <c r="G2977" s="169">
        <v>795</v>
      </c>
      <c r="H2977" s="165">
        <f t="shared" si="56"/>
        <v>0.37106918238993708</v>
      </c>
      <c r="J2977" t="str">
        <v>Block Group 2, Census Tract 9353, White County, Tennessee</v>
      </c>
    </row>
    <row r="2978" spans="1:10" x14ac:dyDescent="0.3">
      <c r="A2978" s="167" t="s">
        <v>7699</v>
      </c>
      <c r="B2978" s="168" t="s">
        <v>3888</v>
      </c>
      <c r="C2978" s="168" t="s">
        <v>7664</v>
      </c>
      <c r="D2978" s="169">
        <v>680</v>
      </c>
      <c r="E2978" s="170">
        <v>1195</v>
      </c>
      <c r="F2978" s="170">
        <v>1260</v>
      </c>
      <c r="G2978" s="170">
        <v>1455</v>
      </c>
      <c r="H2978" s="165">
        <f t="shared" si="56"/>
        <v>0.82130584192439859</v>
      </c>
      <c r="J2978" t="str">
        <v>Block Group 2, Census Tract 9354, White County, Tennessee</v>
      </c>
    </row>
    <row r="2979" spans="1:10" x14ac:dyDescent="0.3">
      <c r="A2979" s="167" t="s">
        <v>7699</v>
      </c>
      <c r="B2979" s="168" t="s">
        <v>3889</v>
      </c>
      <c r="C2979" s="168" t="s">
        <v>7664</v>
      </c>
      <c r="D2979" s="169">
        <v>330</v>
      </c>
      <c r="E2979" s="169">
        <v>345</v>
      </c>
      <c r="F2979" s="169">
        <v>375</v>
      </c>
      <c r="G2979" s="169">
        <v>595</v>
      </c>
      <c r="H2979" s="165">
        <f t="shared" si="56"/>
        <v>0.57983193277310929</v>
      </c>
      <c r="J2979" t="str">
        <v>Block Group 2, Census Tract 9355, White County, Tennessee</v>
      </c>
    </row>
    <row r="2980" spans="1:10" x14ac:dyDescent="0.3">
      <c r="A2980" s="167" t="s">
        <v>7699</v>
      </c>
      <c r="B2980" s="168" t="s">
        <v>3890</v>
      </c>
      <c r="C2980" s="168" t="s">
        <v>7664</v>
      </c>
      <c r="D2980" s="169">
        <v>320</v>
      </c>
      <c r="E2980" s="170">
        <v>1195</v>
      </c>
      <c r="F2980" s="170">
        <v>1390</v>
      </c>
      <c r="G2980" s="170">
        <v>1405</v>
      </c>
      <c r="H2980" s="165">
        <f t="shared" si="56"/>
        <v>0.85053380782918153</v>
      </c>
      <c r="J2980" t="str">
        <v>Block Group 2, Census Tract 94, Shelby County, Tennessee</v>
      </c>
    </row>
    <row r="2981" spans="1:10" x14ac:dyDescent="0.3">
      <c r="A2981" s="167" t="s">
        <v>7699</v>
      </c>
      <c r="B2981" s="168" t="s">
        <v>3891</v>
      </c>
      <c r="C2981" s="168" t="s">
        <v>7664</v>
      </c>
      <c r="D2981" s="169">
        <v>360</v>
      </c>
      <c r="E2981" s="169">
        <v>705</v>
      </c>
      <c r="F2981" s="169">
        <v>900</v>
      </c>
      <c r="G2981" s="170">
        <v>1000</v>
      </c>
      <c r="H2981" s="165">
        <f t="shared" si="56"/>
        <v>0.70499999999999996</v>
      </c>
      <c r="J2981" t="str">
        <v>Block Group 2, Census Tract 95.01, Shelby County, Tennessee</v>
      </c>
    </row>
    <row r="2982" spans="1:10" x14ac:dyDescent="0.3">
      <c r="A2982" s="167" t="s">
        <v>7699</v>
      </c>
      <c r="B2982" s="168" t="s">
        <v>3892</v>
      </c>
      <c r="C2982" s="168" t="s">
        <v>7664</v>
      </c>
      <c r="D2982" s="169">
        <v>70</v>
      </c>
      <c r="E2982" s="169">
        <v>355</v>
      </c>
      <c r="F2982" s="169">
        <v>510</v>
      </c>
      <c r="G2982" s="169">
        <v>615</v>
      </c>
      <c r="H2982" s="165">
        <f t="shared" si="56"/>
        <v>0.57723577235772361</v>
      </c>
      <c r="J2982" t="str">
        <v>Block Group 2, Census Tract 95.02, Shelby County, Tennessee</v>
      </c>
    </row>
    <row r="2983" spans="1:10" x14ac:dyDescent="0.3">
      <c r="A2983" s="167" t="s">
        <v>7699</v>
      </c>
      <c r="B2983" s="168" t="s">
        <v>3893</v>
      </c>
      <c r="C2983" s="168" t="s">
        <v>7664</v>
      </c>
      <c r="D2983" s="169">
        <v>185</v>
      </c>
      <c r="E2983" s="169">
        <v>455</v>
      </c>
      <c r="F2983" s="169">
        <v>545</v>
      </c>
      <c r="G2983" s="170">
        <v>2005</v>
      </c>
      <c r="H2983" s="165">
        <f t="shared" si="56"/>
        <v>0.22693266832917705</v>
      </c>
      <c r="J2983" t="str">
        <v>Block Group 2, Census Tract 9501, Bedford County, Tennessee</v>
      </c>
    </row>
    <row r="2984" spans="1:10" x14ac:dyDescent="0.3">
      <c r="A2984" s="167" t="s">
        <v>7699</v>
      </c>
      <c r="B2984" s="168" t="s">
        <v>3894</v>
      </c>
      <c r="C2984" s="168" t="s">
        <v>7664</v>
      </c>
      <c r="D2984" s="169">
        <v>160</v>
      </c>
      <c r="E2984" s="169">
        <v>580</v>
      </c>
      <c r="F2984" s="170">
        <v>1330</v>
      </c>
      <c r="G2984" s="170">
        <v>1810</v>
      </c>
      <c r="H2984" s="165">
        <f t="shared" si="56"/>
        <v>0.32044198895027626</v>
      </c>
      <c r="J2984" t="str">
        <v>Block Group 2, Census Tract 9501, Campbell County, Tennessee</v>
      </c>
    </row>
    <row r="2985" spans="1:10" x14ac:dyDescent="0.3">
      <c r="A2985" s="167" t="s">
        <v>7699</v>
      </c>
      <c r="B2985" s="168" t="s">
        <v>3895</v>
      </c>
      <c r="C2985" s="168" t="s">
        <v>7664</v>
      </c>
      <c r="D2985" s="169">
        <v>925</v>
      </c>
      <c r="E2985" s="170">
        <v>1305</v>
      </c>
      <c r="F2985" s="170">
        <v>1740</v>
      </c>
      <c r="G2985" s="170">
        <v>2225</v>
      </c>
      <c r="H2985" s="165">
        <f t="shared" si="56"/>
        <v>0.58651685393258424</v>
      </c>
      <c r="J2985" t="str">
        <v>Block Group 2, Census Tract 9501, Hardeman County, Tennessee</v>
      </c>
    </row>
    <row r="2986" spans="1:10" x14ac:dyDescent="0.3">
      <c r="A2986" s="167" t="s">
        <v>7699</v>
      </c>
      <c r="B2986" s="168" t="s">
        <v>3896</v>
      </c>
      <c r="C2986" s="168" t="s">
        <v>7664</v>
      </c>
      <c r="D2986" s="169">
        <v>380</v>
      </c>
      <c r="E2986" s="169">
        <v>440</v>
      </c>
      <c r="F2986" s="169">
        <v>540</v>
      </c>
      <c r="G2986" s="169">
        <v>710</v>
      </c>
      <c r="H2986" s="165">
        <f t="shared" si="56"/>
        <v>0.61971830985915488</v>
      </c>
      <c r="J2986" t="str">
        <v>Block Group 2, Census Tract 9501, Hickman County, Tennessee</v>
      </c>
    </row>
    <row r="2987" spans="1:10" x14ac:dyDescent="0.3">
      <c r="A2987" s="167" t="s">
        <v>7699</v>
      </c>
      <c r="B2987" s="168" t="s">
        <v>3897</v>
      </c>
      <c r="C2987" s="168" t="s">
        <v>7664</v>
      </c>
      <c r="D2987" s="169">
        <v>360</v>
      </c>
      <c r="E2987" s="170">
        <v>1125</v>
      </c>
      <c r="F2987" s="170">
        <v>2200</v>
      </c>
      <c r="G2987" s="170">
        <v>3060</v>
      </c>
      <c r="H2987" s="165">
        <f t="shared" si="56"/>
        <v>0.36764705882352944</v>
      </c>
      <c r="J2987" t="str">
        <v>Block Group 2, Census Tract 9501, Overton County, Tennessee</v>
      </c>
    </row>
    <row r="2988" spans="1:10" x14ac:dyDescent="0.3">
      <c r="A2988" s="167" t="s">
        <v>7699</v>
      </c>
      <c r="B2988" s="168" t="s">
        <v>3898</v>
      </c>
      <c r="C2988" s="168" t="s">
        <v>7664</v>
      </c>
      <c r="D2988" s="169">
        <v>120</v>
      </c>
      <c r="E2988" s="169">
        <v>135</v>
      </c>
      <c r="F2988" s="169">
        <v>790</v>
      </c>
      <c r="G2988" s="170">
        <v>1110</v>
      </c>
      <c r="H2988" s="165">
        <f t="shared" si="56"/>
        <v>0.12162162162162163</v>
      </c>
      <c r="J2988" t="str">
        <v>Block Group 2, Census Tract 9501, Wayne County, Tennessee</v>
      </c>
    </row>
    <row r="2989" spans="1:10" x14ac:dyDescent="0.3">
      <c r="A2989" s="167" t="s">
        <v>7699</v>
      </c>
      <c r="B2989" s="168" t="s">
        <v>3899</v>
      </c>
      <c r="C2989" s="168" t="s">
        <v>7664</v>
      </c>
      <c r="D2989" s="169">
        <v>425</v>
      </c>
      <c r="E2989" s="169">
        <v>630</v>
      </c>
      <c r="F2989" s="169">
        <v>895</v>
      </c>
      <c r="G2989" s="170">
        <v>1320</v>
      </c>
      <c r="H2989" s="165">
        <f t="shared" si="56"/>
        <v>0.47727272727272729</v>
      </c>
      <c r="J2989" t="str">
        <v>Block Group 2, Census Tract 9502, Campbell County, Tennessee</v>
      </c>
    </row>
    <row r="2990" spans="1:10" x14ac:dyDescent="0.3">
      <c r="A2990" s="167" t="s">
        <v>7699</v>
      </c>
      <c r="B2990" s="168" t="s">
        <v>3900</v>
      </c>
      <c r="C2990" s="168" t="s">
        <v>7664</v>
      </c>
      <c r="D2990" s="169">
        <v>480</v>
      </c>
      <c r="E2990" s="169">
        <v>775</v>
      </c>
      <c r="F2990" s="170">
        <v>1500</v>
      </c>
      <c r="G2990" s="170">
        <v>2075</v>
      </c>
      <c r="H2990" s="165">
        <f t="shared" si="56"/>
        <v>0.37349397590361444</v>
      </c>
      <c r="J2990" t="str">
        <v>Block Group 2, Census Tract 9502, Hardeman County, Tennessee</v>
      </c>
    </row>
    <row r="2991" spans="1:10" x14ac:dyDescent="0.3">
      <c r="A2991" s="167" t="s">
        <v>7699</v>
      </c>
      <c r="B2991" s="168" t="s">
        <v>3901</v>
      </c>
      <c r="C2991" s="168" t="s">
        <v>7664</v>
      </c>
      <c r="D2991" s="169">
        <v>85</v>
      </c>
      <c r="E2991" s="169">
        <v>290</v>
      </c>
      <c r="F2991" s="169">
        <v>545</v>
      </c>
      <c r="G2991" s="169">
        <v>900</v>
      </c>
      <c r="H2991" s="165">
        <f t="shared" si="56"/>
        <v>0.32222222222222224</v>
      </c>
      <c r="J2991" t="str">
        <v>Block Group 2, Census Tract 9502, Wayne County, Tennessee</v>
      </c>
    </row>
    <row r="2992" spans="1:10" x14ac:dyDescent="0.3">
      <c r="A2992" s="167" t="s">
        <v>7699</v>
      </c>
      <c r="B2992" s="168" t="s">
        <v>3902</v>
      </c>
      <c r="C2992" s="168" t="s">
        <v>7664</v>
      </c>
      <c r="D2992" s="169">
        <v>695</v>
      </c>
      <c r="E2992" s="170">
        <v>1105</v>
      </c>
      <c r="F2992" s="170">
        <v>1355</v>
      </c>
      <c r="G2992" s="170">
        <v>2295</v>
      </c>
      <c r="H2992" s="165">
        <f t="shared" si="56"/>
        <v>0.48148148148148145</v>
      </c>
      <c r="J2992" t="str">
        <v>Block Group 2, Census Tract 9502.01, Bedford County, Tennessee</v>
      </c>
    </row>
    <row r="2993" spans="1:10" x14ac:dyDescent="0.3">
      <c r="A2993" s="167" t="s">
        <v>7699</v>
      </c>
      <c r="B2993" s="168" t="s">
        <v>3903</v>
      </c>
      <c r="C2993" s="168" t="s">
        <v>7664</v>
      </c>
      <c r="D2993" s="169">
        <v>325</v>
      </c>
      <c r="E2993" s="169">
        <v>580</v>
      </c>
      <c r="F2993" s="169">
        <v>865</v>
      </c>
      <c r="G2993" s="170">
        <v>1725</v>
      </c>
      <c r="H2993" s="165">
        <f t="shared" si="56"/>
        <v>0.336231884057971</v>
      </c>
      <c r="J2993" t="str">
        <v>Block Group 2, Census Tract 9502.01, Hickman County, Tennessee</v>
      </c>
    </row>
    <row r="2994" spans="1:10" x14ac:dyDescent="0.3">
      <c r="A2994" s="167" t="s">
        <v>7699</v>
      </c>
      <c r="B2994" s="168" t="s">
        <v>3904</v>
      </c>
      <c r="C2994" s="168" t="s">
        <v>7664</v>
      </c>
      <c r="D2994" s="169">
        <v>40</v>
      </c>
      <c r="E2994" s="169">
        <v>320</v>
      </c>
      <c r="F2994" s="169">
        <v>495</v>
      </c>
      <c r="G2994" s="169">
        <v>990</v>
      </c>
      <c r="H2994" s="165">
        <f t="shared" si="56"/>
        <v>0.32323232323232326</v>
      </c>
      <c r="J2994" t="str">
        <v>Block Group 2, Census Tract 9502.01, Polk County, Tennessee</v>
      </c>
    </row>
    <row r="2995" spans="1:10" x14ac:dyDescent="0.3">
      <c r="A2995" s="167" t="s">
        <v>7699</v>
      </c>
      <c r="B2995" s="168" t="s">
        <v>3905</v>
      </c>
      <c r="C2995" s="168" t="s">
        <v>7664</v>
      </c>
      <c r="D2995" s="169">
        <v>765</v>
      </c>
      <c r="E2995" s="170">
        <v>1285</v>
      </c>
      <c r="F2995" s="170">
        <v>1890</v>
      </c>
      <c r="G2995" s="170">
        <v>2375</v>
      </c>
      <c r="H2995" s="165">
        <f t="shared" si="56"/>
        <v>0.54105263157894734</v>
      </c>
      <c r="J2995" t="str">
        <v>Block Group 2, Census Tract 9502.02, Bedford County, Tennessee</v>
      </c>
    </row>
    <row r="2996" spans="1:10" x14ac:dyDescent="0.3">
      <c r="A2996" s="167" t="s">
        <v>7699</v>
      </c>
      <c r="B2996" s="168" t="s">
        <v>3906</v>
      </c>
      <c r="C2996" s="168" t="s">
        <v>7664</v>
      </c>
      <c r="D2996" s="169">
        <v>315</v>
      </c>
      <c r="E2996" s="170">
        <v>1170</v>
      </c>
      <c r="F2996" s="170">
        <v>1370</v>
      </c>
      <c r="G2996" s="170">
        <v>1405</v>
      </c>
      <c r="H2996" s="165">
        <f t="shared" si="56"/>
        <v>0.83274021352313166</v>
      </c>
      <c r="J2996" t="str">
        <v>Block Group 2, Census Tract 9502.02, Hickman County, Tennessee</v>
      </c>
    </row>
    <row r="2997" spans="1:10" x14ac:dyDescent="0.3">
      <c r="A2997" s="167" t="s">
        <v>7699</v>
      </c>
      <c r="B2997" s="168" t="s">
        <v>3907</v>
      </c>
      <c r="C2997" s="168" t="s">
        <v>7664</v>
      </c>
      <c r="D2997" s="169">
        <v>65</v>
      </c>
      <c r="E2997" s="169">
        <v>340</v>
      </c>
      <c r="F2997" s="169">
        <v>775</v>
      </c>
      <c r="G2997" s="170">
        <v>1890</v>
      </c>
      <c r="H2997" s="165">
        <f t="shared" si="56"/>
        <v>0.17989417989417988</v>
      </c>
      <c r="J2997" t="str">
        <v>Block Group 2, Census Tract 9502.03, Polk County, Tennessee</v>
      </c>
    </row>
    <row r="2998" spans="1:10" x14ac:dyDescent="0.3">
      <c r="A2998" s="167" t="s">
        <v>7699</v>
      </c>
      <c r="B2998" s="168" t="s">
        <v>3908</v>
      </c>
      <c r="C2998" s="168" t="s">
        <v>7664</v>
      </c>
      <c r="D2998" s="169">
        <v>340</v>
      </c>
      <c r="E2998" s="169">
        <v>460</v>
      </c>
      <c r="F2998" s="169">
        <v>570</v>
      </c>
      <c r="G2998" s="170">
        <v>1385</v>
      </c>
      <c r="H2998" s="165">
        <f t="shared" si="56"/>
        <v>0.33212996389891697</v>
      </c>
      <c r="J2998" t="str">
        <v>Block Group 2, Census Tract 9502.04, Polk County, Tennessee</v>
      </c>
    </row>
    <row r="2999" spans="1:10" x14ac:dyDescent="0.3">
      <c r="A2999" s="167" t="s">
        <v>7699</v>
      </c>
      <c r="B2999" s="168" t="s">
        <v>3909</v>
      </c>
      <c r="C2999" s="168" t="s">
        <v>7664</v>
      </c>
      <c r="D2999" s="169">
        <v>250</v>
      </c>
      <c r="E2999" s="169">
        <v>530</v>
      </c>
      <c r="F2999" s="169">
        <v>720</v>
      </c>
      <c r="G2999" s="170">
        <v>1680</v>
      </c>
      <c r="H2999" s="165">
        <f t="shared" si="56"/>
        <v>0.31547619047619047</v>
      </c>
      <c r="J2999" t="str">
        <v>Block Group 2, Census Tract 9503, Bedford County, Tennessee</v>
      </c>
    </row>
    <row r="3000" spans="1:10" x14ac:dyDescent="0.3">
      <c r="A3000" s="167" t="s">
        <v>7699</v>
      </c>
      <c r="B3000" s="168" t="s">
        <v>3910</v>
      </c>
      <c r="C3000" s="168" t="s">
        <v>7664</v>
      </c>
      <c r="D3000" s="169">
        <v>170</v>
      </c>
      <c r="E3000" s="169">
        <v>290</v>
      </c>
      <c r="F3000" s="170">
        <v>1175</v>
      </c>
      <c r="G3000" s="170">
        <v>2375</v>
      </c>
      <c r="H3000" s="165">
        <f t="shared" si="56"/>
        <v>0.12210526315789473</v>
      </c>
      <c r="J3000" t="str">
        <v>Block Group 2, Census Tract 9503, Campbell County, Tennessee</v>
      </c>
    </row>
    <row r="3001" spans="1:10" x14ac:dyDescent="0.3">
      <c r="A3001" s="167" t="s">
        <v>7699</v>
      </c>
      <c r="B3001" s="168" t="s">
        <v>3911</v>
      </c>
      <c r="C3001" s="168" t="s">
        <v>7664</v>
      </c>
      <c r="D3001" s="169">
        <v>425</v>
      </c>
      <c r="E3001" s="169">
        <v>700</v>
      </c>
      <c r="F3001" s="169">
        <v>990</v>
      </c>
      <c r="G3001" s="170">
        <v>1360</v>
      </c>
      <c r="H3001" s="165">
        <f t="shared" si="56"/>
        <v>0.51470588235294112</v>
      </c>
      <c r="J3001" t="str">
        <v>Block Group 2, Census Tract 9503, Hardeman County, Tennessee</v>
      </c>
    </row>
    <row r="3002" spans="1:10" x14ac:dyDescent="0.3">
      <c r="A3002" s="167" t="s">
        <v>7699</v>
      </c>
      <c r="B3002" s="168" t="s">
        <v>3912</v>
      </c>
      <c r="C3002" s="168" t="s">
        <v>7664</v>
      </c>
      <c r="D3002" s="169">
        <v>460</v>
      </c>
      <c r="E3002" s="169">
        <v>620</v>
      </c>
      <c r="F3002" s="170">
        <v>1240</v>
      </c>
      <c r="G3002" s="170">
        <v>2275</v>
      </c>
      <c r="H3002" s="165">
        <f t="shared" si="56"/>
        <v>0.2725274725274725</v>
      </c>
      <c r="J3002" t="str">
        <v>Block Group 2, Census Tract 9503, Polk County, Tennessee</v>
      </c>
    </row>
    <row r="3003" spans="1:10" x14ac:dyDescent="0.3">
      <c r="A3003" s="167" t="s">
        <v>7699</v>
      </c>
      <c r="B3003" s="168" t="s">
        <v>3913</v>
      </c>
      <c r="C3003" s="168" t="s">
        <v>7664</v>
      </c>
      <c r="D3003" s="169">
        <v>75</v>
      </c>
      <c r="E3003" s="169">
        <v>285</v>
      </c>
      <c r="F3003" s="169">
        <v>560</v>
      </c>
      <c r="G3003" s="169">
        <v>845</v>
      </c>
      <c r="H3003" s="165">
        <f t="shared" si="56"/>
        <v>0.33727810650887574</v>
      </c>
      <c r="J3003" t="str">
        <v>Block Group 2, Census Tract 9503, Wayne County, Tennessee</v>
      </c>
    </row>
    <row r="3004" spans="1:10" x14ac:dyDescent="0.3">
      <c r="A3004" s="167" t="s">
        <v>7699</v>
      </c>
      <c r="B3004" s="168" t="s">
        <v>3914</v>
      </c>
      <c r="C3004" s="168" t="s">
        <v>7664</v>
      </c>
      <c r="D3004" s="169">
        <v>250</v>
      </c>
      <c r="E3004" s="170">
        <v>1150</v>
      </c>
      <c r="F3004" s="170">
        <v>1570</v>
      </c>
      <c r="G3004" s="170">
        <v>2235</v>
      </c>
      <c r="H3004" s="165">
        <f t="shared" si="56"/>
        <v>0.5145413870246085</v>
      </c>
      <c r="J3004" t="str">
        <v>Block Group 2, Census Tract 9503.01, Hickman County, Tennessee</v>
      </c>
    </row>
    <row r="3005" spans="1:10" x14ac:dyDescent="0.3">
      <c r="A3005" s="167" t="s">
        <v>7699</v>
      </c>
      <c r="B3005" s="168" t="s">
        <v>3915</v>
      </c>
      <c r="C3005" s="168" t="s">
        <v>7665</v>
      </c>
      <c r="D3005" s="169">
        <v>290</v>
      </c>
      <c r="E3005" s="169">
        <v>480</v>
      </c>
      <c r="F3005" s="169">
        <v>980</v>
      </c>
      <c r="G3005" s="170">
        <v>1805</v>
      </c>
      <c r="H3005" s="165">
        <f t="shared" si="56"/>
        <v>0.26592797783933519</v>
      </c>
      <c r="J3005" t="str">
        <v>Block Group 2, Census Tract 9503.01, Overton County, Tennessee</v>
      </c>
    </row>
    <row r="3006" spans="1:10" x14ac:dyDescent="0.3">
      <c r="A3006" s="167" t="s">
        <v>7699</v>
      </c>
      <c r="B3006" s="168" t="s">
        <v>3916</v>
      </c>
      <c r="C3006" s="168" t="s">
        <v>7665</v>
      </c>
      <c r="D3006" s="169">
        <v>185</v>
      </c>
      <c r="E3006" s="169">
        <v>385</v>
      </c>
      <c r="F3006" s="169">
        <v>510</v>
      </c>
      <c r="G3006" s="169">
        <v>770</v>
      </c>
      <c r="H3006" s="165">
        <f t="shared" si="56"/>
        <v>0.5</v>
      </c>
      <c r="J3006" t="str">
        <v>Block Group 2, Census Tract 9503.02, Hickman County, Tennessee</v>
      </c>
    </row>
    <row r="3007" spans="1:10" x14ac:dyDescent="0.3">
      <c r="A3007" s="167" t="s">
        <v>7699</v>
      </c>
      <c r="B3007" s="168" t="s">
        <v>3917</v>
      </c>
      <c r="C3007" s="168" t="s">
        <v>7665</v>
      </c>
      <c r="D3007" s="169">
        <v>340</v>
      </c>
      <c r="E3007" s="169">
        <v>510</v>
      </c>
      <c r="F3007" s="169">
        <v>685</v>
      </c>
      <c r="G3007" s="169">
        <v>835</v>
      </c>
      <c r="H3007" s="165">
        <f t="shared" si="56"/>
        <v>0.6107784431137725</v>
      </c>
      <c r="J3007" t="str">
        <v>Block Group 2, Census Tract 9503.02, Overton County, Tennessee</v>
      </c>
    </row>
    <row r="3008" spans="1:10" x14ac:dyDescent="0.3">
      <c r="A3008" s="167" t="s">
        <v>7699</v>
      </c>
      <c r="B3008" s="168" t="s">
        <v>3918</v>
      </c>
      <c r="C3008" s="168" t="s">
        <v>7665</v>
      </c>
      <c r="D3008" s="169">
        <v>580</v>
      </c>
      <c r="E3008" s="169">
        <v>715</v>
      </c>
      <c r="F3008" s="169">
        <v>990</v>
      </c>
      <c r="G3008" s="170">
        <v>1870</v>
      </c>
      <c r="H3008" s="165">
        <f t="shared" si="56"/>
        <v>0.38235294117647056</v>
      </c>
      <c r="J3008" t="str">
        <v>Block Group 2, Census Tract 9504, Campbell County, Tennessee</v>
      </c>
    </row>
    <row r="3009" spans="1:10" x14ac:dyDescent="0.3">
      <c r="A3009" s="167" t="s">
        <v>7699</v>
      </c>
      <c r="B3009" s="168" t="s">
        <v>3919</v>
      </c>
      <c r="C3009" s="168" t="s">
        <v>7665</v>
      </c>
      <c r="D3009" s="169">
        <v>255</v>
      </c>
      <c r="E3009" s="169">
        <v>430</v>
      </c>
      <c r="F3009" s="169">
        <v>665</v>
      </c>
      <c r="G3009" s="170">
        <v>1220</v>
      </c>
      <c r="H3009" s="165">
        <f t="shared" si="56"/>
        <v>0.35245901639344263</v>
      </c>
      <c r="J3009" t="str">
        <v>Block Group 2, Census Tract 9504, Hardeman County, Tennessee</v>
      </c>
    </row>
    <row r="3010" spans="1:10" x14ac:dyDescent="0.3">
      <c r="A3010" s="167" t="s">
        <v>7699</v>
      </c>
      <c r="B3010" s="168" t="s">
        <v>3920</v>
      </c>
      <c r="C3010" s="168" t="s">
        <v>7665</v>
      </c>
      <c r="D3010" s="169">
        <v>350</v>
      </c>
      <c r="E3010" s="169">
        <v>635</v>
      </c>
      <c r="F3010" s="170">
        <v>1050</v>
      </c>
      <c r="G3010" s="170">
        <v>1440</v>
      </c>
      <c r="H3010" s="165">
        <f t="shared" si="56"/>
        <v>0.44097222222222221</v>
      </c>
      <c r="J3010" t="str">
        <v>Block Group 2, Census Tract 9504, Hickman County, Tennessee</v>
      </c>
    </row>
    <row r="3011" spans="1:10" x14ac:dyDescent="0.3">
      <c r="A3011" s="167" t="s">
        <v>7699</v>
      </c>
      <c r="B3011" s="168" t="s">
        <v>3921</v>
      </c>
      <c r="C3011" s="168" t="s">
        <v>7665</v>
      </c>
      <c r="D3011" s="169">
        <v>185</v>
      </c>
      <c r="E3011" s="169">
        <v>340</v>
      </c>
      <c r="F3011" s="169">
        <v>755</v>
      </c>
      <c r="G3011" s="170">
        <v>1340</v>
      </c>
      <c r="H3011" s="165">
        <f t="shared" si="56"/>
        <v>0.2537313432835821</v>
      </c>
      <c r="J3011" t="str">
        <v>Block Group 2, Census Tract 9504, Overton County, Tennessee</v>
      </c>
    </row>
    <row r="3012" spans="1:10" x14ac:dyDescent="0.3">
      <c r="A3012" s="167" t="s">
        <v>7699</v>
      </c>
      <c r="B3012" s="168" t="s">
        <v>3922</v>
      </c>
      <c r="C3012" s="168" t="s">
        <v>7665</v>
      </c>
      <c r="D3012" s="169">
        <v>270</v>
      </c>
      <c r="E3012" s="169">
        <v>390</v>
      </c>
      <c r="F3012" s="169">
        <v>635</v>
      </c>
      <c r="G3012" s="170">
        <v>1060</v>
      </c>
      <c r="H3012" s="165">
        <f t="shared" ref="H3012:H3075" si="57">E3012/G3012</f>
        <v>0.36792452830188677</v>
      </c>
      <c r="J3012" t="str">
        <v>Block Group 2, Census Tract 9504, Polk County, Tennessee</v>
      </c>
    </row>
    <row r="3013" spans="1:10" x14ac:dyDescent="0.3">
      <c r="A3013" s="167" t="s">
        <v>7699</v>
      </c>
      <c r="B3013" s="168" t="s">
        <v>3923</v>
      </c>
      <c r="C3013" s="168" t="s">
        <v>7665</v>
      </c>
      <c r="D3013" s="169">
        <v>205</v>
      </c>
      <c r="E3013" s="169">
        <v>390</v>
      </c>
      <c r="F3013" s="170">
        <v>1160</v>
      </c>
      <c r="G3013" s="170">
        <v>1785</v>
      </c>
      <c r="H3013" s="165">
        <f t="shared" si="57"/>
        <v>0.21848739495798319</v>
      </c>
      <c r="J3013" t="str">
        <v>Block Group 2, Census Tract 9504, Wayne County, Tennessee</v>
      </c>
    </row>
    <row r="3014" spans="1:10" x14ac:dyDescent="0.3">
      <c r="A3014" s="167" t="s">
        <v>7699</v>
      </c>
      <c r="B3014" s="168" t="s">
        <v>3924</v>
      </c>
      <c r="C3014" s="168" t="s">
        <v>7666</v>
      </c>
      <c r="D3014" s="169">
        <v>180</v>
      </c>
      <c r="E3014" s="169">
        <v>210</v>
      </c>
      <c r="F3014" s="169">
        <v>230</v>
      </c>
      <c r="G3014" s="169">
        <v>970</v>
      </c>
      <c r="H3014" s="165">
        <f t="shared" si="57"/>
        <v>0.21649484536082475</v>
      </c>
      <c r="J3014" t="str">
        <v>Block Group 2, Census Tract 9504.01, Bedford County, Tennessee</v>
      </c>
    </row>
    <row r="3015" spans="1:10" x14ac:dyDescent="0.3">
      <c r="A3015" s="167" t="s">
        <v>7699</v>
      </c>
      <c r="B3015" s="168" t="s">
        <v>3925</v>
      </c>
      <c r="C3015" s="168" t="s">
        <v>7666</v>
      </c>
      <c r="D3015" s="169">
        <v>135</v>
      </c>
      <c r="E3015" s="169">
        <v>255</v>
      </c>
      <c r="F3015" s="169">
        <v>755</v>
      </c>
      <c r="G3015" s="170">
        <v>1455</v>
      </c>
      <c r="H3015" s="165">
        <f t="shared" si="57"/>
        <v>0.17525773195876287</v>
      </c>
      <c r="J3015" t="str">
        <v>Block Group 2, Census Tract 9504.02, Bedford County, Tennessee</v>
      </c>
    </row>
    <row r="3016" spans="1:10" x14ac:dyDescent="0.3">
      <c r="A3016" s="167" t="s">
        <v>7699</v>
      </c>
      <c r="B3016" s="168" t="s">
        <v>3926</v>
      </c>
      <c r="C3016" s="168" t="s">
        <v>7666</v>
      </c>
      <c r="D3016" s="169">
        <v>50</v>
      </c>
      <c r="E3016" s="169">
        <v>50</v>
      </c>
      <c r="F3016" s="169">
        <v>375</v>
      </c>
      <c r="G3016" s="169">
        <v>760</v>
      </c>
      <c r="H3016" s="165">
        <f t="shared" si="57"/>
        <v>6.5789473684210523E-2</v>
      </c>
      <c r="J3016" t="str">
        <v>Block Group 2, Census Tract 9505, Bedford County, Tennessee</v>
      </c>
    </row>
    <row r="3017" spans="1:10" x14ac:dyDescent="0.3">
      <c r="A3017" s="167" t="s">
        <v>7699</v>
      </c>
      <c r="B3017" s="168" t="s">
        <v>3927</v>
      </c>
      <c r="C3017" s="168" t="s">
        <v>7666</v>
      </c>
      <c r="D3017" s="169">
        <v>165</v>
      </c>
      <c r="E3017" s="169">
        <v>285</v>
      </c>
      <c r="F3017" s="169">
        <v>430</v>
      </c>
      <c r="G3017" s="170">
        <v>1350</v>
      </c>
      <c r="H3017" s="165">
        <f t="shared" si="57"/>
        <v>0.21111111111111111</v>
      </c>
      <c r="J3017" t="str">
        <v>Block Group 2, Census Tract 9505, Campbell County, Tennessee</v>
      </c>
    </row>
    <row r="3018" spans="1:10" x14ac:dyDescent="0.3">
      <c r="A3018" s="167" t="s">
        <v>7699</v>
      </c>
      <c r="B3018" s="168" t="s">
        <v>3928</v>
      </c>
      <c r="C3018" s="168" t="s">
        <v>7666</v>
      </c>
      <c r="D3018" s="169">
        <v>355</v>
      </c>
      <c r="E3018" s="169">
        <v>730</v>
      </c>
      <c r="F3018" s="170">
        <v>1100</v>
      </c>
      <c r="G3018" s="170">
        <v>1645</v>
      </c>
      <c r="H3018" s="165">
        <f t="shared" si="57"/>
        <v>0.44376899696048633</v>
      </c>
      <c r="J3018" t="str">
        <v>Block Group 2, Census Tract 9505, Hardeman County, Tennessee</v>
      </c>
    </row>
    <row r="3019" spans="1:10" x14ac:dyDescent="0.3">
      <c r="A3019" s="167" t="s">
        <v>7699</v>
      </c>
      <c r="B3019" s="168" t="s">
        <v>3929</v>
      </c>
      <c r="C3019" s="168" t="s">
        <v>7666</v>
      </c>
      <c r="D3019" s="169">
        <v>545</v>
      </c>
      <c r="E3019" s="169">
        <v>605</v>
      </c>
      <c r="F3019" s="170">
        <v>1085</v>
      </c>
      <c r="G3019" s="170">
        <v>2050</v>
      </c>
      <c r="H3019" s="165">
        <f t="shared" si="57"/>
        <v>0.29512195121951218</v>
      </c>
      <c r="J3019" t="str">
        <v>Block Group 2, Census Tract 9505.01, Overton County, Tennessee</v>
      </c>
    </row>
    <row r="3020" spans="1:10" x14ac:dyDescent="0.3">
      <c r="A3020" s="167" t="s">
        <v>7699</v>
      </c>
      <c r="B3020" s="168" t="s">
        <v>3930</v>
      </c>
      <c r="C3020" s="168" t="s">
        <v>7666</v>
      </c>
      <c r="D3020" s="169">
        <v>380</v>
      </c>
      <c r="E3020" s="169">
        <v>435</v>
      </c>
      <c r="F3020" s="169">
        <v>820</v>
      </c>
      <c r="G3020" s="169">
        <v>985</v>
      </c>
      <c r="H3020" s="165">
        <f t="shared" si="57"/>
        <v>0.44162436548223349</v>
      </c>
      <c r="J3020" t="str">
        <v>Block Group 2, Census Tract 9506, Bedford County, Tennessee</v>
      </c>
    </row>
    <row r="3021" spans="1:10" x14ac:dyDescent="0.3">
      <c r="A3021" s="167" t="s">
        <v>7699</v>
      </c>
      <c r="B3021" s="168" t="s">
        <v>3931</v>
      </c>
      <c r="C3021" s="168" t="s">
        <v>7666</v>
      </c>
      <c r="D3021" s="169">
        <v>865</v>
      </c>
      <c r="E3021" s="170">
        <v>1855</v>
      </c>
      <c r="F3021" s="170">
        <v>2595</v>
      </c>
      <c r="G3021" s="170">
        <v>3455</v>
      </c>
      <c r="H3021" s="165">
        <f t="shared" si="57"/>
        <v>0.5369030390738061</v>
      </c>
      <c r="J3021" t="str">
        <v>Block Group 2, Census Tract 9506, Hardeman County, Tennessee</v>
      </c>
    </row>
    <row r="3022" spans="1:10" x14ac:dyDescent="0.3">
      <c r="A3022" s="167" t="s">
        <v>7699</v>
      </c>
      <c r="B3022" s="168" t="s">
        <v>3932</v>
      </c>
      <c r="C3022" s="168" t="s">
        <v>7666</v>
      </c>
      <c r="D3022" s="169">
        <v>210</v>
      </c>
      <c r="E3022" s="169">
        <v>440</v>
      </c>
      <c r="F3022" s="169">
        <v>620</v>
      </c>
      <c r="G3022" s="170">
        <v>1370</v>
      </c>
      <c r="H3022" s="165">
        <f t="shared" si="57"/>
        <v>0.32116788321167883</v>
      </c>
      <c r="J3022" t="str">
        <v>Block Group 2, Census Tract 9506, Overton County, Tennessee</v>
      </c>
    </row>
    <row r="3023" spans="1:10" x14ac:dyDescent="0.3">
      <c r="A3023" s="167" t="s">
        <v>7699</v>
      </c>
      <c r="B3023" s="168" t="s">
        <v>3933</v>
      </c>
      <c r="C3023" s="168" t="s">
        <v>7666</v>
      </c>
      <c r="D3023" s="169">
        <v>150</v>
      </c>
      <c r="E3023" s="169">
        <v>255</v>
      </c>
      <c r="F3023" s="169">
        <v>290</v>
      </c>
      <c r="G3023" s="169">
        <v>615</v>
      </c>
      <c r="H3023" s="165">
        <f t="shared" si="57"/>
        <v>0.41463414634146339</v>
      </c>
      <c r="J3023" t="str">
        <v>Block Group 2, Census Tract 9506.01, Campbell County, Tennessee</v>
      </c>
    </row>
    <row r="3024" spans="1:10" x14ac:dyDescent="0.3">
      <c r="A3024" s="167" t="s">
        <v>7699</v>
      </c>
      <c r="B3024" s="168" t="s">
        <v>3934</v>
      </c>
      <c r="C3024" s="168" t="s">
        <v>7666</v>
      </c>
      <c r="D3024" s="169">
        <v>180</v>
      </c>
      <c r="E3024" s="169">
        <v>370</v>
      </c>
      <c r="F3024" s="169">
        <v>995</v>
      </c>
      <c r="G3024" s="170">
        <v>1285</v>
      </c>
      <c r="H3024" s="165">
        <f t="shared" si="57"/>
        <v>0.28793774319066145</v>
      </c>
      <c r="J3024" t="str">
        <v>Block Group 2, Census Tract 9506.02, Campbell County, Tennessee</v>
      </c>
    </row>
    <row r="3025" spans="1:10" x14ac:dyDescent="0.3">
      <c r="A3025" s="167" t="s">
        <v>7699</v>
      </c>
      <c r="B3025" s="168" t="s">
        <v>3935</v>
      </c>
      <c r="C3025" s="168" t="s">
        <v>7666</v>
      </c>
      <c r="D3025" s="169">
        <v>105</v>
      </c>
      <c r="E3025" s="169">
        <v>130</v>
      </c>
      <c r="F3025" s="169">
        <v>230</v>
      </c>
      <c r="G3025" s="169">
        <v>450</v>
      </c>
      <c r="H3025" s="165">
        <f t="shared" si="57"/>
        <v>0.28888888888888886</v>
      </c>
      <c r="J3025" t="str">
        <v>Block Group 2, Census Tract 9507, Bedford County, Tennessee</v>
      </c>
    </row>
    <row r="3026" spans="1:10" x14ac:dyDescent="0.3">
      <c r="A3026" s="167" t="s">
        <v>7699</v>
      </c>
      <c r="B3026" s="168" t="s">
        <v>3936</v>
      </c>
      <c r="C3026" s="168" t="s">
        <v>7666</v>
      </c>
      <c r="D3026" s="169">
        <v>280</v>
      </c>
      <c r="E3026" s="169">
        <v>350</v>
      </c>
      <c r="F3026" s="169">
        <v>910</v>
      </c>
      <c r="G3026" s="170">
        <v>1650</v>
      </c>
      <c r="H3026" s="165">
        <f t="shared" si="57"/>
        <v>0.21212121212121213</v>
      </c>
      <c r="J3026" t="str">
        <v>Block Group 2, Census Tract 9507.01, Campbell County, Tennessee</v>
      </c>
    </row>
    <row r="3027" spans="1:10" x14ac:dyDescent="0.3">
      <c r="A3027" s="167" t="s">
        <v>7699</v>
      </c>
      <c r="B3027" s="168" t="s">
        <v>3937</v>
      </c>
      <c r="C3027" s="168" t="s">
        <v>7666</v>
      </c>
      <c r="D3027" s="169">
        <v>565</v>
      </c>
      <c r="E3027" s="169">
        <v>660</v>
      </c>
      <c r="F3027" s="169">
        <v>670</v>
      </c>
      <c r="G3027" s="169">
        <v>895</v>
      </c>
      <c r="H3027" s="165">
        <f t="shared" si="57"/>
        <v>0.73743016759776536</v>
      </c>
      <c r="J3027" t="str">
        <v>Block Group 2, Census Tract 9507.02, Campbell County, Tennessee</v>
      </c>
    </row>
    <row r="3028" spans="1:10" x14ac:dyDescent="0.3">
      <c r="A3028" s="167" t="s">
        <v>7699</v>
      </c>
      <c r="B3028" s="168" t="s">
        <v>3938</v>
      </c>
      <c r="C3028" s="168" t="s">
        <v>7666</v>
      </c>
      <c r="D3028" s="169">
        <v>505</v>
      </c>
      <c r="E3028" s="169">
        <v>815</v>
      </c>
      <c r="F3028" s="169">
        <v>920</v>
      </c>
      <c r="G3028" s="170">
        <v>1685</v>
      </c>
      <c r="H3028" s="165">
        <f t="shared" si="57"/>
        <v>0.48367952522255192</v>
      </c>
      <c r="J3028" t="str">
        <v>Block Group 2, Census Tract 9508, Bedford County, Tennessee</v>
      </c>
    </row>
    <row r="3029" spans="1:10" x14ac:dyDescent="0.3">
      <c r="A3029" s="167" t="s">
        <v>7699</v>
      </c>
      <c r="B3029" s="168" t="s">
        <v>3939</v>
      </c>
      <c r="C3029" s="168" t="s">
        <v>7666</v>
      </c>
      <c r="D3029" s="169">
        <v>265</v>
      </c>
      <c r="E3029" s="169">
        <v>400</v>
      </c>
      <c r="F3029" s="169">
        <v>420</v>
      </c>
      <c r="G3029" s="169">
        <v>955</v>
      </c>
      <c r="H3029" s="165">
        <f t="shared" si="57"/>
        <v>0.41884816753926701</v>
      </c>
      <c r="J3029" t="str">
        <v>Block Group 2, Census Tract 9508, Campbell County, Tennessee</v>
      </c>
    </row>
    <row r="3030" spans="1:10" x14ac:dyDescent="0.3">
      <c r="A3030" s="167" t="s">
        <v>7699</v>
      </c>
      <c r="B3030" s="168" t="s">
        <v>3940</v>
      </c>
      <c r="C3030" s="168" t="s">
        <v>7666</v>
      </c>
      <c r="D3030" s="169">
        <v>985</v>
      </c>
      <c r="E3030" s="170">
        <v>1325</v>
      </c>
      <c r="F3030" s="170">
        <v>1420</v>
      </c>
      <c r="G3030" s="170">
        <v>2565</v>
      </c>
      <c r="H3030" s="165">
        <f t="shared" si="57"/>
        <v>0.51656920077972712</v>
      </c>
      <c r="J3030" t="str">
        <v>Block Group 2, Census Tract 9509, Campbell County, Tennessee</v>
      </c>
    </row>
    <row r="3031" spans="1:10" x14ac:dyDescent="0.3">
      <c r="A3031" s="167" t="s">
        <v>7699</v>
      </c>
      <c r="B3031" s="168" t="s">
        <v>3941</v>
      </c>
      <c r="C3031" s="168" t="s">
        <v>7666</v>
      </c>
      <c r="D3031" s="169">
        <v>100</v>
      </c>
      <c r="E3031" s="169">
        <v>525</v>
      </c>
      <c r="F3031" s="169">
        <v>585</v>
      </c>
      <c r="G3031" s="169">
        <v>635</v>
      </c>
      <c r="H3031" s="165">
        <f t="shared" si="57"/>
        <v>0.82677165354330706</v>
      </c>
      <c r="J3031" t="str">
        <v>Block Group 2, Census Tract 9510, Campbell County, Tennessee</v>
      </c>
    </row>
    <row r="3032" spans="1:10" x14ac:dyDescent="0.3">
      <c r="A3032" s="167" t="s">
        <v>7699</v>
      </c>
      <c r="B3032" s="168" t="s">
        <v>3942</v>
      </c>
      <c r="C3032" s="168" t="s">
        <v>7666</v>
      </c>
      <c r="D3032" s="169">
        <v>165</v>
      </c>
      <c r="E3032" s="169">
        <v>515</v>
      </c>
      <c r="F3032" s="169">
        <v>725</v>
      </c>
      <c r="G3032" s="170">
        <v>1045</v>
      </c>
      <c r="H3032" s="165">
        <f t="shared" si="57"/>
        <v>0.49282296650717705</v>
      </c>
      <c r="J3032" t="str">
        <v>Block Group 2, Census Tract 9511, Campbell County, Tennessee</v>
      </c>
    </row>
    <row r="3033" spans="1:10" x14ac:dyDescent="0.3">
      <c r="A3033" s="167" t="s">
        <v>7699</v>
      </c>
      <c r="B3033" s="168" t="s">
        <v>3943</v>
      </c>
      <c r="C3033" s="168" t="s">
        <v>7666</v>
      </c>
      <c r="D3033" s="169">
        <v>550</v>
      </c>
      <c r="E3033" s="169">
        <v>660</v>
      </c>
      <c r="F3033" s="169">
        <v>895</v>
      </c>
      <c r="G3033" s="170">
        <v>1230</v>
      </c>
      <c r="H3033" s="165">
        <f t="shared" si="57"/>
        <v>0.53658536585365857</v>
      </c>
      <c r="J3033" t="str">
        <v>Block Group 2, Census Tract 9530, Bledsoe County, Tennessee</v>
      </c>
    </row>
    <row r="3034" spans="1:10" x14ac:dyDescent="0.3">
      <c r="A3034" s="167" t="s">
        <v>7699</v>
      </c>
      <c r="B3034" s="168" t="s">
        <v>3944</v>
      </c>
      <c r="C3034" s="168" t="s">
        <v>7666</v>
      </c>
      <c r="D3034" s="169">
        <v>260</v>
      </c>
      <c r="E3034" s="169">
        <v>355</v>
      </c>
      <c r="F3034" s="169">
        <v>430</v>
      </c>
      <c r="G3034" s="170">
        <v>1030</v>
      </c>
      <c r="H3034" s="165">
        <f t="shared" si="57"/>
        <v>0.3446601941747573</v>
      </c>
      <c r="J3034" t="str">
        <v>Block Group 2, Census Tract 9531.02, Bledsoe County, Tennessee</v>
      </c>
    </row>
    <row r="3035" spans="1:10" x14ac:dyDescent="0.3">
      <c r="A3035" s="167" t="s">
        <v>7699</v>
      </c>
      <c r="B3035" s="168" t="s">
        <v>3945</v>
      </c>
      <c r="C3035" s="168" t="s">
        <v>7666</v>
      </c>
      <c r="D3035" s="169">
        <v>280</v>
      </c>
      <c r="E3035" s="169">
        <v>315</v>
      </c>
      <c r="F3035" s="169">
        <v>315</v>
      </c>
      <c r="G3035" s="169">
        <v>450</v>
      </c>
      <c r="H3035" s="165">
        <f t="shared" si="57"/>
        <v>0.7</v>
      </c>
      <c r="J3035" t="str">
        <v>Block Group 2, Census Tract 9532, Bledsoe County, Tennessee</v>
      </c>
    </row>
    <row r="3036" spans="1:10" x14ac:dyDescent="0.3">
      <c r="A3036" s="167" t="s">
        <v>7699</v>
      </c>
      <c r="B3036" s="168" t="s">
        <v>3946</v>
      </c>
      <c r="C3036" s="168" t="s">
        <v>7666</v>
      </c>
      <c r="D3036" s="169">
        <v>275</v>
      </c>
      <c r="E3036" s="169">
        <v>465</v>
      </c>
      <c r="F3036" s="169">
        <v>780</v>
      </c>
      <c r="G3036" s="170">
        <v>1215</v>
      </c>
      <c r="H3036" s="165">
        <f t="shared" si="57"/>
        <v>0.38271604938271603</v>
      </c>
      <c r="J3036" t="str">
        <v>Block Group 2, Census Tract 9550, Clay County, Tennessee</v>
      </c>
    </row>
    <row r="3037" spans="1:10" x14ac:dyDescent="0.3">
      <c r="A3037" s="167" t="s">
        <v>7699</v>
      </c>
      <c r="B3037" s="168" t="s">
        <v>3947</v>
      </c>
      <c r="C3037" s="168" t="s">
        <v>7666</v>
      </c>
      <c r="D3037" s="169">
        <v>400</v>
      </c>
      <c r="E3037" s="169">
        <v>590</v>
      </c>
      <c r="F3037" s="169">
        <v>820</v>
      </c>
      <c r="G3037" s="170">
        <v>1515</v>
      </c>
      <c r="H3037" s="165">
        <f t="shared" si="57"/>
        <v>0.38943894389438943</v>
      </c>
      <c r="J3037" t="str">
        <v>Block Group 2, Census Tract 9550, Grundy County, Tennessee</v>
      </c>
    </row>
    <row r="3038" spans="1:10" x14ac:dyDescent="0.3">
      <c r="A3038" s="167" t="s">
        <v>7699</v>
      </c>
      <c r="B3038" s="168" t="s">
        <v>3948</v>
      </c>
      <c r="C3038" s="168" t="s">
        <v>7666</v>
      </c>
      <c r="D3038" s="169">
        <v>140</v>
      </c>
      <c r="E3038" s="169">
        <v>330</v>
      </c>
      <c r="F3038" s="170">
        <v>1000</v>
      </c>
      <c r="G3038" s="170">
        <v>1540</v>
      </c>
      <c r="H3038" s="165">
        <f t="shared" si="57"/>
        <v>0.21428571428571427</v>
      </c>
      <c r="J3038" t="str">
        <v>Block Group 2, Census Tract 9550, Marshall County, Tennessee</v>
      </c>
    </row>
    <row r="3039" spans="1:10" x14ac:dyDescent="0.3">
      <c r="A3039" s="167" t="s">
        <v>7699</v>
      </c>
      <c r="B3039" s="168" t="s">
        <v>3949</v>
      </c>
      <c r="C3039" s="168" t="s">
        <v>7666</v>
      </c>
      <c r="D3039" s="169">
        <v>660</v>
      </c>
      <c r="E3039" s="169">
        <v>660</v>
      </c>
      <c r="F3039" s="169">
        <v>825</v>
      </c>
      <c r="G3039" s="170">
        <v>1540</v>
      </c>
      <c r="H3039" s="165">
        <f t="shared" si="57"/>
        <v>0.42857142857142855</v>
      </c>
      <c r="J3039" t="str">
        <v>Block Group 2, Census Tract 9550.01, Decatur County, Tennessee</v>
      </c>
    </row>
    <row r="3040" spans="1:10" x14ac:dyDescent="0.3">
      <c r="A3040" s="167" t="s">
        <v>7699</v>
      </c>
      <c r="B3040" s="168" t="s">
        <v>3950</v>
      </c>
      <c r="C3040" s="168" t="s">
        <v>7666</v>
      </c>
      <c r="D3040" s="169">
        <v>240</v>
      </c>
      <c r="E3040" s="169">
        <v>450</v>
      </c>
      <c r="F3040" s="169">
        <v>585</v>
      </c>
      <c r="G3040" s="169">
        <v>990</v>
      </c>
      <c r="H3040" s="165">
        <f t="shared" si="57"/>
        <v>0.45454545454545453</v>
      </c>
      <c r="J3040" t="str">
        <v>Block Group 2, Census Tract 9550.03, Decatur County, Tennessee</v>
      </c>
    </row>
    <row r="3041" spans="1:10" x14ac:dyDescent="0.3">
      <c r="A3041" s="167" t="s">
        <v>7699</v>
      </c>
      <c r="B3041" s="168" t="s">
        <v>3951</v>
      </c>
      <c r="C3041" s="168" t="s">
        <v>7666</v>
      </c>
      <c r="D3041" s="169">
        <v>445</v>
      </c>
      <c r="E3041" s="169">
        <v>800</v>
      </c>
      <c r="F3041" s="169">
        <v>875</v>
      </c>
      <c r="G3041" s="170">
        <v>1500</v>
      </c>
      <c r="H3041" s="165">
        <f t="shared" si="57"/>
        <v>0.53333333333333333</v>
      </c>
      <c r="J3041" t="str">
        <v>Block Group 2, Census Tract 9550.04, Decatur County, Tennessee</v>
      </c>
    </row>
    <row r="3042" spans="1:10" x14ac:dyDescent="0.3">
      <c r="A3042" s="167" t="s">
        <v>7699</v>
      </c>
      <c r="B3042" s="168" t="s">
        <v>3952</v>
      </c>
      <c r="C3042" s="168" t="s">
        <v>7666</v>
      </c>
      <c r="D3042" s="169">
        <v>215</v>
      </c>
      <c r="E3042" s="169">
        <v>795</v>
      </c>
      <c r="F3042" s="170">
        <v>1190</v>
      </c>
      <c r="G3042" s="170">
        <v>1645</v>
      </c>
      <c r="H3042" s="165">
        <f t="shared" si="57"/>
        <v>0.48328267477203646</v>
      </c>
      <c r="J3042" t="str">
        <v>Block Group 2, Census Tract 9551, Clay County, Tennessee</v>
      </c>
    </row>
    <row r="3043" spans="1:10" x14ac:dyDescent="0.3">
      <c r="A3043" s="167" t="s">
        <v>7699</v>
      </c>
      <c r="B3043" s="168" t="s">
        <v>3953</v>
      </c>
      <c r="C3043" s="168" t="s">
        <v>7666</v>
      </c>
      <c r="D3043" s="169">
        <v>780</v>
      </c>
      <c r="E3043" s="170">
        <v>1190</v>
      </c>
      <c r="F3043" s="170">
        <v>1320</v>
      </c>
      <c r="G3043" s="170">
        <v>1875</v>
      </c>
      <c r="H3043" s="165">
        <f t="shared" si="57"/>
        <v>0.63466666666666671</v>
      </c>
      <c r="J3043" t="str">
        <v>Block Group 2, Census Tract 9551, Grundy County, Tennessee</v>
      </c>
    </row>
    <row r="3044" spans="1:10" x14ac:dyDescent="0.3">
      <c r="A3044" s="167" t="s">
        <v>7699</v>
      </c>
      <c r="B3044" s="168" t="s">
        <v>3954</v>
      </c>
      <c r="C3044" s="168" t="s">
        <v>7666</v>
      </c>
      <c r="D3044" s="169">
        <v>135</v>
      </c>
      <c r="E3044" s="169">
        <v>530</v>
      </c>
      <c r="F3044" s="169">
        <v>890</v>
      </c>
      <c r="G3044" s="170">
        <v>1460</v>
      </c>
      <c r="H3044" s="165">
        <f t="shared" si="57"/>
        <v>0.36301369863013699</v>
      </c>
      <c r="J3044" t="str">
        <v>Block Group 2, Census Tract 9551, Marshall County, Tennessee</v>
      </c>
    </row>
    <row r="3045" spans="1:10" x14ac:dyDescent="0.3">
      <c r="A3045" s="167" t="s">
        <v>7699</v>
      </c>
      <c r="B3045" s="168" t="s">
        <v>3955</v>
      </c>
      <c r="C3045" s="168" t="s">
        <v>7666</v>
      </c>
      <c r="D3045" s="169">
        <v>365</v>
      </c>
      <c r="E3045" s="169">
        <v>655</v>
      </c>
      <c r="F3045" s="170">
        <v>1070</v>
      </c>
      <c r="G3045" s="170">
        <v>1950</v>
      </c>
      <c r="H3045" s="165">
        <f t="shared" si="57"/>
        <v>0.33589743589743587</v>
      </c>
      <c r="J3045" t="str">
        <v>Block Group 2, Census Tract 9551.01, Decatur County, Tennessee</v>
      </c>
    </row>
    <row r="3046" spans="1:10" x14ac:dyDescent="0.3">
      <c r="A3046" s="167" t="s">
        <v>7699</v>
      </c>
      <c r="B3046" s="168" t="s">
        <v>3956</v>
      </c>
      <c r="C3046" s="168" t="s">
        <v>7666</v>
      </c>
      <c r="D3046" s="169">
        <v>380</v>
      </c>
      <c r="E3046" s="169">
        <v>770</v>
      </c>
      <c r="F3046" s="170">
        <v>1015</v>
      </c>
      <c r="G3046" s="170">
        <v>1465</v>
      </c>
      <c r="H3046" s="165">
        <f t="shared" si="57"/>
        <v>0.52559726962457343</v>
      </c>
      <c r="J3046" t="str">
        <v>Block Group 2, Census Tract 9551.02, Decatur County, Tennessee</v>
      </c>
    </row>
    <row r="3047" spans="1:10" x14ac:dyDescent="0.3">
      <c r="A3047" s="167" t="s">
        <v>7699</v>
      </c>
      <c r="B3047" s="168" t="s">
        <v>3957</v>
      </c>
      <c r="C3047" s="168" t="s">
        <v>7666</v>
      </c>
      <c r="D3047" s="169">
        <v>200</v>
      </c>
      <c r="E3047" s="169">
        <v>275</v>
      </c>
      <c r="F3047" s="169">
        <v>385</v>
      </c>
      <c r="G3047" s="169">
        <v>610</v>
      </c>
      <c r="H3047" s="165">
        <f t="shared" si="57"/>
        <v>0.45081967213114754</v>
      </c>
      <c r="J3047" t="str">
        <v>Block Group 2, Census Tract 9552, Grundy County, Tennessee</v>
      </c>
    </row>
    <row r="3048" spans="1:10" x14ac:dyDescent="0.3">
      <c r="A3048" s="167" t="s">
        <v>7699</v>
      </c>
      <c r="B3048" s="168" t="s">
        <v>3958</v>
      </c>
      <c r="C3048" s="168" t="s">
        <v>7667</v>
      </c>
      <c r="D3048" s="169">
        <v>465</v>
      </c>
      <c r="E3048" s="169">
        <v>515</v>
      </c>
      <c r="F3048" s="169">
        <v>645</v>
      </c>
      <c r="G3048" s="169">
        <v>735</v>
      </c>
      <c r="H3048" s="165">
        <f t="shared" si="57"/>
        <v>0.70068027210884354</v>
      </c>
      <c r="J3048" t="str">
        <v>Block Group 2, Census Tract 9552, Marshall County, Tennessee</v>
      </c>
    </row>
    <row r="3049" spans="1:10" x14ac:dyDescent="0.3">
      <c r="A3049" s="167" t="s">
        <v>7699</v>
      </c>
      <c r="B3049" s="168" t="s">
        <v>3959</v>
      </c>
      <c r="C3049" s="168" t="s">
        <v>7667</v>
      </c>
      <c r="D3049" s="169">
        <v>220</v>
      </c>
      <c r="E3049" s="169">
        <v>345</v>
      </c>
      <c r="F3049" s="169">
        <v>415</v>
      </c>
      <c r="G3049" s="169">
        <v>470</v>
      </c>
      <c r="H3049" s="165">
        <f t="shared" si="57"/>
        <v>0.73404255319148937</v>
      </c>
      <c r="J3049" t="str">
        <v>Block Group 2, Census Tract 9553, Grundy County, Tennessee</v>
      </c>
    </row>
    <row r="3050" spans="1:10" x14ac:dyDescent="0.3">
      <c r="A3050" s="167" t="s">
        <v>7699</v>
      </c>
      <c r="B3050" s="168" t="s">
        <v>3960</v>
      </c>
      <c r="C3050" s="168" t="s">
        <v>7667</v>
      </c>
      <c r="D3050" s="169">
        <v>380</v>
      </c>
      <c r="E3050" s="169">
        <v>565</v>
      </c>
      <c r="F3050" s="169">
        <v>825</v>
      </c>
      <c r="G3050" s="170">
        <v>1150</v>
      </c>
      <c r="H3050" s="165">
        <f t="shared" si="57"/>
        <v>0.49130434782608695</v>
      </c>
      <c r="J3050" t="str">
        <v>Block Group 2, Census Tract 9553, Marshall County, Tennessee</v>
      </c>
    </row>
    <row r="3051" spans="1:10" x14ac:dyDescent="0.3">
      <c r="A3051" s="167" t="s">
        <v>7699</v>
      </c>
      <c r="B3051" s="168" t="s">
        <v>3961</v>
      </c>
      <c r="C3051" s="168" t="s">
        <v>7667</v>
      </c>
      <c r="D3051" s="170">
        <v>1000</v>
      </c>
      <c r="E3051" s="170">
        <v>1215</v>
      </c>
      <c r="F3051" s="170">
        <v>1540</v>
      </c>
      <c r="G3051" s="170">
        <v>1950</v>
      </c>
      <c r="H3051" s="165">
        <f t="shared" si="57"/>
        <v>0.62307692307692308</v>
      </c>
      <c r="J3051" t="str">
        <v>Block Group 2, Census Tract 9554, Marshall County, Tennessee</v>
      </c>
    </row>
    <row r="3052" spans="1:10" x14ac:dyDescent="0.3">
      <c r="A3052" s="167" t="s">
        <v>7699</v>
      </c>
      <c r="B3052" s="168" t="s">
        <v>3962</v>
      </c>
      <c r="C3052" s="168" t="s">
        <v>7667</v>
      </c>
      <c r="D3052" s="170">
        <v>1020</v>
      </c>
      <c r="E3052" s="170">
        <v>1305</v>
      </c>
      <c r="F3052" s="170">
        <v>1740</v>
      </c>
      <c r="G3052" s="170">
        <v>2290</v>
      </c>
      <c r="H3052" s="165">
        <f t="shared" si="57"/>
        <v>0.56986899563318782</v>
      </c>
      <c r="J3052" t="str">
        <v>Block Group 2, Census Tract 9555, Marshall County, Tennessee</v>
      </c>
    </row>
    <row r="3053" spans="1:10" x14ac:dyDescent="0.3">
      <c r="A3053" s="167" t="s">
        <v>7699</v>
      </c>
      <c r="B3053" s="168" t="s">
        <v>3963</v>
      </c>
      <c r="C3053" s="168" t="s">
        <v>7667</v>
      </c>
      <c r="D3053" s="169">
        <v>115</v>
      </c>
      <c r="E3053" s="169">
        <v>340</v>
      </c>
      <c r="F3053" s="169">
        <v>650</v>
      </c>
      <c r="G3053" s="170">
        <v>1645</v>
      </c>
      <c r="H3053" s="165">
        <f t="shared" si="57"/>
        <v>0.20668693009118541</v>
      </c>
      <c r="J3053" t="str">
        <v>Block Group 2, Census Tract 9561, Johnson County, Tennessee</v>
      </c>
    </row>
    <row r="3054" spans="1:10" x14ac:dyDescent="0.3">
      <c r="A3054" s="167" t="s">
        <v>7699</v>
      </c>
      <c r="B3054" s="168" t="s">
        <v>3964</v>
      </c>
      <c r="C3054" s="168" t="s">
        <v>7667</v>
      </c>
      <c r="D3054" s="169">
        <v>115</v>
      </c>
      <c r="E3054" s="169">
        <v>360</v>
      </c>
      <c r="F3054" s="169">
        <v>470</v>
      </c>
      <c r="G3054" s="170">
        <v>1005</v>
      </c>
      <c r="H3054" s="165">
        <f t="shared" si="57"/>
        <v>0.35820895522388058</v>
      </c>
      <c r="J3054" t="str">
        <v>Block Group 2, Census Tract 9562, Johnson County, Tennessee</v>
      </c>
    </row>
    <row r="3055" spans="1:10" x14ac:dyDescent="0.3">
      <c r="A3055" s="167" t="s">
        <v>7699</v>
      </c>
      <c r="B3055" s="168" t="s">
        <v>3965</v>
      </c>
      <c r="C3055" s="168" t="s">
        <v>7667</v>
      </c>
      <c r="D3055" s="169">
        <v>335</v>
      </c>
      <c r="E3055" s="169">
        <v>780</v>
      </c>
      <c r="F3055" s="169">
        <v>870</v>
      </c>
      <c r="G3055" s="170">
        <v>1015</v>
      </c>
      <c r="H3055" s="165">
        <f t="shared" si="57"/>
        <v>0.76847290640394084</v>
      </c>
      <c r="J3055" t="str">
        <v>Block Group 2, Census Tract 9563, Johnson County, Tennessee</v>
      </c>
    </row>
    <row r="3056" spans="1:10" x14ac:dyDescent="0.3">
      <c r="A3056" s="167" t="s">
        <v>7699</v>
      </c>
      <c r="B3056" s="168" t="s">
        <v>3966</v>
      </c>
      <c r="C3056" s="168" t="s">
        <v>7667</v>
      </c>
      <c r="D3056" s="169">
        <v>345</v>
      </c>
      <c r="E3056" s="169">
        <v>460</v>
      </c>
      <c r="F3056" s="169">
        <v>475</v>
      </c>
      <c r="G3056" s="169">
        <v>680</v>
      </c>
      <c r="H3056" s="165">
        <f t="shared" si="57"/>
        <v>0.67647058823529416</v>
      </c>
      <c r="J3056" t="str">
        <v>Block Group 2, Census Tract 9564, Johnson County, Tennessee</v>
      </c>
    </row>
    <row r="3057" spans="1:10" x14ac:dyDescent="0.3">
      <c r="A3057" s="167" t="s">
        <v>7699</v>
      </c>
      <c r="B3057" s="168" t="s">
        <v>3967</v>
      </c>
      <c r="C3057" s="168" t="s">
        <v>7667</v>
      </c>
      <c r="D3057" s="169">
        <v>250</v>
      </c>
      <c r="E3057" s="169">
        <v>965</v>
      </c>
      <c r="F3057" s="170">
        <v>1390</v>
      </c>
      <c r="G3057" s="170">
        <v>1740</v>
      </c>
      <c r="H3057" s="165">
        <f t="shared" si="57"/>
        <v>0.5545977011494253</v>
      </c>
      <c r="J3057" t="str">
        <v>Block Group 2, Census Tract 96, Shelby County, Tennessee</v>
      </c>
    </row>
    <row r="3058" spans="1:10" x14ac:dyDescent="0.3">
      <c r="A3058" s="167" t="s">
        <v>7699</v>
      </c>
      <c r="B3058" s="168" t="s">
        <v>3968</v>
      </c>
      <c r="C3058" s="168" t="s">
        <v>7667</v>
      </c>
      <c r="D3058" s="169">
        <v>165</v>
      </c>
      <c r="E3058" s="169">
        <v>515</v>
      </c>
      <c r="F3058" s="169">
        <v>755</v>
      </c>
      <c r="G3058" s="170">
        <v>1720</v>
      </c>
      <c r="H3058" s="165">
        <f t="shared" si="57"/>
        <v>0.29941860465116277</v>
      </c>
      <c r="J3058" t="str">
        <v>Block Group 2, Census Tract 9601, Cannon County, Tennessee</v>
      </c>
    </row>
    <row r="3059" spans="1:10" x14ac:dyDescent="0.3">
      <c r="A3059" s="167" t="s">
        <v>7699</v>
      </c>
      <c r="B3059" s="168" t="s">
        <v>3969</v>
      </c>
      <c r="C3059" s="168" t="s">
        <v>7667</v>
      </c>
      <c r="D3059" s="169">
        <v>430</v>
      </c>
      <c r="E3059" s="169">
        <v>740</v>
      </c>
      <c r="F3059" s="169">
        <v>915</v>
      </c>
      <c r="G3059" s="170">
        <v>1200</v>
      </c>
      <c r="H3059" s="165">
        <f t="shared" si="57"/>
        <v>0.6166666666666667</v>
      </c>
      <c r="J3059" t="str">
        <v>Block Group 2, Census Tract 9601, Franklin County, Tennessee</v>
      </c>
    </row>
    <row r="3060" spans="1:10" x14ac:dyDescent="0.3">
      <c r="A3060" s="167" t="s">
        <v>7699</v>
      </c>
      <c r="B3060" s="168" t="s">
        <v>3970</v>
      </c>
      <c r="C3060" s="168" t="s">
        <v>7667</v>
      </c>
      <c r="D3060" s="169">
        <v>85</v>
      </c>
      <c r="E3060" s="169">
        <v>515</v>
      </c>
      <c r="F3060" s="169">
        <v>810</v>
      </c>
      <c r="G3060" s="170">
        <v>1605</v>
      </c>
      <c r="H3060" s="165">
        <f t="shared" si="57"/>
        <v>0.32087227414330216</v>
      </c>
      <c r="J3060" t="str">
        <v>Block Group 2, Census Tract 9601, Jackson County, Tennessee</v>
      </c>
    </row>
    <row r="3061" spans="1:10" x14ac:dyDescent="0.3">
      <c r="A3061" s="167" t="s">
        <v>7699</v>
      </c>
      <c r="B3061" s="168" t="s">
        <v>3971</v>
      </c>
      <c r="C3061" s="168" t="s">
        <v>7667</v>
      </c>
      <c r="D3061" s="169">
        <v>285</v>
      </c>
      <c r="E3061" s="169">
        <v>435</v>
      </c>
      <c r="F3061" s="169">
        <v>460</v>
      </c>
      <c r="G3061" s="169">
        <v>555</v>
      </c>
      <c r="H3061" s="165">
        <f t="shared" si="57"/>
        <v>0.78378378378378377</v>
      </c>
      <c r="J3061" t="str">
        <v>Block Group 2, Census Tract 9601, Lake County, Tennessee</v>
      </c>
    </row>
    <row r="3062" spans="1:10" x14ac:dyDescent="0.3">
      <c r="A3062" s="167" t="s">
        <v>7699</v>
      </c>
      <c r="B3062" s="168" t="s">
        <v>3972</v>
      </c>
      <c r="C3062" s="168" t="s">
        <v>7667</v>
      </c>
      <c r="D3062" s="169">
        <v>400</v>
      </c>
      <c r="E3062" s="169">
        <v>590</v>
      </c>
      <c r="F3062" s="169">
        <v>635</v>
      </c>
      <c r="G3062" s="169">
        <v>645</v>
      </c>
      <c r="H3062" s="165">
        <f t="shared" si="57"/>
        <v>0.9147286821705426</v>
      </c>
      <c r="J3062" t="str">
        <v>Block Group 2, Census Tract 9601, Lawrence County, Tennessee</v>
      </c>
    </row>
    <row r="3063" spans="1:10" x14ac:dyDescent="0.3">
      <c r="A3063" s="167" t="s">
        <v>7699</v>
      </c>
      <c r="B3063" s="168" t="s">
        <v>3973</v>
      </c>
      <c r="C3063" s="168" t="s">
        <v>7667</v>
      </c>
      <c r="D3063" s="169">
        <v>185</v>
      </c>
      <c r="E3063" s="169">
        <v>385</v>
      </c>
      <c r="F3063" s="169">
        <v>530</v>
      </c>
      <c r="G3063" s="169">
        <v>705</v>
      </c>
      <c r="H3063" s="165">
        <f t="shared" si="57"/>
        <v>0.54609929078014185</v>
      </c>
      <c r="J3063" t="str">
        <v>Block Group 2, Census Tract 9601, Meigs County, Tennessee</v>
      </c>
    </row>
    <row r="3064" spans="1:10" x14ac:dyDescent="0.3">
      <c r="A3064" s="167" t="s">
        <v>7699</v>
      </c>
      <c r="B3064" s="168" t="s">
        <v>3974</v>
      </c>
      <c r="C3064" s="168" t="s">
        <v>7667</v>
      </c>
      <c r="D3064" s="169">
        <v>400</v>
      </c>
      <c r="E3064" s="169">
        <v>665</v>
      </c>
      <c r="F3064" s="169">
        <v>815</v>
      </c>
      <c r="G3064" s="169">
        <v>920</v>
      </c>
      <c r="H3064" s="165">
        <f t="shared" si="57"/>
        <v>0.72282608695652173</v>
      </c>
      <c r="J3064" t="str">
        <v>Block Group 2, Census Tract 9602, Jackson County, Tennessee</v>
      </c>
    </row>
    <row r="3065" spans="1:10" x14ac:dyDescent="0.3">
      <c r="A3065" s="167" t="s">
        <v>7699</v>
      </c>
      <c r="B3065" s="168" t="s">
        <v>3975</v>
      </c>
      <c r="C3065" s="168" t="s">
        <v>7667</v>
      </c>
      <c r="D3065" s="170">
        <v>1035</v>
      </c>
      <c r="E3065" s="170">
        <v>1380</v>
      </c>
      <c r="F3065" s="170">
        <v>1475</v>
      </c>
      <c r="G3065" s="170">
        <v>1615</v>
      </c>
      <c r="H3065" s="165">
        <f t="shared" si="57"/>
        <v>0.85448916408668729</v>
      </c>
      <c r="J3065" t="str">
        <v>Block Group 2, Census Tract 9602, Lake County, Tennessee</v>
      </c>
    </row>
    <row r="3066" spans="1:10" x14ac:dyDescent="0.3">
      <c r="A3066" s="167" t="s">
        <v>7699</v>
      </c>
      <c r="B3066" s="168" t="s">
        <v>3976</v>
      </c>
      <c r="C3066" s="168" t="s">
        <v>7667</v>
      </c>
      <c r="D3066" s="169">
        <v>200</v>
      </c>
      <c r="E3066" s="169">
        <v>590</v>
      </c>
      <c r="F3066" s="169">
        <v>980</v>
      </c>
      <c r="G3066" s="170">
        <v>1415</v>
      </c>
      <c r="H3066" s="165">
        <f t="shared" si="57"/>
        <v>0.41696113074204949</v>
      </c>
      <c r="J3066" t="str">
        <v>Block Group 2, Census Tract 9602, Lawrence County, Tennessee</v>
      </c>
    </row>
    <row r="3067" spans="1:10" x14ac:dyDescent="0.3">
      <c r="A3067" s="167" t="s">
        <v>7699</v>
      </c>
      <c r="B3067" s="168" t="s">
        <v>3977</v>
      </c>
      <c r="C3067" s="168" t="s">
        <v>7667</v>
      </c>
      <c r="D3067" s="169">
        <v>660</v>
      </c>
      <c r="E3067" s="170">
        <v>1420</v>
      </c>
      <c r="F3067" s="170">
        <v>1790</v>
      </c>
      <c r="G3067" s="170">
        <v>2510</v>
      </c>
      <c r="H3067" s="165">
        <f t="shared" si="57"/>
        <v>0.56573705179282874</v>
      </c>
      <c r="J3067" t="str">
        <v>Block Group 2, Census Tract 9602, Meigs County, Tennessee</v>
      </c>
    </row>
    <row r="3068" spans="1:10" x14ac:dyDescent="0.3">
      <c r="A3068" s="167" t="s">
        <v>7699</v>
      </c>
      <c r="B3068" s="168" t="s">
        <v>3978</v>
      </c>
      <c r="C3068" s="168" t="s">
        <v>7667</v>
      </c>
      <c r="D3068" s="169">
        <v>315</v>
      </c>
      <c r="E3068" s="169">
        <v>600</v>
      </c>
      <c r="F3068" s="169">
        <v>985</v>
      </c>
      <c r="G3068" s="170">
        <v>1495</v>
      </c>
      <c r="H3068" s="165">
        <f t="shared" si="57"/>
        <v>0.40133779264214048</v>
      </c>
      <c r="J3068" t="str">
        <v>Block Group 2, Census Tract 9602.01, Cannon County, Tennessee</v>
      </c>
    </row>
    <row r="3069" spans="1:10" x14ac:dyDescent="0.3">
      <c r="A3069" s="167" t="s">
        <v>7699</v>
      </c>
      <c r="B3069" s="168" t="s">
        <v>3979</v>
      </c>
      <c r="C3069" s="168" t="s">
        <v>7667</v>
      </c>
      <c r="D3069" s="169">
        <v>430</v>
      </c>
      <c r="E3069" s="169">
        <v>555</v>
      </c>
      <c r="F3069" s="170">
        <v>1055</v>
      </c>
      <c r="G3069" s="170">
        <v>2330</v>
      </c>
      <c r="H3069" s="165">
        <f t="shared" si="57"/>
        <v>0.23819742489270387</v>
      </c>
      <c r="J3069" t="str">
        <v>Block Group 2, Census Tract 9602.01, Franklin County, Tennessee</v>
      </c>
    </row>
    <row r="3070" spans="1:10" x14ac:dyDescent="0.3">
      <c r="A3070" s="167" t="s">
        <v>7699</v>
      </c>
      <c r="B3070" s="168" t="s">
        <v>3980</v>
      </c>
      <c r="C3070" s="168" t="s">
        <v>7667</v>
      </c>
      <c r="D3070" s="169">
        <v>100</v>
      </c>
      <c r="E3070" s="169">
        <v>130</v>
      </c>
      <c r="F3070" s="169">
        <v>510</v>
      </c>
      <c r="G3070" s="169">
        <v>545</v>
      </c>
      <c r="H3070" s="165">
        <f t="shared" si="57"/>
        <v>0.23853211009174313</v>
      </c>
      <c r="J3070" t="str">
        <v>Block Group 2, Census Tract 9602.02, Cannon County, Tennessee</v>
      </c>
    </row>
    <row r="3071" spans="1:10" x14ac:dyDescent="0.3">
      <c r="A3071" s="167" t="s">
        <v>7699</v>
      </c>
      <c r="B3071" s="168" t="s">
        <v>3981</v>
      </c>
      <c r="C3071" s="168" t="s">
        <v>7667</v>
      </c>
      <c r="D3071" s="169">
        <v>775</v>
      </c>
      <c r="E3071" s="170">
        <v>1215</v>
      </c>
      <c r="F3071" s="170">
        <v>1665</v>
      </c>
      <c r="G3071" s="170">
        <v>2235</v>
      </c>
      <c r="H3071" s="165">
        <f t="shared" si="57"/>
        <v>0.5436241610738255</v>
      </c>
      <c r="J3071" t="str">
        <v>Block Group 2, Census Tract 9602.02, Franklin County, Tennessee</v>
      </c>
    </row>
    <row r="3072" spans="1:10" x14ac:dyDescent="0.3">
      <c r="A3072" s="167" t="s">
        <v>7699</v>
      </c>
      <c r="B3072" s="168" t="s">
        <v>3982</v>
      </c>
      <c r="C3072" s="168" t="s">
        <v>7667</v>
      </c>
      <c r="D3072" s="169">
        <v>300</v>
      </c>
      <c r="E3072" s="169">
        <v>635</v>
      </c>
      <c r="F3072" s="170">
        <v>1320</v>
      </c>
      <c r="G3072" s="170">
        <v>2470</v>
      </c>
      <c r="H3072" s="165">
        <f t="shared" si="57"/>
        <v>0.25708502024291496</v>
      </c>
      <c r="J3072" t="str">
        <v>Block Group 2, Census Tract 9603, Cannon County, Tennessee</v>
      </c>
    </row>
    <row r="3073" spans="1:10" x14ac:dyDescent="0.3">
      <c r="A3073" s="167" t="s">
        <v>7699</v>
      </c>
      <c r="B3073" s="168" t="s">
        <v>3983</v>
      </c>
      <c r="C3073" s="168" t="s">
        <v>7667</v>
      </c>
      <c r="D3073" s="169">
        <v>360</v>
      </c>
      <c r="E3073" s="169">
        <v>970</v>
      </c>
      <c r="F3073" s="170">
        <v>1450</v>
      </c>
      <c r="G3073" s="170">
        <v>2060</v>
      </c>
      <c r="H3073" s="165">
        <f t="shared" si="57"/>
        <v>0.470873786407767</v>
      </c>
      <c r="J3073" t="str">
        <v>Block Group 2, Census Tract 9603, Franklin County, Tennessee</v>
      </c>
    </row>
    <row r="3074" spans="1:10" x14ac:dyDescent="0.3">
      <c r="A3074" s="167" t="s">
        <v>7699</v>
      </c>
      <c r="B3074" s="168" t="s">
        <v>3984</v>
      </c>
      <c r="C3074" s="168" t="s">
        <v>7667</v>
      </c>
      <c r="D3074" s="169">
        <v>590</v>
      </c>
      <c r="E3074" s="170">
        <v>1540</v>
      </c>
      <c r="F3074" s="170">
        <v>2145</v>
      </c>
      <c r="G3074" s="170">
        <v>2790</v>
      </c>
      <c r="H3074" s="165">
        <f t="shared" si="57"/>
        <v>0.55197132616487454</v>
      </c>
      <c r="J3074" t="str">
        <v>Block Group 2, Census Tract 9603, Jackson County, Tennessee</v>
      </c>
    </row>
    <row r="3075" spans="1:10" x14ac:dyDescent="0.3">
      <c r="A3075" s="167" t="s">
        <v>7699</v>
      </c>
      <c r="B3075" s="168" t="s">
        <v>3985</v>
      </c>
      <c r="C3075" s="168" t="s">
        <v>7667</v>
      </c>
      <c r="D3075" s="169">
        <v>530</v>
      </c>
      <c r="E3075" s="169">
        <v>930</v>
      </c>
      <c r="F3075" s="170">
        <v>1320</v>
      </c>
      <c r="G3075" s="170">
        <v>1455</v>
      </c>
      <c r="H3075" s="165">
        <f t="shared" si="57"/>
        <v>0.63917525773195871</v>
      </c>
      <c r="J3075" t="str">
        <v>Block Group 2, Census Tract 9603, Lawrence County, Tennessee</v>
      </c>
    </row>
    <row r="3076" spans="1:10" x14ac:dyDescent="0.3">
      <c r="A3076" s="167" t="s">
        <v>7699</v>
      </c>
      <c r="B3076" s="168" t="s">
        <v>3986</v>
      </c>
      <c r="C3076" s="168" t="s">
        <v>7667</v>
      </c>
      <c r="D3076" s="169">
        <v>530</v>
      </c>
      <c r="E3076" s="169">
        <v>880</v>
      </c>
      <c r="F3076" s="170">
        <v>1655</v>
      </c>
      <c r="G3076" s="170">
        <v>2500</v>
      </c>
      <c r="H3076" s="165">
        <f t="shared" ref="H3076:H3139" si="58">E3076/G3076</f>
        <v>0.35199999999999998</v>
      </c>
      <c r="J3076" t="str">
        <v>Block Group 2, Census Tract 9603, Meigs County, Tennessee</v>
      </c>
    </row>
    <row r="3077" spans="1:10" x14ac:dyDescent="0.3">
      <c r="A3077" s="167" t="s">
        <v>7699</v>
      </c>
      <c r="B3077" s="168" t="s">
        <v>3987</v>
      </c>
      <c r="C3077" s="168" t="s">
        <v>7667</v>
      </c>
      <c r="D3077" s="169">
        <v>955</v>
      </c>
      <c r="E3077" s="170">
        <v>1570</v>
      </c>
      <c r="F3077" s="170">
        <v>1915</v>
      </c>
      <c r="G3077" s="170">
        <v>2435</v>
      </c>
      <c r="H3077" s="165">
        <f t="shared" si="58"/>
        <v>0.64476386036960986</v>
      </c>
      <c r="J3077" t="str">
        <v>Block Group 2, Census Tract 9604, Jackson County, Tennessee</v>
      </c>
    </row>
    <row r="3078" spans="1:10" x14ac:dyDescent="0.3">
      <c r="A3078" s="167" t="s">
        <v>7699</v>
      </c>
      <c r="B3078" s="168" t="s">
        <v>3988</v>
      </c>
      <c r="C3078" s="168" t="s">
        <v>7667</v>
      </c>
      <c r="D3078" s="169">
        <v>785</v>
      </c>
      <c r="E3078" s="170">
        <v>1095</v>
      </c>
      <c r="F3078" s="170">
        <v>1775</v>
      </c>
      <c r="G3078" s="170">
        <v>2480</v>
      </c>
      <c r="H3078" s="165">
        <f t="shared" si="58"/>
        <v>0.44153225806451613</v>
      </c>
      <c r="J3078" t="str">
        <v>Block Group 2, Census Tract 9604.01, Franklin County, Tennessee</v>
      </c>
    </row>
    <row r="3079" spans="1:10" x14ac:dyDescent="0.3">
      <c r="A3079" s="167" t="s">
        <v>7699</v>
      </c>
      <c r="B3079" s="168" t="s">
        <v>3989</v>
      </c>
      <c r="C3079" s="168" t="s">
        <v>7667</v>
      </c>
      <c r="D3079" s="169">
        <v>355</v>
      </c>
      <c r="E3079" s="169">
        <v>995</v>
      </c>
      <c r="F3079" s="170">
        <v>1290</v>
      </c>
      <c r="G3079" s="170">
        <v>2270</v>
      </c>
      <c r="H3079" s="165">
        <f t="shared" si="58"/>
        <v>0.43832599118942733</v>
      </c>
      <c r="J3079" t="str">
        <v>Block Group 2, Census Tract 9604.01, Lawrence County, Tennessee</v>
      </c>
    </row>
    <row r="3080" spans="1:10" x14ac:dyDescent="0.3">
      <c r="A3080" s="167" t="s">
        <v>7699</v>
      </c>
      <c r="B3080" s="168" t="s">
        <v>3990</v>
      </c>
      <c r="C3080" s="168" t="s">
        <v>7667</v>
      </c>
      <c r="D3080" s="169">
        <v>310</v>
      </c>
      <c r="E3080" s="170">
        <v>1115</v>
      </c>
      <c r="F3080" s="170">
        <v>1670</v>
      </c>
      <c r="G3080" s="170">
        <v>2300</v>
      </c>
      <c r="H3080" s="165">
        <f t="shared" si="58"/>
        <v>0.48478260869565215</v>
      </c>
      <c r="J3080" t="str">
        <v>Block Group 2, Census Tract 9604.02, Franklin County, Tennessee</v>
      </c>
    </row>
    <row r="3081" spans="1:10" x14ac:dyDescent="0.3">
      <c r="A3081" s="167" t="s">
        <v>7699</v>
      </c>
      <c r="B3081" s="168" t="s">
        <v>3991</v>
      </c>
      <c r="C3081" s="168" t="s">
        <v>7667</v>
      </c>
      <c r="D3081" s="169">
        <v>310</v>
      </c>
      <c r="E3081" s="169">
        <v>595</v>
      </c>
      <c r="F3081" s="170">
        <v>1120</v>
      </c>
      <c r="G3081" s="170">
        <v>1885</v>
      </c>
      <c r="H3081" s="165">
        <f t="shared" si="58"/>
        <v>0.3156498673740053</v>
      </c>
      <c r="J3081" t="str">
        <v>Block Group 2, Census Tract 9604.02, Lawrence County, Tennessee</v>
      </c>
    </row>
    <row r="3082" spans="1:10" x14ac:dyDescent="0.3">
      <c r="A3082" s="167" t="s">
        <v>7699</v>
      </c>
      <c r="B3082" s="168" t="s">
        <v>3992</v>
      </c>
      <c r="C3082" s="168" t="s">
        <v>7667</v>
      </c>
      <c r="D3082" s="169">
        <v>685</v>
      </c>
      <c r="E3082" s="170">
        <v>1285</v>
      </c>
      <c r="F3082" s="170">
        <v>1460</v>
      </c>
      <c r="G3082" s="170">
        <v>1595</v>
      </c>
      <c r="H3082" s="165">
        <f t="shared" si="58"/>
        <v>0.80564263322884011</v>
      </c>
      <c r="J3082" t="str">
        <v>Block Group 2, Census Tract 9605, Franklin County, Tennessee</v>
      </c>
    </row>
    <row r="3083" spans="1:10" x14ac:dyDescent="0.3">
      <c r="A3083" s="167" t="s">
        <v>7699</v>
      </c>
      <c r="B3083" s="168" t="s">
        <v>3993</v>
      </c>
      <c r="C3083" s="168" t="s">
        <v>7667</v>
      </c>
      <c r="D3083" s="169">
        <v>715</v>
      </c>
      <c r="E3083" s="170">
        <v>1030</v>
      </c>
      <c r="F3083" s="170">
        <v>1885</v>
      </c>
      <c r="G3083" s="170">
        <v>3185</v>
      </c>
      <c r="H3083" s="165">
        <f t="shared" si="58"/>
        <v>0.32339089481946626</v>
      </c>
      <c r="J3083" t="str">
        <v>Block Group 2, Census Tract 9605, Hancock County, Tennessee</v>
      </c>
    </row>
    <row r="3084" spans="1:10" x14ac:dyDescent="0.3">
      <c r="A3084" s="167" t="s">
        <v>7699</v>
      </c>
      <c r="B3084" s="168" t="s">
        <v>3994</v>
      </c>
      <c r="C3084" s="168" t="s">
        <v>7667</v>
      </c>
      <c r="D3084" s="169">
        <v>350</v>
      </c>
      <c r="E3084" s="169">
        <v>770</v>
      </c>
      <c r="F3084" s="170">
        <v>1665</v>
      </c>
      <c r="G3084" s="170">
        <v>3205</v>
      </c>
      <c r="H3084" s="165">
        <f t="shared" si="58"/>
        <v>0.24024960998439937</v>
      </c>
      <c r="J3084" t="str">
        <v>Block Group 2, Census Tract 9605.01, Lawrence County, Tennessee</v>
      </c>
    </row>
    <row r="3085" spans="1:10" x14ac:dyDescent="0.3">
      <c r="A3085" s="167" t="s">
        <v>7699</v>
      </c>
      <c r="B3085" s="168" t="s">
        <v>3995</v>
      </c>
      <c r="C3085" s="168" t="s">
        <v>7667</v>
      </c>
      <c r="D3085" s="169">
        <v>200</v>
      </c>
      <c r="E3085" s="169">
        <v>560</v>
      </c>
      <c r="F3085" s="169">
        <v>945</v>
      </c>
      <c r="G3085" s="170">
        <v>1310</v>
      </c>
      <c r="H3085" s="165">
        <f t="shared" si="58"/>
        <v>0.42748091603053434</v>
      </c>
      <c r="J3085" t="str">
        <v>Block Group 2, Census Tract 9605.02, Lawrence County, Tennessee</v>
      </c>
    </row>
    <row r="3086" spans="1:10" x14ac:dyDescent="0.3">
      <c r="A3086" s="167" t="s">
        <v>7699</v>
      </c>
      <c r="B3086" s="168" t="s">
        <v>3996</v>
      </c>
      <c r="C3086" s="168" t="s">
        <v>7667</v>
      </c>
      <c r="D3086" s="169">
        <v>290</v>
      </c>
      <c r="E3086" s="169">
        <v>835</v>
      </c>
      <c r="F3086" s="170">
        <v>1670</v>
      </c>
      <c r="G3086" s="170">
        <v>2005</v>
      </c>
      <c r="H3086" s="165">
        <f t="shared" si="58"/>
        <v>0.41645885286783041</v>
      </c>
      <c r="J3086" t="str">
        <v>Block Group 2, Census Tract 9606, Franklin County, Tennessee</v>
      </c>
    </row>
    <row r="3087" spans="1:10" x14ac:dyDescent="0.3">
      <c r="A3087" s="167" t="s">
        <v>7699</v>
      </c>
      <c r="B3087" s="168" t="s">
        <v>3997</v>
      </c>
      <c r="C3087" s="168" t="s">
        <v>7667</v>
      </c>
      <c r="D3087" s="169">
        <v>285</v>
      </c>
      <c r="E3087" s="169">
        <v>630</v>
      </c>
      <c r="F3087" s="169">
        <v>960</v>
      </c>
      <c r="G3087" s="170">
        <v>1425</v>
      </c>
      <c r="H3087" s="165">
        <f t="shared" si="58"/>
        <v>0.44210526315789472</v>
      </c>
      <c r="J3087" t="str">
        <v>Block Group 2, Census Tract 9606, Hancock County, Tennessee</v>
      </c>
    </row>
    <row r="3088" spans="1:10" x14ac:dyDescent="0.3">
      <c r="A3088" s="167" t="s">
        <v>7699</v>
      </c>
      <c r="B3088" s="168" t="s">
        <v>3998</v>
      </c>
      <c r="C3088" s="168" t="s">
        <v>7667</v>
      </c>
      <c r="D3088" s="169">
        <v>720</v>
      </c>
      <c r="E3088" s="170">
        <v>1340</v>
      </c>
      <c r="F3088" s="170">
        <v>2015</v>
      </c>
      <c r="G3088" s="170">
        <v>3050</v>
      </c>
      <c r="H3088" s="165">
        <f t="shared" si="58"/>
        <v>0.43934426229508194</v>
      </c>
      <c r="J3088" t="str">
        <v>Block Group 2, Census Tract 9606, Lawrence County, Tennessee</v>
      </c>
    </row>
    <row r="3089" spans="1:10" x14ac:dyDescent="0.3">
      <c r="A3089" s="167" t="s">
        <v>7699</v>
      </c>
      <c r="B3089" s="168" t="s">
        <v>3999</v>
      </c>
      <c r="C3089" s="168" t="s">
        <v>7667</v>
      </c>
      <c r="D3089" s="169">
        <v>730</v>
      </c>
      <c r="E3089" s="169">
        <v>925</v>
      </c>
      <c r="F3089" s="170">
        <v>1175</v>
      </c>
      <c r="G3089" s="170">
        <v>1435</v>
      </c>
      <c r="H3089" s="165">
        <f t="shared" si="58"/>
        <v>0.64459930313588854</v>
      </c>
      <c r="J3089" t="str">
        <v>Block Group 2, Census Tract 9607, Franklin County, Tennessee</v>
      </c>
    </row>
    <row r="3090" spans="1:10" x14ac:dyDescent="0.3">
      <c r="A3090" s="167" t="s">
        <v>7699</v>
      </c>
      <c r="B3090" s="168" t="s">
        <v>4000</v>
      </c>
      <c r="C3090" s="168" t="s">
        <v>7667</v>
      </c>
      <c r="D3090" s="169">
        <v>450</v>
      </c>
      <c r="E3090" s="169">
        <v>640</v>
      </c>
      <c r="F3090" s="170">
        <v>1495</v>
      </c>
      <c r="G3090" s="170">
        <v>2495</v>
      </c>
      <c r="H3090" s="165">
        <f t="shared" si="58"/>
        <v>0.25651302605210419</v>
      </c>
      <c r="J3090" t="str">
        <v>Block Group 2, Census Tract 9607, Lawrence County, Tennessee</v>
      </c>
    </row>
    <row r="3091" spans="1:10" x14ac:dyDescent="0.3">
      <c r="A3091" s="167" t="s">
        <v>7699</v>
      </c>
      <c r="B3091" s="168" t="s">
        <v>4001</v>
      </c>
      <c r="C3091" s="168" t="s">
        <v>7667</v>
      </c>
      <c r="D3091" s="169">
        <v>440</v>
      </c>
      <c r="E3091" s="169">
        <v>605</v>
      </c>
      <c r="F3091" s="170">
        <v>1885</v>
      </c>
      <c r="G3091" s="170">
        <v>3785</v>
      </c>
      <c r="H3091" s="165">
        <f t="shared" si="58"/>
        <v>0.15984147952443858</v>
      </c>
      <c r="J3091" t="str">
        <v>Block Group 2, Census Tract 9608, Franklin County, Tennessee</v>
      </c>
    </row>
    <row r="3092" spans="1:10" x14ac:dyDescent="0.3">
      <c r="A3092" s="167" t="s">
        <v>7699</v>
      </c>
      <c r="B3092" s="168" t="s">
        <v>4002</v>
      </c>
      <c r="C3092" s="168" t="s">
        <v>7667</v>
      </c>
      <c r="D3092" s="169">
        <v>340</v>
      </c>
      <c r="E3092" s="169">
        <v>340</v>
      </c>
      <c r="F3092" s="169">
        <v>435</v>
      </c>
      <c r="G3092" s="169">
        <v>895</v>
      </c>
      <c r="H3092" s="165">
        <f t="shared" si="58"/>
        <v>0.37988826815642457</v>
      </c>
      <c r="J3092" t="str">
        <v>Block Group 2, Census Tract 9608, Lawrence County, Tennessee</v>
      </c>
    </row>
    <row r="3093" spans="1:10" x14ac:dyDescent="0.3">
      <c r="A3093" s="167" t="s">
        <v>7699</v>
      </c>
      <c r="B3093" s="168" t="s">
        <v>4003</v>
      </c>
      <c r="C3093" s="168" t="s">
        <v>7667</v>
      </c>
      <c r="D3093" s="169">
        <v>620</v>
      </c>
      <c r="E3093" s="169">
        <v>765</v>
      </c>
      <c r="F3093" s="170">
        <v>1640</v>
      </c>
      <c r="G3093" s="170">
        <v>2275</v>
      </c>
      <c r="H3093" s="165">
        <f t="shared" si="58"/>
        <v>0.33626373626373629</v>
      </c>
      <c r="J3093" t="str">
        <v>Block Group 2, Census Tract 9609, Lawrence County, Tennessee</v>
      </c>
    </row>
    <row r="3094" spans="1:10" x14ac:dyDescent="0.3">
      <c r="A3094" s="167" t="s">
        <v>7699</v>
      </c>
      <c r="B3094" s="168" t="s">
        <v>4004</v>
      </c>
      <c r="C3094" s="168" t="s">
        <v>7667</v>
      </c>
      <c r="D3094" s="169">
        <v>165</v>
      </c>
      <c r="E3094" s="169">
        <v>340</v>
      </c>
      <c r="F3094" s="169">
        <v>525</v>
      </c>
      <c r="G3094" s="169">
        <v>735</v>
      </c>
      <c r="H3094" s="165">
        <f t="shared" si="58"/>
        <v>0.46258503401360546</v>
      </c>
      <c r="J3094" t="str">
        <v>Block Group 2, Census Tract 9610, Crockett County, Tennessee</v>
      </c>
    </row>
    <row r="3095" spans="1:10" x14ac:dyDescent="0.3">
      <c r="A3095" s="167" t="s">
        <v>7699</v>
      </c>
      <c r="B3095" s="168" t="s">
        <v>4005</v>
      </c>
      <c r="C3095" s="168" t="s">
        <v>7667</v>
      </c>
      <c r="D3095" s="169">
        <v>280</v>
      </c>
      <c r="E3095" s="169">
        <v>980</v>
      </c>
      <c r="F3095" s="170">
        <v>1430</v>
      </c>
      <c r="G3095" s="170">
        <v>1825</v>
      </c>
      <c r="H3095" s="165">
        <f t="shared" si="58"/>
        <v>0.53698630136986303</v>
      </c>
      <c r="J3095" t="str">
        <v>Block Group 2, Census Tract 9611, Crockett County, Tennessee</v>
      </c>
    </row>
    <row r="3096" spans="1:10" x14ac:dyDescent="0.3">
      <c r="A3096" s="167" t="s">
        <v>7699</v>
      </c>
      <c r="B3096" s="168" t="s">
        <v>4006</v>
      </c>
      <c r="C3096" s="168" t="s">
        <v>7667</v>
      </c>
      <c r="D3096" s="169">
        <v>240</v>
      </c>
      <c r="E3096" s="169">
        <v>950</v>
      </c>
      <c r="F3096" s="170">
        <v>1955</v>
      </c>
      <c r="G3096" s="170">
        <v>2985</v>
      </c>
      <c r="H3096" s="165">
        <f t="shared" si="58"/>
        <v>0.31825795644891125</v>
      </c>
      <c r="J3096" t="str">
        <v>Block Group 2, Census Tract 9612, Crockett County, Tennessee</v>
      </c>
    </row>
    <row r="3097" spans="1:10" x14ac:dyDescent="0.3">
      <c r="A3097" s="167" t="s">
        <v>7699</v>
      </c>
      <c r="B3097" s="168" t="s">
        <v>4007</v>
      </c>
      <c r="C3097" s="168" t="s">
        <v>7667</v>
      </c>
      <c r="D3097" s="169">
        <v>345</v>
      </c>
      <c r="E3097" s="169">
        <v>575</v>
      </c>
      <c r="F3097" s="169">
        <v>835</v>
      </c>
      <c r="G3097" s="170">
        <v>1205</v>
      </c>
      <c r="H3097" s="165">
        <f t="shared" si="58"/>
        <v>0.47717842323651455</v>
      </c>
      <c r="J3097" t="str">
        <v>Block Group 2, Census Tract 9613, Crockett County, Tennessee</v>
      </c>
    </row>
    <row r="3098" spans="1:10" x14ac:dyDescent="0.3">
      <c r="A3098" s="167" t="s">
        <v>7699</v>
      </c>
      <c r="B3098" s="168" t="s">
        <v>4008</v>
      </c>
      <c r="C3098" s="168" t="s">
        <v>7667</v>
      </c>
      <c r="D3098" s="169">
        <v>310</v>
      </c>
      <c r="E3098" s="170">
        <v>1245</v>
      </c>
      <c r="F3098" s="170">
        <v>1625</v>
      </c>
      <c r="G3098" s="170">
        <v>2825</v>
      </c>
      <c r="H3098" s="165">
        <f t="shared" si="58"/>
        <v>0.44070796460176992</v>
      </c>
      <c r="J3098" t="str">
        <v>Block Group 2, Census Tract 9614, Crockett County, Tennessee</v>
      </c>
    </row>
    <row r="3099" spans="1:10" x14ac:dyDescent="0.3">
      <c r="A3099" s="167" t="s">
        <v>7699</v>
      </c>
      <c r="B3099" s="168" t="s">
        <v>4009</v>
      </c>
      <c r="C3099" s="168" t="s">
        <v>7667</v>
      </c>
      <c r="D3099" s="169">
        <v>225</v>
      </c>
      <c r="E3099" s="169">
        <v>360</v>
      </c>
      <c r="F3099" s="169">
        <v>745</v>
      </c>
      <c r="G3099" s="170">
        <v>1265</v>
      </c>
      <c r="H3099" s="165">
        <f t="shared" si="58"/>
        <v>0.28458498023715417</v>
      </c>
      <c r="J3099" t="str">
        <v>Block Group 2, Census Tract 9620, Carroll County, Tennessee</v>
      </c>
    </row>
    <row r="3100" spans="1:10" x14ac:dyDescent="0.3">
      <c r="A3100" s="167" t="s">
        <v>7699</v>
      </c>
      <c r="B3100" s="168" t="s">
        <v>4010</v>
      </c>
      <c r="C3100" s="168" t="s">
        <v>7667</v>
      </c>
      <c r="D3100" s="169">
        <v>160</v>
      </c>
      <c r="E3100" s="169">
        <v>375</v>
      </c>
      <c r="F3100" s="169">
        <v>590</v>
      </c>
      <c r="G3100" s="170">
        <v>1195</v>
      </c>
      <c r="H3100" s="165">
        <f t="shared" si="58"/>
        <v>0.31380753138075312</v>
      </c>
      <c r="J3100" t="str">
        <v>Block Group 2, Census Tract 9621.01, Carroll County, Tennessee</v>
      </c>
    </row>
    <row r="3101" spans="1:10" x14ac:dyDescent="0.3">
      <c r="A3101" s="167" t="s">
        <v>7699</v>
      </c>
      <c r="B3101" s="168" t="s">
        <v>4011</v>
      </c>
      <c r="C3101" s="168" t="s">
        <v>7667</v>
      </c>
      <c r="D3101" s="169">
        <v>0</v>
      </c>
      <c r="E3101" s="169">
        <v>40</v>
      </c>
      <c r="F3101" s="169">
        <v>510</v>
      </c>
      <c r="G3101" s="170">
        <v>1585</v>
      </c>
      <c r="H3101" s="165">
        <f t="shared" si="58"/>
        <v>2.5236593059936908E-2</v>
      </c>
      <c r="J3101" t="str">
        <v>Block Group 2, Census Tract 9621.02, Carroll County, Tennessee</v>
      </c>
    </row>
    <row r="3102" spans="1:10" x14ac:dyDescent="0.3">
      <c r="A3102" s="167" t="s">
        <v>7699</v>
      </c>
      <c r="B3102" s="168" t="s">
        <v>4012</v>
      </c>
      <c r="C3102" s="168" t="s">
        <v>7667</v>
      </c>
      <c r="D3102" s="169">
        <v>470</v>
      </c>
      <c r="E3102" s="169">
        <v>635</v>
      </c>
      <c r="F3102" s="170">
        <v>1080</v>
      </c>
      <c r="G3102" s="170">
        <v>2100</v>
      </c>
      <c r="H3102" s="165">
        <f t="shared" si="58"/>
        <v>0.30238095238095236</v>
      </c>
      <c r="J3102" t="str">
        <v>Block Group 2, Census Tract 9622.01, Carroll County, Tennessee</v>
      </c>
    </row>
    <row r="3103" spans="1:10" x14ac:dyDescent="0.3">
      <c r="A3103" s="167" t="s">
        <v>7699</v>
      </c>
      <c r="B3103" s="168" t="s">
        <v>4013</v>
      </c>
      <c r="C3103" s="168" t="s">
        <v>7667</v>
      </c>
      <c r="D3103" s="169">
        <v>270</v>
      </c>
      <c r="E3103" s="169">
        <v>270</v>
      </c>
      <c r="F3103" s="169">
        <v>820</v>
      </c>
      <c r="G3103" s="170">
        <v>1510</v>
      </c>
      <c r="H3103" s="165">
        <f t="shared" si="58"/>
        <v>0.17880794701986755</v>
      </c>
      <c r="J3103" t="str">
        <v>Block Group 2, Census Tract 9622.02, Carroll County, Tennessee</v>
      </c>
    </row>
    <row r="3104" spans="1:10" x14ac:dyDescent="0.3">
      <c r="A3104" s="167" t="s">
        <v>7699</v>
      </c>
      <c r="B3104" s="168" t="s">
        <v>4014</v>
      </c>
      <c r="C3104" s="168" t="s">
        <v>7667</v>
      </c>
      <c r="D3104" s="169">
        <v>230</v>
      </c>
      <c r="E3104" s="169">
        <v>445</v>
      </c>
      <c r="F3104" s="169">
        <v>650</v>
      </c>
      <c r="G3104" s="170">
        <v>2065</v>
      </c>
      <c r="H3104" s="165">
        <f t="shared" si="58"/>
        <v>0.21549636803874092</v>
      </c>
      <c r="J3104" t="str">
        <v>Block Group 2, Census Tract 9623, Carroll County, Tennessee</v>
      </c>
    </row>
    <row r="3105" spans="1:10" x14ac:dyDescent="0.3">
      <c r="A3105" s="167" t="s">
        <v>7699</v>
      </c>
      <c r="B3105" s="168" t="s">
        <v>4015</v>
      </c>
      <c r="C3105" s="168" t="s">
        <v>7667</v>
      </c>
      <c r="D3105" s="169">
        <v>20</v>
      </c>
      <c r="E3105" s="169">
        <v>235</v>
      </c>
      <c r="F3105" s="169">
        <v>280</v>
      </c>
      <c r="G3105" s="170">
        <v>1085</v>
      </c>
      <c r="H3105" s="165">
        <f t="shared" si="58"/>
        <v>0.21658986175115208</v>
      </c>
      <c r="J3105" t="str">
        <v>Block Group 2, Census Tract 9624, Carroll County, Tennessee</v>
      </c>
    </row>
    <row r="3106" spans="1:10" x14ac:dyDescent="0.3">
      <c r="A3106" s="167" t="s">
        <v>7699</v>
      </c>
      <c r="B3106" s="168" t="s">
        <v>4016</v>
      </c>
      <c r="C3106" s="168" t="s">
        <v>7667</v>
      </c>
      <c r="D3106" s="169">
        <v>315</v>
      </c>
      <c r="E3106" s="169">
        <v>450</v>
      </c>
      <c r="F3106" s="169">
        <v>640</v>
      </c>
      <c r="G3106" s="170">
        <v>1550</v>
      </c>
      <c r="H3106" s="165">
        <f t="shared" si="58"/>
        <v>0.29032258064516131</v>
      </c>
      <c r="J3106" t="str">
        <v>Block Group 2, Census Tract 9625, Carroll County, Tennessee</v>
      </c>
    </row>
    <row r="3107" spans="1:10" x14ac:dyDescent="0.3">
      <c r="A3107" s="167" t="s">
        <v>7699</v>
      </c>
      <c r="B3107" s="168" t="s">
        <v>4017</v>
      </c>
      <c r="C3107" s="168" t="s">
        <v>7667</v>
      </c>
      <c r="D3107" s="169">
        <v>130</v>
      </c>
      <c r="E3107" s="169">
        <v>155</v>
      </c>
      <c r="F3107" s="169">
        <v>205</v>
      </c>
      <c r="G3107" s="169">
        <v>660</v>
      </c>
      <c r="H3107" s="165">
        <f t="shared" si="58"/>
        <v>0.23484848484848486</v>
      </c>
      <c r="J3107" t="str">
        <v>Block Group 2, Census Tract 9630, Benton County, Tennessee</v>
      </c>
    </row>
    <row r="3108" spans="1:10" x14ac:dyDescent="0.3">
      <c r="A3108" s="167" t="s">
        <v>7699</v>
      </c>
      <c r="B3108" s="168" t="s">
        <v>4018</v>
      </c>
      <c r="C3108" s="168" t="s">
        <v>7667</v>
      </c>
      <c r="D3108" s="169">
        <v>265</v>
      </c>
      <c r="E3108" s="169">
        <v>745</v>
      </c>
      <c r="F3108" s="170">
        <v>1305</v>
      </c>
      <c r="G3108" s="170">
        <v>2165</v>
      </c>
      <c r="H3108" s="165">
        <f t="shared" si="58"/>
        <v>0.34411085450346418</v>
      </c>
      <c r="J3108" t="str">
        <v>Block Group 2, Census Tract 9631, Benton County, Tennessee</v>
      </c>
    </row>
    <row r="3109" spans="1:10" x14ac:dyDescent="0.3">
      <c r="A3109" s="167" t="s">
        <v>7699</v>
      </c>
      <c r="B3109" s="168" t="s">
        <v>4019</v>
      </c>
      <c r="C3109" s="168" t="s">
        <v>7667</v>
      </c>
      <c r="D3109" s="169">
        <v>580</v>
      </c>
      <c r="E3109" s="169">
        <v>740</v>
      </c>
      <c r="F3109" s="169">
        <v>995</v>
      </c>
      <c r="G3109" s="170">
        <v>1925</v>
      </c>
      <c r="H3109" s="165">
        <f t="shared" si="58"/>
        <v>0.38441558441558443</v>
      </c>
      <c r="J3109" t="str">
        <v>Block Group 2, Census Tract 9632, Benton County, Tennessee</v>
      </c>
    </row>
    <row r="3110" spans="1:10" x14ac:dyDescent="0.3">
      <c r="A3110" s="167" t="s">
        <v>7699</v>
      </c>
      <c r="B3110" s="168" t="s">
        <v>4020</v>
      </c>
      <c r="C3110" s="168" t="s">
        <v>7667</v>
      </c>
      <c r="D3110" s="169">
        <v>110</v>
      </c>
      <c r="E3110" s="169">
        <v>255</v>
      </c>
      <c r="F3110" s="169">
        <v>400</v>
      </c>
      <c r="G3110" s="169">
        <v>855</v>
      </c>
      <c r="H3110" s="165">
        <f t="shared" si="58"/>
        <v>0.2982456140350877</v>
      </c>
      <c r="J3110" t="str">
        <v>Block Group 2, Census Tract 9633, Benton County, Tennessee</v>
      </c>
    </row>
    <row r="3111" spans="1:10" x14ac:dyDescent="0.3">
      <c r="A3111" s="167" t="s">
        <v>7699</v>
      </c>
      <c r="B3111" s="168" t="s">
        <v>4021</v>
      </c>
      <c r="C3111" s="168" t="s">
        <v>7667</v>
      </c>
      <c r="D3111" s="169">
        <v>80</v>
      </c>
      <c r="E3111" s="169">
        <v>170</v>
      </c>
      <c r="F3111" s="169">
        <v>575</v>
      </c>
      <c r="G3111" s="170">
        <v>1900</v>
      </c>
      <c r="H3111" s="165">
        <f t="shared" si="58"/>
        <v>8.9473684210526316E-2</v>
      </c>
      <c r="J3111" t="str">
        <v>Block Group 2, Census Tract 9634, Benton County, Tennessee</v>
      </c>
    </row>
    <row r="3112" spans="1:10" x14ac:dyDescent="0.3">
      <c r="A3112" s="167" t="s">
        <v>7699</v>
      </c>
      <c r="B3112" s="168" t="s">
        <v>4022</v>
      </c>
      <c r="C3112" s="168" t="s">
        <v>7667</v>
      </c>
      <c r="D3112" s="169">
        <v>90</v>
      </c>
      <c r="E3112" s="169">
        <v>180</v>
      </c>
      <c r="F3112" s="169">
        <v>430</v>
      </c>
      <c r="G3112" s="170">
        <v>3135</v>
      </c>
      <c r="H3112" s="165">
        <f t="shared" si="58"/>
        <v>5.7416267942583733E-2</v>
      </c>
      <c r="J3112" t="str">
        <v>Block Group 2, Census Tract 9640.01, Dyer County, Tennessee</v>
      </c>
    </row>
    <row r="3113" spans="1:10" x14ac:dyDescent="0.3">
      <c r="A3113" s="167" t="s">
        <v>7699</v>
      </c>
      <c r="B3113" s="168" t="s">
        <v>4023</v>
      </c>
      <c r="C3113" s="168" t="s">
        <v>7667</v>
      </c>
      <c r="D3113" s="169">
        <v>150</v>
      </c>
      <c r="E3113" s="169">
        <v>260</v>
      </c>
      <c r="F3113" s="169">
        <v>645</v>
      </c>
      <c r="G3113" s="170">
        <v>1685</v>
      </c>
      <c r="H3113" s="165">
        <f t="shared" si="58"/>
        <v>0.1543026706231454</v>
      </c>
      <c r="J3113" t="str">
        <v>Block Group 2, Census Tract 9640.02, Dyer County, Tennessee</v>
      </c>
    </row>
    <row r="3114" spans="1:10" x14ac:dyDescent="0.3">
      <c r="A3114" s="167" t="s">
        <v>7699</v>
      </c>
      <c r="B3114" s="168" t="s">
        <v>4024</v>
      </c>
      <c r="C3114" s="168" t="s">
        <v>7667</v>
      </c>
      <c r="D3114" s="169">
        <v>445</v>
      </c>
      <c r="E3114" s="169">
        <v>685</v>
      </c>
      <c r="F3114" s="170">
        <v>1000</v>
      </c>
      <c r="G3114" s="170">
        <v>2590</v>
      </c>
      <c r="H3114" s="165">
        <f t="shared" si="58"/>
        <v>0.26447876447876451</v>
      </c>
      <c r="J3114" t="str">
        <v>Block Group 2, Census Tract 9642, Dyer County, Tennessee</v>
      </c>
    </row>
    <row r="3115" spans="1:10" x14ac:dyDescent="0.3">
      <c r="A3115" s="167" t="s">
        <v>7699</v>
      </c>
      <c r="B3115" s="168" t="s">
        <v>4025</v>
      </c>
      <c r="C3115" s="168" t="s">
        <v>7667</v>
      </c>
      <c r="D3115" s="169">
        <v>15</v>
      </c>
      <c r="E3115" s="169">
        <v>125</v>
      </c>
      <c r="F3115" s="169">
        <v>325</v>
      </c>
      <c r="G3115" s="169">
        <v>990</v>
      </c>
      <c r="H3115" s="165">
        <f t="shared" si="58"/>
        <v>0.12626262626262627</v>
      </c>
      <c r="J3115" t="str">
        <v>Block Group 2, Census Tract 9643, Dyer County, Tennessee</v>
      </c>
    </row>
    <row r="3116" spans="1:10" x14ac:dyDescent="0.3">
      <c r="A3116" s="167" t="s">
        <v>7699</v>
      </c>
      <c r="B3116" s="168" t="s">
        <v>4026</v>
      </c>
      <c r="C3116" s="168" t="s">
        <v>7667</v>
      </c>
      <c r="D3116" s="169">
        <v>290</v>
      </c>
      <c r="E3116" s="169">
        <v>435</v>
      </c>
      <c r="F3116" s="169">
        <v>605</v>
      </c>
      <c r="G3116" s="170">
        <v>2010</v>
      </c>
      <c r="H3116" s="165">
        <f t="shared" si="58"/>
        <v>0.21641791044776118</v>
      </c>
      <c r="J3116" t="str">
        <v>Block Group 2, Census Tract 9644.01, Dyer County, Tennessee</v>
      </c>
    </row>
    <row r="3117" spans="1:10" x14ac:dyDescent="0.3">
      <c r="A3117" s="167" t="s">
        <v>7699</v>
      </c>
      <c r="B3117" s="168" t="s">
        <v>4027</v>
      </c>
      <c r="C3117" s="168" t="s">
        <v>7667</v>
      </c>
      <c r="D3117" s="169">
        <v>25</v>
      </c>
      <c r="E3117" s="169">
        <v>165</v>
      </c>
      <c r="F3117" s="169">
        <v>575</v>
      </c>
      <c r="G3117" s="170">
        <v>2515</v>
      </c>
      <c r="H3117" s="165">
        <f t="shared" si="58"/>
        <v>6.560636182902585E-2</v>
      </c>
      <c r="J3117" t="str">
        <v>Block Group 2, Census Tract 9644.02, Dyer County, Tennessee</v>
      </c>
    </row>
    <row r="3118" spans="1:10" x14ac:dyDescent="0.3">
      <c r="A3118" s="167" t="s">
        <v>7699</v>
      </c>
      <c r="B3118" s="168" t="s">
        <v>4028</v>
      </c>
      <c r="C3118" s="168" t="s">
        <v>7667</v>
      </c>
      <c r="D3118" s="169">
        <v>0</v>
      </c>
      <c r="E3118" s="169">
        <v>145</v>
      </c>
      <c r="F3118" s="169">
        <v>845</v>
      </c>
      <c r="G3118" s="170">
        <v>1360</v>
      </c>
      <c r="H3118" s="165">
        <f t="shared" si="58"/>
        <v>0.10661764705882353</v>
      </c>
      <c r="J3118" t="str">
        <v>Block Group 2, Census Tract 9645, Dyer County, Tennessee</v>
      </c>
    </row>
    <row r="3119" spans="1:10" x14ac:dyDescent="0.3">
      <c r="A3119" s="167" t="s">
        <v>7699</v>
      </c>
      <c r="B3119" s="168" t="s">
        <v>4029</v>
      </c>
      <c r="C3119" s="168" t="s">
        <v>7667</v>
      </c>
      <c r="D3119" s="169">
        <v>95</v>
      </c>
      <c r="E3119" s="169">
        <v>330</v>
      </c>
      <c r="F3119" s="169">
        <v>470</v>
      </c>
      <c r="G3119" s="170">
        <v>1025</v>
      </c>
      <c r="H3119" s="165">
        <f t="shared" si="58"/>
        <v>0.32195121951219513</v>
      </c>
      <c r="J3119" t="str">
        <v>Block Group 2, Census Tract 9646, Dyer County, Tennessee</v>
      </c>
    </row>
    <row r="3120" spans="1:10" x14ac:dyDescent="0.3">
      <c r="A3120" s="167" t="s">
        <v>7699</v>
      </c>
      <c r="B3120" s="168" t="s">
        <v>4030</v>
      </c>
      <c r="C3120" s="168" t="s">
        <v>7667</v>
      </c>
      <c r="D3120" s="169">
        <v>0</v>
      </c>
      <c r="E3120" s="169">
        <v>85</v>
      </c>
      <c r="F3120" s="169">
        <v>310</v>
      </c>
      <c r="G3120" s="170">
        <v>1190</v>
      </c>
      <c r="H3120" s="165">
        <f t="shared" si="58"/>
        <v>7.1428571428571425E-2</v>
      </c>
      <c r="J3120" t="str">
        <v>Block Group 2, Census Tract 9648, Dyer County, Tennessee</v>
      </c>
    </row>
    <row r="3121" spans="1:10" x14ac:dyDescent="0.3">
      <c r="A3121" s="167" t="s">
        <v>7699</v>
      </c>
      <c r="B3121" s="168" t="s">
        <v>4031</v>
      </c>
      <c r="C3121" s="168" t="s">
        <v>7667</v>
      </c>
      <c r="D3121" s="169">
        <v>270</v>
      </c>
      <c r="E3121" s="169">
        <v>300</v>
      </c>
      <c r="F3121" s="169">
        <v>675</v>
      </c>
      <c r="G3121" s="170">
        <v>1695</v>
      </c>
      <c r="H3121" s="165">
        <f t="shared" si="58"/>
        <v>0.17699115044247787</v>
      </c>
      <c r="J3121" t="str">
        <v>Block Group 2, Census Tract 9649, Dyer County, Tennessee</v>
      </c>
    </row>
    <row r="3122" spans="1:10" x14ac:dyDescent="0.3">
      <c r="A3122" s="167" t="s">
        <v>7699</v>
      </c>
      <c r="B3122" s="168" t="s">
        <v>4032</v>
      </c>
      <c r="C3122" s="168" t="s">
        <v>7667</v>
      </c>
      <c r="D3122" s="169">
        <v>0</v>
      </c>
      <c r="E3122" s="169">
        <v>130</v>
      </c>
      <c r="F3122" s="169">
        <v>130</v>
      </c>
      <c r="G3122" s="170">
        <v>1175</v>
      </c>
      <c r="H3122" s="165">
        <f t="shared" si="58"/>
        <v>0.11063829787234042</v>
      </c>
      <c r="J3122" t="str">
        <v>Block Group 2, Census Tract 9650, Fentress County, Tennessee</v>
      </c>
    </row>
    <row r="3123" spans="1:10" x14ac:dyDescent="0.3">
      <c r="A3123" s="167" t="s">
        <v>7699</v>
      </c>
      <c r="B3123" s="168" t="s">
        <v>4033</v>
      </c>
      <c r="C3123" s="168" t="s">
        <v>7667</v>
      </c>
      <c r="D3123" s="169">
        <v>205</v>
      </c>
      <c r="E3123" s="169">
        <v>355</v>
      </c>
      <c r="F3123" s="169">
        <v>815</v>
      </c>
      <c r="G3123" s="170">
        <v>2515</v>
      </c>
      <c r="H3123" s="165">
        <f t="shared" si="58"/>
        <v>0.14115308151093439</v>
      </c>
      <c r="J3123" t="str">
        <v>Block Group 2, Census Tract 9650, Obion County, Tennessee</v>
      </c>
    </row>
    <row r="3124" spans="1:10" x14ac:dyDescent="0.3">
      <c r="A3124" s="167" t="s">
        <v>7699</v>
      </c>
      <c r="B3124" s="168" t="s">
        <v>4034</v>
      </c>
      <c r="C3124" s="168" t="s">
        <v>7667</v>
      </c>
      <c r="D3124" s="169">
        <v>35</v>
      </c>
      <c r="E3124" s="169">
        <v>80</v>
      </c>
      <c r="F3124" s="169">
        <v>200</v>
      </c>
      <c r="G3124" s="170">
        <v>1185</v>
      </c>
      <c r="H3124" s="165">
        <f t="shared" si="58"/>
        <v>6.7510548523206745E-2</v>
      </c>
      <c r="J3124" t="str">
        <v>Block Group 2, Census Tract 9651, Fentress County, Tennessee</v>
      </c>
    </row>
    <row r="3125" spans="1:10" x14ac:dyDescent="0.3">
      <c r="A3125" s="167" t="s">
        <v>7699</v>
      </c>
      <c r="B3125" s="168" t="s">
        <v>4035</v>
      </c>
      <c r="C3125" s="168" t="s">
        <v>7667</v>
      </c>
      <c r="D3125" s="169">
        <v>105</v>
      </c>
      <c r="E3125" s="169">
        <v>200</v>
      </c>
      <c r="F3125" s="169">
        <v>445</v>
      </c>
      <c r="G3125" s="170">
        <v>2025</v>
      </c>
      <c r="H3125" s="165">
        <f t="shared" si="58"/>
        <v>9.8765432098765427E-2</v>
      </c>
      <c r="J3125" t="str">
        <v>Block Group 2, Census Tract 9651, Obion County, Tennessee</v>
      </c>
    </row>
    <row r="3126" spans="1:10" x14ac:dyDescent="0.3">
      <c r="A3126" s="167" t="s">
        <v>7699</v>
      </c>
      <c r="B3126" s="168" t="s">
        <v>4036</v>
      </c>
      <c r="C3126" s="168" t="s">
        <v>7667</v>
      </c>
      <c r="D3126" s="169">
        <v>200</v>
      </c>
      <c r="E3126" s="169">
        <v>320</v>
      </c>
      <c r="F3126" s="169">
        <v>425</v>
      </c>
      <c r="G3126" s="170">
        <v>1440</v>
      </c>
      <c r="H3126" s="165">
        <f t="shared" si="58"/>
        <v>0.22222222222222221</v>
      </c>
      <c r="J3126" t="str">
        <v>Block Group 2, Census Tract 9652, Obion County, Tennessee</v>
      </c>
    </row>
    <row r="3127" spans="1:10" x14ac:dyDescent="0.3">
      <c r="A3127" s="167" t="s">
        <v>7699</v>
      </c>
      <c r="B3127" s="168" t="s">
        <v>4037</v>
      </c>
      <c r="C3127" s="168" t="s">
        <v>7667</v>
      </c>
      <c r="D3127" s="169">
        <v>115</v>
      </c>
      <c r="E3127" s="169">
        <v>150</v>
      </c>
      <c r="F3127" s="169">
        <v>780</v>
      </c>
      <c r="G3127" s="170">
        <v>3995</v>
      </c>
      <c r="H3127" s="165">
        <f t="shared" si="58"/>
        <v>3.7546933667083858E-2</v>
      </c>
      <c r="J3127" t="str">
        <v>Block Group 2, Census Tract 9652.01, Fentress County, Tennessee</v>
      </c>
    </row>
    <row r="3128" spans="1:10" x14ac:dyDescent="0.3">
      <c r="A3128" s="167" t="s">
        <v>7699</v>
      </c>
      <c r="B3128" s="168" t="s">
        <v>4038</v>
      </c>
      <c r="C3128" s="168" t="s">
        <v>7667</v>
      </c>
      <c r="D3128" s="169">
        <v>70</v>
      </c>
      <c r="E3128" s="169">
        <v>135</v>
      </c>
      <c r="F3128" s="170">
        <v>1065</v>
      </c>
      <c r="G3128" s="170">
        <v>2225</v>
      </c>
      <c r="H3128" s="165">
        <f t="shared" si="58"/>
        <v>6.0674157303370786E-2</v>
      </c>
      <c r="J3128" t="str">
        <v>Block Group 2, Census Tract 9652.02, Fentress County, Tennessee</v>
      </c>
    </row>
    <row r="3129" spans="1:10" x14ac:dyDescent="0.3">
      <c r="A3129" s="167" t="s">
        <v>7699</v>
      </c>
      <c r="B3129" s="168" t="s">
        <v>4039</v>
      </c>
      <c r="C3129" s="168" t="s">
        <v>7667</v>
      </c>
      <c r="D3129" s="169">
        <v>260</v>
      </c>
      <c r="E3129" s="169">
        <v>260</v>
      </c>
      <c r="F3129" s="169">
        <v>350</v>
      </c>
      <c r="G3129" s="169">
        <v>955</v>
      </c>
      <c r="H3129" s="165">
        <f t="shared" si="58"/>
        <v>0.27225130890052357</v>
      </c>
      <c r="J3129" t="str">
        <v>Block Group 2, Census Tract 9653, Fentress County, Tennessee</v>
      </c>
    </row>
    <row r="3130" spans="1:10" x14ac:dyDescent="0.3">
      <c r="A3130" s="167" t="s">
        <v>7699</v>
      </c>
      <c r="B3130" s="168" t="s">
        <v>4040</v>
      </c>
      <c r="C3130" s="168" t="s">
        <v>7667</v>
      </c>
      <c r="D3130" s="169">
        <v>30</v>
      </c>
      <c r="E3130" s="169">
        <v>435</v>
      </c>
      <c r="F3130" s="169">
        <v>655</v>
      </c>
      <c r="G3130" s="170">
        <v>2625</v>
      </c>
      <c r="H3130" s="165">
        <f t="shared" si="58"/>
        <v>0.1657142857142857</v>
      </c>
      <c r="J3130" t="str">
        <v>Block Group 2, Census Tract 9653, Obion County, Tennessee</v>
      </c>
    </row>
    <row r="3131" spans="1:10" x14ac:dyDescent="0.3">
      <c r="A3131" s="167" t="s">
        <v>7699</v>
      </c>
      <c r="B3131" s="168" t="s">
        <v>4041</v>
      </c>
      <c r="C3131" s="168" t="s">
        <v>7667</v>
      </c>
      <c r="D3131" s="169">
        <v>635</v>
      </c>
      <c r="E3131" s="170">
        <v>1540</v>
      </c>
      <c r="F3131" s="170">
        <v>2150</v>
      </c>
      <c r="G3131" s="170">
        <v>4670</v>
      </c>
      <c r="H3131" s="165">
        <f t="shared" si="58"/>
        <v>0.32976445396145609</v>
      </c>
      <c r="J3131" t="str">
        <v>Block Group 2, Census Tract 9654, Obion County, Tennessee</v>
      </c>
    </row>
    <row r="3132" spans="1:10" x14ac:dyDescent="0.3">
      <c r="A3132" s="167" t="s">
        <v>7699</v>
      </c>
      <c r="B3132" s="168" t="s">
        <v>4042</v>
      </c>
      <c r="C3132" s="168" t="s">
        <v>7667</v>
      </c>
      <c r="D3132" s="169">
        <v>285</v>
      </c>
      <c r="E3132" s="169">
        <v>585</v>
      </c>
      <c r="F3132" s="169">
        <v>840</v>
      </c>
      <c r="G3132" s="170">
        <v>1060</v>
      </c>
      <c r="H3132" s="165">
        <f t="shared" si="58"/>
        <v>0.55188679245283023</v>
      </c>
      <c r="J3132" t="str">
        <v>Block Group 2, Census Tract 9655, Obion County, Tennessee</v>
      </c>
    </row>
    <row r="3133" spans="1:10" x14ac:dyDescent="0.3">
      <c r="A3133" s="167" t="s">
        <v>7699</v>
      </c>
      <c r="B3133" s="168" t="s">
        <v>4043</v>
      </c>
      <c r="C3133" s="168" t="s">
        <v>7667</v>
      </c>
      <c r="D3133" s="169">
        <v>100</v>
      </c>
      <c r="E3133" s="169">
        <v>150</v>
      </c>
      <c r="F3133" s="169">
        <v>240</v>
      </c>
      <c r="G3133" s="169">
        <v>345</v>
      </c>
      <c r="H3133" s="165">
        <f t="shared" si="58"/>
        <v>0.43478260869565216</v>
      </c>
      <c r="J3133" t="str">
        <v>Block Group 2, Census Tract 9656, Obion County, Tennessee</v>
      </c>
    </row>
    <row r="3134" spans="1:10" x14ac:dyDescent="0.3">
      <c r="A3134" s="167" t="s">
        <v>7699</v>
      </c>
      <c r="B3134" s="168" t="s">
        <v>4044</v>
      </c>
      <c r="C3134" s="168" t="s">
        <v>7667</v>
      </c>
      <c r="D3134" s="169">
        <v>480</v>
      </c>
      <c r="E3134" s="169">
        <v>505</v>
      </c>
      <c r="F3134" s="169">
        <v>840</v>
      </c>
      <c r="G3134" s="170">
        <v>1695</v>
      </c>
      <c r="H3134" s="165">
        <f t="shared" si="58"/>
        <v>0.29793510324483774</v>
      </c>
      <c r="J3134" t="str">
        <v>Block Group 2, Census Tract 9657, Obion County, Tennessee</v>
      </c>
    </row>
    <row r="3135" spans="1:10" x14ac:dyDescent="0.3">
      <c r="A3135" s="167" t="s">
        <v>7699</v>
      </c>
      <c r="B3135" s="168" t="s">
        <v>4045</v>
      </c>
      <c r="C3135" s="168" t="s">
        <v>7667</v>
      </c>
      <c r="D3135" s="169">
        <v>210</v>
      </c>
      <c r="E3135" s="169">
        <v>480</v>
      </c>
      <c r="F3135" s="169">
        <v>595</v>
      </c>
      <c r="G3135" s="169">
        <v>695</v>
      </c>
      <c r="H3135" s="165">
        <f t="shared" si="58"/>
        <v>0.69064748201438853</v>
      </c>
      <c r="J3135" t="str">
        <v>Block Group 2, Census Tract 9658, Obion County, Tennessee</v>
      </c>
    </row>
    <row r="3136" spans="1:10" x14ac:dyDescent="0.3">
      <c r="A3136" s="167" t="s">
        <v>7699</v>
      </c>
      <c r="B3136" s="168" t="s">
        <v>4046</v>
      </c>
      <c r="C3136" s="168" t="s">
        <v>7667</v>
      </c>
      <c r="D3136" s="169">
        <v>785</v>
      </c>
      <c r="E3136" s="170">
        <v>1205</v>
      </c>
      <c r="F3136" s="170">
        <v>2050</v>
      </c>
      <c r="G3136" s="170">
        <v>2930</v>
      </c>
      <c r="H3136" s="165">
        <f t="shared" si="58"/>
        <v>0.4112627986348123</v>
      </c>
      <c r="J3136" t="str">
        <v>Block Group 2, Census Tract 9659, Obion County, Tennessee</v>
      </c>
    </row>
    <row r="3137" spans="1:10" x14ac:dyDescent="0.3">
      <c r="A3137" s="167" t="s">
        <v>7699</v>
      </c>
      <c r="B3137" s="168" t="s">
        <v>4047</v>
      </c>
      <c r="C3137" s="168" t="s">
        <v>7667</v>
      </c>
      <c r="D3137" s="169">
        <v>260</v>
      </c>
      <c r="E3137" s="169">
        <v>610</v>
      </c>
      <c r="F3137" s="170">
        <v>1660</v>
      </c>
      <c r="G3137" s="170">
        <v>2230</v>
      </c>
      <c r="H3137" s="165">
        <f t="shared" si="58"/>
        <v>0.273542600896861</v>
      </c>
      <c r="J3137" t="str">
        <v>Block Group 2, Census Tract 9661, Gibson County, Tennessee</v>
      </c>
    </row>
    <row r="3138" spans="1:10" x14ac:dyDescent="0.3">
      <c r="A3138" s="167" t="s">
        <v>7699</v>
      </c>
      <c r="B3138" s="168" t="s">
        <v>4048</v>
      </c>
      <c r="C3138" s="168" t="s">
        <v>7667</v>
      </c>
      <c r="D3138" s="169">
        <v>145</v>
      </c>
      <c r="E3138" s="169">
        <v>880</v>
      </c>
      <c r="F3138" s="170">
        <v>1250</v>
      </c>
      <c r="G3138" s="170">
        <v>2220</v>
      </c>
      <c r="H3138" s="165">
        <f t="shared" si="58"/>
        <v>0.3963963963963964</v>
      </c>
      <c r="J3138" t="str">
        <v>Block Group 2, Census Tract 9662, Gibson County, Tennessee</v>
      </c>
    </row>
    <row r="3139" spans="1:10" x14ac:dyDescent="0.3">
      <c r="A3139" s="167" t="s">
        <v>7699</v>
      </c>
      <c r="B3139" s="168" t="s">
        <v>4049</v>
      </c>
      <c r="C3139" s="168" t="s">
        <v>7667</v>
      </c>
      <c r="D3139" s="169">
        <v>0</v>
      </c>
      <c r="E3139" s="169">
        <v>170</v>
      </c>
      <c r="F3139" s="169">
        <v>285</v>
      </c>
      <c r="G3139" s="169">
        <v>325</v>
      </c>
      <c r="H3139" s="165">
        <f t="shared" si="58"/>
        <v>0.52307692307692311</v>
      </c>
      <c r="J3139" t="str">
        <v>Block Group 2, Census Tract 9663, Gibson County, Tennessee</v>
      </c>
    </row>
    <row r="3140" spans="1:10" x14ac:dyDescent="0.3">
      <c r="A3140" s="167" t="s">
        <v>7699</v>
      </c>
      <c r="B3140" s="168" t="s">
        <v>4050</v>
      </c>
      <c r="C3140" s="168" t="s">
        <v>7667</v>
      </c>
      <c r="D3140" s="169">
        <v>350</v>
      </c>
      <c r="E3140" s="169">
        <v>505</v>
      </c>
      <c r="F3140" s="169">
        <v>955</v>
      </c>
      <c r="G3140" s="170">
        <v>1690</v>
      </c>
      <c r="H3140" s="165">
        <f t="shared" ref="H3140:H3203" si="59">E3140/G3140</f>
        <v>0.29881656804733731</v>
      </c>
      <c r="J3140" t="str">
        <v>Block Group 2, Census Tract 9664, Gibson County, Tennessee</v>
      </c>
    </row>
    <row r="3141" spans="1:10" x14ac:dyDescent="0.3">
      <c r="A3141" s="167" t="s">
        <v>7699</v>
      </c>
      <c r="B3141" s="168" t="s">
        <v>4051</v>
      </c>
      <c r="C3141" s="168" t="s">
        <v>7667</v>
      </c>
      <c r="D3141" s="169">
        <v>380</v>
      </c>
      <c r="E3141" s="169">
        <v>745</v>
      </c>
      <c r="F3141" s="170">
        <v>1570</v>
      </c>
      <c r="G3141" s="170">
        <v>2935</v>
      </c>
      <c r="H3141" s="165">
        <f t="shared" si="59"/>
        <v>0.25383304940374785</v>
      </c>
      <c r="J3141" t="str">
        <v>Block Group 2, Census Tract 9665.01, Gibson County, Tennessee</v>
      </c>
    </row>
    <row r="3142" spans="1:10" x14ac:dyDescent="0.3">
      <c r="A3142" s="167" t="s">
        <v>7699</v>
      </c>
      <c r="B3142" s="168" t="s">
        <v>4052</v>
      </c>
      <c r="C3142" s="168" t="s">
        <v>7667</v>
      </c>
      <c r="D3142" s="169">
        <v>360</v>
      </c>
      <c r="E3142" s="169">
        <v>575</v>
      </c>
      <c r="F3142" s="169">
        <v>855</v>
      </c>
      <c r="G3142" s="170">
        <v>1535</v>
      </c>
      <c r="H3142" s="165">
        <f t="shared" si="59"/>
        <v>0.3745928338762215</v>
      </c>
      <c r="J3142" t="str">
        <v>Block Group 2, Census Tract 9665.02, Gibson County, Tennessee</v>
      </c>
    </row>
    <row r="3143" spans="1:10" x14ac:dyDescent="0.3">
      <c r="A3143" s="167" t="s">
        <v>7699</v>
      </c>
      <c r="B3143" s="168" t="s">
        <v>4053</v>
      </c>
      <c r="C3143" s="168" t="s">
        <v>7667</v>
      </c>
      <c r="D3143" s="169">
        <v>35</v>
      </c>
      <c r="E3143" s="169">
        <v>650</v>
      </c>
      <c r="F3143" s="170">
        <v>1020</v>
      </c>
      <c r="G3143" s="170">
        <v>2975</v>
      </c>
      <c r="H3143" s="165">
        <f t="shared" si="59"/>
        <v>0.21848739495798319</v>
      </c>
      <c r="J3143" t="str">
        <v>Block Group 2, Census Tract 9666, Gibson County, Tennessee</v>
      </c>
    </row>
    <row r="3144" spans="1:10" x14ac:dyDescent="0.3">
      <c r="A3144" s="167" t="s">
        <v>7699</v>
      </c>
      <c r="B3144" s="168" t="s">
        <v>4054</v>
      </c>
      <c r="C3144" s="168" t="s">
        <v>7667</v>
      </c>
      <c r="D3144" s="169">
        <v>300</v>
      </c>
      <c r="E3144" s="169">
        <v>550</v>
      </c>
      <c r="F3144" s="170">
        <v>1135</v>
      </c>
      <c r="G3144" s="170">
        <v>1400</v>
      </c>
      <c r="H3144" s="165">
        <f t="shared" si="59"/>
        <v>0.39285714285714285</v>
      </c>
      <c r="J3144" t="str">
        <v>Block Group 2, Census Tract 9667.01, Gibson County, Tennessee</v>
      </c>
    </row>
    <row r="3145" spans="1:10" x14ac:dyDescent="0.3">
      <c r="A3145" s="167" t="s">
        <v>7699</v>
      </c>
      <c r="B3145" s="168" t="s">
        <v>4055</v>
      </c>
      <c r="C3145" s="168" t="s">
        <v>7667</v>
      </c>
      <c r="D3145" s="169">
        <v>330</v>
      </c>
      <c r="E3145" s="169">
        <v>630</v>
      </c>
      <c r="F3145" s="169">
        <v>830</v>
      </c>
      <c r="G3145" s="170">
        <v>1010</v>
      </c>
      <c r="H3145" s="165">
        <f t="shared" si="59"/>
        <v>0.62376237623762376</v>
      </c>
      <c r="J3145" t="str">
        <v>Block Group 2, Census Tract 9667.02, Gibson County, Tennessee</v>
      </c>
    </row>
    <row r="3146" spans="1:10" x14ac:dyDescent="0.3">
      <c r="A3146" s="167" t="s">
        <v>7699</v>
      </c>
      <c r="B3146" s="168" t="s">
        <v>4056</v>
      </c>
      <c r="C3146" s="168" t="s">
        <v>7667</v>
      </c>
      <c r="D3146" s="169">
        <v>245</v>
      </c>
      <c r="E3146" s="169">
        <v>875</v>
      </c>
      <c r="F3146" s="169">
        <v>975</v>
      </c>
      <c r="G3146" s="170">
        <v>1460</v>
      </c>
      <c r="H3146" s="165">
        <f t="shared" si="59"/>
        <v>0.59931506849315064</v>
      </c>
      <c r="J3146" t="str">
        <v>Block Group 2, Census Tract 9668, Gibson County, Tennessee</v>
      </c>
    </row>
    <row r="3147" spans="1:10" x14ac:dyDescent="0.3">
      <c r="A3147" s="167" t="s">
        <v>7699</v>
      </c>
      <c r="B3147" s="168" t="s">
        <v>4057</v>
      </c>
      <c r="C3147" s="168" t="s">
        <v>7667</v>
      </c>
      <c r="D3147" s="169">
        <v>125</v>
      </c>
      <c r="E3147" s="169">
        <v>255</v>
      </c>
      <c r="F3147" s="169">
        <v>785</v>
      </c>
      <c r="G3147" s="170">
        <v>2320</v>
      </c>
      <c r="H3147" s="165">
        <f t="shared" si="59"/>
        <v>0.10991379310344827</v>
      </c>
      <c r="J3147" t="str">
        <v>Block Group 2, Census Tract 9669, Gibson County, Tennessee</v>
      </c>
    </row>
    <row r="3148" spans="1:10" x14ac:dyDescent="0.3">
      <c r="A3148" s="167" t="s">
        <v>7699</v>
      </c>
      <c r="B3148" s="168" t="s">
        <v>4058</v>
      </c>
      <c r="C3148" s="168" t="s">
        <v>7667</v>
      </c>
      <c r="D3148" s="169">
        <v>0</v>
      </c>
      <c r="E3148" s="169">
        <v>355</v>
      </c>
      <c r="F3148" s="169">
        <v>555</v>
      </c>
      <c r="G3148" s="170">
        <v>1290</v>
      </c>
      <c r="H3148" s="165">
        <f t="shared" si="59"/>
        <v>0.27519379844961239</v>
      </c>
      <c r="J3148" t="str">
        <v>Block Group 2, Census Tract 9670.01, Gibson County, Tennessee</v>
      </c>
    </row>
    <row r="3149" spans="1:10" x14ac:dyDescent="0.3">
      <c r="A3149" s="167" t="s">
        <v>7699</v>
      </c>
      <c r="B3149" s="168" t="s">
        <v>4059</v>
      </c>
      <c r="C3149" s="168" t="s">
        <v>7667</v>
      </c>
      <c r="D3149" s="169">
        <v>0</v>
      </c>
      <c r="E3149" s="169">
        <v>255</v>
      </c>
      <c r="F3149" s="169">
        <v>255</v>
      </c>
      <c r="G3149" s="169">
        <v>350</v>
      </c>
      <c r="H3149" s="165">
        <f t="shared" si="59"/>
        <v>0.72857142857142854</v>
      </c>
      <c r="J3149" t="str">
        <v>Block Group 2, Census Tract 9670.02, Gibson County, Tennessee</v>
      </c>
    </row>
    <row r="3150" spans="1:10" x14ac:dyDescent="0.3">
      <c r="A3150" s="167" t="s">
        <v>7699</v>
      </c>
      <c r="B3150" s="168" t="s">
        <v>4060</v>
      </c>
      <c r="C3150" s="168" t="s">
        <v>7667</v>
      </c>
      <c r="D3150" s="169">
        <v>320</v>
      </c>
      <c r="E3150" s="169">
        <v>805</v>
      </c>
      <c r="F3150" s="170">
        <v>1710</v>
      </c>
      <c r="G3150" s="170">
        <v>2790</v>
      </c>
      <c r="H3150" s="165">
        <f t="shared" si="59"/>
        <v>0.28853046594982079</v>
      </c>
      <c r="J3150" t="str">
        <v>Block Group 2, Census Tract 9671, Gibson County, Tennessee</v>
      </c>
    </row>
    <row r="3151" spans="1:10" x14ac:dyDescent="0.3">
      <c r="A3151" s="167" t="s">
        <v>7699</v>
      </c>
      <c r="B3151" s="168" t="s">
        <v>4061</v>
      </c>
      <c r="C3151" s="168" t="s">
        <v>7667</v>
      </c>
      <c r="D3151" s="169">
        <v>115</v>
      </c>
      <c r="E3151" s="169">
        <v>265</v>
      </c>
      <c r="F3151" s="169">
        <v>695</v>
      </c>
      <c r="G3151" s="170">
        <v>1560</v>
      </c>
      <c r="H3151" s="165">
        <f t="shared" si="59"/>
        <v>0.16987179487179488</v>
      </c>
      <c r="J3151" t="str">
        <v>Block Group 2, Census Tract 9674, Gibson County, Tennessee</v>
      </c>
    </row>
    <row r="3152" spans="1:10" x14ac:dyDescent="0.3">
      <c r="A3152" s="167" t="s">
        <v>7699</v>
      </c>
      <c r="B3152" s="168" t="s">
        <v>4062</v>
      </c>
      <c r="C3152" s="168" t="s">
        <v>7667</v>
      </c>
      <c r="D3152" s="169">
        <v>730</v>
      </c>
      <c r="E3152" s="170">
        <v>1280</v>
      </c>
      <c r="F3152" s="170">
        <v>1660</v>
      </c>
      <c r="G3152" s="170">
        <v>2500</v>
      </c>
      <c r="H3152" s="165">
        <f t="shared" si="59"/>
        <v>0.51200000000000001</v>
      </c>
      <c r="J3152" t="str">
        <v>Block Group 2, Census Tract 9681.01, Weakley County, Tennessee</v>
      </c>
    </row>
    <row r="3153" spans="1:10" x14ac:dyDescent="0.3">
      <c r="A3153" s="167" t="s">
        <v>7699</v>
      </c>
      <c r="B3153" s="168" t="s">
        <v>4063</v>
      </c>
      <c r="C3153" s="168" t="s">
        <v>7667</v>
      </c>
      <c r="D3153" s="169">
        <v>285</v>
      </c>
      <c r="E3153" s="169">
        <v>300</v>
      </c>
      <c r="F3153" s="169">
        <v>315</v>
      </c>
      <c r="G3153" s="170">
        <v>2925</v>
      </c>
      <c r="H3153" s="165">
        <f t="shared" si="59"/>
        <v>0.10256410256410256</v>
      </c>
      <c r="J3153" t="str">
        <v>Block Group 2, Census Tract 9682.01, Weakley County, Tennessee</v>
      </c>
    </row>
    <row r="3154" spans="1:10" x14ac:dyDescent="0.3">
      <c r="A3154" s="167" t="s">
        <v>7699</v>
      </c>
      <c r="B3154" s="168" t="s">
        <v>4064</v>
      </c>
      <c r="C3154" s="168" t="s">
        <v>7667</v>
      </c>
      <c r="D3154" s="169">
        <v>245</v>
      </c>
      <c r="E3154" s="169">
        <v>440</v>
      </c>
      <c r="F3154" s="169">
        <v>995</v>
      </c>
      <c r="G3154" s="170">
        <v>2410</v>
      </c>
      <c r="H3154" s="165">
        <f t="shared" si="59"/>
        <v>0.18257261410788381</v>
      </c>
      <c r="J3154" t="str">
        <v>Block Group 2, Census Tract 9682.03, Weakley County, Tennessee</v>
      </c>
    </row>
    <row r="3155" spans="1:10" x14ac:dyDescent="0.3">
      <c r="A3155" s="167" t="s">
        <v>7699</v>
      </c>
      <c r="B3155" s="168" t="s">
        <v>4065</v>
      </c>
      <c r="C3155" s="168" t="s">
        <v>7667</v>
      </c>
      <c r="D3155" s="169">
        <v>235</v>
      </c>
      <c r="E3155" s="169">
        <v>485</v>
      </c>
      <c r="F3155" s="169">
        <v>860</v>
      </c>
      <c r="G3155" s="170">
        <v>1935</v>
      </c>
      <c r="H3155" s="165">
        <f t="shared" si="59"/>
        <v>0.25064599483204136</v>
      </c>
      <c r="J3155" t="str">
        <v>Block Group 2, Census Tract 9683, Weakley County, Tennessee</v>
      </c>
    </row>
    <row r="3156" spans="1:10" x14ac:dyDescent="0.3">
      <c r="A3156" s="167" t="s">
        <v>7699</v>
      </c>
      <c r="B3156" s="168" t="s">
        <v>4066</v>
      </c>
      <c r="C3156" s="168" t="s">
        <v>7667</v>
      </c>
      <c r="D3156" s="169">
        <v>290</v>
      </c>
      <c r="E3156" s="169">
        <v>650</v>
      </c>
      <c r="F3156" s="170">
        <v>1150</v>
      </c>
      <c r="G3156" s="170">
        <v>2345</v>
      </c>
      <c r="H3156" s="165">
        <f t="shared" si="59"/>
        <v>0.27718550106609807</v>
      </c>
      <c r="J3156" t="str">
        <v>Block Group 2, Census Tract 9684, Weakley County, Tennessee</v>
      </c>
    </row>
    <row r="3157" spans="1:10" x14ac:dyDescent="0.3">
      <c r="A3157" s="167" t="s">
        <v>7699</v>
      </c>
      <c r="B3157" s="168" t="s">
        <v>4067</v>
      </c>
      <c r="C3157" s="168" t="s">
        <v>7667</v>
      </c>
      <c r="D3157" s="169">
        <v>715</v>
      </c>
      <c r="E3157" s="169">
        <v>905</v>
      </c>
      <c r="F3157" s="170">
        <v>1345</v>
      </c>
      <c r="G3157" s="170">
        <v>1540</v>
      </c>
      <c r="H3157" s="165">
        <f t="shared" si="59"/>
        <v>0.58766233766233766</v>
      </c>
      <c r="J3157" t="str">
        <v>Block Group 2, Census Tract 9685, Weakley County, Tennessee</v>
      </c>
    </row>
    <row r="3158" spans="1:10" x14ac:dyDescent="0.3">
      <c r="A3158" s="167" t="s">
        <v>7699</v>
      </c>
      <c r="B3158" s="168" t="s">
        <v>4068</v>
      </c>
      <c r="C3158" s="168" t="s">
        <v>7667</v>
      </c>
      <c r="D3158" s="169">
        <v>395</v>
      </c>
      <c r="E3158" s="169">
        <v>620</v>
      </c>
      <c r="F3158" s="169">
        <v>790</v>
      </c>
      <c r="G3158" s="170">
        <v>1195</v>
      </c>
      <c r="H3158" s="165">
        <f t="shared" si="59"/>
        <v>0.51882845188284521</v>
      </c>
      <c r="J3158" t="str">
        <v>Block Group 2, Census Tract 9686, Weakley County, Tennessee</v>
      </c>
    </row>
    <row r="3159" spans="1:10" x14ac:dyDescent="0.3">
      <c r="A3159" s="167" t="s">
        <v>7699</v>
      </c>
      <c r="B3159" s="168" t="s">
        <v>4069</v>
      </c>
      <c r="C3159" s="168" t="s">
        <v>7667</v>
      </c>
      <c r="D3159" s="169">
        <v>450</v>
      </c>
      <c r="E3159" s="169">
        <v>615</v>
      </c>
      <c r="F3159" s="170">
        <v>1090</v>
      </c>
      <c r="G3159" s="170">
        <v>1510</v>
      </c>
      <c r="H3159" s="165">
        <f t="shared" si="59"/>
        <v>0.40728476821192056</v>
      </c>
      <c r="J3159" t="str">
        <v>Block Group 2, Census Tract 9687, Weakley County, Tennessee</v>
      </c>
    </row>
    <row r="3160" spans="1:10" x14ac:dyDescent="0.3">
      <c r="A3160" s="167" t="s">
        <v>7699</v>
      </c>
      <c r="B3160" s="168" t="s">
        <v>4070</v>
      </c>
      <c r="C3160" s="168" t="s">
        <v>7667</v>
      </c>
      <c r="D3160" s="169">
        <v>0</v>
      </c>
      <c r="E3160" s="169">
        <v>0</v>
      </c>
      <c r="F3160" s="169">
        <v>0</v>
      </c>
      <c r="G3160" s="169">
        <v>0</v>
      </c>
      <c r="H3160" s="165" t="e">
        <f t="shared" si="59"/>
        <v>#DIV/0!</v>
      </c>
      <c r="J3160" t="str">
        <v>Block Group 2, Census Tract 9690.01, Henry County, Tennessee</v>
      </c>
    </row>
    <row r="3161" spans="1:10" x14ac:dyDescent="0.3">
      <c r="A3161" s="167" t="s">
        <v>7699</v>
      </c>
      <c r="B3161" s="168" t="s">
        <v>4071</v>
      </c>
      <c r="C3161" s="168" t="s">
        <v>7668</v>
      </c>
      <c r="D3161" s="169">
        <v>385</v>
      </c>
      <c r="E3161" s="169">
        <v>565</v>
      </c>
      <c r="F3161" s="169">
        <v>800</v>
      </c>
      <c r="G3161" s="170">
        <v>1760</v>
      </c>
      <c r="H3161" s="165">
        <f t="shared" si="59"/>
        <v>0.32102272727272729</v>
      </c>
      <c r="J3161" t="str">
        <v>Block Group 2, Census Tract 9690.02, Henry County, Tennessee</v>
      </c>
    </row>
    <row r="3162" spans="1:10" x14ac:dyDescent="0.3">
      <c r="A3162" s="167" t="s">
        <v>7699</v>
      </c>
      <c r="B3162" s="168" t="s">
        <v>4072</v>
      </c>
      <c r="C3162" s="168" t="s">
        <v>7668</v>
      </c>
      <c r="D3162" s="169">
        <v>230</v>
      </c>
      <c r="E3162" s="169">
        <v>490</v>
      </c>
      <c r="F3162" s="169">
        <v>920</v>
      </c>
      <c r="G3162" s="170">
        <v>1295</v>
      </c>
      <c r="H3162" s="165">
        <f t="shared" si="59"/>
        <v>0.3783783783783784</v>
      </c>
      <c r="J3162" t="str">
        <v>Block Group 2, Census Tract 9691, Henry County, Tennessee</v>
      </c>
    </row>
    <row r="3163" spans="1:10" x14ac:dyDescent="0.3">
      <c r="A3163" s="167" t="s">
        <v>7699</v>
      </c>
      <c r="B3163" s="168" t="s">
        <v>4073</v>
      </c>
      <c r="C3163" s="168" t="s">
        <v>7668</v>
      </c>
      <c r="D3163" s="169">
        <v>220</v>
      </c>
      <c r="E3163" s="169">
        <v>415</v>
      </c>
      <c r="F3163" s="169">
        <v>610</v>
      </c>
      <c r="G3163" s="169">
        <v>930</v>
      </c>
      <c r="H3163" s="165">
        <f t="shared" si="59"/>
        <v>0.44623655913978494</v>
      </c>
      <c r="J3163" t="str">
        <v>Block Group 2, Census Tract 9692, Henry County, Tennessee</v>
      </c>
    </row>
    <row r="3164" spans="1:10" x14ac:dyDescent="0.3">
      <c r="A3164" s="167" t="s">
        <v>7699</v>
      </c>
      <c r="B3164" s="168" t="s">
        <v>4074</v>
      </c>
      <c r="C3164" s="168" t="s">
        <v>7668</v>
      </c>
      <c r="D3164" s="169">
        <v>320</v>
      </c>
      <c r="E3164" s="169">
        <v>690</v>
      </c>
      <c r="F3164" s="169">
        <v>990</v>
      </c>
      <c r="G3164" s="170">
        <v>1890</v>
      </c>
      <c r="H3164" s="165">
        <f t="shared" si="59"/>
        <v>0.36507936507936506</v>
      </c>
      <c r="J3164" t="str">
        <v>Block Group 2, Census Tract 9693, Henry County, Tennessee</v>
      </c>
    </row>
    <row r="3165" spans="1:10" x14ac:dyDescent="0.3">
      <c r="A3165" s="167" t="s">
        <v>7699</v>
      </c>
      <c r="B3165" s="168" t="s">
        <v>4075</v>
      </c>
      <c r="C3165" s="168" t="s">
        <v>7668</v>
      </c>
      <c r="D3165" s="169">
        <v>65</v>
      </c>
      <c r="E3165" s="169">
        <v>125</v>
      </c>
      <c r="F3165" s="169">
        <v>200</v>
      </c>
      <c r="G3165" s="169">
        <v>445</v>
      </c>
      <c r="H3165" s="165">
        <f t="shared" si="59"/>
        <v>0.2808988764044944</v>
      </c>
      <c r="J3165" t="str">
        <v>Block Group 2, Census Tract 9694, Henry County, Tennessee</v>
      </c>
    </row>
    <row r="3166" spans="1:10" x14ac:dyDescent="0.3">
      <c r="A3166" s="167" t="s">
        <v>7699</v>
      </c>
      <c r="B3166" s="168" t="s">
        <v>4076</v>
      </c>
      <c r="C3166" s="168" t="s">
        <v>7669</v>
      </c>
      <c r="D3166" s="169">
        <v>445</v>
      </c>
      <c r="E3166" s="169">
        <v>700</v>
      </c>
      <c r="F3166" s="169">
        <v>995</v>
      </c>
      <c r="G3166" s="170">
        <v>1485</v>
      </c>
      <c r="H3166" s="165">
        <f t="shared" si="59"/>
        <v>0.4713804713804714</v>
      </c>
      <c r="J3166" t="str">
        <v>Block Group 2, Census Tract 9695.01, Henry County, Tennessee</v>
      </c>
    </row>
    <row r="3167" spans="1:10" x14ac:dyDescent="0.3">
      <c r="A3167" s="167" t="s">
        <v>7699</v>
      </c>
      <c r="B3167" s="168" t="s">
        <v>4077</v>
      </c>
      <c r="C3167" s="168" t="s">
        <v>7669</v>
      </c>
      <c r="D3167" s="169">
        <v>385</v>
      </c>
      <c r="E3167" s="169">
        <v>680</v>
      </c>
      <c r="F3167" s="169">
        <v>815</v>
      </c>
      <c r="G3167" s="170">
        <v>1170</v>
      </c>
      <c r="H3167" s="165">
        <f t="shared" si="59"/>
        <v>0.58119658119658124</v>
      </c>
      <c r="J3167" t="str">
        <v>Block Group 2, Census Tract 9695.02, Henry County, Tennessee</v>
      </c>
    </row>
    <row r="3168" spans="1:10" x14ac:dyDescent="0.3">
      <c r="A3168" s="167" t="s">
        <v>7699</v>
      </c>
      <c r="B3168" s="168" t="s">
        <v>4078</v>
      </c>
      <c r="C3168" s="168" t="s">
        <v>7669</v>
      </c>
      <c r="D3168" s="169">
        <v>355</v>
      </c>
      <c r="E3168" s="169">
        <v>830</v>
      </c>
      <c r="F3168" s="170">
        <v>1195</v>
      </c>
      <c r="G3168" s="170">
        <v>1830</v>
      </c>
      <c r="H3168" s="165">
        <f t="shared" si="59"/>
        <v>0.45355191256830601</v>
      </c>
      <c r="J3168" t="str">
        <v>Block Group 2, Census Tract 9696.01, Henry County, Tennessee</v>
      </c>
    </row>
    <row r="3169" spans="1:10" x14ac:dyDescent="0.3">
      <c r="A3169" s="167" t="s">
        <v>7699</v>
      </c>
      <c r="B3169" s="168" t="s">
        <v>4079</v>
      </c>
      <c r="C3169" s="168" t="s">
        <v>7669</v>
      </c>
      <c r="D3169" s="169">
        <v>600</v>
      </c>
      <c r="E3169" s="169">
        <v>870</v>
      </c>
      <c r="F3169" s="170">
        <v>1130</v>
      </c>
      <c r="G3169" s="170">
        <v>1770</v>
      </c>
      <c r="H3169" s="165">
        <f t="shared" si="59"/>
        <v>0.49152542372881358</v>
      </c>
      <c r="J3169" t="str">
        <v>Block Group 2, Census Tract 9696.02, Henry County, Tennessee</v>
      </c>
    </row>
    <row r="3170" spans="1:10" x14ac:dyDescent="0.3">
      <c r="A3170" s="167" t="s">
        <v>7699</v>
      </c>
      <c r="B3170" s="168" t="s">
        <v>4080</v>
      </c>
      <c r="C3170" s="168" t="s">
        <v>7669</v>
      </c>
      <c r="D3170" s="169">
        <v>585</v>
      </c>
      <c r="E3170" s="169">
        <v>900</v>
      </c>
      <c r="F3170" s="170">
        <v>1040</v>
      </c>
      <c r="G3170" s="170">
        <v>1410</v>
      </c>
      <c r="H3170" s="165">
        <f t="shared" si="59"/>
        <v>0.63829787234042556</v>
      </c>
      <c r="J3170" t="str">
        <v>Block Group 2, Census Tract 9697, Henry County, Tennessee</v>
      </c>
    </row>
    <row r="3171" spans="1:10" x14ac:dyDescent="0.3">
      <c r="A3171" s="167" t="s">
        <v>7699</v>
      </c>
      <c r="B3171" s="168" t="s">
        <v>4081</v>
      </c>
      <c r="C3171" s="168" t="s">
        <v>7669</v>
      </c>
      <c r="D3171" s="169">
        <v>275</v>
      </c>
      <c r="E3171" s="169">
        <v>445</v>
      </c>
      <c r="F3171" s="169">
        <v>595</v>
      </c>
      <c r="G3171" s="169">
        <v>935</v>
      </c>
      <c r="H3171" s="165">
        <f t="shared" si="59"/>
        <v>0.47593582887700536</v>
      </c>
      <c r="J3171" t="str">
        <v>Block Group 2, Census Tract 9698, Henry County, Tennessee</v>
      </c>
    </row>
    <row r="3172" spans="1:10" x14ac:dyDescent="0.3">
      <c r="A3172" s="167" t="s">
        <v>7699</v>
      </c>
      <c r="B3172" s="168" t="s">
        <v>4082</v>
      </c>
      <c r="C3172" s="168" t="s">
        <v>7669</v>
      </c>
      <c r="D3172" s="169">
        <v>240</v>
      </c>
      <c r="E3172" s="169">
        <v>485</v>
      </c>
      <c r="F3172" s="169">
        <v>790</v>
      </c>
      <c r="G3172" s="170">
        <v>1305</v>
      </c>
      <c r="H3172" s="165">
        <f t="shared" si="59"/>
        <v>0.37164750957854409</v>
      </c>
      <c r="J3172" t="str">
        <v>Block Group 2, Census Tract 97, Shelby County, Tennessee</v>
      </c>
    </row>
    <row r="3173" spans="1:10" x14ac:dyDescent="0.3">
      <c r="A3173" s="167" t="s">
        <v>7699</v>
      </c>
      <c r="B3173" s="168" t="s">
        <v>4083</v>
      </c>
      <c r="C3173" s="168" t="s">
        <v>7669</v>
      </c>
      <c r="D3173" s="169">
        <v>825</v>
      </c>
      <c r="E3173" s="170">
        <v>1130</v>
      </c>
      <c r="F3173" s="170">
        <v>1465</v>
      </c>
      <c r="G3173" s="170">
        <v>1720</v>
      </c>
      <c r="H3173" s="165">
        <f t="shared" si="59"/>
        <v>0.65697674418604646</v>
      </c>
      <c r="J3173" t="str">
        <v>Block Group 2, Census Tract 9701, Claiborne County, Tennessee</v>
      </c>
    </row>
    <row r="3174" spans="1:10" x14ac:dyDescent="0.3">
      <c r="A3174" s="167" t="s">
        <v>7699</v>
      </c>
      <c r="B3174" s="168" t="s">
        <v>4084</v>
      </c>
      <c r="C3174" s="168" t="s">
        <v>7669</v>
      </c>
      <c r="D3174" s="169">
        <v>435</v>
      </c>
      <c r="E3174" s="169">
        <v>490</v>
      </c>
      <c r="F3174" s="169">
        <v>730</v>
      </c>
      <c r="G3174" s="170">
        <v>1465</v>
      </c>
      <c r="H3174" s="165">
        <f t="shared" si="59"/>
        <v>0.33447098976109213</v>
      </c>
      <c r="J3174" t="str">
        <v>Block Group 2, Census Tract 9701, Coffee County, Tennessee</v>
      </c>
    </row>
    <row r="3175" spans="1:10" x14ac:dyDescent="0.3">
      <c r="A3175" s="167" t="s">
        <v>7699</v>
      </c>
      <c r="B3175" s="168" t="s">
        <v>4085</v>
      </c>
      <c r="C3175" s="168" t="s">
        <v>7669</v>
      </c>
      <c r="D3175" s="169">
        <v>220</v>
      </c>
      <c r="E3175" s="169">
        <v>290</v>
      </c>
      <c r="F3175" s="169">
        <v>510</v>
      </c>
      <c r="G3175" s="170">
        <v>1120</v>
      </c>
      <c r="H3175" s="165">
        <f t="shared" si="59"/>
        <v>0.25892857142857145</v>
      </c>
      <c r="J3175" t="str">
        <v>Block Group 2, Census Tract 9701, Lewis County, Tennessee</v>
      </c>
    </row>
    <row r="3176" spans="1:10" x14ac:dyDescent="0.3">
      <c r="A3176" s="167" t="s">
        <v>7699</v>
      </c>
      <c r="B3176" s="168" t="s">
        <v>4086</v>
      </c>
      <c r="C3176" s="168" t="s">
        <v>7669</v>
      </c>
      <c r="D3176" s="169">
        <v>425</v>
      </c>
      <c r="E3176" s="169">
        <v>600</v>
      </c>
      <c r="F3176" s="169">
        <v>750</v>
      </c>
      <c r="G3176" s="170">
        <v>1405</v>
      </c>
      <c r="H3176" s="165">
        <f t="shared" si="59"/>
        <v>0.42704626334519574</v>
      </c>
      <c r="J3176" t="str">
        <v>Block Group 2, Census Tract 9701, Macon County, Tennessee</v>
      </c>
    </row>
    <row r="3177" spans="1:10" x14ac:dyDescent="0.3">
      <c r="A3177" s="167" t="s">
        <v>7699</v>
      </c>
      <c r="B3177" s="168" t="s">
        <v>4087</v>
      </c>
      <c r="C3177" s="168" t="s">
        <v>7669</v>
      </c>
      <c r="D3177" s="169">
        <v>210</v>
      </c>
      <c r="E3177" s="169">
        <v>440</v>
      </c>
      <c r="F3177" s="169">
        <v>785</v>
      </c>
      <c r="G3177" s="170">
        <v>1180</v>
      </c>
      <c r="H3177" s="165">
        <f t="shared" si="59"/>
        <v>0.3728813559322034</v>
      </c>
      <c r="J3177" t="str">
        <v>Block Group 2, Census Tract 9701.01, Chester County, Tennessee</v>
      </c>
    </row>
    <row r="3178" spans="1:10" x14ac:dyDescent="0.3">
      <c r="A3178" s="167" t="s">
        <v>7699</v>
      </c>
      <c r="B3178" s="168" t="s">
        <v>4088</v>
      </c>
      <c r="C3178" s="168" t="s">
        <v>7669</v>
      </c>
      <c r="D3178" s="169">
        <v>245</v>
      </c>
      <c r="E3178" s="169">
        <v>315</v>
      </c>
      <c r="F3178" s="169">
        <v>625</v>
      </c>
      <c r="G3178" s="169">
        <v>960</v>
      </c>
      <c r="H3178" s="165">
        <f t="shared" si="59"/>
        <v>0.328125</v>
      </c>
      <c r="J3178" t="str">
        <v>Block Group 2, Census Tract 9701.01, Cumberland County, Tennessee</v>
      </c>
    </row>
    <row r="3179" spans="1:10" x14ac:dyDescent="0.3">
      <c r="A3179" s="167" t="s">
        <v>7699</v>
      </c>
      <c r="B3179" s="168" t="s">
        <v>4089</v>
      </c>
      <c r="C3179" s="168" t="s">
        <v>7669</v>
      </c>
      <c r="D3179" s="169">
        <v>275</v>
      </c>
      <c r="E3179" s="169">
        <v>345</v>
      </c>
      <c r="F3179" s="169">
        <v>430</v>
      </c>
      <c r="G3179" s="169">
        <v>965</v>
      </c>
      <c r="H3179" s="165">
        <f t="shared" si="59"/>
        <v>0.35751295336787564</v>
      </c>
      <c r="J3179" t="str">
        <v>Block Group 2, Census Tract 9701.02, Chester County, Tennessee</v>
      </c>
    </row>
    <row r="3180" spans="1:10" x14ac:dyDescent="0.3">
      <c r="A3180" s="167" t="s">
        <v>7699</v>
      </c>
      <c r="B3180" s="168" t="s">
        <v>4090</v>
      </c>
      <c r="C3180" s="168" t="s">
        <v>337</v>
      </c>
      <c r="D3180" s="169">
        <v>200</v>
      </c>
      <c r="E3180" s="169">
        <v>370</v>
      </c>
      <c r="F3180" s="169">
        <v>750</v>
      </c>
      <c r="G3180" s="170">
        <v>1650</v>
      </c>
      <c r="H3180" s="165">
        <f t="shared" si="59"/>
        <v>0.22424242424242424</v>
      </c>
      <c r="J3180" t="str">
        <v>Block Group 2, Census Tract 9701.02, McMinn County, Tennessee</v>
      </c>
    </row>
    <row r="3181" spans="1:10" x14ac:dyDescent="0.3">
      <c r="A3181" s="167" t="s">
        <v>7699</v>
      </c>
      <c r="B3181" s="168" t="s">
        <v>4091</v>
      </c>
      <c r="C3181" s="168" t="s">
        <v>337</v>
      </c>
      <c r="D3181" s="169">
        <v>175</v>
      </c>
      <c r="E3181" s="169">
        <v>230</v>
      </c>
      <c r="F3181" s="169">
        <v>300</v>
      </c>
      <c r="G3181" s="169">
        <v>475</v>
      </c>
      <c r="H3181" s="165">
        <f t="shared" si="59"/>
        <v>0.48421052631578948</v>
      </c>
      <c r="J3181" t="str">
        <v>Block Group 2, Census Tract 9701.03, Cumberland County, Tennessee</v>
      </c>
    </row>
    <row r="3182" spans="1:10" x14ac:dyDescent="0.3">
      <c r="A3182" s="167" t="s">
        <v>7699</v>
      </c>
      <c r="B3182" s="168" t="s">
        <v>4092</v>
      </c>
      <c r="C3182" s="168" t="s">
        <v>337</v>
      </c>
      <c r="D3182" s="169">
        <v>490</v>
      </c>
      <c r="E3182" s="169">
        <v>640</v>
      </c>
      <c r="F3182" s="169">
        <v>865</v>
      </c>
      <c r="G3182" s="170">
        <v>1260</v>
      </c>
      <c r="H3182" s="165">
        <f t="shared" si="59"/>
        <v>0.50793650793650791</v>
      </c>
      <c r="J3182" t="str">
        <v>Block Group 2, Census Tract 9701.03, McMinn County, Tennessee</v>
      </c>
    </row>
    <row r="3183" spans="1:10" x14ac:dyDescent="0.3">
      <c r="A3183" s="167" t="s">
        <v>7699</v>
      </c>
      <c r="B3183" s="168" t="s">
        <v>4093</v>
      </c>
      <c r="C3183" s="168" t="s">
        <v>337</v>
      </c>
      <c r="D3183" s="169">
        <v>110</v>
      </c>
      <c r="E3183" s="169">
        <v>405</v>
      </c>
      <c r="F3183" s="169">
        <v>535</v>
      </c>
      <c r="G3183" s="169">
        <v>840</v>
      </c>
      <c r="H3183" s="165">
        <f t="shared" si="59"/>
        <v>0.48214285714285715</v>
      </c>
      <c r="J3183" t="str">
        <v>Block Group 2, Census Tract 9701.04, Cumberland County, Tennessee</v>
      </c>
    </row>
    <row r="3184" spans="1:10" x14ac:dyDescent="0.3">
      <c r="A3184" s="167" t="s">
        <v>7699</v>
      </c>
      <c r="B3184" s="168" t="s">
        <v>4094</v>
      </c>
      <c r="C3184" s="168" t="s">
        <v>337</v>
      </c>
      <c r="D3184" s="169">
        <v>280</v>
      </c>
      <c r="E3184" s="169">
        <v>360</v>
      </c>
      <c r="F3184" s="169">
        <v>510</v>
      </c>
      <c r="G3184" s="169">
        <v>950</v>
      </c>
      <c r="H3184" s="165">
        <f t="shared" si="59"/>
        <v>0.37894736842105264</v>
      </c>
      <c r="J3184" t="str">
        <v>Block Group 2, Census Tract 9701.04, McMinn County, Tennessee</v>
      </c>
    </row>
    <row r="3185" spans="1:10" x14ac:dyDescent="0.3">
      <c r="A3185" s="167" t="s">
        <v>7699</v>
      </c>
      <c r="B3185" s="168" t="s">
        <v>4095</v>
      </c>
      <c r="C3185" s="168" t="s">
        <v>337</v>
      </c>
      <c r="D3185" s="169">
        <v>115</v>
      </c>
      <c r="E3185" s="169">
        <v>300</v>
      </c>
      <c r="F3185" s="169">
        <v>610</v>
      </c>
      <c r="G3185" s="170">
        <v>1360</v>
      </c>
      <c r="H3185" s="165">
        <f t="shared" si="59"/>
        <v>0.22058823529411764</v>
      </c>
      <c r="J3185" t="str">
        <v>Block Group 2, Census Tract 9702, Chester County, Tennessee</v>
      </c>
    </row>
    <row r="3186" spans="1:10" x14ac:dyDescent="0.3">
      <c r="A3186" s="167" t="s">
        <v>7699</v>
      </c>
      <c r="B3186" s="168" t="s">
        <v>4096</v>
      </c>
      <c r="C3186" s="168" t="s">
        <v>337</v>
      </c>
      <c r="D3186" s="169">
        <v>100</v>
      </c>
      <c r="E3186" s="169">
        <v>250</v>
      </c>
      <c r="F3186" s="169">
        <v>430</v>
      </c>
      <c r="G3186" s="169">
        <v>670</v>
      </c>
      <c r="H3186" s="165">
        <f t="shared" si="59"/>
        <v>0.37313432835820898</v>
      </c>
      <c r="J3186" t="str">
        <v>Block Group 2, Census Tract 9702, Claiborne County, Tennessee</v>
      </c>
    </row>
    <row r="3187" spans="1:10" x14ac:dyDescent="0.3">
      <c r="A3187" s="167" t="s">
        <v>7699</v>
      </c>
      <c r="B3187" s="168" t="s">
        <v>4097</v>
      </c>
      <c r="C3187" s="168" t="s">
        <v>337</v>
      </c>
      <c r="D3187" s="169">
        <v>210</v>
      </c>
      <c r="E3187" s="169">
        <v>500</v>
      </c>
      <c r="F3187" s="169">
        <v>810</v>
      </c>
      <c r="G3187" s="170">
        <v>1150</v>
      </c>
      <c r="H3187" s="165">
        <f t="shared" si="59"/>
        <v>0.43478260869565216</v>
      </c>
      <c r="J3187" t="str">
        <v>Block Group 2, Census Tract 9702, Lewis County, Tennessee</v>
      </c>
    </row>
    <row r="3188" spans="1:10" x14ac:dyDescent="0.3">
      <c r="A3188" s="167" t="s">
        <v>7699</v>
      </c>
      <c r="B3188" s="168" t="s">
        <v>4098</v>
      </c>
      <c r="C3188" s="168" t="s">
        <v>337</v>
      </c>
      <c r="D3188" s="169">
        <v>50</v>
      </c>
      <c r="E3188" s="169">
        <v>685</v>
      </c>
      <c r="F3188" s="169">
        <v>795</v>
      </c>
      <c r="G3188" s="170">
        <v>1185</v>
      </c>
      <c r="H3188" s="165">
        <f t="shared" si="59"/>
        <v>0.57805907172995785</v>
      </c>
      <c r="J3188" t="str">
        <v>Block Group 2, Census Tract 9702, Macon County, Tennessee</v>
      </c>
    </row>
    <row r="3189" spans="1:10" x14ac:dyDescent="0.3">
      <c r="A3189" s="167" t="s">
        <v>7699</v>
      </c>
      <c r="B3189" s="168" t="s">
        <v>4099</v>
      </c>
      <c r="C3189" s="168" t="s">
        <v>337</v>
      </c>
      <c r="D3189" s="169">
        <v>395</v>
      </c>
      <c r="E3189" s="169">
        <v>570</v>
      </c>
      <c r="F3189" s="170">
        <v>1160</v>
      </c>
      <c r="G3189" s="170">
        <v>1585</v>
      </c>
      <c r="H3189" s="165">
        <f t="shared" si="59"/>
        <v>0.35962145110410093</v>
      </c>
      <c r="J3189" t="str">
        <v>Block Group 2, Census Tract 9702.01, Coffee County, Tennessee</v>
      </c>
    </row>
    <row r="3190" spans="1:10" x14ac:dyDescent="0.3">
      <c r="A3190" s="167" t="s">
        <v>7699</v>
      </c>
      <c r="B3190" s="168" t="s">
        <v>4100</v>
      </c>
      <c r="C3190" s="168" t="s">
        <v>337</v>
      </c>
      <c r="D3190" s="169">
        <v>275</v>
      </c>
      <c r="E3190" s="169">
        <v>400</v>
      </c>
      <c r="F3190" s="169">
        <v>550</v>
      </c>
      <c r="G3190" s="169">
        <v>865</v>
      </c>
      <c r="H3190" s="165">
        <f t="shared" si="59"/>
        <v>0.46242774566473988</v>
      </c>
      <c r="J3190" t="str">
        <v>Block Group 2, Census Tract 9702.01, Cumberland County, Tennessee</v>
      </c>
    </row>
    <row r="3191" spans="1:10" x14ac:dyDescent="0.3">
      <c r="A3191" s="167" t="s">
        <v>7699</v>
      </c>
      <c r="B3191" s="168" t="s">
        <v>4101</v>
      </c>
      <c r="C3191" s="168" t="s">
        <v>337</v>
      </c>
      <c r="D3191" s="169">
        <v>420</v>
      </c>
      <c r="E3191" s="169">
        <v>725</v>
      </c>
      <c r="F3191" s="169">
        <v>955</v>
      </c>
      <c r="G3191" s="170">
        <v>1560</v>
      </c>
      <c r="H3191" s="165">
        <f t="shared" si="59"/>
        <v>0.46474358974358976</v>
      </c>
      <c r="J3191" t="str">
        <v>Block Group 2, Census Tract 9702.01, McMinn County, Tennessee</v>
      </c>
    </row>
    <row r="3192" spans="1:10" x14ac:dyDescent="0.3">
      <c r="A3192" s="167" t="s">
        <v>7699</v>
      </c>
      <c r="B3192" s="168" t="s">
        <v>4102</v>
      </c>
      <c r="C3192" s="168" t="s">
        <v>337</v>
      </c>
      <c r="D3192" s="169">
        <v>135</v>
      </c>
      <c r="E3192" s="169">
        <v>355</v>
      </c>
      <c r="F3192" s="169">
        <v>520</v>
      </c>
      <c r="G3192" s="170">
        <v>1035</v>
      </c>
      <c r="H3192" s="165">
        <f t="shared" si="59"/>
        <v>0.34299516908212563</v>
      </c>
      <c r="J3192" t="str">
        <v>Block Group 2, Census Tract 9702.02, Coffee County, Tennessee</v>
      </c>
    </row>
    <row r="3193" spans="1:10" x14ac:dyDescent="0.3">
      <c r="A3193" s="167" t="s">
        <v>7699</v>
      </c>
      <c r="B3193" s="168" t="s">
        <v>4103</v>
      </c>
      <c r="C3193" s="168" t="s">
        <v>337</v>
      </c>
      <c r="D3193" s="169">
        <v>160</v>
      </c>
      <c r="E3193" s="169">
        <v>375</v>
      </c>
      <c r="F3193" s="169">
        <v>580</v>
      </c>
      <c r="G3193" s="169">
        <v>960</v>
      </c>
      <c r="H3193" s="165">
        <f t="shared" si="59"/>
        <v>0.390625</v>
      </c>
      <c r="J3193" t="str">
        <v>Block Group 2, Census Tract 9702.02, McMinn County, Tennessee</v>
      </c>
    </row>
    <row r="3194" spans="1:10" x14ac:dyDescent="0.3">
      <c r="A3194" s="167" t="s">
        <v>7699</v>
      </c>
      <c r="B3194" s="168" t="s">
        <v>4104</v>
      </c>
      <c r="C3194" s="168" t="s">
        <v>337</v>
      </c>
      <c r="D3194" s="169">
        <v>420</v>
      </c>
      <c r="E3194" s="169">
        <v>605</v>
      </c>
      <c r="F3194" s="169">
        <v>765</v>
      </c>
      <c r="G3194" s="169">
        <v>960</v>
      </c>
      <c r="H3194" s="165">
        <f t="shared" si="59"/>
        <v>0.63020833333333337</v>
      </c>
      <c r="J3194" t="str">
        <v>Block Group 2, Census Tract 9703, Claiborne County, Tennessee</v>
      </c>
    </row>
    <row r="3195" spans="1:10" x14ac:dyDescent="0.3">
      <c r="A3195" s="167" t="s">
        <v>7699</v>
      </c>
      <c r="B3195" s="168" t="s">
        <v>4105</v>
      </c>
      <c r="C3195" s="168" t="s">
        <v>337</v>
      </c>
      <c r="D3195" s="169">
        <v>195</v>
      </c>
      <c r="E3195" s="169">
        <v>460</v>
      </c>
      <c r="F3195" s="169">
        <v>690</v>
      </c>
      <c r="G3195" s="169">
        <v>860</v>
      </c>
      <c r="H3195" s="165">
        <f t="shared" si="59"/>
        <v>0.53488372093023251</v>
      </c>
      <c r="J3195" t="str">
        <v>Block Group 2, Census Tract 9703, McMinn County, Tennessee</v>
      </c>
    </row>
    <row r="3196" spans="1:10" x14ac:dyDescent="0.3">
      <c r="A3196" s="167" t="s">
        <v>7699</v>
      </c>
      <c r="B3196" s="168" t="s">
        <v>4106</v>
      </c>
      <c r="C3196" s="168" t="s">
        <v>337</v>
      </c>
      <c r="D3196" s="169">
        <v>300</v>
      </c>
      <c r="E3196" s="169">
        <v>700</v>
      </c>
      <c r="F3196" s="169">
        <v>990</v>
      </c>
      <c r="G3196" s="170">
        <v>1245</v>
      </c>
      <c r="H3196" s="165">
        <f t="shared" si="59"/>
        <v>0.56224899598393574</v>
      </c>
      <c r="J3196" t="str">
        <v>Block Group 2, Census Tract 9703.01, Cumberland County, Tennessee</v>
      </c>
    </row>
    <row r="3197" spans="1:10" x14ac:dyDescent="0.3">
      <c r="A3197" s="167" t="s">
        <v>7699</v>
      </c>
      <c r="B3197" s="168" t="s">
        <v>4107</v>
      </c>
      <c r="C3197" s="168" t="s">
        <v>337</v>
      </c>
      <c r="D3197" s="169">
        <v>375</v>
      </c>
      <c r="E3197" s="169">
        <v>540</v>
      </c>
      <c r="F3197" s="169">
        <v>585</v>
      </c>
      <c r="G3197" s="170">
        <v>1145</v>
      </c>
      <c r="H3197" s="165">
        <f t="shared" si="59"/>
        <v>0.47161572052401746</v>
      </c>
      <c r="J3197" t="str">
        <v>Block Group 2, Census Tract 9703.01, Macon County, Tennessee</v>
      </c>
    </row>
    <row r="3198" spans="1:10" x14ac:dyDescent="0.3">
      <c r="A3198" s="167" t="s">
        <v>7699</v>
      </c>
      <c r="B3198" s="168" t="s">
        <v>4108</v>
      </c>
      <c r="C3198" s="168" t="s">
        <v>337</v>
      </c>
      <c r="D3198" s="169">
        <v>545</v>
      </c>
      <c r="E3198" s="169">
        <v>830</v>
      </c>
      <c r="F3198" s="169">
        <v>895</v>
      </c>
      <c r="G3198" s="170">
        <v>1000</v>
      </c>
      <c r="H3198" s="165">
        <f t="shared" si="59"/>
        <v>0.83</v>
      </c>
      <c r="J3198" t="str">
        <v>Block Group 2, Census Tract 9703.02, Chester County, Tennessee</v>
      </c>
    </row>
    <row r="3199" spans="1:10" x14ac:dyDescent="0.3">
      <c r="A3199" s="167" t="s">
        <v>7699</v>
      </c>
      <c r="B3199" s="168" t="s">
        <v>4109</v>
      </c>
      <c r="C3199" s="168" t="s">
        <v>337</v>
      </c>
      <c r="D3199" s="169">
        <v>745</v>
      </c>
      <c r="E3199" s="169">
        <v>865</v>
      </c>
      <c r="F3199" s="169">
        <v>885</v>
      </c>
      <c r="G3199" s="170">
        <v>1055</v>
      </c>
      <c r="H3199" s="165">
        <f t="shared" si="59"/>
        <v>0.81990521327014221</v>
      </c>
      <c r="J3199" t="str">
        <v>Block Group 2, Census Tract 9703.02, Cumberland County, Tennessee</v>
      </c>
    </row>
    <row r="3200" spans="1:10" x14ac:dyDescent="0.3">
      <c r="A3200" s="167" t="s">
        <v>7699</v>
      </c>
      <c r="B3200" s="168" t="s">
        <v>4110</v>
      </c>
      <c r="C3200" s="168" t="s">
        <v>337</v>
      </c>
      <c r="D3200" s="169">
        <v>380</v>
      </c>
      <c r="E3200" s="169">
        <v>765</v>
      </c>
      <c r="F3200" s="169">
        <v>840</v>
      </c>
      <c r="G3200" s="169">
        <v>925</v>
      </c>
      <c r="H3200" s="165">
        <f t="shared" si="59"/>
        <v>0.82702702702702702</v>
      </c>
      <c r="J3200" t="str">
        <v>Block Group 2, Census Tract 9703.02, Macon County, Tennessee</v>
      </c>
    </row>
    <row r="3201" spans="1:10" x14ac:dyDescent="0.3">
      <c r="A3201" s="167" t="s">
        <v>7699</v>
      </c>
      <c r="B3201" s="168" t="s">
        <v>4111</v>
      </c>
      <c r="C3201" s="168" t="s">
        <v>337</v>
      </c>
      <c r="D3201" s="169">
        <v>395</v>
      </c>
      <c r="E3201" s="169">
        <v>750</v>
      </c>
      <c r="F3201" s="169">
        <v>880</v>
      </c>
      <c r="G3201" s="170">
        <v>1705</v>
      </c>
      <c r="H3201" s="165">
        <f t="shared" si="59"/>
        <v>0.43988269794721407</v>
      </c>
      <c r="J3201" t="str">
        <v>Block Group 2, Census Tract 9704, Macon County, Tennessee</v>
      </c>
    </row>
    <row r="3202" spans="1:10" x14ac:dyDescent="0.3">
      <c r="A3202" s="167" t="s">
        <v>7699</v>
      </c>
      <c r="B3202" s="168" t="s">
        <v>4112</v>
      </c>
      <c r="C3202" s="168" t="s">
        <v>337</v>
      </c>
      <c r="D3202" s="169">
        <v>275</v>
      </c>
      <c r="E3202" s="169">
        <v>355</v>
      </c>
      <c r="F3202" s="169">
        <v>535</v>
      </c>
      <c r="G3202" s="170">
        <v>1340</v>
      </c>
      <c r="H3202" s="165">
        <f t="shared" si="59"/>
        <v>0.26492537313432835</v>
      </c>
      <c r="J3202" t="str">
        <v>Block Group 2, Census Tract 9704.01, Cumberland County, Tennessee</v>
      </c>
    </row>
    <row r="3203" spans="1:10" x14ac:dyDescent="0.3">
      <c r="A3203" s="167" t="s">
        <v>7699</v>
      </c>
      <c r="B3203" s="168" t="s">
        <v>4113</v>
      </c>
      <c r="C3203" s="168" t="s">
        <v>337</v>
      </c>
      <c r="D3203" s="169">
        <v>520</v>
      </c>
      <c r="E3203" s="169">
        <v>760</v>
      </c>
      <c r="F3203" s="170">
        <v>1060</v>
      </c>
      <c r="G3203" s="170">
        <v>1175</v>
      </c>
      <c r="H3203" s="165">
        <f t="shared" si="59"/>
        <v>0.64680851063829792</v>
      </c>
      <c r="J3203" t="str">
        <v>Block Group 2, Census Tract 9704.01, McMinn County, Tennessee</v>
      </c>
    </row>
    <row r="3204" spans="1:10" x14ac:dyDescent="0.3">
      <c r="A3204" s="167" t="s">
        <v>7699</v>
      </c>
      <c r="B3204" s="168" t="s">
        <v>4114</v>
      </c>
      <c r="C3204" s="168" t="s">
        <v>337</v>
      </c>
      <c r="D3204" s="169">
        <v>150</v>
      </c>
      <c r="E3204" s="169">
        <v>235</v>
      </c>
      <c r="F3204" s="169">
        <v>390</v>
      </c>
      <c r="G3204" s="169">
        <v>965</v>
      </c>
      <c r="H3204" s="165">
        <f t="shared" ref="H3204:H3267" si="60">E3204/G3204</f>
        <v>0.24352331606217617</v>
      </c>
      <c r="J3204" t="str">
        <v>Block Group 2, Census Tract 9704.02, Coffee County, Tennessee</v>
      </c>
    </row>
    <row r="3205" spans="1:10" x14ac:dyDescent="0.3">
      <c r="A3205" s="167" t="s">
        <v>7699</v>
      </c>
      <c r="B3205" s="168" t="s">
        <v>4115</v>
      </c>
      <c r="C3205" s="168" t="s">
        <v>337</v>
      </c>
      <c r="D3205" s="169">
        <v>135</v>
      </c>
      <c r="E3205" s="169">
        <v>235</v>
      </c>
      <c r="F3205" s="169">
        <v>360</v>
      </c>
      <c r="G3205" s="169">
        <v>620</v>
      </c>
      <c r="H3205" s="165">
        <f t="shared" si="60"/>
        <v>0.37903225806451613</v>
      </c>
      <c r="J3205" t="str">
        <v>Block Group 2, Census Tract 9704.02, McMinn County, Tennessee</v>
      </c>
    </row>
    <row r="3206" spans="1:10" x14ac:dyDescent="0.3">
      <c r="A3206" s="167" t="s">
        <v>7699</v>
      </c>
      <c r="B3206" s="168" t="s">
        <v>4116</v>
      </c>
      <c r="C3206" s="168" t="s">
        <v>337</v>
      </c>
      <c r="D3206" s="169">
        <v>160</v>
      </c>
      <c r="E3206" s="169">
        <v>255</v>
      </c>
      <c r="F3206" s="169">
        <v>335</v>
      </c>
      <c r="G3206" s="169">
        <v>515</v>
      </c>
      <c r="H3206" s="165">
        <f t="shared" si="60"/>
        <v>0.49514563106796117</v>
      </c>
      <c r="J3206" t="str">
        <v>Block Group 2, Census Tract 9705, Claiborne County, Tennessee</v>
      </c>
    </row>
    <row r="3207" spans="1:10" x14ac:dyDescent="0.3">
      <c r="A3207" s="167" t="s">
        <v>7699</v>
      </c>
      <c r="B3207" s="168" t="s">
        <v>4117</v>
      </c>
      <c r="C3207" s="168" t="s">
        <v>337</v>
      </c>
      <c r="D3207" s="169">
        <v>240</v>
      </c>
      <c r="E3207" s="169">
        <v>475</v>
      </c>
      <c r="F3207" s="169">
        <v>610</v>
      </c>
      <c r="G3207" s="169">
        <v>810</v>
      </c>
      <c r="H3207" s="165">
        <f t="shared" si="60"/>
        <v>0.5864197530864198</v>
      </c>
      <c r="J3207" t="str">
        <v>Block Group 2, Census Tract 9705, McMinn County, Tennessee</v>
      </c>
    </row>
    <row r="3208" spans="1:10" x14ac:dyDescent="0.3">
      <c r="A3208" s="167" t="s">
        <v>7699</v>
      </c>
      <c r="B3208" s="168" t="s">
        <v>4118</v>
      </c>
      <c r="C3208" s="168" t="s">
        <v>7670</v>
      </c>
      <c r="D3208" s="169">
        <v>140</v>
      </c>
      <c r="E3208" s="169">
        <v>235</v>
      </c>
      <c r="F3208" s="169">
        <v>300</v>
      </c>
      <c r="G3208" s="169">
        <v>625</v>
      </c>
      <c r="H3208" s="165">
        <f t="shared" si="60"/>
        <v>0.376</v>
      </c>
      <c r="J3208" t="str">
        <v>Block Group 2, Census Tract 9705.01, Cumberland County, Tennessee</v>
      </c>
    </row>
    <row r="3209" spans="1:10" x14ac:dyDescent="0.3">
      <c r="A3209" s="167" t="s">
        <v>7699</v>
      </c>
      <c r="B3209" s="168" t="s">
        <v>4119</v>
      </c>
      <c r="C3209" s="168" t="s">
        <v>7670</v>
      </c>
      <c r="D3209" s="169">
        <v>135</v>
      </c>
      <c r="E3209" s="169">
        <v>365</v>
      </c>
      <c r="F3209" s="169">
        <v>430</v>
      </c>
      <c r="G3209" s="169">
        <v>620</v>
      </c>
      <c r="H3209" s="165">
        <f t="shared" si="60"/>
        <v>0.58870967741935487</v>
      </c>
      <c r="J3209" t="str">
        <v>Block Group 2, Census Tract 9705.02, Coffee County, Tennessee</v>
      </c>
    </row>
    <row r="3210" spans="1:10" x14ac:dyDescent="0.3">
      <c r="A3210" s="167" t="s">
        <v>7699</v>
      </c>
      <c r="B3210" s="168" t="s">
        <v>4120</v>
      </c>
      <c r="C3210" s="168" t="s">
        <v>7670</v>
      </c>
      <c r="D3210" s="169">
        <v>300</v>
      </c>
      <c r="E3210" s="169">
        <v>865</v>
      </c>
      <c r="F3210" s="170">
        <v>1300</v>
      </c>
      <c r="G3210" s="170">
        <v>1790</v>
      </c>
      <c r="H3210" s="165">
        <f t="shared" si="60"/>
        <v>0.48324022346368717</v>
      </c>
      <c r="J3210" t="str">
        <v>Block Group 2, Census Tract 9705.02, Cumberland County, Tennessee</v>
      </c>
    </row>
    <row r="3211" spans="1:10" x14ac:dyDescent="0.3">
      <c r="A3211" s="167" t="s">
        <v>7699</v>
      </c>
      <c r="B3211" s="168" t="s">
        <v>4121</v>
      </c>
      <c r="C3211" s="168" t="s">
        <v>7670</v>
      </c>
      <c r="D3211" s="169">
        <v>220</v>
      </c>
      <c r="E3211" s="169">
        <v>790</v>
      </c>
      <c r="F3211" s="170">
        <v>1195</v>
      </c>
      <c r="G3211" s="170">
        <v>1505</v>
      </c>
      <c r="H3211" s="165">
        <f t="shared" si="60"/>
        <v>0.52491694352159468</v>
      </c>
      <c r="J3211" t="str">
        <v>Block Group 2, Census Tract 9706, Claiborne County, Tennessee</v>
      </c>
    </row>
    <row r="3212" spans="1:10" x14ac:dyDescent="0.3">
      <c r="A3212" s="167" t="s">
        <v>7699</v>
      </c>
      <c r="B3212" s="168" t="s">
        <v>4122</v>
      </c>
      <c r="C3212" s="168" t="s">
        <v>7670</v>
      </c>
      <c r="D3212" s="169">
        <v>725</v>
      </c>
      <c r="E3212" s="169">
        <v>925</v>
      </c>
      <c r="F3212" s="170">
        <v>1335</v>
      </c>
      <c r="G3212" s="170">
        <v>2060</v>
      </c>
      <c r="H3212" s="165">
        <f t="shared" si="60"/>
        <v>0.44902912621359226</v>
      </c>
      <c r="J3212" t="str">
        <v>Block Group 2, Census Tract 9706, Coffee County, Tennessee</v>
      </c>
    </row>
    <row r="3213" spans="1:10" x14ac:dyDescent="0.3">
      <c r="A3213" s="167" t="s">
        <v>7699</v>
      </c>
      <c r="B3213" s="168" t="s">
        <v>4123</v>
      </c>
      <c r="C3213" s="168" t="s">
        <v>7670</v>
      </c>
      <c r="D3213" s="169">
        <v>315</v>
      </c>
      <c r="E3213" s="169">
        <v>690</v>
      </c>
      <c r="F3213" s="169">
        <v>825</v>
      </c>
      <c r="G3213" s="170">
        <v>1120</v>
      </c>
      <c r="H3213" s="165">
        <f t="shared" si="60"/>
        <v>0.6160714285714286</v>
      </c>
      <c r="J3213" t="str">
        <v>Block Group 2, Census Tract 9706.01, Cumberland County, Tennessee</v>
      </c>
    </row>
    <row r="3214" spans="1:10" x14ac:dyDescent="0.3">
      <c r="A3214" s="167" t="s">
        <v>7699</v>
      </c>
      <c r="B3214" s="168" t="s">
        <v>4124</v>
      </c>
      <c r="C3214" s="168" t="s">
        <v>7670</v>
      </c>
      <c r="D3214" s="169">
        <v>550</v>
      </c>
      <c r="E3214" s="169">
        <v>860</v>
      </c>
      <c r="F3214" s="169">
        <v>965</v>
      </c>
      <c r="G3214" s="170">
        <v>1370</v>
      </c>
      <c r="H3214" s="165">
        <f t="shared" si="60"/>
        <v>0.62773722627737227</v>
      </c>
      <c r="J3214" t="str">
        <v>Block Group 2, Census Tract 9706.01, McMinn County, Tennessee</v>
      </c>
    </row>
    <row r="3215" spans="1:10" x14ac:dyDescent="0.3">
      <c r="A3215" s="167" t="s">
        <v>7699</v>
      </c>
      <c r="B3215" s="168" t="s">
        <v>4125</v>
      </c>
      <c r="C3215" s="168" t="s">
        <v>7670</v>
      </c>
      <c r="D3215" s="169">
        <v>260</v>
      </c>
      <c r="E3215" s="169">
        <v>745</v>
      </c>
      <c r="F3215" s="169">
        <v>915</v>
      </c>
      <c r="G3215" s="170">
        <v>1365</v>
      </c>
      <c r="H3215" s="165">
        <f t="shared" si="60"/>
        <v>0.54578754578754574</v>
      </c>
      <c r="J3215" t="str">
        <v>Block Group 2, Census Tract 9706.02, Cumberland County, Tennessee</v>
      </c>
    </row>
    <row r="3216" spans="1:10" x14ac:dyDescent="0.3">
      <c r="A3216" s="167" t="s">
        <v>7699</v>
      </c>
      <c r="B3216" s="168" t="s">
        <v>4126</v>
      </c>
      <c r="C3216" s="168" t="s">
        <v>7670</v>
      </c>
      <c r="D3216" s="169">
        <v>315</v>
      </c>
      <c r="E3216" s="169">
        <v>545</v>
      </c>
      <c r="F3216" s="169">
        <v>890</v>
      </c>
      <c r="G3216" s="170">
        <v>1415</v>
      </c>
      <c r="H3216" s="165">
        <f t="shared" si="60"/>
        <v>0.38515901060070673</v>
      </c>
      <c r="J3216" t="str">
        <v>Block Group 2, Census Tract 9706.02, McMinn County, Tennessee</v>
      </c>
    </row>
    <row r="3217" spans="1:10" x14ac:dyDescent="0.3">
      <c r="A3217" s="167" t="s">
        <v>7699</v>
      </c>
      <c r="B3217" s="168" t="s">
        <v>4127</v>
      </c>
      <c r="C3217" s="168" t="s">
        <v>7670</v>
      </c>
      <c r="D3217" s="169">
        <v>195</v>
      </c>
      <c r="E3217" s="169">
        <v>315</v>
      </c>
      <c r="F3217" s="169">
        <v>560</v>
      </c>
      <c r="G3217" s="169">
        <v>745</v>
      </c>
      <c r="H3217" s="165">
        <f t="shared" si="60"/>
        <v>0.42281879194630873</v>
      </c>
      <c r="J3217" t="str">
        <v>Block Group 2, Census Tract 9707, Claiborne County, Tennessee</v>
      </c>
    </row>
    <row r="3218" spans="1:10" x14ac:dyDescent="0.3">
      <c r="A3218" s="167" t="s">
        <v>7699</v>
      </c>
      <c r="B3218" s="168" t="s">
        <v>4128</v>
      </c>
      <c r="C3218" s="168" t="s">
        <v>7670</v>
      </c>
      <c r="D3218" s="169">
        <v>305</v>
      </c>
      <c r="E3218" s="169">
        <v>535</v>
      </c>
      <c r="F3218" s="169">
        <v>715</v>
      </c>
      <c r="G3218" s="170">
        <v>1220</v>
      </c>
      <c r="H3218" s="165">
        <f t="shared" si="60"/>
        <v>0.43852459016393441</v>
      </c>
      <c r="J3218" t="str">
        <v>Block Group 2, Census Tract 9707, Coffee County, Tennessee</v>
      </c>
    </row>
    <row r="3219" spans="1:10" x14ac:dyDescent="0.3">
      <c r="A3219" s="167" t="s">
        <v>7699</v>
      </c>
      <c r="B3219" s="168" t="s">
        <v>4129</v>
      </c>
      <c r="C3219" s="168" t="s">
        <v>7670</v>
      </c>
      <c r="D3219" s="169">
        <v>320</v>
      </c>
      <c r="E3219" s="169">
        <v>550</v>
      </c>
      <c r="F3219" s="169">
        <v>760</v>
      </c>
      <c r="G3219" s="170">
        <v>1395</v>
      </c>
      <c r="H3219" s="165">
        <f t="shared" si="60"/>
        <v>0.3942652329749104</v>
      </c>
      <c r="J3219" t="str">
        <v>Block Group 2, Census Tract 9707, McMinn County, Tennessee</v>
      </c>
    </row>
    <row r="3220" spans="1:10" x14ac:dyDescent="0.3">
      <c r="A3220" s="167" t="s">
        <v>7699</v>
      </c>
      <c r="B3220" s="168" t="s">
        <v>4130</v>
      </c>
      <c r="C3220" s="168" t="s">
        <v>7670</v>
      </c>
      <c r="D3220" s="169">
        <v>530</v>
      </c>
      <c r="E3220" s="169">
        <v>845</v>
      </c>
      <c r="F3220" s="170">
        <v>1145</v>
      </c>
      <c r="G3220" s="170">
        <v>1650</v>
      </c>
      <c r="H3220" s="165">
        <f t="shared" si="60"/>
        <v>0.51212121212121209</v>
      </c>
      <c r="J3220" t="str">
        <v>Block Group 2, Census Tract 9707.01, Cumberland County, Tennessee</v>
      </c>
    </row>
    <row r="3221" spans="1:10" x14ac:dyDescent="0.3">
      <c r="A3221" s="167" t="s">
        <v>7699</v>
      </c>
      <c r="B3221" s="168" t="s">
        <v>4131</v>
      </c>
      <c r="C3221" s="168" t="s">
        <v>7670</v>
      </c>
      <c r="D3221" s="169">
        <v>450</v>
      </c>
      <c r="E3221" s="169">
        <v>705</v>
      </c>
      <c r="F3221" s="170">
        <v>1125</v>
      </c>
      <c r="G3221" s="170">
        <v>2105</v>
      </c>
      <c r="H3221" s="165">
        <f t="shared" si="60"/>
        <v>0.33491686460807601</v>
      </c>
      <c r="J3221" t="str">
        <v>Block Group 2, Census Tract 9707.02, Cumberland County, Tennessee</v>
      </c>
    </row>
    <row r="3222" spans="1:10" x14ac:dyDescent="0.3">
      <c r="A3222" s="167" t="s">
        <v>7699</v>
      </c>
      <c r="B3222" s="168" t="s">
        <v>4132</v>
      </c>
      <c r="C3222" s="168" t="s">
        <v>7670</v>
      </c>
      <c r="D3222" s="169">
        <v>320</v>
      </c>
      <c r="E3222" s="169">
        <v>645</v>
      </c>
      <c r="F3222" s="169">
        <v>980</v>
      </c>
      <c r="G3222" s="170">
        <v>1635</v>
      </c>
      <c r="H3222" s="165">
        <f t="shared" si="60"/>
        <v>0.39449541284403672</v>
      </c>
      <c r="J3222" t="str">
        <v>Block Group 2, Census Tract 9708, Claiborne County, Tennessee</v>
      </c>
    </row>
    <row r="3223" spans="1:10" x14ac:dyDescent="0.3">
      <c r="A3223" s="167" t="s">
        <v>7699</v>
      </c>
      <c r="B3223" s="168" t="s">
        <v>4133</v>
      </c>
      <c r="C3223" s="168" t="s">
        <v>7670</v>
      </c>
      <c r="D3223" s="169">
        <v>430</v>
      </c>
      <c r="E3223" s="169">
        <v>665</v>
      </c>
      <c r="F3223" s="169">
        <v>965</v>
      </c>
      <c r="G3223" s="170">
        <v>1255</v>
      </c>
      <c r="H3223" s="165">
        <f t="shared" si="60"/>
        <v>0.52988047808764938</v>
      </c>
      <c r="J3223" t="str">
        <v>Block Group 2, Census Tract 9708, Cumberland County, Tennessee</v>
      </c>
    </row>
    <row r="3224" spans="1:10" x14ac:dyDescent="0.3">
      <c r="A3224" s="167" t="s">
        <v>7699</v>
      </c>
      <c r="B3224" s="168" t="s">
        <v>4134</v>
      </c>
      <c r="C3224" s="168" t="s">
        <v>7671</v>
      </c>
      <c r="D3224" s="169">
        <v>180</v>
      </c>
      <c r="E3224" s="169">
        <v>250</v>
      </c>
      <c r="F3224" s="169">
        <v>385</v>
      </c>
      <c r="G3224" s="169">
        <v>720</v>
      </c>
      <c r="H3224" s="165">
        <f t="shared" si="60"/>
        <v>0.34722222222222221</v>
      </c>
      <c r="J3224" t="str">
        <v>Block Group 2, Census Tract 9708.01, Coffee County, Tennessee</v>
      </c>
    </row>
    <row r="3225" spans="1:10" x14ac:dyDescent="0.3">
      <c r="A3225" s="167" t="s">
        <v>7699</v>
      </c>
      <c r="B3225" s="168" t="s">
        <v>4135</v>
      </c>
      <c r="C3225" s="168" t="s">
        <v>7671</v>
      </c>
      <c r="D3225" s="169">
        <v>210</v>
      </c>
      <c r="E3225" s="169">
        <v>465</v>
      </c>
      <c r="F3225" s="169">
        <v>785</v>
      </c>
      <c r="G3225" s="169">
        <v>935</v>
      </c>
      <c r="H3225" s="165">
        <f t="shared" si="60"/>
        <v>0.49732620320855614</v>
      </c>
      <c r="J3225" t="str">
        <v>Block Group 2, Census Tract 9708.01, McMinn County, Tennessee</v>
      </c>
    </row>
    <row r="3226" spans="1:10" x14ac:dyDescent="0.3">
      <c r="A3226" s="167" t="s">
        <v>7699</v>
      </c>
      <c r="B3226" s="168" t="s">
        <v>4136</v>
      </c>
      <c r="C3226" s="168" t="s">
        <v>7671</v>
      </c>
      <c r="D3226" s="169">
        <v>370</v>
      </c>
      <c r="E3226" s="169">
        <v>440</v>
      </c>
      <c r="F3226" s="169">
        <v>515</v>
      </c>
      <c r="G3226" s="169">
        <v>845</v>
      </c>
      <c r="H3226" s="165">
        <f t="shared" si="60"/>
        <v>0.52071005917159763</v>
      </c>
      <c r="J3226" t="str">
        <v>Block Group 2, Census Tract 9708.02, McMinn County, Tennessee</v>
      </c>
    </row>
    <row r="3227" spans="1:10" x14ac:dyDescent="0.3">
      <c r="A3227" s="167" t="s">
        <v>7699</v>
      </c>
      <c r="B3227" s="168" t="s">
        <v>4137</v>
      </c>
      <c r="C3227" s="168" t="s">
        <v>7671</v>
      </c>
      <c r="D3227" s="169">
        <v>175</v>
      </c>
      <c r="E3227" s="169">
        <v>245</v>
      </c>
      <c r="F3227" s="169">
        <v>290</v>
      </c>
      <c r="G3227" s="169">
        <v>415</v>
      </c>
      <c r="H3227" s="165">
        <f t="shared" si="60"/>
        <v>0.59036144578313254</v>
      </c>
      <c r="J3227" t="str">
        <v>Block Group 2, Census Tract 9708.03, Coffee County, Tennessee</v>
      </c>
    </row>
    <row r="3228" spans="1:10" x14ac:dyDescent="0.3">
      <c r="A3228" s="167" t="s">
        <v>7699</v>
      </c>
      <c r="B3228" s="168" t="s">
        <v>4138</v>
      </c>
      <c r="C3228" s="168" t="s">
        <v>7671</v>
      </c>
      <c r="D3228" s="169">
        <v>395</v>
      </c>
      <c r="E3228" s="169">
        <v>435</v>
      </c>
      <c r="F3228" s="169">
        <v>950</v>
      </c>
      <c r="G3228" s="170">
        <v>1280</v>
      </c>
      <c r="H3228" s="165">
        <f t="shared" si="60"/>
        <v>0.33984375</v>
      </c>
      <c r="J3228" t="str">
        <v>Block Group 2, Census Tract 9708.04, Coffee County, Tennessee</v>
      </c>
    </row>
    <row r="3229" spans="1:10" x14ac:dyDescent="0.3">
      <c r="A3229" s="167" t="s">
        <v>7699</v>
      </c>
      <c r="B3229" s="168" t="s">
        <v>4139</v>
      </c>
      <c r="C3229" s="168" t="s">
        <v>7671</v>
      </c>
      <c r="D3229" s="169">
        <v>325</v>
      </c>
      <c r="E3229" s="169">
        <v>510</v>
      </c>
      <c r="F3229" s="169">
        <v>880</v>
      </c>
      <c r="G3229" s="170">
        <v>1235</v>
      </c>
      <c r="H3229" s="165">
        <f t="shared" si="60"/>
        <v>0.41295546558704455</v>
      </c>
      <c r="J3229" t="str">
        <v>Block Group 2, Census Tract 9709, Claiborne County, Tennessee</v>
      </c>
    </row>
    <row r="3230" spans="1:10" x14ac:dyDescent="0.3">
      <c r="A3230" s="167" t="s">
        <v>7699</v>
      </c>
      <c r="B3230" s="168" t="s">
        <v>4140</v>
      </c>
      <c r="C3230" s="168" t="s">
        <v>7671</v>
      </c>
      <c r="D3230" s="169">
        <v>125</v>
      </c>
      <c r="E3230" s="169">
        <v>360</v>
      </c>
      <c r="F3230" s="169">
        <v>670</v>
      </c>
      <c r="G3230" s="170">
        <v>1135</v>
      </c>
      <c r="H3230" s="165">
        <f t="shared" si="60"/>
        <v>0.31718061674008813</v>
      </c>
      <c r="J3230" t="str">
        <v>Block Group 2, Census Tract 9709, Coffee County, Tennessee</v>
      </c>
    </row>
    <row r="3231" spans="1:10" x14ac:dyDescent="0.3">
      <c r="A3231" s="167" t="s">
        <v>7699</v>
      </c>
      <c r="B3231" s="168" t="s">
        <v>4141</v>
      </c>
      <c r="C3231" s="168" t="s">
        <v>7671</v>
      </c>
      <c r="D3231" s="169">
        <v>310</v>
      </c>
      <c r="E3231" s="169">
        <v>405</v>
      </c>
      <c r="F3231" s="169">
        <v>585</v>
      </c>
      <c r="G3231" s="170">
        <v>1300</v>
      </c>
      <c r="H3231" s="165">
        <f t="shared" si="60"/>
        <v>0.31153846153846154</v>
      </c>
      <c r="J3231" t="str">
        <v>Block Group 2, Census Tract 9710.02, Coffee County, Tennessee</v>
      </c>
    </row>
    <row r="3232" spans="1:10" x14ac:dyDescent="0.3">
      <c r="A3232" s="167" t="s">
        <v>7699</v>
      </c>
      <c r="B3232" s="168" t="s">
        <v>4142</v>
      </c>
      <c r="C3232" s="168" t="s">
        <v>7672</v>
      </c>
      <c r="D3232" s="169">
        <v>105</v>
      </c>
      <c r="E3232" s="169">
        <v>115</v>
      </c>
      <c r="F3232" s="169">
        <v>190</v>
      </c>
      <c r="G3232" s="169">
        <v>475</v>
      </c>
      <c r="H3232" s="165">
        <f t="shared" si="60"/>
        <v>0.24210526315789474</v>
      </c>
      <c r="J3232" t="str">
        <v>Block Group 2, Census Tract 9750, Henderson County, Tennessee</v>
      </c>
    </row>
    <row r="3233" spans="1:10" x14ac:dyDescent="0.3">
      <c r="A3233" s="167" t="s">
        <v>7699</v>
      </c>
      <c r="B3233" s="168" t="s">
        <v>4143</v>
      </c>
      <c r="C3233" s="168" t="s">
        <v>7672</v>
      </c>
      <c r="D3233" s="169">
        <v>125</v>
      </c>
      <c r="E3233" s="169">
        <v>160</v>
      </c>
      <c r="F3233" s="169">
        <v>345</v>
      </c>
      <c r="G3233" s="169">
        <v>855</v>
      </c>
      <c r="H3233" s="165">
        <f t="shared" si="60"/>
        <v>0.1871345029239766</v>
      </c>
      <c r="J3233" t="str">
        <v>Block Group 2, Census Tract 9750, Lincoln County, Tennessee</v>
      </c>
    </row>
    <row r="3234" spans="1:10" x14ac:dyDescent="0.3">
      <c r="A3234" s="167" t="s">
        <v>7699</v>
      </c>
      <c r="B3234" s="168" t="s">
        <v>4144</v>
      </c>
      <c r="C3234" s="168" t="s">
        <v>7672</v>
      </c>
      <c r="D3234" s="169">
        <v>420</v>
      </c>
      <c r="E3234" s="169">
        <v>550</v>
      </c>
      <c r="F3234" s="169">
        <v>760</v>
      </c>
      <c r="G3234" s="170">
        <v>1100</v>
      </c>
      <c r="H3234" s="165">
        <f t="shared" si="60"/>
        <v>0.5</v>
      </c>
      <c r="J3234" t="str">
        <v>Block Group 2, Census Tract 9750, Rhea County, Tennessee</v>
      </c>
    </row>
    <row r="3235" spans="1:10" x14ac:dyDescent="0.3">
      <c r="A3235" s="167" t="s">
        <v>7699</v>
      </c>
      <c r="B3235" s="168" t="s">
        <v>4145</v>
      </c>
      <c r="C3235" s="168" t="s">
        <v>7672</v>
      </c>
      <c r="D3235" s="169">
        <v>35</v>
      </c>
      <c r="E3235" s="169">
        <v>75</v>
      </c>
      <c r="F3235" s="169">
        <v>200</v>
      </c>
      <c r="G3235" s="169">
        <v>485</v>
      </c>
      <c r="H3235" s="165">
        <f t="shared" si="60"/>
        <v>0.15463917525773196</v>
      </c>
      <c r="J3235" t="str">
        <v>Block Group 2, Census Tract 9750, Scott County, Tennessee</v>
      </c>
    </row>
    <row r="3236" spans="1:10" x14ac:dyDescent="0.3">
      <c r="A3236" s="167" t="s">
        <v>7699</v>
      </c>
      <c r="B3236" s="168" t="s">
        <v>4146</v>
      </c>
      <c r="C3236" s="168" t="s">
        <v>7672</v>
      </c>
      <c r="D3236" s="169">
        <v>290</v>
      </c>
      <c r="E3236" s="169">
        <v>450</v>
      </c>
      <c r="F3236" s="169">
        <v>760</v>
      </c>
      <c r="G3236" s="170">
        <v>1150</v>
      </c>
      <c r="H3236" s="165">
        <f t="shared" si="60"/>
        <v>0.39130434782608697</v>
      </c>
      <c r="J3236" t="str">
        <v>Block Group 2, Census Tract 9750, Smith County, Tennessee</v>
      </c>
    </row>
    <row r="3237" spans="1:10" x14ac:dyDescent="0.3">
      <c r="A3237" s="167" t="s">
        <v>7699</v>
      </c>
      <c r="B3237" s="168" t="s">
        <v>4147</v>
      </c>
      <c r="C3237" s="168" t="s">
        <v>7672</v>
      </c>
      <c r="D3237" s="169">
        <v>270</v>
      </c>
      <c r="E3237" s="169">
        <v>660</v>
      </c>
      <c r="F3237" s="169">
        <v>815</v>
      </c>
      <c r="G3237" s="169">
        <v>930</v>
      </c>
      <c r="H3237" s="165">
        <f t="shared" si="60"/>
        <v>0.70967741935483875</v>
      </c>
      <c r="J3237" t="str">
        <v>Block Group 2, Census Tract 9751, Henderson County, Tennessee</v>
      </c>
    </row>
    <row r="3238" spans="1:10" x14ac:dyDescent="0.3">
      <c r="A3238" s="167" t="s">
        <v>7699</v>
      </c>
      <c r="B3238" s="168" t="s">
        <v>4148</v>
      </c>
      <c r="C3238" s="168" t="s">
        <v>7673</v>
      </c>
      <c r="D3238" s="169">
        <v>360</v>
      </c>
      <c r="E3238" s="169">
        <v>650</v>
      </c>
      <c r="F3238" s="169">
        <v>965</v>
      </c>
      <c r="G3238" s="170">
        <v>1370</v>
      </c>
      <c r="H3238" s="165">
        <f t="shared" si="60"/>
        <v>0.47445255474452552</v>
      </c>
      <c r="J3238" t="str">
        <v>Block Group 2, Census Tract 9751, Lincoln County, Tennessee</v>
      </c>
    </row>
    <row r="3239" spans="1:10" x14ac:dyDescent="0.3">
      <c r="A3239" s="167" t="s">
        <v>7699</v>
      </c>
      <c r="B3239" s="168" t="s">
        <v>4149</v>
      </c>
      <c r="C3239" s="168" t="s">
        <v>7673</v>
      </c>
      <c r="D3239" s="169">
        <v>290</v>
      </c>
      <c r="E3239" s="169">
        <v>380</v>
      </c>
      <c r="F3239" s="169">
        <v>605</v>
      </c>
      <c r="G3239" s="169">
        <v>985</v>
      </c>
      <c r="H3239" s="165">
        <f t="shared" si="60"/>
        <v>0.38578680203045684</v>
      </c>
      <c r="J3239" t="str">
        <v>Block Group 2, Census Tract 9751, Rhea County, Tennessee</v>
      </c>
    </row>
    <row r="3240" spans="1:10" x14ac:dyDescent="0.3">
      <c r="A3240" s="167" t="s">
        <v>7699</v>
      </c>
      <c r="B3240" s="168" t="s">
        <v>4150</v>
      </c>
      <c r="C3240" s="168" t="s">
        <v>7673</v>
      </c>
      <c r="D3240" s="169">
        <v>230</v>
      </c>
      <c r="E3240" s="169">
        <v>470</v>
      </c>
      <c r="F3240" s="169">
        <v>680</v>
      </c>
      <c r="G3240" s="170">
        <v>1065</v>
      </c>
      <c r="H3240" s="165">
        <f t="shared" si="60"/>
        <v>0.44131455399061031</v>
      </c>
      <c r="J3240" t="str">
        <v>Block Group 2, Census Tract 9751, Smith County, Tennessee</v>
      </c>
    </row>
    <row r="3241" spans="1:10" x14ac:dyDescent="0.3">
      <c r="A3241" s="167" t="s">
        <v>7699</v>
      </c>
      <c r="B3241" s="168" t="s">
        <v>4151</v>
      </c>
      <c r="C3241" s="168" t="s">
        <v>7673</v>
      </c>
      <c r="D3241" s="169">
        <v>430</v>
      </c>
      <c r="E3241" s="169">
        <v>795</v>
      </c>
      <c r="F3241" s="170">
        <v>1010</v>
      </c>
      <c r="G3241" s="170">
        <v>1450</v>
      </c>
      <c r="H3241" s="165">
        <f t="shared" si="60"/>
        <v>0.5482758620689655</v>
      </c>
      <c r="J3241" t="str">
        <v>Block Group 2, Census Tract 9751.01, Scott County, Tennessee</v>
      </c>
    </row>
    <row r="3242" spans="1:10" x14ac:dyDescent="0.3">
      <c r="A3242" s="167" t="s">
        <v>7699</v>
      </c>
      <c r="B3242" s="168" t="s">
        <v>4152</v>
      </c>
      <c r="C3242" s="168" t="s">
        <v>7673</v>
      </c>
      <c r="D3242" s="169">
        <v>75</v>
      </c>
      <c r="E3242" s="169">
        <v>180</v>
      </c>
      <c r="F3242" s="169">
        <v>360</v>
      </c>
      <c r="G3242" s="169">
        <v>780</v>
      </c>
      <c r="H3242" s="165">
        <f t="shared" si="60"/>
        <v>0.23076923076923078</v>
      </c>
      <c r="J3242" t="str">
        <v>Block Group 2, Census Tract 9751.02, Scott County, Tennessee</v>
      </c>
    </row>
    <row r="3243" spans="1:10" x14ac:dyDescent="0.3">
      <c r="A3243" s="167" t="s">
        <v>7699</v>
      </c>
      <c r="B3243" s="168" t="s">
        <v>4153</v>
      </c>
      <c r="C3243" s="168" t="s">
        <v>7673</v>
      </c>
      <c r="D3243" s="169">
        <v>35</v>
      </c>
      <c r="E3243" s="169">
        <v>280</v>
      </c>
      <c r="F3243" s="169">
        <v>550</v>
      </c>
      <c r="G3243" s="170">
        <v>1415</v>
      </c>
      <c r="H3243" s="165">
        <f t="shared" si="60"/>
        <v>0.19787985865724381</v>
      </c>
      <c r="J3243" t="str">
        <v>Block Group 2, Census Tract 9752, Henderson County, Tennessee</v>
      </c>
    </row>
    <row r="3244" spans="1:10" x14ac:dyDescent="0.3">
      <c r="A3244" s="167" t="s">
        <v>7699</v>
      </c>
      <c r="B3244" s="168" t="s">
        <v>4154</v>
      </c>
      <c r="C3244" s="168" t="s">
        <v>7673</v>
      </c>
      <c r="D3244" s="169">
        <v>450</v>
      </c>
      <c r="E3244" s="169">
        <v>585</v>
      </c>
      <c r="F3244" s="169">
        <v>825</v>
      </c>
      <c r="G3244" s="170">
        <v>1440</v>
      </c>
      <c r="H3244" s="165">
        <f t="shared" si="60"/>
        <v>0.40625</v>
      </c>
      <c r="J3244" t="str">
        <v>Block Group 2, Census Tract 9752, Lincoln County, Tennessee</v>
      </c>
    </row>
    <row r="3245" spans="1:10" x14ac:dyDescent="0.3">
      <c r="A3245" s="167" t="s">
        <v>7699</v>
      </c>
      <c r="B3245" s="168" t="s">
        <v>4155</v>
      </c>
      <c r="C3245" s="168" t="s">
        <v>7673</v>
      </c>
      <c r="D3245" s="169">
        <v>160</v>
      </c>
      <c r="E3245" s="169">
        <v>430</v>
      </c>
      <c r="F3245" s="169">
        <v>730</v>
      </c>
      <c r="G3245" s="170">
        <v>1540</v>
      </c>
      <c r="H3245" s="165">
        <f t="shared" si="60"/>
        <v>0.2792207792207792</v>
      </c>
      <c r="J3245" t="str">
        <v>Block Group 2, Census Tract 9752, Rhea County, Tennessee</v>
      </c>
    </row>
    <row r="3246" spans="1:10" x14ac:dyDescent="0.3">
      <c r="A3246" s="167" t="s">
        <v>7699</v>
      </c>
      <c r="B3246" s="168" t="s">
        <v>4156</v>
      </c>
      <c r="C3246" s="168" t="s">
        <v>7673</v>
      </c>
      <c r="D3246" s="169">
        <v>310</v>
      </c>
      <c r="E3246" s="169">
        <v>870</v>
      </c>
      <c r="F3246" s="170">
        <v>1035</v>
      </c>
      <c r="G3246" s="170">
        <v>1360</v>
      </c>
      <c r="H3246" s="165">
        <f t="shared" si="60"/>
        <v>0.63970588235294112</v>
      </c>
      <c r="J3246" t="str">
        <v>Block Group 2, Census Tract 9752, Scott County, Tennessee</v>
      </c>
    </row>
    <row r="3247" spans="1:10" x14ac:dyDescent="0.3">
      <c r="A3247" s="167" t="s">
        <v>7699</v>
      </c>
      <c r="B3247" s="168" t="s">
        <v>4157</v>
      </c>
      <c r="C3247" s="168" t="s">
        <v>7673</v>
      </c>
      <c r="D3247" s="169">
        <v>365</v>
      </c>
      <c r="E3247" s="169">
        <v>665</v>
      </c>
      <c r="F3247" s="169">
        <v>845</v>
      </c>
      <c r="G3247" s="170">
        <v>1165</v>
      </c>
      <c r="H3247" s="165">
        <f t="shared" si="60"/>
        <v>0.57081545064377681</v>
      </c>
      <c r="J3247" t="str">
        <v>Block Group 2, Census Tract 9752, Smith County, Tennessee</v>
      </c>
    </row>
    <row r="3248" spans="1:10" x14ac:dyDescent="0.3">
      <c r="A3248" s="167" t="s">
        <v>7699</v>
      </c>
      <c r="B3248" s="168" t="s">
        <v>4158</v>
      </c>
      <c r="C3248" s="168" t="s">
        <v>7673</v>
      </c>
      <c r="D3248" s="169">
        <v>295</v>
      </c>
      <c r="E3248" s="169">
        <v>345</v>
      </c>
      <c r="F3248" s="169">
        <v>405</v>
      </c>
      <c r="G3248" s="169">
        <v>660</v>
      </c>
      <c r="H3248" s="165">
        <f t="shared" si="60"/>
        <v>0.52272727272727271</v>
      </c>
      <c r="J3248" t="str">
        <v>Block Group 2, Census Tract 9753, Lincoln County, Tennessee</v>
      </c>
    </row>
    <row r="3249" spans="1:10" x14ac:dyDescent="0.3">
      <c r="A3249" s="167" t="s">
        <v>7699</v>
      </c>
      <c r="B3249" s="168" t="s">
        <v>4159</v>
      </c>
      <c r="C3249" s="168" t="s">
        <v>7673</v>
      </c>
      <c r="D3249" s="169">
        <v>225</v>
      </c>
      <c r="E3249" s="169">
        <v>675</v>
      </c>
      <c r="F3249" s="169">
        <v>850</v>
      </c>
      <c r="G3249" s="170">
        <v>1390</v>
      </c>
      <c r="H3249" s="165">
        <f t="shared" si="60"/>
        <v>0.48561151079136688</v>
      </c>
      <c r="J3249" t="str">
        <v>Block Group 2, Census Tract 9753, Rhea County, Tennessee</v>
      </c>
    </row>
    <row r="3250" spans="1:10" x14ac:dyDescent="0.3">
      <c r="A3250" s="167" t="s">
        <v>7699</v>
      </c>
      <c r="B3250" s="168" t="s">
        <v>4160</v>
      </c>
      <c r="C3250" s="168" t="s">
        <v>7673</v>
      </c>
      <c r="D3250" s="169">
        <v>550</v>
      </c>
      <c r="E3250" s="169">
        <v>895</v>
      </c>
      <c r="F3250" s="170">
        <v>1320</v>
      </c>
      <c r="G3250" s="170">
        <v>1910</v>
      </c>
      <c r="H3250" s="165">
        <f t="shared" si="60"/>
        <v>0.468586387434555</v>
      </c>
      <c r="J3250" t="str">
        <v>Block Group 2, Census Tract 9753, Scott County, Tennessee</v>
      </c>
    </row>
    <row r="3251" spans="1:10" x14ac:dyDescent="0.3">
      <c r="A3251" s="167" t="s">
        <v>7699</v>
      </c>
      <c r="B3251" s="168" t="s">
        <v>4161</v>
      </c>
      <c r="C3251" s="168" t="s">
        <v>7674</v>
      </c>
      <c r="D3251" s="169">
        <v>285</v>
      </c>
      <c r="E3251" s="169">
        <v>645</v>
      </c>
      <c r="F3251" s="169">
        <v>740</v>
      </c>
      <c r="G3251" s="170">
        <v>1115</v>
      </c>
      <c r="H3251" s="165">
        <f t="shared" si="60"/>
        <v>0.57847533632286996</v>
      </c>
      <c r="J3251" t="str">
        <v>Block Group 2, Census Tract 9753, Smith County, Tennessee</v>
      </c>
    </row>
    <row r="3252" spans="1:10" x14ac:dyDescent="0.3">
      <c r="A3252" s="167" t="s">
        <v>7699</v>
      </c>
      <c r="B3252" s="168" t="s">
        <v>4162</v>
      </c>
      <c r="C3252" s="168" t="s">
        <v>7674</v>
      </c>
      <c r="D3252" s="169">
        <v>640</v>
      </c>
      <c r="E3252" s="169">
        <v>925</v>
      </c>
      <c r="F3252" s="170">
        <v>1295</v>
      </c>
      <c r="G3252" s="170">
        <v>1655</v>
      </c>
      <c r="H3252" s="165">
        <f t="shared" si="60"/>
        <v>0.55891238670694865</v>
      </c>
      <c r="J3252" t="str">
        <v>Block Group 2, Census Tract 9753.01, Henderson County, Tennessee</v>
      </c>
    </row>
    <row r="3253" spans="1:10" x14ac:dyDescent="0.3">
      <c r="A3253" s="167" t="s">
        <v>7699</v>
      </c>
      <c r="B3253" s="168" t="s">
        <v>4163</v>
      </c>
      <c r="C3253" s="168" t="s">
        <v>7674</v>
      </c>
      <c r="D3253" s="169">
        <v>115</v>
      </c>
      <c r="E3253" s="169">
        <v>140</v>
      </c>
      <c r="F3253" s="169">
        <v>225</v>
      </c>
      <c r="G3253" s="169">
        <v>610</v>
      </c>
      <c r="H3253" s="165">
        <f t="shared" si="60"/>
        <v>0.22950819672131148</v>
      </c>
      <c r="J3253" t="str">
        <v>Block Group 2, Census Tract 9753.02, Henderson County, Tennessee</v>
      </c>
    </row>
    <row r="3254" spans="1:10" x14ac:dyDescent="0.3">
      <c r="A3254" s="167" t="s">
        <v>7699</v>
      </c>
      <c r="B3254" s="168" t="s">
        <v>4164</v>
      </c>
      <c r="C3254" s="168" t="s">
        <v>7674</v>
      </c>
      <c r="D3254" s="169">
        <v>605</v>
      </c>
      <c r="E3254" s="169">
        <v>935</v>
      </c>
      <c r="F3254" s="170">
        <v>1505</v>
      </c>
      <c r="G3254" s="170">
        <v>2005</v>
      </c>
      <c r="H3254" s="165">
        <f t="shared" si="60"/>
        <v>0.46633416458852867</v>
      </c>
      <c r="J3254" t="str">
        <v>Block Group 2, Census Tract 9754, Henderson County, Tennessee</v>
      </c>
    </row>
    <row r="3255" spans="1:10" x14ac:dyDescent="0.3">
      <c r="A3255" s="167" t="s">
        <v>7699</v>
      </c>
      <c r="B3255" s="168" t="s">
        <v>4165</v>
      </c>
      <c r="C3255" s="168" t="s">
        <v>7674</v>
      </c>
      <c r="D3255" s="169">
        <v>390</v>
      </c>
      <c r="E3255" s="169">
        <v>565</v>
      </c>
      <c r="F3255" s="169">
        <v>845</v>
      </c>
      <c r="G3255" s="170">
        <v>1415</v>
      </c>
      <c r="H3255" s="165">
        <f t="shared" si="60"/>
        <v>0.39929328621908128</v>
      </c>
      <c r="J3255" t="str">
        <v>Block Group 2, Census Tract 9754, Lincoln County, Tennessee</v>
      </c>
    </row>
    <row r="3256" spans="1:10" x14ac:dyDescent="0.3">
      <c r="A3256" s="167" t="s">
        <v>7699</v>
      </c>
      <c r="B3256" s="168" t="s">
        <v>4166</v>
      </c>
      <c r="C3256" s="168" t="s">
        <v>7674</v>
      </c>
      <c r="D3256" s="170">
        <v>1680</v>
      </c>
      <c r="E3256" s="170">
        <v>2405</v>
      </c>
      <c r="F3256" s="170">
        <v>2990</v>
      </c>
      <c r="G3256" s="170">
        <v>4930</v>
      </c>
      <c r="H3256" s="165">
        <f t="shared" si="60"/>
        <v>0.48782961460446245</v>
      </c>
      <c r="J3256" t="str">
        <v>Block Group 2, Census Tract 9754, Scott County, Tennessee</v>
      </c>
    </row>
    <row r="3257" spans="1:10" x14ac:dyDescent="0.3">
      <c r="A3257" s="167" t="s">
        <v>7699</v>
      </c>
      <c r="B3257" s="168" t="s">
        <v>4167</v>
      </c>
      <c r="C3257" s="168" t="s">
        <v>7674</v>
      </c>
      <c r="D3257" s="170">
        <v>1070</v>
      </c>
      <c r="E3257" s="170">
        <v>1890</v>
      </c>
      <c r="F3257" s="170">
        <v>2325</v>
      </c>
      <c r="G3257" s="170">
        <v>3715</v>
      </c>
      <c r="H3257" s="165">
        <f t="shared" si="60"/>
        <v>0.50874831763122474</v>
      </c>
      <c r="J3257" t="str">
        <v>Block Group 2, Census Tract 9754, Smith County, Tennessee</v>
      </c>
    </row>
    <row r="3258" spans="1:10" x14ac:dyDescent="0.3">
      <c r="A3258" s="167" t="s">
        <v>7699</v>
      </c>
      <c r="B3258" s="168" t="s">
        <v>4168</v>
      </c>
      <c r="C3258" s="168" t="s">
        <v>7674</v>
      </c>
      <c r="D3258" s="169">
        <v>345</v>
      </c>
      <c r="E3258" s="169">
        <v>465</v>
      </c>
      <c r="F3258" s="169">
        <v>560</v>
      </c>
      <c r="G3258" s="169">
        <v>590</v>
      </c>
      <c r="H3258" s="165">
        <f t="shared" si="60"/>
        <v>0.78813559322033899</v>
      </c>
      <c r="J3258" t="str">
        <v>Block Group 2, Census Tract 9754.01, Rhea County, Tennessee</v>
      </c>
    </row>
    <row r="3259" spans="1:10" x14ac:dyDescent="0.3">
      <c r="A3259" s="167" t="s">
        <v>7699</v>
      </c>
      <c r="B3259" s="168" t="s">
        <v>4169</v>
      </c>
      <c r="C3259" s="168" t="s">
        <v>7674</v>
      </c>
      <c r="D3259" s="169">
        <v>150</v>
      </c>
      <c r="E3259" s="169">
        <v>345</v>
      </c>
      <c r="F3259" s="169">
        <v>695</v>
      </c>
      <c r="G3259" s="170">
        <v>1185</v>
      </c>
      <c r="H3259" s="165">
        <f t="shared" si="60"/>
        <v>0.29113924050632911</v>
      </c>
      <c r="J3259" t="str">
        <v>Block Group 2, Census Tract 9754.02, Rhea County, Tennessee</v>
      </c>
    </row>
    <row r="3260" spans="1:10" x14ac:dyDescent="0.3">
      <c r="A3260" s="167" t="s">
        <v>7699</v>
      </c>
      <c r="B3260" s="168" t="s">
        <v>4170</v>
      </c>
      <c r="C3260" s="168" t="s">
        <v>7674</v>
      </c>
      <c r="D3260" s="169">
        <v>435</v>
      </c>
      <c r="E3260" s="169">
        <v>705</v>
      </c>
      <c r="F3260" s="170">
        <v>1325</v>
      </c>
      <c r="G3260" s="170">
        <v>1865</v>
      </c>
      <c r="H3260" s="165">
        <f t="shared" si="60"/>
        <v>0.37801608579088469</v>
      </c>
      <c r="J3260" t="str">
        <v>Block Group 2, Census Tract 9755, Henderson County, Tennessee</v>
      </c>
    </row>
    <row r="3261" spans="1:10" x14ac:dyDescent="0.3">
      <c r="A3261" s="167" t="s">
        <v>7699</v>
      </c>
      <c r="B3261" s="168" t="s">
        <v>4171</v>
      </c>
      <c r="C3261" s="168" t="s">
        <v>7674</v>
      </c>
      <c r="D3261" s="169">
        <v>185</v>
      </c>
      <c r="E3261" s="169">
        <v>215</v>
      </c>
      <c r="F3261" s="169">
        <v>430</v>
      </c>
      <c r="G3261" s="169">
        <v>630</v>
      </c>
      <c r="H3261" s="165">
        <f t="shared" si="60"/>
        <v>0.34126984126984128</v>
      </c>
      <c r="J3261" t="str">
        <v>Block Group 2, Census Tract 9755, Lincoln County, Tennessee</v>
      </c>
    </row>
    <row r="3262" spans="1:10" x14ac:dyDescent="0.3">
      <c r="A3262" s="167" t="s">
        <v>7699</v>
      </c>
      <c r="B3262" s="168" t="s">
        <v>4172</v>
      </c>
      <c r="C3262" s="168" t="s">
        <v>7674</v>
      </c>
      <c r="D3262" s="169">
        <v>540</v>
      </c>
      <c r="E3262" s="169">
        <v>715</v>
      </c>
      <c r="F3262" s="169">
        <v>775</v>
      </c>
      <c r="G3262" s="170">
        <v>1225</v>
      </c>
      <c r="H3262" s="165">
        <f t="shared" si="60"/>
        <v>0.58367346938775511</v>
      </c>
      <c r="J3262" t="str">
        <v>Block Group 2, Census Tract 9756.01, Lincoln County, Tennessee</v>
      </c>
    </row>
    <row r="3263" spans="1:10" x14ac:dyDescent="0.3">
      <c r="A3263" s="167" t="s">
        <v>7699</v>
      </c>
      <c r="B3263" s="168" t="s">
        <v>4173</v>
      </c>
      <c r="C3263" s="168" t="s">
        <v>7674</v>
      </c>
      <c r="D3263" s="169">
        <v>355</v>
      </c>
      <c r="E3263" s="169">
        <v>565</v>
      </c>
      <c r="F3263" s="169">
        <v>565</v>
      </c>
      <c r="G3263" s="169">
        <v>610</v>
      </c>
      <c r="H3263" s="165">
        <f t="shared" si="60"/>
        <v>0.92622950819672134</v>
      </c>
      <c r="J3263" t="str">
        <v>Block Group 2, Census Tract 9756.02, Lincoln County, Tennessee</v>
      </c>
    </row>
    <row r="3264" spans="1:10" x14ac:dyDescent="0.3">
      <c r="A3264" s="167" t="s">
        <v>7699</v>
      </c>
      <c r="B3264" s="168" t="s">
        <v>4174</v>
      </c>
      <c r="C3264" s="168" t="s">
        <v>7674</v>
      </c>
      <c r="D3264" s="170">
        <v>1165</v>
      </c>
      <c r="E3264" s="170">
        <v>1530</v>
      </c>
      <c r="F3264" s="170">
        <v>1970</v>
      </c>
      <c r="G3264" s="170">
        <v>2160</v>
      </c>
      <c r="H3264" s="165">
        <f t="shared" si="60"/>
        <v>0.70833333333333337</v>
      </c>
      <c r="J3264" t="str">
        <v>Block Group 2, Census Tract 9757, Lincoln County, Tennessee</v>
      </c>
    </row>
    <row r="3265" spans="1:10" x14ac:dyDescent="0.3">
      <c r="A3265" s="167" t="s">
        <v>7699</v>
      </c>
      <c r="B3265" s="168" t="s">
        <v>4175</v>
      </c>
      <c r="C3265" s="168" t="s">
        <v>7674</v>
      </c>
      <c r="D3265" s="170">
        <v>1075</v>
      </c>
      <c r="E3265" s="170">
        <v>1205</v>
      </c>
      <c r="F3265" s="170">
        <v>1490</v>
      </c>
      <c r="G3265" s="170">
        <v>1595</v>
      </c>
      <c r="H3265" s="165">
        <f t="shared" si="60"/>
        <v>0.75548589341692785</v>
      </c>
      <c r="J3265" t="str">
        <v>Block Group 2, Census Tract 98, Shelby County, Tennessee</v>
      </c>
    </row>
    <row r="3266" spans="1:10" x14ac:dyDescent="0.3">
      <c r="A3266" s="167" t="s">
        <v>7699</v>
      </c>
      <c r="B3266" s="168" t="s">
        <v>4176</v>
      </c>
      <c r="C3266" s="168" t="s">
        <v>7674</v>
      </c>
      <c r="D3266" s="169">
        <v>495</v>
      </c>
      <c r="E3266" s="170">
        <v>1035</v>
      </c>
      <c r="F3266" s="170">
        <v>1125</v>
      </c>
      <c r="G3266" s="170">
        <v>1860</v>
      </c>
      <c r="H3266" s="165">
        <f t="shared" si="60"/>
        <v>0.55645161290322576</v>
      </c>
      <c r="J3266" t="str">
        <v>Block Group 2, Census Tract 9802, Hamilton County, Tennessee</v>
      </c>
    </row>
    <row r="3267" spans="1:10" x14ac:dyDescent="0.3">
      <c r="A3267" s="167" t="s">
        <v>7699</v>
      </c>
      <c r="B3267" s="168" t="s">
        <v>4177</v>
      </c>
      <c r="C3267" s="168" t="s">
        <v>7674</v>
      </c>
      <c r="D3267" s="169">
        <v>320</v>
      </c>
      <c r="E3267" s="169">
        <v>535</v>
      </c>
      <c r="F3267" s="170">
        <v>1035</v>
      </c>
      <c r="G3267" s="170">
        <v>1055</v>
      </c>
      <c r="H3267" s="165">
        <f t="shared" si="60"/>
        <v>0.50710900473933651</v>
      </c>
      <c r="J3267" t="str">
        <v>Block Group 2, Census Tract 99.01, Shelby County, Tennessee</v>
      </c>
    </row>
    <row r="3268" spans="1:10" x14ac:dyDescent="0.3">
      <c r="A3268" s="167" t="s">
        <v>7699</v>
      </c>
      <c r="B3268" s="168" t="s">
        <v>4178</v>
      </c>
      <c r="C3268" s="168" t="s">
        <v>7674</v>
      </c>
      <c r="D3268" s="169">
        <v>400</v>
      </c>
      <c r="E3268" s="169">
        <v>695</v>
      </c>
      <c r="F3268" s="170">
        <v>1435</v>
      </c>
      <c r="G3268" s="170">
        <v>2040</v>
      </c>
      <c r="H3268" s="165">
        <f t="shared" ref="H3268:H3331" si="61">E3268/G3268</f>
        <v>0.34068627450980393</v>
      </c>
      <c r="J3268" t="str">
        <v>Block Group 2, Census Tract 99.02, Shelby County, Tennessee</v>
      </c>
    </row>
    <row r="3269" spans="1:10" x14ac:dyDescent="0.3">
      <c r="A3269" s="167" t="s">
        <v>7699</v>
      </c>
      <c r="B3269" s="168" t="s">
        <v>4179</v>
      </c>
      <c r="C3269" s="168" t="s">
        <v>7674</v>
      </c>
      <c r="D3269" s="169">
        <v>125</v>
      </c>
      <c r="E3269" s="169">
        <v>285</v>
      </c>
      <c r="F3269" s="169">
        <v>640</v>
      </c>
      <c r="G3269" s="170">
        <v>1555</v>
      </c>
      <c r="H3269" s="165">
        <f t="shared" si="61"/>
        <v>0.18327974276527331</v>
      </c>
      <c r="J3269" t="str">
        <v>Block Group 3, Census Tract 1, Madison County, Tennessee</v>
      </c>
    </row>
    <row r="3270" spans="1:10" x14ac:dyDescent="0.3">
      <c r="A3270" s="167" t="s">
        <v>7699</v>
      </c>
      <c r="B3270" s="168" t="s">
        <v>4180</v>
      </c>
      <c r="C3270" s="168" t="s">
        <v>7674</v>
      </c>
      <c r="D3270" s="169">
        <v>320</v>
      </c>
      <c r="E3270" s="169">
        <v>365</v>
      </c>
      <c r="F3270" s="169">
        <v>485</v>
      </c>
      <c r="G3270" s="169">
        <v>700</v>
      </c>
      <c r="H3270" s="165">
        <f t="shared" si="61"/>
        <v>0.52142857142857146</v>
      </c>
      <c r="J3270" t="str">
        <v>Block Group 3, Census Tract 1, Putnam County, Tennessee</v>
      </c>
    </row>
    <row r="3271" spans="1:10" x14ac:dyDescent="0.3">
      <c r="A3271" s="167" t="s">
        <v>7699</v>
      </c>
      <c r="B3271" s="168" t="s">
        <v>4181</v>
      </c>
      <c r="C3271" s="168" t="s">
        <v>7674</v>
      </c>
      <c r="D3271" s="169">
        <v>490</v>
      </c>
      <c r="E3271" s="169">
        <v>915</v>
      </c>
      <c r="F3271" s="170">
        <v>1305</v>
      </c>
      <c r="G3271" s="170">
        <v>2160</v>
      </c>
      <c r="H3271" s="165">
        <f t="shared" si="61"/>
        <v>0.4236111111111111</v>
      </c>
      <c r="J3271" t="str">
        <v>Block Group 3, Census Tract 1, Shelby County, Tennessee</v>
      </c>
    </row>
    <row r="3272" spans="1:10" x14ac:dyDescent="0.3">
      <c r="A3272" s="167" t="s">
        <v>7699</v>
      </c>
      <c r="B3272" s="168" t="s">
        <v>4182</v>
      </c>
      <c r="C3272" s="168" t="s">
        <v>7674</v>
      </c>
      <c r="D3272" s="169">
        <v>445</v>
      </c>
      <c r="E3272" s="169">
        <v>595</v>
      </c>
      <c r="F3272" s="169">
        <v>980</v>
      </c>
      <c r="G3272" s="170">
        <v>1800</v>
      </c>
      <c r="H3272" s="165">
        <f t="shared" si="61"/>
        <v>0.33055555555555555</v>
      </c>
      <c r="J3272" t="str">
        <v>Block Group 3, Census Tract 10, Madison County, Tennessee</v>
      </c>
    </row>
    <row r="3273" spans="1:10" x14ac:dyDescent="0.3">
      <c r="A3273" s="167" t="s">
        <v>7699</v>
      </c>
      <c r="B3273" s="168" t="s">
        <v>4183</v>
      </c>
      <c r="C3273" s="168" t="s">
        <v>7674</v>
      </c>
      <c r="D3273" s="169">
        <v>650</v>
      </c>
      <c r="E3273" s="169">
        <v>900</v>
      </c>
      <c r="F3273" s="170">
        <v>1190</v>
      </c>
      <c r="G3273" s="170">
        <v>1965</v>
      </c>
      <c r="H3273" s="165">
        <f t="shared" si="61"/>
        <v>0.4580152671755725</v>
      </c>
      <c r="J3273" t="str">
        <v>Block Group 3, Census Tract 10, Putnam County, Tennessee</v>
      </c>
    </row>
    <row r="3274" spans="1:10" x14ac:dyDescent="0.3">
      <c r="A3274" s="167" t="s">
        <v>7699</v>
      </c>
      <c r="B3274" s="168" t="s">
        <v>4184</v>
      </c>
      <c r="C3274" s="168" t="s">
        <v>7674</v>
      </c>
      <c r="D3274" s="169">
        <v>425</v>
      </c>
      <c r="E3274" s="169">
        <v>490</v>
      </c>
      <c r="F3274" s="169">
        <v>540</v>
      </c>
      <c r="G3274" s="169">
        <v>835</v>
      </c>
      <c r="H3274" s="165">
        <f t="shared" si="61"/>
        <v>0.58682634730538918</v>
      </c>
      <c r="J3274" t="str">
        <v>Block Group 3, Census Tract 100.02, Shelby County, Tennessee</v>
      </c>
    </row>
    <row r="3275" spans="1:10" x14ac:dyDescent="0.3">
      <c r="A3275" s="167" t="s">
        <v>7699</v>
      </c>
      <c r="B3275" s="168" t="s">
        <v>4185</v>
      </c>
      <c r="C3275" s="168" t="s">
        <v>7674</v>
      </c>
      <c r="D3275" s="169">
        <v>395</v>
      </c>
      <c r="E3275" s="169">
        <v>730</v>
      </c>
      <c r="F3275" s="170">
        <v>1035</v>
      </c>
      <c r="G3275" s="170">
        <v>1205</v>
      </c>
      <c r="H3275" s="165">
        <f t="shared" si="61"/>
        <v>0.60580912863070535</v>
      </c>
      <c r="J3275" t="str">
        <v>Block Group 3, Census Tract 1001, Hamblen County, Tennessee</v>
      </c>
    </row>
    <row r="3276" spans="1:10" x14ac:dyDescent="0.3">
      <c r="A3276" s="167" t="s">
        <v>7699</v>
      </c>
      <c r="B3276" s="168" t="s">
        <v>4186</v>
      </c>
      <c r="C3276" s="168" t="s">
        <v>7674</v>
      </c>
      <c r="D3276" s="169">
        <v>470</v>
      </c>
      <c r="E3276" s="169">
        <v>740</v>
      </c>
      <c r="F3276" s="170">
        <v>1125</v>
      </c>
      <c r="G3276" s="170">
        <v>1335</v>
      </c>
      <c r="H3276" s="165">
        <f t="shared" si="61"/>
        <v>0.55430711610486894</v>
      </c>
      <c r="J3276" t="str">
        <v>Block Group 3, Census Tract 1002, Hamblen County, Tennessee</v>
      </c>
    </row>
    <row r="3277" spans="1:10" x14ac:dyDescent="0.3">
      <c r="A3277" s="167" t="s">
        <v>7699</v>
      </c>
      <c r="B3277" s="168" t="s">
        <v>4187</v>
      </c>
      <c r="C3277" s="168" t="s">
        <v>7674</v>
      </c>
      <c r="D3277" s="169">
        <v>290</v>
      </c>
      <c r="E3277" s="169">
        <v>290</v>
      </c>
      <c r="F3277" s="169">
        <v>290</v>
      </c>
      <c r="G3277" s="169">
        <v>390</v>
      </c>
      <c r="H3277" s="165">
        <f t="shared" si="61"/>
        <v>0.74358974358974361</v>
      </c>
      <c r="J3277" t="str">
        <v>Block Group 3, Census Tract 1003, Montgomery County, Tennessee</v>
      </c>
    </row>
    <row r="3278" spans="1:10" x14ac:dyDescent="0.3">
      <c r="A3278" s="167" t="s">
        <v>7699</v>
      </c>
      <c r="B3278" s="168" t="s">
        <v>4188</v>
      </c>
      <c r="C3278" s="168" t="s">
        <v>7674</v>
      </c>
      <c r="D3278" s="170">
        <v>1610</v>
      </c>
      <c r="E3278" s="170">
        <v>1770</v>
      </c>
      <c r="F3278" s="170">
        <v>1970</v>
      </c>
      <c r="G3278" s="170">
        <v>2195</v>
      </c>
      <c r="H3278" s="165">
        <f t="shared" si="61"/>
        <v>0.806378132118451</v>
      </c>
      <c r="J3278" t="str">
        <v>Block Group 3, Census Tract 1004, Hamblen County, Tennessee</v>
      </c>
    </row>
    <row r="3279" spans="1:10" x14ac:dyDescent="0.3">
      <c r="A3279" s="167" t="s">
        <v>7699</v>
      </c>
      <c r="B3279" s="168" t="s">
        <v>4189</v>
      </c>
      <c r="C3279" s="168" t="s">
        <v>7674</v>
      </c>
      <c r="D3279" s="169">
        <v>515</v>
      </c>
      <c r="E3279" s="169">
        <v>835</v>
      </c>
      <c r="F3279" s="170">
        <v>1080</v>
      </c>
      <c r="G3279" s="170">
        <v>1375</v>
      </c>
      <c r="H3279" s="165">
        <f t="shared" si="61"/>
        <v>0.6072727272727273</v>
      </c>
      <c r="J3279" t="str">
        <v>Block Group 3, Census Tract 1005, Montgomery County, Tennessee</v>
      </c>
    </row>
    <row r="3280" spans="1:10" x14ac:dyDescent="0.3">
      <c r="A3280" s="167" t="s">
        <v>7699</v>
      </c>
      <c r="B3280" s="168" t="s">
        <v>4190</v>
      </c>
      <c r="C3280" s="168" t="s">
        <v>7674</v>
      </c>
      <c r="D3280" s="169">
        <v>830</v>
      </c>
      <c r="E3280" s="170">
        <v>1055</v>
      </c>
      <c r="F3280" s="170">
        <v>1485</v>
      </c>
      <c r="G3280" s="170">
        <v>2270</v>
      </c>
      <c r="H3280" s="165">
        <f t="shared" si="61"/>
        <v>0.46475770925110133</v>
      </c>
      <c r="J3280" t="str">
        <v>Block Group 3, Census Tract 1006, Hamblen County, Tennessee</v>
      </c>
    </row>
    <row r="3281" spans="1:10" x14ac:dyDescent="0.3">
      <c r="A3281" s="167" t="s">
        <v>7699</v>
      </c>
      <c r="B3281" s="168" t="s">
        <v>4191</v>
      </c>
      <c r="C3281" s="168" t="s">
        <v>7674</v>
      </c>
      <c r="D3281" s="169">
        <v>255</v>
      </c>
      <c r="E3281" s="169">
        <v>400</v>
      </c>
      <c r="F3281" s="169">
        <v>570</v>
      </c>
      <c r="G3281" s="170">
        <v>1725</v>
      </c>
      <c r="H3281" s="165">
        <f t="shared" si="61"/>
        <v>0.2318840579710145</v>
      </c>
      <c r="J3281" t="str">
        <v>Block Group 3, Census Tract 1007, Hamblen County, Tennessee</v>
      </c>
    </row>
    <row r="3282" spans="1:10" x14ac:dyDescent="0.3">
      <c r="A3282" s="167" t="s">
        <v>7699</v>
      </c>
      <c r="B3282" s="168" t="s">
        <v>4192</v>
      </c>
      <c r="C3282" s="168" t="s">
        <v>7674</v>
      </c>
      <c r="D3282" s="169">
        <v>20</v>
      </c>
      <c r="E3282" s="169">
        <v>100</v>
      </c>
      <c r="F3282" s="169">
        <v>430</v>
      </c>
      <c r="G3282" s="169">
        <v>815</v>
      </c>
      <c r="H3282" s="165">
        <f t="shared" si="61"/>
        <v>0.12269938650306748</v>
      </c>
      <c r="J3282" t="str">
        <v>Block Group 3, Census Tract 1008, Montgomery County, Tennessee</v>
      </c>
    </row>
    <row r="3283" spans="1:10" x14ac:dyDescent="0.3">
      <c r="A3283" s="167" t="s">
        <v>7699</v>
      </c>
      <c r="B3283" s="168" t="s">
        <v>4193</v>
      </c>
      <c r="C3283" s="168" t="s">
        <v>7674</v>
      </c>
      <c r="D3283" s="169">
        <v>465</v>
      </c>
      <c r="E3283" s="169">
        <v>610</v>
      </c>
      <c r="F3283" s="169">
        <v>925</v>
      </c>
      <c r="G3283" s="170">
        <v>1275</v>
      </c>
      <c r="H3283" s="165">
        <f t="shared" si="61"/>
        <v>0.47843137254901963</v>
      </c>
      <c r="J3283" t="str">
        <v>Block Group 3, Census Tract 1009, Hamblen County, Tennessee</v>
      </c>
    </row>
    <row r="3284" spans="1:10" x14ac:dyDescent="0.3">
      <c r="A3284" s="167" t="s">
        <v>7699</v>
      </c>
      <c r="B3284" s="168" t="s">
        <v>4194</v>
      </c>
      <c r="C3284" s="168" t="s">
        <v>7674</v>
      </c>
      <c r="D3284" s="169">
        <v>420</v>
      </c>
      <c r="E3284" s="169">
        <v>490</v>
      </c>
      <c r="F3284" s="170">
        <v>1080</v>
      </c>
      <c r="G3284" s="170">
        <v>1520</v>
      </c>
      <c r="H3284" s="165">
        <f t="shared" si="61"/>
        <v>0.32236842105263158</v>
      </c>
      <c r="J3284" t="str">
        <v>Block Group 3, Census Tract 101, Bradley County, Tennessee</v>
      </c>
    </row>
    <row r="3285" spans="1:10" x14ac:dyDescent="0.3">
      <c r="A3285" s="167" t="s">
        <v>7699</v>
      </c>
      <c r="B3285" s="168" t="s">
        <v>4195</v>
      </c>
      <c r="C3285" s="168" t="s">
        <v>7674</v>
      </c>
      <c r="D3285" s="169">
        <v>150</v>
      </c>
      <c r="E3285" s="169">
        <v>420</v>
      </c>
      <c r="F3285" s="170">
        <v>1080</v>
      </c>
      <c r="G3285" s="170">
        <v>1715</v>
      </c>
      <c r="H3285" s="165">
        <f t="shared" si="61"/>
        <v>0.24489795918367346</v>
      </c>
      <c r="J3285" t="str">
        <v>Block Group 3, Census Tract 101, Maury County, Tennessee</v>
      </c>
    </row>
    <row r="3286" spans="1:10" x14ac:dyDescent="0.3">
      <c r="A3286" s="167" t="s">
        <v>7699</v>
      </c>
      <c r="B3286" s="168" t="s">
        <v>4196</v>
      </c>
      <c r="C3286" s="168" t="s">
        <v>7674</v>
      </c>
      <c r="D3286" s="169">
        <v>260</v>
      </c>
      <c r="E3286" s="169">
        <v>490</v>
      </c>
      <c r="F3286" s="169">
        <v>700</v>
      </c>
      <c r="G3286" s="169">
        <v>925</v>
      </c>
      <c r="H3286" s="165">
        <f t="shared" si="61"/>
        <v>0.52972972972972976</v>
      </c>
      <c r="J3286" t="str">
        <v>Block Group 3, Census Tract 101.01, Hamilton County, Tennessee</v>
      </c>
    </row>
    <row r="3287" spans="1:10" x14ac:dyDescent="0.3">
      <c r="A3287" s="167" t="s">
        <v>7699</v>
      </c>
      <c r="B3287" s="168" t="s">
        <v>4197</v>
      </c>
      <c r="C3287" s="168" t="s">
        <v>7674</v>
      </c>
      <c r="D3287" s="169">
        <v>725</v>
      </c>
      <c r="E3287" s="169">
        <v>810</v>
      </c>
      <c r="F3287" s="170">
        <v>1225</v>
      </c>
      <c r="G3287" s="170">
        <v>1395</v>
      </c>
      <c r="H3287" s="165">
        <f t="shared" si="61"/>
        <v>0.58064516129032262</v>
      </c>
      <c r="J3287" t="str">
        <v>Block Group 3, Census Tract 101.03, Hamilton County, Tennessee</v>
      </c>
    </row>
    <row r="3288" spans="1:10" x14ac:dyDescent="0.3">
      <c r="A3288" s="167" t="s">
        <v>7699</v>
      </c>
      <c r="B3288" s="168" t="s">
        <v>4198</v>
      </c>
      <c r="C3288" s="168" t="s">
        <v>7674</v>
      </c>
      <c r="D3288" s="169">
        <v>455</v>
      </c>
      <c r="E3288" s="169">
        <v>645</v>
      </c>
      <c r="F3288" s="169">
        <v>970</v>
      </c>
      <c r="G3288" s="170">
        <v>1970</v>
      </c>
      <c r="H3288" s="165">
        <f t="shared" si="61"/>
        <v>0.32741116751269034</v>
      </c>
      <c r="J3288" t="str">
        <v>Block Group 3, Census Tract 101.04, Hamilton County, Tennessee</v>
      </c>
    </row>
    <row r="3289" spans="1:10" x14ac:dyDescent="0.3">
      <c r="A3289" s="167" t="s">
        <v>7699</v>
      </c>
      <c r="B3289" s="168" t="s">
        <v>4199</v>
      </c>
      <c r="C3289" s="168" t="s">
        <v>7674</v>
      </c>
      <c r="D3289" s="169">
        <v>455</v>
      </c>
      <c r="E3289" s="170">
        <v>1000</v>
      </c>
      <c r="F3289" s="170">
        <v>1390</v>
      </c>
      <c r="G3289" s="170">
        <v>1995</v>
      </c>
      <c r="H3289" s="165">
        <f t="shared" si="61"/>
        <v>0.50125313283208017</v>
      </c>
      <c r="J3289" t="str">
        <v>Block Group 3, Census Tract 101.05, Davidson County, Tennessee</v>
      </c>
    </row>
    <row r="3290" spans="1:10" x14ac:dyDescent="0.3">
      <c r="A3290" s="167" t="s">
        <v>7699</v>
      </c>
      <c r="B3290" s="168" t="s">
        <v>4200</v>
      </c>
      <c r="C3290" s="168" t="s">
        <v>7674</v>
      </c>
      <c r="D3290" s="169">
        <v>485</v>
      </c>
      <c r="E3290" s="169">
        <v>805</v>
      </c>
      <c r="F3290" s="170">
        <v>1160</v>
      </c>
      <c r="G3290" s="170">
        <v>1690</v>
      </c>
      <c r="H3290" s="165">
        <f t="shared" si="61"/>
        <v>0.47633136094674555</v>
      </c>
      <c r="J3290" t="str">
        <v>Block Group 3, Census Tract 101.20, Shelby County, Tennessee</v>
      </c>
    </row>
    <row r="3291" spans="1:10" x14ac:dyDescent="0.3">
      <c r="A3291" s="167" t="s">
        <v>7699</v>
      </c>
      <c r="B3291" s="168" t="s">
        <v>4201</v>
      </c>
      <c r="C3291" s="168" t="s">
        <v>7674</v>
      </c>
      <c r="D3291" s="169">
        <v>165</v>
      </c>
      <c r="E3291" s="169">
        <v>495</v>
      </c>
      <c r="F3291" s="169">
        <v>595</v>
      </c>
      <c r="G3291" s="170">
        <v>1345</v>
      </c>
      <c r="H3291" s="165">
        <f t="shared" si="61"/>
        <v>0.36802973977695169</v>
      </c>
      <c r="J3291" t="str">
        <v>Block Group 3, Census Tract 101.21, Shelby County, Tennessee</v>
      </c>
    </row>
    <row r="3292" spans="1:10" x14ac:dyDescent="0.3">
      <c r="A3292" s="167" t="s">
        <v>7699</v>
      </c>
      <c r="B3292" s="168" t="s">
        <v>4202</v>
      </c>
      <c r="C3292" s="168" t="s">
        <v>7674</v>
      </c>
      <c r="D3292" s="169">
        <v>310</v>
      </c>
      <c r="E3292" s="169">
        <v>745</v>
      </c>
      <c r="F3292" s="170">
        <v>1720</v>
      </c>
      <c r="G3292" s="170">
        <v>2840</v>
      </c>
      <c r="H3292" s="165">
        <f t="shared" si="61"/>
        <v>0.26232394366197181</v>
      </c>
      <c r="J3292" t="str">
        <v>Block Group 3, Census Tract 101.22, Shelby County, Tennessee</v>
      </c>
    </row>
    <row r="3293" spans="1:10" x14ac:dyDescent="0.3">
      <c r="A3293" s="167" t="s">
        <v>7699</v>
      </c>
      <c r="B3293" s="168" t="s">
        <v>4203</v>
      </c>
      <c r="C3293" s="168" t="s">
        <v>7674</v>
      </c>
      <c r="D3293" s="169">
        <v>80</v>
      </c>
      <c r="E3293" s="169">
        <v>730</v>
      </c>
      <c r="F3293" s="170">
        <v>1045</v>
      </c>
      <c r="G3293" s="170">
        <v>2020</v>
      </c>
      <c r="H3293" s="165">
        <f t="shared" si="61"/>
        <v>0.36138613861386137</v>
      </c>
      <c r="J3293" t="str">
        <v>Block Group 3, Census Tract 1010, Hamblen County, Tennessee</v>
      </c>
    </row>
    <row r="3294" spans="1:10" x14ac:dyDescent="0.3">
      <c r="A3294" s="167" t="s">
        <v>7699</v>
      </c>
      <c r="B3294" s="168" t="s">
        <v>4204</v>
      </c>
      <c r="C3294" s="168" t="s">
        <v>7674</v>
      </c>
      <c r="D3294" s="169">
        <v>195</v>
      </c>
      <c r="E3294" s="169">
        <v>820</v>
      </c>
      <c r="F3294" s="170">
        <v>1050</v>
      </c>
      <c r="G3294" s="170">
        <v>2350</v>
      </c>
      <c r="H3294" s="165">
        <f t="shared" si="61"/>
        <v>0.34893617021276596</v>
      </c>
      <c r="J3294" t="str">
        <v>Block Group 3, Census Tract 1011, Hamblen County, Tennessee</v>
      </c>
    </row>
    <row r="3295" spans="1:10" x14ac:dyDescent="0.3">
      <c r="A3295" s="167" t="s">
        <v>7699</v>
      </c>
      <c r="B3295" s="168" t="s">
        <v>4205</v>
      </c>
      <c r="C3295" s="168" t="s">
        <v>7674</v>
      </c>
      <c r="D3295" s="169">
        <v>375</v>
      </c>
      <c r="E3295" s="169">
        <v>655</v>
      </c>
      <c r="F3295" s="170">
        <v>1005</v>
      </c>
      <c r="G3295" s="170">
        <v>1395</v>
      </c>
      <c r="H3295" s="165">
        <f t="shared" si="61"/>
        <v>0.46953405017921146</v>
      </c>
      <c r="J3295" t="str">
        <v>Block Group 3, Census Tract 1011.02, Montgomery County, Tennessee</v>
      </c>
    </row>
    <row r="3296" spans="1:10" x14ac:dyDescent="0.3">
      <c r="A3296" s="167" t="s">
        <v>7699</v>
      </c>
      <c r="B3296" s="168" t="s">
        <v>4206</v>
      </c>
      <c r="C3296" s="168" t="s">
        <v>7674</v>
      </c>
      <c r="D3296" s="169">
        <v>415</v>
      </c>
      <c r="E3296" s="169">
        <v>690</v>
      </c>
      <c r="F3296" s="170">
        <v>1020</v>
      </c>
      <c r="G3296" s="170">
        <v>2350</v>
      </c>
      <c r="H3296" s="165">
        <f t="shared" si="61"/>
        <v>0.29361702127659572</v>
      </c>
      <c r="J3296" t="str">
        <v>Block Group 3, Census Tract 1012, Hamblen County, Tennessee</v>
      </c>
    </row>
    <row r="3297" spans="1:10" x14ac:dyDescent="0.3">
      <c r="A3297" s="167" t="s">
        <v>7699</v>
      </c>
      <c r="B3297" s="168" t="s">
        <v>4207</v>
      </c>
      <c r="C3297" s="168" t="s">
        <v>7675</v>
      </c>
      <c r="D3297" s="169">
        <v>920</v>
      </c>
      <c r="E3297" s="170">
        <v>1280</v>
      </c>
      <c r="F3297" s="170">
        <v>1810</v>
      </c>
      <c r="G3297" s="170">
        <v>2940</v>
      </c>
      <c r="H3297" s="165">
        <f t="shared" si="61"/>
        <v>0.43537414965986393</v>
      </c>
      <c r="J3297" t="str">
        <v>Block Group 3, Census Tract 1013.04, Montgomery County, Tennessee</v>
      </c>
    </row>
    <row r="3298" spans="1:10" x14ac:dyDescent="0.3">
      <c r="A3298" s="167" t="s">
        <v>7699</v>
      </c>
      <c r="B3298" s="168" t="s">
        <v>4208</v>
      </c>
      <c r="C3298" s="168" t="s">
        <v>7675</v>
      </c>
      <c r="D3298" s="169">
        <v>10</v>
      </c>
      <c r="E3298" s="169">
        <v>230</v>
      </c>
      <c r="F3298" s="169">
        <v>325</v>
      </c>
      <c r="G3298" s="169">
        <v>610</v>
      </c>
      <c r="H3298" s="165">
        <f t="shared" si="61"/>
        <v>0.37704918032786883</v>
      </c>
      <c r="J3298" t="str">
        <v>Block Group 3, Census Tract 1013.06, Montgomery County, Tennessee</v>
      </c>
    </row>
    <row r="3299" spans="1:10" x14ac:dyDescent="0.3">
      <c r="A3299" s="167" t="s">
        <v>7699</v>
      </c>
      <c r="B3299" s="168" t="s">
        <v>4209</v>
      </c>
      <c r="C3299" s="168" t="s">
        <v>7675</v>
      </c>
      <c r="D3299" s="169">
        <v>40</v>
      </c>
      <c r="E3299" s="169">
        <v>180</v>
      </c>
      <c r="F3299" s="169">
        <v>860</v>
      </c>
      <c r="G3299" s="170">
        <v>1100</v>
      </c>
      <c r="H3299" s="165">
        <f t="shared" si="61"/>
        <v>0.16363636363636364</v>
      </c>
      <c r="J3299" t="str">
        <v>Block Group 3, Census Tract 1013.09, Montgomery County, Tennessee</v>
      </c>
    </row>
    <row r="3300" spans="1:10" x14ac:dyDescent="0.3">
      <c r="A3300" s="167" t="s">
        <v>7699</v>
      </c>
      <c r="B3300" s="168" t="s">
        <v>4210</v>
      </c>
      <c r="C3300" s="168" t="s">
        <v>7675</v>
      </c>
      <c r="D3300" s="169">
        <v>205</v>
      </c>
      <c r="E3300" s="169">
        <v>460</v>
      </c>
      <c r="F3300" s="169">
        <v>860</v>
      </c>
      <c r="G3300" s="170">
        <v>1815</v>
      </c>
      <c r="H3300" s="165">
        <f t="shared" si="61"/>
        <v>0.25344352617079891</v>
      </c>
      <c r="J3300" t="str">
        <v>Block Group 3, Census Tract 1014, Montgomery County, Tennessee</v>
      </c>
    </row>
    <row r="3301" spans="1:10" x14ac:dyDescent="0.3">
      <c r="A3301" s="167" t="s">
        <v>7699</v>
      </c>
      <c r="B3301" s="168" t="s">
        <v>4211</v>
      </c>
      <c r="C3301" s="168" t="s">
        <v>7675</v>
      </c>
      <c r="D3301" s="169">
        <v>220</v>
      </c>
      <c r="E3301" s="169">
        <v>425</v>
      </c>
      <c r="F3301" s="169">
        <v>570</v>
      </c>
      <c r="G3301" s="170">
        <v>1140</v>
      </c>
      <c r="H3301" s="165">
        <f t="shared" si="61"/>
        <v>0.37280701754385964</v>
      </c>
      <c r="J3301" t="str">
        <v>Block Group 3, Census Tract 1015.02, Montgomery County, Tennessee</v>
      </c>
    </row>
    <row r="3302" spans="1:10" x14ac:dyDescent="0.3">
      <c r="A3302" s="167" t="s">
        <v>7699</v>
      </c>
      <c r="B3302" s="168" t="s">
        <v>4212</v>
      </c>
      <c r="C3302" s="168" t="s">
        <v>7675</v>
      </c>
      <c r="D3302" s="169">
        <v>560</v>
      </c>
      <c r="E3302" s="169">
        <v>935</v>
      </c>
      <c r="F3302" s="170">
        <v>1195</v>
      </c>
      <c r="G3302" s="170">
        <v>1715</v>
      </c>
      <c r="H3302" s="165">
        <f t="shared" si="61"/>
        <v>0.54518950437317781</v>
      </c>
      <c r="J3302" t="str">
        <v>Block Group 3, Census Tract 1016, Montgomery County, Tennessee</v>
      </c>
    </row>
    <row r="3303" spans="1:10" x14ac:dyDescent="0.3">
      <c r="A3303" s="167" t="s">
        <v>7699</v>
      </c>
      <c r="B3303" s="168" t="s">
        <v>4213</v>
      </c>
      <c r="C3303" s="168" t="s">
        <v>7675</v>
      </c>
      <c r="D3303" s="169">
        <v>410</v>
      </c>
      <c r="E3303" s="169">
        <v>875</v>
      </c>
      <c r="F3303" s="170">
        <v>1125</v>
      </c>
      <c r="G3303" s="170">
        <v>2510</v>
      </c>
      <c r="H3303" s="165">
        <f t="shared" si="61"/>
        <v>0.34860557768924305</v>
      </c>
      <c r="J3303" t="str">
        <v>Block Group 3, Census Tract 1017.02, Montgomery County, Tennessee</v>
      </c>
    </row>
    <row r="3304" spans="1:10" x14ac:dyDescent="0.3">
      <c r="A3304" s="167" t="s">
        <v>7699</v>
      </c>
      <c r="B3304" s="168" t="s">
        <v>4214</v>
      </c>
      <c r="C3304" s="168" t="s">
        <v>7675</v>
      </c>
      <c r="D3304" s="169">
        <v>385</v>
      </c>
      <c r="E3304" s="169">
        <v>800</v>
      </c>
      <c r="F3304" s="169">
        <v>960</v>
      </c>
      <c r="G3304" s="170">
        <v>1790</v>
      </c>
      <c r="H3304" s="165">
        <f t="shared" si="61"/>
        <v>0.44692737430167595</v>
      </c>
      <c r="J3304" t="str">
        <v>Block Group 3, Census Tract 1018.03, Montgomery County, Tennessee</v>
      </c>
    </row>
    <row r="3305" spans="1:10" x14ac:dyDescent="0.3">
      <c r="A3305" s="167" t="s">
        <v>7699</v>
      </c>
      <c r="B3305" s="168" t="s">
        <v>4215</v>
      </c>
      <c r="C3305" s="168" t="s">
        <v>7675</v>
      </c>
      <c r="D3305" s="169">
        <v>430</v>
      </c>
      <c r="E3305" s="169">
        <v>655</v>
      </c>
      <c r="F3305" s="170">
        <v>1325</v>
      </c>
      <c r="G3305" s="170">
        <v>2365</v>
      </c>
      <c r="H3305" s="165">
        <f t="shared" si="61"/>
        <v>0.27695560253699791</v>
      </c>
      <c r="J3305" t="str">
        <v>Block Group 3, Census Tract 1018.06, Montgomery County, Tennessee</v>
      </c>
    </row>
    <row r="3306" spans="1:10" x14ac:dyDescent="0.3">
      <c r="A3306" s="167" t="s">
        <v>7699</v>
      </c>
      <c r="B3306" s="168" t="s">
        <v>4216</v>
      </c>
      <c r="C3306" s="168" t="s">
        <v>7675</v>
      </c>
      <c r="D3306" s="169">
        <v>60</v>
      </c>
      <c r="E3306" s="169">
        <v>155</v>
      </c>
      <c r="F3306" s="169">
        <v>210</v>
      </c>
      <c r="G3306" s="169">
        <v>500</v>
      </c>
      <c r="H3306" s="165">
        <f t="shared" si="61"/>
        <v>0.31</v>
      </c>
      <c r="J3306" t="str">
        <v>Block Group 3, Census Tract 1018.07, Montgomery County, Tennessee</v>
      </c>
    </row>
    <row r="3307" spans="1:10" x14ac:dyDescent="0.3">
      <c r="A3307" s="167" t="s">
        <v>7699</v>
      </c>
      <c r="B3307" s="168" t="s">
        <v>4217</v>
      </c>
      <c r="C3307" s="168" t="s">
        <v>7675</v>
      </c>
      <c r="D3307" s="169">
        <v>675</v>
      </c>
      <c r="E3307" s="170">
        <v>1435</v>
      </c>
      <c r="F3307" s="170">
        <v>1555</v>
      </c>
      <c r="G3307" s="170">
        <v>2245</v>
      </c>
      <c r="H3307" s="165">
        <f t="shared" si="61"/>
        <v>0.63919821826280621</v>
      </c>
      <c r="J3307" t="str">
        <v>Block Group 3, Census Tract 1019.05, Montgomery County, Tennessee</v>
      </c>
    </row>
    <row r="3308" spans="1:10" x14ac:dyDescent="0.3">
      <c r="A3308" s="167" t="s">
        <v>7699</v>
      </c>
      <c r="B3308" s="168" t="s">
        <v>4218</v>
      </c>
      <c r="C3308" s="168" t="s">
        <v>7675</v>
      </c>
      <c r="D3308" s="169">
        <v>660</v>
      </c>
      <c r="E3308" s="170">
        <v>1005</v>
      </c>
      <c r="F3308" s="170">
        <v>1275</v>
      </c>
      <c r="G3308" s="170">
        <v>1630</v>
      </c>
      <c r="H3308" s="165">
        <f t="shared" si="61"/>
        <v>0.6165644171779141</v>
      </c>
      <c r="J3308" t="str">
        <v>Block Group 3, Census Tract 102, Blount County, Tennessee</v>
      </c>
    </row>
    <row r="3309" spans="1:10" x14ac:dyDescent="0.3">
      <c r="A3309" s="167" t="s">
        <v>7699</v>
      </c>
      <c r="B3309" s="168" t="s">
        <v>4219</v>
      </c>
      <c r="C3309" s="168" t="s">
        <v>7675</v>
      </c>
      <c r="D3309" s="169">
        <v>185</v>
      </c>
      <c r="E3309" s="169">
        <v>480</v>
      </c>
      <c r="F3309" s="169">
        <v>815</v>
      </c>
      <c r="G3309" s="170">
        <v>1765</v>
      </c>
      <c r="H3309" s="165">
        <f t="shared" si="61"/>
        <v>0.2719546742209632</v>
      </c>
      <c r="J3309" t="str">
        <v>Block Group 3, Census Tract 102.01, Davidson County, Tennessee</v>
      </c>
    </row>
    <row r="3310" spans="1:10" x14ac:dyDescent="0.3">
      <c r="A3310" s="167" t="s">
        <v>7699</v>
      </c>
      <c r="B3310" s="168" t="s">
        <v>4220</v>
      </c>
      <c r="C3310" s="168" t="s">
        <v>7675</v>
      </c>
      <c r="D3310" s="169">
        <v>380</v>
      </c>
      <c r="E3310" s="169">
        <v>670</v>
      </c>
      <c r="F3310" s="169">
        <v>885</v>
      </c>
      <c r="G3310" s="170">
        <v>1555</v>
      </c>
      <c r="H3310" s="165">
        <f t="shared" si="61"/>
        <v>0.43086816720257237</v>
      </c>
      <c r="J3310" t="str">
        <v>Block Group 3, Census Tract 102.01, Hamilton County, Tennessee</v>
      </c>
    </row>
    <row r="3311" spans="1:10" x14ac:dyDescent="0.3">
      <c r="A3311" s="167" t="s">
        <v>7699</v>
      </c>
      <c r="B3311" s="168" t="s">
        <v>4221</v>
      </c>
      <c r="C3311" s="168" t="s">
        <v>7675</v>
      </c>
      <c r="D3311" s="169">
        <v>415</v>
      </c>
      <c r="E3311" s="169">
        <v>685</v>
      </c>
      <c r="F3311" s="169">
        <v>895</v>
      </c>
      <c r="G3311" s="170">
        <v>1265</v>
      </c>
      <c r="H3311" s="165">
        <f t="shared" si="61"/>
        <v>0.54150197628458496</v>
      </c>
      <c r="J3311" t="str">
        <v>Block Group 3, Census Tract 102.01, Maury County, Tennessee</v>
      </c>
    </row>
    <row r="3312" spans="1:10" x14ac:dyDescent="0.3">
      <c r="A3312" s="167" t="s">
        <v>7699</v>
      </c>
      <c r="B3312" s="168" t="s">
        <v>4222</v>
      </c>
      <c r="C3312" s="168" t="s">
        <v>7675</v>
      </c>
      <c r="D3312" s="169">
        <v>500</v>
      </c>
      <c r="E3312" s="169">
        <v>935</v>
      </c>
      <c r="F3312" s="170">
        <v>1035</v>
      </c>
      <c r="G3312" s="170">
        <v>1195</v>
      </c>
      <c r="H3312" s="165">
        <f t="shared" si="61"/>
        <v>0.78242677824267781</v>
      </c>
      <c r="J3312" t="str">
        <v>Block Group 3, Census Tract 102.02, Davidson County, Tennessee</v>
      </c>
    </row>
    <row r="3313" spans="1:10" x14ac:dyDescent="0.3">
      <c r="A3313" s="167" t="s">
        <v>7699</v>
      </c>
      <c r="B3313" s="168" t="s">
        <v>4223</v>
      </c>
      <c r="C3313" s="168" t="s">
        <v>7675</v>
      </c>
      <c r="D3313" s="169">
        <v>960</v>
      </c>
      <c r="E3313" s="170">
        <v>1520</v>
      </c>
      <c r="F3313" s="170">
        <v>1985</v>
      </c>
      <c r="G3313" s="170">
        <v>2550</v>
      </c>
      <c r="H3313" s="165">
        <f t="shared" si="61"/>
        <v>0.59607843137254901</v>
      </c>
      <c r="J3313" t="str">
        <v>Block Group 3, Census Tract 102.02, Hamilton County, Tennessee</v>
      </c>
    </row>
    <row r="3314" spans="1:10" x14ac:dyDescent="0.3">
      <c r="A3314" s="167" t="s">
        <v>7699</v>
      </c>
      <c r="B3314" s="168" t="s">
        <v>4224</v>
      </c>
      <c r="C3314" s="168" t="s">
        <v>7675</v>
      </c>
      <c r="D3314" s="169">
        <v>195</v>
      </c>
      <c r="E3314" s="169">
        <v>235</v>
      </c>
      <c r="F3314" s="169">
        <v>285</v>
      </c>
      <c r="G3314" s="169">
        <v>655</v>
      </c>
      <c r="H3314" s="165">
        <f t="shared" si="61"/>
        <v>0.35877862595419846</v>
      </c>
      <c r="J3314" t="str">
        <v>Block Group 3, Census Tract 102.04, Maury County, Tennessee</v>
      </c>
    </row>
    <row r="3315" spans="1:10" x14ac:dyDescent="0.3">
      <c r="A3315" s="167" t="s">
        <v>7699</v>
      </c>
      <c r="B3315" s="168" t="s">
        <v>4225</v>
      </c>
      <c r="C3315" s="168" t="s">
        <v>7675</v>
      </c>
      <c r="D3315" s="169">
        <v>585</v>
      </c>
      <c r="E3315" s="170">
        <v>1005</v>
      </c>
      <c r="F3315" s="170">
        <v>1835</v>
      </c>
      <c r="G3315" s="170">
        <v>2705</v>
      </c>
      <c r="H3315" s="165">
        <f t="shared" si="61"/>
        <v>0.37153419593345655</v>
      </c>
      <c r="J3315" t="str">
        <v>Block Group 3, Census Tract 102.10, Shelby County, Tennessee</v>
      </c>
    </row>
    <row r="3316" spans="1:10" x14ac:dyDescent="0.3">
      <c r="A3316" s="167" t="s">
        <v>7699</v>
      </c>
      <c r="B3316" s="168" t="s">
        <v>4226</v>
      </c>
      <c r="C3316" s="168" t="s">
        <v>7676</v>
      </c>
      <c r="D3316" s="169">
        <v>15</v>
      </c>
      <c r="E3316" s="169">
        <v>155</v>
      </c>
      <c r="F3316" s="169">
        <v>420</v>
      </c>
      <c r="G3316" s="170">
        <v>1545</v>
      </c>
      <c r="H3316" s="165">
        <f t="shared" si="61"/>
        <v>0.10032362459546926</v>
      </c>
      <c r="J3316" t="str">
        <v>Block Group 3, Census Tract 102.20, Shelby County, Tennessee</v>
      </c>
    </row>
    <row r="3317" spans="1:10" x14ac:dyDescent="0.3">
      <c r="A3317" s="167" t="s">
        <v>7699</v>
      </c>
      <c r="B3317" s="168" t="s">
        <v>4227</v>
      </c>
      <c r="C3317" s="168" t="s">
        <v>7676</v>
      </c>
      <c r="D3317" s="169">
        <v>45</v>
      </c>
      <c r="E3317" s="169">
        <v>115</v>
      </c>
      <c r="F3317" s="169">
        <v>415</v>
      </c>
      <c r="G3317" s="170">
        <v>1735</v>
      </c>
      <c r="H3317" s="165">
        <f t="shared" si="61"/>
        <v>6.6282420749279536E-2</v>
      </c>
      <c r="J3317" t="str">
        <v>Block Group 3, Census Tract 1020.01, Montgomery County, Tennessee</v>
      </c>
    </row>
    <row r="3318" spans="1:10" x14ac:dyDescent="0.3">
      <c r="A3318" s="167" t="s">
        <v>7699</v>
      </c>
      <c r="B3318" s="168" t="s">
        <v>4228</v>
      </c>
      <c r="C3318" s="168" t="s">
        <v>7676</v>
      </c>
      <c r="D3318" s="169">
        <v>165</v>
      </c>
      <c r="E3318" s="169">
        <v>210</v>
      </c>
      <c r="F3318" s="169">
        <v>465</v>
      </c>
      <c r="G3318" s="170">
        <v>1335</v>
      </c>
      <c r="H3318" s="165">
        <f t="shared" si="61"/>
        <v>0.15730337078651685</v>
      </c>
      <c r="J3318" t="str">
        <v>Block Group 3, Census Tract 1020.03, Montgomery County, Tennessee</v>
      </c>
    </row>
    <row r="3319" spans="1:10" x14ac:dyDescent="0.3">
      <c r="A3319" s="167" t="s">
        <v>7699</v>
      </c>
      <c r="B3319" s="168" t="s">
        <v>4229</v>
      </c>
      <c r="C3319" s="168" t="s">
        <v>7676</v>
      </c>
      <c r="D3319" s="169">
        <v>300</v>
      </c>
      <c r="E3319" s="169">
        <v>490</v>
      </c>
      <c r="F3319" s="170">
        <v>1260</v>
      </c>
      <c r="G3319" s="170">
        <v>2100</v>
      </c>
      <c r="H3319" s="165">
        <f t="shared" si="61"/>
        <v>0.23333333333333334</v>
      </c>
      <c r="J3319" t="str">
        <v>Block Group 3, Census Tract 1020.04, Montgomery County, Tennessee</v>
      </c>
    </row>
    <row r="3320" spans="1:10" x14ac:dyDescent="0.3">
      <c r="A3320" s="167" t="s">
        <v>7699</v>
      </c>
      <c r="B3320" s="168" t="s">
        <v>4230</v>
      </c>
      <c r="C3320" s="168" t="s">
        <v>7676</v>
      </c>
      <c r="D3320" s="169">
        <v>90</v>
      </c>
      <c r="E3320" s="169">
        <v>635</v>
      </c>
      <c r="F3320" s="169">
        <v>705</v>
      </c>
      <c r="G3320" s="170">
        <v>1360</v>
      </c>
      <c r="H3320" s="165">
        <f t="shared" si="61"/>
        <v>0.46691176470588236</v>
      </c>
      <c r="J3320" t="str">
        <v>Block Group 3, Census Tract 1020.05, Montgomery County, Tennessee</v>
      </c>
    </row>
    <row r="3321" spans="1:10" x14ac:dyDescent="0.3">
      <c r="A3321" s="167" t="s">
        <v>7699</v>
      </c>
      <c r="B3321" s="168" t="s">
        <v>4231</v>
      </c>
      <c r="C3321" s="168" t="s">
        <v>7676</v>
      </c>
      <c r="D3321" s="169">
        <v>195</v>
      </c>
      <c r="E3321" s="169">
        <v>255</v>
      </c>
      <c r="F3321" s="170">
        <v>1000</v>
      </c>
      <c r="G3321" s="170">
        <v>1165</v>
      </c>
      <c r="H3321" s="165">
        <f t="shared" si="61"/>
        <v>0.21888412017167383</v>
      </c>
      <c r="J3321" t="str">
        <v>Block Group 3, Census Tract 1020.08, Montgomery County, Tennessee</v>
      </c>
    </row>
    <row r="3322" spans="1:10" x14ac:dyDescent="0.3">
      <c r="A3322" s="167" t="s">
        <v>7699</v>
      </c>
      <c r="B3322" s="168" t="s">
        <v>4232</v>
      </c>
      <c r="C3322" s="168" t="s">
        <v>7676</v>
      </c>
      <c r="D3322" s="169">
        <v>150</v>
      </c>
      <c r="E3322" s="169">
        <v>505</v>
      </c>
      <c r="F3322" s="169">
        <v>815</v>
      </c>
      <c r="G3322" s="170">
        <v>1050</v>
      </c>
      <c r="H3322" s="165">
        <f t="shared" si="61"/>
        <v>0.48095238095238096</v>
      </c>
      <c r="J3322" t="str">
        <v>Block Group 3, Census Tract 1021, Montgomery County, Tennessee</v>
      </c>
    </row>
    <row r="3323" spans="1:10" x14ac:dyDescent="0.3">
      <c r="A3323" s="167" t="s">
        <v>7699</v>
      </c>
      <c r="B3323" s="168" t="s">
        <v>4233</v>
      </c>
      <c r="C3323" s="168" t="s">
        <v>7676</v>
      </c>
      <c r="D3323" s="169">
        <v>305</v>
      </c>
      <c r="E3323" s="169">
        <v>515</v>
      </c>
      <c r="F3323" s="169">
        <v>780</v>
      </c>
      <c r="G3323" s="170">
        <v>1585</v>
      </c>
      <c r="H3323" s="165">
        <f t="shared" si="61"/>
        <v>0.32492113564668768</v>
      </c>
      <c r="J3323" t="str">
        <v>Block Group 3, Census Tract 103.01, Blount County, Tennessee</v>
      </c>
    </row>
    <row r="3324" spans="1:10" x14ac:dyDescent="0.3">
      <c r="A3324" s="167" t="s">
        <v>7699</v>
      </c>
      <c r="B3324" s="168" t="s">
        <v>4234</v>
      </c>
      <c r="C3324" s="168" t="s">
        <v>7676</v>
      </c>
      <c r="D3324" s="169">
        <v>105</v>
      </c>
      <c r="E3324" s="169">
        <v>355</v>
      </c>
      <c r="F3324" s="169">
        <v>620</v>
      </c>
      <c r="G3324" s="170">
        <v>1555</v>
      </c>
      <c r="H3324" s="165">
        <f t="shared" si="61"/>
        <v>0.22829581993569131</v>
      </c>
      <c r="J3324" t="str">
        <v>Block Group 3, Census Tract 103.01, Maury County, Tennessee</v>
      </c>
    </row>
    <row r="3325" spans="1:10" x14ac:dyDescent="0.3">
      <c r="A3325" s="167" t="s">
        <v>7699</v>
      </c>
      <c r="B3325" s="168" t="s">
        <v>4235</v>
      </c>
      <c r="C3325" s="168" t="s">
        <v>7676</v>
      </c>
      <c r="D3325" s="169">
        <v>400</v>
      </c>
      <c r="E3325" s="169">
        <v>535</v>
      </c>
      <c r="F3325" s="169">
        <v>855</v>
      </c>
      <c r="G3325" s="170">
        <v>1230</v>
      </c>
      <c r="H3325" s="165">
        <f t="shared" si="61"/>
        <v>0.43495934959349591</v>
      </c>
      <c r="J3325" t="str">
        <v>Block Group 3, Census Tract 103.02, Blount County, Tennessee</v>
      </c>
    </row>
    <row r="3326" spans="1:10" x14ac:dyDescent="0.3">
      <c r="A3326" s="167" t="s">
        <v>7699</v>
      </c>
      <c r="B3326" s="168" t="s">
        <v>4236</v>
      </c>
      <c r="C3326" s="168" t="s">
        <v>7676</v>
      </c>
      <c r="D3326" s="169">
        <v>25</v>
      </c>
      <c r="E3326" s="169">
        <v>105</v>
      </c>
      <c r="F3326" s="169">
        <v>225</v>
      </c>
      <c r="G3326" s="169">
        <v>925</v>
      </c>
      <c r="H3326" s="165">
        <f t="shared" si="61"/>
        <v>0.11351351351351352</v>
      </c>
      <c r="J3326" t="str">
        <v>Block Group 3, Census Tract 103.03, Davidson County, Tennessee</v>
      </c>
    </row>
    <row r="3327" spans="1:10" x14ac:dyDescent="0.3">
      <c r="A3327" s="167" t="s">
        <v>7699</v>
      </c>
      <c r="B3327" s="168" t="s">
        <v>4237</v>
      </c>
      <c r="C3327" s="168" t="s">
        <v>7676</v>
      </c>
      <c r="D3327" s="169">
        <v>125</v>
      </c>
      <c r="E3327" s="169">
        <v>445</v>
      </c>
      <c r="F3327" s="169">
        <v>550</v>
      </c>
      <c r="G3327" s="170">
        <v>1100</v>
      </c>
      <c r="H3327" s="165">
        <f t="shared" si="61"/>
        <v>0.40454545454545454</v>
      </c>
      <c r="J3327" t="str">
        <v>Block Group 3, Census Tract 103.04, Hamilton County, Tennessee</v>
      </c>
    </row>
    <row r="3328" spans="1:10" x14ac:dyDescent="0.3">
      <c r="A3328" s="167" t="s">
        <v>7699</v>
      </c>
      <c r="B3328" s="168" t="s">
        <v>4238</v>
      </c>
      <c r="C3328" s="168" t="s">
        <v>7676</v>
      </c>
      <c r="D3328" s="169">
        <v>335</v>
      </c>
      <c r="E3328" s="169">
        <v>675</v>
      </c>
      <c r="F3328" s="169">
        <v>915</v>
      </c>
      <c r="G3328" s="170">
        <v>1305</v>
      </c>
      <c r="H3328" s="165">
        <f t="shared" si="61"/>
        <v>0.51724137931034486</v>
      </c>
      <c r="J3328" t="str">
        <v>Block Group 3, Census Tract 103.06, Hamilton County, Tennessee</v>
      </c>
    </row>
    <row r="3329" spans="1:10" x14ac:dyDescent="0.3">
      <c r="A3329" s="167" t="s">
        <v>7699</v>
      </c>
      <c r="B3329" s="168" t="s">
        <v>4239</v>
      </c>
      <c r="C3329" s="168" t="s">
        <v>7676</v>
      </c>
      <c r="D3329" s="169">
        <v>620</v>
      </c>
      <c r="E3329" s="169">
        <v>940</v>
      </c>
      <c r="F3329" s="170">
        <v>1250</v>
      </c>
      <c r="G3329" s="170">
        <v>2170</v>
      </c>
      <c r="H3329" s="165">
        <f t="shared" si="61"/>
        <v>0.43317972350230416</v>
      </c>
      <c r="J3329" t="str">
        <v>Block Group 3, Census Tract 104.01, Davidson County, Tennessee</v>
      </c>
    </row>
    <row r="3330" spans="1:10" x14ac:dyDescent="0.3">
      <c r="A3330" s="167" t="s">
        <v>7699</v>
      </c>
      <c r="B3330" s="168" t="s">
        <v>4240</v>
      </c>
      <c r="C3330" s="168" t="s">
        <v>7676</v>
      </c>
      <c r="D3330" s="169">
        <v>190</v>
      </c>
      <c r="E3330" s="169">
        <v>275</v>
      </c>
      <c r="F3330" s="169">
        <v>390</v>
      </c>
      <c r="G3330" s="169">
        <v>890</v>
      </c>
      <c r="H3330" s="165">
        <f t="shared" si="61"/>
        <v>0.3089887640449438</v>
      </c>
      <c r="J3330" t="str">
        <v>Block Group 3, Census Tract 104.03, Davidson County, Tennessee</v>
      </c>
    </row>
    <row r="3331" spans="1:10" x14ac:dyDescent="0.3">
      <c r="A3331" s="167" t="s">
        <v>7699</v>
      </c>
      <c r="B3331" s="168" t="s">
        <v>4241</v>
      </c>
      <c r="C3331" s="168" t="s">
        <v>7676</v>
      </c>
      <c r="D3331" s="169">
        <v>105</v>
      </c>
      <c r="E3331" s="169">
        <v>145</v>
      </c>
      <c r="F3331" s="169">
        <v>185</v>
      </c>
      <c r="G3331" s="169">
        <v>295</v>
      </c>
      <c r="H3331" s="165">
        <f t="shared" si="61"/>
        <v>0.49152542372881358</v>
      </c>
      <c r="J3331" t="str">
        <v>Block Group 3, Census Tract 104.11, Hamilton County, Tennessee</v>
      </c>
    </row>
    <row r="3332" spans="1:10" x14ac:dyDescent="0.3">
      <c r="A3332" s="167" t="s">
        <v>7699</v>
      </c>
      <c r="B3332" s="168" t="s">
        <v>4242</v>
      </c>
      <c r="C3332" s="168" t="s">
        <v>7676</v>
      </c>
      <c r="D3332" s="169">
        <v>110</v>
      </c>
      <c r="E3332" s="169">
        <v>550</v>
      </c>
      <c r="F3332" s="169">
        <v>630</v>
      </c>
      <c r="G3332" s="170">
        <v>1680</v>
      </c>
      <c r="H3332" s="165">
        <f t="shared" ref="H3332:H3395" si="62">E3332/G3332</f>
        <v>0.32738095238095238</v>
      </c>
      <c r="J3332" t="str">
        <v>Block Group 3, Census Tract 104.12, Hamilton County, Tennessee</v>
      </c>
    </row>
    <row r="3333" spans="1:10" x14ac:dyDescent="0.3">
      <c r="A3333" s="167" t="s">
        <v>7699</v>
      </c>
      <c r="B3333" s="168" t="s">
        <v>4243</v>
      </c>
      <c r="C3333" s="168" t="s">
        <v>7676</v>
      </c>
      <c r="D3333" s="169">
        <v>445</v>
      </c>
      <c r="E3333" s="169">
        <v>470</v>
      </c>
      <c r="F3333" s="169">
        <v>665</v>
      </c>
      <c r="G3333" s="169">
        <v>665</v>
      </c>
      <c r="H3333" s="165">
        <f t="shared" si="62"/>
        <v>0.70676691729323304</v>
      </c>
      <c r="J3333" t="str">
        <v>Block Group 3, Census Tract 104.31, Hamilton County, Tennessee</v>
      </c>
    </row>
    <row r="3334" spans="1:10" x14ac:dyDescent="0.3">
      <c r="A3334" s="167" t="s">
        <v>7699</v>
      </c>
      <c r="B3334" s="168" t="s">
        <v>4244</v>
      </c>
      <c r="C3334" s="168" t="s">
        <v>7676</v>
      </c>
      <c r="D3334" s="169">
        <v>780</v>
      </c>
      <c r="E3334" s="169">
        <v>875</v>
      </c>
      <c r="F3334" s="170">
        <v>1235</v>
      </c>
      <c r="G3334" s="170">
        <v>2530</v>
      </c>
      <c r="H3334" s="165">
        <f t="shared" si="62"/>
        <v>0.3458498023715415</v>
      </c>
      <c r="J3334" t="str">
        <v>Block Group 3, Census Tract 104.32, Hamilton County, Tennessee</v>
      </c>
    </row>
    <row r="3335" spans="1:10" x14ac:dyDescent="0.3">
      <c r="A3335" s="167" t="s">
        <v>7699</v>
      </c>
      <c r="B3335" s="168" t="s">
        <v>4245</v>
      </c>
      <c r="C3335" s="168" t="s">
        <v>7676</v>
      </c>
      <c r="D3335" s="169">
        <v>70</v>
      </c>
      <c r="E3335" s="169">
        <v>150</v>
      </c>
      <c r="F3335" s="169">
        <v>410</v>
      </c>
      <c r="G3335" s="170">
        <v>1325</v>
      </c>
      <c r="H3335" s="165">
        <f t="shared" si="62"/>
        <v>0.11320754716981132</v>
      </c>
      <c r="J3335" t="str">
        <v>Block Group 3, Census Tract 104.33, Hamilton County, Tennessee</v>
      </c>
    </row>
    <row r="3336" spans="1:10" x14ac:dyDescent="0.3">
      <c r="A3336" s="167" t="s">
        <v>7699</v>
      </c>
      <c r="B3336" s="168" t="s">
        <v>4246</v>
      </c>
      <c r="C3336" s="168" t="s">
        <v>7676</v>
      </c>
      <c r="D3336" s="169">
        <v>100</v>
      </c>
      <c r="E3336" s="169">
        <v>155</v>
      </c>
      <c r="F3336" s="169">
        <v>360</v>
      </c>
      <c r="G3336" s="169">
        <v>560</v>
      </c>
      <c r="H3336" s="165">
        <f t="shared" si="62"/>
        <v>0.2767857142857143</v>
      </c>
      <c r="J3336" t="str">
        <v>Block Group 3, Census Tract 104.35, Hamilton County, Tennessee</v>
      </c>
    </row>
    <row r="3337" spans="1:10" x14ac:dyDescent="0.3">
      <c r="A3337" s="167" t="s">
        <v>7699</v>
      </c>
      <c r="B3337" s="168" t="s">
        <v>4247</v>
      </c>
      <c r="C3337" s="168" t="s">
        <v>7676</v>
      </c>
      <c r="D3337" s="169">
        <v>180</v>
      </c>
      <c r="E3337" s="169">
        <v>715</v>
      </c>
      <c r="F3337" s="170">
        <v>1040</v>
      </c>
      <c r="G3337" s="170">
        <v>1235</v>
      </c>
      <c r="H3337" s="165">
        <f t="shared" si="62"/>
        <v>0.57894736842105265</v>
      </c>
      <c r="J3337" t="str">
        <v>Block Group 3, Census Tract 105, Maury County, Tennessee</v>
      </c>
    </row>
    <row r="3338" spans="1:10" x14ac:dyDescent="0.3">
      <c r="A3338" s="167" t="s">
        <v>7699</v>
      </c>
      <c r="B3338" s="168" t="s">
        <v>4248</v>
      </c>
      <c r="C3338" s="168" t="s">
        <v>7676</v>
      </c>
      <c r="D3338" s="169">
        <v>315</v>
      </c>
      <c r="E3338" s="169">
        <v>735</v>
      </c>
      <c r="F3338" s="169">
        <v>965</v>
      </c>
      <c r="G3338" s="170">
        <v>1265</v>
      </c>
      <c r="H3338" s="165">
        <f t="shared" si="62"/>
        <v>0.5810276679841897</v>
      </c>
      <c r="J3338" t="str">
        <v>Block Group 3, Census Tract 105.01, Davidson County, Tennessee</v>
      </c>
    </row>
    <row r="3339" spans="1:10" x14ac:dyDescent="0.3">
      <c r="A3339" s="167" t="s">
        <v>7699</v>
      </c>
      <c r="B3339" s="168" t="s">
        <v>4249</v>
      </c>
      <c r="C3339" s="168" t="s">
        <v>7676</v>
      </c>
      <c r="D3339" s="169">
        <v>930</v>
      </c>
      <c r="E3339" s="170">
        <v>1170</v>
      </c>
      <c r="F3339" s="170">
        <v>1180</v>
      </c>
      <c r="G3339" s="170">
        <v>1600</v>
      </c>
      <c r="H3339" s="165">
        <f t="shared" si="62"/>
        <v>0.73124999999999996</v>
      </c>
      <c r="J3339" t="str">
        <v>Block Group 3, Census Tract 105.01, Hamilton County, Tennessee</v>
      </c>
    </row>
    <row r="3340" spans="1:10" x14ac:dyDescent="0.3">
      <c r="A3340" s="167" t="s">
        <v>7699</v>
      </c>
      <c r="B3340" s="168" t="s">
        <v>4250</v>
      </c>
      <c r="C3340" s="168" t="s">
        <v>7676</v>
      </c>
      <c r="D3340" s="169">
        <v>485</v>
      </c>
      <c r="E3340" s="169">
        <v>935</v>
      </c>
      <c r="F3340" s="170">
        <v>1175</v>
      </c>
      <c r="G3340" s="170">
        <v>1300</v>
      </c>
      <c r="H3340" s="165">
        <f t="shared" si="62"/>
        <v>0.71923076923076923</v>
      </c>
      <c r="J3340" t="str">
        <v>Block Group 3, Census Tract 105.02, Davidson County, Tennessee</v>
      </c>
    </row>
    <row r="3341" spans="1:10" x14ac:dyDescent="0.3">
      <c r="A3341" s="167" t="s">
        <v>7699</v>
      </c>
      <c r="B3341" s="168" t="s">
        <v>4251</v>
      </c>
      <c r="C3341" s="168" t="s">
        <v>7676</v>
      </c>
      <c r="D3341" s="169">
        <v>325</v>
      </c>
      <c r="E3341" s="169">
        <v>705</v>
      </c>
      <c r="F3341" s="169">
        <v>885</v>
      </c>
      <c r="G3341" s="170">
        <v>1140</v>
      </c>
      <c r="H3341" s="165">
        <f t="shared" si="62"/>
        <v>0.61842105263157898</v>
      </c>
      <c r="J3341" t="str">
        <v>Block Group 3, Census Tract 105.02, Hamilton County, Tennessee</v>
      </c>
    </row>
    <row r="3342" spans="1:10" x14ac:dyDescent="0.3">
      <c r="A3342" s="167" t="s">
        <v>7699</v>
      </c>
      <c r="B3342" s="168" t="s">
        <v>4252</v>
      </c>
      <c r="C3342" s="168" t="s">
        <v>7676</v>
      </c>
      <c r="D3342" s="169">
        <v>720</v>
      </c>
      <c r="E3342" s="170">
        <v>1020</v>
      </c>
      <c r="F3342" s="170">
        <v>1385</v>
      </c>
      <c r="G3342" s="170">
        <v>2285</v>
      </c>
      <c r="H3342" s="165">
        <f t="shared" si="62"/>
        <v>0.44638949671772427</v>
      </c>
      <c r="J3342" t="str">
        <v>Block Group 3, Census Tract 106, Blount County, Tennessee</v>
      </c>
    </row>
    <row r="3343" spans="1:10" x14ac:dyDescent="0.3">
      <c r="A3343" s="167" t="s">
        <v>7699</v>
      </c>
      <c r="B3343" s="168" t="s">
        <v>4253</v>
      </c>
      <c r="C3343" s="168" t="s">
        <v>7676</v>
      </c>
      <c r="D3343" s="169">
        <v>255</v>
      </c>
      <c r="E3343" s="169">
        <v>405</v>
      </c>
      <c r="F3343" s="169">
        <v>610</v>
      </c>
      <c r="G3343" s="169">
        <v>965</v>
      </c>
      <c r="H3343" s="165">
        <f t="shared" si="62"/>
        <v>0.41968911917098445</v>
      </c>
      <c r="J3343" t="str">
        <v>Block Group 3, Census Tract 106, Hamilton County, Tennessee</v>
      </c>
    </row>
    <row r="3344" spans="1:10" x14ac:dyDescent="0.3">
      <c r="A3344" s="167" t="s">
        <v>7699</v>
      </c>
      <c r="B3344" s="168" t="s">
        <v>4254</v>
      </c>
      <c r="C3344" s="168" t="s">
        <v>7676</v>
      </c>
      <c r="D3344" s="169">
        <v>205</v>
      </c>
      <c r="E3344" s="169">
        <v>205</v>
      </c>
      <c r="F3344" s="169">
        <v>315</v>
      </c>
      <c r="G3344" s="169">
        <v>505</v>
      </c>
      <c r="H3344" s="165">
        <f t="shared" si="62"/>
        <v>0.40594059405940597</v>
      </c>
      <c r="J3344" t="str">
        <v>Block Group 3, Census Tract 106, Maury County, Tennessee</v>
      </c>
    </row>
    <row r="3345" spans="1:10" x14ac:dyDescent="0.3">
      <c r="A3345" s="167" t="s">
        <v>7699</v>
      </c>
      <c r="B3345" s="168" t="s">
        <v>4255</v>
      </c>
      <c r="C3345" s="168" t="s">
        <v>7676</v>
      </c>
      <c r="D3345" s="169">
        <v>660</v>
      </c>
      <c r="E3345" s="170">
        <v>1040</v>
      </c>
      <c r="F3345" s="170">
        <v>1490</v>
      </c>
      <c r="G3345" s="170">
        <v>2145</v>
      </c>
      <c r="H3345" s="165">
        <f t="shared" si="62"/>
        <v>0.48484848484848486</v>
      </c>
      <c r="J3345" t="str">
        <v>Block Group 3, Census Tract 106.01, Davidson County, Tennessee</v>
      </c>
    </row>
    <row r="3346" spans="1:10" x14ac:dyDescent="0.3">
      <c r="A3346" s="167" t="s">
        <v>7699</v>
      </c>
      <c r="B3346" s="168" t="s">
        <v>4256</v>
      </c>
      <c r="C3346" s="168" t="s">
        <v>7676</v>
      </c>
      <c r="D3346" s="169">
        <v>690</v>
      </c>
      <c r="E3346" s="169">
        <v>820</v>
      </c>
      <c r="F3346" s="169">
        <v>890</v>
      </c>
      <c r="G3346" s="170">
        <v>1220</v>
      </c>
      <c r="H3346" s="165">
        <f t="shared" si="62"/>
        <v>0.67213114754098358</v>
      </c>
      <c r="J3346" t="str">
        <v>Block Group 3, Census Tract 106.10, Shelby County, Tennessee</v>
      </c>
    </row>
    <row r="3347" spans="1:10" x14ac:dyDescent="0.3">
      <c r="A3347" s="167" t="s">
        <v>7699</v>
      </c>
      <c r="B3347" s="168" t="s">
        <v>4257</v>
      </c>
      <c r="C3347" s="168" t="s">
        <v>7676</v>
      </c>
      <c r="D3347" s="169">
        <v>330</v>
      </c>
      <c r="E3347" s="169">
        <v>330</v>
      </c>
      <c r="F3347" s="169">
        <v>705</v>
      </c>
      <c r="G3347" s="170">
        <v>1100</v>
      </c>
      <c r="H3347" s="165">
        <f t="shared" si="62"/>
        <v>0.3</v>
      </c>
      <c r="J3347" t="str">
        <v>Block Group 3, Census Tract 106.20, Shelby County, Tennessee</v>
      </c>
    </row>
    <row r="3348" spans="1:10" x14ac:dyDescent="0.3">
      <c r="A3348" s="167" t="s">
        <v>7699</v>
      </c>
      <c r="B3348" s="168" t="s">
        <v>4258</v>
      </c>
      <c r="C3348" s="168" t="s">
        <v>7676</v>
      </c>
      <c r="D3348" s="169">
        <v>140</v>
      </c>
      <c r="E3348" s="169">
        <v>700</v>
      </c>
      <c r="F3348" s="170">
        <v>1025</v>
      </c>
      <c r="G3348" s="170">
        <v>1505</v>
      </c>
      <c r="H3348" s="165">
        <f t="shared" si="62"/>
        <v>0.46511627906976744</v>
      </c>
      <c r="J3348" t="str">
        <v>Block Group 3, Census Tract 106.30, Shelby County, Tennessee</v>
      </c>
    </row>
    <row r="3349" spans="1:10" x14ac:dyDescent="0.3">
      <c r="A3349" s="167" t="s">
        <v>7699</v>
      </c>
      <c r="B3349" s="168" t="s">
        <v>4259</v>
      </c>
      <c r="C3349" s="168" t="s">
        <v>7676</v>
      </c>
      <c r="D3349" s="169">
        <v>195</v>
      </c>
      <c r="E3349" s="169">
        <v>540</v>
      </c>
      <c r="F3349" s="170">
        <v>1110</v>
      </c>
      <c r="G3349" s="170">
        <v>1640</v>
      </c>
      <c r="H3349" s="165">
        <f t="shared" si="62"/>
        <v>0.32926829268292684</v>
      </c>
      <c r="J3349" t="str">
        <v>Block Group 3, Census Tract 107, Blount County, Tennessee</v>
      </c>
    </row>
    <row r="3350" spans="1:10" x14ac:dyDescent="0.3">
      <c r="A3350" s="167" t="s">
        <v>7699</v>
      </c>
      <c r="B3350" s="168" t="s">
        <v>4260</v>
      </c>
      <c r="C3350" s="168" t="s">
        <v>7676</v>
      </c>
      <c r="D3350" s="169">
        <v>995</v>
      </c>
      <c r="E3350" s="170">
        <v>1100</v>
      </c>
      <c r="F3350" s="170">
        <v>1445</v>
      </c>
      <c r="G3350" s="170">
        <v>2260</v>
      </c>
      <c r="H3350" s="165">
        <f t="shared" si="62"/>
        <v>0.48672566371681414</v>
      </c>
      <c r="J3350" t="str">
        <v>Block Group 3, Census Tract 107, Bradley County, Tennessee</v>
      </c>
    </row>
    <row r="3351" spans="1:10" x14ac:dyDescent="0.3">
      <c r="A3351" s="167" t="s">
        <v>7699</v>
      </c>
      <c r="B3351" s="168" t="s">
        <v>4261</v>
      </c>
      <c r="C3351" s="168" t="s">
        <v>7676</v>
      </c>
      <c r="D3351" s="169">
        <v>970</v>
      </c>
      <c r="E3351" s="170">
        <v>1420</v>
      </c>
      <c r="F3351" s="170">
        <v>1920</v>
      </c>
      <c r="G3351" s="170">
        <v>4245</v>
      </c>
      <c r="H3351" s="165">
        <f t="shared" si="62"/>
        <v>0.33451118963486454</v>
      </c>
      <c r="J3351" t="str">
        <v>Block Group 3, Census Tract 107, Hamilton County, Tennessee</v>
      </c>
    </row>
    <row r="3352" spans="1:10" x14ac:dyDescent="0.3">
      <c r="A3352" s="167" t="s">
        <v>7699</v>
      </c>
      <c r="B3352" s="168" t="s">
        <v>4262</v>
      </c>
      <c r="C3352" s="168" t="s">
        <v>7676</v>
      </c>
      <c r="D3352" s="169">
        <v>0</v>
      </c>
      <c r="E3352" s="169">
        <v>0</v>
      </c>
      <c r="F3352" s="169">
        <v>0</v>
      </c>
      <c r="G3352" s="169">
        <v>0</v>
      </c>
      <c r="H3352" s="165" t="e">
        <f t="shared" si="62"/>
        <v>#DIV/0!</v>
      </c>
      <c r="J3352" t="str">
        <v>Block Group 3, Census Tract 107, Maury County, Tennessee</v>
      </c>
    </row>
    <row r="3353" spans="1:10" x14ac:dyDescent="0.3">
      <c r="A3353" s="167" t="s">
        <v>7699</v>
      </c>
      <c r="B3353" s="168" t="s">
        <v>4263</v>
      </c>
      <c r="C3353" s="168" t="s">
        <v>7677</v>
      </c>
      <c r="D3353" s="169">
        <v>600</v>
      </c>
      <c r="E3353" s="169">
        <v>905</v>
      </c>
      <c r="F3353" s="170">
        <v>1360</v>
      </c>
      <c r="G3353" s="170">
        <v>2105</v>
      </c>
      <c r="H3353" s="165">
        <f t="shared" si="62"/>
        <v>0.42992874109263657</v>
      </c>
      <c r="J3353" t="str">
        <v>Block Group 3, Census Tract 107.01, Davidson County, Tennessee</v>
      </c>
    </row>
    <row r="3354" spans="1:10" x14ac:dyDescent="0.3">
      <c r="A3354" s="167" t="s">
        <v>7699</v>
      </c>
      <c r="B3354" s="168" t="s">
        <v>4264</v>
      </c>
      <c r="C3354" s="168" t="s">
        <v>7677</v>
      </c>
      <c r="D3354" s="169">
        <v>490</v>
      </c>
      <c r="E3354" s="169">
        <v>995</v>
      </c>
      <c r="F3354" s="170">
        <v>1910</v>
      </c>
      <c r="G3354" s="170">
        <v>2720</v>
      </c>
      <c r="H3354" s="165">
        <f t="shared" si="62"/>
        <v>0.36580882352941174</v>
      </c>
      <c r="J3354" t="str">
        <v>Block Group 3, Census Tract 107.10, Shelby County, Tennessee</v>
      </c>
    </row>
    <row r="3355" spans="1:10" x14ac:dyDescent="0.3">
      <c r="A3355" s="167" t="s">
        <v>7699</v>
      </c>
      <c r="B3355" s="168" t="s">
        <v>4265</v>
      </c>
      <c r="C3355" s="168" t="s">
        <v>7677</v>
      </c>
      <c r="D3355" s="169">
        <v>565</v>
      </c>
      <c r="E3355" s="169">
        <v>715</v>
      </c>
      <c r="F3355" s="170">
        <v>2025</v>
      </c>
      <c r="G3355" s="170">
        <v>3105</v>
      </c>
      <c r="H3355" s="165">
        <f t="shared" si="62"/>
        <v>0.23027375201288244</v>
      </c>
      <c r="J3355" t="str">
        <v>Block Group 3, Census Tract 107.20, Shelby County, Tennessee</v>
      </c>
    </row>
    <row r="3356" spans="1:10" x14ac:dyDescent="0.3">
      <c r="A3356" s="167" t="s">
        <v>7699</v>
      </c>
      <c r="B3356" s="168" t="s">
        <v>4266</v>
      </c>
      <c r="C3356" s="168" t="s">
        <v>7677</v>
      </c>
      <c r="D3356" s="169">
        <v>130</v>
      </c>
      <c r="E3356" s="169">
        <v>215</v>
      </c>
      <c r="F3356" s="169">
        <v>740</v>
      </c>
      <c r="G3356" s="170">
        <v>1300</v>
      </c>
      <c r="H3356" s="165">
        <f t="shared" si="62"/>
        <v>0.16538461538461538</v>
      </c>
      <c r="J3356" t="str">
        <v>Block Group 3, Census Tract 108, Hamilton County, Tennessee</v>
      </c>
    </row>
    <row r="3357" spans="1:10" x14ac:dyDescent="0.3">
      <c r="A3357" s="167" t="s">
        <v>7699</v>
      </c>
      <c r="B3357" s="168" t="s">
        <v>4267</v>
      </c>
      <c r="C3357" s="168" t="s">
        <v>7677</v>
      </c>
      <c r="D3357" s="169">
        <v>495</v>
      </c>
      <c r="E3357" s="169">
        <v>870</v>
      </c>
      <c r="F3357" s="170">
        <v>1665</v>
      </c>
      <c r="G3357" s="170">
        <v>2175</v>
      </c>
      <c r="H3357" s="165">
        <f t="shared" si="62"/>
        <v>0.4</v>
      </c>
      <c r="J3357" t="str">
        <v>Block Group 3, Census Tract 108.01, Davidson County, Tennessee</v>
      </c>
    </row>
    <row r="3358" spans="1:10" x14ac:dyDescent="0.3">
      <c r="A3358" s="167" t="s">
        <v>7699</v>
      </c>
      <c r="B3358" s="168" t="s">
        <v>4268</v>
      </c>
      <c r="C3358" s="168" t="s">
        <v>7677</v>
      </c>
      <c r="D3358" s="169">
        <v>230</v>
      </c>
      <c r="E3358" s="169">
        <v>450</v>
      </c>
      <c r="F3358" s="169">
        <v>570</v>
      </c>
      <c r="G3358" s="169">
        <v>725</v>
      </c>
      <c r="H3358" s="165">
        <f t="shared" si="62"/>
        <v>0.62068965517241381</v>
      </c>
      <c r="J3358" t="str">
        <v>Block Group 3, Census Tract 108.02, Davidson County, Tennessee</v>
      </c>
    </row>
    <row r="3359" spans="1:10" x14ac:dyDescent="0.3">
      <c r="A3359" s="167" t="s">
        <v>7699</v>
      </c>
      <c r="B3359" s="168" t="s">
        <v>4269</v>
      </c>
      <c r="C3359" s="168" t="s">
        <v>7677</v>
      </c>
      <c r="D3359" s="169">
        <v>915</v>
      </c>
      <c r="E3359" s="170">
        <v>1525</v>
      </c>
      <c r="F3359" s="170">
        <v>2275</v>
      </c>
      <c r="G3359" s="170">
        <v>3340</v>
      </c>
      <c r="H3359" s="165">
        <f t="shared" si="62"/>
        <v>0.45658682634730541</v>
      </c>
      <c r="J3359" t="str">
        <v>Block Group 3, Census Tract 108.02, Maury County, Tennessee</v>
      </c>
    </row>
    <row r="3360" spans="1:10" x14ac:dyDescent="0.3">
      <c r="A3360" s="167" t="s">
        <v>7699</v>
      </c>
      <c r="B3360" s="168" t="s">
        <v>4270</v>
      </c>
      <c r="C3360" s="168" t="s">
        <v>7677</v>
      </c>
      <c r="D3360" s="169">
        <v>205</v>
      </c>
      <c r="E3360" s="169">
        <v>485</v>
      </c>
      <c r="F3360" s="169">
        <v>695</v>
      </c>
      <c r="G3360" s="169">
        <v>990</v>
      </c>
      <c r="H3360" s="165">
        <f t="shared" si="62"/>
        <v>0.48989898989898989</v>
      </c>
      <c r="J3360" t="str">
        <v>Block Group 3, Census Tract 108.10, Shelby County, Tennessee</v>
      </c>
    </row>
    <row r="3361" spans="1:10" x14ac:dyDescent="0.3">
      <c r="A3361" s="167" t="s">
        <v>7699</v>
      </c>
      <c r="B3361" s="168" t="s">
        <v>4271</v>
      </c>
      <c r="C3361" s="168" t="s">
        <v>7677</v>
      </c>
      <c r="D3361" s="169">
        <v>705</v>
      </c>
      <c r="E3361" s="170">
        <v>1005</v>
      </c>
      <c r="F3361" s="170">
        <v>1560</v>
      </c>
      <c r="G3361" s="170">
        <v>2880</v>
      </c>
      <c r="H3361" s="165">
        <f t="shared" si="62"/>
        <v>0.34895833333333331</v>
      </c>
      <c r="J3361" t="str">
        <v>Block Group 3, Census Tract 108.20, Shelby County, Tennessee</v>
      </c>
    </row>
    <row r="3362" spans="1:10" x14ac:dyDescent="0.3">
      <c r="A3362" s="167" t="s">
        <v>7699</v>
      </c>
      <c r="B3362" s="168" t="s">
        <v>4272</v>
      </c>
      <c r="C3362" s="168" t="s">
        <v>7677</v>
      </c>
      <c r="D3362" s="169">
        <v>355</v>
      </c>
      <c r="E3362" s="169">
        <v>765</v>
      </c>
      <c r="F3362" s="170">
        <v>1325</v>
      </c>
      <c r="G3362" s="170">
        <v>1970</v>
      </c>
      <c r="H3362" s="165">
        <f t="shared" si="62"/>
        <v>0.3883248730964467</v>
      </c>
      <c r="J3362" t="str">
        <v>Block Group 3, Census Tract 109, Blount County, Tennessee</v>
      </c>
    </row>
    <row r="3363" spans="1:10" x14ac:dyDescent="0.3">
      <c r="A3363" s="167" t="s">
        <v>7699</v>
      </c>
      <c r="B3363" s="168" t="s">
        <v>4273</v>
      </c>
      <c r="C3363" s="168" t="s">
        <v>7677</v>
      </c>
      <c r="D3363" s="169">
        <v>225</v>
      </c>
      <c r="E3363" s="169">
        <v>240</v>
      </c>
      <c r="F3363" s="169">
        <v>315</v>
      </c>
      <c r="G3363" s="169">
        <v>790</v>
      </c>
      <c r="H3363" s="165">
        <f t="shared" si="62"/>
        <v>0.30379746835443039</v>
      </c>
      <c r="J3363" t="str">
        <v>Block Group 3, Census Tract 109.03, Davidson County, Tennessee</v>
      </c>
    </row>
    <row r="3364" spans="1:10" x14ac:dyDescent="0.3">
      <c r="A3364" s="167" t="s">
        <v>7699</v>
      </c>
      <c r="B3364" s="168" t="s">
        <v>4274</v>
      </c>
      <c r="C3364" s="168" t="s">
        <v>7677</v>
      </c>
      <c r="D3364" s="169">
        <v>290</v>
      </c>
      <c r="E3364" s="169">
        <v>480</v>
      </c>
      <c r="F3364" s="169">
        <v>595</v>
      </c>
      <c r="G3364" s="170">
        <v>1050</v>
      </c>
      <c r="H3364" s="165">
        <f t="shared" si="62"/>
        <v>0.45714285714285713</v>
      </c>
      <c r="J3364" t="str">
        <v>Block Group 3, Census Tract 109.05, Hamilton County, Tennessee</v>
      </c>
    </row>
    <row r="3365" spans="1:10" x14ac:dyDescent="0.3">
      <c r="A3365" s="167" t="s">
        <v>7699</v>
      </c>
      <c r="B3365" s="168" t="s">
        <v>4275</v>
      </c>
      <c r="C3365" s="168" t="s">
        <v>7677</v>
      </c>
      <c r="D3365" s="169">
        <v>885</v>
      </c>
      <c r="E3365" s="170">
        <v>1045</v>
      </c>
      <c r="F3365" s="170">
        <v>1350</v>
      </c>
      <c r="G3365" s="170">
        <v>1880</v>
      </c>
      <c r="H3365" s="165">
        <f t="shared" si="62"/>
        <v>0.55585106382978722</v>
      </c>
      <c r="J3365" t="str">
        <v>Block Group 3, Census Tract 11, Putnam County, Tennessee</v>
      </c>
    </row>
    <row r="3366" spans="1:10" x14ac:dyDescent="0.3">
      <c r="A3366" s="167" t="s">
        <v>7699</v>
      </c>
      <c r="B3366" s="168" t="s">
        <v>4276</v>
      </c>
      <c r="C3366" s="168" t="s">
        <v>7677</v>
      </c>
      <c r="D3366" s="170">
        <v>1170</v>
      </c>
      <c r="E3366" s="170">
        <v>1310</v>
      </c>
      <c r="F3366" s="170">
        <v>1445</v>
      </c>
      <c r="G3366" s="170">
        <v>1715</v>
      </c>
      <c r="H3366" s="165">
        <f t="shared" si="62"/>
        <v>0.76384839650145775</v>
      </c>
      <c r="J3366" t="str">
        <v>Block Group 3, Census Tract 11, Shelby County, Tennessee</v>
      </c>
    </row>
    <row r="3367" spans="1:10" x14ac:dyDescent="0.3">
      <c r="A3367" s="167" t="s">
        <v>7699</v>
      </c>
      <c r="B3367" s="168" t="s">
        <v>4277</v>
      </c>
      <c r="C3367" s="168" t="s">
        <v>7677</v>
      </c>
      <c r="D3367" s="169">
        <v>125</v>
      </c>
      <c r="E3367" s="169">
        <v>340</v>
      </c>
      <c r="F3367" s="169">
        <v>580</v>
      </c>
      <c r="G3367" s="170">
        <v>1010</v>
      </c>
      <c r="H3367" s="165">
        <f t="shared" si="62"/>
        <v>0.33663366336633666</v>
      </c>
      <c r="J3367" t="str">
        <v>Block Group 3, Census Tract 110, Bradley County, Tennessee</v>
      </c>
    </row>
    <row r="3368" spans="1:10" x14ac:dyDescent="0.3">
      <c r="A3368" s="167" t="s">
        <v>7699</v>
      </c>
      <c r="B3368" s="168" t="s">
        <v>4278</v>
      </c>
      <c r="C3368" s="168" t="s">
        <v>7677</v>
      </c>
      <c r="D3368" s="169">
        <v>475</v>
      </c>
      <c r="E3368" s="169">
        <v>640</v>
      </c>
      <c r="F3368" s="170">
        <v>1125</v>
      </c>
      <c r="G3368" s="170">
        <v>1345</v>
      </c>
      <c r="H3368" s="165">
        <f t="shared" si="62"/>
        <v>0.47583643122676578</v>
      </c>
      <c r="J3368" t="str">
        <v>Block Group 3, Census Tract 110.01, Blount County, Tennessee</v>
      </c>
    </row>
    <row r="3369" spans="1:10" x14ac:dyDescent="0.3">
      <c r="A3369" s="167" t="s">
        <v>7699</v>
      </c>
      <c r="B3369" s="168" t="s">
        <v>4279</v>
      </c>
      <c r="C3369" s="168" t="s">
        <v>7677</v>
      </c>
      <c r="D3369" s="170">
        <v>1160</v>
      </c>
      <c r="E3369" s="170">
        <v>1580</v>
      </c>
      <c r="F3369" s="170">
        <v>1590</v>
      </c>
      <c r="G3369" s="170">
        <v>1590</v>
      </c>
      <c r="H3369" s="165">
        <f t="shared" si="62"/>
        <v>0.99371069182389937</v>
      </c>
      <c r="J3369" t="str">
        <v>Block Group 3, Census Tract 110.01, Davidson County, Tennessee</v>
      </c>
    </row>
    <row r="3370" spans="1:10" x14ac:dyDescent="0.3">
      <c r="A3370" s="167" t="s">
        <v>7699</v>
      </c>
      <c r="B3370" s="168" t="s">
        <v>4280</v>
      </c>
      <c r="C3370" s="168" t="s">
        <v>7677</v>
      </c>
      <c r="D3370" s="169">
        <v>340</v>
      </c>
      <c r="E3370" s="169">
        <v>560</v>
      </c>
      <c r="F3370" s="169">
        <v>790</v>
      </c>
      <c r="G3370" s="169">
        <v>970</v>
      </c>
      <c r="H3370" s="165">
        <f t="shared" si="62"/>
        <v>0.57731958762886593</v>
      </c>
      <c r="J3370" t="str">
        <v>Block Group 3, Census Tract 110.02, Blount County, Tennessee</v>
      </c>
    </row>
    <row r="3371" spans="1:10" x14ac:dyDescent="0.3">
      <c r="A3371" s="167" t="s">
        <v>7699</v>
      </c>
      <c r="B3371" s="168" t="s">
        <v>4281</v>
      </c>
      <c r="C3371" s="168" t="s">
        <v>7677</v>
      </c>
      <c r="D3371" s="169">
        <v>440</v>
      </c>
      <c r="E3371" s="169">
        <v>585</v>
      </c>
      <c r="F3371" s="169">
        <v>755</v>
      </c>
      <c r="G3371" s="169">
        <v>800</v>
      </c>
      <c r="H3371" s="165">
        <f t="shared" si="62"/>
        <v>0.73124999999999996</v>
      </c>
      <c r="J3371" t="str">
        <v>Block Group 3, Census Tract 110.04, Hamilton County, Tennessee</v>
      </c>
    </row>
    <row r="3372" spans="1:10" x14ac:dyDescent="0.3">
      <c r="A3372" s="167" t="s">
        <v>7699</v>
      </c>
      <c r="B3372" s="168" t="s">
        <v>4282</v>
      </c>
      <c r="C3372" s="168" t="s">
        <v>7677</v>
      </c>
      <c r="D3372" s="169">
        <v>865</v>
      </c>
      <c r="E3372" s="170">
        <v>1680</v>
      </c>
      <c r="F3372" s="170">
        <v>2310</v>
      </c>
      <c r="G3372" s="170">
        <v>2565</v>
      </c>
      <c r="H3372" s="165">
        <f t="shared" si="62"/>
        <v>0.65497076023391809</v>
      </c>
      <c r="J3372" t="str">
        <v>Block Group 3, Census Tract 110.10, Shelby County, Tennessee</v>
      </c>
    </row>
    <row r="3373" spans="1:10" x14ac:dyDescent="0.3">
      <c r="A3373" s="167" t="s">
        <v>7699</v>
      </c>
      <c r="B3373" s="168" t="s">
        <v>4283</v>
      </c>
      <c r="C3373" s="168" t="s">
        <v>7677</v>
      </c>
      <c r="D3373" s="169">
        <v>315</v>
      </c>
      <c r="E3373" s="169">
        <v>580</v>
      </c>
      <c r="F3373" s="170">
        <v>1130</v>
      </c>
      <c r="G3373" s="170">
        <v>1555</v>
      </c>
      <c r="H3373" s="165">
        <f t="shared" si="62"/>
        <v>0.37299035369774919</v>
      </c>
      <c r="J3373" t="str">
        <v>Block Group 3, Census Tract 1102.01, Stewart County, Tennessee</v>
      </c>
    </row>
    <row r="3374" spans="1:10" x14ac:dyDescent="0.3">
      <c r="A3374" s="167" t="s">
        <v>7699</v>
      </c>
      <c r="B3374" s="168" t="s">
        <v>4284</v>
      </c>
      <c r="C3374" s="168" t="s">
        <v>7677</v>
      </c>
      <c r="D3374" s="169">
        <v>945</v>
      </c>
      <c r="E3374" s="170">
        <v>1190</v>
      </c>
      <c r="F3374" s="170">
        <v>1290</v>
      </c>
      <c r="G3374" s="170">
        <v>1410</v>
      </c>
      <c r="H3374" s="165">
        <f t="shared" si="62"/>
        <v>0.84397163120567376</v>
      </c>
      <c r="J3374" t="str">
        <v>Block Group 3, Census Tract 1103, Morgan County, Tennessee</v>
      </c>
    </row>
    <row r="3375" spans="1:10" x14ac:dyDescent="0.3">
      <c r="A3375" s="167" t="s">
        <v>7699</v>
      </c>
      <c r="B3375" s="168" t="s">
        <v>4285</v>
      </c>
      <c r="C3375" s="168" t="s">
        <v>7677</v>
      </c>
      <c r="D3375" s="169">
        <v>660</v>
      </c>
      <c r="E3375" s="169">
        <v>910</v>
      </c>
      <c r="F3375" s="170">
        <v>1040</v>
      </c>
      <c r="G3375" s="170">
        <v>1365</v>
      </c>
      <c r="H3375" s="165">
        <f t="shared" si="62"/>
        <v>0.66666666666666663</v>
      </c>
      <c r="J3375" t="str">
        <v>Block Group 3, Census Tract 1104, Morgan County, Tennessee</v>
      </c>
    </row>
    <row r="3376" spans="1:10" x14ac:dyDescent="0.3">
      <c r="A3376" s="167" t="s">
        <v>7699</v>
      </c>
      <c r="B3376" s="168" t="s">
        <v>4286</v>
      </c>
      <c r="C3376" s="168" t="s">
        <v>7677</v>
      </c>
      <c r="D3376" s="169">
        <v>155</v>
      </c>
      <c r="E3376" s="169">
        <v>445</v>
      </c>
      <c r="F3376" s="169">
        <v>760</v>
      </c>
      <c r="G3376" s="170">
        <v>1120</v>
      </c>
      <c r="H3376" s="165">
        <f t="shared" si="62"/>
        <v>0.39732142857142855</v>
      </c>
      <c r="J3376" t="str">
        <v>Block Group 3, Census Tract 1105, Morgan County, Tennessee</v>
      </c>
    </row>
    <row r="3377" spans="1:10" x14ac:dyDescent="0.3">
      <c r="A3377" s="167" t="s">
        <v>7699</v>
      </c>
      <c r="B3377" s="168" t="s">
        <v>4287</v>
      </c>
      <c r="C3377" s="168" t="s">
        <v>7677</v>
      </c>
      <c r="D3377" s="169">
        <v>100</v>
      </c>
      <c r="E3377" s="169">
        <v>400</v>
      </c>
      <c r="F3377" s="169">
        <v>920</v>
      </c>
      <c r="G3377" s="170">
        <v>1290</v>
      </c>
      <c r="H3377" s="165">
        <f t="shared" si="62"/>
        <v>0.31007751937984496</v>
      </c>
      <c r="J3377" t="str">
        <v>Block Group 3, Census Tract 1107, Stewart County, Tennessee</v>
      </c>
    </row>
    <row r="3378" spans="1:10" x14ac:dyDescent="0.3">
      <c r="A3378" s="167" t="s">
        <v>7699</v>
      </c>
      <c r="B3378" s="168" t="s">
        <v>4288</v>
      </c>
      <c r="C3378" s="168" t="s">
        <v>7677</v>
      </c>
      <c r="D3378" s="169">
        <v>425</v>
      </c>
      <c r="E3378" s="170">
        <v>1115</v>
      </c>
      <c r="F3378" s="170">
        <v>1815</v>
      </c>
      <c r="G3378" s="170">
        <v>2435</v>
      </c>
      <c r="H3378" s="165">
        <f t="shared" si="62"/>
        <v>0.45790554414784396</v>
      </c>
      <c r="J3378" t="str">
        <v>Block Group 3, Census Tract 111, Davidson County, Tennessee</v>
      </c>
    </row>
    <row r="3379" spans="1:10" x14ac:dyDescent="0.3">
      <c r="A3379" s="167" t="s">
        <v>7699</v>
      </c>
      <c r="B3379" s="168" t="s">
        <v>4289</v>
      </c>
      <c r="C3379" s="168" t="s">
        <v>7677</v>
      </c>
      <c r="D3379" s="169">
        <v>505</v>
      </c>
      <c r="E3379" s="170">
        <v>1335</v>
      </c>
      <c r="F3379" s="170">
        <v>1840</v>
      </c>
      <c r="G3379" s="170">
        <v>2990</v>
      </c>
      <c r="H3379" s="165">
        <f t="shared" si="62"/>
        <v>0.44648829431438125</v>
      </c>
      <c r="J3379" t="str">
        <v>Block Group 3, Census Tract 111, Hamilton County, Tennessee</v>
      </c>
    </row>
    <row r="3380" spans="1:10" x14ac:dyDescent="0.3">
      <c r="A3380" s="167" t="s">
        <v>7699</v>
      </c>
      <c r="B3380" s="168" t="s">
        <v>4290</v>
      </c>
      <c r="C3380" s="168" t="s">
        <v>7677</v>
      </c>
      <c r="D3380" s="169">
        <v>490</v>
      </c>
      <c r="E3380" s="169">
        <v>790</v>
      </c>
      <c r="F3380" s="170">
        <v>1355</v>
      </c>
      <c r="G3380" s="170">
        <v>1770</v>
      </c>
      <c r="H3380" s="165">
        <f t="shared" si="62"/>
        <v>0.4463276836158192</v>
      </c>
      <c r="J3380" t="str">
        <v>Block Group 3, Census Tract 111.01, Blount County, Tennessee</v>
      </c>
    </row>
    <row r="3381" spans="1:10" x14ac:dyDescent="0.3">
      <c r="A3381" s="167" t="s">
        <v>7699</v>
      </c>
      <c r="B3381" s="168" t="s">
        <v>4291</v>
      </c>
      <c r="C3381" s="168" t="s">
        <v>7677</v>
      </c>
      <c r="D3381" s="169">
        <v>130</v>
      </c>
      <c r="E3381" s="169">
        <v>275</v>
      </c>
      <c r="F3381" s="169">
        <v>685</v>
      </c>
      <c r="G3381" s="170">
        <v>1135</v>
      </c>
      <c r="H3381" s="165">
        <f t="shared" si="62"/>
        <v>0.24229074889867841</v>
      </c>
      <c r="J3381" t="str">
        <v>Block Group 3, Census Tract 111.01, Bradley County, Tennessee</v>
      </c>
    </row>
    <row r="3382" spans="1:10" x14ac:dyDescent="0.3">
      <c r="A3382" s="167" t="s">
        <v>7699</v>
      </c>
      <c r="B3382" s="168" t="s">
        <v>4292</v>
      </c>
      <c r="C3382" s="168" t="s">
        <v>7677</v>
      </c>
      <c r="D3382" s="169">
        <v>380</v>
      </c>
      <c r="E3382" s="169">
        <v>705</v>
      </c>
      <c r="F3382" s="170">
        <v>1080</v>
      </c>
      <c r="G3382" s="170">
        <v>1485</v>
      </c>
      <c r="H3382" s="165">
        <f t="shared" si="62"/>
        <v>0.47474747474747475</v>
      </c>
      <c r="J3382" t="str">
        <v>Block Group 3, Census Tract 111.01, Maury County, Tennessee</v>
      </c>
    </row>
    <row r="3383" spans="1:10" x14ac:dyDescent="0.3">
      <c r="A3383" s="167" t="s">
        <v>7699</v>
      </c>
      <c r="B3383" s="168" t="s">
        <v>4293</v>
      </c>
      <c r="C3383" s="168" t="s">
        <v>7677</v>
      </c>
      <c r="D3383" s="169">
        <v>135</v>
      </c>
      <c r="E3383" s="169">
        <v>300</v>
      </c>
      <c r="F3383" s="169">
        <v>540</v>
      </c>
      <c r="G3383" s="170">
        <v>1225</v>
      </c>
      <c r="H3383" s="165">
        <f t="shared" si="62"/>
        <v>0.24489795918367346</v>
      </c>
      <c r="J3383" t="str">
        <v>Block Group 3, Census Tract 111.02, Blount County, Tennessee</v>
      </c>
    </row>
    <row r="3384" spans="1:10" x14ac:dyDescent="0.3">
      <c r="A3384" s="167" t="s">
        <v>7699</v>
      </c>
      <c r="B3384" s="168" t="s">
        <v>4294</v>
      </c>
      <c r="C3384" s="168" t="s">
        <v>7677</v>
      </c>
      <c r="D3384" s="169">
        <v>120</v>
      </c>
      <c r="E3384" s="169">
        <v>405</v>
      </c>
      <c r="F3384" s="169">
        <v>550</v>
      </c>
      <c r="G3384" s="169">
        <v>965</v>
      </c>
      <c r="H3384" s="165">
        <f t="shared" si="62"/>
        <v>0.41968911917098445</v>
      </c>
      <c r="J3384" t="str">
        <v>Block Group 3, Census Tract 112, Davidson County, Tennessee</v>
      </c>
    </row>
    <row r="3385" spans="1:10" x14ac:dyDescent="0.3">
      <c r="A3385" s="167" t="s">
        <v>7699</v>
      </c>
      <c r="B3385" s="168" t="s">
        <v>4295</v>
      </c>
      <c r="C3385" s="168" t="s">
        <v>7677</v>
      </c>
      <c r="D3385" s="169">
        <v>450</v>
      </c>
      <c r="E3385" s="170">
        <v>1100</v>
      </c>
      <c r="F3385" s="170">
        <v>1705</v>
      </c>
      <c r="G3385" s="170">
        <v>2235</v>
      </c>
      <c r="H3385" s="165">
        <f t="shared" si="62"/>
        <v>0.49217002237136465</v>
      </c>
      <c r="J3385" t="str">
        <v>Block Group 3, Census Tract 112, Maury County, Tennessee</v>
      </c>
    </row>
    <row r="3386" spans="1:10" x14ac:dyDescent="0.3">
      <c r="A3386" s="167" t="s">
        <v>7699</v>
      </c>
      <c r="B3386" s="168" t="s">
        <v>4296</v>
      </c>
      <c r="C3386" s="168" t="s">
        <v>7677</v>
      </c>
      <c r="D3386" s="169">
        <v>460</v>
      </c>
      <c r="E3386" s="170">
        <v>1210</v>
      </c>
      <c r="F3386" s="170">
        <v>2115</v>
      </c>
      <c r="G3386" s="170">
        <v>3340</v>
      </c>
      <c r="H3386" s="165">
        <f t="shared" si="62"/>
        <v>0.36227544910179643</v>
      </c>
      <c r="J3386" t="str">
        <v>Block Group 3, Census Tract 112, Shelby County, Tennessee</v>
      </c>
    </row>
    <row r="3387" spans="1:10" x14ac:dyDescent="0.3">
      <c r="A3387" s="167" t="s">
        <v>7699</v>
      </c>
      <c r="B3387" s="168" t="s">
        <v>4297</v>
      </c>
      <c r="C3387" s="168" t="s">
        <v>7677</v>
      </c>
      <c r="D3387" s="169">
        <v>305</v>
      </c>
      <c r="E3387" s="169">
        <v>445</v>
      </c>
      <c r="F3387" s="169">
        <v>600</v>
      </c>
      <c r="G3387" s="169">
        <v>855</v>
      </c>
      <c r="H3387" s="165">
        <f t="shared" si="62"/>
        <v>0.52046783625730997</v>
      </c>
      <c r="J3387" t="str">
        <v>Block Group 3, Census Tract 112.01, Blount County, Tennessee</v>
      </c>
    </row>
    <row r="3388" spans="1:10" x14ac:dyDescent="0.3">
      <c r="A3388" s="167" t="s">
        <v>7699</v>
      </c>
      <c r="B3388" s="168" t="s">
        <v>4298</v>
      </c>
      <c r="C3388" s="168" t="s">
        <v>7677</v>
      </c>
      <c r="D3388" s="169">
        <v>90</v>
      </c>
      <c r="E3388" s="169">
        <v>260</v>
      </c>
      <c r="F3388" s="169">
        <v>260</v>
      </c>
      <c r="G3388" s="169">
        <v>780</v>
      </c>
      <c r="H3388" s="165">
        <f t="shared" si="62"/>
        <v>0.33333333333333331</v>
      </c>
      <c r="J3388" t="str">
        <v>Block Group 3, Census Tract 112.01, Bradley County, Tennessee</v>
      </c>
    </row>
    <row r="3389" spans="1:10" x14ac:dyDescent="0.3">
      <c r="A3389" s="167" t="s">
        <v>7699</v>
      </c>
      <c r="B3389" s="168" t="s">
        <v>4299</v>
      </c>
      <c r="C3389" s="168" t="s">
        <v>7677</v>
      </c>
      <c r="D3389" s="169">
        <v>120</v>
      </c>
      <c r="E3389" s="169">
        <v>155</v>
      </c>
      <c r="F3389" s="169">
        <v>695</v>
      </c>
      <c r="G3389" s="169">
        <v>920</v>
      </c>
      <c r="H3389" s="165">
        <f t="shared" si="62"/>
        <v>0.16847826086956522</v>
      </c>
      <c r="J3389" t="str">
        <v>Block Group 3, Census Tract 112.03, Hamilton County, Tennessee</v>
      </c>
    </row>
    <row r="3390" spans="1:10" x14ac:dyDescent="0.3">
      <c r="A3390" s="167" t="s">
        <v>7699</v>
      </c>
      <c r="B3390" s="168" t="s">
        <v>4300</v>
      </c>
      <c r="C3390" s="168" t="s">
        <v>7677</v>
      </c>
      <c r="D3390" s="169">
        <v>125</v>
      </c>
      <c r="E3390" s="169">
        <v>570</v>
      </c>
      <c r="F3390" s="170">
        <v>1565</v>
      </c>
      <c r="G3390" s="170">
        <v>2485</v>
      </c>
      <c r="H3390" s="165">
        <f t="shared" si="62"/>
        <v>0.22937625754527163</v>
      </c>
      <c r="J3390" t="str">
        <v>Block Group 3, Census Tract 112.04, Hamilton County, Tennessee</v>
      </c>
    </row>
    <row r="3391" spans="1:10" x14ac:dyDescent="0.3">
      <c r="A3391" s="167" t="s">
        <v>7699</v>
      </c>
      <c r="B3391" s="168" t="s">
        <v>4301</v>
      </c>
      <c r="C3391" s="168" t="s">
        <v>7677</v>
      </c>
      <c r="D3391" s="169">
        <v>215</v>
      </c>
      <c r="E3391" s="169">
        <v>260</v>
      </c>
      <c r="F3391" s="169">
        <v>920</v>
      </c>
      <c r="G3391" s="170">
        <v>1215</v>
      </c>
      <c r="H3391" s="165">
        <f t="shared" si="62"/>
        <v>0.2139917695473251</v>
      </c>
      <c r="J3391" t="str">
        <v>Block Group 3, Census Tract 112.05, Hamilton County, Tennessee</v>
      </c>
    </row>
    <row r="3392" spans="1:10" x14ac:dyDescent="0.3">
      <c r="A3392" s="167" t="s">
        <v>7699</v>
      </c>
      <c r="B3392" s="168" t="s">
        <v>4302</v>
      </c>
      <c r="C3392" s="168" t="s">
        <v>7677</v>
      </c>
      <c r="D3392" s="169">
        <v>155</v>
      </c>
      <c r="E3392" s="169">
        <v>655</v>
      </c>
      <c r="F3392" s="169">
        <v>960</v>
      </c>
      <c r="G3392" s="170">
        <v>2690</v>
      </c>
      <c r="H3392" s="165">
        <f t="shared" si="62"/>
        <v>0.24349442379182157</v>
      </c>
      <c r="J3392" t="str">
        <v>Block Group 3, Census Tract 112.06, Hamilton County, Tennessee</v>
      </c>
    </row>
    <row r="3393" spans="1:10" x14ac:dyDescent="0.3">
      <c r="A3393" s="167" t="s">
        <v>7699</v>
      </c>
      <c r="B3393" s="168" t="s">
        <v>4303</v>
      </c>
      <c r="C3393" s="168" t="s">
        <v>7677</v>
      </c>
      <c r="D3393" s="169">
        <v>535</v>
      </c>
      <c r="E3393" s="169">
        <v>690</v>
      </c>
      <c r="F3393" s="170">
        <v>1170</v>
      </c>
      <c r="G3393" s="170">
        <v>1665</v>
      </c>
      <c r="H3393" s="165">
        <f t="shared" si="62"/>
        <v>0.4144144144144144</v>
      </c>
      <c r="J3393" t="str">
        <v>Block Group 3, Census Tract 113, Davidson County, Tennessee</v>
      </c>
    </row>
    <row r="3394" spans="1:10" x14ac:dyDescent="0.3">
      <c r="A3394" s="167" t="s">
        <v>7699</v>
      </c>
      <c r="B3394" s="168" t="s">
        <v>4304</v>
      </c>
      <c r="C3394" s="168" t="s">
        <v>373</v>
      </c>
      <c r="D3394" s="169">
        <v>845</v>
      </c>
      <c r="E3394" s="170">
        <v>1020</v>
      </c>
      <c r="F3394" s="170">
        <v>1395</v>
      </c>
      <c r="G3394" s="170">
        <v>1480</v>
      </c>
      <c r="H3394" s="165">
        <f t="shared" si="62"/>
        <v>0.68918918918918914</v>
      </c>
      <c r="J3394" t="str">
        <v>Block Group 3, Census Tract 113.01, Blount County, Tennessee</v>
      </c>
    </row>
    <row r="3395" spans="1:10" x14ac:dyDescent="0.3">
      <c r="A3395" s="167" t="s">
        <v>7699</v>
      </c>
      <c r="B3395" s="168" t="s">
        <v>4305</v>
      </c>
      <c r="C3395" s="168" t="s">
        <v>373</v>
      </c>
      <c r="D3395" s="169">
        <v>100</v>
      </c>
      <c r="E3395" s="169">
        <v>560</v>
      </c>
      <c r="F3395" s="170">
        <v>1505</v>
      </c>
      <c r="G3395" s="170">
        <v>2560</v>
      </c>
      <c r="H3395" s="165">
        <f t="shared" si="62"/>
        <v>0.21875</v>
      </c>
      <c r="J3395" t="str">
        <v>Block Group 3, Census Tract 113.02, Blount County, Tennessee</v>
      </c>
    </row>
    <row r="3396" spans="1:10" x14ac:dyDescent="0.3">
      <c r="A3396" s="167" t="s">
        <v>7699</v>
      </c>
      <c r="B3396" s="168" t="s">
        <v>4306</v>
      </c>
      <c r="C3396" s="168" t="s">
        <v>373</v>
      </c>
      <c r="D3396" s="169">
        <v>265</v>
      </c>
      <c r="E3396" s="169">
        <v>625</v>
      </c>
      <c r="F3396" s="170">
        <v>1870</v>
      </c>
      <c r="G3396" s="170">
        <v>2495</v>
      </c>
      <c r="H3396" s="165">
        <f t="shared" ref="H3396:H3459" si="63">E3396/G3396</f>
        <v>0.25050100200400799</v>
      </c>
      <c r="J3396" t="str">
        <v>Block Group 3, Census Tract 113.11, Hamilton County, Tennessee</v>
      </c>
    </row>
    <row r="3397" spans="1:10" x14ac:dyDescent="0.3">
      <c r="A3397" s="167" t="s">
        <v>7699</v>
      </c>
      <c r="B3397" s="168" t="s">
        <v>4307</v>
      </c>
      <c r="C3397" s="168" t="s">
        <v>373</v>
      </c>
      <c r="D3397" s="169">
        <v>300</v>
      </c>
      <c r="E3397" s="169">
        <v>810</v>
      </c>
      <c r="F3397" s="170">
        <v>1040</v>
      </c>
      <c r="G3397" s="170">
        <v>1190</v>
      </c>
      <c r="H3397" s="165">
        <f t="shared" si="63"/>
        <v>0.68067226890756305</v>
      </c>
      <c r="J3397" t="str">
        <v>Block Group 3, Census Tract 113.14, Hamilton County, Tennessee</v>
      </c>
    </row>
    <row r="3398" spans="1:10" x14ac:dyDescent="0.3">
      <c r="A3398" s="167" t="s">
        <v>7699</v>
      </c>
      <c r="B3398" s="168" t="s">
        <v>4308</v>
      </c>
      <c r="C3398" s="168" t="s">
        <v>373</v>
      </c>
      <c r="D3398" s="169">
        <v>675</v>
      </c>
      <c r="E3398" s="170">
        <v>1220</v>
      </c>
      <c r="F3398" s="170">
        <v>1580</v>
      </c>
      <c r="G3398" s="170">
        <v>2055</v>
      </c>
      <c r="H3398" s="165">
        <f t="shared" si="63"/>
        <v>0.59367396593673971</v>
      </c>
      <c r="J3398" t="str">
        <v>Block Group 3, Census Tract 113.21, Hamilton County, Tennessee</v>
      </c>
    </row>
    <row r="3399" spans="1:10" x14ac:dyDescent="0.3">
      <c r="A3399" s="167" t="s">
        <v>7699</v>
      </c>
      <c r="B3399" s="168" t="s">
        <v>4309</v>
      </c>
      <c r="C3399" s="168" t="s">
        <v>373</v>
      </c>
      <c r="D3399" s="169">
        <v>825</v>
      </c>
      <c r="E3399" s="170">
        <v>1615</v>
      </c>
      <c r="F3399" s="170">
        <v>2180</v>
      </c>
      <c r="G3399" s="170">
        <v>2345</v>
      </c>
      <c r="H3399" s="165">
        <f t="shared" si="63"/>
        <v>0.68869936034115142</v>
      </c>
      <c r="J3399" t="str">
        <v>Block Group 3, Census Tract 113.23, Hamilton County, Tennessee</v>
      </c>
    </row>
    <row r="3400" spans="1:10" x14ac:dyDescent="0.3">
      <c r="A3400" s="167" t="s">
        <v>7699</v>
      </c>
      <c r="B3400" s="168" t="s">
        <v>4310</v>
      </c>
      <c r="C3400" s="168" t="s">
        <v>373</v>
      </c>
      <c r="D3400" s="169">
        <v>890</v>
      </c>
      <c r="E3400" s="170">
        <v>1160</v>
      </c>
      <c r="F3400" s="170">
        <v>1325</v>
      </c>
      <c r="G3400" s="170">
        <v>1335</v>
      </c>
      <c r="H3400" s="165">
        <f t="shared" si="63"/>
        <v>0.86891385767790263</v>
      </c>
      <c r="J3400" t="str">
        <v>Block Group 3, Census Tract 113.25, Hamilton County, Tennessee</v>
      </c>
    </row>
    <row r="3401" spans="1:10" x14ac:dyDescent="0.3">
      <c r="A3401" s="167" t="s">
        <v>7699</v>
      </c>
      <c r="B3401" s="168" t="s">
        <v>4311</v>
      </c>
      <c r="C3401" s="168" t="s">
        <v>373</v>
      </c>
      <c r="D3401" s="169">
        <v>110</v>
      </c>
      <c r="E3401" s="169">
        <v>335</v>
      </c>
      <c r="F3401" s="169">
        <v>645</v>
      </c>
      <c r="G3401" s="169">
        <v>920</v>
      </c>
      <c r="H3401" s="165">
        <f t="shared" si="63"/>
        <v>0.3641304347826087</v>
      </c>
      <c r="J3401" t="str">
        <v>Block Group 3, Census Tract 113.26, Hamilton County, Tennessee</v>
      </c>
    </row>
    <row r="3402" spans="1:10" x14ac:dyDescent="0.3">
      <c r="A3402" s="167" t="s">
        <v>7699</v>
      </c>
      <c r="B3402" s="168" t="s">
        <v>4312</v>
      </c>
      <c r="C3402" s="168" t="s">
        <v>373</v>
      </c>
      <c r="D3402" s="169">
        <v>375</v>
      </c>
      <c r="E3402" s="169">
        <v>675</v>
      </c>
      <c r="F3402" s="169">
        <v>985</v>
      </c>
      <c r="G3402" s="170">
        <v>1365</v>
      </c>
      <c r="H3402" s="165">
        <f t="shared" si="63"/>
        <v>0.49450549450549453</v>
      </c>
      <c r="J3402" t="str">
        <v>Block Group 3, Census Tract 114, Davidson County, Tennessee</v>
      </c>
    </row>
    <row r="3403" spans="1:10" x14ac:dyDescent="0.3">
      <c r="A3403" s="167" t="s">
        <v>7699</v>
      </c>
      <c r="B3403" s="168" t="s">
        <v>4313</v>
      </c>
      <c r="C3403" s="168" t="s">
        <v>373</v>
      </c>
      <c r="D3403" s="169">
        <v>640</v>
      </c>
      <c r="E3403" s="169">
        <v>965</v>
      </c>
      <c r="F3403" s="170">
        <v>1420</v>
      </c>
      <c r="G3403" s="170">
        <v>1750</v>
      </c>
      <c r="H3403" s="165">
        <f t="shared" si="63"/>
        <v>0.55142857142857138</v>
      </c>
      <c r="J3403" t="str">
        <v>Block Group 3, Census Tract 114.01, Shelby County, Tennessee</v>
      </c>
    </row>
    <row r="3404" spans="1:10" x14ac:dyDescent="0.3">
      <c r="A3404" s="167" t="s">
        <v>7699</v>
      </c>
      <c r="B3404" s="168" t="s">
        <v>4314</v>
      </c>
      <c r="C3404" s="168" t="s">
        <v>373</v>
      </c>
      <c r="D3404" s="169">
        <v>425</v>
      </c>
      <c r="E3404" s="170">
        <v>1640</v>
      </c>
      <c r="F3404" s="170">
        <v>1755</v>
      </c>
      <c r="G3404" s="170">
        <v>2080</v>
      </c>
      <c r="H3404" s="165">
        <f t="shared" si="63"/>
        <v>0.78846153846153844</v>
      </c>
      <c r="J3404" t="str">
        <v>Block Group 3, Census Tract 114.02, Hamilton County, Tennessee</v>
      </c>
    </row>
    <row r="3405" spans="1:10" x14ac:dyDescent="0.3">
      <c r="A3405" s="167" t="s">
        <v>7699</v>
      </c>
      <c r="B3405" s="168" t="s">
        <v>4315</v>
      </c>
      <c r="C3405" s="168" t="s">
        <v>373</v>
      </c>
      <c r="D3405" s="169">
        <v>570</v>
      </c>
      <c r="E3405" s="170">
        <v>1055</v>
      </c>
      <c r="F3405" s="170">
        <v>1465</v>
      </c>
      <c r="G3405" s="170">
        <v>1950</v>
      </c>
      <c r="H3405" s="165">
        <f t="shared" si="63"/>
        <v>0.54102564102564099</v>
      </c>
      <c r="J3405" t="str">
        <v>Block Group 3, Census Tract 114.11, Hamilton County, Tennessee</v>
      </c>
    </row>
    <row r="3406" spans="1:10" x14ac:dyDescent="0.3">
      <c r="A3406" s="167" t="s">
        <v>7699</v>
      </c>
      <c r="B3406" s="168" t="s">
        <v>4316</v>
      </c>
      <c r="C3406" s="168" t="s">
        <v>373</v>
      </c>
      <c r="D3406" s="169">
        <v>315</v>
      </c>
      <c r="E3406" s="169">
        <v>860</v>
      </c>
      <c r="F3406" s="170">
        <v>1745</v>
      </c>
      <c r="G3406" s="170">
        <v>1915</v>
      </c>
      <c r="H3406" s="165">
        <f t="shared" si="63"/>
        <v>0.44908616187989558</v>
      </c>
      <c r="J3406" t="str">
        <v>Block Group 3, Census Tract 114.13, Hamilton County, Tennessee</v>
      </c>
    </row>
    <row r="3407" spans="1:10" x14ac:dyDescent="0.3">
      <c r="A3407" s="167" t="s">
        <v>7699</v>
      </c>
      <c r="B3407" s="168" t="s">
        <v>4317</v>
      </c>
      <c r="C3407" s="168" t="s">
        <v>373</v>
      </c>
      <c r="D3407" s="169">
        <v>610</v>
      </c>
      <c r="E3407" s="170">
        <v>1340</v>
      </c>
      <c r="F3407" s="170">
        <v>1935</v>
      </c>
      <c r="G3407" s="170">
        <v>2685</v>
      </c>
      <c r="H3407" s="165">
        <f t="shared" si="63"/>
        <v>0.49906890130353815</v>
      </c>
      <c r="J3407" t="str">
        <v>Block Group 3, Census Tract 114.45, Hamilton County, Tennessee</v>
      </c>
    </row>
    <row r="3408" spans="1:10" x14ac:dyDescent="0.3">
      <c r="A3408" s="167" t="s">
        <v>7699</v>
      </c>
      <c r="B3408" s="168" t="s">
        <v>4318</v>
      </c>
      <c r="C3408" s="168" t="s">
        <v>373</v>
      </c>
      <c r="D3408" s="169">
        <v>935</v>
      </c>
      <c r="E3408" s="170">
        <v>1660</v>
      </c>
      <c r="F3408" s="170">
        <v>2905</v>
      </c>
      <c r="G3408" s="170">
        <v>4205</v>
      </c>
      <c r="H3408" s="165">
        <f t="shared" si="63"/>
        <v>0.39476813317479192</v>
      </c>
      <c r="J3408" t="str">
        <v>Block Group 3, Census Tract 114.46, Hamilton County, Tennessee</v>
      </c>
    </row>
    <row r="3409" spans="1:10" x14ac:dyDescent="0.3">
      <c r="A3409" s="167" t="s">
        <v>7699</v>
      </c>
      <c r="B3409" s="168" t="s">
        <v>4319</v>
      </c>
      <c r="C3409" s="168" t="s">
        <v>373</v>
      </c>
      <c r="D3409" s="169">
        <v>875</v>
      </c>
      <c r="E3409" s="170">
        <v>1655</v>
      </c>
      <c r="F3409" s="170">
        <v>2490</v>
      </c>
      <c r="G3409" s="170">
        <v>2830</v>
      </c>
      <c r="H3409" s="165">
        <f t="shared" si="63"/>
        <v>0.5848056537102474</v>
      </c>
      <c r="J3409" t="str">
        <v>Block Group 3, Census Tract 114.47, Hamilton County, Tennessee</v>
      </c>
    </row>
    <row r="3410" spans="1:10" x14ac:dyDescent="0.3">
      <c r="A3410" s="167" t="s">
        <v>7699</v>
      </c>
      <c r="B3410" s="168" t="s">
        <v>4320</v>
      </c>
      <c r="C3410" s="168" t="s">
        <v>373</v>
      </c>
      <c r="D3410" s="170">
        <v>1505</v>
      </c>
      <c r="E3410" s="170">
        <v>2565</v>
      </c>
      <c r="F3410" s="170">
        <v>3280</v>
      </c>
      <c r="G3410" s="170">
        <v>4045</v>
      </c>
      <c r="H3410" s="165">
        <f t="shared" si="63"/>
        <v>0.63411619283065512</v>
      </c>
      <c r="J3410" t="str">
        <v>Block Group 3, Census Tract 114.48, Hamilton County, Tennessee</v>
      </c>
    </row>
    <row r="3411" spans="1:10" x14ac:dyDescent="0.3">
      <c r="A3411" s="167" t="s">
        <v>7699</v>
      </c>
      <c r="B3411" s="168" t="s">
        <v>4321</v>
      </c>
      <c r="C3411" s="168" t="s">
        <v>373</v>
      </c>
      <c r="D3411" s="170">
        <v>1325</v>
      </c>
      <c r="E3411" s="170">
        <v>1500</v>
      </c>
      <c r="F3411" s="170">
        <v>2155</v>
      </c>
      <c r="G3411" s="170">
        <v>2655</v>
      </c>
      <c r="H3411" s="165">
        <f t="shared" si="63"/>
        <v>0.56497175141242939</v>
      </c>
      <c r="J3411" t="str">
        <v>Block Group 3, Census Tract 115, Davidson County, Tennessee</v>
      </c>
    </row>
    <row r="3412" spans="1:10" x14ac:dyDescent="0.3">
      <c r="A3412" s="167" t="s">
        <v>7699</v>
      </c>
      <c r="B3412" s="168" t="s">
        <v>4322</v>
      </c>
      <c r="C3412" s="168" t="s">
        <v>373</v>
      </c>
      <c r="D3412" s="169">
        <v>165</v>
      </c>
      <c r="E3412" s="169">
        <v>255</v>
      </c>
      <c r="F3412" s="169">
        <v>445</v>
      </c>
      <c r="G3412" s="170">
        <v>1125</v>
      </c>
      <c r="H3412" s="165">
        <f t="shared" si="63"/>
        <v>0.22666666666666666</v>
      </c>
      <c r="J3412" t="str">
        <v>Block Group 3, Census Tract 115, Shelby County, Tennessee</v>
      </c>
    </row>
    <row r="3413" spans="1:10" x14ac:dyDescent="0.3">
      <c r="A3413" s="167" t="s">
        <v>7699</v>
      </c>
      <c r="B3413" s="168" t="s">
        <v>4323</v>
      </c>
      <c r="C3413" s="168" t="s">
        <v>373</v>
      </c>
      <c r="D3413" s="169">
        <v>175</v>
      </c>
      <c r="E3413" s="169">
        <v>230</v>
      </c>
      <c r="F3413" s="169">
        <v>910</v>
      </c>
      <c r="G3413" s="170">
        <v>1750</v>
      </c>
      <c r="H3413" s="165">
        <f t="shared" si="63"/>
        <v>0.13142857142857142</v>
      </c>
      <c r="J3413" t="str">
        <v>Block Group 3, Census Tract 115.01, Bradley County, Tennessee</v>
      </c>
    </row>
    <row r="3414" spans="1:10" x14ac:dyDescent="0.3">
      <c r="A3414" s="167" t="s">
        <v>7699</v>
      </c>
      <c r="B3414" s="168" t="s">
        <v>4324</v>
      </c>
      <c r="C3414" s="168" t="s">
        <v>373</v>
      </c>
      <c r="D3414" s="169">
        <v>395</v>
      </c>
      <c r="E3414" s="169">
        <v>505</v>
      </c>
      <c r="F3414" s="169">
        <v>770</v>
      </c>
      <c r="G3414" s="169">
        <v>970</v>
      </c>
      <c r="H3414" s="165">
        <f t="shared" si="63"/>
        <v>0.52061855670103097</v>
      </c>
      <c r="J3414" t="str">
        <v>Block Group 3, Census Tract 115.02, Blount County, Tennessee</v>
      </c>
    </row>
    <row r="3415" spans="1:10" x14ac:dyDescent="0.3">
      <c r="A3415" s="167" t="s">
        <v>7699</v>
      </c>
      <c r="B3415" s="168" t="s">
        <v>4325</v>
      </c>
      <c r="C3415" s="168" t="s">
        <v>373</v>
      </c>
      <c r="D3415" s="169">
        <v>335</v>
      </c>
      <c r="E3415" s="169">
        <v>760</v>
      </c>
      <c r="F3415" s="170">
        <v>1390</v>
      </c>
      <c r="G3415" s="170">
        <v>1615</v>
      </c>
      <c r="H3415" s="165">
        <f t="shared" si="63"/>
        <v>0.47058823529411764</v>
      </c>
      <c r="J3415" t="str">
        <v>Block Group 3, Census Tract 115.03, Blount County, Tennessee</v>
      </c>
    </row>
    <row r="3416" spans="1:10" x14ac:dyDescent="0.3">
      <c r="A3416" s="167" t="s">
        <v>7699</v>
      </c>
      <c r="B3416" s="168" t="s">
        <v>4326</v>
      </c>
      <c r="C3416" s="168" t="s">
        <v>373</v>
      </c>
      <c r="D3416" s="169">
        <v>180</v>
      </c>
      <c r="E3416" s="169">
        <v>460</v>
      </c>
      <c r="F3416" s="170">
        <v>1045</v>
      </c>
      <c r="G3416" s="170">
        <v>1545</v>
      </c>
      <c r="H3416" s="165">
        <f t="shared" si="63"/>
        <v>0.29773462783171523</v>
      </c>
      <c r="J3416" t="str">
        <v>Block Group 3, Census Tract 116, Davidson County, Tennessee</v>
      </c>
    </row>
    <row r="3417" spans="1:10" x14ac:dyDescent="0.3">
      <c r="A3417" s="167" t="s">
        <v>7699</v>
      </c>
      <c r="B3417" s="168" t="s">
        <v>4327</v>
      </c>
      <c r="C3417" s="168" t="s">
        <v>373</v>
      </c>
      <c r="D3417" s="169">
        <v>650</v>
      </c>
      <c r="E3417" s="170">
        <v>1200</v>
      </c>
      <c r="F3417" s="170">
        <v>1835</v>
      </c>
      <c r="G3417" s="170">
        <v>2305</v>
      </c>
      <c r="H3417" s="165">
        <f t="shared" si="63"/>
        <v>0.52060737527114964</v>
      </c>
      <c r="J3417" t="str">
        <v>Block Group 3, Census Tract 116, Hamilton County, Tennessee</v>
      </c>
    </row>
    <row r="3418" spans="1:10" x14ac:dyDescent="0.3">
      <c r="A3418" s="167" t="s">
        <v>7699</v>
      </c>
      <c r="B3418" s="168" t="s">
        <v>4328</v>
      </c>
      <c r="C3418" s="168" t="s">
        <v>373</v>
      </c>
      <c r="D3418" s="169">
        <v>0</v>
      </c>
      <c r="E3418" s="169">
        <v>25</v>
      </c>
      <c r="F3418" s="169">
        <v>200</v>
      </c>
      <c r="G3418" s="169">
        <v>980</v>
      </c>
      <c r="H3418" s="165">
        <f t="shared" si="63"/>
        <v>2.5510204081632654E-2</v>
      </c>
      <c r="J3418" t="str">
        <v>Block Group 3, Census Tract 116, Shelby County, Tennessee</v>
      </c>
    </row>
    <row r="3419" spans="1:10" x14ac:dyDescent="0.3">
      <c r="A3419" s="167" t="s">
        <v>7699</v>
      </c>
      <c r="B3419" s="168" t="s">
        <v>4329</v>
      </c>
      <c r="C3419" s="168" t="s">
        <v>373</v>
      </c>
      <c r="D3419" s="169">
        <v>415</v>
      </c>
      <c r="E3419" s="169">
        <v>715</v>
      </c>
      <c r="F3419" s="170">
        <v>1440</v>
      </c>
      <c r="G3419" s="170">
        <v>2275</v>
      </c>
      <c r="H3419" s="165">
        <f t="shared" si="63"/>
        <v>0.31428571428571428</v>
      </c>
      <c r="J3419" t="str">
        <v>Block Group 3, Census Tract 116.01, Bradley County, Tennessee</v>
      </c>
    </row>
    <row r="3420" spans="1:10" x14ac:dyDescent="0.3">
      <c r="A3420" s="167" t="s">
        <v>7699</v>
      </c>
      <c r="B3420" s="168" t="s">
        <v>4330</v>
      </c>
      <c r="C3420" s="168" t="s">
        <v>373</v>
      </c>
      <c r="D3420" s="169">
        <v>365</v>
      </c>
      <c r="E3420" s="169">
        <v>890</v>
      </c>
      <c r="F3420" s="170">
        <v>1525</v>
      </c>
      <c r="G3420" s="170">
        <v>2090</v>
      </c>
      <c r="H3420" s="165">
        <f t="shared" si="63"/>
        <v>0.42583732057416268</v>
      </c>
      <c r="J3420" t="str">
        <v>Block Group 3, Census Tract 116.02, Bradley County, Tennessee</v>
      </c>
    </row>
    <row r="3421" spans="1:10" x14ac:dyDescent="0.3">
      <c r="A3421" s="167" t="s">
        <v>7699</v>
      </c>
      <c r="B3421" s="168" t="s">
        <v>4331</v>
      </c>
      <c r="C3421" s="168" t="s">
        <v>373</v>
      </c>
      <c r="D3421" s="169">
        <v>55</v>
      </c>
      <c r="E3421" s="169">
        <v>225</v>
      </c>
      <c r="F3421" s="169">
        <v>610</v>
      </c>
      <c r="G3421" s="170">
        <v>1000</v>
      </c>
      <c r="H3421" s="165">
        <f t="shared" si="63"/>
        <v>0.22500000000000001</v>
      </c>
      <c r="J3421" t="str">
        <v>Block Group 3, Census Tract 116.03, Blount County, Tennessee</v>
      </c>
    </row>
    <row r="3422" spans="1:10" x14ac:dyDescent="0.3">
      <c r="A3422" s="167" t="s">
        <v>7699</v>
      </c>
      <c r="B3422" s="168" t="s">
        <v>4332</v>
      </c>
      <c r="C3422" s="168" t="s">
        <v>373</v>
      </c>
      <c r="D3422" s="169">
        <v>110</v>
      </c>
      <c r="E3422" s="169">
        <v>335</v>
      </c>
      <c r="F3422" s="169">
        <v>515</v>
      </c>
      <c r="G3422" s="169">
        <v>715</v>
      </c>
      <c r="H3422" s="165">
        <f t="shared" si="63"/>
        <v>0.46853146853146854</v>
      </c>
      <c r="J3422" t="str">
        <v>Block Group 3, Census Tract 116.06, Blount County, Tennessee</v>
      </c>
    </row>
    <row r="3423" spans="1:10" x14ac:dyDescent="0.3">
      <c r="A3423" s="167" t="s">
        <v>7699</v>
      </c>
      <c r="B3423" s="168" t="s">
        <v>4333</v>
      </c>
      <c r="C3423" s="168" t="s">
        <v>373</v>
      </c>
      <c r="D3423" s="169">
        <v>270</v>
      </c>
      <c r="E3423" s="169">
        <v>945</v>
      </c>
      <c r="F3423" s="170">
        <v>1510</v>
      </c>
      <c r="G3423" s="170">
        <v>1655</v>
      </c>
      <c r="H3423" s="165">
        <f t="shared" si="63"/>
        <v>0.57099697885196377</v>
      </c>
      <c r="J3423" t="str">
        <v>Block Group 3, Census Tract 117, Davidson County, Tennessee</v>
      </c>
    </row>
    <row r="3424" spans="1:10" x14ac:dyDescent="0.3">
      <c r="A3424" s="167" t="s">
        <v>7699</v>
      </c>
      <c r="B3424" s="168" t="s">
        <v>4334</v>
      </c>
      <c r="C3424" s="168" t="s">
        <v>373</v>
      </c>
      <c r="D3424" s="169">
        <v>200</v>
      </c>
      <c r="E3424" s="169">
        <v>380</v>
      </c>
      <c r="F3424" s="169">
        <v>965</v>
      </c>
      <c r="G3424" s="170">
        <v>1495</v>
      </c>
      <c r="H3424" s="165">
        <f t="shared" si="63"/>
        <v>0.25418060200668896</v>
      </c>
      <c r="J3424" t="str">
        <v>Block Group 3, Census Tract 117, Hamilton County, Tennessee</v>
      </c>
    </row>
    <row r="3425" spans="1:10" x14ac:dyDescent="0.3">
      <c r="A3425" s="167" t="s">
        <v>7699</v>
      </c>
      <c r="B3425" s="168" t="s">
        <v>4335</v>
      </c>
      <c r="C3425" s="168" t="s">
        <v>373</v>
      </c>
      <c r="D3425" s="169">
        <v>515</v>
      </c>
      <c r="E3425" s="169">
        <v>885</v>
      </c>
      <c r="F3425" s="170">
        <v>1380</v>
      </c>
      <c r="G3425" s="170">
        <v>2070</v>
      </c>
      <c r="H3425" s="165">
        <f t="shared" si="63"/>
        <v>0.42753623188405798</v>
      </c>
      <c r="J3425" t="str">
        <v>Block Group 3, Census Tract 118, Davidson County, Tennessee</v>
      </c>
    </row>
    <row r="3426" spans="1:10" x14ac:dyDescent="0.3">
      <c r="A3426" s="167" t="s">
        <v>7699</v>
      </c>
      <c r="B3426" s="168" t="s">
        <v>4336</v>
      </c>
      <c r="C3426" s="168" t="s">
        <v>373</v>
      </c>
      <c r="D3426" s="169">
        <v>30</v>
      </c>
      <c r="E3426" s="169">
        <v>190</v>
      </c>
      <c r="F3426" s="169">
        <v>370</v>
      </c>
      <c r="G3426" s="169">
        <v>765</v>
      </c>
      <c r="H3426" s="165">
        <f t="shared" si="63"/>
        <v>0.24836601307189543</v>
      </c>
      <c r="J3426" t="str">
        <v>Block Group 3, Census Tract 118, Hamilton County, Tennessee</v>
      </c>
    </row>
    <row r="3427" spans="1:10" x14ac:dyDescent="0.3">
      <c r="A3427" s="167" t="s">
        <v>7699</v>
      </c>
      <c r="B3427" s="168" t="s">
        <v>4337</v>
      </c>
      <c r="C3427" s="168" t="s">
        <v>373</v>
      </c>
      <c r="D3427" s="169">
        <v>575</v>
      </c>
      <c r="E3427" s="169">
        <v>890</v>
      </c>
      <c r="F3427" s="170">
        <v>1095</v>
      </c>
      <c r="G3427" s="170">
        <v>1505</v>
      </c>
      <c r="H3427" s="165">
        <f t="shared" si="63"/>
        <v>0.59136212624584716</v>
      </c>
      <c r="J3427" t="str">
        <v>Block Group 3, Census Tract 118, Shelby County, Tennessee</v>
      </c>
    </row>
    <row r="3428" spans="1:10" x14ac:dyDescent="0.3">
      <c r="A3428" s="167" t="s">
        <v>7699</v>
      </c>
      <c r="B3428" s="168" t="s">
        <v>4338</v>
      </c>
      <c r="C3428" s="168" t="s">
        <v>373</v>
      </c>
      <c r="D3428" s="169">
        <v>370</v>
      </c>
      <c r="E3428" s="169">
        <v>395</v>
      </c>
      <c r="F3428" s="169">
        <v>580</v>
      </c>
      <c r="G3428" s="169">
        <v>625</v>
      </c>
      <c r="H3428" s="165">
        <f t="shared" si="63"/>
        <v>0.63200000000000001</v>
      </c>
      <c r="J3428" t="str">
        <v>Block Group 3, Census Tract 12, Hamilton County, Tennessee</v>
      </c>
    </row>
    <row r="3429" spans="1:10" x14ac:dyDescent="0.3">
      <c r="A3429" s="167" t="s">
        <v>7699</v>
      </c>
      <c r="B3429" s="168" t="s">
        <v>4339</v>
      </c>
      <c r="C3429" s="168" t="s">
        <v>373</v>
      </c>
      <c r="D3429" s="169">
        <v>75</v>
      </c>
      <c r="E3429" s="169">
        <v>270</v>
      </c>
      <c r="F3429" s="169">
        <v>565</v>
      </c>
      <c r="G3429" s="170">
        <v>1075</v>
      </c>
      <c r="H3429" s="165">
        <f t="shared" si="63"/>
        <v>0.25116279069767444</v>
      </c>
      <c r="J3429" t="str">
        <v>Block Group 3, Census Tract 12, Shelby County, Tennessee</v>
      </c>
    </row>
    <row r="3430" spans="1:10" x14ac:dyDescent="0.3">
      <c r="A3430" s="167" t="s">
        <v>7699</v>
      </c>
      <c r="B3430" s="168" t="s">
        <v>4340</v>
      </c>
      <c r="C3430" s="168" t="s">
        <v>373</v>
      </c>
      <c r="D3430" s="169">
        <v>400</v>
      </c>
      <c r="E3430" s="169">
        <v>685</v>
      </c>
      <c r="F3430" s="169">
        <v>840</v>
      </c>
      <c r="G3430" s="170">
        <v>1520</v>
      </c>
      <c r="H3430" s="165">
        <f t="shared" si="63"/>
        <v>0.45065789473684209</v>
      </c>
      <c r="J3430" t="str">
        <v>Block Group 3, Census Tract 12.01, Putnam County, Tennessee</v>
      </c>
    </row>
    <row r="3431" spans="1:10" x14ac:dyDescent="0.3">
      <c r="A3431" s="167" t="s">
        <v>7699</v>
      </c>
      <c r="B3431" s="168" t="s">
        <v>4341</v>
      </c>
      <c r="C3431" s="168" t="s">
        <v>373</v>
      </c>
      <c r="D3431" s="169">
        <v>445</v>
      </c>
      <c r="E3431" s="170">
        <v>1795</v>
      </c>
      <c r="F3431" s="170">
        <v>2205</v>
      </c>
      <c r="G3431" s="170">
        <v>2480</v>
      </c>
      <c r="H3431" s="165">
        <f t="shared" si="63"/>
        <v>0.72379032258064513</v>
      </c>
      <c r="J3431" t="str">
        <v>Block Group 3, Census Tract 1203, Houston County, Tennessee</v>
      </c>
    </row>
    <row r="3432" spans="1:10" x14ac:dyDescent="0.3">
      <c r="A3432" s="167" t="s">
        <v>7699</v>
      </c>
      <c r="B3432" s="168" t="s">
        <v>4342</v>
      </c>
      <c r="C3432" s="168" t="s">
        <v>373</v>
      </c>
      <c r="D3432" s="169">
        <v>375</v>
      </c>
      <c r="E3432" s="169">
        <v>970</v>
      </c>
      <c r="F3432" s="170">
        <v>1105</v>
      </c>
      <c r="G3432" s="170">
        <v>1530</v>
      </c>
      <c r="H3432" s="165">
        <f t="shared" si="63"/>
        <v>0.63398692810457513</v>
      </c>
      <c r="J3432" t="str">
        <v>Block Group 3, Census Tract 121, Hamilton County, Tennessee</v>
      </c>
    </row>
    <row r="3433" spans="1:10" x14ac:dyDescent="0.3">
      <c r="A3433" s="167" t="s">
        <v>7699</v>
      </c>
      <c r="B3433" s="168" t="s">
        <v>4343</v>
      </c>
      <c r="C3433" s="168" t="s">
        <v>373</v>
      </c>
      <c r="D3433" s="169">
        <v>375</v>
      </c>
      <c r="E3433" s="169">
        <v>460</v>
      </c>
      <c r="F3433" s="169">
        <v>540</v>
      </c>
      <c r="G3433" s="170">
        <v>1300</v>
      </c>
      <c r="H3433" s="165">
        <f t="shared" si="63"/>
        <v>0.35384615384615387</v>
      </c>
      <c r="J3433" t="str">
        <v>Block Group 3, Census Tract 122, Hamilton County, Tennessee</v>
      </c>
    </row>
    <row r="3434" spans="1:10" x14ac:dyDescent="0.3">
      <c r="A3434" s="167" t="s">
        <v>7699</v>
      </c>
      <c r="B3434" s="168" t="s">
        <v>4344</v>
      </c>
      <c r="C3434" s="168" t="s">
        <v>373</v>
      </c>
      <c r="D3434" s="169">
        <v>205</v>
      </c>
      <c r="E3434" s="169">
        <v>725</v>
      </c>
      <c r="F3434" s="170">
        <v>2150</v>
      </c>
      <c r="G3434" s="170">
        <v>3350</v>
      </c>
      <c r="H3434" s="165">
        <f t="shared" si="63"/>
        <v>0.21641791044776118</v>
      </c>
      <c r="J3434" t="str">
        <v>Block Group 3, Census Tract 123, Hamilton County, Tennessee</v>
      </c>
    </row>
    <row r="3435" spans="1:10" x14ac:dyDescent="0.3">
      <c r="A3435" s="167" t="s">
        <v>7699</v>
      </c>
      <c r="B3435" s="168" t="s">
        <v>4345</v>
      </c>
      <c r="C3435" s="168" t="s">
        <v>373</v>
      </c>
      <c r="D3435" s="169">
        <v>435</v>
      </c>
      <c r="E3435" s="169">
        <v>710</v>
      </c>
      <c r="F3435" s="170">
        <v>1765</v>
      </c>
      <c r="G3435" s="170">
        <v>2945</v>
      </c>
      <c r="H3435" s="165">
        <f t="shared" si="63"/>
        <v>0.24108658743633277</v>
      </c>
      <c r="J3435" t="str">
        <v>Block Group 3, Census Tract 124, Hamilton County, Tennessee</v>
      </c>
    </row>
    <row r="3436" spans="1:10" x14ac:dyDescent="0.3">
      <c r="A3436" s="167" t="s">
        <v>7699</v>
      </c>
      <c r="B3436" s="168" t="s">
        <v>4346</v>
      </c>
      <c r="C3436" s="168" t="s">
        <v>373</v>
      </c>
      <c r="D3436" s="169">
        <v>150</v>
      </c>
      <c r="E3436" s="169">
        <v>570</v>
      </c>
      <c r="F3436" s="170">
        <v>1070</v>
      </c>
      <c r="G3436" s="170">
        <v>1735</v>
      </c>
      <c r="H3436" s="165">
        <f t="shared" si="63"/>
        <v>0.32853025936599423</v>
      </c>
      <c r="J3436" t="str">
        <v>Block Group 3, Census Tract 127.01, Davidson County, Tennessee</v>
      </c>
    </row>
    <row r="3437" spans="1:10" x14ac:dyDescent="0.3">
      <c r="A3437" s="167" t="s">
        <v>7699</v>
      </c>
      <c r="B3437" s="168" t="s">
        <v>4347</v>
      </c>
      <c r="C3437" s="168" t="s">
        <v>373</v>
      </c>
      <c r="D3437" s="169">
        <v>190</v>
      </c>
      <c r="E3437" s="169">
        <v>460</v>
      </c>
      <c r="F3437" s="170">
        <v>1505</v>
      </c>
      <c r="G3437" s="170">
        <v>2020</v>
      </c>
      <c r="H3437" s="165">
        <f t="shared" si="63"/>
        <v>0.22772277227722773</v>
      </c>
      <c r="J3437" t="str">
        <v>Block Group 3, Census Tract 128.01, Davidson County, Tennessee</v>
      </c>
    </row>
    <row r="3438" spans="1:10" x14ac:dyDescent="0.3">
      <c r="A3438" s="167" t="s">
        <v>7699</v>
      </c>
      <c r="B3438" s="168" t="s">
        <v>4348</v>
      </c>
      <c r="C3438" s="168" t="s">
        <v>373</v>
      </c>
      <c r="D3438" s="169">
        <v>285</v>
      </c>
      <c r="E3438" s="169">
        <v>805</v>
      </c>
      <c r="F3438" s="170">
        <v>1380</v>
      </c>
      <c r="G3438" s="170">
        <v>2865</v>
      </c>
      <c r="H3438" s="165">
        <f t="shared" si="63"/>
        <v>0.28097731239092494</v>
      </c>
      <c r="J3438" t="str">
        <v>Block Group 3, Census Tract 128.02, Davidson County, Tennessee</v>
      </c>
    </row>
    <row r="3439" spans="1:10" x14ac:dyDescent="0.3">
      <c r="A3439" s="167" t="s">
        <v>7699</v>
      </c>
      <c r="B3439" s="168" t="s">
        <v>4349</v>
      </c>
      <c r="C3439" s="168" t="s">
        <v>373</v>
      </c>
      <c r="D3439" s="169">
        <v>130</v>
      </c>
      <c r="E3439" s="169">
        <v>180</v>
      </c>
      <c r="F3439" s="169">
        <v>255</v>
      </c>
      <c r="G3439" s="169">
        <v>590</v>
      </c>
      <c r="H3439" s="165">
        <f t="shared" si="63"/>
        <v>0.30508474576271188</v>
      </c>
      <c r="J3439" t="str">
        <v>Block Group 3, Census Tract 13, Madison County, Tennessee</v>
      </c>
    </row>
    <row r="3440" spans="1:10" x14ac:dyDescent="0.3">
      <c r="A3440" s="167" t="s">
        <v>7699</v>
      </c>
      <c r="B3440" s="168" t="s">
        <v>4350</v>
      </c>
      <c r="C3440" s="168" t="s">
        <v>373</v>
      </c>
      <c r="D3440" s="169">
        <v>335</v>
      </c>
      <c r="E3440" s="169">
        <v>540</v>
      </c>
      <c r="F3440" s="169">
        <v>985</v>
      </c>
      <c r="G3440" s="170">
        <v>1625</v>
      </c>
      <c r="H3440" s="165">
        <f t="shared" si="63"/>
        <v>0.3323076923076923</v>
      </c>
      <c r="J3440" t="str">
        <v>Block Group 3, Census Tract 13, Shelby County, Tennessee</v>
      </c>
    </row>
    <row r="3441" spans="1:10" x14ac:dyDescent="0.3">
      <c r="A3441" s="167" t="s">
        <v>7699</v>
      </c>
      <c r="B3441" s="168" t="s">
        <v>4351</v>
      </c>
      <c r="C3441" s="168" t="s">
        <v>373</v>
      </c>
      <c r="D3441" s="169">
        <v>350</v>
      </c>
      <c r="E3441" s="169">
        <v>795</v>
      </c>
      <c r="F3441" s="170">
        <v>1235</v>
      </c>
      <c r="G3441" s="170">
        <v>1895</v>
      </c>
      <c r="H3441" s="165">
        <f t="shared" si="63"/>
        <v>0.41952506596306066</v>
      </c>
      <c r="J3441" t="str">
        <v>Block Group 3, Census Tract 1301, Humphreys County, Tennessee</v>
      </c>
    </row>
    <row r="3442" spans="1:10" x14ac:dyDescent="0.3">
      <c r="A3442" s="167" t="s">
        <v>7699</v>
      </c>
      <c r="B3442" s="168" t="s">
        <v>4352</v>
      </c>
      <c r="C3442" s="168" t="s">
        <v>373</v>
      </c>
      <c r="D3442" s="169">
        <v>70</v>
      </c>
      <c r="E3442" s="169">
        <v>260</v>
      </c>
      <c r="F3442" s="169">
        <v>380</v>
      </c>
      <c r="G3442" s="170">
        <v>1090</v>
      </c>
      <c r="H3442" s="165">
        <f t="shared" si="63"/>
        <v>0.23853211009174313</v>
      </c>
      <c r="J3442" t="str">
        <v>Block Group 3, Census Tract 1303, Humphreys County, Tennessee</v>
      </c>
    </row>
    <row r="3443" spans="1:10" x14ac:dyDescent="0.3">
      <c r="A3443" s="167" t="s">
        <v>7699</v>
      </c>
      <c r="B3443" s="168" t="s">
        <v>4353</v>
      </c>
      <c r="C3443" s="168" t="s">
        <v>373</v>
      </c>
      <c r="D3443" s="169">
        <v>255</v>
      </c>
      <c r="E3443" s="169">
        <v>590</v>
      </c>
      <c r="F3443" s="169">
        <v>835</v>
      </c>
      <c r="G3443" s="170">
        <v>1175</v>
      </c>
      <c r="H3443" s="165">
        <f t="shared" si="63"/>
        <v>0.50212765957446803</v>
      </c>
      <c r="J3443" t="str">
        <v>Block Group 3, Census Tract 132.02, Davidson County, Tennessee</v>
      </c>
    </row>
    <row r="3444" spans="1:10" x14ac:dyDescent="0.3">
      <c r="A3444" s="167" t="s">
        <v>7699</v>
      </c>
      <c r="B3444" s="168" t="s">
        <v>4354</v>
      </c>
      <c r="C3444" s="168" t="s">
        <v>373</v>
      </c>
      <c r="D3444" s="169">
        <v>400</v>
      </c>
      <c r="E3444" s="169">
        <v>495</v>
      </c>
      <c r="F3444" s="169">
        <v>750</v>
      </c>
      <c r="G3444" s="169">
        <v>930</v>
      </c>
      <c r="H3444" s="165">
        <f t="shared" si="63"/>
        <v>0.532258064516129</v>
      </c>
      <c r="J3444" t="str">
        <v>Block Group 3, Census Tract 133, Davidson County, Tennessee</v>
      </c>
    </row>
    <row r="3445" spans="1:10" x14ac:dyDescent="0.3">
      <c r="A3445" s="167" t="s">
        <v>7699</v>
      </c>
      <c r="B3445" s="168" t="s">
        <v>4355</v>
      </c>
      <c r="C3445" s="168" t="s">
        <v>373</v>
      </c>
      <c r="D3445" s="169">
        <v>280</v>
      </c>
      <c r="E3445" s="169">
        <v>545</v>
      </c>
      <c r="F3445" s="169">
        <v>900</v>
      </c>
      <c r="G3445" s="170">
        <v>1580</v>
      </c>
      <c r="H3445" s="165">
        <f t="shared" si="63"/>
        <v>0.3449367088607595</v>
      </c>
      <c r="J3445" t="str">
        <v>Block Group 3, Census Tract 134, Davidson County, Tennessee</v>
      </c>
    </row>
    <row r="3446" spans="1:10" x14ac:dyDescent="0.3">
      <c r="A3446" s="167" t="s">
        <v>7699</v>
      </c>
      <c r="B3446" s="168" t="s">
        <v>4356</v>
      </c>
      <c r="C3446" s="168" t="s">
        <v>373</v>
      </c>
      <c r="D3446" s="169">
        <v>425</v>
      </c>
      <c r="E3446" s="170">
        <v>1550</v>
      </c>
      <c r="F3446" s="170">
        <v>1845</v>
      </c>
      <c r="G3446" s="170">
        <v>3085</v>
      </c>
      <c r="H3446" s="165">
        <f t="shared" si="63"/>
        <v>0.50243111831442466</v>
      </c>
      <c r="J3446" t="str">
        <v>Block Group 3, Census Tract 136, Davidson County, Tennessee</v>
      </c>
    </row>
    <row r="3447" spans="1:10" x14ac:dyDescent="0.3">
      <c r="A3447" s="167" t="s">
        <v>7699</v>
      </c>
      <c r="B3447" s="168" t="s">
        <v>4357</v>
      </c>
      <c r="C3447" s="168" t="s">
        <v>373</v>
      </c>
      <c r="D3447" s="169">
        <v>255</v>
      </c>
      <c r="E3447" s="169">
        <v>830</v>
      </c>
      <c r="F3447" s="170">
        <v>1245</v>
      </c>
      <c r="G3447" s="170">
        <v>2185</v>
      </c>
      <c r="H3447" s="165">
        <f t="shared" si="63"/>
        <v>0.37986270022883295</v>
      </c>
      <c r="J3447" t="str">
        <v>Block Group 3, Census Tract 137.01, Davidson County, Tennessee</v>
      </c>
    </row>
    <row r="3448" spans="1:10" x14ac:dyDescent="0.3">
      <c r="A3448" s="167" t="s">
        <v>7699</v>
      </c>
      <c r="B3448" s="168" t="s">
        <v>4358</v>
      </c>
      <c r="C3448" s="168" t="s">
        <v>373</v>
      </c>
      <c r="D3448" s="169">
        <v>200</v>
      </c>
      <c r="E3448" s="169">
        <v>515</v>
      </c>
      <c r="F3448" s="170">
        <v>1615</v>
      </c>
      <c r="G3448" s="170">
        <v>3365</v>
      </c>
      <c r="H3448" s="165">
        <f t="shared" si="63"/>
        <v>0.15304606240713226</v>
      </c>
      <c r="J3448" t="str">
        <v>Block Group 3, Census Tract 14, Knox County, Tennessee</v>
      </c>
    </row>
    <row r="3449" spans="1:10" x14ac:dyDescent="0.3">
      <c r="A3449" s="167" t="s">
        <v>7699</v>
      </c>
      <c r="B3449" s="168" t="s">
        <v>4359</v>
      </c>
      <c r="C3449" s="168" t="s">
        <v>373</v>
      </c>
      <c r="D3449" s="169">
        <v>10</v>
      </c>
      <c r="E3449" s="169">
        <v>55</v>
      </c>
      <c r="F3449" s="170">
        <v>1345</v>
      </c>
      <c r="G3449" s="170">
        <v>2360</v>
      </c>
      <c r="H3449" s="165">
        <f t="shared" si="63"/>
        <v>2.3305084745762712E-2</v>
      </c>
      <c r="J3449" t="str">
        <v>Block Group 3, Census Tract 15, Knox County, Tennessee</v>
      </c>
    </row>
    <row r="3450" spans="1:10" x14ac:dyDescent="0.3">
      <c r="A3450" s="167" t="s">
        <v>7699</v>
      </c>
      <c r="B3450" s="168" t="s">
        <v>4360</v>
      </c>
      <c r="C3450" s="168" t="s">
        <v>373</v>
      </c>
      <c r="D3450" s="170">
        <v>1190</v>
      </c>
      <c r="E3450" s="170">
        <v>1535</v>
      </c>
      <c r="F3450" s="170">
        <v>1915</v>
      </c>
      <c r="G3450" s="170">
        <v>2350</v>
      </c>
      <c r="H3450" s="165">
        <f t="shared" si="63"/>
        <v>0.65319148936170213</v>
      </c>
      <c r="J3450" t="str">
        <v>Block Group 3, Census Tract 15.01, Madison County, Tennessee</v>
      </c>
    </row>
    <row r="3451" spans="1:10" x14ac:dyDescent="0.3">
      <c r="A3451" s="167" t="s">
        <v>7699</v>
      </c>
      <c r="B3451" s="168" t="s">
        <v>4361</v>
      </c>
      <c r="C3451" s="168" t="s">
        <v>373</v>
      </c>
      <c r="D3451" s="169">
        <v>45</v>
      </c>
      <c r="E3451" s="169">
        <v>475</v>
      </c>
      <c r="F3451" s="170">
        <v>1115</v>
      </c>
      <c r="G3451" s="170">
        <v>2040</v>
      </c>
      <c r="H3451" s="165">
        <f t="shared" si="63"/>
        <v>0.23284313725490197</v>
      </c>
      <c r="J3451" t="str">
        <v>Block Group 3, Census Tract 15.02, Madison County, Tennessee</v>
      </c>
    </row>
    <row r="3452" spans="1:10" x14ac:dyDescent="0.3">
      <c r="A3452" s="167" t="s">
        <v>7699</v>
      </c>
      <c r="B3452" s="168" t="s">
        <v>4362</v>
      </c>
      <c r="C3452" s="168" t="s">
        <v>373</v>
      </c>
      <c r="D3452" s="169">
        <v>330</v>
      </c>
      <c r="E3452" s="169">
        <v>675</v>
      </c>
      <c r="F3452" s="170">
        <v>1125</v>
      </c>
      <c r="G3452" s="170">
        <v>2415</v>
      </c>
      <c r="H3452" s="165">
        <f t="shared" si="63"/>
        <v>0.27950310559006208</v>
      </c>
      <c r="J3452" t="str">
        <v>Block Group 3, Census Tract 151, Davidson County, Tennessee</v>
      </c>
    </row>
    <row r="3453" spans="1:10" x14ac:dyDescent="0.3">
      <c r="A3453" s="167" t="s">
        <v>7699</v>
      </c>
      <c r="B3453" s="168" t="s">
        <v>4363</v>
      </c>
      <c r="C3453" s="168" t="s">
        <v>373</v>
      </c>
      <c r="D3453" s="169">
        <v>155</v>
      </c>
      <c r="E3453" s="169">
        <v>500</v>
      </c>
      <c r="F3453" s="169">
        <v>710</v>
      </c>
      <c r="G3453" s="170">
        <v>1930</v>
      </c>
      <c r="H3453" s="165">
        <f t="shared" si="63"/>
        <v>0.25906735751295334</v>
      </c>
      <c r="J3453" t="str">
        <v>Block Group 3, Census Tract 153, Davidson County, Tennessee</v>
      </c>
    </row>
    <row r="3454" spans="1:10" x14ac:dyDescent="0.3">
      <c r="A3454" s="167" t="s">
        <v>7699</v>
      </c>
      <c r="B3454" s="168" t="s">
        <v>4364</v>
      </c>
      <c r="C3454" s="168" t="s">
        <v>373</v>
      </c>
      <c r="D3454" s="169">
        <v>155</v>
      </c>
      <c r="E3454" s="169">
        <v>530</v>
      </c>
      <c r="F3454" s="169">
        <v>680</v>
      </c>
      <c r="G3454" s="170">
        <v>2985</v>
      </c>
      <c r="H3454" s="165">
        <f t="shared" si="63"/>
        <v>0.17755443886097153</v>
      </c>
      <c r="J3454" t="str">
        <v>Block Group 3, Census Tract 154.01, Davidson County, Tennessee</v>
      </c>
    </row>
    <row r="3455" spans="1:10" x14ac:dyDescent="0.3">
      <c r="A3455" s="167" t="s">
        <v>7699</v>
      </c>
      <c r="B3455" s="168" t="s">
        <v>4365</v>
      </c>
      <c r="C3455" s="168" t="s">
        <v>373</v>
      </c>
      <c r="D3455" s="170">
        <v>1070</v>
      </c>
      <c r="E3455" s="170">
        <v>1315</v>
      </c>
      <c r="F3455" s="170">
        <v>1535</v>
      </c>
      <c r="G3455" s="170">
        <v>2255</v>
      </c>
      <c r="H3455" s="165">
        <f t="shared" si="63"/>
        <v>0.58314855875831484</v>
      </c>
      <c r="J3455" t="str">
        <v>Block Group 3, Census Tract 154.02, Davidson County, Tennessee</v>
      </c>
    </row>
    <row r="3456" spans="1:10" x14ac:dyDescent="0.3">
      <c r="A3456" s="167" t="s">
        <v>7699</v>
      </c>
      <c r="B3456" s="168" t="s">
        <v>4366</v>
      </c>
      <c r="C3456" s="168" t="s">
        <v>373</v>
      </c>
      <c r="D3456" s="169">
        <v>410</v>
      </c>
      <c r="E3456" s="169">
        <v>570</v>
      </c>
      <c r="F3456" s="169">
        <v>895</v>
      </c>
      <c r="G3456" s="170">
        <v>1655</v>
      </c>
      <c r="H3456" s="165">
        <f t="shared" si="63"/>
        <v>0.34441087613293053</v>
      </c>
      <c r="J3456" t="str">
        <v>Block Group 3, Census Tract 154.04, Davidson County, Tennessee</v>
      </c>
    </row>
    <row r="3457" spans="1:10" x14ac:dyDescent="0.3">
      <c r="A3457" s="167" t="s">
        <v>7699</v>
      </c>
      <c r="B3457" s="168" t="s">
        <v>4367</v>
      </c>
      <c r="C3457" s="168" t="s">
        <v>373</v>
      </c>
      <c r="D3457" s="169">
        <v>245</v>
      </c>
      <c r="E3457" s="169">
        <v>655</v>
      </c>
      <c r="F3457" s="170">
        <v>1350</v>
      </c>
      <c r="G3457" s="170">
        <v>2565</v>
      </c>
      <c r="H3457" s="165">
        <f t="shared" si="63"/>
        <v>0.2553606237816764</v>
      </c>
      <c r="J3457" t="str">
        <v>Block Group 3, Census Tract 155.02, Davidson County, Tennessee</v>
      </c>
    </row>
    <row r="3458" spans="1:10" x14ac:dyDescent="0.3">
      <c r="A3458" s="167" t="s">
        <v>7699</v>
      </c>
      <c r="B3458" s="168" t="s">
        <v>4368</v>
      </c>
      <c r="C3458" s="168" t="s">
        <v>373</v>
      </c>
      <c r="D3458" s="169">
        <v>105</v>
      </c>
      <c r="E3458" s="169">
        <v>150</v>
      </c>
      <c r="F3458" s="169">
        <v>555</v>
      </c>
      <c r="G3458" s="170">
        <v>1930</v>
      </c>
      <c r="H3458" s="165">
        <f t="shared" si="63"/>
        <v>7.7720207253886009E-2</v>
      </c>
      <c r="J3458" t="str">
        <v>Block Group 3, Census Tract 156.09, Davidson County, Tennessee</v>
      </c>
    </row>
    <row r="3459" spans="1:10" x14ac:dyDescent="0.3">
      <c r="A3459" s="167" t="s">
        <v>7699</v>
      </c>
      <c r="B3459" s="168" t="s">
        <v>4369</v>
      </c>
      <c r="C3459" s="168" t="s">
        <v>373</v>
      </c>
      <c r="D3459" s="169">
        <v>460</v>
      </c>
      <c r="E3459" s="169">
        <v>700</v>
      </c>
      <c r="F3459" s="170">
        <v>1005</v>
      </c>
      <c r="G3459" s="170">
        <v>1780</v>
      </c>
      <c r="H3459" s="165">
        <f t="shared" si="63"/>
        <v>0.39325842696629215</v>
      </c>
      <c r="J3459" t="str">
        <v>Block Group 3, Census Tract 156.13, Davidson County, Tennessee</v>
      </c>
    </row>
    <row r="3460" spans="1:10" x14ac:dyDescent="0.3">
      <c r="A3460" s="167" t="s">
        <v>7699</v>
      </c>
      <c r="B3460" s="168" t="s">
        <v>4370</v>
      </c>
      <c r="C3460" s="168" t="s">
        <v>373</v>
      </c>
      <c r="D3460" s="169">
        <v>235</v>
      </c>
      <c r="E3460" s="169">
        <v>820</v>
      </c>
      <c r="F3460" s="170">
        <v>2180</v>
      </c>
      <c r="G3460" s="170">
        <v>5945</v>
      </c>
      <c r="H3460" s="165">
        <f t="shared" ref="H3460:H3523" si="64">E3460/G3460</f>
        <v>0.13793103448275862</v>
      </c>
      <c r="J3460" t="str">
        <v>Block Group 3, Census Tract 156.14, Davidson County, Tennessee</v>
      </c>
    </row>
    <row r="3461" spans="1:10" x14ac:dyDescent="0.3">
      <c r="A3461" s="167" t="s">
        <v>7699</v>
      </c>
      <c r="B3461" s="168" t="s">
        <v>4371</v>
      </c>
      <c r="C3461" s="168" t="s">
        <v>373</v>
      </c>
      <c r="D3461" s="169">
        <v>440</v>
      </c>
      <c r="E3461" s="169">
        <v>655</v>
      </c>
      <c r="F3461" s="170">
        <v>1685</v>
      </c>
      <c r="G3461" s="170">
        <v>3570</v>
      </c>
      <c r="H3461" s="165">
        <f t="shared" si="64"/>
        <v>0.18347338935574228</v>
      </c>
      <c r="J3461" t="str">
        <v>Block Group 3, Census Tract 156.15, Davidson County, Tennessee</v>
      </c>
    </row>
    <row r="3462" spans="1:10" x14ac:dyDescent="0.3">
      <c r="A3462" s="167" t="s">
        <v>7699</v>
      </c>
      <c r="B3462" s="168" t="s">
        <v>4372</v>
      </c>
      <c r="C3462" s="168" t="s">
        <v>373</v>
      </c>
      <c r="D3462" s="169">
        <v>495</v>
      </c>
      <c r="E3462" s="169">
        <v>710</v>
      </c>
      <c r="F3462" s="170">
        <v>1585</v>
      </c>
      <c r="G3462" s="170">
        <v>2445</v>
      </c>
      <c r="H3462" s="165">
        <f t="shared" si="64"/>
        <v>0.29038854805725972</v>
      </c>
      <c r="J3462" t="str">
        <v>Block Group 3, Census Tract 156.18, Davidson County, Tennessee</v>
      </c>
    </row>
    <row r="3463" spans="1:10" x14ac:dyDescent="0.3">
      <c r="A3463" s="167" t="s">
        <v>7699</v>
      </c>
      <c r="B3463" s="168" t="s">
        <v>4373</v>
      </c>
      <c r="C3463" s="168" t="s">
        <v>373</v>
      </c>
      <c r="D3463" s="169">
        <v>110</v>
      </c>
      <c r="E3463" s="169">
        <v>315</v>
      </c>
      <c r="F3463" s="169">
        <v>645</v>
      </c>
      <c r="G3463" s="169">
        <v>800</v>
      </c>
      <c r="H3463" s="165">
        <f t="shared" si="64"/>
        <v>0.39374999999999999</v>
      </c>
      <c r="J3463" t="str">
        <v>Block Group 3, Census Tract 156.19, Davidson County, Tennessee</v>
      </c>
    </row>
    <row r="3464" spans="1:10" x14ac:dyDescent="0.3">
      <c r="A3464" s="167" t="s">
        <v>7699</v>
      </c>
      <c r="B3464" s="168" t="s">
        <v>4374</v>
      </c>
      <c r="C3464" s="168" t="s">
        <v>373</v>
      </c>
      <c r="D3464" s="169">
        <v>130</v>
      </c>
      <c r="E3464" s="169">
        <v>525</v>
      </c>
      <c r="F3464" s="169">
        <v>730</v>
      </c>
      <c r="G3464" s="169">
        <v>955</v>
      </c>
      <c r="H3464" s="165">
        <f t="shared" si="64"/>
        <v>0.54973821989528793</v>
      </c>
      <c r="J3464" t="str">
        <v>Block Group 3, Census Tract 156.20, Davidson County, Tennessee</v>
      </c>
    </row>
    <row r="3465" spans="1:10" x14ac:dyDescent="0.3">
      <c r="A3465" s="167" t="s">
        <v>7699</v>
      </c>
      <c r="B3465" s="168" t="s">
        <v>4375</v>
      </c>
      <c r="C3465" s="168" t="s">
        <v>373</v>
      </c>
      <c r="D3465" s="169">
        <v>230</v>
      </c>
      <c r="E3465" s="169">
        <v>600</v>
      </c>
      <c r="F3465" s="170">
        <v>1065</v>
      </c>
      <c r="G3465" s="170">
        <v>1600</v>
      </c>
      <c r="H3465" s="165">
        <f t="shared" si="64"/>
        <v>0.375</v>
      </c>
      <c r="J3465" t="str">
        <v>Block Group 3, Census Tract 156.22, Davidson County, Tennessee</v>
      </c>
    </row>
    <row r="3466" spans="1:10" x14ac:dyDescent="0.3">
      <c r="A3466" s="167" t="s">
        <v>7699</v>
      </c>
      <c r="B3466" s="168" t="s">
        <v>4376</v>
      </c>
      <c r="C3466" s="168" t="s">
        <v>373</v>
      </c>
      <c r="D3466" s="169">
        <v>245</v>
      </c>
      <c r="E3466" s="169">
        <v>520</v>
      </c>
      <c r="F3466" s="169">
        <v>785</v>
      </c>
      <c r="G3466" s="170">
        <v>1445</v>
      </c>
      <c r="H3466" s="165">
        <f t="shared" si="64"/>
        <v>0.35986159169550175</v>
      </c>
      <c r="J3466" t="str">
        <v>Block Group 3, Census Tract 156.23, Davidson County, Tennessee</v>
      </c>
    </row>
    <row r="3467" spans="1:10" x14ac:dyDescent="0.3">
      <c r="A3467" s="167" t="s">
        <v>7699</v>
      </c>
      <c r="B3467" s="168" t="s">
        <v>4377</v>
      </c>
      <c r="C3467" s="168" t="s">
        <v>373</v>
      </c>
      <c r="D3467" s="169">
        <v>155</v>
      </c>
      <c r="E3467" s="169">
        <v>470</v>
      </c>
      <c r="F3467" s="170">
        <v>1170</v>
      </c>
      <c r="G3467" s="170">
        <v>2990</v>
      </c>
      <c r="H3467" s="165">
        <f t="shared" si="64"/>
        <v>0.15719063545150502</v>
      </c>
      <c r="J3467" t="str">
        <v>Block Group 3, Census Tract 156.24, Davidson County, Tennessee</v>
      </c>
    </row>
    <row r="3468" spans="1:10" x14ac:dyDescent="0.3">
      <c r="A3468" s="167" t="s">
        <v>7699</v>
      </c>
      <c r="B3468" s="168" t="s">
        <v>4378</v>
      </c>
      <c r="C3468" s="168" t="s">
        <v>373</v>
      </c>
      <c r="D3468" s="169">
        <v>180</v>
      </c>
      <c r="E3468" s="169">
        <v>745</v>
      </c>
      <c r="F3468" s="170">
        <v>1930</v>
      </c>
      <c r="G3468" s="170">
        <v>3500</v>
      </c>
      <c r="H3468" s="165">
        <f t="shared" si="64"/>
        <v>0.21285714285714286</v>
      </c>
      <c r="J3468" t="str">
        <v>Block Group 3, Census Tract 156.25, Davidson County, Tennessee</v>
      </c>
    </row>
    <row r="3469" spans="1:10" x14ac:dyDescent="0.3">
      <c r="A3469" s="167" t="s">
        <v>7699</v>
      </c>
      <c r="B3469" s="168" t="s">
        <v>4379</v>
      </c>
      <c r="C3469" s="168" t="s">
        <v>373</v>
      </c>
      <c r="D3469" s="169">
        <v>520</v>
      </c>
      <c r="E3469" s="169">
        <v>945</v>
      </c>
      <c r="F3469" s="170">
        <v>1680</v>
      </c>
      <c r="G3469" s="170">
        <v>1895</v>
      </c>
      <c r="H3469" s="165">
        <f t="shared" si="64"/>
        <v>0.49868073878627966</v>
      </c>
      <c r="J3469" t="str">
        <v>Block Group 3, Census Tract 156.26, Davidson County, Tennessee</v>
      </c>
    </row>
    <row r="3470" spans="1:10" x14ac:dyDescent="0.3">
      <c r="A3470" s="167" t="s">
        <v>7699</v>
      </c>
      <c r="B3470" s="168" t="s">
        <v>4380</v>
      </c>
      <c r="C3470" s="168" t="s">
        <v>373</v>
      </c>
      <c r="D3470" s="169">
        <v>230</v>
      </c>
      <c r="E3470" s="169">
        <v>490</v>
      </c>
      <c r="F3470" s="169">
        <v>680</v>
      </c>
      <c r="G3470" s="170">
        <v>1245</v>
      </c>
      <c r="H3470" s="165">
        <f t="shared" si="64"/>
        <v>0.39357429718875503</v>
      </c>
      <c r="J3470" t="str">
        <v>Block Group 3, Census Tract 156.28, Davidson County, Tennessee</v>
      </c>
    </row>
    <row r="3471" spans="1:10" x14ac:dyDescent="0.3">
      <c r="A3471" s="167" t="s">
        <v>7699</v>
      </c>
      <c r="B3471" s="168" t="s">
        <v>4381</v>
      </c>
      <c r="C3471" s="168" t="s">
        <v>373</v>
      </c>
      <c r="D3471" s="169">
        <v>745</v>
      </c>
      <c r="E3471" s="170">
        <v>1425</v>
      </c>
      <c r="F3471" s="170">
        <v>2315</v>
      </c>
      <c r="G3471" s="170">
        <v>2825</v>
      </c>
      <c r="H3471" s="165">
        <f t="shared" si="64"/>
        <v>0.50442477876106195</v>
      </c>
      <c r="J3471" t="str">
        <v>Block Group 3, Census Tract 156.29, Davidson County, Tennessee</v>
      </c>
    </row>
    <row r="3472" spans="1:10" x14ac:dyDescent="0.3">
      <c r="A3472" s="167" t="s">
        <v>7699</v>
      </c>
      <c r="B3472" s="168" t="s">
        <v>4382</v>
      </c>
      <c r="C3472" s="168" t="s">
        <v>373</v>
      </c>
      <c r="D3472" s="169">
        <v>250</v>
      </c>
      <c r="E3472" s="169">
        <v>745</v>
      </c>
      <c r="F3472" s="169">
        <v>950</v>
      </c>
      <c r="G3472" s="170">
        <v>1315</v>
      </c>
      <c r="H3472" s="165">
        <f t="shared" si="64"/>
        <v>0.56653992395437258</v>
      </c>
      <c r="J3472" t="str">
        <v>Block Group 3, Census Tract 156.30, Davidson County, Tennessee</v>
      </c>
    </row>
    <row r="3473" spans="1:10" x14ac:dyDescent="0.3">
      <c r="A3473" s="167" t="s">
        <v>7699</v>
      </c>
      <c r="B3473" s="168" t="s">
        <v>4383</v>
      </c>
      <c r="C3473" s="168" t="s">
        <v>373</v>
      </c>
      <c r="D3473" s="169">
        <v>435</v>
      </c>
      <c r="E3473" s="169">
        <v>750</v>
      </c>
      <c r="F3473" s="170">
        <v>1080</v>
      </c>
      <c r="G3473" s="170">
        <v>1965</v>
      </c>
      <c r="H3473" s="165">
        <f t="shared" si="64"/>
        <v>0.38167938931297712</v>
      </c>
      <c r="J3473" t="str">
        <v>Block Group 3, Census Tract 156.32, Davidson County, Tennessee</v>
      </c>
    </row>
    <row r="3474" spans="1:10" x14ac:dyDescent="0.3">
      <c r="A3474" s="167" t="s">
        <v>7699</v>
      </c>
      <c r="B3474" s="168" t="s">
        <v>4384</v>
      </c>
      <c r="C3474" s="168" t="s">
        <v>373</v>
      </c>
      <c r="D3474" s="169">
        <v>55</v>
      </c>
      <c r="E3474" s="169">
        <v>180</v>
      </c>
      <c r="F3474" s="169">
        <v>420</v>
      </c>
      <c r="G3474" s="169">
        <v>920</v>
      </c>
      <c r="H3474" s="165">
        <f t="shared" si="64"/>
        <v>0.19565217391304349</v>
      </c>
      <c r="J3474" t="str">
        <v>Block Group 3, Census Tract 156.34, Davidson County, Tennessee</v>
      </c>
    </row>
    <row r="3475" spans="1:10" x14ac:dyDescent="0.3">
      <c r="A3475" s="167" t="s">
        <v>7699</v>
      </c>
      <c r="B3475" s="168" t="s">
        <v>4385</v>
      </c>
      <c r="C3475" s="168" t="s">
        <v>373</v>
      </c>
      <c r="D3475" s="169">
        <v>235</v>
      </c>
      <c r="E3475" s="169">
        <v>650</v>
      </c>
      <c r="F3475" s="170">
        <v>1335</v>
      </c>
      <c r="G3475" s="170">
        <v>2245</v>
      </c>
      <c r="H3475" s="165">
        <f t="shared" si="64"/>
        <v>0.28953229398663699</v>
      </c>
      <c r="J3475" t="str">
        <v>Block Group 3, Census Tract 156.37, Davidson County, Tennessee</v>
      </c>
    </row>
    <row r="3476" spans="1:10" x14ac:dyDescent="0.3">
      <c r="A3476" s="167" t="s">
        <v>7699</v>
      </c>
      <c r="B3476" s="168" t="s">
        <v>4386</v>
      </c>
      <c r="C3476" s="168" t="s">
        <v>373</v>
      </c>
      <c r="D3476" s="169">
        <v>265</v>
      </c>
      <c r="E3476" s="170">
        <v>1275</v>
      </c>
      <c r="F3476" s="170">
        <v>1840</v>
      </c>
      <c r="G3476" s="170">
        <v>2580</v>
      </c>
      <c r="H3476" s="165">
        <f t="shared" si="64"/>
        <v>0.4941860465116279</v>
      </c>
      <c r="J3476" t="str">
        <v>Block Group 3, Census Tract 158.04, Davidson County, Tennessee</v>
      </c>
    </row>
    <row r="3477" spans="1:10" x14ac:dyDescent="0.3">
      <c r="A3477" s="167" t="s">
        <v>7699</v>
      </c>
      <c r="B3477" s="168" t="s">
        <v>4387</v>
      </c>
      <c r="C3477" s="168" t="s">
        <v>373</v>
      </c>
      <c r="D3477" s="169">
        <v>475</v>
      </c>
      <c r="E3477" s="170">
        <v>1640</v>
      </c>
      <c r="F3477" s="170">
        <v>2680</v>
      </c>
      <c r="G3477" s="170">
        <v>4290</v>
      </c>
      <c r="H3477" s="165">
        <f t="shared" si="64"/>
        <v>0.38228438228438227</v>
      </c>
      <c r="J3477" t="str">
        <v>Block Group 3, Census Tract 158.05, Davidson County, Tennessee</v>
      </c>
    </row>
    <row r="3478" spans="1:10" x14ac:dyDescent="0.3">
      <c r="A3478" s="167" t="s">
        <v>7699</v>
      </c>
      <c r="B3478" s="168" t="s">
        <v>4388</v>
      </c>
      <c r="C3478" s="168" t="s">
        <v>373</v>
      </c>
      <c r="D3478" s="169">
        <v>180</v>
      </c>
      <c r="E3478" s="169">
        <v>565</v>
      </c>
      <c r="F3478" s="170">
        <v>1000</v>
      </c>
      <c r="G3478" s="170">
        <v>2840</v>
      </c>
      <c r="H3478" s="165">
        <f t="shared" si="64"/>
        <v>0.198943661971831</v>
      </c>
      <c r="J3478" t="str">
        <v>Block Group 3, Census Tract 158.06, Davidson County, Tennessee</v>
      </c>
    </row>
    <row r="3479" spans="1:10" x14ac:dyDescent="0.3">
      <c r="A3479" s="167" t="s">
        <v>7699</v>
      </c>
      <c r="B3479" s="168" t="s">
        <v>4389</v>
      </c>
      <c r="C3479" s="168" t="s">
        <v>373</v>
      </c>
      <c r="D3479" s="169">
        <v>190</v>
      </c>
      <c r="E3479" s="170">
        <v>1155</v>
      </c>
      <c r="F3479" s="170">
        <v>2255</v>
      </c>
      <c r="G3479" s="170">
        <v>4335</v>
      </c>
      <c r="H3479" s="165">
        <f t="shared" si="64"/>
        <v>0.26643598615916952</v>
      </c>
      <c r="J3479" t="str">
        <v>Block Group 3, Census Tract 16, Hamilton County, Tennessee</v>
      </c>
    </row>
    <row r="3480" spans="1:10" x14ac:dyDescent="0.3">
      <c r="A3480" s="167" t="s">
        <v>7699</v>
      </c>
      <c r="B3480" s="168" t="s">
        <v>4390</v>
      </c>
      <c r="C3480" s="168" t="s">
        <v>373</v>
      </c>
      <c r="D3480" s="169">
        <v>675</v>
      </c>
      <c r="E3480" s="170">
        <v>1185</v>
      </c>
      <c r="F3480" s="170">
        <v>1655</v>
      </c>
      <c r="G3480" s="170">
        <v>2810</v>
      </c>
      <c r="H3480" s="165">
        <f t="shared" si="64"/>
        <v>0.42170818505338076</v>
      </c>
      <c r="J3480" t="str">
        <v>Block Group 3, Census Tract 16.07, Madison County, Tennessee</v>
      </c>
    </row>
    <row r="3481" spans="1:10" x14ac:dyDescent="0.3">
      <c r="A3481" s="167" t="s">
        <v>7699</v>
      </c>
      <c r="B3481" s="168" t="s">
        <v>4391</v>
      </c>
      <c r="C3481" s="168" t="s">
        <v>373</v>
      </c>
      <c r="D3481" s="170">
        <v>1895</v>
      </c>
      <c r="E3481" s="170">
        <v>2510</v>
      </c>
      <c r="F3481" s="170">
        <v>3455</v>
      </c>
      <c r="G3481" s="170">
        <v>5280</v>
      </c>
      <c r="H3481" s="165">
        <f t="shared" si="64"/>
        <v>0.4753787878787879</v>
      </c>
      <c r="J3481" t="str">
        <v>Block Group 3, Census Tract 16.12, Madison County, Tennessee</v>
      </c>
    </row>
    <row r="3482" spans="1:10" x14ac:dyDescent="0.3">
      <c r="A3482" s="167" t="s">
        <v>7699</v>
      </c>
      <c r="B3482" s="168" t="s">
        <v>4392</v>
      </c>
      <c r="C3482" s="168" t="s">
        <v>373</v>
      </c>
      <c r="D3482" s="169">
        <v>490</v>
      </c>
      <c r="E3482" s="170">
        <v>1695</v>
      </c>
      <c r="F3482" s="170">
        <v>2280</v>
      </c>
      <c r="G3482" s="170">
        <v>3325</v>
      </c>
      <c r="H3482" s="165">
        <f t="shared" si="64"/>
        <v>0.50977443609022555</v>
      </c>
      <c r="J3482" t="str">
        <v>Block Group 3, Census Tract 162, Davidson County, Tennessee</v>
      </c>
    </row>
    <row r="3483" spans="1:10" x14ac:dyDescent="0.3">
      <c r="A3483" s="167" t="s">
        <v>7699</v>
      </c>
      <c r="B3483" s="168" t="s">
        <v>4393</v>
      </c>
      <c r="C3483" s="168" t="s">
        <v>373</v>
      </c>
      <c r="D3483" s="169">
        <v>320</v>
      </c>
      <c r="E3483" s="170">
        <v>1445</v>
      </c>
      <c r="F3483" s="170">
        <v>2000</v>
      </c>
      <c r="G3483" s="170">
        <v>3380</v>
      </c>
      <c r="H3483" s="165">
        <f t="shared" si="64"/>
        <v>0.4275147928994083</v>
      </c>
      <c r="J3483" t="str">
        <v>Block Group 3, Census Tract 164, Davidson County, Tennessee</v>
      </c>
    </row>
    <row r="3484" spans="1:10" x14ac:dyDescent="0.3">
      <c r="A3484" s="167" t="s">
        <v>7699</v>
      </c>
      <c r="B3484" s="168" t="s">
        <v>4394</v>
      </c>
      <c r="C3484" s="168" t="s">
        <v>373</v>
      </c>
      <c r="D3484" s="169">
        <v>945</v>
      </c>
      <c r="E3484" s="170">
        <v>1470</v>
      </c>
      <c r="F3484" s="170">
        <v>2315</v>
      </c>
      <c r="G3484" s="170">
        <v>2645</v>
      </c>
      <c r="H3484" s="165">
        <f t="shared" si="64"/>
        <v>0.55576559546313797</v>
      </c>
      <c r="J3484" t="str">
        <v>Block Group 3, Census Tract 166, Davidson County, Tennessee</v>
      </c>
    </row>
    <row r="3485" spans="1:10" x14ac:dyDescent="0.3">
      <c r="A3485" s="167" t="s">
        <v>7699</v>
      </c>
      <c r="B3485" s="168" t="s">
        <v>4395</v>
      </c>
      <c r="C3485" s="168" t="s">
        <v>373</v>
      </c>
      <c r="D3485" s="169">
        <v>20</v>
      </c>
      <c r="E3485" s="169">
        <v>775</v>
      </c>
      <c r="F3485" s="170">
        <v>1570</v>
      </c>
      <c r="G3485" s="170">
        <v>1820</v>
      </c>
      <c r="H3485" s="165">
        <f t="shared" si="64"/>
        <v>0.42582417582417581</v>
      </c>
      <c r="J3485" t="str">
        <v>Block Group 3, Census Tract 167, Davidson County, Tennessee</v>
      </c>
    </row>
    <row r="3486" spans="1:10" x14ac:dyDescent="0.3">
      <c r="A3486" s="167" t="s">
        <v>7699</v>
      </c>
      <c r="B3486" s="168" t="s">
        <v>4396</v>
      </c>
      <c r="C3486" s="168" t="s">
        <v>373</v>
      </c>
      <c r="D3486" s="169">
        <v>530</v>
      </c>
      <c r="E3486" s="169">
        <v>885</v>
      </c>
      <c r="F3486" s="170">
        <v>1200</v>
      </c>
      <c r="G3486" s="170">
        <v>1735</v>
      </c>
      <c r="H3486" s="165">
        <f t="shared" si="64"/>
        <v>0.51008645533141206</v>
      </c>
      <c r="J3486" t="str">
        <v>Block Group 3, Census Tract 168, Davidson County, Tennessee</v>
      </c>
    </row>
    <row r="3487" spans="1:10" x14ac:dyDescent="0.3">
      <c r="A3487" s="167" t="s">
        <v>7699</v>
      </c>
      <c r="B3487" s="168" t="s">
        <v>4397</v>
      </c>
      <c r="C3487" s="168" t="s">
        <v>373</v>
      </c>
      <c r="D3487" s="169">
        <v>890</v>
      </c>
      <c r="E3487" s="170">
        <v>1630</v>
      </c>
      <c r="F3487" s="170">
        <v>2055</v>
      </c>
      <c r="G3487" s="170">
        <v>2760</v>
      </c>
      <c r="H3487" s="165">
        <f t="shared" si="64"/>
        <v>0.59057971014492749</v>
      </c>
      <c r="J3487" t="str">
        <v>Block Group 3, Census Tract 169, Davidson County, Tennessee</v>
      </c>
    </row>
    <row r="3488" spans="1:10" x14ac:dyDescent="0.3">
      <c r="A3488" s="167" t="s">
        <v>7699</v>
      </c>
      <c r="B3488" s="168" t="s">
        <v>4398</v>
      </c>
      <c r="C3488" s="168" t="s">
        <v>373</v>
      </c>
      <c r="D3488" s="169">
        <v>145</v>
      </c>
      <c r="E3488" s="169">
        <v>180</v>
      </c>
      <c r="F3488" s="169">
        <v>865</v>
      </c>
      <c r="G3488" s="170">
        <v>1535</v>
      </c>
      <c r="H3488" s="165">
        <f t="shared" si="64"/>
        <v>0.11726384364820847</v>
      </c>
      <c r="J3488" t="str">
        <v>Block Group 3, Census Tract 17, Shelby County, Tennessee</v>
      </c>
    </row>
    <row r="3489" spans="1:10" x14ac:dyDescent="0.3">
      <c r="A3489" s="167" t="s">
        <v>7699</v>
      </c>
      <c r="B3489" s="168" t="s">
        <v>4399</v>
      </c>
      <c r="C3489" s="168" t="s">
        <v>373</v>
      </c>
      <c r="D3489" s="169">
        <v>70</v>
      </c>
      <c r="E3489" s="169">
        <v>380</v>
      </c>
      <c r="F3489" s="170">
        <v>1575</v>
      </c>
      <c r="G3489" s="170">
        <v>3955</v>
      </c>
      <c r="H3489" s="165">
        <f t="shared" si="64"/>
        <v>9.608091024020228E-2</v>
      </c>
      <c r="J3489" t="str">
        <v>Block Group 3, Census Tract 170, Davidson County, Tennessee</v>
      </c>
    </row>
    <row r="3490" spans="1:10" x14ac:dyDescent="0.3">
      <c r="A3490" s="167" t="s">
        <v>7699</v>
      </c>
      <c r="B3490" s="168" t="s">
        <v>4400</v>
      </c>
      <c r="C3490" s="168" t="s">
        <v>373</v>
      </c>
      <c r="D3490" s="169">
        <v>830</v>
      </c>
      <c r="E3490" s="170">
        <v>1445</v>
      </c>
      <c r="F3490" s="170">
        <v>2170</v>
      </c>
      <c r="G3490" s="170">
        <v>3475</v>
      </c>
      <c r="H3490" s="165">
        <f t="shared" si="64"/>
        <v>0.4158273381294964</v>
      </c>
      <c r="J3490" t="str">
        <v>Block Group 3, Census Tract 173, Davidson County, Tennessee</v>
      </c>
    </row>
    <row r="3491" spans="1:10" x14ac:dyDescent="0.3">
      <c r="A3491" s="167" t="s">
        <v>7699</v>
      </c>
      <c r="B3491" s="168" t="s">
        <v>4401</v>
      </c>
      <c r="C3491" s="168" t="s">
        <v>373</v>
      </c>
      <c r="D3491" s="169">
        <v>240</v>
      </c>
      <c r="E3491" s="169">
        <v>450</v>
      </c>
      <c r="F3491" s="169">
        <v>810</v>
      </c>
      <c r="G3491" s="170">
        <v>2230</v>
      </c>
      <c r="H3491" s="165">
        <f t="shared" si="64"/>
        <v>0.20179372197309417</v>
      </c>
      <c r="J3491" t="str">
        <v>Block Group 3, Census Tract 174.02, Davidson County, Tennessee</v>
      </c>
    </row>
    <row r="3492" spans="1:10" x14ac:dyDescent="0.3">
      <c r="A3492" s="167" t="s">
        <v>7699</v>
      </c>
      <c r="B3492" s="168" t="s">
        <v>4402</v>
      </c>
      <c r="C3492" s="168" t="s">
        <v>373</v>
      </c>
      <c r="D3492" s="169">
        <v>265</v>
      </c>
      <c r="E3492" s="169">
        <v>630</v>
      </c>
      <c r="F3492" s="169">
        <v>750</v>
      </c>
      <c r="G3492" s="170">
        <v>1560</v>
      </c>
      <c r="H3492" s="165">
        <f t="shared" si="64"/>
        <v>0.40384615384615385</v>
      </c>
      <c r="J3492" t="str">
        <v>Block Group 3, Census Tract 175, Davidson County, Tennessee</v>
      </c>
    </row>
    <row r="3493" spans="1:10" x14ac:dyDescent="0.3">
      <c r="A3493" s="167" t="s">
        <v>7699</v>
      </c>
      <c r="B3493" s="168" t="s">
        <v>4403</v>
      </c>
      <c r="C3493" s="168" t="s">
        <v>373</v>
      </c>
      <c r="D3493" s="169">
        <v>215</v>
      </c>
      <c r="E3493" s="169">
        <v>310</v>
      </c>
      <c r="F3493" s="169">
        <v>645</v>
      </c>
      <c r="G3493" s="170">
        <v>1035</v>
      </c>
      <c r="H3493" s="165">
        <f t="shared" si="64"/>
        <v>0.29951690821256038</v>
      </c>
      <c r="J3493" t="str">
        <v>Block Group 3, Census Tract 178, Davidson County, Tennessee</v>
      </c>
    </row>
    <row r="3494" spans="1:10" x14ac:dyDescent="0.3">
      <c r="A3494" s="167" t="s">
        <v>7699</v>
      </c>
      <c r="B3494" s="168" t="s">
        <v>4404</v>
      </c>
      <c r="C3494" s="168" t="s">
        <v>373</v>
      </c>
      <c r="D3494" s="169">
        <v>215</v>
      </c>
      <c r="E3494" s="169">
        <v>625</v>
      </c>
      <c r="F3494" s="169">
        <v>820</v>
      </c>
      <c r="G3494" s="170">
        <v>1490</v>
      </c>
      <c r="H3494" s="165">
        <f t="shared" si="64"/>
        <v>0.41946308724832215</v>
      </c>
      <c r="J3494" t="str">
        <v>Block Group 3, Census Tract 179.01, Davidson County, Tennessee</v>
      </c>
    </row>
    <row r="3495" spans="1:10" x14ac:dyDescent="0.3">
      <c r="A3495" s="167" t="s">
        <v>7699</v>
      </c>
      <c r="B3495" s="168" t="s">
        <v>4405</v>
      </c>
      <c r="C3495" s="168" t="s">
        <v>373</v>
      </c>
      <c r="D3495" s="169">
        <v>705</v>
      </c>
      <c r="E3495" s="169">
        <v>985</v>
      </c>
      <c r="F3495" s="170">
        <v>1310</v>
      </c>
      <c r="G3495" s="170">
        <v>1695</v>
      </c>
      <c r="H3495" s="165">
        <f t="shared" si="64"/>
        <v>0.58112094395280234</v>
      </c>
      <c r="J3495" t="str">
        <v>Block Group 3, Census Tract 179.02, Davidson County, Tennessee</v>
      </c>
    </row>
    <row r="3496" spans="1:10" x14ac:dyDescent="0.3">
      <c r="A3496" s="167" t="s">
        <v>7699</v>
      </c>
      <c r="B3496" s="168" t="s">
        <v>4406</v>
      </c>
      <c r="C3496" s="168" t="s">
        <v>373</v>
      </c>
      <c r="D3496" s="169">
        <v>180</v>
      </c>
      <c r="E3496" s="169">
        <v>325</v>
      </c>
      <c r="F3496" s="169">
        <v>725</v>
      </c>
      <c r="G3496" s="170">
        <v>2180</v>
      </c>
      <c r="H3496" s="165">
        <f t="shared" si="64"/>
        <v>0.14908256880733944</v>
      </c>
      <c r="J3496" t="str">
        <v>Block Group 3, Census Tract 180, Davidson County, Tennessee</v>
      </c>
    </row>
    <row r="3497" spans="1:10" x14ac:dyDescent="0.3">
      <c r="A3497" s="167" t="s">
        <v>7699</v>
      </c>
      <c r="B3497" s="168" t="s">
        <v>4407</v>
      </c>
      <c r="C3497" s="168" t="s">
        <v>373</v>
      </c>
      <c r="D3497" s="169">
        <v>605</v>
      </c>
      <c r="E3497" s="169">
        <v>825</v>
      </c>
      <c r="F3497" s="170">
        <v>1235</v>
      </c>
      <c r="G3497" s="170">
        <v>1890</v>
      </c>
      <c r="H3497" s="165">
        <f t="shared" si="64"/>
        <v>0.43650793650793651</v>
      </c>
      <c r="J3497" t="str">
        <v>Block Group 3, Census Tract 181.01, Davidson County, Tennessee</v>
      </c>
    </row>
    <row r="3498" spans="1:10" x14ac:dyDescent="0.3">
      <c r="A3498" s="167" t="s">
        <v>7699</v>
      </c>
      <c r="B3498" s="168" t="s">
        <v>4408</v>
      </c>
      <c r="C3498" s="168" t="s">
        <v>373</v>
      </c>
      <c r="D3498" s="169">
        <v>225</v>
      </c>
      <c r="E3498" s="169">
        <v>455</v>
      </c>
      <c r="F3498" s="169">
        <v>850</v>
      </c>
      <c r="G3498" s="170">
        <v>2095</v>
      </c>
      <c r="H3498" s="165">
        <f t="shared" si="64"/>
        <v>0.21718377088305491</v>
      </c>
      <c r="J3498" t="str">
        <v>Block Group 3, Census Tract 181.02, Davidson County, Tennessee</v>
      </c>
    </row>
    <row r="3499" spans="1:10" x14ac:dyDescent="0.3">
      <c r="A3499" s="167" t="s">
        <v>7699</v>
      </c>
      <c r="B3499" s="168" t="s">
        <v>4409</v>
      </c>
      <c r="C3499" s="168" t="s">
        <v>373</v>
      </c>
      <c r="D3499" s="169">
        <v>470</v>
      </c>
      <c r="E3499" s="169">
        <v>640</v>
      </c>
      <c r="F3499" s="169">
        <v>815</v>
      </c>
      <c r="G3499" s="170">
        <v>1730</v>
      </c>
      <c r="H3499" s="165">
        <f t="shared" si="64"/>
        <v>0.36994219653179189</v>
      </c>
      <c r="J3499" t="str">
        <v>Block Group 3, Census Tract 182.01, Davidson County, Tennessee</v>
      </c>
    </row>
    <row r="3500" spans="1:10" x14ac:dyDescent="0.3">
      <c r="A3500" s="167" t="s">
        <v>7699</v>
      </c>
      <c r="B3500" s="168" t="s">
        <v>4410</v>
      </c>
      <c r="C3500" s="168" t="s">
        <v>373</v>
      </c>
      <c r="D3500" s="169">
        <v>300</v>
      </c>
      <c r="E3500" s="170">
        <v>1355</v>
      </c>
      <c r="F3500" s="170">
        <v>2295</v>
      </c>
      <c r="G3500" s="170">
        <v>4270</v>
      </c>
      <c r="H3500" s="165">
        <f t="shared" si="64"/>
        <v>0.31733021077283374</v>
      </c>
      <c r="J3500" t="str">
        <v>Block Group 3, Census Tract 182.05, Davidson County, Tennessee</v>
      </c>
    </row>
    <row r="3501" spans="1:10" x14ac:dyDescent="0.3">
      <c r="A3501" s="167" t="s">
        <v>7699</v>
      </c>
      <c r="B3501" s="168" t="s">
        <v>4411</v>
      </c>
      <c r="C3501" s="168" t="s">
        <v>373</v>
      </c>
      <c r="D3501" s="169">
        <v>290</v>
      </c>
      <c r="E3501" s="169">
        <v>705</v>
      </c>
      <c r="F3501" s="170">
        <v>1060</v>
      </c>
      <c r="G3501" s="170">
        <v>1895</v>
      </c>
      <c r="H3501" s="165">
        <f t="shared" si="64"/>
        <v>0.37203166226912932</v>
      </c>
      <c r="J3501" t="str">
        <v>Block Group 3, Census Tract 184.04, Davidson County, Tennessee</v>
      </c>
    </row>
    <row r="3502" spans="1:10" x14ac:dyDescent="0.3">
      <c r="A3502" s="167" t="s">
        <v>7699</v>
      </c>
      <c r="B3502" s="168" t="s">
        <v>4412</v>
      </c>
      <c r="C3502" s="168" t="s">
        <v>373</v>
      </c>
      <c r="D3502" s="169">
        <v>350</v>
      </c>
      <c r="E3502" s="169">
        <v>640</v>
      </c>
      <c r="F3502" s="169">
        <v>810</v>
      </c>
      <c r="G3502" s="170">
        <v>1535</v>
      </c>
      <c r="H3502" s="165">
        <f t="shared" si="64"/>
        <v>0.41693811074918569</v>
      </c>
      <c r="J3502" t="str">
        <v>Block Group 3, Census Tract 184.05, Davidson County, Tennessee</v>
      </c>
    </row>
    <row r="3503" spans="1:10" x14ac:dyDescent="0.3">
      <c r="A3503" s="167" t="s">
        <v>7699</v>
      </c>
      <c r="B3503" s="168" t="s">
        <v>4413</v>
      </c>
      <c r="C3503" s="168" t="s">
        <v>373</v>
      </c>
      <c r="D3503" s="169">
        <v>385</v>
      </c>
      <c r="E3503" s="169">
        <v>785</v>
      </c>
      <c r="F3503" s="170">
        <v>1625</v>
      </c>
      <c r="G3503" s="170">
        <v>3280</v>
      </c>
      <c r="H3503" s="165">
        <f t="shared" si="64"/>
        <v>0.23932926829268292</v>
      </c>
      <c r="J3503" t="str">
        <v>Block Group 3, Census Tract 184.09, Davidson County, Tennessee</v>
      </c>
    </row>
    <row r="3504" spans="1:10" x14ac:dyDescent="0.3">
      <c r="A3504" s="167" t="s">
        <v>7699</v>
      </c>
      <c r="B3504" s="168" t="s">
        <v>4414</v>
      </c>
      <c r="C3504" s="168" t="s">
        <v>373</v>
      </c>
      <c r="D3504" s="169">
        <v>135</v>
      </c>
      <c r="E3504" s="169">
        <v>170</v>
      </c>
      <c r="F3504" s="169">
        <v>450</v>
      </c>
      <c r="G3504" s="170">
        <v>2075</v>
      </c>
      <c r="H3504" s="165">
        <f t="shared" si="64"/>
        <v>8.1927710843373497E-2</v>
      </c>
      <c r="J3504" t="str">
        <v>Block Group 3, Census Tract 184.12, Davidson County, Tennessee</v>
      </c>
    </row>
    <row r="3505" spans="1:10" x14ac:dyDescent="0.3">
      <c r="A3505" s="167" t="s">
        <v>7699</v>
      </c>
      <c r="B3505" s="168" t="s">
        <v>4415</v>
      </c>
      <c r="C3505" s="168" t="s">
        <v>373</v>
      </c>
      <c r="D3505" s="169">
        <v>10</v>
      </c>
      <c r="E3505" s="169">
        <v>65</v>
      </c>
      <c r="F3505" s="169">
        <v>360</v>
      </c>
      <c r="G3505" s="169">
        <v>945</v>
      </c>
      <c r="H3505" s="165">
        <f t="shared" si="64"/>
        <v>6.8783068783068779E-2</v>
      </c>
      <c r="J3505" t="str">
        <v>Block Group 3, Census Tract 185, Davidson County, Tennessee</v>
      </c>
    </row>
    <row r="3506" spans="1:10" x14ac:dyDescent="0.3">
      <c r="A3506" s="167" t="s">
        <v>7699</v>
      </c>
      <c r="B3506" s="168" t="s">
        <v>4416</v>
      </c>
      <c r="C3506" s="168" t="s">
        <v>373</v>
      </c>
      <c r="D3506" s="169">
        <v>270</v>
      </c>
      <c r="E3506" s="169">
        <v>680</v>
      </c>
      <c r="F3506" s="170">
        <v>1095</v>
      </c>
      <c r="G3506" s="170">
        <v>3090</v>
      </c>
      <c r="H3506" s="165">
        <f t="shared" si="64"/>
        <v>0.22006472491909385</v>
      </c>
      <c r="J3506" t="str">
        <v>Block Group 3, Census Tract 186.02, Davidson County, Tennessee</v>
      </c>
    </row>
    <row r="3507" spans="1:10" x14ac:dyDescent="0.3">
      <c r="A3507" s="167" t="s">
        <v>7699</v>
      </c>
      <c r="B3507" s="168" t="s">
        <v>4417</v>
      </c>
      <c r="C3507" s="168" t="s">
        <v>373</v>
      </c>
      <c r="D3507" s="169">
        <v>480</v>
      </c>
      <c r="E3507" s="170">
        <v>1150</v>
      </c>
      <c r="F3507" s="170">
        <v>2145</v>
      </c>
      <c r="G3507" s="170">
        <v>3215</v>
      </c>
      <c r="H3507" s="165">
        <f t="shared" si="64"/>
        <v>0.35769828926905134</v>
      </c>
      <c r="J3507" t="str">
        <v>Block Group 3, Census Tract 187, Davidson County, Tennessee</v>
      </c>
    </row>
    <row r="3508" spans="1:10" x14ac:dyDescent="0.3">
      <c r="A3508" s="167" t="s">
        <v>7699</v>
      </c>
      <c r="B3508" s="168" t="s">
        <v>4418</v>
      </c>
      <c r="C3508" s="168" t="s">
        <v>373</v>
      </c>
      <c r="D3508" s="169">
        <v>65</v>
      </c>
      <c r="E3508" s="169">
        <v>315</v>
      </c>
      <c r="F3508" s="169">
        <v>765</v>
      </c>
      <c r="G3508" s="170">
        <v>1290</v>
      </c>
      <c r="H3508" s="165">
        <f t="shared" si="64"/>
        <v>0.2441860465116279</v>
      </c>
      <c r="J3508" t="str">
        <v>Block Group 3, Census Tract 188.01, Davidson County, Tennessee</v>
      </c>
    </row>
    <row r="3509" spans="1:10" x14ac:dyDescent="0.3">
      <c r="A3509" s="167" t="s">
        <v>7699</v>
      </c>
      <c r="B3509" s="168" t="s">
        <v>4419</v>
      </c>
      <c r="C3509" s="168" t="s">
        <v>373</v>
      </c>
      <c r="D3509" s="169">
        <v>395</v>
      </c>
      <c r="E3509" s="169">
        <v>715</v>
      </c>
      <c r="F3509" s="169">
        <v>955</v>
      </c>
      <c r="G3509" s="170">
        <v>1360</v>
      </c>
      <c r="H3509" s="165">
        <f t="shared" si="64"/>
        <v>0.52573529411764708</v>
      </c>
      <c r="J3509" t="str">
        <v>Block Group 3, Census Tract 188.04, Davidson County, Tennessee</v>
      </c>
    </row>
    <row r="3510" spans="1:10" x14ac:dyDescent="0.3">
      <c r="A3510" s="167" t="s">
        <v>7699</v>
      </c>
      <c r="B3510" s="168" t="s">
        <v>4420</v>
      </c>
      <c r="C3510" s="168" t="s">
        <v>373</v>
      </c>
      <c r="D3510" s="170">
        <v>1610</v>
      </c>
      <c r="E3510" s="170">
        <v>1945</v>
      </c>
      <c r="F3510" s="170">
        <v>2340</v>
      </c>
      <c r="G3510" s="170">
        <v>2960</v>
      </c>
      <c r="H3510" s="165">
        <f t="shared" si="64"/>
        <v>0.65709459459459463</v>
      </c>
      <c r="J3510" t="str">
        <v>Block Group 3, Census Tract 189.02, Davidson County, Tennessee</v>
      </c>
    </row>
    <row r="3511" spans="1:10" x14ac:dyDescent="0.3">
      <c r="A3511" s="167" t="s">
        <v>7699</v>
      </c>
      <c r="B3511" s="168" t="s">
        <v>4421</v>
      </c>
      <c r="C3511" s="168" t="s">
        <v>373</v>
      </c>
      <c r="D3511" s="169">
        <v>445</v>
      </c>
      <c r="E3511" s="169">
        <v>885</v>
      </c>
      <c r="F3511" s="170">
        <v>1205</v>
      </c>
      <c r="G3511" s="170">
        <v>2535</v>
      </c>
      <c r="H3511" s="165">
        <f t="shared" si="64"/>
        <v>0.34911242603550297</v>
      </c>
      <c r="J3511" t="str">
        <v>Block Group 3, Census Tract 189.04, Davidson County, Tennessee</v>
      </c>
    </row>
    <row r="3512" spans="1:10" x14ac:dyDescent="0.3">
      <c r="A3512" s="167" t="s">
        <v>7699</v>
      </c>
      <c r="B3512" s="168" t="s">
        <v>4422</v>
      </c>
      <c r="C3512" s="168" t="s">
        <v>373</v>
      </c>
      <c r="D3512" s="169">
        <v>460</v>
      </c>
      <c r="E3512" s="169">
        <v>670</v>
      </c>
      <c r="F3512" s="169">
        <v>875</v>
      </c>
      <c r="G3512" s="170">
        <v>1070</v>
      </c>
      <c r="H3512" s="165">
        <f t="shared" si="64"/>
        <v>0.62616822429906538</v>
      </c>
      <c r="J3512" t="str">
        <v>Block Group 3, Census Tract 19, Hamilton County, Tennessee</v>
      </c>
    </row>
    <row r="3513" spans="1:10" x14ac:dyDescent="0.3">
      <c r="A3513" s="167" t="s">
        <v>7699</v>
      </c>
      <c r="B3513" s="168" t="s">
        <v>4423</v>
      </c>
      <c r="C3513" s="168" t="s">
        <v>373</v>
      </c>
      <c r="D3513" s="170">
        <v>1260</v>
      </c>
      <c r="E3513" s="170">
        <v>1465</v>
      </c>
      <c r="F3513" s="170">
        <v>1910</v>
      </c>
      <c r="G3513" s="170">
        <v>1940</v>
      </c>
      <c r="H3513" s="165">
        <f t="shared" si="64"/>
        <v>0.75515463917525771</v>
      </c>
      <c r="J3513" t="str">
        <v>Block Group 3, Census Tract 19, Madison County, Tennessee</v>
      </c>
    </row>
    <row r="3514" spans="1:10" x14ac:dyDescent="0.3">
      <c r="A3514" s="167" t="s">
        <v>7699</v>
      </c>
      <c r="B3514" s="168" t="s">
        <v>4424</v>
      </c>
      <c r="C3514" s="168" t="s">
        <v>373</v>
      </c>
      <c r="D3514" s="169">
        <v>550</v>
      </c>
      <c r="E3514" s="170">
        <v>1305</v>
      </c>
      <c r="F3514" s="170">
        <v>1410</v>
      </c>
      <c r="G3514" s="170">
        <v>1580</v>
      </c>
      <c r="H3514" s="165">
        <f t="shared" si="64"/>
        <v>0.82594936708860756</v>
      </c>
      <c r="J3514" t="str">
        <v>Block Group 3, Census Tract 190.03, Davidson County, Tennessee</v>
      </c>
    </row>
    <row r="3515" spans="1:10" x14ac:dyDescent="0.3">
      <c r="A3515" s="167" t="s">
        <v>7699</v>
      </c>
      <c r="B3515" s="168" t="s">
        <v>4425</v>
      </c>
      <c r="C3515" s="168" t="s">
        <v>373</v>
      </c>
      <c r="D3515" s="170">
        <v>1070</v>
      </c>
      <c r="E3515" s="170">
        <v>1785</v>
      </c>
      <c r="F3515" s="170">
        <v>1965</v>
      </c>
      <c r="G3515" s="170">
        <v>1965</v>
      </c>
      <c r="H3515" s="165">
        <f t="shared" si="64"/>
        <v>0.90839694656488545</v>
      </c>
      <c r="J3515" t="str">
        <v>Block Group 3, Census Tract 190.04, Davidson County, Tennessee</v>
      </c>
    </row>
    <row r="3516" spans="1:10" x14ac:dyDescent="0.3">
      <c r="A3516" s="167" t="s">
        <v>7699</v>
      </c>
      <c r="B3516" s="168" t="s">
        <v>4426</v>
      </c>
      <c r="C3516" s="168" t="s">
        <v>373</v>
      </c>
      <c r="D3516" s="169">
        <v>155</v>
      </c>
      <c r="E3516" s="169">
        <v>480</v>
      </c>
      <c r="F3516" s="169">
        <v>610</v>
      </c>
      <c r="G3516" s="169">
        <v>745</v>
      </c>
      <c r="H3516" s="165">
        <f t="shared" si="64"/>
        <v>0.64429530201342278</v>
      </c>
      <c r="J3516" t="str">
        <v>Block Group 3, Census Tract 190.08, Davidson County, Tennessee</v>
      </c>
    </row>
    <row r="3517" spans="1:10" x14ac:dyDescent="0.3">
      <c r="A3517" s="167" t="s">
        <v>7699</v>
      </c>
      <c r="B3517" s="168" t="s">
        <v>4427</v>
      </c>
      <c r="C3517" s="168" t="s">
        <v>373</v>
      </c>
      <c r="D3517" s="169">
        <v>895</v>
      </c>
      <c r="E3517" s="170">
        <v>1135</v>
      </c>
      <c r="F3517" s="170">
        <v>1225</v>
      </c>
      <c r="G3517" s="170">
        <v>1225</v>
      </c>
      <c r="H3517" s="165">
        <f t="shared" si="64"/>
        <v>0.92653061224489797</v>
      </c>
      <c r="J3517" t="str">
        <v>Block Group 3, Census Tract 191.05, Davidson County, Tennessee</v>
      </c>
    </row>
    <row r="3518" spans="1:10" x14ac:dyDescent="0.3">
      <c r="A3518" s="167" t="s">
        <v>7699</v>
      </c>
      <c r="B3518" s="168" t="s">
        <v>4428</v>
      </c>
      <c r="C3518" s="168" t="s">
        <v>373</v>
      </c>
      <c r="D3518" s="169">
        <v>685</v>
      </c>
      <c r="E3518" s="169">
        <v>810</v>
      </c>
      <c r="F3518" s="170">
        <v>1250</v>
      </c>
      <c r="G3518" s="170">
        <v>1915</v>
      </c>
      <c r="H3518" s="165">
        <f t="shared" si="64"/>
        <v>0.42297650130548303</v>
      </c>
      <c r="J3518" t="str">
        <v>Block Group 3, Census Tract 191.06, Davidson County, Tennessee</v>
      </c>
    </row>
    <row r="3519" spans="1:10" x14ac:dyDescent="0.3">
      <c r="A3519" s="167" t="s">
        <v>7699</v>
      </c>
      <c r="B3519" s="168" t="s">
        <v>4429</v>
      </c>
      <c r="C3519" s="168" t="s">
        <v>373</v>
      </c>
      <c r="D3519" s="170">
        <v>1345</v>
      </c>
      <c r="E3519" s="170">
        <v>1345</v>
      </c>
      <c r="F3519" s="170">
        <v>1865</v>
      </c>
      <c r="G3519" s="170">
        <v>1880</v>
      </c>
      <c r="H3519" s="165">
        <f t="shared" si="64"/>
        <v>0.71542553191489366</v>
      </c>
      <c r="J3519" t="str">
        <v>Block Group 3, Census Tract 191.09, Davidson County, Tennessee</v>
      </c>
    </row>
    <row r="3520" spans="1:10" x14ac:dyDescent="0.3">
      <c r="A3520" s="167" t="s">
        <v>7699</v>
      </c>
      <c r="B3520" s="168" t="s">
        <v>4430</v>
      </c>
      <c r="C3520" s="168" t="s">
        <v>373</v>
      </c>
      <c r="D3520" s="170">
        <v>2155</v>
      </c>
      <c r="E3520" s="170">
        <v>3205</v>
      </c>
      <c r="F3520" s="170">
        <v>3600</v>
      </c>
      <c r="G3520" s="170">
        <v>4810</v>
      </c>
      <c r="H3520" s="165">
        <f t="shared" si="64"/>
        <v>0.66632016632016633</v>
      </c>
      <c r="J3520" t="str">
        <v>Block Group 3, Census Tract 191.10, Davidson County, Tennessee</v>
      </c>
    </row>
    <row r="3521" spans="1:10" x14ac:dyDescent="0.3">
      <c r="A3521" s="167" t="s">
        <v>7699</v>
      </c>
      <c r="B3521" s="168" t="s">
        <v>4431</v>
      </c>
      <c r="C3521" s="168" t="s">
        <v>373</v>
      </c>
      <c r="D3521" s="169">
        <v>0</v>
      </c>
      <c r="E3521" s="169">
        <v>0</v>
      </c>
      <c r="F3521" s="169">
        <v>0</v>
      </c>
      <c r="G3521" s="169">
        <v>0</v>
      </c>
      <c r="H3521" s="165" t="e">
        <f t="shared" si="64"/>
        <v>#DIV/0!</v>
      </c>
      <c r="J3521" t="str">
        <v>Block Group 3, Census Tract 191.11, Davidson County, Tennessee</v>
      </c>
    </row>
    <row r="3522" spans="1:10" x14ac:dyDescent="0.3">
      <c r="A3522" s="167" t="s">
        <v>7699</v>
      </c>
      <c r="B3522" s="168" t="s">
        <v>4432</v>
      </c>
      <c r="C3522" s="168" t="s">
        <v>373</v>
      </c>
      <c r="D3522" s="169">
        <v>475</v>
      </c>
      <c r="E3522" s="169">
        <v>935</v>
      </c>
      <c r="F3522" s="169">
        <v>960</v>
      </c>
      <c r="G3522" s="170">
        <v>1015</v>
      </c>
      <c r="H3522" s="165">
        <f t="shared" si="64"/>
        <v>0.9211822660098522</v>
      </c>
      <c r="J3522" t="str">
        <v>Block Group 3, Census Tract 191.16, Davidson County, Tennessee</v>
      </c>
    </row>
    <row r="3523" spans="1:10" x14ac:dyDescent="0.3">
      <c r="A3523" s="167" t="s">
        <v>7699</v>
      </c>
      <c r="B3523" s="168" t="s">
        <v>4433</v>
      </c>
      <c r="C3523" s="168" t="s">
        <v>373</v>
      </c>
      <c r="D3523" s="169">
        <v>455</v>
      </c>
      <c r="E3523" s="169">
        <v>740</v>
      </c>
      <c r="F3523" s="169">
        <v>740</v>
      </c>
      <c r="G3523" s="169">
        <v>740</v>
      </c>
      <c r="H3523" s="165">
        <f t="shared" si="64"/>
        <v>1</v>
      </c>
      <c r="J3523" t="str">
        <v>Block Group 3, Census Tract 191.18, Davidson County, Tennessee</v>
      </c>
    </row>
    <row r="3524" spans="1:10" x14ac:dyDescent="0.3">
      <c r="A3524" s="167" t="s">
        <v>7699</v>
      </c>
      <c r="B3524" s="168" t="s">
        <v>4434</v>
      </c>
      <c r="C3524" s="168" t="s">
        <v>373</v>
      </c>
      <c r="D3524" s="169">
        <v>180</v>
      </c>
      <c r="E3524" s="169">
        <v>300</v>
      </c>
      <c r="F3524" s="169">
        <v>540</v>
      </c>
      <c r="G3524" s="169">
        <v>810</v>
      </c>
      <c r="H3524" s="165">
        <f t="shared" ref="H3524:H3587" si="65">E3524/G3524</f>
        <v>0.37037037037037035</v>
      </c>
      <c r="J3524" t="str">
        <v>Block Group 3, Census Tract 191.19, Davidson County, Tennessee</v>
      </c>
    </row>
    <row r="3525" spans="1:10" x14ac:dyDescent="0.3">
      <c r="A3525" s="167" t="s">
        <v>7699</v>
      </c>
      <c r="B3525" s="168" t="s">
        <v>4435</v>
      </c>
      <c r="C3525" s="168" t="s">
        <v>373</v>
      </c>
      <c r="D3525" s="169">
        <v>375</v>
      </c>
      <c r="E3525" s="169">
        <v>595</v>
      </c>
      <c r="F3525" s="169">
        <v>755</v>
      </c>
      <c r="G3525" s="170">
        <v>1330</v>
      </c>
      <c r="H3525" s="165">
        <f t="shared" si="65"/>
        <v>0.44736842105263158</v>
      </c>
      <c r="J3525" t="str">
        <v>Block Group 3, Census Tract 192, Davidson County, Tennessee</v>
      </c>
    </row>
    <row r="3526" spans="1:10" x14ac:dyDescent="0.3">
      <c r="A3526" s="167" t="s">
        <v>7699</v>
      </c>
      <c r="B3526" s="168" t="s">
        <v>4436</v>
      </c>
      <c r="C3526" s="168" t="s">
        <v>373</v>
      </c>
      <c r="D3526" s="169">
        <v>685</v>
      </c>
      <c r="E3526" s="169">
        <v>755</v>
      </c>
      <c r="F3526" s="170">
        <v>1030</v>
      </c>
      <c r="G3526" s="170">
        <v>1070</v>
      </c>
      <c r="H3526" s="165">
        <f t="shared" si="65"/>
        <v>0.70560747663551404</v>
      </c>
      <c r="J3526" t="str">
        <v>Block Group 3, Census Tract 195.01, Davidson County, Tennessee</v>
      </c>
    </row>
    <row r="3527" spans="1:10" x14ac:dyDescent="0.3">
      <c r="A3527" s="167" t="s">
        <v>7699</v>
      </c>
      <c r="B3527" s="168" t="s">
        <v>4437</v>
      </c>
      <c r="C3527" s="168" t="s">
        <v>373</v>
      </c>
      <c r="D3527" s="169">
        <v>365</v>
      </c>
      <c r="E3527" s="169">
        <v>365</v>
      </c>
      <c r="F3527" s="169">
        <v>365</v>
      </c>
      <c r="G3527" s="169">
        <v>365</v>
      </c>
      <c r="H3527" s="165">
        <f t="shared" si="65"/>
        <v>1</v>
      </c>
      <c r="J3527" t="str">
        <v>Block Group 3, Census Tract 195.02, Davidson County, Tennessee</v>
      </c>
    </row>
    <row r="3528" spans="1:10" x14ac:dyDescent="0.3">
      <c r="A3528" s="167" t="s">
        <v>7699</v>
      </c>
      <c r="B3528" s="168" t="s">
        <v>4438</v>
      </c>
      <c r="C3528" s="168" t="s">
        <v>373</v>
      </c>
      <c r="D3528" s="169">
        <v>395</v>
      </c>
      <c r="E3528" s="169">
        <v>730</v>
      </c>
      <c r="F3528" s="169">
        <v>850</v>
      </c>
      <c r="G3528" s="170">
        <v>1015</v>
      </c>
      <c r="H3528" s="165">
        <f t="shared" si="65"/>
        <v>0.71921182266009853</v>
      </c>
      <c r="J3528" t="str">
        <v>Block Group 3, Census Tract 195.03, Davidson County, Tennessee</v>
      </c>
    </row>
    <row r="3529" spans="1:10" x14ac:dyDescent="0.3">
      <c r="A3529" s="167" t="s">
        <v>7699</v>
      </c>
      <c r="B3529" s="168" t="s">
        <v>4439</v>
      </c>
      <c r="C3529" s="168" t="s">
        <v>373</v>
      </c>
      <c r="D3529" s="170">
        <v>1505</v>
      </c>
      <c r="E3529" s="170">
        <v>1685</v>
      </c>
      <c r="F3529" s="170">
        <v>1770</v>
      </c>
      <c r="G3529" s="170">
        <v>1885</v>
      </c>
      <c r="H3529" s="165">
        <f t="shared" si="65"/>
        <v>0.8938992042440318</v>
      </c>
      <c r="J3529" t="str">
        <v>Block Group 3, Census Tract 196, Davidson County, Tennessee</v>
      </c>
    </row>
    <row r="3530" spans="1:10" x14ac:dyDescent="0.3">
      <c r="A3530" s="167" t="s">
        <v>7699</v>
      </c>
      <c r="B3530" s="168" t="s">
        <v>4440</v>
      </c>
      <c r="C3530" s="168" t="s">
        <v>373</v>
      </c>
      <c r="D3530" s="169">
        <v>90</v>
      </c>
      <c r="E3530" s="169">
        <v>340</v>
      </c>
      <c r="F3530" s="169">
        <v>780</v>
      </c>
      <c r="G3530" s="170">
        <v>1460</v>
      </c>
      <c r="H3530" s="165">
        <f t="shared" si="65"/>
        <v>0.23287671232876711</v>
      </c>
      <c r="J3530" t="str">
        <v>Block Group 3, Census Tract 2, Madison County, Tennessee</v>
      </c>
    </row>
    <row r="3531" spans="1:10" x14ac:dyDescent="0.3">
      <c r="A3531" s="167" t="s">
        <v>7699</v>
      </c>
      <c r="B3531" s="168" t="s">
        <v>4441</v>
      </c>
      <c r="C3531" s="168" t="s">
        <v>373</v>
      </c>
      <c r="D3531" s="169">
        <v>575</v>
      </c>
      <c r="E3531" s="170">
        <v>1070</v>
      </c>
      <c r="F3531" s="170">
        <v>1295</v>
      </c>
      <c r="G3531" s="170">
        <v>1295</v>
      </c>
      <c r="H3531" s="165">
        <f t="shared" si="65"/>
        <v>0.82625482625482627</v>
      </c>
      <c r="J3531" t="str">
        <v>Block Group 3, Census Tract 20, Knox County, Tennessee</v>
      </c>
    </row>
    <row r="3532" spans="1:10" x14ac:dyDescent="0.3">
      <c r="A3532" s="167" t="s">
        <v>7699</v>
      </c>
      <c r="B3532" s="168" t="s">
        <v>4442</v>
      </c>
      <c r="C3532" s="168" t="s">
        <v>373</v>
      </c>
      <c r="D3532" s="169">
        <v>715</v>
      </c>
      <c r="E3532" s="169">
        <v>775</v>
      </c>
      <c r="F3532" s="169">
        <v>850</v>
      </c>
      <c r="G3532" s="169">
        <v>885</v>
      </c>
      <c r="H3532" s="165">
        <f t="shared" si="65"/>
        <v>0.87570621468926557</v>
      </c>
      <c r="J3532" t="str">
        <v>Block Group 3, Census Tract 201.01, Shelby County, Tennessee</v>
      </c>
    </row>
    <row r="3533" spans="1:10" x14ac:dyDescent="0.3">
      <c r="A3533" s="167" t="s">
        <v>7699</v>
      </c>
      <c r="B3533" s="168" t="s">
        <v>4443</v>
      </c>
      <c r="C3533" s="168" t="s">
        <v>373</v>
      </c>
      <c r="D3533" s="169">
        <v>280</v>
      </c>
      <c r="E3533" s="169">
        <v>430</v>
      </c>
      <c r="F3533" s="169">
        <v>510</v>
      </c>
      <c r="G3533" s="169">
        <v>530</v>
      </c>
      <c r="H3533" s="165">
        <f t="shared" si="65"/>
        <v>0.81132075471698117</v>
      </c>
      <c r="J3533" t="str">
        <v>Block Group 3, Census Tract 201.02, Sumner County, Tennessee</v>
      </c>
    </row>
    <row r="3534" spans="1:10" x14ac:dyDescent="0.3">
      <c r="A3534" s="167" t="s">
        <v>7699</v>
      </c>
      <c r="B3534" s="168" t="s">
        <v>4444</v>
      </c>
      <c r="C3534" s="168" t="s">
        <v>373</v>
      </c>
      <c r="D3534" s="169">
        <v>380</v>
      </c>
      <c r="E3534" s="170">
        <v>1355</v>
      </c>
      <c r="F3534" s="170">
        <v>1895</v>
      </c>
      <c r="G3534" s="170">
        <v>2395</v>
      </c>
      <c r="H3534" s="165">
        <f t="shared" si="65"/>
        <v>0.56576200417536537</v>
      </c>
      <c r="J3534" t="str">
        <v>Block Group 3, Census Tract 202.02, Anderson County, Tennessee</v>
      </c>
    </row>
    <row r="3535" spans="1:10" x14ac:dyDescent="0.3">
      <c r="A3535" s="167" t="s">
        <v>7699</v>
      </c>
      <c r="B3535" s="168" t="s">
        <v>4445</v>
      </c>
      <c r="C3535" s="168" t="s">
        <v>373</v>
      </c>
      <c r="D3535" s="169">
        <v>275</v>
      </c>
      <c r="E3535" s="169">
        <v>515</v>
      </c>
      <c r="F3535" s="169">
        <v>565</v>
      </c>
      <c r="G3535" s="169">
        <v>650</v>
      </c>
      <c r="H3535" s="165">
        <f t="shared" si="65"/>
        <v>0.79230769230769227</v>
      </c>
      <c r="J3535" t="str">
        <v>Block Group 3, Census Tract 202.10, Shelby County, Tennessee</v>
      </c>
    </row>
    <row r="3536" spans="1:10" x14ac:dyDescent="0.3">
      <c r="A3536" s="167" t="s">
        <v>7699</v>
      </c>
      <c r="B3536" s="168" t="s">
        <v>4446</v>
      </c>
      <c r="C3536" s="168" t="s">
        <v>373</v>
      </c>
      <c r="D3536" s="169">
        <v>235</v>
      </c>
      <c r="E3536" s="169">
        <v>615</v>
      </c>
      <c r="F3536" s="169">
        <v>655</v>
      </c>
      <c r="G3536" s="169">
        <v>845</v>
      </c>
      <c r="H3536" s="165">
        <f t="shared" si="65"/>
        <v>0.72781065088757402</v>
      </c>
      <c r="J3536" t="str">
        <v>Block Group 3, Census Tract 203, Anderson County, Tennessee</v>
      </c>
    </row>
    <row r="3537" spans="1:10" x14ac:dyDescent="0.3">
      <c r="A3537" s="167" t="s">
        <v>7699</v>
      </c>
      <c r="B3537" s="168" t="s">
        <v>4447</v>
      </c>
      <c r="C3537" s="168" t="s">
        <v>373</v>
      </c>
      <c r="D3537" s="170">
        <v>1295</v>
      </c>
      <c r="E3537" s="170">
        <v>1590</v>
      </c>
      <c r="F3537" s="170">
        <v>1730</v>
      </c>
      <c r="G3537" s="170">
        <v>1800</v>
      </c>
      <c r="H3537" s="165">
        <f t="shared" si="65"/>
        <v>0.8833333333333333</v>
      </c>
      <c r="J3537" t="str">
        <v>Block Group 3, Census Tract 203, Sumner County, Tennessee</v>
      </c>
    </row>
    <row r="3538" spans="1:10" x14ac:dyDescent="0.3">
      <c r="A3538" s="167" t="s">
        <v>7699</v>
      </c>
      <c r="B3538" s="168" t="s">
        <v>4448</v>
      </c>
      <c r="C3538" s="168" t="s">
        <v>373</v>
      </c>
      <c r="D3538" s="169">
        <v>390</v>
      </c>
      <c r="E3538" s="169">
        <v>870</v>
      </c>
      <c r="F3538" s="170">
        <v>1000</v>
      </c>
      <c r="G3538" s="170">
        <v>1000</v>
      </c>
      <c r="H3538" s="165">
        <f t="shared" si="65"/>
        <v>0.87</v>
      </c>
      <c r="J3538" t="str">
        <v>Block Group 3, Census Tract 203.02, Shelby County, Tennessee</v>
      </c>
    </row>
    <row r="3539" spans="1:10" x14ac:dyDescent="0.3">
      <c r="A3539" s="167" t="s">
        <v>7699</v>
      </c>
      <c r="B3539" s="168" t="s">
        <v>4449</v>
      </c>
      <c r="C3539" s="168" t="s">
        <v>373</v>
      </c>
      <c r="D3539" s="169">
        <v>625</v>
      </c>
      <c r="E3539" s="170">
        <v>1430</v>
      </c>
      <c r="F3539" s="170">
        <v>1900</v>
      </c>
      <c r="G3539" s="170">
        <v>2830</v>
      </c>
      <c r="H3539" s="165">
        <f t="shared" si="65"/>
        <v>0.5053003533568905</v>
      </c>
      <c r="J3539" t="str">
        <v>Block Group 3, Census Tract 204, Anderson County, Tennessee</v>
      </c>
    </row>
    <row r="3540" spans="1:10" x14ac:dyDescent="0.3">
      <c r="A3540" s="167" t="s">
        <v>7699</v>
      </c>
      <c r="B3540" s="168" t="s">
        <v>4450</v>
      </c>
      <c r="C3540" s="168" t="s">
        <v>373</v>
      </c>
      <c r="D3540" s="170">
        <v>1235</v>
      </c>
      <c r="E3540" s="170">
        <v>1565</v>
      </c>
      <c r="F3540" s="170">
        <v>1815</v>
      </c>
      <c r="G3540" s="170">
        <v>2140</v>
      </c>
      <c r="H3540" s="165">
        <f t="shared" si="65"/>
        <v>0.73130841121495327</v>
      </c>
      <c r="J3540" t="str">
        <v>Block Group 3, Census Tract 205, Anderson County, Tennessee</v>
      </c>
    </row>
    <row r="3541" spans="1:10" x14ac:dyDescent="0.3">
      <c r="A3541" s="167" t="s">
        <v>7699</v>
      </c>
      <c r="B3541" s="168" t="s">
        <v>4451</v>
      </c>
      <c r="C3541" s="168" t="s">
        <v>373</v>
      </c>
      <c r="D3541" s="170">
        <v>1325</v>
      </c>
      <c r="E3541" s="170">
        <v>1470</v>
      </c>
      <c r="F3541" s="170">
        <v>1505</v>
      </c>
      <c r="G3541" s="170">
        <v>1505</v>
      </c>
      <c r="H3541" s="165">
        <f t="shared" si="65"/>
        <v>0.97674418604651159</v>
      </c>
      <c r="J3541" t="str">
        <v>Block Group 3, Census Tract 205.21, Shelby County, Tennessee</v>
      </c>
    </row>
    <row r="3542" spans="1:10" x14ac:dyDescent="0.3">
      <c r="A3542" s="167" t="s">
        <v>7699</v>
      </c>
      <c r="B3542" s="168" t="s">
        <v>4452</v>
      </c>
      <c r="C3542" s="168" t="s">
        <v>373</v>
      </c>
      <c r="D3542" s="169">
        <v>975</v>
      </c>
      <c r="E3542" s="170">
        <v>1020</v>
      </c>
      <c r="F3542" s="170">
        <v>1130</v>
      </c>
      <c r="G3542" s="170">
        <v>1365</v>
      </c>
      <c r="H3542" s="165">
        <f t="shared" si="65"/>
        <v>0.74725274725274726</v>
      </c>
      <c r="J3542" t="str">
        <v>Block Group 3, Census Tract 205.24, Shelby County, Tennessee</v>
      </c>
    </row>
    <row r="3543" spans="1:10" x14ac:dyDescent="0.3">
      <c r="A3543" s="167" t="s">
        <v>7699</v>
      </c>
      <c r="B3543" s="168" t="s">
        <v>4453</v>
      </c>
      <c r="C3543" s="168" t="s">
        <v>373</v>
      </c>
      <c r="D3543" s="169">
        <v>345</v>
      </c>
      <c r="E3543" s="169">
        <v>720</v>
      </c>
      <c r="F3543" s="169">
        <v>820</v>
      </c>
      <c r="G3543" s="169">
        <v>940</v>
      </c>
      <c r="H3543" s="165">
        <f t="shared" si="65"/>
        <v>0.76595744680851063</v>
      </c>
      <c r="J3543" t="str">
        <v>Block Group 3, Census Tract 205.31, Shelby County, Tennessee</v>
      </c>
    </row>
    <row r="3544" spans="1:10" x14ac:dyDescent="0.3">
      <c r="A3544" s="167" t="s">
        <v>7699</v>
      </c>
      <c r="B3544" s="168" t="s">
        <v>4454</v>
      </c>
      <c r="C3544" s="168" t="s">
        <v>373</v>
      </c>
      <c r="D3544" s="169">
        <v>685</v>
      </c>
      <c r="E3544" s="169">
        <v>895</v>
      </c>
      <c r="F3544" s="169">
        <v>970</v>
      </c>
      <c r="G3544" s="169">
        <v>970</v>
      </c>
      <c r="H3544" s="165">
        <f t="shared" si="65"/>
        <v>0.92268041237113407</v>
      </c>
      <c r="J3544" t="str">
        <v>Block Group 3, Census Tract 205.32, Shelby County, Tennessee</v>
      </c>
    </row>
    <row r="3545" spans="1:10" x14ac:dyDescent="0.3">
      <c r="A3545" s="167" t="s">
        <v>7699</v>
      </c>
      <c r="B3545" s="168" t="s">
        <v>4455</v>
      </c>
      <c r="C3545" s="168" t="s">
        <v>373</v>
      </c>
      <c r="D3545" s="169">
        <v>765</v>
      </c>
      <c r="E3545" s="170">
        <v>1145</v>
      </c>
      <c r="F3545" s="170">
        <v>1480</v>
      </c>
      <c r="G3545" s="170">
        <v>1480</v>
      </c>
      <c r="H3545" s="165">
        <f t="shared" si="65"/>
        <v>0.77364864864864868</v>
      </c>
      <c r="J3545" t="str">
        <v>Block Group 3, Census Tract 205.41, Shelby County, Tennessee</v>
      </c>
    </row>
    <row r="3546" spans="1:10" x14ac:dyDescent="0.3">
      <c r="A3546" s="167" t="s">
        <v>7699</v>
      </c>
      <c r="B3546" s="168" t="s">
        <v>4456</v>
      </c>
      <c r="C3546" s="168" t="s">
        <v>373</v>
      </c>
      <c r="D3546" s="169">
        <v>460</v>
      </c>
      <c r="E3546" s="170">
        <v>1170</v>
      </c>
      <c r="F3546" s="170">
        <v>1225</v>
      </c>
      <c r="G3546" s="170">
        <v>1235</v>
      </c>
      <c r="H3546" s="165">
        <f t="shared" si="65"/>
        <v>0.94736842105263153</v>
      </c>
      <c r="J3546" t="str">
        <v>Block Group 3, Census Tract 205.42, Shelby County, Tennessee</v>
      </c>
    </row>
    <row r="3547" spans="1:10" x14ac:dyDescent="0.3">
      <c r="A3547" s="167" t="s">
        <v>7699</v>
      </c>
      <c r="B3547" s="168" t="s">
        <v>4457</v>
      </c>
      <c r="C3547" s="168" t="s">
        <v>373</v>
      </c>
      <c r="D3547" s="170">
        <v>1385</v>
      </c>
      <c r="E3547" s="170">
        <v>1765</v>
      </c>
      <c r="F3547" s="170">
        <v>1795</v>
      </c>
      <c r="G3547" s="170">
        <v>1835</v>
      </c>
      <c r="H3547" s="165">
        <f t="shared" si="65"/>
        <v>0.96185286103542234</v>
      </c>
      <c r="J3547" t="str">
        <v>Block Group 3, Census Tract 205.43, Shelby County, Tennessee</v>
      </c>
    </row>
    <row r="3548" spans="1:10" x14ac:dyDescent="0.3">
      <c r="A3548" s="167" t="s">
        <v>7699</v>
      </c>
      <c r="B3548" s="168" t="s">
        <v>4458</v>
      </c>
      <c r="C3548" s="168" t="s">
        <v>373</v>
      </c>
      <c r="D3548" s="169">
        <v>120</v>
      </c>
      <c r="E3548" s="170">
        <v>1125</v>
      </c>
      <c r="F3548" s="170">
        <v>1245</v>
      </c>
      <c r="G3548" s="170">
        <v>1335</v>
      </c>
      <c r="H3548" s="165">
        <f t="shared" si="65"/>
        <v>0.84269662921348309</v>
      </c>
      <c r="J3548" t="str">
        <v>Block Group 3, Census Tract 206.02, Sumner County, Tennessee</v>
      </c>
    </row>
    <row r="3549" spans="1:10" x14ac:dyDescent="0.3">
      <c r="A3549" s="167" t="s">
        <v>7699</v>
      </c>
      <c r="B3549" s="168" t="s">
        <v>4459</v>
      </c>
      <c r="C3549" s="168" t="s">
        <v>373</v>
      </c>
      <c r="D3549" s="169">
        <v>605</v>
      </c>
      <c r="E3549" s="169">
        <v>985</v>
      </c>
      <c r="F3549" s="170">
        <v>1140</v>
      </c>
      <c r="G3549" s="170">
        <v>1705</v>
      </c>
      <c r="H3549" s="165">
        <f t="shared" si="65"/>
        <v>0.57771260997067453</v>
      </c>
      <c r="J3549" t="str">
        <v>Block Group 3, Census Tract 206.10, Shelby County, Tennessee</v>
      </c>
    </row>
    <row r="3550" spans="1:10" x14ac:dyDescent="0.3">
      <c r="A3550" s="167" t="s">
        <v>7699</v>
      </c>
      <c r="B3550" s="168" t="s">
        <v>4460</v>
      </c>
      <c r="C3550" s="168" t="s">
        <v>373</v>
      </c>
      <c r="D3550" s="169">
        <v>485</v>
      </c>
      <c r="E3550" s="170">
        <v>1140</v>
      </c>
      <c r="F3550" s="170">
        <v>1540</v>
      </c>
      <c r="G3550" s="170">
        <v>1985</v>
      </c>
      <c r="H3550" s="165">
        <f t="shared" si="65"/>
        <v>0.5743073047858942</v>
      </c>
      <c r="J3550" t="str">
        <v>Block Group 3, Census Tract 206.21, Shelby County, Tennessee</v>
      </c>
    </row>
    <row r="3551" spans="1:10" x14ac:dyDescent="0.3">
      <c r="A3551" s="167" t="s">
        <v>7699</v>
      </c>
      <c r="B3551" s="168" t="s">
        <v>4461</v>
      </c>
      <c r="C3551" s="168" t="s">
        <v>373</v>
      </c>
      <c r="D3551" s="169">
        <v>265</v>
      </c>
      <c r="E3551" s="169">
        <v>430</v>
      </c>
      <c r="F3551" s="169">
        <v>910</v>
      </c>
      <c r="G3551" s="170">
        <v>1120</v>
      </c>
      <c r="H3551" s="165">
        <f t="shared" si="65"/>
        <v>0.38392857142857145</v>
      </c>
      <c r="J3551" t="str">
        <v>Block Group 3, Census Tract 206.22, Shelby County, Tennessee</v>
      </c>
    </row>
    <row r="3552" spans="1:10" x14ac:dyDescent="0.3">
      <c r="A3552" s="167" t="s">
        <v>7699</v>
      </c>
      <c r="B3552" s="168" t="s">
        <v>4462</v>
      </c>
      <c r="C3552" s="168" t="s">
        <v>373</v>
      </c>
      <c r="D3552" s="169">
        <v>480</v>
      </c>
      <c r="E3552" s="170">
        <v>1075</v>
      </c>
      <c r="F3552" s="170">
        <v>1735</v>
      </c>
      <c r="G3552" s="170">
        <v>2230</v>
      </c>
      <c r="H3552" s="165">
        <f t="shared" si="65"/>
        <v>0.4820627802690583</v>
      </c>
      <c r="J3552" t="str">
        <v>Block Group 3, Census Tract 206.32, Shelby County, Tennessee</v>
      </c>
    </row>
    <row r="3553" spans="1:10" x14ac:dyDescent="0.3">
      <c r="A3553" s="167" t="s">
        <v>7699</v>
      </c>
      <c r="B3553" s="168" t="s">
        <v>4463</v>
      </c>
      <c r="C3553" s="168" t="s">
        <v>373</v>
      </c>
      <c r="D3553" s="169">
        <v>760</v>
      </c>
      <c r="E3553" s="170">
        <v>1055</v>
      </c>
      <c r="F3553" s="170">
        <v>1560</v>
      </c>
      <c r="G3553" s="170">
        <v>1825</v>
      </c>
      <c r="H3553" s="165">
        <f t="shared" si="65"/>
        <v>0.57808219178082187</v>
      </c>
      <c r="J3553" t="str">
        <v>Block Group 3, Census Tract 206.51, Shelby County, Tennessee</v>
      </c>
    </row>
    <row r="3554" spans="1:10" x14ac:dyDescent="0.3">
      <c r="A3554" s="167" t="s">
        <v>7699</v>
      </c>
      <c r="B3554" s="168" t="s">
        <v>4464</v>
      </c>
      <c r="C3554" s="168" t="s">
        <v>373</v>
      </c>
      <c r="D3554" s="169">
        <v>970</v>
      </c>
      <c r="E3554" s="170">
        <v>1715</v>
      </c>
      <c r="F3554" s="170">
        <v>3755</v>
      </c>
      <c r="G3554" s="170">
        <v>4885</v>
      </c>
      <c r="H3554" s="165">
        <f t="shared" si="65"/>
        <v>0.35107471852610028</v>
      </c>
      <c r="J3554" t="str">
        <v>Block Group 3, Census Tract 206.52, Shelby County, Tennessee</v>
      </c>
    </row>
    <row r="3555" spans="1:10" x14ac:dyDescent="0.3">
      <c r="A3555" s="167" t="s">
        <v>7699</v>
      </c>
      <c r="B3555" s="168" t="s">
        <v>4465</v>
      </c>
      <c r="C3555" s="168" t="s">
        <v>7678</v>
      </c>
      <c r="D3555" s="169">
        <v>400</v>
      </c>
      <c r="E3555" s="169">
        <v>695</v>
      </c>
      <c r="F3555" s="169">
        <v>820</v>
      </c>
      <c r="G3555" s="170">
        <v>1100</v>
      </c>
      <c r="H3555" s="165">
        <f t="shared" si="65"/>
        <v>0.63181818181818183</v>
      </c>
      <c r="J3555" t="str">
        <v>Block Group 3, Census Tract 206.54, Shelby County, Tennessee</v>
      </c>
    </row>
    <row r="3556" spans="1:10" x14ac:dyDescent="0.3">
      <c r="A3556" s="167" t="s">
        <v>7699</v>
      </c>
      <c r="B3556" s="168" t="s">
        <v>4466</v>
      </c>
      <c r="C3556" s="168" t="s">
        <v>7678</v>
      </c>
      <c r="D3556" s="169">
        <v>125</v>
      </c>
      <c r="E3556" s="169">
        <v>350</v>
      </c>
      <c r="F3556" s="169">
        <v>455</v>
      </c>
      <c r="G3556" s="169">
        <v>865</v>
      </c>
      <c r="H3556" s="165">
        <f t="shared" si="65"/>
        <v>0.40462427745664742</v>
      </c>
      <c r="J3556" t="str">
        <v>Block Group 3, Census Tract 206.56, Shelby County, Tennessee</v>
      </c>
    </row>
    <row r="3557" spans="1:10" x14ac:dyDescent="0.3">
      <c r="A3557" s="167" t="s">
        <v>7699</v>
      </c>
      <c r="B3557" s="168" t="s">
        <v>4467</v>
      </c>
      <c r="C3557" s="168" t="s">
        <v>7678</v>
      </c>
      <c r="D3557" s="169">
        <v>730</v>
      </c>
      <c r="E3557" s="170">
        <v>1000</v>
      </c>
      <c r="F3557" s="170">
        <v>1305</v>
      </c>
      <c r="G3557" s="170">
        <v>1925</v>
      </c>
      <c r="H3557" s="165">
        <f t="shared" si="65"/>
        <v>0.51948051948051943</v>
      </c>
      <c r="J3557" t="str">
        <v>Block Group 3, Census Tract 206.58, Shelby County, Tennessee</v>
      </c>
    </row>
    <row r="3558" spans="1:10" x14ac:dyDescent="0.3">
      <c r="A3558" s="167" t="s">
        <v>7699</v>
      </c>
      <c r="B3558" s="168" t="s">
        <v>4468</v>
      </c>
      <c r="C3558" s="168" t="s">
        <v>7678</v>
      </c>
      <c r="D3558" s="169">
        <v>630</v>
      </c>
      <c r="E3558" s="169">
        <v>770</v>
      </c>
      <c r="F3558" s="169">
        <v>875</v>
      </c>
      <c r="G3558" s="170">
        <v>1145</v>
      </c>
      <c r="H3558" s="165">
        <f t="shared" si="65"/>
        <v>0.67248908296943233</v>
      </c>
      <c r="J3558" t="str">
        <v>Block Group 3, Census Tract 207, Sumner County, Tennessee</v>
      </c>
    </row>
    <row r="3559" spans="1:10" x14ac:dyDescent="0.3">
      <c r="A3559" s="167" t="s">
        <v>7699</v>
      </c>
      <c r="B3559" s="168" t="s">
        <v>4469</v>
      </c>
      <c r="C3559" s="168" t="s">
        <v>7678</v>
      </c>
      <c r="D3559" s="169">
        <v>625</v>
      </c>
      <c r="E3559" s="169">
        <v>925</v>
      </c>
      <c r="F3559" s="170">
        <v>1195</v>
      </c>
      <c r="G3559" s="170">
        <v>1395</v>
      </c>
      <c r="H3559" s="165">
        <f t="shared" si="65"/>
        <v>0.6630824372759857</v>
      </c>
      <c r="J3559" t="str">
        <v>Block Group 3, Census Tract 208, Anderson County, Tennessee</v>
      </c>
    </row>
    <row r="3560" spans="1:10" x14ac:dyDescent="0.3">
      <c r="A3560" s="167" t="s">
        <v>7699</v>
      </c>
      <c r="B3560" s="168" t="s">
        <v>4470</v>
      </c>
      <c r="C3560" s="168" t="s">
        <v>7678</v>
      </c>
      <c r="D3560" s="169">
        <v>460</v>
      </c>
      <c r="E3560" s="169">
        <v>670</v>
      </c>
      <c r="F3560" s="169">
        <v>935</v>
      </c>
      <c r="G3560" s="170">
        <v>1800</v>
      </c>
      <c r="H3560" s="165">
        <f t="shared" si="65"/>
        <v>0.37222222222222223</v>
      </c>
      <c r="J3560" t="str">
        <v>Block Group 3, Census Tract 208, Sumner County, Tennessee</v>
      </c>
    </row>
    <row r="3561" spans="1:10" x14ac:dyDescent="0.3">
      <c r="A3561" s="167" t="s">
        <v>7699</v>
      </c>
      <c r="B3561" s="168" t="s">
        <v>4471</v>
      </c>
      <c r="C3561" s="168" t="s">
        <v>7678</v>
      </c>
      <c r="D3561" s="169">
        <v>560</v>
      </c>
      <c r="E3561" s="169">
        <v>920</v>
      </c>
      <c r="F3561" s="170">
        <v>1170</v>
      </c>
      <c r="G3561" s="170">
        <v>1745</v>
      </c>
      <c r="H3561" s="165">
        <f t="shared" si="65"/>
        <v>0.52722063037249278</v>
      </c>
      <c r="J3561" t="str">
        <v>Block Group 3, Census Tract 208.36, Shelby County, Tennessee</v>
      </c>
    </row>
    <row r="3562" spans="1:10" x14ac:dyDescent="0.3">
      <c r="A3562" s="167" t="s">
        <v>7699</v>
      </c>
      <c r="B3562" s="168" t="s">
        <v>4472</v>
      </c>
      <c r="C3562" s="168" t="s">
        <v>7678</v>
      </c>
      <c r="D3562" s="169">
        <v>160</v>
      </c>
      <c r="E3562" s="169">
        <v>230</v>
      </c>
      <c r="F3562" s="169">
        <v>305</v>
      </c>
      <c r="G3562" s="169">
        <v>510</v>
      </c>
      <c r="H3562" s="165">
        <f t="shared" si="65"/>
        <v>0.45098039215686275</v>
      </c>
      <c r="J3562" t="str">
        <v>Block Group 3, Census Tract 208.37, Shelby County, Tennessee</v>
      </c>
    </row>
    <row r="3563" spans="1:10" x14ac:dyDescent="0.3">
      <c r="A3563" s="167" t="s">
        <v>7699</v>
      </c>
      <c r="B3563" s="168" t="s">
        <v>4473</v>
      </c>
      <c r="C3563" s="168" t="s">
        <v>7678</v>
      </c>
      <c r="D3563" s="169">
        <v>540</v>
      </c>
      <c r="E3563" s="169">
        <v>780</v>
      </c>
      <c r="F3563" s="170">
        <v>1550</v>
      </c>
      <c r="G3563" s="170">
        <v>2010</v>
      </c>
      <c r="H3563" s="165">
        <f t="shared" si="65"/>
        <v>0.38805970149253732</v>
      </c>
      <c r="J3563" t="str">
        <v>Block Group 3, Census Tract 209.01, Anderson County, Tennessee</v>
      </c>
    </row>
    <row r="3564" spans="1:10" x14ac:dyDescent="0.3">
      <c r="A3564" s="167" t="s">
        <v>7699</v>
      </c>
      <c r="B3564" s="168" t="s">
        <v>4474</v>
      </c>
      <c r="C3564" s="168" t="s">
        <v>7678</v>
      </c>
      <c r="D3564" s="169">
        <v>85</v>
      </c>
      <c r="E3564" s="169">
        <v>390</v>
      </c>
      <c r="F3564" s="169">
        <v>505</v>
      </c>
      <c r="G3564" s="169">
        <v>615</v>
      </c>
      <c r="H3564" s="165">
        <f t="shared" si="65"/>
        <v>0.63414634146341464</v>
      </c>
      <c r="J3564" t="str">
        <v>Block Group 3, Census Tract 209.01, Shelby County, Tennessee</v>
      </c>
    </row>
    <row r="3565" spans="1:10" x14ac:dyDescent="0.3">
      <c r="A3565" s="167" t="s">
        <v>7699</v>
      </c>
      <c r="B3565" s="168" t="s">
        <v>4475</v>
      </c>
      <c r="C3565" s="168" t="s">
        <v>7678</v>
      </c>
      <c r="D3565" s="169">
        <v>370</v>
      </c>
      <c r="E3565" s="170">
        <v>1385</v>
      </c>
      <c r="F3565" s="170">
        <v>1740</v>
      </c>
      <c r="G3565" s="170">
        <v>2210</v>
      </c>
      <c r="H3565" s="165">
        <f t="shared" si="65"/>
        <v>0.62669683257918551</v>
      </c>
      <c r="J3565" t="str">
        <v>Block Group 3, Census Tract 209.02, Anderson County, Tennessee</v>
      </c>
    </row>
    <row r="3566" spans="1:10" x14ac:dyDescent="0.3">
      <c r="A3566" s="167" t="s">
        <v>7699</v>
      </c>
      <c r="B3566" s="168" t="s">
        <v>4476</v>
      </c>
      <c r="C3566" s="168" t="s">
        <v>7678</v>
      </c>
      <c r="D3566" s="169">
        <v>515</v>
      </c>
      <c r="E3566" s="169">
        <v>770</v>
      </c>
      <c r="F3566" s="169">
        <v>830</v>
      </c>
      <c r="G3566" s="169">
        <v>955</v>
      </c>
      <c r="H3566" s="165">
        <f t="shared" si="65"/>
        <v>0.80628272251308897</v>
      </c>
      <c r="J3566" t="str">
        <v>Block Group 3, Census Tract 209.02, Shelby County, Tennessee</v>
      </c>
    </row>
    <row r="3567" spans="1:10" x14ac:dyDescent="0.3">
      <c r="A3567" s="167" t="s">
        <v>7699</v>
      </c>
      <c r="B3567" s="168" t="s">
        <v>4477</v>
      </c>
      <c r="C3567" s="168" t="s">
        <v>7678</v>
      </c>
      <c r="D3567" s="169">
        <v>355</v>
      </c>
      <c r="E3567" s="169">
        <v>695</v>
      </c>
      <c r="F3567" s="170">
        <v>1155</v>
      </c>
      <c r="G3567" s="170">
        <v>1685</v>
      </c>
      <c r="H3567" s="165">
        <f t="shared" si="65"/>
        <v>0.41246290801186941</v>
      </c>
      <c r="J3567" t="str">
        <v>Block Group 3, Census Tract 210.02, Sumner County, Tennessee</v>
      </c>
    </row>
    <row r="3568" spans="1:10" x14ac:dyDescent="0.3">
      <c r="A3568" s="167" t="s">
        <v>7699</v>
      </c>
      <c r="B3568" s="168" t="s">
        <v>4478</v>
      </c>
      <c r="C3568" s="168" t="s">
        <v>7678</v>
      </c>
      <c r="D3568" s="169">
        <v>315</v>
      </c>
      <c r="E3568" s="169">
        <v>470</v>
      </c>
      <c r="F3568" s="169">
        <v>590</v>
      </c>
      <c r="G3568" s="169">
        <v>700</v>
      </c>
      <c r="H3568" s="165">
        <f t="shared" si="65"/>
        <v>0.67142857142857137</v>
      </c>
      <c r="J3568" t="str">
        <v>Block Group 3, Census Tract 210.05, Sumner County, Tennessee</v>
      </c>
    </row>
    <row r="3569" spans="1:10" x14ac:dyDescent="0.3">
      <c r="A3569" s="167" t="s">
        <v>7699</v>
      </c>
      <c r="B3569" s="168" t="s">
        <v>4479</v>
      </c>
      <c r="C3569" s="168" t="s">
        <v>7678</v>
      </c>
      <c r="D3569" s="169">
        <v>245</v>
      </c>
      <c r="E3569" s="169">
        <v>705</v>
      </c>
      <c r="F3569" s="169">
        <v>945</v>
      </c>
      <c r="G3569" s="170">
        <v>1575</v>
      </c>
      <c r="H3569" s="165">
        <f t="shared" si="65"/>
        <v>0.44761904761904764</v>
      </c>
      <c r="J3569" t="str">
        <v>Block Group 3, Census Tract 210.20, Shelby County, Tennessee</v>
      </c>
    </row>
    <row r="3570" spans="1:10" x14ac:dyDescent="0.3">
      <c r="A3570" s="167" t="s">
        <v>7699</v>
      </c>
      <c r="B3570" s="168" t="s">
        <v>4480</v>
      </c>
      <c r="C3570" s="168" t="s">
        <v>7678</v>
      </c>
      <c r="D3570" s="169">
        <v>280</v>
      </c>
      <c r="E3570" s="169">
        <v>705</v>
      </c>
      <c r="F3570" s="170">
        <v>1160</v>
      </c>
      <c r="G3570" s="170">
        <v>1435</v>
      </c>
      <c r="H3570" s="165">
        <f t="shared" si="65"/>
        <v>0.49128919860627179</v>
      </c>
      <c r="J3570" t="str">
        <v>Block Group 3, Census Tract 210.21, Shelby County, Tennessee</v>
      </c>
    </row>
    <row r="3571" spans="1:10" x14ac:dyDescent="0.3">
      <c r="A3571" s="167" t="s">
        <v>7699</v>
      </c>
      <c r="B3571" s="168" t="s">
        <v>4481</v>
      </c>
      <c r="C3571" s="168" t="s">
        <v>7679</v>
      </c>
      <c r="D3571" s="169">
        <v>275</v>
      </c>
      <c r="E3571" s="169">
        <v>435</v>
      </c>
      <c r="F3571" s="169">
        <v>615</v>
      </c>
      <c r="G3571" s="169">
        <v>930</v>
      </c>
      <c r="H3571" s="165">
        <f t="shared" si="65"/>
        <v>0.46774193548387094</v>
      </c>
      <c r="J3571" t="str">
        <v>Block Group 3, Census Tract 211, Anderson County, Tennessee</v>
      </c>
    </row>
    <row r="3572" spans="1:10" x14ac:dyDescent="0.3">
      <c r="A3572" s="167" t="s">
        <v>7699</v>
      </c>
      <c r="B3572" s="168" t="s">
        <v>4482</v>
      </c>
      <c r="C3572" s="168" t="s">
        <v>7679</v>
      </c>
      <c r="D3572" s="169">
        <v>360</v>
      </c>
      <c r="E3572" s="169">
        <v>525</v>
      </c>
      <c r="F3572" s="170">
        <v>1155</v>
      </c>
      <c r="G3572" s="170">
        <v>1360</v>
      </c>
      <c r="H3572" s="165">
        <f t="shared" si="65"/>
        <v>0.3860294117647059</v>
      </c>
      <c r="J3572" t="str">
        <v>Block Group 3, Census Tract 211.03, Sumner County, Tennessee</v>
      </c>
    </row>
    <row r="3573" spans="1:10" x14ac:dyDescent="0.3">
      <c r="A3573" s="167" t="s">
        <v>7699</v>
      </c>
      <c r="B3573" s="168" t="s">
        <v>4483</v>
      </c>
      <c r="C3573" s="168" t="s">
        <v>7679</v>
      </c>
      <c r="D3573" s="169">
        <v>610</v>
      </c>
      <c r="E3573" s="169">
        <v>970</v>
      </c>
      <c r="F3573" s="170">
        <v>1595</v>
      </c>
      <c r="G3573" s="170">
        <v>1930</v>
      </c>
      <c r="H3573" s="165">
        <f t="shared" si="65"/>
        <v>0.50259067357512954</v>
      </c>
      <c r="J3573" t="str">
        <v>Block Group 3, Census Tract 211.05, Sumner County, Tennessee</v>
      </c>
    </row>
    <row r="3574" spans="1:10" x14ac:dyDescent="0.3">
      <c r="A3574" s="167" t="s">
        <v>7699</v>
      </c>
      <c r="B3574" s="168" t="s">
        <v>4484</v>
      </c>
      <c r="C3574" s="168" t="s">
        <v>7679</v>
      </c>
      <c r="D3574" s="169">
        <v>180</v>
      </c>
      <c r="E3574" s="169">
        <v>265</v>
      </c>
      <c r="F3574" s="169">
        <v>570</v>
      </c>
      <c r="G3574" s="169">
        <v>845</v>
      </c>
      <c r="H3574" s="165">
        <f t="shared" si="65"/>
        <v>0.31360946745562129</v>
      </c>
      <c r="J3574" t="str">
        <v>Block Group 3, Census Tract 211.07, Sumner County, Tennessee</v>
      </c>
    </row>
    <row r="3575" spans="1:10" x14ac:dyDescent="0.3">
      <c r="A3575" s="167" t="s">
        <v>7699</v>
      </c>
      <c r="B3575" s="168" t="s">
        <v>4485</v>
      </c>
      <c r="C3575" s="168" t="s">
        <v>7679</v>
      </c>
      <c r="D3575" s="169">
        <v>780</v>
      </c>
      <c r="E3575" s="169">
        <v>940</v>
      </c>
      <c r="F3575" s="169">
        <v>985</v>
      </c>
      <c r="G3575" s="170">
        <v>1130</v>
      </c>
      <c r="H3575" s="165">
        <f t="shared" si="65"/>
        <v>0.83185840707964598</v>
      </c>
      <c r="J3575" t="str">
        <v>Block Group 3, Census Tract 211.12, Shelby County, Tennessee</v>
      </c>
    </row>
    <row r="3576" spans="1:10" x14ac:dyDescent="0.3">
      <c r="A3576" s="167" t="s">
        <v>7699</v>
      </c>
      <c r="B3576" s="168" t="s">
        <v>4486</v>
      </c>
      <c r="C3576" s="168" t="s">
        <v>7679</v>
      </c>
      <c r="D3576" s="170">
        <v>1370</v>
      </c>
      <c r="E3576" s="170">
        <v>2060</v>
      </c>
      <c r="F3576" s="170">
        <v>3160</v>
      </c>
      <c r="G3576" s="170">
        <v>4360</v>
      </c>
      <c r="H3576" s="165">
        <f t="shared" si="65"/>
        <v>0.47247706422018348</v>
      </c>
      <c r="J3576" t="str">
        <v>Block Group 3, Census Tract 211.21, Shelby County, Tennessee</v>
      </c>
    </row>
    <row r="3577" spans="1:10" x14ac:dyDescent="0.3">
      <c r="A3577" s="167" t="s">
        <v>7699</v>
      </c>
      <c r="B3577" s="168" t="s">
        <v>4487</v>
      </c>
      <c r="C3577" s="168" t="s">
        <v>7679</v>
      </c>
      <c r="D3577" s="169">
        <v>510</v>
      </c>
      <c r="E3577" s="169">
        <v>595</v>
      </c>
      <c r="F3577" s="169">
        <v>800</v>
      </c>
      <c r="G3577" s="170">
        <v>1345</v>
      </c>
      <c r="H3577" s="165">
        <f t="shared" si="65"/>
        <v>0.44237918215613381</v>
      </c>
      <c r="J3577" t="str">
        <v>Block Group 3, Census Tract 211.22, Shelby County, Tennessee</v>
      </c>
    </row>
    <row r="3578" spans="1:10" x14ac:dyDescent="0.3">
      <c r="A3578" s="167" t="s">
        <v>7699</v>
      </c>
      <c r="B3578" s="168" t="s">
        <v>4488</v>
      </c>
      <c r="C3578" s="168" t="s">
        <v>7679</v>
      </c>
      <c r="D3578" s="169">
        <v>260</v>
      </c>
      <c r="E3578" s="169">
        <v>555</v>
      </c>
      <c r="F3578" s="169">
        <v>645</v>
      </c>
      <c r="G3578" s="170">
        <v>1180</v>
      </c>
      <c r="H3578" s="165">
        <f t="shared" si="65"/>
        <v>0.47033898305084748</v>
      </c>
      <c r="J3578" t="str">
        <v>Block Group 3, Census Tract 211.24, Shelby County, Tennessee</v>
      </c>
    </row>
    <row r="3579" spans="1:10" x14ac:dyDescent="0.3">
      <c r="A3579" s="167" t="s">
        <v>7699</v>
      </c>
      <c r="B3579" s="168" t="s">
        <v>4489</v>
      </c>
      <c r="C3579" s="168" t="s">
        <v>7679</v>
      </c>
      <c r="D3579" s="169">
        <v>430</v>
      </c>
      <c r="E3579" s="169">
        <v>590</v>
      </c>
      <c r="F3579" s="169">
        <v>905</v>
      </c>
      <c r="G3579" s="170">
        <v>1625</v>
      </c>
      <c r="H3579" s="165">
        <f t="shared" si="65"/>
        <v>0.36307692307692307</v>
      </c>
      <c r="J3579" t="str">
        <v>Block Group 3, Census Tract 211.35, Shelby County, Tennessee</v>
      </c>
    </row>
    <row r="3580" spans="1:10" x14ac:dyDescent="0.3">
      <c r="A3580" s="167" t="s">
        <v>7699</v>
      </c>
      <c r="B3580" s="168" t="s">
        <v>4490</v>
      </c>
      <c r="C3580" s="168" t="s">
        <v>7680</v>
      </c>
      <c r="D3580" s="169">
        <v>235</v>
      </c>
      <c r="E3580" s="169">
        <v>560</v>
      </c>
      <c r="F3580" s="169">
        <v>855</v>
      </c>
      <c r="G3580" s="170">
        <v>1300</v>
      </c>
      <c r="H3580" s="165">
        <f t="shared" si="65"/>
        <v>0.43076923076923079</v>
      </c>
      <c r="J3580" t="str">
        <v>Block Group 3, Census Tract 211.36, Shelby County, Tennessee</v>
      </c>
    </row>
    <row r="3581" spans="1:10" x14ac:dyDescent="0.3">
      <c r="A3581" s="167" t="s">
        <v>7699</v>
      </c>
      <c r="B3581" s="168" t="s">
        <v>4491</v>
      </c>
      <c r="C3581" s="168" t="s">
        <v>7680</v>
      </c>
      <c r="D3581" s="169">
        <v>95</v>
      </c>
      <c r="E3581" s="169">
        <v>515</v>
      </c>
      <c r="F3581" s="170">
        <v>1040</v>
      </c>
      <c r="G3581" s="170">
        <v>1280</v>
      </c>
      <c r="H3581" s="165">
        <f t="shared" si="65"/>
        <v>0.40234375</v>
      </c>
      <c r="J3581" t="str">
        <v>Block Group 3, Census Tract 211.41, Shelby County, Tennessee</v>
      </c>
    </row>
    <row r="3582" spans="1:10" x14ac:dyDescent="0.3">
      <c r="A3582" s="167" t="s">
        <v>7699</v>
      </c>
      <c r="B3582" s="168" t="s">
        <v>4492</v>
      </c>
      <c r="C3582" s="168" t="s">
        <v>7680</v>
      </c>
      <c r="D3582" s="169">
        <v>215</v>
      </c>
      <c r="E3582" s="169">
        <v>375</v>
      </c>
      <c r="F3582" s="169">
        <v>460</v>
      </c>
      <c r="G3582" s="169">
        <v>690</v>
      </c>
      <c r="H3582" s="165">
        <f t="shared" si="65"/>
        <v>0.54347826086956519</v>
      </c>
      <c r="J3582" t="str">
        <v>Block Group 3, Census Tract 211.43, Shelby County, Tennessee</v>
      </c>
    </row>
    <row r="3583" spans="1:10" x14ac:dyDescent="0.3">
      <c r="A3583" s="167" t="s">
        <v>7699</v>
      </c>
      <c r="B3583" s="168" t="s">
        <v>4493</v>
      </c>
      <c r="C3583" s="168" t="s">
        <v>7680</v>
      </c>
      <c r="D3583" s="169">
        <v>480</v>
      </c>
      <c r="E3583" s="169">
        <v>730</v>
      </c>
      <c r="F3583" s="170">
        <v>1200</v>
      </c>
      <c r="G3583" s="170">
        <v>1390</v>
      </c>
      <c r="H3583" s="165">
        <f t="shared" si="65"/>
        <v>0.52517985611510787</v>
      </c>
      <c r="J3583" t="str">
        <v>Block Group 3, Census Tract 212.01, Anderson County, Tennessee</v>
      </c>
    </row>
    <row r="3584" spans="1:10" x14ac:dyDescent="0.3">
      <c r="A3584" s="167" t="s">
        <v>7699</v>
      </c>
      <c r="B3584" s="168" t="s">
        <v>4494</v>
      </c>
      <c r="C3584" s="168" t="s">
        <v>7680</v>
      </c>
      <c r="D3584" s="169">
        <v>40</v>
      </c>
      <c r="E3584" s="169">
        <v>360</v>
      </c>
      <c r="F3584" s="169">
        <v>740</v>
      </c>
      <c r="G3584" s="170">
        <v>1410</v>
      </c>
      <c r="H3584" s="165">
        <f t="shared" si="65"/>
        <v>0.25531914893617019</v>
      </c>
      <c r="J3584" t="str">
        <v>Block Group 3, Census Tract 212.01, Sumner County, Tennessee</v>
      </c>
    </row>
    <row r="3585" spans="1:10" x14ac:dyDescent="0.3">
      <c r="A3585" s="167" t="s">
        <v>7699</v>
      </c>
      <c r="B3585" s="168" t="s">
        <v>4495</v>
      </c>
      <c r="C3585" s="168" t="s">
        <v>7680</v>
      </c>
      <c r="D3585" s="169">
        <v>150</v>
      </c>
      <c r="E3585" s="169">
        <v>150</v>
      </c>
      <c r="F3585" s="169">
        <v>340</v>
      </c>
      <c r="G3585" s="170">
        <v>1160</v>
      </c>
      <c r="H3585" s="165">
        <f t="shared" si="65"/>
        <v>0.12931034482758622</v>
      </c>
      <c r="J3585" t="str">
        <v>Block Group 3, Census Tract 212.02, Anderson County, Tennessee</v>
      </c>
    </row>
    <row r="3586" spans="1:10" x14ac:dyDescent="0.3">
      <c r="A3586" s="167" t="s">
        <v>7699</v>
      </c>
      <c r="B3586" s="168" t="s">
        <v>4496</v>
      </c>
      <c r="C3586" s="168" t="s">
        <v>7680</v>
      </c>
      <c r="D3586" s="169">
        <v>135</v>
      </c>
      <c r="E3586" s="169">
        <v>435</v>
      </c>
      <c r="F3586" s="170">
        <v>1165</v>
      </c>
      <c r="G3586" s="170">
        <v>2235</v>
      </c>
      <c r="H3586" s="165">
        <f t="shared" si="65"/>
        <v>0.19463087248322147</v>
      </c>
      <c r="J3586" t="str">
        <v>Block Group 3, Census Tract 212.04, Sumner County, Tennessee</v>
      </c>
    </row>
    <row r="3587" spans="1:10" x14ac:dyDescent="0.3">
      <c r="A3587" s="167" t="s">
        <v>7699</v>
      </c>
      <c r="B3587" s="168" t="s">
        <v>4497</v>
      </c>
      <c r="C3587" s="168" t="s">
        <v>7680</v>
      </c>
      <c r="D3587" s="169">
        <v>50</v>
      </c>
      <c r="E3587" s="169">
        <v>240</v>
      </c>
      <c r="F3587" s="169">
        <v>790</v>
      </c>
      <c r="G3587" s="170">
        <v>1345</v>
      </c>
      <c r="H3587" s="165">
        <f t="shared" si="65"/>
        <v>0.17843866171003717</v>
      </c>
      <c r="J3587" t="str">
        <v>Block Group 3, Census Tract 213.03, Anderson County, Tennessee</v>
      </c>
    </row>
    <row r="3588" spans="1:10" x14ac:dyDescent="0.3">
      <c r="A3588" s="167" t="s">
        <v>7699</v>
      </c>
      <c r="B3588" s="168" t="s">
        <v>4498</v>
      </c>
      <c r="C3588" s="168" t="s">
        <v>7680</v>
      </c>
      <c r="D3588" s="169">
        <v>115</v>
      </c>
      <c r="E3588" s="169">
        <v>605</v>
      </c>
      <c r="F3588" s="170">
        <v>1990</v>
      </c>
      <c r="G3588" s="170">
        <v>2495</v>
      </c>
      <c r="H3588" s="165">
        <f t="shared" ref="H3588:H3651" si="66">E3588/G3588</f>
        <v>0.24248496993987975</v>
      </c>
      <c r="J3588" t="str">
        <v>Block Group 3, Census Tract 213.11, Shelby County, Tennessee</v>
      </c>
    </row>
    <row r="3589" spans="1:10" x14ac:dyDescent="0.3">
      <c r="A3589" s="167" t="s">
        <v>7699</v>
      </c>
      <c r="B3589" s="168" t="s">
        <v>4499</v>
      </c>
      <c r="C3589" s="168" t="s">
        <v>7680</v>
      </c>
      <c r="D3589" s="169">
        <v>155</v>
      </c>
      <c r="E3589" s="169">
        <v>345</v>
      </c>
      <c r="F3589" s="169">
        <v>940</v>
      </c>
      <c r="G3589" s="170">
        <v>2065</v>
      </c>
      <c r="H3589" s="165">
        <f t="shared" si="66"/>
        <v>0.16707021791767554</v>
      </c>
      <c r="J3589" t="str">
        <v>Block Group 3, Census Tract 213.12, Shelby County, Tennessee</v>
      </c>
    </row>
    <row r="3590" spans="1:10" x14ac:dyDescent="0.3">
      <c r="A3590" s="167" t="s">
        <v>7699</v>
      </c>
      <c r="B3590" s="168" t="s">
        <v>4500</v>
      </c>
      <c r="C3590" s="168" t="s">
        <v>7680</v>
      </c>
      <c r="D3590" s="169">
        <v>170</v>
      </c>
      <c r="E3590" s="169">
        <v>205</v>
      </c>
      <c r="F3590" s="169">
        <v>765</v>
      </c>
      <c r="G3590" s="170">
        <v>1460</v>
      </c>
      <c r="H3590" s="165">
        <f t="shared" si="66"/>
        <v>0.1404109589041096</v>
      </c>
      <c r="J3590" t="str">
        <v>Block Group 3, Census Tract 213.20, Shelby County, Tennessee</v>
      </c>
    </row>
    <row r="3591" spans="1:10" x14ac:dyDescent="0.3">
      <c r="A3591" s="167" t="s">
        <v>7699</v>
      </c>
      <c r="B3591" s="168" t="s">
        <v>4501</v>
      </c>
      <c r="C3591" s="168" t="s">
        <v>7680</v>
      </c>
      <c r="D3591" s="169">
        <v>640</v>
      </c>
      <c r="E3591" s="169">
        <v>825</v>
      </c>
      <c r="F3591" s="170">
        <v>1045</v>
      </c>
      <c r="G3591" s="170">
        <v>2225</v>
      </c>
      <c r="H3591" s="165">
        <f t="shared" si="66"/>
        <v>0.3707865168539326</v>
      </c>
      <c r="J3591" t="str">
        <v>Block Group 3, Census Tract 213.31, Shelby County, Tennessee</v>
      </c>
    </row>
    <row r="3592" spans="1:10" x14ac:dyDescent="0.3">
      <c r="A3592" s="167" t="s">
        <v>7699</v>
      </c>
      <c r="B3592" s="168" t="s">
        <v>4502</v>
      </c>
      <c r="C3592" s="168" t="s">
        <v>7680</v>
      </c>
      <c r="D3592" s="169">
        <v>275</v>
      </c>
      <c r="E3592" s="169">
        <v>385</v>
      </c>
      <c r="F3592" s="169">
        <v>920</v>
      </c>
      <c r="G3592" s="170">
        <v>1630</v>
      </c>
      <c r="H3592" s="165">
        <f t="shared" si="66"/>
        <v>0.2361963190184049</v>
      </c>
      <c r="J3592" t="str">
        <v>Block Group 3, Census Tract 213.33, Shelby County, Tennessee</v>
      </c>
    </row>
    <row r="3593" spans="1:10" x14ac:dyDescent="0.3">
      <c r="A3593" s="167" t="s">
        <v>7699</v>
      </c>
      <c r="B3593" s="168" t="s">
        <v>4503</v>
      </c>
      <c r="C3593" s="168" t="s">
        <v>7680</v>
      </c>
      <c r="D3593" s="169">
        <v>255</v>
      </c>
      <c r="E3593" s="169">
        <v>395</v>
      </c>
      <c r="F3593" s="169">
        <v>925</v>
      </c>
      <c r="G3593" s="170">
        <v>1650</v>
      </c>
      <c r="H3593" s="165">
        <f t="shared" si="66"/>
        <v>0.23939393939393938</v>
      </c>
      <c r="J3593" t="str">
        <v>Block Group 3, Census Tract 213.41, Shelby County, Tennessee</v>
      </c>
    </row>
    <row r="3594" spans="1:10" x14ac:dyDescent="0.3">
      <c r="A3594" s="167" t="s">
        <v>7699</v>
      </c>
      <c r="B3594" s="168" t="s">
        <v>4504</v>
      </c>
      <c r="C3594" s="168" t="s">
        <v>7680</v>
      </c>
      <c r="D3594" s="169">
        <v>405</v>
      </c>
      <c r="E3594" s="169">
        <v>670</v>
      </c>
      <c r="F3594" s="170">
        <v>1075</v>
      </c>
      <c r="G3594" s="170">
        <v>2860</v>
      </c>
      <c r="H3594" s="165">
        <f t="shared" si="66"/>
        <v>0.23426573426573427</v>
      </c>
      <c r="J3594" t="str">
        <v>Block Group 3, Census Tract 213.51, Shelby County, Tennessee</v>
      </c>
    </row>
    <row r="3595" spans="1:10" x14ac:dyDescent="0.3">
      <c r="A3595" s="167" t="s">
        <v>7699</v>
      </c>
      <c r="B3595" s="168" t="s">
        <v>4505</v>
      </c>
      <c r="C3595" s="168" t="s">
        <v>7680</v>
      </c>
      <c r="D3595" s="169">
        <v>35</v>
      </c>
      <c r="E3595" s="169">
        <v>485</v>
      </c>
      <c r="F3595" s="169">
        <v>670</v>
      </c>
      <c r="G3595" s="169">
        <v>930</v>
      </c>
      <c r="H3595" s="165">
        <f t="shared" si="66"/>
        <v>0.521505376344086</v>
      </c>
      <c r="J3595" t="str">
        <v>Block Group 3, Census Tract 213.52, Shelby County, Tennessee</v>
      </c>
    </row>
    <row r="3596" spans="1:10" x14ac:dyDescent="0.3">
      <c r="A3596" s="167" t="s">
        <v>7699</v>
      </c>
      <c r="B3596" s="168" t="s">
        <v>4506</v>
      </c>
      <c r="C3596" s="168" t="s">
        <v>7680</v>
      </c>
      <c r="D3596" s="169">
        <v>455</v>
      </c>
      <c r="E3596" s="169">
        <v>770</v>
      </c>
      <c r="F3596" s="170">
        <v>1085</v>
      </c>
      <c r="G3596" s="170">
        <v>1765</v>
      </c>
      <c r="H3596" s="165">
        <f t="shared" si="66"/>
        <v>0.43626062322946174</v>
      </c>
      <c r="J3596" t="str">
        <v>Block Group 3, Census Tract 213.54, Shelby County, Tennessee</v>
      </c>
    </row>
    <row r="3597" spans="1:10" x14ac:dyDescent="0.3">
      <c r="A3597" s="167" t="s">
        <v>7699</v>
      </c>
      <c r="B3597" s="168" t="s">
        <v>4507</v>
      </c>
      <c r="C3597" s="168" t="s">
        <v>7680</v>
      </c>
      <c r="D3597" s="169">
        <v>95</v>
      </c>
      <c r="E3597" s="169">
        <v>575</v>
      </c>
      <c r="F3597" s="170">
        <v>1170</v>
      </c>
      <c r="G3597" s="170">
        <v>2385</v>
      </c>
      <c r="H3597" s="165">
        <f t="shared" si="66"/>
        <v>0.24109014675052412</v>
      </c>
      <c r="J3597" t="str">
        <v>Block Group 3, Census Tract 213.55, Shelby County, Tennessee</v>
      </c>
    </row>
    <row r="3598" spans="1:10" x14ac:dyDescent="0.3">
      <c r="A3598" s="167" t="s">
        <v>7699</v>
      </c>
      <c r="B3598" s="168" t="s">
        <v>4508</v>
      </c>
      <c r="C3598" s="168" t="s">
        <v>7680</v>
      </c>
      <c r="D3598" s="169">
        <v>540</v>
      </c>
      <c r="E3598" s="169">
        <v>755</v>
      </c>
      <c r="F3598" s="170">
        <v>1190</v>
      </c>
      <c r="G3598" s="170">
        <v>1760</v>
      </c>
      <c r="H3598" s="165">
        <f t="shared" si="66"/>
        <v>0.42897727272727271</v>
      </c>
      <c r="J3598" t="str">
        <v>Block Group 3, Census Tract 213.57, Shelby County, Tennessee</v>
      </c>
    </row>
    <row r="3599" spans="1:10" x14ac:dyDescent="0.3">
      <c r="A3599" s="167" t="s">
        <v>7699</v>
      </c>
      <c r="B3599" s="168" t="s">
        <v>4509</v>
      </c>
      <c r="C3599" s="168" t="s">
        <v>7680</v>
      </c>
      <c r="D3599" s="169">
        <v>110</v>
      </c>
      <c r="E3599" s="169">
        <v>215</v>
      </c>
      <c r="F3599" s="169">
        <v>375</v>
      </c>
      <c r="G3599" s="170">
        <v>1045</v>
      </c>
      <c r="H3599" s="165">
        <f t="shared" si="66"/>
        <v>0.20574162679425836</v>
      </c>
      <c r="J3599" t="str">
        <v>Block Group 3, Census Tract 214.30, Shelby County, Tennessee</v>
      </c>
    </row>
    <row r="3600" spans="1:10" x14ac:dyDescent="0.3">
      <c r="A3600" s="167" t="s">
        <v>7699</v>
      </c>
      <c r="B3600" s="168" t="s">
        <v>4510</v>
      </c>
      <c r="C3600" s="168" t="s">
        <v>7680</v>
      </c>
      <c r="D3600" s="170">
        <v>1025</v>
      </c>
      <c r="E3600" s="170">
        <v>1680</v>
      </c>
      <c r="F3600" s="170">
        <v>1860</v>
      </c>
      <c r="G3600" s="170">
        <v>2235</v>
      </c>
      <c r="H3600" s="165">
        <f t="shared" si="66"/>
        <v>0.75167785234899331</v>
      </c>
      <c r="J3600" t="str">
        <v>Block Group 3, Census Tract 215.30, Shelby County, Tennessee</v>
      </c>
    </row>
    <row r="3601" spans="1:10" x14ac:dyDescent="0.3">
      <c r="A3601" s="167" t="s">
        <v>7699</v>
      </c>
      <c r="B3601" s="168" t="s">
        <v>4511</v>
      </c>
      <c r="C3601" s="168" t="s">
        <v>7680</v>
      </c>
      <c r="D3601" s="169">
        <v>440</v>
      </c>
      <c r="E3601" s="170">
        <v>1065</v>
      </c>
      <c r="F3601" s="170">
        <v>1395</v>
      </c>
      <c r="G3601" s="170">
        <v>2065</v>
      </c>
      <c r="H3601" s="165">
        <f t="shared" si="66"/>
        <v>0.5157384987893463</v>
      </c>
      <c r="J3601" t="str">
        <v>Block Group 3, Census Tract 215.41, Shelby County, Tennessee</v>
      </c>
    </row>
    <row r="3602" spans="1:10" x14ac:dyDescent="0.3">
      <c r="A3602" s="167" t="s">
        <v>7699</v>
      </c>
      <c r="B3602" s="168" t="s">
        <v>4512</v>
      </c>
      <c r="C3602" s="168" t="s">
        <v>7680</v>
      </c>
      <c r="D3602" s="169">
        <v>605</v>
      </c>
      <c r="E3602" s="169">
        <v>865</v>
      </c>
      <c r="F3602" s="169">
        <v>985</v>
      </c>
      <c r="G3602" s="170">
        <v>1490</v>
      </c>
      <c r="H3602" s="165">
        <f t="shared" si="66"/>
        <v>0.58053691275167785</v>
      </c>
      <c r="J3602" t="str">
        <v>Block Group 3, Census Tract 215.44, Shelby County, Tennessee</v>
      </c>
    </row>
    <row r="3603" spans="1:10" x14ac:dyDescent="0.3">
      <c r="A3603" s="167" t="s">
        <v>7699</v>
      </c>
      <c r="B3603" s="168" t="s">
        <v>4513</v>
      </c>
      <c r="C3603" s="168" t="s">
        <v>7680</v>
      </c>
      <c r="D3603" s="169">
        <v>260</v>
      </c>
      <c r="E3603" s="169">
        <v>625</v>
      </c>
      <c r="F3603" s="169">
        <v>705</v>
      </c>
      <c r="G3603" s="169">
        <v>860</v>
      </c>
      <c r="H3603" s="165">
        <f t="shared" si="66"/>
        <v>0.72674418604651159</v>
      </c>
      <c r="J3603" t="str">
        <v>Block Group 3, Census Tract 215.47, Shelby County, Tennessee</v>
      </c>
    </row>
    <row r="3604" spans="1:10" x14ac:dyDescent="0.3">
      <c r="A3604" s="167" t="s">
        <v>7699</v>
      </c>
      <c r="B3604" s="168" t="s">
        <v>4514</v>
      </c>
      <c r="C3604" s="168" t="s">
        <v>7680</v>
      </c>
      <c r="D3604" s="169">
        <v>575</v>
      </c>
      <c r="E3604" s="170">
        <v>1120</v>
      </c>
      <c r="F3604" s="170">
        <v>1210</v>
      </c>
      <c r="G3604" s="170">
        <v>1805</v>
      </c>
      <c r="H3604" s="165">
        <f t="shared" si="66"/>
        <v>0.62049861495844871</v>
      </c>
      <c r="J3604" t="str">
        <v>Block Group 3, Census Tract 216.11, Shelby County, Tennessee</v>
      </c>
    </row>
    <row r="3605" spans="1:10" x14ac:dyDescent="0.3">
      <c r="A3605" s="167" t="s">
        <v>7699</v>
      </c>
      <c r="B3605" s="168" t="s">
        <v>4515</v>
      </c>
      <c r="C3605" s="168" t="s">
        <v>7680</v>
      </c>
      <c r="D3605" s="169">
        <v>165</v>
      </c>
      <c r="E3605" s="169">
        <v>700</v>
      </c>
      <c r="F3605" s="169">
        <v>825</v>
      </c>
      <c r="G3605" s="170">
        <v>1220</v>
      </c>
      <c r="H3605" s="165">
        <f t="shared" si="66"/>
        <v>0.57377049180327866</v>
      </c>
      <c r="J3605" t="str">
        <v>Block Group 3, Census Tract 216.13, Shelby County, Tennessee</v>
      </c>
    </row>
    <row r="3606" spans="1:10" x14ac:dyDescent="0.3">
      <c r="A3606" s="167" t="s">
        <v>7699</v>
      </c>
      <c r="B3606" s="168" t="s">
        <v>4516</v>
      </c>
      <c r="C3606" s="168" t="s">
        <v>7680</v>
      </c>
      <c r="D3606" s="169">
        <v>665</v>
      </c>
      <c r="E3606" s="169">
        <v>755</v>
      </c>
      <c r="F3606" s="170">
        <v>1005</v>
      </c>
      <c r="G3606" s="170">
        <v>1395</v>
      </c>
      <c r="H3606" s="165">
        <f t="shared" si="66"/>
        <v>0.54121863799283154</v>
      </c>
      <c r="J3606" t="str">
        <v>Block Group 3, Census Tract 217.21, Shelby County, Tennessee</v>
      </c>
    </row>
    <row r="3607" spans="1:10" x14ac:dyDescent="0.3">
      <c r="A3607" s="167" t="s">
        <v>7699</v>
      </c>
      <c r="B3607" s="168" t="s">
        <v>4517</v>
      </c>
      <c r="C3607" s="168" t="s">
        <v>7680</v>
      </c>
      <c r="D3607" s="169">
        <v>650</v>
      </c>
      <c r="E3607" s="170">
        <v>1295</v>
      </c>
      <c r="F3607" s="170">
        <v>1460</v>
      </c>
      <c r="G3607" s="170">
        <v>2020</v>
      </c>
      <c r="H3607" s="165">
        <f t="shared" si="66"/>
        <v>0.6410891089108911</v>
      </c>
      <c r="J3607" t="str">
        <v>Block Group 3, Census Tract 217.25, Shelby County, Tennessee</v>
      </c>
    </row>
    <row r="3608" spans="1:10" x14ac:dyDescent="0.3">
      <c r="A3608" s="167" t="s">
        <v>7699</v>
      </c>
      <c r="B3608" s="168" t="s">
        <v>4518</v>
      </c>
      <c r="C3608" s="168" t="s">
        <v>7680</v>
      </c>
      <c r="D3608" s="169">
        <v>375</v>
      </c>
      <c r="E3608" s="169">
        <v>430</v>
      </c>
      <c r="F3608" s="169">
        <v>590</v>
      </c>
      <c r="G3608" s="169">
        <v>870</v>
      </c>
      <c r="H3608" s="165">
        <f t="shared" si="66"/>
        <v>0.4942528735632184</v>
      </c>
      <c r="J3608" t="str">
        <v>Block Group 3, Census Tract 217.44, Shelby County, Tennessee</v>
      </c>
    </row>
    <row r="3609" spans="1:10" x14ac:dyDescent="0.3">
      <c r="A3609" s="167" t="s">
        <v>7699</v>
      </c>
      <c r="B3609" s="168" t="s">
        <v>4519</v>
      </c>
      <c r="C3609" s="168" t="s">
        <v>7680</v>
      </c>
      <c r="D3609" s="169">
        <v>500</v>
      </c>
      <c r="E3609" s="169">
        <v>680</v>
      </c>
      <c r="F3609" s="169">
        <v>955</v>
      </c>
      <c r="G3609" s="170">
        <v>1485</v>
      </c>
      <c r="H3609" s="165">
        <f t="shared" si="66"/>
        <v>0.45791245791245794</v>
      </c>
      <c r="J3609" t="str">
        <v>Block Group 3, Census Tract 217.45, Shelby County, Tennessee</v>
      </c>
    </row>
    <row r="3610" spans="1:10" x14ac:dyDescent="0.3">
      <c r="A3610" s="167" t="s">
        <v>7699</v>
      </c>
      <c r="B3610" s="168" t="s">
        <v>4520</v>
      </c>
      <c r="C3610" s="168" t="s">
        <v>7680</v>
      </c>
      <c r="D3610" s="169">
        <v>280</v>
      </c>
      <c r="E3610" s="169">
        <v>645</v>
      </c>
      <c r="F3610" s="169">
        <v>895</v>
      </c>
      <c r="G3610" s="170">
        <v>1325</v>
      </c>
      <c r="H3610" s="165">
        <f t="shared" si="66"/>
        <v>0.48679245283018868</v>
      </c>
      <c r="J3610" t="str">
        <v>Block Group 3, Census Tract 217.46, Shelby County, Tennessee</v>
      </c>
    </row>
    <row r="3611" spans="1:10" x14ac:dyDescent="0.3">
      <c r="A3611" s="167" t="s">
        <v>7699</v>
      </c>
      <c r="B3611" s="168" t="s">
        <v>4521</v>
      </c>
      <c r="C3611" s="168" t="s">
        <v>7680</v>
      </c>
      <c r="D3611" s="169">
        <v>545</v>
      </c>
      <c r="E3611" s="169">
        <v>830</v>
      </c>
      <c r="F3611" s="169">
        <v>905</v>
      </c>
      <c r="G3611" s="170">
        <v>1315</v>
      </c>
      <c r="H3611" s="165">
        <f t="shared" si="66"/>
        <v>0.63117870722433456</v>
      </c>
      <c r="J3611" t="str">
        <v>Block Group 3, Census Tract 217.51, Shelby County, Tennessee</v>
      </c>
    </row>
    <row r="3612" spans="1:10" x14ac:dyDescent="0.3">
      <c r="A3612" s="167" t="s">
        <v>7699</v>
      </c>
      <c r="B3612" s="168" t="s">
        <v>4522</v>
      </c>
      <c r="C3612" s="168" t="s">
        <v>7680</v>
      </c>
      <c r="D3612" s="169">
        <v>295</v>
      </c>
      <c r="E3612" s="169">
        <v>800</v>
      </c>
      <c r="F3612" s="169">
        <v>920</v>
      </c>
      <c r="G3612" s="170">
        <v>1135</v>
      </c>
      <c r="H3612" s="165">
        <f t="shared" si="66"/>
        <v>0.70484581497797361</v>
      </c>
      <c r="J3612" t="str">
        <v>Block Group 3, Census Tract 217.57, Shelby County, Tennessee</v>
      </c>
    </row>
    <row r="3613" spans="1:10" x14ac:dyDescent="0.3">
      <c r="A3613" s="167" t="s">
        <v>7699</v>
      </c>
      <c r="B3613" s="168" t="s">
        <v>4523</v>
      </c>
      <c r="C3613" s="168" t="s">
        <v>7680</v>
      </c>
      <c r="D3613" s="169">
        <v>115</v>
      </c>
      <c r="E3613" s="169">
        <v>470</v>
      </c>
      <c r="F3613" s="169">
        <v>670</v>
      </c>
      <c r="G3613" s="170">
        <v>1210</v>
      </c>
      <c r="H3613" s="165">
        <f t="shared" si="66"/>
        <v>0.38842975206611569</v>
      </c>
      <c r="J3613" t="str">
        <v>Block Group 3, Census Tract 219, Shelby County, Tennessee</v>
      </c>
    </row>
    <row r="3614" spans="1:10" x14ac:dyDescent="0.3">
      <c r="A3614" s="167" t="s">
        <v>7699</v>
      </c>
      <c r="B3614" s="168" t="s">
        <v>4524</v>
      </c>
      <c r="C3614" s="168" t="s">
        <v>7680</v>
      </c>
      <c r="D3614" s="169">
        <v>405</v>
      </c>
      <c r="E3614" s="169">
        <v>600</v>
      </c>
      <c r="F3614" s="169">
        <v>740</v>
      </c>
      <c r="G3614" s="169">
        <v>930</v>
      </c>
      <c r="H3614" s="165">
        <f t="shared" si="66"/>
        <v>0.64516129032258063</v>
      </c>
      <c r="J3614" t="str">
        <v>Block Group 3, Census Tract 22, Knox County, Tennessee</v>
      </c>
    </row>
    <row r="3615" spans="1:10" x14ac:dyDescent="0.3">
      <c r="A3615" s="167" t="s">
        <v>7699</v>
      </c>
      <c r="B3615" s="168" t="s">
        <v>4525</v>
      </c>
      <c r="C3615" s="168" t="s">
        <v>7680</v>
      </c>
      <c r="D3615" s="169">
        <v>295</v>
      </c>
      <c r="E3615" s="169">
        <v>440</v>
      </c>
      <c r="F3615" s="169">
        <v>635</v>
      </c>
      <c r="G3615" s="169">
        <v>905</v>
      </c>
      <c r="H3615" s="165">
        <f t="shared" si="66"/>
        <v>0.48618784530386738</v>
      </c>
      <c r="J3615" t="str">
        <v>Block Group 3, Census Tract 220.23, Shelby County, Tennessee</v>
      </c>
    </row>
    <row r="3616" spans="1:10" x14ac:dyDescent="0.3">
      <c r="A3616" s="167" t="s">
        <v>7699</v>
      </c>
      <c r="B3616" s="168" t="s">
        <v>4526</v>
      </c>
      <c r="C3616" s="168" t="s">
        <v>7680</v>
      </c>
      <c r="D3616" s="169">
        <v>305</v>
      </c>
      <c r="E3616" s="169">
        <v>675</v>
      </c>
      <c r="F3616" s="170">
        <v>1900</v>
      </c>
      <c r="G3616" s="170">
        <v>2675</v>
      </c>
      <c r="H3616" s="165">
        <f t="shared" si="66"/>
        <v>0.25233644859813081</v>
      </c>
      <c r="J3616" t="str">
        <v>Block Group 3, Census Tract 220.25, Shelby County, Tennessee</v>
      </c>
    </row>
    <row r="3617" spans="1:10" x14ac:dyDescent="0.3">
      <c r="A3617" s="167" t="s">
        <v>7699</v>
      </c>
      <c r="B3617" s="168" t="s">
        <v>4527</v>
      </c>
      <c r="C3617" s="168" t="s">
        <v>7680</v>
      </c>
      <c r="D3617" s="169">
        <v>385</v>
      </c>
      <c r="E3617" s="169">
        <v>630</v>
      </c>
      <c r="F3617" s="169">
        <v>965</v>
      </c>
      <c r="G3617" s="170">
        <v>2505</v>
      </c>
      <c r="H3617" s="165">
        <f t="shared" si="66"/>
        <v>0.25149700598802394</v>
      </c>
      <c r="J3617" t="str">
        <v>Block Group 3, Census Tract 221.11, Shelby County, Tennessee</v>
      </c>
    </row>
    <row r="3618" spans="1:10" x14ac:dyDescent="0.3">
      <c r="A3618" s="167" t="s">
        <v>7699</v>
      </c>
      <c r="B3618" s="168" t="s">
        <v>4528</v>
      </c>
      <c r="C3618" s="168" t="s">
        <v>7680</v>
      </c>
      <c r="D3618" s="169">
        <v>300</v>
      </c>
      <c r="E3618" s="169">
        <v>575</v>
      </c>
      <c r="F3618" s="169">
        <v>915</v>
      </c>
      <c r="G3618" s="170">
        <v>2190</v>
      </c>
      <c r="H3618" s="165">
        <f t="shared" si="66"/>
        <v>0.26255707762557079</v>
      </c>
      <c r="J3618" t="str">
        <v>Block Group 3, Census Tract 221.21, Shelby County, Tennessee</v>
      </c>
    </row>
    <row r="3619" spans="1:10" x14ac:dyDescent="0.3">
      <c r="A3619" s="167" t="s">
        <v>7699</v>
      </c>
      <c r="B3619" s="168" t="s">
        <v>4529</v>
      </c>
      <c r="C3619" s="168" t="s">
        <v>7680</v>
      </c>
      <c r="D3619" s="169">
        <v>555</v>
      </c>
      <c r="E3619" s="169">
        <v>815</v>
      </c>
      <c r="F3619" s="170">
        <v>1325</v>
      </c>
      <c r="G3619" s="170">
        <v>1710</v>
      </c>
      <c r="H3619" s="165">
        <f t="shared" si="66"/>
        <v>0.47660818713450293</v>
      </c>
      <c r="J3619" t="str">
        <v>Block Group 3, Census Tract 221.22, Shelby County, Tennessee</v>
      </c>
    </row>
    <row r="3620" spans="1:10" x14ac:dyDescent="0.3">
      <c r="A3620" s="167" t="s">
        <v>7699</v>
      </c>
      <c r="B3620" s="168" t="s">
        <v>4530</v>
      </c>
      <c r="C3620" s="168" t="s">
        <v>7680</v>
      </c>
      <c r="D3620" s="169">
        <v>150</v>
      </c>
      <c r="E3620" s="169">
        <v>425</v>
      </c>
      <c r="F3620" s="169">
        <v>595</v>
      </c>
      <c r="G3620" s="170">
        <v>1010</v>
      </c>
      <c r="H3620" s="165">
        <f t="shared" si="66"/>
        <v>0.42079207920792078</v>
      </c>
      <c r="J3620" t="str">
        <v>Block Group 3, Census Tract 221.30, Shelby County, Tennessee</v>
      </c>
    </row>
    <row r="3621" spans="1:10" x14ac:dyDescent="0.3">
      <c r="A3621" s="167" t="s">
        <v>7699</v>
      </c>
      <c r="B3621" s="168" t="s">
        <v>4531</v>
      </c>
      <c r="C3621" s="168" t="s">
        <v>7680</v>
      </c>
      <c r="D3621" s="170">
        <v>1160</v>
      </c>
      <c r="E3621" s="170">
        <v>1880</v>
      </c>
      <c r="F3621" s="170">
        <v>2190</v>
      </c>
      <c r="G3621" s="170">
        <v>2585</v>
      </c>
      <c r="H3621" s="165">
        <f t="shared" si="66"/>
        <v>0.72727272727272729</v>
      </c>
      <c r="J3621" t="str">
        <v>Block Group 3, Census Tract 222.10, Shelby County, Tennessee</v>
      </c>
    </row>
    <row r="3622" spans="1:10" x14ac:dyDescent="0.3">
      <c r="A3622" s="167" t="s">
        <v>7699</v>
      </c>
      <c r="B3622" s="168" t="s">
        <v>4532</v>
      </c>
      <c r="C3622" s="168" t="s">
        <v>7680</v>
      </c>
      <c r="D3622" s="169">
        <v>705</v>
      </c>
      <c r="E3622" s="169">
        <v>770</v>
      </c>
      <c r="F3622" s="169">
        <v>915</v>
      </c>
      <c r="G3622" s="170">
        <v>1145</v>
      </c>
      <c r="H3622" s="165">
        <f t="shared" si="66"/>
        <v>0.67248908296943233</v>
      </c>
      <c r="J3622" t="str">
        <v>Block Group 3, Census Tract 222.20, Shelby County, Tennessee</v>
      </c>
    </row>
    <row r="3623" spans="1:10" x14ac:dyDescent="0.3">
      <c r="A3623" s="167" t="s">
        <v>7699</v>
      </c>
      <c r="B3623" s="168" t="s">
        <v>4533</v>
      </c>
      <c r="C3623" s="168" t="s">
        <v>7680</v>
      </c>
      <c r="D3623" s="169">
        <v>810</v>
      </c>
      <c r="E3623" s="170">
        <v>1020</v>
      </c>
      <c r="F3623" s="170">
        <v>1225</v>
      </c>
      <c r="G3623" s="170">
        <v>1330</v>
      </c>
      <c r="H3623" s="165">
        <f t="shared" si="66"/>
        <v>0.76691729323308266</v>
      </c>
      <c r="J3623" t="str">
        <v>Block Group 3, Census Tract 223.10, Shelby County, Tennessee</v>
      </c>
    </row>
    <row r="3624" spans="1:10" x14ac:dyDescent="0.3">
      <c r="A3624" s="167" t="s">
        <v>7699</v>
      </c>
      <c r="B3624" s="168" t="s">
        <v>4534</v>
      </c>
      <c r="C3624" s="168" t="s">
        <v>7680</v>
      </c>
      <c r="D3624" s="169">
        <v>680</v>
      </c>
      <c r="E3624" s="170">
        <v>1165</v>
      </c>
      <c r="F3624" s="170">
        <v>1535</v>
      </c>
      <c r="G3624" s="170">
        <v>2675</v>
      </c>
      <c r="H3624" s="165">
        <f t="shared" si="66"/>
        <v>0.43551401869158879</v>
      </c>
      <c r="J3624" t="str">
        <v>Block Group 3, Census Tract 223.21, Shelby County, Tennessee</v>
      </c>
    </row>
    <row r="3625" spans="1:10" x14ac:dyDescent="0.3">
      <c r="A3625" s="167" t="s">
        <v>7699</v>
      </c>
      <c r="B3625" s="168" t="s">
        <v>4535</v>
      </c>
      <c r="C3625" s="168" t="s">
        <v>7680</v>
      </c>
      <c r="D3625" s="169">
        <v>150</v>
      </c>
      <c r="E3625" s="169">
        <v>460</v>
      </c>
      <c r="F3625" s="170">
        <v>1240</v>
      </c>
      <c r="G3625" s="170">
        <v>2235</v>
      </c>
      <c r="H3625" s="165">
        <f t="shared" si="66"/>
        <v>0.2058165548098434</v>
      </c>
      <c r="J3625" t="str">
        <v>Block Group 3, Census Tract 223.22, Shelby County, Tennessee</v>
      </c>
    </row>
    <row r="3626" spans="1:10" x14ac:dyDescent="0.3">
      <c r="A3626" s="167" t="s">
        <v>7699</v>
      </c>
      <c r="B3626" s="168" t="s">
        <v>4536</v>
      </c>
      <c r="C3626" s="168" t="s">
        <v>7680</v>
      </c>
      <c r="D3626" s="169">
        <v>240</v>
      </c>
      <c r="E3626" s="169">
        <v>240</v>
      </c>
      <c r="F3626" s="169">
        <v>250</v>
      </c>
      <c r="G3626" s="169">
        <v>330</v>
      </c>
      <c r="H3626" s="165">
        <f t="shared" si="66"/>
        <v>0.72727272727272729</v>
      </c>
      <c r="J3626" t="str">
        <v>Block Group 3, Census Tract 223.30, Shelby County, Tennessee</v>
      </c>
    </row>
    <row r="3627" spans="1:10" x14ac:dyDescent="0.3">
      <c r="A3627" s="167" t="s">
        <v>7699</v>
      </c>
      <c r="B3627" s="168" t="s">
        <v>4537</v>
      </c>
      <c r="C3627" s="168" t="s">
        <v>7680</v>
      </c>
      <c r="D3627" s="169">
        <v>385</v>
      </c>
      <c r="E3627" s="170">
        <v>1020</v>
      </c>
      <c r="F3627" s="170">
        <v>1525</v>
      </c>
      <c r="G3627" s="170">
        <v>2180</v>
      </c>
      <c r="H3627" s="165">
        <f t="shared" si="66"/>
        <v>0.46788990825688076</v>
      </c>
      <c r="J3627" t="str">
        <v>Block Group 3, Census Tract 224.10, Shelby County, Tennessee</v>
      </c>
    </row>
    <row r="3628" spans="1:10" x14ac:dyDescent="0.3">
      <c r="A3628" s="167" t="s">
        <v>7699</v>
      </c>
      <c r="B3628" s="168" t="s">
        <v>4538</v>
      </c>
      <c r="C3628" s="168" t="s">
        <v>7680</v>
      </c>
      <c r="D3628" s="169">
        <v>300</v>
      </c>
      <c r="E3628" s="169">
        <v>650</v>
      </c>
      <c r="F3628" s="170">
        <v>1040</v>
      </c>
      <c r="G3628" s="170">
        <v>1560</v>
      </c>
      <c r="H3628" s="165">
        <f t="shared" si="66"/>
        <v>0.41666666666666669</v>
      </c>
      <c r="J3628" t="str">
        <v>Block Group 3, Census Tract 225, Shelby County, Tennessee</v>
      </c>
    </row>
    <row r="3629" spans="1:10" x14ac:dyDescent="0.3">
      <c r="A3629" s="167" t="s">
        <v>7699</v>
      </c>
      <c r="B3629" s="168" t="s">
        <v>4539</v>
      </c>
      <c r="C3629" s="168" t="s">
        <v>7680</v>
      </c>
      <c r="D3629" s="169">
        <v>155</v>
      </c>
      <c r="E3629" s="169">
        <v>350</v>
      </c>
      <c r="F3629" s="169">
        <v>435</v>
      </c>
      <c r="G3629" s="169">
        <v>840</v>
      </c>
      <c r="H3629" s="165">
        <f t="shared" si="66"/>
        <v>0.41666666666666669</v>
      </c>
      <c r="J3629" t="str">
        <v>Block Group 3, Census Tract 227, Shelby County, Tennessee</v>
      </c>
    </row>
    <row r="3630" spans="1:10" x14ac:dyDescent="0.3">
      <c r="A3630" s="167" t="s">
        <v>7699</v>
      </c>
      <c r="B3630" s="168" t="s">
        <v>4540</v>
      </c>
      <c r="C3630" s="168" t="s">
        <v>7680</v>
      </c>
      <c r="D3630" s="169">
        <v>335</v>
      </c>
      <c r="E3630" s="169">
        <v>440</v>
      </c>
      <c r="F3630" s="169">
        <v>565</v>
      </c>
      <c r="G3630" s="170">
        <v>1005</v>
      </c>
      <c r="H3630" s="165">
        <f t="shared" si="66"/>
        <v>0.43781094527363185</v>
      </c>
      <c r="J3630" t="str">
        <v>Block Group 3, Census Tract 24, Hamilton County, Tennessee</v>
      </c>
    </row>
    <row r="3631" spans="1:10" x14ac:dyDescent="0.3">
      <c r="A3631" s="167" t="s">
        <v>7699</v>
      </c>
      <c r="B3631" s="168" t="s">
        <v>4541</v>
      </c>
      <c r="C3631" s="168" t="s">
        <v>7680</v>
      </c>
      <c r="D3631" s="169">
        <v>260</v>
      </c>
      <c r="E3631" s="169">
        <v>355</v>
      </c>
      <c r="F3631" s="169">
        <v>475</v>
      </c>
      <c r="G3631" s="169">
        <v>805</v>
      </c>
      <c r="H3631" s="165">
        <f t="shared" si="66"/>
        <v>0.44099378881987578</v>
      </c>
      <c r="J3631" t="str">
        <v>Block Group 3, Census Tract 24, Knox County, Tennessee</v>
      </c>
    </row>
    <row r="3632" spans="1:10" x14ac:dyDescent="0.3">
      <c r="A3632" s="167" t="s">
        <v>7699</v>
      </c>
      <c r="B3632" s="168" t="s">
        <v>4542</v>
      </c>
      <c r="C3632" s="168" t="s">
        <v>7680</v>
      </c>
      <c r="D3632" s="169">
        <v>285</v>
      </c>
      <c r="E3632" s="169">
        <v>440</v>
      </c>
      <c r="F3632" s="169">
        <v>705</v>
      </c>
      <c r="G3632" s="170">
        <v>1640</v>
      </c>
      <c r="H3632" s="165">
        <f t="shared" si="66"/>
        <v>0.26829268292682928</v>
      </c>
      <c r="J3632" t="str">
        <v>Block Group 3, Census Tract 24, Shelby County, Tennessee</v>
      </c>
    </row>
    <row r="3633" spans="1:10" x14ac:dyDescent="0.3">
      <c r="A3633" s="167" t="s">
        <v>7699</v>
      </c>
      <c r="B3633" s="168" t="s">
        <v>4543</v>
      </c>
      <c r="C3633" s="168" t="s">
        <v>7680</v>
      </c>
      <c r="D3633" s="169">
        <v>195</v>
      </c>
      <c r="E3633" s="169">
        <v>335</v>
      </c>
      <c r="F3633" s="169">
        <v>670</v>
      </c>
      <c r="G3633" s="169">
        <v>975</v>
      </c>
      <c r="H3633" s="165">
        <f t="shared" si="66"/>
        <v>0.34358974358974359</v>
      </c>
      <c r="J3633" t="str">
        <v>Block Group 3, Census Tract 25, Hamilton County, Tennessee</v>
      </c>
    </row>
    <row r="3634" spans="1:10" x14ac:dyDescent="0.3">
      <c r="A3634" s="167" t="s">
        <v>7699</v>
      </c>
      <c r="B3634" s="168" t="s">
        <v>4544</v>
      </c>
      <c r="C3634" s="168" t="s">
        <v>7680</v>
      </c>
      <c r="D3634" s="169">
        <v>530</v>
      </c>
      <c r="E3634" s="169">
        <v>840</v>
      </c>
      <c r="F3634" s="170">
        <v>1255</v>
      </c>
      <c r="G3634" s="170">
        <v>1420</v>
      </c>
      <c r="H3634" s="165">
        <f t="shared" si="66"/>
        <v>0.59154929577464788</v>
      </c>
      <c r="J3634" t="str">
        <v>Block Group 3, Census Tract 26, Hamilton County, Tennessee</v>
      </c>
    </row>
    <row r="3635" spans="1:10" x14ac:dyDescent="0.3">
      <c r="A3635" s="167" t="s">
        <v>7699</v>
      </c>
      <c r="B3635" s="168" t="s">
        <v>4545</v>
      </c>
      <c r="C3635" s="168" t="s">
        <v>7680</v>
      </c>
      <c r="D3635" s="169">
        <v>10</v>
      </c>
      <c r="E3635" s="169">
        <v>175</v>
      </c>
      <c r="F3635" s="169">
        <v>325</v>
      </c>
      <c r="G3635" s="170">
        <v>1065</v>
      </c>
      <c r="H3635" s="165">
        <f t="shared" si="66"/>
        <v>0.16431924882629109</v>
      </c>
      <c r="J3635" t="str">
        <v>Block Group 3, Census Tract 28, Hamilton County, Tennessee</v>
      </c>
    </row>
    <row r="3636" spans="1:10" x14ac:dyDescent="0.3">
      <c r="A3636" s="167" t="s">
        <v>7699</v>
      </c>
      <c r="B3636" s="168" t="s">
        <v>4546</v>
      </c>
      <c r="C3636" s="168" t="s">
        <v>7680</v>
      </c>
      <c r="D3636" s="169">
        <v>285</v>
      </c>
      <c r="E3636" s="169">
        <v>285</v>
      </c>
      <c r="F3636" s="169">
        <v>705</v>
      </c>
      <c r="G3636" s="170">
        <v>1245</v>
      </c>
      <c r="H3636" s="165">
        <f t="shared" si="66"/>
        <v>0.2289156626506024</v>
      </c>
      <c r="J3636" t="str">
        <v>Block Group 3, Census Tract 28, Knox County, Tennessee</v>
      </c>
    </row>
    <row r="3637" spans="1:10" x14ac:dyDescent="0.3">
      <c r="A3637" s="167" t="s">
        <v>7699</v>
      </c>
      <c r="B3637" s="168" t="s">
        <v>4547</v>
      </c>
      <c r="C3637" s="168" t="s">
        <v>7680</v>
      </c>
      <c r="D3637" s="169">
        <v>90</v>
      </c>
      <c r="E3637" s="169">
        <v>370</v>
      </c>
      <c r="F3637" s="169">
        <v>590</v>
      </c>
      <c r="G3637" s="169">
        <v>940</v>
      </c>
      <c r="H3637" s="165">
        <f t="shared" si="66"/>
        <v>0.39361702127659576</v>
      </c>
      <c r="J3637" t="str">
        <v>Block Group 3, Census Tract 28, Shelby County, Tennessee</v>
      </c>
    </row>
    <row r="3638" spans="1:10" x14ac:dyDescent="0.3">
      <c r="A3638" s="167" t="s">
        <v>7699</v>
      </c>
      <c r="B3638" s="168" t="s">
        <v>4548</v>
      </c>
      <c r="C3638" s="168" t="s">
        <v>7680</v>
      </c>
      <c r="D3638" s="169">
        <v>15</v>
      </c>
      <c r="E3638" s="169">
        <v>45</v>
      </c>
      <c r="F3638" s="169">
        <v>195</v>
      </c>
      <c r="G3638" s="169">
        <v>400</v>
      </c>
      <c r="H3638" s="165">
        <f t="shared" si="66"/>
        <v>0.1125</v>
      </c>
      <c r="J3638" t="str">
        <v>Block Group 3, Census Tract 29, Shelby County, Tennessee</v>
      </c>
    </row>
    <row r="3639" spans="1:10" x14ac:dyDescent="0.3">
      <c r="A3639" s="167" t="s">
        <v>7699</v>
      </c>
      <c r="B3639" s="168" t="s">
        <v>4549</v>
      </c>
      <c r="C3639" s="168" t="s">
        <v>7680</v>
      </c>
      <c r="D3639" s="169">
        <v>795</v>
      </c>
      <c r="E3639" s="169">
        <v>985</v>
      </c>
      <c r="F3639" s="170">
        <v>1305</v>
      </c>
      <c r="G3639" s="170">
        <v>1515</v>
      </c>
      <c r="H3639" s="165">
        <f t="shared" si="66"/>
        <v>0.65016501650165015</v>
      </c>
      <c r="J3639" t="str">
        <v>Block Group 3, Census Tract 3, Madison County, Tennessee</v>
      </c>
    </row>
    <row r="3640" spans="1:10" x14ac:dyDescent="0.3">
      <c r="A3640" s="167" t="s">
        <v>7699</v>
      </c>
      <c r="B3640" s="168" t="s">
        <v>4550</v>
      </c>
      <c r="C3640" s="168" t="s">
        <v>7680</v>
      </c>
      <c r="D3640" s="169">
        <v>70</v>
      </c>
      <c r="E3640" s="169">
        <v>185</v>
      </c>
      <c r="F3640" s="169">
        <v>210</v>
      </c>
      <c r="G3640" s="169">
        <v>795</v>
      </c>
      <c r="H3640" s="165">
        <f t="shared" si="66"/>
        <v>0.23270440251572327</v>
      </c>
      <c r="J3640" t="str">
        <v>Block Group 3, Census Tract 3.04, Putnam County, Tennessee</v>
      </c>
    </row>
    <row r="3641" spans="1:10" x14ac:dyDescent="0.3">
      <c r="A3641" s="167" t="s">
        <v>7699</v>
      </c>
      <c r="B3641" s="168" t="s">
        <v>4551</v>
      </c>
      <c r="C3641" s="168" t="s">
        <v>7680</v>
      </c>
      <c r="D3641" s="169">
        <v>55</v>
      </c>
      <c r="E3641" s="169">
        <v>175</v>
      </c>
      <c r="F3641" s="169">
        <v>230</v>
      </c>
      <c r="G3641" s="169">
        <v>300</v>
      </c>
      <c r="H3641" s="165">
        <f t="shared" si="66"/>
        <v>0.58333333333333337</v>
      </c>
      <c r="J3641" t="str">
        <v>Block Group 3, Census Tract 30, Hamilton County, Tennessee</v>
      </c>
    </row>
    <row r="3642" spans="1:10" x14ac:dyDescent="0.3">
      <c r="A3642" s="167" t="s">
        <v>7699</v>
      </c>
      <c r="B3642" s="168" t="s">
        <v>4552</v>
      </c>
      <c r="C3642" s="168" t="s">
        <v>7680</v>
      </c>
      <c r="D3642" s="169">
        <v>110</v>
      </c>
      <c r="E3642" s="169">
        <v>235</v>
      </c>
      <c r="F3642" s="169">
        <v>270</v>
      </c>
      <c r="G3642" s="169">
        <v>435</v>
      </c>
      <c r="H3642" s="165">
        <f t="shared" si="66"/>
        <v>0.54022988505747127</v>
      </c>
      <c r="J3642" t="str">
        <v>Block Group 3, Census Tract 30, Knox County, Tennessee</v>
      </c>
    </row>
    <row r="3643" spans="1:10" x14ac:dyDescent="0.3">
      <c r="A3643" s="167" t="s">
        <v>7699</v>
      </c>
      <c r="B3643" s="168" t="s">
        <v>4553</v>
      </c>
      <c r="C3643" s="168" t="s">
        <v>7680</v>
      </c>
      <c r="D3643" s="169">
        <v>160</v>
      </c>
      <c r="E3643" s="169">
        <v>455</v>
      </c>
      <c r="F3643" s="169">
        <v>600</v>
      </c>
      <c r="G3643" s="169">
        <v>695</v>
      </c>
      <c r="H3643" s="165">
        <f t="shared" si="66"/>
        <v>0.65467625899280579</v>
      </c>
      <c r="J3643" t="str">
        <v>Block Group 3, Census Tract 30, Shelby County, Tennessee</v>
      </c>
    </row>
    <row r="3644" spans="1:10" x14ac:dyDescent="0.3">
      <c r="A3644" s="167" t="s">
        <v>7699</v>
      </c>
      <c r="B3644" s="168" t="s">
        <v>4554</v>
      </c>
      <c r="C3644" s="168" t="s">
        <v>7680</v>
      </c>
      <c r="D3644" s="169">
        <v>205</v>
      </c>
      <c r="E3644" s="169">
        <v>340</v>
      </c>
      <c r="F3644" s="169">
        <v>490</v>
      </c>
      <c r="G3644" s="169">
        <v>765</v>
      </c>
      <c r="H3644" s="165">
        <f t="shared" si="66"/>
        <v>0.44444444444444442</v>
      </c>
      <c r="J3644" t="str">
        <v>Block Group 3, Census Tract 301.02, Wilson County, Tennessee</v>
      </c>
    </row>
    <row r="3645" spans="1:10" x14ac:dyDescent="0.3">
      <c r="A3645" s="167" t="s">
        <v>7699</v>
      </c>
      <c r="B3645" s="168" t="s">
        <v>4555</v>
      </c>
      <c r="C3645" s="168" t="s">
        <v>7680</v>
      </c>
      <c r="D3645" s="169">
        <v>160</v>
      </c>
      <c r="E3645" s="169">
        <v>345</v>
      </c>
      <c r="F3645" s="169">
        <v>585</v>
      </c>
      <c r="G3645" s="170">
        <v>1160</v>
      </c>
      <c r="H3645" s="165">
        <f t="shared" si="66"/>
        <v>0.29741379310344829</v>
      </c>
      <c r="J3645" t="str">
        <v>Block Group 3, Census Tract 302.02, Wilson County, Tennessee</v>
      </c>
    </row>
    <row r="3646" spans="1:10" x14ac:dyDescent="0.3">
      <c r="A3646" s="167" t="s">
        <v>7699</v>
      </c>
      <c r="B3646" s="168" t="s">
        <v>4556</v>
      </c>
      <c r="C3646" s="168" t="s">
        <v>7680</v>
      </c>
      <c r="D3646" s="169">
        <v>210</v>
      </c>
      <c r="E3646" s="169">
        <v>305</v>
      </c>
      <c r="F3646" s="169">
        <v>365</v>
      </c>
      <c r="G3646" s="169">
        <v>615</v>
      </c>
      <c r="H3646" s="165">
        <f t="shared" si="66"/>
        <v>0.49593495934959347</v>
      </c>
      <c r="J3646" t="str">
        <v>Block Group 3, Census Tract 302.03, Wilson County, Tennessee</v>
      </c>
    </row>
    <row r="3647" spans="1:10" x14ac:dyDescent="0.3">
      <c r="A3647" s="167" t="s">
        <v>7699</v>
      </c>
      <c r="B3647" s="168" t="s">
        <v>4557</v>
      </c>
      <c r="C3647" s="168" t="s">
        <v>7680</v>
      </c>
      <c r="D3647" s="169">
        <v>210</v>
      </c>
      <c r="E3647" s="169">
        <v>400</v>
      </c>
      <c r="F3647" s="169">
        <v>560</v>
      </c>
      <c r="G3647" s="169">
        <v>665</v>
      </c>
      <c r="H3647" s="165">
        <f t="shared" si="66"/>
        <v>0.60150375939849621</v>
      </c>
      <c r="J3647" t="str">
        <v>Block Group 3, Census Tract 302.04, Roane County, Tennessee</v>
      </c>
    </row>
    <row r="3648" spans="1:10" x14ac:dyDescent="0.3">
      <c r="A3648" s="167" t="s">
        <v>7699</v>
      </c>
      <c r="B3648" s="168" t="s">
        <v>4558</v>
      </c>
      <c r="C3648" s="168" t="s">
        <v>7680</v>
      </c>
      <c r="D3648" s="169">
        <v>0</v>
      </c>
      <c r="E3648" s="169">
        <v>0</v>
      </c>
      <c r="F3648" s="169">
        <v>0</v>
      </c>
      <c r="G3648" s="169">
        <v>0</v>
      </c>
      <c r="H3648" s="165" t="e">
        <f t="shared" si="66"/>
        <v>#DIV/0!</v>
      </c>
      <c r="J3648" t="str">
        <v>Block Group 3, Census Tract 302.06, Roane County, Tennessee</v>
      </c>
    </row>
    <row r="3649" spans="1:10" x14ac:dyDescent="0.3">
      <c r="A3649" s="167" t="s">
        <v>7699</v>
      </c>
      <c r="B3649" s="168" t="s">
        <v>4559</v>
      </c>
      <c r="C3649" s="168" t="s">
        <v>7681</v>
      </c>
      <c r="D3649" s="169">
        <v>240</v>
      </c>
      <c r="E3649" s="169">
        <v>320</v>
      </c>
      <c r="F3649" s="169">
        <v>545</v>
      </c>
      <c r="G3649" s="169">
        <v>975</v>
      </c>
      <c r="H3649" s="165">
        <f t="shared" si="66"/>
        <v>0.3282051282051282</v>
      </c>
      <c r="J3649" t="str">
        <v>Block Group 3, Census Tract 302.06, Wilson County, Tennessee</v>
      </c>
    </row>
    <row r="3650" spans="1:10" x14ac:dyDescent="0.3">
      <c r="A3650" s="167" t="s">
        <v>7699</v>
      </c>
      <c r="B3650" s="168" t="s">
        <v>4560</v>
      </c>
      <c r="C3650" s="168" t="s">
        <v>7681</v>
      </c>
      <c r="D3650" s="169">
        <v>385</v>
      </c>
      <c r="E3650" s="169">
        <v>460</v>
      </c>
      <c r="F3650" s="170">
        <v>1160</v>
      </c>
      <c r="G3650" s="170">
        <v>2265</v>
      </c>
      <c r="H3650" s="165">
        <f t="shared" si="66"/>
        <v>0.20309050772626933</v>
      </c>
      <c r="J3650" t="str">
        <v>Block Group 3, Census Tract 303.02, Roane County, Tennessee</v>
      </c>
    </row>
    <row r="3651" spans="1:10" x14ac:dyDescent="0.3">
      <c r="A3651" s="167" t="s">
        <v>7699</v>
      </c>
      <c r="B3651" s="168" t="s">
        <v>4561</v>
      </c>
      <c r="C3651" s="168" t="s">
        <v>7681</v>
      </c>
      <c r="D3651" s="169">
        <v>255</v>
      </c>
      <c r="E3651" s="169">
        <v>310</v>
      </c>
      <c r="F3651" s="169">
        <v>600</v>
      </c>
      <c r="G3651" s="170">
        <v>2005</v>
      </c>
      <c r="H3651" s="165">
        <f t="shared" si="66"/>
        <v>0.15461346633416459</v>
      </c>
      <c r="J3651" t="str">
        <v>Block Group 3, Census Tract 303.03, Wilson County, Tennessee</v>
      </c>
    </row>
    <row r="3652" spans="1:10" x14ac:dyDescent="0.3">
      <c r="A3652" s="167" t="s">
        <v>7699</v>
      </c>
      <c r="B3652" s="168" t="s">
        <v>4562</v>
      </c>
      <c r="C3652" s="168" t="s">
        <v>7681</v>
      </c>
      <c r="D3652" s="169">
        <v>545</v>
      </c>
      <c r="E3652" s="169">
        <v>795</v>
      </c>
      <c r="F3652" s="169">
        <v>885</v>
      </c>
      <c r="G3652" s="169">
        <v>970</v>
      </c>
      <c r="H3652" s="165">
        <f t="shared" ref="H3652:H3715" si="67">E3652/G3652</f>
        <v>0.81958762886597936</v>
      </c>
      <c r="J3652" t="str">
        <v>Block Group 3, Census Tract 303.04, Wilson County, Tennessee</v>
      </c>
    </row>
    <row r="3653" spans="1:10" x14ac:dyDescent="0.3">
      <c r="A3653" s="167" t="s">
        <v>7699</v>
      </c>
      <c r="B3653" s="168" t="s">
        <v>4563</v>
      </c>
      <c r="C3653" s="168" t="s">
        <v>7681</v>
      </c>
      <c r="D3653" s="169">
        <v>290</v>
      </c>
      <c r="E3653" s="169">
        <v>450</v>
      </c>
      <c r="F3653" s="169">
        <v>640</v>
      </c>
      <c r="G3653" s="169">
        <v>640</v>
      </c>
      <c r="H3653" s="165">
        <f t="shared" si="67"/>
        <v>0.703125</v>
      </c>
      <c r="J3653" t="str">
        <v>Block Group 3, Census Tract 303.05, Wilson County, Tennessee</v>
      </c>
    </row>
    <row r="3654" spans="1:10" x14ac:dyDescent="0.3">
      <c r="A3654" s="167" t="s">
        <v>7699</v>
      </c>
      <c r="B3654" s="168" t="s">
        <v>4564</v>
      </c>
      <c r="C3654" s="168" t="s">
        <v>7681</v>
      </c>
      <c r="D3654" s="169">
        <v>120</v>
      </c>
      <c r="E3654" s="169">
        <v>250</v>
      </c>
      <c r="F3654" s="169">
        <v>265</v>
      </c>
      <c r="G3654" s="169">
        <v>275</v>
      </c>
      <c r="H3654" s="165">
        <f t="shared" si="67"/>
        <v>0.90909090909090906</v>
      </c>
      <c r="J3654" t="str">
        <v>Block Group 3, Census Tract 303.10, Wilson County, Tennessee</v>
      </c>
    </row>
    <row r="3655" spans="1:10" x14ac:dyDescent="0.3">
      <c r="A3655" s="167" t="s">
        <v>7699</v>
      </c>
      <c r="B3655" s="168" t="s">
        <v>4565</v>
      </c>
      <c r="C3655" s="168" t="s">
        <v>7681</v>
      </c>
      <c r="D3655" s="169">
        <v>630</v>
      </c>
      <c r="E3655" s="169">
        <v>795</v>
      </c>
      <c r="F3655" s="170">
        <v>1055</v>
      </c>
      <c r="G3655" s="170">
        <v>1100</v>
      </c>
      <c r="H3655" s="165">
        <f t="shared" si="67"/>
        <v>0.72272727272727277</v>
      </c>
      <c r="J3655" t="str">
        <v>Block Group 3, Census Tract 304.02, Roane County, Tennessee</v>
      </c>
    </row>
    <row r="3656" spans="1:10" x14ac:dyDescent="0.3">
      <c r="A3656" s="167" t="s">
        <v>7699</v>
      </c>
      <c r="B3656" s="168" t="s">
        <v>4566</v>
      </c>
      <c r="C3656" s="168" t="s">
        <v>7681</v>
      </c>
      <c r="D3656" s="169">
        <v>230</v>
      </c>
      <c r="E3656" s="169">
        <v>375</v>
      </c>
      <c r="F3656" s="169">
        <v>655</v>
      </c>
      <c r="G3656" s="169">
        <v>755</v>
      </c>
      <c r="H3656" s="165">
        <f t="shared" si="67"/>
        <v>0.49668874172185429</v>
      </c>
      <c r="J3656" t="str">
        <v>Block Group 3, Census Tract 304.02, Wilson County, Tennessee</v>
      </c>
    </row>
    <row r="3657" spans="1:10" x14ac:dyDescent="0.3">
      <c r="A3657" s="167" t="s">
        <v>7699</v>
      </c>
      <c r="B3657" s="168" t="s">
        <v>4567</v>
      </c>
      <c r="C3657" s="168" t="s">
        <v>7681</v>
      </c>
      <c r="D3657" s="169">
        <v>805</v>
      </c>
      <c r="E3657" s="169">
        <v>925</v>
      </c>
      <c r="F3657" s="169">
        <v>935</v>
      </c>
      <c r="G3657" s="170">
        <v>1095</v>
      </c>
      <c r="H3657" s="165">
        <f t="shared" si="67"/>
        <v>0.84474885844748859</v>
      </c>
      <c r="J3657" t="str">
        <v>Block Group 3, Census Tract 305, Roane County, Tennessee</v>
      </c>
    </row>
    <row r="3658" spans="1:10" x14ac:dyDescent="0.3">
      <c r="A3658" s="167" t="s">
        <v>7699</v>
      </c>
      <c r="B3658" s="168" t="s">
        <v>4568</v>
      </c>
      <c r="C3658" s="168" t="s">
        <v>7681</v>
      </c>
      <c r="D3658" s="169">
        <v>780</v>
      </c>
      <c r="E3658" s="169">
        <v>790</v>
      </c>
      <c r="F3658" s="169">
        <v>865</v>
      </c>
      <c r="G3658" s="169">
        <v>865</v>
      </c>
      <c r="H3658" s="165">
        <f t="shared" si="67"/>
        <v>0.91329479768786126</v>
      </c>
      <c r="J3658" t="str">
        <v>Block Group 3, Census Tract 305, Wilson County, Tennessee</v>
      </c>
    </row>
    <row r="3659" spans="1:10" x14ac:dyDescent="0.3">
      <c r="A3659" s="167" t="s">
        <v>7699</v>
      </c>
      <c r="B3659" s="168" t="s">
        <v>4569</v>
      </c>
      <c r="C3659" s="168" t="s">
        <v>7681</v>
      </c>
      <c r="D3659" s="169">
        <v>795</v>
      </c>
      <c r="E3659" s="169">
        <v>840</v>
      </c>
      <c r="F3659" s="169">
        <v>900</v>
      </c>
      <c r="G3659" s="169">
        <v>995</v>
      </c>
      <c r="H3659" s="165">
        <f t="shared" si="67"/>
        <v>0.84422110552763818</v>
      </c>
      <c r="J3659" t="str">
        <v>Block Group 3, Census Tract 306, Wilson County, Tennessee</v>
      </c>
    </row>
    <row r="3660" spans="1:10" x14ac:dyDescent="0.3">
      <c r="A3660" s="167" t="s">
        <v>7699</v>
      </c>
      <c r="B3660" s="168" t="s">
        <v>4570</v>
      </c>
      <c r="C3660" s="168" t="s">
        <v>7681</v>
      </c>
      <c r="D3660" s="169">
        <v>260</v>
      </c>
      <c r="E3660" s="169">
        <v>380</v>
      </c>
      <c r="F3660" s="169">
        <v>525</v>
      </c>
      <c r="G3660" s="169">
        <v>540</v>
      </c>
      <c r="H3660" s="165">
        <f t="shared" si="67"/>
        <v>0.70370370370370372</v>
      </c>
      <c r="J3660" t="str">
        <v>Block Group 3, Census Tract 307, Roane County, Tennessee</v>
      </c>
    </row>
    <row r="3661" spans="1:10" x14ac:dyDescent="0.3">
      <c r="A3661" s="167" t="s">
        <v>7699</v>
      </c>
      <c r="B3661" s="168" t="s">
        <v>4571</v>
      </c>
      <c r="C3661" s="168" t="s">
        <v>7681</v>
      </c>
      <c r="D3661" s="169">
        <v>420</v>
      </c>
      <c r="E3661" s="169">
        <v>825</v>
      </c>
      <c r="F3661" s="170">
        <v>1155</v>
      </c>
      <c r="G3661" s="170">
        <v>1290</v>
      </c>
      <c r="H3661" s="165">
        <f t="shared" si="67"/>
        <v>0.63953488372093026</v>
      </c>
      <c r="J3661" t="str">
        <v>Block Group 3, Census Tract 308, Wilson County, Tennessee</v>
      </c>
    </row>
    <row r="3662" spans="1:10" x14ac:dyDescent="0.3">
      <c r="A3662" s="167" t="s">
        <v>7699</v>
      </c>
      <c r="B3662" s="168" t="s">
        <v>4572</v>
      </c>
      <c r="C3662" s="168" t="s">
        <v>7681</v>
      </c>
      <c r="D3662" s="170">
        <v>1360</v>
      </c>
      <c r="E3662" s="170">
        <v>1795</v>
      </c>
      <c r="F3662" s="170">
        <v>1840</v>
      </c>
      <c r="G3662" s="170">
        <v>1840</v>
      </c>
      <c r="H3662" s="165">
        <f t="shared" si="67"/>
        <v>0.97554347826086951</v>
      </c>
      <c r="J3662" t="str">
        <v>Block Group 3, Census Tract 309.05, Wilson County, Tennessee</v>
      </c>
    </row>
    <row r="3663" spans="1:10" x14ac:dyDescent="0.3">
      <c r="A3663" s="167" t="s">
        <v>7699</v>
      </c>
      <c r="B3663" s="168" t="s">
        <v>4573</v>
      </c>
      <c r="C3663" s="168" t="s">
        <v>7681</v>
      </c>
      <c r="D3663" s="169">
        <v>235</v>
      </c>
      <c r="E3663" s="169">
        <v>285</v>
      </c>
      <c r="F3663" s="169">
        <v>330</v>
      </c>
      <c r="G3663" s="169">
        <v>435</v>
      </c>
      <c r="H3663" s="165">
        <f t="shared" si="67"/>
        <v>0.65517241379310343</v>
      </c>
      <c r="J3663" t="str">
        <v>Block Group 3, Census Tract 309.06, Wilson County, Tennessee</v>
      </c>
    </row>
    <row r="3664" spans="1:10" x14ac:dyDescent="0.3">
      <c r="A3664" s="167" t="s">
        <v>7699</v>
      </c>
      <c r="B3664" s="168" t="s">
        <v>4574</v>
      </c>
      <c r="C3664" s="168" t="s">
        <v>7681</v>
      </c>
      <c r="D3664" s="169">
        <v>85</v>
      </c>
      <c r="E3664" s="169">
        <v>125</v>
      </c>
      <c r="F3664" s="169">
        <v>145</v>
      </c>
      <c r="G3664" s="169">
        <v>155</v>
      </c>
      <c r="H3664" s="165">
        <f t="shared" si="67"/>
        <v>0.80645161290322576</v>
      </c>
      <c r="J3664" t="str">
        <v>Block Group 3, Census Tract 309.07, Wilson County, Tennessee</v>
      </c>
    </row>
    <row r="3665" spans="1:10" x14ac:dyDescent="0.3">
      <c r="A3665" s="167" t="s">
        <v>7699</v>
      </c>
      <c r="B3665" s="168" t="s">
        <v>4575</v>
      </c>
      <c r="C3665" s="168" t="s">
        <v>7681</v>
      </c>
      <c r="D3665" s="169">
        <v>305</v>
      </c>
      <c r="E3665" s="169">
        <v>450</v>
      </c>
      <c r="F3665" s="169">
        <v>475</v>
      </c>
      <c r="G3665" s="169">
        <v>475</v>
      </c>
      <c r="H3665" s="165">
        <f t="shared" si="67"/>
        <v>0.94736842105263153</v>
      </c>
      <c r="J3665" t="str">
        <v>Block Group 3, Census Tract 309.08, Wilson County, Tennessee</v>
      </c>
    </row>
    <row r="3666" spans="1:10" x14ac:dyDescent="0.3">
      <c r="A3666" s="167" t="s">
        <v>7699</v>
      </c>
      <c r="B3666" s="168" t="s">
        <v>4576</v>
      </c>
      <c r="C3666" s="168" t="s">
        <v>7681</v>
      </c>
      <c r="D3666" s="169">
        <v>550</v>
      </c>
      <c r="E3666" s="169">
        <v>715</v>
      </c>
      <c r="F3666" s="169">
        <v>720</v>
      </c>
      <c r="G3666" s="169">
        <v>720</v>
      </c>
      <c r="H3666" s="165">
        <f t="shared" si="67"/>
        <v>0.99305555555555558</v>
      </c>
      <c r="J3666" t="str">
        <v>Block Group 3, Census Tract 31, Shelby County, Tennessee</v>
      </c>
    </row>
    <row r="3667" spans="1:10" x14ac:dyDescent="0.3">
      <c r="A3667" s="167" t="s">
        <v>7699</v>
      </c>
      <c r="B3667" s="168" t="s">
        <v>4577</v>
      </c>
      <c r="C3667" s="168" t="s">
        <v>7681</v>
      </c>
      <c r="D3667" s="169">
        <v>470</v>
      </c>
      <c r="E3667" s="169">
        <v>720</v>
      </c>
      <c r="F3667" s="169">
        <v>735</v>
      </c>
      <c r="G3667" s="170">
        <v>1345</v>
      </c>
      <c r="H3667" s="165">
        <f t="shared" si="67"/>
        <v>0.53531598513011147</v>
      </c>
      <c r="J3667" t="str">
        <v>Block Group 3, Census Tract 310, Wilson County, Tennessee</v>
      </c>
    </row>
    <row r="3668" spans="1:10" x14ac:dyDescent="0.3">
      <c r="A3668" s="167" t="s">
        <v>7699</v>
      </c>
      <c r="B3668" s="168" t="s">
        <v>4578</v>
      </c>
      <c r="C3668" s="168" t="s">
        <v>7681</v>
      </c>
      <c r="D3668" s="169">
        <v>480</v>
      </c>
      <c r="E3668" s="169">
        <v>715</v>
      </c>
      <c r="F3668" s="169">
        <v>755</v>
      </c>
      <c r="G3668" s="169">
        <v>940</v>
      </c>
      <c r="H3668" s="165">
        <f t="shared" si="67"/>
        <v>0.76063829787234039</v>
      </c>
      <c r="J3668" t="str">
        <v>Block Group 3, Census Tract 32, Hamilton County, Tennessee</v>
      </c>
    </row>
    <row r="3669" spans="1:10" x14ac:dyDescent="0.3">
      <c r="A3669" s="167" t="s">
        <v>7699</v>
      </c>
      <c r="B3669" s="168" t="s">
        <v>4579</v>
      </c>
      <c r="C3669" s="168" t="s">
        <v>7681</v>
      </c>
      <c r="D3669" s="169">
        <v>680</v>
      </c>
      <c r="E3669" s="169">
        <v>835</v>
      </c>
      <c r="F3669" s="169">
        <v>880</v>
      </c>
      <c r="G3669" s="170">
        <v>1025</v>
      </c>
      <c r="H3669" s="165">
        <f t="shared" si="67"/>
        <v>0.81463414634146336</v>
      </c>
      <c r="J3669" t="str">
        <v>Block Group 3, Census Tract 32, Shelby County, Tennessee</v>
      </c>
    </row>
    <row r="3670" spans="1:10" x14ac:dyDescent="0.3">
      <c r="A3670" s="167" t="s">
        <v>7699</v>
      </c>
      <c r="B3670" s="168" t="s">
        <v>4580</v>
      </c>
      <c r="C3670" s="168" t="s">
        <v>7681</v>
      </c>
      <c r="D3670" s="169">
        <v>790</v>
      </c>
      <c r="E3670" s="170">
        <v>1310</v>
      </c>
      <c r="F3670" s="170">
        <v>1460</v>
      </c>
      <c r="G3670" s="170">
        <v>1725</v>
      </c>
      <c r="H3670" s="165">
        <f t="shared" si="67"/>
        <v>0.75942028985507248</v>
      </c>
      <c r="J3670" t="str">
        <v>Block Group 3, Census Tract 33, Hamilton County, Tennessee</v>
      </c>
    </row>
    <row r="3671" spans="1:10" x14ac:dyDescent="0.3">
      <c r="A3671" s="167" t="s">
        <v>7699</v>
      </c>
      <c r="B3671" s="168" t="s">
        <v>4581</v>
      </c>
      <c r="C3671" s="168" t="s">
        <v>7681</v>
      </c>
      <c r="D3671" s="169">
        <v>380</v>
      </c>
      <c r="E3671" s="169">
        <v>965</v>
      </c>
      <c r="F3671" s="170">
        <v>1135</v>
      </c>
      <c r="G3671" s="170">
        <v>1520</v>
      </c>
      <c r="H3671" s="165">
        <f t="shared" si="67"/>
        <v>0.63486842105263153</v>
      </c>
      <c r="J3671" t="str">
        <v>Block Group 3, Census Tract 34, Hamilton County, Tennessee</v>
      </c>
    </row>
    <row r="3672" spans="1:10" x14ac:dyDescent="0.3">
      <c r="A3672" s="167" t="s">
        <v>7699</v>
      </c>
      <c r="B3672" s="168" t="s">
        <v>4582</v>
      </c>
      <c r="C3672" s="168" t="s">
        <v>7681</v>
      </c>
      <c r="D3672" s="169">
        <v>315</v>
      </c>
      <c r="E3672" s="169">
        <v>705</v>
      </c>
      <c r="F3672" s="169">
        <v>765</v>
      </c>
      <c r="G3672" s="169">
        <v>835</v>
      </c>
      <c r="H3672" s="165">
        <f t="shared" si="67"/>
        <v>0.84431137724550898</v>
      </c>
      <c r="J3672" t="str">
        <v>Block Group 3, Census Tract 34, Knox County, Tennessee</v>
      </c>
    </row>
    <row r="3673" spans="1:10" x14ac:dyDescent="0.3">
      <c r="A3673" s="167" t="s">
        <v>7699</v>
      </c>
      <c r="B3673" s="168" t="s">
        <v>4583</v>
      </c>
      <c r="C3673" s="168" t="s">
        <v>7681</v>
      </c>
      <c r="D3673" s="169">
        <v>625</v>
      </c>
      <c r="E3673" s="170">
        <v>1155</v>
      </c>
      <c r="F3673" s="170">
        <v>1350</v>
      </c>
      <c r="G3673" s="170">
        <v>1635</v>
      </c>
      <c r="H3673" s="165">
        <f t="shared" si="67"/>
        <v>0.70642201834862384</v>
      </c>
      <c r="J3673" t="str">
        <v>Block Group 3, Census Tract 35, Shelby County, Tennessee</v>
      </c>
    </row>
    <row r="3674" spans="1:10" x14ac:dyDescent="0.3">
      <c r="A3674" s="167" t="s">
        <v>7699</v>
      </c>
      <c r="B3674" s="168" t="s">
        <v>4584</v>
      </c>
      <c r="C3674" s="168" t="s">
        <v>7681</v>
      </c>
      <c r="D3674" s="169">
        <v>115</v>
      </c>
      <c r="E3674" s="169">
        <v>175</v>
      </c>
      <c r="F3674" s="169">
        <v>325</v>
      </c>
      <c r="G3674" s="169">
        <v>335</v>
      </c>
      <c r="H3674" s="165">
        <f t="shared" si="67"/>
        <v>0.52238805970149249</v>
      </c>
      <c r="J3674" t="str">
        <v>Block Group 3, Census Tract 35.01, Knox County, Tennessee</v>
      </c>
    </row>
    <row r="3675" spans="1:10" x14ac:dyDescent="0.3">
      <c r="A3675" s="167" t="s">
        <v>7699</v>
      </c>
      <c r="B3675" s="168" t="s">
        <v>4585</v>
      </c>
      <c r="C3675" s="168" t="s">
        <v>7681</v>
      </c>
      <c r="D3675" s="169">
        <v>250</v>
      </c>
      <c r="E3675" s="169">
        <v>315</v>
      </c>
      <c r="F3675" s="169">
        <v>390</v>
      </c>
      <c r="G3675" s="169">
        <v>470</v>
      </c>
      <c r="H3675" s="165">
        <f t="shared" si="67"/>
        <v>0.67021276595744683</v>
      </c>
      <c r="J3675" t="str">
        <v>Block Group 3, Census Tract 37, Knox County, Tennessee</v>
      </c>
    </row>
    <row r="3676" spans="1:10" x14ac:dyDescent="0.3">
      <c r="A3676" s="167" t="s">
        <v>7699</v>
      </c>
      <c r="B3676" s="168" t="s">
        <v>4586</v>
      </c>
      <c r="C3676" s="168" t="s">
        <v>7681</v>
      </c>
      <c r="D3676" s="169">
        <v>705</v>
      </c>
      <c r="E3676" s="169">
        <v>780</v>
      </c>
      <c r="F3676" s="169">
        <v>985</v>
      </c>
      <c r="G3676" s="170">
        <v>1030</v>
      </c>
      <c r="H3676" s="165">
        <f t="shared" si="67"/>
        <v>0.75728155339805825</v>
      </c>
      <c r="J3676" t="str">
        <v>Block Group 3, Census Tract 38.01, Knox County, Tennessee</v>
      </c>
    </row>
    <row r="3677" spans="1:10" x14ac:dyDescent="0.3">
      <c r="A3677" s="167" t="s">
        <v>7699</v>
      </c>
      <c r="B3677" s="168" t="s">
        <v>4587</v>
      </c>
      <c r="C3677" s="168" t="s">
        <v>7681</v>
      </c>
      <c r="D3677" s="169">
        <v>505</v>
      </c>
      <c r="E3677" s="169">
        <v>585</v>
      </c>
      <c r="F3677" s="169">
        <v>660</v>
      </c>
      <c r="G3677" s="169">
        <v>660</v>
      </c>
      <c r="H3677" s="165">
        <f t="shared" si="67"/>
        <v>0.88636363636363635</v>
      </c>
      <c r="J3677" t="str">
        <v>Block Group 3, Census Tract 4, Hamilton County, Tennessee</v>
      </c>
    </row>
    <row r="3678" spans="1:10" x14ac:dyDescent="0.3">
      <c r="A3678" s="167" t="s">
        <v>7699</v>
      </c>
      <c r="B3678" s="168" t="s">
        <v>4588</v>
      </c>
      <c r="C3678" s="168" t="s">
        <v>7681</v>
      </c>
      <c r="D3678" s="169">
        <v>795</v>
      </c>
      <c r="E3678" s="170">
        <v>1120</v>
      </c>
      <c r="F3678" s="170">
        <v>1255</v>
      </c>
      <c r="G3678" s="170">
        <v>1550</v>
      </c>
      <c r="H3678" s="165">
        <f t="shared" si="67"/>
        <v>0.72258064516129028</v>
      </c>
      <c r="J3678" t="str">
        <v>Block Group 3, Census Tract 4, Putnam County, Tennessee</v>
      </c>
    </row>
    <row r="3679" spans="1:10" x14ac:dyDescent="0.3">
      <c r="A3679" s="167" t="s">
        <v>7699</v>
      </c>
      <c r="B3679" s="168" t="s">
        <v>4589</v>
      </c>
      <c r="C3679" s="168" t="s">
        <v>7681</v>
      </c>
      <c r="D3679" s="169">
        <v>495</v>
      </c>
      <c r="E3679" s="169">
        <v>565</v>
      </c>
      <c r="F3679" s="169">
        <v>670</v>
      </c>
      <c r="G3679" s="169">
        <v>780</v>
      </c>
      <c r="H3679" s="165">
        <f t="shared" si="67"/>
        <v>0.72435897435897434</v>
      </c>
      <c r="J3679" t="str">
        <v>Block Group 3, Census Tract 40, Knox County, Tennessee</v>
      </c>
    </row>
    <row r="3680" spans="1:10" x14ac:dyDescent="0.3">
      <c r="A3680" s="167" t="s">
        <v>7699</v>
      </c>
      <c r="B3680" s="168" t="s">
        <v>4590</v>
      </c>
      <c r="C3680" s="168" t="s">
        <v>7681</v>
      </c>
      <c r="D3680" s="169">
        <v>300</v>
      </c>
      <c r="E3680" s="169">
        <v>535</v>
      </c>
      <c r="F3680" s="169">
        <v>810</v>
      </c>
      <c r="G3680" s="169">
        <v>985</v>
      </c>
      <c r="H3680" s="165">
        <f t="shared" si="67"/>
        <v>0.54314720812182737</v>
      </c>
      <c r="J3680" t="str">
        <v>Block Group 3, Census Tract 401, Tipton County, Tennessee</v>
      </c>
    </row>
    <row r="3681" spans="1:10" x14ac:dyDescent="0.3">
      <c r="A3681" s="167" t="s">
        <v>7699</v>
      </c>
      <c r="B3681" s="168" t="s">
        <v>4591</v>
      </c>
      <c r="C3681" s="168" t="s">
        <v>7681</v>
      </c>
      <c r="D3681" s="169">
        <v>85</v>
      </c>
      <c r="E3681" s="169">
        <v>140</v>
      </c>
      <c r="F3681" s="169">
        <v>280</v>
      </c>
      <c r="G3681" s="169">
        <v>755</v>
      </c>
      <c r="H3681" s="165">
        <f t="shared" si="67"/>
        <v>0.18543046357615894</v>
      </c>
      <c r="J3681" t="str">
        <v>Block Group 3, Census Tract 401.01, Union County, Tennessee</v>
      </c>
    </row>
    <row r="3682" spans="1:10" x14ac:dyDescent="0.3">
      <c r="A3682" s="167" t="s">
        <v>7699</v>
      </c>
      <c r="B3682" s="168" t="s">
        <v>4592</v>
      </c>
      <c r="C3682" s="168" t="s">
        <v>7681</v>
      </c>
      <c r="D3682" s="169">
        <v>320</v>
      </c>
      <c r="E3682" s="169">
        <v>455</v>
      </c>
      <c r="F3682" s="169">
        <v>595</v>
      </c>
      <c r="G3682" s="170">
        <v>1330</v>
      </c>
      <c r="H3682" s="165">
        <f t="shared" si="67"/>
        <v>0.34210526315789475</v>
      </c>
      <c r="J3682" t="str">
        <v>Block Group 3, Census Tract 401.04, Rutherford County, Tennessee</v>
      </c>
    </row>
    <row r="3683" spans="1:10" x14ac:dyDescent="0.3">
      <c r="A3683" s="167" t="s">
        <v>7699</v>
      </c>
      <c r="B3683" s="168" t="s">
        <v>4593</v>
      </c>
      <c r="C3683" s="168" t="s">
        <v>7681</v>
      </c>
      <c r="D3683" s="169">
        <v>500</v>
      </c>
      <c r="E3683" s="169">
        <v>965</v>
      </c>
      <c r="F3683" s="170">
        <v>1720</v>
      </c>
      <c r="G3683" s="170">
        <v>2540</v>
      </c>
      <c r="H3683" s="165">
        <f t="shared" si="67"/>
        <v>0.37992125984251968</v>
      </c>
      <c r="J3683" t="str">
        <v>Block Group 3, Census Tract 401.05, Rutherford County, Tennessee</v>
      </c>
    </row>
    <row r="3684" spans="1:10" x14ac:dyDescent="0.3">
      <c r="A3684" s="167" t="s">
        <v>7699</v>
      </c>
      <c r="B3684" s="168" t="s">
        <v>4594</v>
      </c>
      <c r="C3684" s="168" t="s">
        <v>7681</v>
      </c>
      <c r="D3684" s="169">
        <v>50</v>
      </c>
      <c r="E3684" s="169">
        <v>200</v>
      </c>
      <c r="F3684" s="169">
        <v>570</v>
      </c>
      <c r="G3684" s="169">
        <v>825</v>
      </c>
      <c r="H3684" s="165">
        <f t="shared" si="67"/>
        <v>0.24242424242424243</v>
      </c>
      <c r="J3684" t="str">
        <v>Block Group 3, Census Tract 402.01, Union County, Tennessee</v>
      </c>
    </row>
    <row r="3685" spans="1:10" x14ac:dyDescent="0.3">
      <c r="A3685" s="167" t="s">
        <v>7699</v>
      </c>
      <c r="B3685" s="168" t="s">
        <v>4595</v>
      </c>
      <c r="C3685" s="168" t="s">
        <v>7681</v>
      </c>
      <c r="D3685" s="169">
        <v>90</v>
      </c>
      <c r="E3685" s="169">
        <v>200</v>
      </c>
      <c r="F3685" s="169">
        <v>320</v>
      </c>
      <c r="G3685" s="169">
        <v>765</v>
      </c>
      <c r="H3685" s="165">
        <f t="shared" si="67"/>
        <v>0.26143790849673204</v>
      </c>
      <c r="J3685" t="str">
        <v>Block Group 3, Census Tract 402.02, Union County, Tennessee</v>
      </c>
    </row>
    <row r="3686" spans="1:10" x14ac:dyDescent="0.3">
      <c r="A3686" s="167" t="s">
        <v>7699</v>
      </c>
      <c r="B3686" s="168" t="s">
        <v>4596</v>
      </c>
      <c r="C3686" s="168" t="s">
        <v>7681</v>
      </c>
      <c r="D3686" s="169">
        <v>200</v>
      </c>
      <c r="E3686" s="169">
        <v>275</v>
      </c>
      <c r="F3686" s="169">
        <v>315</v>
      </c>
      <c r="G3686" s="169">
        <v>320</v>
      </c>
      <c r="H3686" s="165">
        <f t="shared" si="67"/>
        <v>0.859375</v>
      </c>
      <c r="J3686" t="str">
        <v>Block Group 3, Census Tract 403.02, Tipton County, Tennessee</v>
      </c>
    </row>
    <row r="3687" spans="1:10" x14ac:dyDescent="0.3">
      <c r="A3687" s="167" t="s">
        <v>7699</v>
      </c>
      <c r="B3687" s="168" t="s">
        <v>4597</v>
      </c>
      <c r="C3687" s="168" t="s">
        <v>7681</v>
      </c>
      <c r="D3687" s="169">
        <v>310</v>
      </c>
      <c r="E3687" s="169">
        <v>475</v>
      </c>
      <c r="F3687" s="169">
        <v>525</v>
      </c>
      <c r="G3687" s="169">
        <v>725</v>
      </c>
      <c r="H3687" s="165">
        <f t="shared" si="67"/>
        <v>0.65517241379310343</v>
      </c>
      <c r="J3687" t="str">
        <v>Block Group 3, Census Tract 403.03, Tipton County, Tennessee</v>
      </c>
    </row>
    <row r="3688" spans="1:10" x14ac:dyDescent="0.3">
      <c r="A3688" s="167" t="s">
        <v>7699</v>
      </c>
      <c r="B3688" s="168" t="s">
        <v>4598</v>
      </c>
      <c r="C3688" s="168" t="s">
        <v>7681</v>
      </c>
      <c r="D3688" s="169">
        <v>400</v>
      </c>
      <c r="E3688" s="169">
        <v>495</v>
      </c>
      <c r="F3688" s="169">
        <v>510</v>
      </c>
      <c r="G3688" s="169">
        <v>530</v>
      </c>
      <c r="H3688" s="165">
        <f t="shared" si="67"/>
        <v>0.93396226415094341</v>
      </c>
      <c r="J3688" t="str">
        <v>Block Group 3, Census Tract 403.04, Tipton County, Tennessee</v>
      </c>
    </row>
    <row r="3689" spans="1:10" x14ac:dyDescent="0.3">
      <c r="A3689" s="167" t="s">
        <v>7699</v>
      </c>
      <c r="B3689" s="168" t="s">
        <v>4599</v>
      </c>
      <c r="C3689" s="168" t="s">
        <v>7681</v>
      </c>
      <c r="D3689" s="169">
        <v>455</v>
      </c>
      <c r="E3689" s="169">
        <v>935</v>
      </c>
      <c r="F3689" s="170">
        <v>1010</v>
      </c>
      <c r="G3689" s="170">
        <v>1055</v>
      </c>
      <c r="H3689" s="165">
        <f t="shared" si="67"/>
        <v>0.88625592417061616</v>
      </c>
      <c r="J3689" t="str">
        <v>Block Group 3, Census Tract 403.08, Rutherford County, Tennessee</v>
      </c>
    </row>
    <row r="3690" spans="1:10" x14ac:dyDescent="0.3">
      <c r="A3690" s="167" t="s">
        <v>7699</v>
      </c>
      <c r="B3690" s="168" t="s">
        <v>4600</v>
      </c>
      <c r="C3690" s="168" t="s">
        <v>7681</v>
      </c>
      <c r="D3690" s="169">
        <v>635</v>
      </c>
      <c r="E3690" s="169">
        <v>895</v>
      </c>
      <c r="F3690" s="170">
        <v>1105</v>
      </c>
      <c r="G3690" s="170">
        <v>1485</v>
      </c>
      <c r="H3690" s="165">
        <f t="shared" si="67"/>
        <v>0.60269360269360273</v>
      </c>
      <c r="J3690" t="str">
        <v>Block Group 3, Census Tract 403.09, Rutherford County, Tennessee</v>
      </c>
    </row>
    <row r="3691" spans="1:10" x14ac:dyDescent="0.3">
      <c r="A3691" s="167" t="s">
        <v>7699</v>
      </c>
      <c r="B3691" s="168" t="s">
        <v>4601</v>
      </c>
      <c r="C3691" s="168" t="s">
        <v>7681</v>
      </c>
      <c r="D3691" s="169">
        <v>380</v>
      </c>
      <c r="E3691" s="169">
        <v>475</v>
      </c>
      <c r="F3691" s="169">
        <v>580</v>
      </c>
      <c r="G3691" s="169">
        <v>740</v>
      </c>
      <c r="H3691" s="165">
        <f t="shared" si="67"/>
        <v>0.64189189189189189</v>
      </c>
      <c r="J3691" t="str">
        <v>Block Group 3, Census Tract 403.10, Rutherford County, Tennessee</v>
      </c>
    </row>
    <row r="3692" spans="1:10" x14ac:dyDescent="0.3">
      <c r="A3692" s="167" t="s">
        <v>7699</v>
      </c>
      <c r="B3692" s="168" t="s">
        <v>4602</v>
      </c>
      <c r="C3692" s="168" t="s">
        <v>7681</v>
      </c>
      <c r="D3692" s="169">
        <v>735</v>
      </c>
      <c r="E3692" s="169">
        <v>805</v>
      </c>
      <c r="F3692" s="169">
        <v>890</v>
      </c>
      <c r="G3692" s="169">
        <v>960</v>
      </c>
      <c r="H3692" s="165">
        <f t="shared" si="67"/>
        <v>0.83854166666666663</v>
      </c>
      <c r="J3692" t="str">
        <v>Block Group 3, Census Tract 404.04, Rutherford County, Tennessee</v>
      </c>
    </row>
    <row r="3693" spans="1:10" x14ac:dyDescent="0.3">
      <c r="A3693" s="167" t="s">
        <v>7699</v>
      </c>
      <c r="B3693" s="168" t="s">
        <v>4603</v>
      </c>
      <c r="C3693" s="168" t="s">
        <v>7681</v>
      </c>
      <c r="D3693" s="169">
        <v>275</v>
      </c>
      <c r="E3693" s="169">
        <v>345</v>
      </c>
      <c r="F3693" s="169">
        <v>345</v>
      </c>
      <c r="G3693" s="169">
        <v>420</v>
      </c>
      <c r="H3693" s="165">
        <f t="shared" si="67"/>
        <v>0.8214285714285714</v>
      </c>
      <c r="J3693" t="str">
        <v>Block Group 3, Census Tract 405, Sullivan County, Tennessee</v>
      </c>
    </row>
    <row r="3694" spans="1:10" x14ac:dyDescent="0.3">
      <c r="A3694" s="167" t="s">
        <v>7699</v>
      </c>
      <c r="B3694" s="168" t="s">
        <v>4604</v>
      </c>
      <c r="C3694" s="168" t="s">
        <v>7681</v>
      </c>
      <c r="D3694" s="169">
        <v>650</v>
      </c>
      <c r="E3694" s="169">
        <v>675</v>
      </c>
      <c r="F3694" s="169">
        <v>735</v>
      </c>
      <c r="G3694" s="170">
        <v>1225</v>
      </c>
      <c r="H3694" s="165">
        <f t="shared" si="67"/>
        <v>0.55102040816326525</v>
      </c>
      <c r="J3694" t="str">
        <v>Block Group 3, Census Tract 405, Tipton County, Tennessee</v>
      </c>
    </row>
    <row r="3695" spans="1:10" x14ac:dyDescent="0.3">
      <c r="A3695" s="167" t="s">
        <v>7699</v>
      </c>
      <c r="B3695" s="168" t="s">
        <v>4605</v>
      </c>
      <c r="C3695" s="168" t="s">
        <v>7681</v>
      </c>
      <c r="D3695" s="169">
        <v>450</v>
      </c>
      <c r="E3695" s="169">
        <v>665</v>
      </c>
      <c r="F3695" s="169">
        <v>780</v>
      </c>
      <c r="G3695" s="170">
        <v>1235</v>
      </c>
      <c r="H3695" s="165">
        <f t="shared" si="67"/>
        <v>0.53846153846153844</v>
      </c>
      <c r="J3695" t="str">
        <v>Block Group 3, Census Tract 405.01, Rutherford County, Tennessee</v>
      </c>
    </row>
    <row r="3696" spans="1:10" x14ac:dyDescent="0.3">
      <c r="A3696" s="167" t="s">
        <v>7699</v>
      </c>
      <c r="B3696" s="168" t="s">
        <v>4606</v>
      </c>
      <c r="C3696" s="168" t="s">
        <v>7681</v>
      </c>
      <c r="D3696" s="169">
        <v>345</v>
      </c>
      <c r="E3696" s="169">
        <v>540</v>
      </c>
      <c r="F3696" s="169">
        <v>635</v>
      </c>
      <c r="G3696" s="170">
        <v>1600</v>
      </c>
      <c r="H3696" s="165">
        <f t="shared" si="67"/>
        <v>0.33750000000000002</v>
      </c>
      <c r="J3696" t="str">
        <v>Block Group 3, Census Tract 405.02, Rutherford County, Tennessee</v>
      </c>
    </row>
    <row r="3697" spans="1:10" x14ac:dyDescent="0.3">
      <c r="A3697" s="167" t="s">
        <v>7699</v>
      </c>
      <c r="B3697" s="168" t="s">
        <v>4607</v>
      </c>
      <c r="C3697" s="168" t="s">
        <v>7681</v>
      </c>
      <c r="D3697" s="169">
        <v>110</v>
      </c>
      <c r="E3697" s="169">
        <v>275</v>
      </c>
      <c r="F3697" s="169">
        <v>360</v>
      </c>
      <c r="G3697" s="170">
        <v>1155</v>
      </c>
      <c r="H3697" s="165">
        <f t="shared" si="67"/>
        <v>0.23809523809523808</v>
      </c>
      <c r="J3697" t="str">
        <v>Block Group 3, Census Tract 406, Rutherford County, Tennessee</v>
      </c>
    </row>
    <row r="3698" spans="1:10" x14ac:dyDescent="0.3">
      <c r="A3698" s="167" t="s">
        <v>7699</v>
      </c>
      <c r="B3698" s="168" t="s">
        <v>4608</v>
      </c>
      <c r="C3698" s="168" t="s">
        <v>7681</v>
      </c>
      <c r="D3698" s="169">
        <v>105</v>
      </c>
      <c r="E3698" s="169">
        <v>360</v>
      </c>
      <c r="F3698" s="169">
        <v>500</v>
      </c>
      <c r="G3698" s="169">
        <v>675</v>
      </c>
      <c r="H3698" s="165">
        <f t="shared" si="67"/>
        <v>0.53333333333333333</v>
      </c>
      <c r="J3698" t="str">
        <v>Block Group 3, Census Tract 406, Sullivan County, Tennessee</v>
      </c>
    </row>
    <row r="3699" spans="1:10" x14ac:dyDescent="0.3">
      <c r="A3699" s="167" t="s">
        <v>7699</v>
      </c>
      <c r="B3699" s="168" t="s">
        <v>4609</v>
      </c>
      <c r="C3699" s="168" t="s">
        <v>7681</v>
      </c>
      <c r="D3699" s="169">
        <v>780</v>
      </c>
      <c r="E3699" s="169">
        <v>840</v>
      </c>
      <c r="F3699" s="170">
        <v>1020</v>
      </c>
      <c r="G3699" s="170">
        <v>1380</v>
      </c>
      <c r="H3699" s="165">
        <f t="shared" si="67"/>
        <v>0.60869565217391308</v>
      </c>
      <c r="J3699" t="str">
        <v>Block Group 3, Census Tract 406.01, Tipton County, Tennessee</v>
      </c>
    </row>
    <row r="3700" spans="1:10" x14ac:dyDescent="0.3">
      <c r="A3700" s="167" t="s">
        <v>7699</v>
      </c>
      <c r="B3700" s="168" t="s">
        <v>4610</v>
      </c>
      <c r="C3700" s="168" t="s">
        <v>7681</v>
      </c>
      <c r="D3700" s="169">
        <v>895</v>
      </c>
      <c r="E3700" s="170">
        <v>1110</v>
      </c>
      <c r="F3700" s="170">
        <v>1215</v>
      </c>
      <c r="G3700" s="170">
        <v>1385</v>
      </c>
      <c r="H3700" s="165">
        <f t="shared" si="67"/>
        <v>0.80144404332129959</v>
      </c>
      <c r="J3700" t="str">
        <v>Block Group 3, Census Tract 406.02, Tipton County, Tennessee</v>
      </c>
    </row>
    <row r="3701" spans="1:10" x14ac:dyDescent="0.3">
      <c r="A3701" s="167" t="s">
        <v>7699</v>
      </c>
      <c r="B3701" s="168" t="s">
        <v>4611</v>
      </c>
      <c r="C3701" s="168" t="s">
        <v>7681</v>
      </c>
      <c r="D3701" s="169">
        <v>435</v>
      </c>
      <c r="E3701" s="169">
        <v>520</v>
      </c>
      <c r="F3701" s="169">
        <v>565</v>
      </c>
      <c r="G3701" s="169">
        <v>565</v>
      </c>
      <c r="H3701" s="165">
        <f t="shared" si="67"/>
        <v>0.92035398230088494</v>
      </c>
      <c r="J3701" t="str">
        <v>Block Group 3, Census Tract 407, Tipton County, Tennessee</v>
      </c>
    </row>
    <row r="3702" spans="1:10" x14ac:dyDescent="0.3">
      <c r="A3702" s="167" t="s">
        <v>7699</v>
      </c>
      <c r="B3702" s="168" t="s">
        <v>4612</v>
      </c>
      <c r="C3702" s="168" t="s">
        <v>7681</v>
      </c>
      <c r="D3702" s="169">
        <v>685</v>
      </c>
      <c r="E3702" s="169">
        <v>725</v>
      </c>
      <c r="F3702" s="169">
        <v>770</v>
      </c>
      <c r="G3702" s="169">
        <v>810</v>
      </c>
      <c r="H3702" s="165">
        <f t="shared" si="67"/>
        <v>0.89506172839506171</v>
      </c>
      <c r="J3702" t="str">
        <v>Block Group 3, Census Tract 407.02, Rutherford County, Tennessee</v>
      </c>
    </row>
    <row r="3703" spans="1:10" x14ac:dyDescent="0.3">
      <c r="A3703" s="167" t="s">
        <v>7699</v>
      </c>
      <c r="B3703" s="168" t="s">
        <v>4613</v>
      </c>
      <c r="C3703" s="168" t="s">
        <v>7681</v>
      </c>
      <c r="D3703" s="169">
        <v>155</v>
      </c>
      <c r="E3703" s="169">
        <v>285</v>
      </c>
      <c r="F3703" s="169">
        <v>585</v>
      </c>
      <c r="G3703" s="169">
        <v>825</v>
      </c>
      <c r="H3703" s="165">
        <f t="shared" si="67"/>
        <v>0.34545454545454546</v>
      </c>
      <c r="J3703" t="str">
        <v>Block Group 3, Census Tract 407.03, Rutherford County, Tennessee</v>
      </c>
    </row>
    <row r="3704" spans="1:10" x14ac:dyDescent="0.3">
      <c r="A3704" s="167" t="s">
        <v>7699</v>
      </c>
      <c r="B3704" s="168" t="s">
        <v>4614</v>
      </c>
      <c r="C3704" s="168" t="s">
        <v>7681</v>
      </c>
      <c r="D3704" s="169">
        <v>115</v>
      </c>
      <c r="E3704" s="169">
        <v>215</v>
      </c>
      <c r="F3704" s="169">
        <v>375</v>
      </c>
      <c r="G3704" s="169">
        <v>755</v>
      </c>
      <c r="H3704" s="165">
        <f t="shared" si="67"/>
        <v>0.28476821192052981</v>
      </c>
      <c r="J3704" t="str">
        <v>Block Group 3, Census Tract 408, Sullivan County, Tennessee</v>
      </c>
    </row>
    <row r="3705" spans="1:10" x14ac:dyDescent="0.3">
      <c r="A3705" s="167" t="s">
        <v>7699</v>
      </c>
      <c r="B3705" s="168" t="s">
        <v>4615</v>
      </c>
      <c r="C3705" s="168" t="s">
        <v>7681</v>
      </c>
      <c r="D3705" s="169">
        <v>30</v>
      </c>
      <c r="E3705" s="169">
        <v>60</v>
      </c>
      <c r="F3705" s="169">
        <v>220</v>
      </c>
      <c r="G3705" s="170">
        <v>1330</v>
      </c>
      <c r="H3705" s="165">
        <f t="shared" si="67"/>
        <v>4.5112781954887216E-2</v>
      </c>
      <c r="J3705" t="str">
        <v>Block Group 3, Census Tract 408, Tipton County, Tennessee</v>
      </c>
    </row>
    <row r="3706" spans="1:10" x14ac:dyDescent="0.3">
      <c r="A3706" s="167" t="s">
        <v>7699</v>
      </c>
      <c r="B3706" s="168" t="s">
        <v>4616</v>
      </c>
      <c r="C3706" s="168" t="s">
        <v>7681</v>
      </c>
      <c r="D3706" s="169">
        <v>15</v>
      </c>
      <c r="E3706" s="169">
        <v>200</v>
      </c>
      <c r="F3706" s="169">
        <v>230</v>
      </c>
      <c r="G3706" s="169">
        <v>990</v>
      </c>
      <c r="H3706" s="165">
        <f t="shared" si="67"/>
        <v>0.20202020202020202</v>
      </c>
      <c r="J3706" t="str">
        <v>Block Group 3, Census Tract 408.06, Rutherford County, Tennessee</v>
      </c>
    </row>
    <row r="3707" spans="1:10" x14ac:dyDescent="0.3">
      <c r="A3707" s="167" t="s">
        <v>7699</v>
      </c>
      <c r="B3707" s="168" t="s">
        <v>4617</v>
      </c>
      <c r="C3707" s="168" t="s">
        <v>7681</v>
      </c>
      <c r="D3707" s="169">
        <v>40</v>
      </c>
      <c r="E3707" s="169">
        <v>55</v>
      </c>
      <c r="F3707" s="169">
        <v>205</v>
      </c>
      <c r="G3707" s="169">
        <v>675</v>
      </c>
      <c r="H3707" s="165">
        <f t="shared" si="67"/>
        <v>8.1481481481481488E-2</v>
      </c>
      <c r="J3707" t="str">
        <v>Block Group 3, Census Tract 408.07, Rutherford County, Tennessee</v>
      </c>
    </row>
    <row r="3708" spans="1:10" x14ac:dyDescent="0.3">
      <c r="A3708" s="167" t="s">
        <v>7699</v>
      </c>
      <c r="B3708" s="168" t="s">
        <v>4618</v>
      </c>
      <c r="C3708" s="168" t="s">
        <v>7681</v>
      </c>
      <c r="D3708" s="169">
        <v>430</v>
      </c>
      <c r="E3708" s="169">
        <v>790</v>
      </c>
      <c r="F3708" s="169">
        <v>835</v>
      </c>
      <c r="G3708" s="169">
        <v>835</v>
      </c>
      <c r="H3708" s="165">
        <f t="shared" si="67"/>
        <v>0.94610778443113774</v>
      </c>
      <c r="J3708" t="str">
        <v>Block Group 3, Census Tract 408.09, Rutherford County, Tennessee</v>
      </c>
    </row>
    <row r="3709" spans="1:10" x14ac:dyDescent="0.3">
      <c r="A3709" s="167" t="s">
        <v>7699</v>
      </c>
      <c r="B3709" s="168" t="s">
        <v>4619</v>
      </c>
      <c r="C3709" s="168" t="s">
        <v>7681</v>
      </c>
      <c r="D3709" s="169">
        <v>410</v>
      </c>
      <c r="E3709" s="169">
        <v>470</v>
      </c>
      <c r="F3709" s="169">
        <v>570</v>
      </c>
      <c r="G3709" s="169">
        <v>625</v>
      </c>
      <c r="H3709" s="165">
        <f t="shared" si="67"/>
        <v>0.752</v>
      </c>
      <c r="J3709" t="str">
        <v>Block Group 3, Census Tract 409.04, Rutherford County, Tennessee</v>
      </c>
    </row>
    <row r="3710" spans="1:10" x14ac:dyDescent="0.3">
      <c r="A3710" s="167" t="s">
        <v>7699</v>
      </c>
      <c r="B3710" s="168" t="s">
        <v>4620</v>
      </c>
      <c r="C3710" s="168" t="s">
        <v>7681</v>
      </c>
      <c r="D3710" s="169">
        <v>330</v>
      </c>
      <c r="E3710" s="169">
        <v>430</v>
      </c>
      <c r="F3710" s="169">
        <v>495</v>
      </c>
      <c r="G3710" s="170">
        <v>1065</v>
      </c>
      <c r="H3710" s="165">
        <f t="shared" si="67"/>
        <v>0.40375586854460094</v>
      </c>
      <c r="J3710" t="str">
        <v>Block Group 3, Census Tract 409.07, Rutherford County, Tennessee</v>
      </c>
    </row>
    <row r="3711" spans="1:10" x14ac:dyDescent="0.3">
      <c r="A3711" s="167" t="s">
        <v>7699</v>
      </c>
      <c r="B3711" s="168" t="s">
        <v>4621</v>
      </c>
      <c r="C3711" s="168" t="s">
        <v>7681</v>
      </c>
      <c r="D3711" s="169">
        <v>115</v>
      </c>
      <c r="E3711" s="169">
        <v>225</v>
      </c>
      <c r="F3711" s="169">
        <v>405</v>
      </c>
      <c r="G3711" s="169">
        <v>510</v>
      </c>
      <c r="H3711" s="165">
        <f t="shared" si="67"/>
        <v>0.44117647058823528</v>
      </c>
      <c r="J3711" t="str">
        <v>Block Group 3, Census Tract 409.10, Rutherford County, Tennessee</v>
      </c>
    </row>
    <row r="3712" spans="1:10" x14ac:dyDescent="0.3">
      <c r="A3712" s="167" t="s">
        <v>7699</v>
      </c>
      <c r="B3712" s="168" t="s">
        <v>4622</v>
      </c>
      <c r="C3712" s="168" t="s">
        <v>7681</v>
      </c>
      <c r="D3712" s="169">
        <v>155</v>
      </c>
      <c r="E3712" s="169">
        <v>185</v>
      </c>
      <c r="F3712" s="169">
        <v>235</v>
      </c>
      <c r="G3712" s="169">
        <v>425</v>
      </c>
      <c r="H3712" s="165">
        <f t="shared" si="67"/>
        <v>0.43529411764705883</v>
      </c>
      <c r="J3712" t="str">
        <v>Block Group 3, Census Tract 41, Knox County, Tennessee</v>
      </c>
    </row>
    <row r="3713" spans="1:10" x14ac:dyDescent="0.3">
      <c r="A3713" s="167" t="s">
        <v>7699</v>
      </c>
      <c r="B3713" s="168" t="s">
        <v>4623</v>
      </c>
      <c r="C3713" s="168" t="s">
        <v>7681</v>
      </c>
      <c r="D3713" s="169">
        <v>165</v>
      </c>
      <c r="E3713" s="169">
        <v>360</v>
      </c>
      <c r="F3713" s="169">
        <v>555</v>
      </c>
      <c r="G3713" s="169">
        <v>940</v>
      </c>
      <c r="H3713" s="165">
        <f t="shared" si="67"/>
        <v>0.38297872340425532</v>
      </c>
      <c r="J3713" t="str">
        <v>Block Group 3, Census Tract 410, Rutherford County, Tennessee</v>
      </c>
    </row>
    <row r="3714" spans="1:10" x14ac:dyDescent="0.3">
      <c r="A3714" s="167" t="s">
        <v>7699</v>
      </c>
      <c r="B3714" s="168" t="s">
        <v>4624</v>
      </c>
      <c r="C3714" s="168" t="s">
        <v>7681</v>
      </c>
      <c r="D3714" s="169">
        <v>110</v>
      </c>
      <c r="E3714" s="169">
        <v>535</v>
      </c>
      <c r="F3714" s="169">
        <v>680</v>
      </c>
      <c r="G3714" s="170">
        <v>1070</v>
      </c>
      <c r="H3714" s="165">
        <f t="shared" si="67"/>
        <v>0.5</v>
      </c>
      <c r="J3714" t="str">
        <v>Block Group 3, Census Tract 412, Sullivan County, Tennessee</v>
      </c>
    </row>
    <row r="3715" spans="1:10" x14ac:dyDescent="0.3">
      <c r="A3715" s="167" t="s">
        <v>7699</v>
      </c>
      <c r="B3715" s="168" t="s">
        <v>4625</v>
      </c>
      <c r="C3715" s="168" t="s">
        <v>7681</v>
      </c>
      <c r="D3715" s="169">
        <v>200</v>
      </c>
      <c r="E3715" s="169">
        <v>535</v>
      </c>
      <c r="F3715" s="169">
        <v>605</v>
      </c>
      <c r="G3715" s="169">
        <v>775</v>
      </c>
      <c r="H3715" s="165">
        <f t="shared" si="67"/>
        <v>0.69032258064516128</v>
      </c>
      <c r="J3715" t="str">
        <v>Block Group 3, Census Tract 413.01, Rutherford County, Tennessee</v>
      </c>
    </row>
    <row r="3716" spans="1:10" x14ac:dyDescent="0.3">
      <c r="A3716" s="167" t="s">
        <v>7699</v>
      </c>
      <c r="B3716" s="168" t="s">
        <v>4626</v>
      </c>
      <c r="C3716" s="168" t="s">
        <v>7681</v>
      </c>
      <c r="D3716" s="169">
        <v>395</v>
      </c>
      <c r="E3716" s="169">
        <v>490</v>
      </c>
      <c r="F3716" s="169">
        <v>805</v>
      </c>
      <c r="G3716" s="169">
        <v>890</v>
      </c>
      <c r="H3716" s="165">
        <f t="shared" ref="H3716:H3779" si="68">E3716/G3716</f>
        <v>0.550561797752809</v>
      </c>
      <c r="J3716" t="str">
        <v>Block Group 3, Census Tract 413.02, Rutherford County, Tennessee</v>
      </c>
    </row>
    <row r="3717" spans="1:10" x14ac:dyDescent="0.3">
      <c r="A3717" s="167" t="s">
        <v>7699</v>
      </c>
      <c r="B3717" s="168" t="s">
        <v>4627</v>
      </c>
      <c r="C3717" s="168" t="s">
        <v>7681</v>
      </c>
      <c r="D3717" s="169">
        <v>335</v>
      </c>
      <c r="E3717" s="169">
        <v>400</v>
      </c>
      <c r="F3717" s="169">
        <v>795</v>
      </c>
      <c r="G3717" s="170">
        <v>1605</v>
      </c>
      <c r="H3717" s="165">
        <f t="shared" si="68"/>
        <v>0.24922118380062305</v>
      </c>
      <c r="J3717" t="str">
        <v>Block Group 3, Census Tract 414, Sullivan County, Tennessee</v>
      </c>
    </row>
    <row r="3718" spans="1:10" x14ac:dyDescent="0.3">
      <c r="A3718" s="167" t="s">
        <v>7699</v>
      </c>
      <c r="B3718" s="168" t="s">
        <v>4628</v>
      </c>
      <c r="C3718" s="168" t="s">
        <v>7681</v>
      </c>
      <c r="D3718" s="169">
        <v>190</v>
      </c>
      <c r="E3718" s="169">
        <v>360</v>
      </c>
      <c r="F3718" s="169">
        <v>620</v>
      </c>
      <c r="G3718" s="170">
        <v>1275</v>
      </c>
      <c r="H3718" s="165">
        <f t="shared" si="68"/>
        <v>0.28235294117647058</v>
      </c>
      <c r="J3718" t="str">
        <v>Block Group 3, Census Tract 414.04, Rutherford County, Tennessee</v>
      </c>
    </row>
    <row r="3719" spans="1:10" x14ac:dyDescent="0.3">
      <c r="A3719" s="167" t="s">
        <v>7699</v>
      </c>
      <c r="B3719" s="168" t="s">
        <v>4629</v>
      </c>
      <c r="C3719" s="168" t="s">
        <v>7681</v>
      </c>
      <c r="D3719" s="169">
        <v>70</v>
      </c>
      <c r="E3719" s="169">
        <v>110</v>
      </c>
      <c r="F3719" s="169">
        <v>280</v>
      </c>
      <c r="G3719" s="170">
        <v>1025</v>
      </c>
      <c r="H3719" s="165">
        <f t="shared" si="68"/>
        <v>0.10731707317073171</v>
      </c>
      <c r="J3719" t="str">
        <v>Block Group 3, Census Tract 414.06, Rutherford County, Tennessee</v>
      </c>
    </row>
    <row r="3720" spans="1:10" x14ac:dyDescent="0.3">
      <c r="A3720" s="167" t="s">
        <v>7699</v>
      </c>
      <c r="B3720" s="168" t="s">
        <v>4630</v>
      </c>
      <c r="C3720" s="168" t="s">
        <v>7681</v>
      </c>
      <c r="D3720" s="169">
        <v>335</v>
      </c>
      <c r="E3720" s="169">
        <v>440</v>
      </c>
      <c r="F3720" s="169">
        <v>575</v>
      </c>
      <c r="G3720" s="170">
        <v>1125</v>
      </c>
      <c r="H3720" s="165">
        <f t="shared" si="68"/>
        <v>0.39111111111111113</v>
      </c>
      <c r="J3720" t="str">
        <v>Block Group 3, Census Tract 416.01, Rutherford County, Tennessee</v>
      </c>
    </row>
    <row r="3721" spans="1:10" x14ac:dyDescent="0.3">
      <c r="A3721" s="167" t="s">
        <v>7699</v>
      </c>
      <c r="B3721" s="168" t="s">
        <v>4631</v>
      </c>
      <c r="C3721" s="168" t="s">
        <v>7681</v>
      </c>
      <c r="D3721" s="169">
        <v>495</v>
      </c>
      <c r="E3721" s="169">
        <v>835</v>
      </c>
      <c r="F3721" s="169">
        <v>995</v>
      </c>
      <c r="G3721" s="170">
        <v>1205</v>
      </c>
      <c r="H3721" s="165">
        <f t="shared" si="68"/>
        <v>0.69294605809128629</v>
      </c>
      <c r="J3721" t="str">
        <v>Block Group 3, Census Tract 416.02, Rutherford County, Tennessee</v>
      </c>
    </row>
    <row r="3722" spans="1:10" x14ac:dyDescent="0.3">
      <c r="A3722" s="167" t="s">
        <v>7699</v>
      </c>
      <c r="B3722" s="168" t="s">
        <v>4632</v>
      </c>
      <c r="C3722" s="168" t="s">
        <v>7681</v>
      </c>
      <c r="D3722" s="169">
        <v>95</v>
      </c>
      <c r="E3722" s="169">
        <v>95</v>
      </c>
      <c r="F3722" s="169">
        <v>185</v>
      </c>
      <c r="G3722" s="170">
        <v>1040</v>
      </c>
      <c r="H3722" s="165">
        <f t="shared" si="68"/>
        <v>9.1346153846153841E-2</v>
      </c>
      <c r="J3722" t="str">
        <v>Block Group 3, Census Tract 417, Rutherford County, Tennessee</v>
      </c>
    </row>
    <row r="3723" spans="1:10" x14ac:dyDescent="0.3">
      <c r="A3723" s="167" t="s">
        <v>7699</v>
      </c>
      <c r="B3723" s="168" t="s">
        <v>4633</v>
      </c>
      <c r="C3723" s="168" t="s">
        <v>7681</v>
      </c>
      <c r="D3723" s="169">
        <v>295</v>
      </c>
      <c r="E3723" s="169">
        <v>325</v>
      </c>
      <c r="F3723" s="169">
        <v>365</v>
      </c>
      <c r="G3723" s="169">
        <v>890</v>
      </c>
      <c r="H3723" s="165">
        <f t="shared" si="68"/>
        <v>0.3651685393258427</v>
      </c>
      <c r="J3723" t="str">
        <v>Block Group 3, Census Tract 418, Rutherford County, Tennessee</v>
      </c>
    </row>
    <row r="3724" spans="1:10" x14ac:dyDescent="0.3">
      <c r="A3724" s="167" t="s">
        <v>7699</v>
      </c>
      <c r="B3724" s="168" t="s">
        <v>4634</v>
      </c>
      <c r="C3724" s="168" t="s">
        <v>7681</v>
      </c>
      <c r="D3724" s="169">
        <v>370</v>
      </c>
      <c r="E3724" s="169">
        <v>625</v>
      </c>
      <c r="F3724" s="169">
        <v>780</v>
      </c>
      <c r="G3724" s="170">
        <v>1320</v>
      </c>
      <c r="H3724" s="165">
        <f t="shared" si="68"/>
        <v>0.47348484848484851</v>
      </c>
      <c r="J3724" t="str">
        <v>Block Group 3, Census Tract 418, Sullivan County, Tennessee</v>
      </c>
    </row>
    <row r="3725" spans="1:10" x14ac:dyDescent="0.3">
      <c r="A3725" s="167" t="s">
        <v>7699</v>
      </c>
      <c r="B3725" s="168" t="s">
        <v>4635</v>
      </c>
      <c r="C3725" s="168" t="s">
        <v>7681</v>
      </c>
      <c r="D3725" s="169">
        <v>140</v>
      </c>
      <c r="E3725" s="169">
        <v>150</v>
      </c>
      <c r="F3725" s="169">
        <v>185</v>
      </c>
      <c r="G3725" s="169">
        <v>290</v>
      </c>
      <c r="H3725" s="165">
        <f t="shared" si="68"/>
        <v>0.51724137931034486</v>
      </c>
      <c r="J3725" t="str">
        <v>Block Group 3, Census Tract 419, Rutherford County, Tennessee</v>
      </c>
    </row>
    <row r="3726" spans="1:10" x14ac:dyDescent="0.3">
      <c r="A3726" s="167" t="s">
        <v>7699</v>
      </c>
      <c r="B3726" s="168" t="s">
        <v>4636</v>
      </c>
      <c r="C3726" s="168" t="s">
        <v>7681</v>
      </c>
      <c r="D3726" s="169">
        <v>495</v>
      </c>
      <c r="E3726" s="169">
        <v>740</v>
      </c>
      <c r="F3726" s="169">
        <v>860</v>
      </c>
      <c r="G3726" s="170">
        <v>1315</v>
      </c>
      <c r="H3726" s="165">
        <f t="shared" si="68"/>
        <v>0.56273764258555137</v>
      </c>
      <c r="J3726" t="str">
        <v>Block Group 3, Census Tract 42, Shelby County, Tennessee</v>
      </c>
    </row>
    <row r="3727" spans="1:10" x14ac:dyDescent="0.3">
      <c r="A3727" s="167" t="s">
        <v>7699</v>
      </c>
      <c r="B3727" s="168" t="s">
        <v>4637</v>
      </c>
      <c r="C3727" s="168" t="s">
        <v>7681</v>
      </c>
      <c r="D3727" s="169">
        <v>245</v>
      </c>
      <c r="E3727" s="169">
        <v>280</v>
      </c>
      <c r="F3727" s="169">
        <v>340</v>
      </c>
      <c r="G3727" s="169">
        <v>475</v>
      </c>
      <c r="H3727" s="165">
        <f t="shared" si="68"/>
        <v>0.58947368421052626</v>
      </c>
      <c r="J3727" t="str">
        <v>Block Group 3, Census Tract 420, Sullivan County, Tennessee</v>
      </c>
    </row>
    <row r="3728" spans="1:10" x14ac:dyDescent="0.3">
      <c r="A3728" s="167" t="s">
        <v>7699</v>
      </c>
      <c r="B3728" s="168" t="s">
        <v>4638</v>
      </c>
      <c r="C3728" s="168" t="s">
        <v>7681</v>
      </c>
      <c r="D3728" s="169">
        <v>370</v>
      </c>
      <c r="E3728" s="169">
        <v>640</v>
      </c>
      <c r="F3728" s="169">
        <v>640</v>
      </c>
      <c r="G3728" s="169">
        <v>655</v>
      </c>
      <c r="H3728" s="165">
        <f t="shared" si="68"/>
        <v>0.97709923664122134</v>
      </c>
      <c r="J3728" t="str">
        <v>Block Group 3, Census Tract 421, Sullivan County, Tennessee</v>
      </c>
    </row>
    <row r="3729" spans="1:10" x14ac:dyDescent="0.3">
      <c r="A3729" s="167" t="s">
        <v>7699</v>
      </c>
      <c r="B3729" s="168" t="s">
        <v>4639</v>
      </c>
      <c r="C3729" s="168" t="s">
        <v>7681</v>
      </c>
      <c r="D3729" s="169">
        <v>425</v>
      </c>
      <c r="E3729" s="169">
        <v>520</v>
      </c>
      <c r="F3729" s="169">
        <v>550</v>
      </c>
      <c r="G3729" s="169">
        <v>560</v>
      </c>
      <c r="H3729" s="165">
        <f t="shared" si="68"/>
        <v>0.9285714285714286</v>
      </c>
      <c r="J3729" t="str">
        <v>Block Group 3, Census Tract 421.01, Rutherford County, Tennessee</v>
      </c>
    </row>
    <row r="3730" spans="1:10" x14ac:dyDescent="0.3">
      <c r="A3730" s="167" t="s">
        <v>7699</v>
      </c>
      <c r="B3730" s="168" t="s">
        <v>4640</v>
      </c>
      <c r="C3730" s="168" t="s">
        <v>7681</v>
      </c>
      <c r="D3730" s="169">
        <v>890</v>
      </c>
      <c r="E3730" s="169">
        <v>990</v>
      </c>
      <c r="F3730" s="170">
        <v>1300</v>
      </c>
      <c r="G3730" s="170">
        <v>1480</v>
      </c>
      <c r="H3730" s="165">
        <f t="shared" si="68"/>
        <v>0.66891891891891897</v>
      </c>
      <c r="J3730" t="str">
        <v>Block Group 3, Census Tract 421.02, Rutherford County, Tennessee</v>
      </c>
    </row>
    <row r="3731" spans="1:10" x14ac:dyDescent="0.3">
      <c r="A3731" s="167" t="s">
        <v>7699</v>
      </c>
      <c r="B3731" s="168" t="s">
        <v>4641</v>
      </c>
      <c r="C3731" s="168" t="s">
        <v>7681</v>
      </c>
      <c r="D3731" s="169">
        <v>145</v>
      </c>
      <c r="E3731" s="169">
        <v>325</v>
      </c>
      <c r="F3731" s="169">
        <v>480</v>
      </c>
      <c r="G3731" s="169">
        <v>770</v>
      </c>
      <c r="H3731" s="165">
        <f t="shared" si="68"/>
        <v>0.42207792207792205</v>
      </c>
      <c r="J3731" t="str">
        <v>Block Group 3, Census Tract 422, Rutherford County, Tennessee</v>
      </c>
    </row>
    <row r="3732" spans="1:10" x14ac:dyDescent="0.3">
      <c r="A3732" s="167" t="s">
        <v>7699</v>
      </c>
      <c r="B3732" s="168" t="s">
        <v>4642</v>
      </c>
      <c r="C3732" s="168" t="s">
        <v>7681</v>
      </c>
      <c r="D3732" s="169">
        <v>220</v>
      </c>
      <c r="E3732" s="169">
        <v>305</v>
      </c>
      <c r="F3732" s="169">
        <v>520</v>
      </c>
      <c r="G3732" s="170">
        <v>1115</v>
      </c>
      <c r="H3732" s="165">
        <f t="shared" si="68"/>
        <v>0.273542600896861</v>
      </c>
      <c r="J3732" t="str">
        <v>Block Group 3, Census Tract 423, Sullivan County, Tennessee</v>
      </c>
    </row>
    <row r="3733" spans="1:10" x14ac:dyDescent="0.3">
      <c r="A3733" s="167" t="s">
        <v>7699</v>
      </c>
      <c r="B3733" s="168" t="s">
        <v>4643</v>
      </c>
      <c r="C3733" s="168" t="s">
        <v>7681</v>
      </c>
      <c r="D3733" s="169">
        <v>115</v>
      </c>
      <c r="E3733" s="169">
        <v>130</v>
      </c>
      <c r="F3733" s="169">
        <v>205</v>
      </c>
      <c r="G3733" s="170">
        <v>1355</v>
      </c>
      <c r="H3733" s="165">
        <f t="shared" si="68"/>
        <v>9.5940959409594101E-2</v>
      </c>
      <c r="J3733" t="str">
        <v>Block Group 3, Census Tract 423.01, Rutherford County, Tennessee</v>
      </c>
    </row>
    <row r="3734" spans="1:10" x14ac:dyDescent="0.3">
      <c r="A3734" s="167" t="s">
        <v>7699</v>
      </c>
      <c r="B3734" s="168" t="s">
        <v>4644</v>
      </c>
      <c r="C3734" s="168" t="s">
        <v>7681</v>
      </c>
      <c r="D3734" s="169">
        <v>105</v>
      </c>
      <c r="E3734" s="169">
        <v>225</v>
      </c>
      <c r="F3734" s="169">
        <v>400</v>
      </c>
      <c r="G3734" s="170">
        <v>1120</v>
      </c>
      <c r="H3734" s="165">
        <f t="shared" si="68"/>
        <v>0.20089285714285715</v>
      </c>
      <c r="J3734" t="str">
        <v>Block Group 3, Census Tract 424, Sullivan County, Tennessee</v>
      </c>
    </row>
    <row r="3735" spans="1:10" x14ac:dyDescent="0.3">
      <c r="A3735" s="167" t="s">
        <v>7699</v>
      </c>
      <c r="B3735" s="168" t="s">
        <v>4645</v>
      </c>
      <c r="C3735" s="168" t="s">
        <v>7681</v>
      </c>
      <c r="D3735" s="169">
        <v>160</v>
      </c>
      <c r="E3735" s="169">
        <v>470</v>
      </c>
      <c r="F3735" s="169">
        <v>815</v>
      </c>
      <c r="G3735" s="170">
        <v>2035</v>
      </c>
      <c r="H3735" s="165">
        <f t="shared" si="68"/>
        <v>0.23095823095823095</v>
      </c>
      <c r="J3735" t="str">
        <v>Block Group 3, Census Tract 426, Sullivan County, Tennessee</v>
      </c>
    </row>
    <row r="3736" spans="1:10" x14ac:dyDescent="0.3">
      <c r="A3736" s="167" t="s">
        <v>7699</v>
      </c>
      <c r="B3736" s="168" t="s">
        <v>4646</v>
      </c>
      <c r="C3736" s="168" t="s">
        <v>7681</v>
      </c>
      <c r="D3736" s="169">
        <v>870</v>
      </c>
      <c r="E3736" s="169">
        <v>985</v>
      </c>
      <c r="F3736" s="170">
        <v>1070</v>
      </c>
      <c r="G3736" s="170">
        <v>1110</v>
      </c>
      <c r="H3736" s="165">
        <f t="shared" si="68"/>
        <v>0.88738738738738743</v>
      </c>
      <c r="J3736" t="str">
        <v>Block Group 3, Census Tract 427.03, Sullivan County, Tennessee</v>
      </c>
    </row>
    <row r="3737" spans="1:10" x14ac:dyDescent="0.3">
      <c r="A3737" s="167" t="s">
        <v>7699</v>
      </c>
      <c r="B3737" s="168" t="s">
        <v>4647</v>
      </c>
      <c r="C3737" s="168" t="s">
        <v>7681</v>
      </c>
      <c r="D3737" s="169">
        <v>295</v>
      </c>
      <c r="E3737" s="169">
        <v>320</v>
      </c>
      <c r="F3737" s="169">
        <v>350</v>
      </c>
      <c r="G3737" s="169">
        <v>385</v>
      </c>
      <c r="H3737" s="165">
        <f t="shared" si="68"/>
        <v>0.83116883116883122</v>
      </c>
      <c r="J3737" t="str">
        <v>Block Group 3, Census Tract 428.02, Sullivan County, Tennessee</v>
      </c>
    </row>
    <row r="3738" spans="1:10" x14ac:dyDescent="0.3">
      <c r="A3738" s="167" t="s">
        <v>7699</v>
      </c>
      <c r="B3738" s="168" t="s">
        <v>4648</v>
      </c>
      <c r="C3738" s="168" t="s">
        <v>7681</v>
      </c>
      <c r="D3738" s="169">
        <v>450</v>
      </c>
      <c r="E3738" s="169">
        <v>500</v>
      </c>
      <c r="F3738" s="169">
        <v>565</v>
      </c>
      <c r="G3738" s="169">
        <v>725</v>
      </c>
      <c r="H3738" s="165">
        <f t="shared" si="68"/>
        <v>0.68965517241379315</v>
      </c>
      <c r="J3738" t="str">
        <v>Block Group 3, Census Tract 429, Sullivan County, Tennessee</v>
      </c>
    </row>
    <row r="3739" spans="1:10" x14ac:dyDescent="0.3">
      <c r="A3739" s="167" t="s">
        <v>7699</v>
      </c>
      <c r="B3739" s="168" t="s">
        <v>4649</v>
      </c>
      <c r="C3739" s="168" t="s">
        <v>7681</v>
      </c>
      <c r="D3739" s="169">
        <v>405</v>
      </c>
      <c r="E3739" s="169">
        <v>415</v>
      </c>
      <c r="F3739" s="169">
        <v>485</v>
      </c>
      <c r="G3739" s="169">
        <v>505</v>
      </c>
      <c r="H3739" s="165">
        <f t="shared" si="68"/>
        <v>0.82178217821782173</v>
      </c>
      <c r="J3739" t="str">
        <v>Block Group 3, Census Tract 43, Knox County, Tennessee</v>
      </c>
    </row>
    <row r="3740" spans="1:10" x14ac:dyDescent="0.3">
      <c r="A3740" s="167" t="s">
        <v>7699</v>
      </c>
      <c r="B3740" s="168" t="s">
        <v>4650</v>
      </c>
      <c r="C3740" s="168" t="s">
        <v>7681</v>
      </c>
      <c r="D3740" s="169">
        <v>380</v>
      </c>
      <c r="E3740" s="169">
        <v>385</v>
      </c>
      <c r="F3740" s="169">
        <v>435</v>
      </c>
      <c r="G3740" s="169">
        <v>435</v>
      </c>
      <c r="H3740" s="165">
        <f t="shared" si="68"/>
        <v>0.88505747126436785</v>
      </c>
      <c r="J3740" t="str">
        <v>Block Group 3, Census Tract 430, Sullivan County, Tennessee</v>
      </c>
    </row>
    <row r="3741" spans="1:10" x14ac:dyDescent="0.3">
      <c r="A3741" s="167" t="s">
        <v>7699</v>
      </c>
      <c r="B3741" s="168" t="s">
        <v>4651</v>
      </c>
      <c r="C3741" s="168" t="s">
        <v>7681</v>
      </c>
      <c r="D3741" s="169">
        <v>670</v>
      </c>
      <c r="E3741" s="169">
        <v>715</v>
      </c>
      <c r="F3741" s="169">
        <v>750</v>
      </c>
      <c r="G3741" s="169">
        <v>750</v>
      </c>
      <c r="H3741" s="165">
        <f t="shared" si="68"/>
        <v>0.95333333333333337</v>
      </c>
      <c r="J3741" t="str">
        <v>Block Group 3, Census Tract 432.01, Sullivan County, Tennessee</v>
      </c>
    </row>
    <row r="3742" spans="1:10" x14ac:dyDescent="0.3">
      <c r="A3742" s="167" t="s">
        <v>7699</v>
      </c>
      <c r="B3742" s="168" t="s">
        <v>4652</v>
      </c>
      <c r="C3742" s="168" t="s">
        <v>7681</v>
      </c>
      <c r="D3742" s="169">
        <v>785</v>
      </c>
      <c r="E3742" s="169">
        <v>870</v>
      </c>
      <c r="F3742" s="169">
        <v>925</v>
      </c>
      <c r="G3742" s="170">
        <v>1120</v>
      </c>
      <c r="H3742" s="165">
        <f t="shared" si="68"/>
        <v>0.7767857142857143</v>
      </c>
      <c r="J3742" t="str">
        <v>Block Group 3, Census Tract 432.02, Sullivan County, Tennessee</v>
      </c>
    </row>
    <row r="3743" spans="1:10" x14ac:dyDescent="0.3">
      <c r="A3743" s="167" t="s">
        <v>7699</v>
      </c>
      <c r="B3743" s="168" t="s">
        <v>4653</v>
      </c>
      <c r="C3743" s="168" t="s">
        <v>7681</v>
      </c>
      <c r="D3743" s="169">
        <v>830</v>
      </c>
      <c r="E3743" s="170">
        <v>1105</v>
      </c>
      <c r="F3743" s="170">
        <v>1500</v>
      </c>
      <c r="G3743" s="170">
        <v>1605</v>
      </c>
      <c r="H3743" s="165">
        <f t="shared" si="68"/>
        <v>0.68847352024922115</v>
      </c>
      <c r="J3743" t="str">
        <v>Block Group 3, Census Tract 433.01, Sullivan County, Tennessee</v>
      </c>
    </row>
    <row r="3744" spans="1:10" x14ac:dyDescent="0.3">
      <c r="A3744" s="167" t="s">
        <v>7699</v>
      </c>
      <c r="B3744" s="168" t="s">
        <v>4654</v>
      </c>
      <c r="C3744" s="168" t="s">
        <v>7681</v>
      </c>
      <c r="D3744" s="169">
        <v>595</v>
      </c>
      <c r="E3744" s="169">
        <v>825</v>
      </c>
      <c r="F3744" s="169">
        <v>920</v>
      </c>
      <c r="G3744" s="169">
        <v>945</v>
      </c>
      <c r="H3744" s="165">
        <f t="shared" si="68"/>
        <v>0.87301587301587302</v>
      </c>
      <c r="J3744" t="str">
        <v>Block Group 3, Census Tract 433.02, Sullivan County, Tennessee</v>
      </c>
    </row>
    <row r="3745" spans="1:10" x14ac:dyDescent="0.3">
      <c r="A3745" s="167" t="s">
        <v>7699</v>
      </c>
      <c r="B3745" s="168" t="s">
        <v>4655</v>
      </c>
      <c r="C3745" s="168" t="s">
        <v>7681</v>
      </c>
      <c r="D3745" s="169">
        <v>120</v>
      </c>
      <c r="E3745" s="169">
        <v>220</v>
      </c>
      <c r="F3745" s="169">
        <v>220</v>
      </c>
      <c r="G3745" s="169">
        <v>220</v>
      </c>
      <c r="H3745" s="165">
        <f t="shared" si="68"/>
        <v>1</v>
      </c>
      <c r="J3745" t="str">
        <v>Block Group 3, Census Tract 434.01, Sullivan County, Tennessee</v>
      </c>
    </row>
    <row r="3746" spans="1:10" x14ac:dyDescent="0.3">
      <c r="A3746" s="167" t="s">
        <v>7699</v>
      </c>
      <c r="B3746" s="168" t="s">
        <v>4656</v>
      </c>
      <c r="C3746" s="168" t="s">
        <v>7681</v>
      </c>
      <c r="D3746" s="169">
        <v>475</v>
      </c>
      <c r="E3746" s="169">
        <v>635</v>
      </c>
      <c r="F3746" s="169">
        <v>755</v>
      </c>
      <c r="G3746" s="169">
        <v>760</v>
      </c>
      <c r="H3746" s="165">
        <f t="shared" si="68"/>
        <v>0.83552631578947367</v>
      </c>
      <c r="J3746" t="str">
        <v>Block Group 3, Census Tract 434.02, Sullivan County, Tennessee</v>
      </c>
    </row>
    <row r="3747" spans="1:10" x14ac:dyDescent="0.3">
      <c r="A3747" s="167" t="s">
        <v>7699</v>
      </c>
      <c r="B3747" s="168" t="s">
        <v>4657</v>
      </c>
      <c r="C3747" s="168" t="s">
        <v>7681</v>
      </c>
      <c r="D3747" s="169">
        <v>495</v>
      </c>
      <c r="E3747" s="170">
        <v>1115</v>
      </c>
      <c r="F3747" s="170">
        <v>1465</v>
      </c>
      <c r="G3747" s="170">
        <v>1730</v>
      </c>
      <c r="H3747" s="165">
        <f t="shared" si="68"/>
        <v>0.6445086705202312</v>
      </c>
      <c r="J3747" t="str">
        <v>Block Group 3, Census Tract 436, Sullivan County, Tennessee</v>
      </c>
    </row>
    <row r="3748" spans="1:10" x14ac:dyDescent="0.3">
      <c r="A3748" s="167" t="s">
        <v>7699</v>
      </c>
      <c r="B3748" s="168" t="s">
        <v>4658</v>
      </c>
      <c r="C3748" s="168" t="s">
        <v>7681</v>
      </c>
      <c r="D3748" s="169">
        <v>600</v>
      </c>
      <c r="E3748" s="169">
        <v>885</v>
      </c>
      <c r="F3748" s="170">
        <v>1000</v>
      </c>
      <c r="G3748" s="170">
        <v>1120</v>
      </c>
      <c r="H3748" s="165">
        <f t="shared" si="68"/>
        <v>0.7901785714285714</v>
      </c>
      <c r="J3748" t="str">
        <v>Block Group 3, Census Tract 44.03, Knox County, Tennessee</v>
      </c>
    </row>
    <row r="3749" spans="1:10" x14ac:dyDescent="0.3">
      <c r="A3749" s="167" t="s">
        <v>7699</v>
      </c>
      <c r="B3749" s="168" t="s">
        <v>4659</v>
      </c>
      <c r="C3749" s="168" t="s">
        <v>7681</v>
      </c>
      <c r="D3749" s="169">
        <v>750</v>
      </c>
      <c r="E3749" s="170">
        <v>1130</v>
      </c>
      <c r="F3749" s="170">
        <v>1225</v>
      </c>
      <c r="G3749" s="170">
        <v>1335</v>
      </c>
      <c r="H3749" s="165">
        <f t="shared" si="68"/>
        <v>0.84644194756554303</v>
      </c>
      <c r="J3749" t="str">
        <v>Block Group 3, Census Tract 44.04, Knox County, Tennessee</v>
      </c>
    </row>
    <row r="3750" spans="1:10" x14ac:dyDescent="0.3">
      <c r="A3750" s="167" t="s">
        <v>7699</v>
      </c>
      <c r="B3750" s="168" t="s">
        <v>4660</v>
      </c>
      <c r="C3750" s="168" t="s">
        <v>7681</v>
      </c>
      <c r="D3750" s="169">
        <v>770</v>
      </c>
      <c r="E3750" s="169">
        <v>980</v>
      </c>
      <c r="F3750" s="170">
        <v>1260</v>
      </c>
      <c r="G3750" s="170">
        <v>1355</v>
      </c>
      <c r="H3750" s="165">
        <f t="shared" si="68"/>
        <v>0.7232472324723247</v>
      </c>
      <c r="J3750" t="str">
        <v>Block Group 3, Census Tract 46.06, Knox County, Tennessee</v>
      </c>
    </row>
    <row r="3751" spans="1:10" x14ac:dyDescent="0.3">
      <c r="A3751" s="167" t="s">
        <v>7699</v>
      </c>
      <c r="B3751" s="168" t="s">
        <v>4661</v>
      </c>
      <c r="C3751" s="168" t="s">
        <v>7681</v>
      </c>
      <c r="D3751" s="169">
        <v>685</v>
      </c>
      <c r="E3751" s="170">
        <v>1095</v>
      </c>
      <c r="F3751" s="170">
        <v>1165</v>
      </c>
      <c r="G3751" s="170">
        <v>1190</v>
      </c>
      <c r="H3751" s="165">
        <f t="shared" si="68"/>
        <v>0.92016806722689071</v>
      </c>
      <c r="J3751" t="str">
        <v>Block Group 3, Census Tract 46.07, Knox County, Tennessee</v>
      </c>
    </row>
    <row r="3752" spans="1:10" x14ac:dyDescent="0.3">
      <c r="A3752" s="167" t="s">
        <v>7699</v>
      </c>
      <c r="B3752" s="168" t="s">
        <v>4662</v>
      </c>
      <c r="C3752" s="168" t="s">
        <v>7681</v>
      </c>
      <c r="D3752" s="169">
        <v>105</v>
      </c>
      <c r="E3752" s="169">
        <v>210</v>
      </c>
      <c r="F3752" s="169">
        <v>240</v>
      </c>
      <c r="G3752" s="169">
        <v>290</v>
      </c>
      <c r="H3752" s="165">
        <f t="shared" si="68"/>
        <v>0.72413793103448276</v>
      </c>
      <c r="J3752" t="str">
        <v>Block Group 3, Census Tract 46.09, Knox County, Tennessee</v>
      </c>
    </row>
    <row r="3753" spans="1:10" x14ac:dyDescent="0.3">
      <c r="A3753" s="167" t="s">
        <v>7699</v>
      </c>
      <c r="B3753" s="168" t="s">
        <v>4663</v>
      </c>
      <c r="C3753" s="168" t="s">
        <v>7681</v>
      </c>
      <c r="D3753" s="169">
        <v>230</v>
      </c>
      <c r="E3753" s="169">
        <v>245</v>
      </c>
      <c r="F3753" s="169">
        <v>330</v>
      </c>
      <c r="G3753" s="169">
        <v>375</v>
      </c>
      <c r="H3753" s="165">
        <f t="shared" si="68"/>
        <v>0.65333333333333332</v>
      </c>
      <c r="J3753" t="str">
        <v>Block Group 3, Census Tract 46.10, Knox County, Tennessee</v>
      </c>
    </row>
    <row r="3754" spans="1:10" x14ac:dyDescent="0.3">
      <c r="A3754" s="167" t="s">
        <v>7699</v>
      </c>
      <c r="B3754" s="168" t="s">
        <v>4664</v>
      </c>
      <c r="C3754" s="168" t="s">
        <v>7681</v>
      </c>
      <c r="D3754" s="169">
        <v>60</v>
      </c>
      <c r="E3754" s="169">
        <v>280</v>
      </c>
      <c r="F3754" s="169">
        <v>370</v>
      </c>
      <c r="G3754" s="169">
        <v>370</v>
      </c>
      <c r="H3754" s="165">
        <f t="shared" si="68"/>
        <v>0.7567567567567568</v>
      </c>
      <c r="J3754" t="str">
        <v>Block Group 3, Census Tract 46.13, Knox County, Tennessee</v>
      </c>
    </row>
    <row r="3755" spans="1:10" x14ac:dyDescent="0.3">
      <c r="A3755" s="167" t="s">
        <v>7699</v>
      </c>
      <c r="B3755" s="168" t="s">
        <v>4665</v>
      </c>
      <c r="C3755" s="168" t="s">
        <v>7681</v>
      </c>
      <c r="D3755" s="169">
        <v>240</v>
      </c>
      <c r="E3755" s="169">
        <v>335</v>
      </c>
      <c r="F3755" s="169">
        <v>370</v>
      </c>
      <c r="G3755" s="169">
        <v>370</v>
      </c>
      <c r="H3755" s="165">
        <f t="shared" si="68"/>
        <v>0.90540540540540537</v>
      </c>
      <c r="J3755" t="str">
        <v>Block Group 3, Census Tract 48, Knox County, Tennessee</v>
      </c>
    </row>
    <row r="3756" spans="1:10" x14ac:dyDescent="0.3">
      <c r="A3756" s="167" t="s">
        <v>7699</v>
      </c>
      <c r="B3756" s="168" t="s">
        <v>4666</v>
      </c>
      <c r="C3756" s="168" t="s">
        <v>7681</v>
      </c>
      <c r="D3756" s="170">
        <v>1155</v>
      </c>
      <c r="E3756" s="170">
        <v>1185</v>
      </c>
      <c r="F3756" s="170">
        <v>1220</v>
      </c>
      <c r="G3756" s="170">
        <v>1245</v>
      </c>
      <c r="H3756" s="165">
        <f t="shared" si="68"/>
        <v>0.95180722891566261</v>
      </c>
      <c r="J3756" t="str">
        <v>Block Group 3, Census Tract 49, Knox County, Tennessee</v>
      </c>
    </row>
    <row r="3757" spans="1:10" x14ac:dyDescent="0.3">
      <c r="A3757" s="167" t="s">
        <v>7699</v>
      </c>
      <c r="B3757" s="168" t="s">
        <v>4667</v>
      </c>
      <c r="C3757" s="168" t="s">
        <v>7681</v>
      </c>
      <c r="D3757" s="169">
        <v>520</v>
      </c>
      <c r="E3757" s="169">
        <v>680</v>
      </c>
      <c r="F3757" s="169">
        <v>890</v>
      </c>
      <c r="G3757" s="169">
        <v>965</v>
      </c>
      <c r="H3757" s="165">
        <f t="shared" si="68"/>
        <v>0.70466321243523311</v>
      </c>
      <c r="J3757" t="str">
        <v>Block Group 3, Census Tract 5, Madison County, Tennessee</v>
      </c>
    </row>
    <row r="3758" spans="1:10" x14ac:dyDescent="0.3">
      <c r="A3758" s="167" t="s">
        <v>7699</v>
      </c>
      <c r="B3758" s="168" t="s">
        <v>4668</v>
      </c>
      <c r="C3758" s="168" t="s">
        <v>7681</v>
      </c>
      <c r="D3758" s="169">
        <v>500</v>
      </c>
      <c r="E3758" s="169">
        <v>590</v>
      </c>
      <c r="F3758" s="169">
        <v>880</v>
      </c>
      <c r="G3758" s="169">
        <v>895</v>
      </c>
      <c r="H3758" s="165">
        <f t="shared" si="68"/>
        <v>0.65921787709497204</v>
      </c>
      <c r="J3758" t="str">
        <v>Block Group 3, Census Tract 50, Knox County, Tennessee</v>
      </c>
    </row>
    <row r="3759" spans="1:10" x14ac:dyDescent="0.3">
      <c r="A3759" s="167" t="s">
        <v>7699</v>
      </c>
      <c r="B3759" s="168" t="s">
        <v>4669</v>
      </c>
      <c r="C3759" s="168" t="s">
        <v>7681</v>
      </c>
      <c r="D3759" s="169">
        <v>390</v>
      </c>
      <c r="E3759" s="169">
        <v>530</v>
      </c>
      <c r="F3759" s="169">
        <v>590</v>
      </c>
      <c r="G3759" s="169">
        <v>650</v>
      </c>
      <c r="H3759" s="165">
        <f t="shared" si="68"/>
        <v>0.81538461538461537</v>
      </c>
      <c r="J3759" t="str">
        <v>Block Group 3, Census Tract 5001, Grainger County, Tennessee</v>
      </c>
    </row>
    <row r="3760" spans="1:10" x14ac:dyDescent="0.3">
      <c r="A3760" s="167" t="s">
        <v>7699</v>
      </c>
      <c r="B3760" s="168" t="s">
        <v>4670</v>
      </c>
      <c r="C3760" s="168" t="s">
        <v>7681</v>
      </c>
      <c r="D3760" s="169">
        <v>360</v>
      </c>
      <c r="E3760" s="169">
        <v>555</v>
      </c>
      <c r="F3760" s="169">
        <v>820</v>
      </c>
      <c r="G3760" s="169">
        <v>940</v>
      </c>
      <c r="H3760" s="165">
        <f t="shared" si="68"/>
        <v>0.59042553191489366</v>
      </c>
      <c r="J3760" t="str">
        <v>Block Group 3, Census Tract 5002, Grainger County, Tennessee</v>
      </c>
    </row>
    <row r="3761" spans="1:10" x14ac:dyDescent="0.3">
      <c r="A3761" s="167" t="s">
        <v>7699</v>
      </c>
      <c r="B3761" s="168" t="s">
        <v>4671</v>
      </c>
      <c r="C3761" s="168" t="s">
        <v>7681</v>
      </c>
      <c r="D3761" s="169">
        <v>220</v>
      </c>
      <c r="E3761" s="169">
        <v>300</v>
      </c>
      <c r="F3761" s="169">
        <v>455</v>
      </c>
      <c r="G3761" s="169">
        <v>920</v>
      </c>
      <c r="H3761" s="165">
        <f t="shared" si="68"/>
        <v>0.32608695652173914</v>
      </c>
      <c r="J3761" t="str">
        <v>Block Group 3, Census Tract 5003.01, Grainger County, Tennessee</v>
      </c>
    </row>
    <row r="3762" spans="1:10" x14ac:dyDescent="0.3">
      <c r="A3762" s="167" t="s">
        <v>7699</v>
      </c>
      <c r="B3762" s="168" t="s">
        <v>4672</v>
      </c>
      <c r="C3762" s="168" t="s">
        <v>7681</v>
      </c>
      <c r="D3762" s="169">
        <v>135</v>
      </c>
      <c r="E3762" s="169">
        <v>400</v>
      </c>
      <c r="F3762" s="169">
        <v>410</v>
      </c>
      <c r="G3762" s="169">
        <v>410</v>
      </c>
      <c r="H3762" s="165">
        <f t="shared" si="68"/>
        <v>0.97560975609756095</v>
      </c>
      <c r="J3762" t="str">
        <v>Block Group 3, Census Tract 5003.02, Grainger County, Tennessee</v>
      </c>
    </row>
    <row r="3763" spans="1:10" x14ac:dyDescent="0.3">
      <c r="A3763" s="167" t="s">
        <v>7699</v>
      </c>
      <c r="B3763" s="168" t="s">
        <v>4673</v>
      </c>
      <c r="C3763" s="168" t="s">
        <v>7681</v>
      </c>
      <c r="D3763" s="169">
        <v>330</v>
      </c>
      <c r="E3763" s="169">
        <v>495</v>
      </c>
      <c r="F3763" s="169">
        <v>725</v>
      </c>
      <c r="G3763" s="170">
        <v>1315</v>
      </c>
      <c r="H3763" s="165">
        <f t="shared" si="68"/>
        <v>0.37642585551330798</v>
      </c>
      <c r="J3763" t="str">
        <v>Block Group 3, Census Tract 5004.02, Grainger County, Tennessee</v>
      </c>
    </row>
    <row r="3764" spans="1:10" x14ac:dyDescent="0.3">
      <c r="A3764" s="167" t="s">
        <v>7699</v>
      </c>
      <c r="B3764" s="168" t="s">
        <v>4674</v>
      </c>
      <c r="C3764" s="168" t="s">
        <v>7681</v>
      </c>
      <c r="D3764" s="169">
        <v>380</v>
      </c>
      <c r="E3764" s="169">
        <v>775</v>
      </c>
      <c r="F3764" s="170">
        <v>1180</v>
      </c>
      <c r="G3764" s="170">
        <v>1805</v>
      </c>
      <c r="H3764" s="165">
        <f t="shared" si="68"/>
        <v>0.4293628808864266</v>
      </c>
      <c r="J3764" t="str">
        <v>Block Group 3, Census Tract 501.01, Marion County, Tennessee</v>
      </c>
    </row>
    <row r="3765" spans="1:10" x14ac:dyDescent="0.3">
      <c r="A3765" s="167" t="s">
        <v>7699</v>
      </c>
      <c r="B3765" s="168" t="s">
        <v>4675</v>
      </c>
      <c r="C3765" s="168" t="s">
        <v>7681</v>
      </c>
      <c r="D3765" s="169">
        <v>615</v>
      </c>
      <c r="E3765" s="169">
        <v>790</v>
      </c>
      <c r="F3765" s="170">
        <v>1015</v>
      </c>
      <c r="G3765" s="170">
        <v>1080</v>
      </c>
      <c r="H3765" s="165">
        <f t="shared" si="68"/>
        <v>0.73148148148148151</v>
      </c>
      <c r="J3765" t="str">
        <v>Block Group 3, Census Tract 501.02, Marion County, Tennessee</v>
      </c>
    </row>
    <row r="3766" spans="1:10" x14ac:dyDescent="0.3">
      <c r="A3766" s="167" t="s">
        <v>7699</v>
      </c>
      <c r="B3766" s="168" t="s">
        <v>4676</v>
      </c>
      <c r="C3766" s="168" t="s">
        <v>7681</v>
      </c>
      <c r="D3766" s="169">
        <v>805</v>
      </c>
      <c r="E3766" s="170">
        <v>1100</v>
      </c>
      <c r="F3766" s="170">
        <v>1295</v>
      </c>
      <c r="G3766" s="170">
        <v>1470</v>
      </c>
      <c r="H3766" s="165">
        <f t="shared" si="68"/>
        <v>0.74829931972789121</v>
      </c>
      <c r="J3766" t="str">
        <v>Block Group 3, Census Tract 501.03, Williamson County, Tennessee</v>
      </c>
    </row>
    <row r="3767" spans="1:10" x14ac:dyDescent="0.3">
      <c r="A3767" s="167" t="s">
        <v>7699</v>
      </c>
      <c r="B3767" s="168" t="s">
        <v>4677</v>
      </c>
      <c r="C3767" s="168" t="s">
        <v>7681</v>
      </c>
      <c r="D3767" s="169">
        <v>350</v>
      </c>
      <c r="E3767" s="169">
        <v>620</v>
      </c>
      <c r="F3767" s="169">
        <v>660</v>
      </c>
      <c r="G3767" s="170">
        <v>1005</v>
      </c>
      <c r="H3767" s="165">
        <f t="shared" si="68"/>
        <v>0.61691542288557211</v>
      </c>
      <c r="J3767" t="str">
        <v>Block Group 3, Census Tract 502, Hawkins County, Tennessee</v>
      </c>
    </row>
    <row r="3768" spans="1:10" x14ac:dyDescent="0.3">
      <c r="A3768" s="167" t="s">
        <v>7699</v>
      </c>
      <c r="B3768" s="168" t="s">
        <v>4678</v>
      </c>
      <c r="C3768" s="168" t="s">
        <v>7681</v>
      </c>
      <c r="D3768" s="169">
        <v>465</v>
      </c>
      <c r="E3768" s="169">
        <v>725</v>
      </c>
      <c r="F3768" s="169">
        <v>990</v>
      </c>
      <c r="G3768" s="170">
        <v>1220</v>
      </c>
      <c r="H3768" s="165">
        <f t="shared" si="68"/>
        <v>0.59426229508196726</v>
      </c>
      <c r="J3768" t="str">
        <v>Block Group 3, Census Tract 502, Lauderdale County, Tennessee</v>
      </c>
    </row>
    <row r="3769" spans="1:10" x14ac:dyDescent="0.3">
      <c r="A3769" s="167" t="s">
        <v>7699</v>
      </c>
      <c r="B3769" s="168" t="s">
        <v>4679</v>
      </c>
      <c r="C3769" s="168" t="s">
        <v>7681</v>
      </c>
      <c r="D3769" s="169">
        <v>570</v>
      </c>
      <c r="E3769" s="169">
        <v>710</v>
      </c>
      <c r="F3769" s="169">
        <v>710</v>
      </c>
      <c r="G3769" s="169">
        <v>800</v>
      </c>
      <c r="H3769" s="165">
        <f t="shared" si="68"/>
        <v>0.88749999999999996</v>
      </c>
      <c r="J3769" t="str">
        <v>Block Group 3, Census Tract 502.01, Marion County, Tennessee</v>
      </c>
    </row>
    <row r="3770" spans="1:10" x14ac:dyDescent="0.3">
      <c r="A3770" s="167" t="s">
        <v>7699</v>
      </c>
      <c r="B3770" s="168" t="s">
        <v>4680</v>
      </c>
      <c r="C3770" s="168" t="s">
        <v>7681</v>
      </c>
      <c r="D3770" s="169">
        <v>445</v>
      </c>
      <c r="E3770" s="169">
        <v>585</v>
      </c>
      <c r="F3770" s="169">
        <v>665</v>
      </c>
      <c r="G3770" s="169">
        <v>750</v>
      </c>
      <c r="H3770" s="165">
        <f t="shared" si="68"/>
        <v>0.78</v>
      </c>
      <c r="J3770" t="str">
        <v>Block Group 3, Census Tract 502.11, Williamson County, Tennessee</v>
      </c>
    </row>
    <row r="3771" spans="1:10" x14ac:dyDescent="0.3">
      <c r="A3771" s="167" t="s">
        <v>7699</v>
      </c>
      <c r="B3771" s="168" t="s">
        <v>4681</v>
      </c>
      <c r="C3771" s="168" t="s">
        <v>7681</v>
      </c>
      <c r="D3771" s="169">
        <v>595</v>
      </c>
      <c r="E3771" s="169">
        <v>825</v>
      </c>
      <c r="F3771" s="169">
        <v>890</v>
      </c>
      <c r="G3771" s="169">
        <v>925</v>
      </c>
      <c r="H3771" s="165">
        <f t="shared" si="68"/>
        <v>0.89189189189189189</v>
      </c>
      <c r="J3771" t="str">
        <v>Block Group 3, Census Tract 503, Lauderdale County, Tennessee</v>
      </c>
    </row>
    <row r="3772" spans="1:10" x14ac:dyDescent="0.3">
      <c r="A3772" s="167" t="s">
        <v>7699</v>
      </c>
      <c r="B3772" s="168" t="s">
        <v>4682</v>
      </c>
      <c r="C3772" s="168" t="s">
        <v>7681</v>
      </c>
      <c r="D3772" s="169">
        <v>170</v>
      </c>
      <c r="E3772" s="169">
        <v>735</v>
      </c>
      <c r="F3772" s="169">
        <v>880</v>
      </c>
      <c r="G3772" s="169">
        <v>880</v>
      </c>
      <c r="H3772" s="165">
        <f t="shared" si="68"/>
        <v>0.83522727272727271</v>
      </c>
      <c r="J3772" t="str">
        <v>Block Group 3, Census Tract 503.01, Hawkins County, Tennessee</v>
      </c>
    </row>
    <row r="3773" spans="1:10" x14ac:dyDescent="0.3">
      <c r="A3773" s="167" t="s">
        <v>7699</v>
      </c>
      <c r="B3773" s="168" t="s">
        <v>4683</v>
      </c>
      <c r="C3773" s="168" t="s">
        <v>7681</v>
      </c>
      <c r="D3773" s="169">
        <v>245</v>
      </c>
      <c r="E3773" s="169">
        <v>355</v>
      </c>
      <c r="F3773" s="169">
        <v>380</v>
      </c>
      <c r="G3773" s="169">
        <v>450</v>
      </c>
      <c r="H3773" s="165">
        <f t="shared" si="68"/>
        <v>0.78888888888888886</v>
      </c>
      <c r="J3773" t="str">
        <v>Block Group 3, Census Tract 503.01, Marion County, Tennessee</v>
      </c>
    </row>
    <row r="3774" spans="1:10" x14ac:dyDescent="0.3">
      <c r="A3774" s="167" t="s">
        <v>7699</v>
      </c>
      <c r="B3774" s="168" t="s">
        <v>4684</v>
      </c>
      <c r="C3774" s="168" t="s">
        <v>7681</v>
      </c>
      <c r="D3774" s="169">
        <v>505</v>
      </c>
      <c r="E3774" s="169">
        <v>765</v>
      </c>
      <c r="F3774" s="169">
        <v>790</v>
      </c>
      <c r="G3774" s="169">
        <v>890</v>
      </c>
      <c r="H3774" s="165">
        <f t="shared" si="68"/>
        <v>0.8595505617977528</v>
      </c>
      <c r="J3774" t="str">
        <v>Block Group 3, Census Tract 503.02, Hawkins County, Tennessee</v>
      </c>
    </row>
    <row r="3775" spans="1:10" x14ac:dyDescent="0.3">
      <c r="A3775" s="167" t="s">
        <v>7699</v>
      </c>
      <c r="B3775" s="168" t="s">
        <v>4685</v>
      </c>
      <c r="C3775" s="168" t="s">
        <v>7681</v>
      </c>
      <c r="D3775" s="169">
        <v>295</v>
      </c>
      <c r="E3775" s="169">
        <v>455</v>
      </c>
      <c r="F3775" s="169">
        <v>730</v>
      </c>
      <c r="G3775" s="169">
        <v>880</v>
      </c>
      <c r="H3775" s="165">
        <f t="shared" si="68"/>
        <v>0.51704545454545459</v>
      </c>
      <c r="J3775" t="str">
        <v>Block Group 3, Census Tract 504, Hawkins County, Tennessee</v>
      </c>
    </row>
    <row r="3776" spans="1:10" x14ac:dyDescent="0.3">
      <c r="A3776" s="167" t="s">
        <v>7699</v>
      </c>
      <c r="B3776" s="168" t="s">
        <v>4686</v>
      </c>
      <c r="C3776" s="168" t="s">
        <v>7681</v>
      </c>
      <c r="D3776" s="169">
        <v>565</v>
      </c>
      <c r="E3776" s="169">
        <v>750</v>
      </c>
      <c r="F3776" s="170">
        <v>1030</v>
      </c>
      <c r="G3776" s="170">
        <v>1200</v>
      </c>
      <c r="H3776" s="165">
        <f t="shared" si="68"/>
        <v>0.625</v>
      </c>
      <c r="J3776" t="str">
        <v>Block Group 3, Census Tract 504, Lauderdale County, Tennessee</v>
      </c>
    </row>
    <row r="3777" spans="1:10" x14ac:dyDescent="0.3">
      <c r="A3777" s="167" t="s">
        <v>7699</v>
      </c>
      <c r="B3777" s="168" t="s">
        <v>4687</v>
      </c>
      <c r="C3777" s="168" t="s">
        <v>7681</v>
      </c>
      <c r="D3777" s="169">
        <v>295</v>
      </c>
      <c r="E3777" s="169">
        <v>520</v>
      </c>
      <c r="F3777" s="169">
        <v>545</v>
      </c>
      <c r="G3777" s="169">
        <v>595</v>
      </c>
      <c r="H3777" s="165">
        <f t="shared" si="68"/>
        <v>0.87394957983193278</v>
      </c>
      <c r="J3777" t="str">
        <v>Block Group 3, Census Tract 504.04, Williamson County, Tennessee</v>
      </c>
    </row>
    <row r="3778" spans="1:10" x14ac:dyDescent="0.3">
      <c r="A3778" s="167" t="s">
        <v>7699</v>
      </c>
      <c r="B3778" s="168" t="s">
        <v>4688</v>
      </c>
      <c r="C3778" s="168" t="s">
        <v>7681</v>
      </c>
      <c r="D3778" s="169">
        <v>685</v>
      </c>
      <c r="E3778" s="169">
        <v>730</v>
      </c>
      <c r="F3778" s="169">
        <v>730</v>
      </c>
      <c r="G3778" s="169">
        <v>730</v>
      </c>
      <c r="H3778" s="165">
        <f t="shared" si="68"/>
        <v>1</v>
      </c>
      <c r="J3778" t="str">
        <v>Block Group 3, Census Tract 504.06, Williamson County, Tennessee</v>
      </c>
    </row>
    <row r="3779" spans="1:10" x14ac:dyDescent="0.3">
      <c r="A3779" s="167" t="s">
        <v>7699</v>
      </c>
      <c r="B3779" s="168" t="s">
        <v>4689</v>
      </c>
      <c r="C3779" s="168" t="s">
        <v>7681</v>
      </c>
      <c r="D3779" s="169">
        <v>855</v>
      </c>
      <c r="E3779" s="170">
        <v>1015</v>
      </c>
      <c r="F3779" s="170">
        <v>1170</v>
      </c>
      <c r="G3779" s="170">
        <v>1260</v>
      </c>
      <c r="H3779" s="165">
        <f t="shared" si="68"/>
        <v>0.80555555555555558</v>
      </c>
      <c r="J3779" t="str">
        <v>Block Group 3, Census Tract 505.02, Williamson County, Tennessee</v>
      </c>
    </row>
    <row r="3780" spans="1:10" x14ac:dyDescent="0.3">
      <c r="A3780" s="167" t="s">
        <v>7699</v>
      </c>
      <c r="B3780" s="168" t="s">
        <v>4690</v>
      </c>
      <c r="C3780" s="168" t="s">
        <v>7681</v>
      </c>
      <c r="D3780" s="169">
        <v>360</v>
      </c>
      <c r="E3780" s="169">
        <v>695</v>
      </c>
      <c r="F3780" s="169">
        <v>855</v>
      </c>
      <c r="G3780" s="169">
        <v>990</v>
      </c>
      <c r="H3780" s="165">
        <f t="shared" ref="H3780:H3843" si="69">E3780/G3780</f>
        <v>0.70202020202020199</v>
      </c>
      <c r="J3780" t="str">
        <v>Block Group 3, Census Tract 505.03, Hawkins County, Tennessee</v>
      </c>
    </row>
    <row r="3781" spans="1:10" x14ac:dyDescent="0.3">
      <c r="A3781" s="167" t="s">
        <v>7699</v>
      </c>
      <c r="B3781" s="168" t="s">
        <v>4691</v>
      </c>
      <c r="C3781" s="168" t="s">
        <v>7681</v>
      </c>
      <c r="D3781" s="169">
        <v>380</v>
      </c>
      <c r="E3781" s="169">
        <v>535</v>
      </c>
      <c r="F3781" s="169">
        <v>535</v>
      </c>
      <c r="G3781" s="169">
        <v>620</v>
      </c>
      <c r="H3781" s="165">
        <f t="shared" si="69"/>
        <v>0.86290322580645162</v>
      </c>
      <c r="J3781" t="str">
        <v>Block Group 3, Census Tract 505.03, Williamson County, Tennessee</v>
      </c>
    </row>
    <row r="3782" spans="1:10" x14ac:dyDescent="0.3">
      <c r="A3782" s="167" t="s">
        <v>7699</v>
      </c>
      <c r="B3782" s="168" t="s">
        <v>4692</v>
      </c>
      <c r="C3782" s="168" t="s">
        <v>7681</v>
      </c>
      <c r="D3782" s="169">
        <v>70</v>
      </c>
      <c r="E3782" s="169">
        <v>90</v>
      </c>
      <c r="F3782" s="169">
        <v>135</v>
      </c>
      <c r="G3782" s="170">
        <v>1660</v>
      </c>
      <c r="H3782" s="165">
        <f t="shared" si="69"/>
        <v>5.4216867469879519E-2</v>
      </c>
      <c r="J3782" t="str">
        <v>Block Group 3, Census Tract 505.04, Lauderdale County, Tennessee</v>
      </c>
    </row>
    <row r="3783" spans="1:10" x14ac:dyDescent="0.3">
      <c r="A3783" s="167" t="s">
        <v>7699</v>
      </c>
      <c r="B3783" s="168" t="s">
        <v>4693</v>
      </c>
      <c r="C3783" s="168" t="s">
        <v>7681</v>
      </c>
      <c r="D3783" s="169">
        <v>435</v>
      </c>
      <c r="E3783" s="169">
        <v>780</v>
      </c>
      <c r="F3783" s="169">
        <v>910</v>
      </c>
      <c r="G3783" s="170">
        <v>1315</v>
      </c>
      <c r="H3783" s="165">
        <f t="shared" si="69"/>
        <v>0.59315589353612164</v>
      </c>
      <c r="J3783" t="str">
        <v>Block Group 3, Census Tract 505.05, Lauderdale County, Tennessee</v>
      </c>
    </row>
    <row r="3784" spans="1:10" x14ac:dyDescent="0.3">
      <c r="A3784" s="167" t="s">
        <v>7699</v>
      </c>
      <c r="B3784" s="168" t="s">
        <v>4694</v>
      </c>
      <c r="C3784" s="168" t="s">
        <v>7681</v>
      </c>
      <c r="D3784" s="169">
        <v>345</v>
      </c>
      <c r="E3784" s="169">
        <v>505</v>
      </c>
      <c r="F3784" s="169">
        <v>740</v>
      </c>
      <c r="G3784" s="170">
        <v>1705</v>
      </c>
      <c r="H3784" s="165">
        <f t="shared" si="69"/>
        <v>0.29618768328445749</v>
      </c>
      <c r="J3784" t="str">
        <v>Block Group 3, Census Tract 506.01, Hawkins County, Tennessee</v>
      </c>
    </row>
    <row r="3785" spans="1:10" x14ac:dyDescent="0.3">
      <c r="A3785" s="167" t="s">
        <v>7699</v>
      </c>
      <c r="B3785" s="168" t="s">
        <v>4695</v>
      </c>
      <c r="C3785" s="168" t="s">
        <v>7681</v>
      </c>
      <c r="D3785" s="169">
        <v>120</v>
      </c>
      <c r="E3785" s="169">
        <v>240</v>
      </c>
      <c r="F3785" s="169">
        <v>565</v>
      </c>
      <c r="G3785" s="170">
        <v>1145</v>
      </c>
      <c r="H3785" s="165">
        <f t="shared" si="69"/>
        <v>0.20960698689956331</v>
      </c>
      <c r="J3785" t="str">
        <v>Block Group 3, Census Tract 506.01, Williamson County, Tennessee</v>
      </c>
    </row>
    <row r="3786" spans="1:10" x14ac:dyDescent="0.3">
      <c r="A3786" s="167" t="s">
        <v>7699</v>
      </c>
      <c r="B3786" s="168" t="s">
        <v>4696</v>
      </c>
      <c r="C3786" s="168" t="s">
        <v>7681</v>
      </c>
      <c r="D3786" s="169">
        <v>525</v>
      </c>
      <c r="E3786" s="169">
        <v>650</v>
      </c>
      <c r="F3786" s="169">
        <v>870</v>
      </c>
      <c r="G3786" s="170">
        <v>1285</v>
      </c>
      <c r="H3786" s="165">
        <f t="shared" si="69"/>
        <v>0.50583657587548636</v>
      </c>
      <c r="J3786" t="str">
        <v>Block Group 3, Census Tract 506.02, Hawkins County, Tennessee</v>
      </c>
    </row>
    <row r="3787" spans="1:10" x14ac:dyDescent="0.3">
      <c r="A3787" s="167" t="s">
        <v>7699</v>
      </c>
      <c r="B3787" s="168" t="s">
        <v>4697</v>
      </c>
      <c r="C3787" s="168" t="s">
        <v>7681</v>
      </c>
      <c r="D3787" s="169">
        <v>270</v>
      </c>
      <c r="E3787" s="169">
        <v>335</v>
      </c>
      <c r="F3787" s="169">
        <v>345</v>
      </c>
      <c r="G3787" s="169">
        <v>410</v>
      </c>
      <c r="H3787" s="165">
        <f t="shared" si="69"/>
        <v>0.81707317073170727</v>
      </c>
      <c r="J3787" t="str">
        <v>Block Group 3, Census Tract 506.04, Williamson County, Tennessee</v>
      </c>
    </row>
    <row r="3788" spans="1:10" x14ac:dyDescent="0.3">
      <c r="A3788" s="167" t="s">
        <v>7699</v>
      </c>
      <c r="B3788" s="168" t="s">
        <v>4698</v>
      </c>
      <c r="C3788" s="168" t="s">
        <v>7681</v>
      </c>
      <c r="D3788" s="169">
        <v>285</v>
      </c>
      <c r="E3788" s="169">
        <v>385</v>
      </c>
      <c r="F3788" s="169">
        <v>440</v>
      </c>
      <c r="G3788" s="169">
        <v>705</v>
      </c>
      <c r="H3788" s="165">
        <f t="shared" si="69"/>
        <v>0.54609929078014185</v>
      </c>
      <c r="J3788" t="str">
        <v>Block Group 3, Census Tract 507, Hawkins County, Tennessee</v>
      </c>
    </row>
    <row r="3789" spans="1:10" x14ac:dyDescent="0.3">
      <c r="A3789" s="167" t="s">
        <v>7699</v>
      </c>
      <c r="B3789" s="168" t="s">
        <v>4699</v>
      </c>
      <c r="C3789" s="168" t="s">
        <v>7681</v>
      </c>
      <c r="D3789" s="170">
        <v>1070</v>
      </c>
      <c r="E3789" s="170">
        <v>1280</v>
      </c>
      <c r="F3789" s="170">
        <v>1475</v>
      </c>
      <c r="G3789" s="170">
        <v>1575</v>
      </c>
      <c r="H3789" s="165">
        <f t="shared" si="69"/>
        <v>0.8126984126984127</v>
      </c>
      <c r="J3789" t="str">
        <v>Block Group 3, Census Tract 508, Hawkins County, Tennessee</v>
      </c>
    </row>
    <row r="3790" spans="1:10" x14ac:dyDescent="0.3">
      <c r="A3790" s="167" t="s">
        <v>7699</v>
      </c>
      <c r="B3790" s="168" t="s">
        <v>4700</v>
      </c>
      <c r="C3790" s="168" t="s">
        <v>7681</v>
      </c>
      <c r="D3790" s="169">
        <v>615</v>
      </c>
      <c r="E3790" s="169">
        <v>850</v>
      </c>
      <c r="F3790" s="170">
        <v>1135</v>
      </c>
      <c r="G3790" s="170">
        <v>1450</v>
      </c>
      <c r="H3790" s="165">
        <f t="shared" si="69"/>
        <v>0.58620689655172409</v>
      </c>
      <c r="J3790" t="str">
        <v>Block Group 3, Census Tract 508.01, Williamson County, Tennessee</v>
      </c>
    </row>
    <row r="3791" spans="1:10" x14ac:dyDescent="0.3">
      <c r="A3791" s="167" t="s">
        <v>7699</v>
      </c>
      <c r="B3791" s="168" t="s">
        <v>4701</v>
      </c>
      <c r="C3791" s="168" t="s">
        <v>7681</v>
      </c>
      <c r="D3791" s="169">
        <v>265</v>
      </c>
      <c r="E3791" s="169">
        <v>360</v>
      </c>
      <c r="F3791" s="169">
        <v>430</v>
      </c>
      <c r="G3791" s="169">
        <v>445</v>
      </c>
      <c r="H3791" s="165">
        <f t="shared" si="69"/>
        <v>0.8089887640449438</v>
      </c>
      <c r="J3791" t="str">
        <v>Block Group 3, Census Tract 509.04, Williamson County, Tennessee</v>
      </c>
    </row>
    <row r="3792" spans="1:10" x14ac:dyDescent="0.3">
      <c r="A3792" s="167" t="s">
        <v>7699</v>
      </c>
      <c r="B3792" s="168" t="s">
        <v>4702</v>
      </c>
      <c r="C3792" s="168" t="s">
        <v>7681</v>
      </c>
      <c r="D3792" s="169">
        <v>525</v>
      </c>
      <c r="E3792" s="169">
        <v>795</v>
      </c>
      <c r="F3792" s="169">
        <v>905</v>
      </c>
      <c r="G3792" s="169">
        <v>995</v>
      </c>
      <c r="H3792" s="165">
        <f t="shared" si="69"/>
        <v>0.79899497487437188</v>
      </c>
      <c r="J3792" t="str">
        <v>Block Group 3, Census Tract 509.05, Williamson County, Tennessee</v>
      </c>
    </row>
    <row r="3793" spans="1:10" x14ac:dyDescent="0.3">
      <c r="A3793" s="167" t="s">
        <v>7699</v>
      </c>
      <c r="B3793" s="168" t="s">
        <v>4703</v>
      </c>
      <c r="C3793" s="168" t="s">
        <v>7681</v>
      </c>
      <c r="D3793" s="169">
        <v>300</v>
      </c>
      <c r="E3793" s="169">
        <v>385</v>
      </c>
      <c r="F3793" s="169">
        <v>420</v>
      </c>
      <c r="G3793" s="169">
        <v>420</v>
      </c>
      <c r="H3793" s="165">
        <f t="shared" si="69"/>
        <v>0.91666666666666663</v>
      </c>
      <c r="J3793" t="str">
        <v>Block Group 3, Census Tract 509.06, Williamson County, Tennessee</v>
      </c>
    </row>
    <row r="3794" spans="1:10" x14ac:dyDescent="0.3">
      <c r="A3794" s="167" t="s">
        <v>7699</v>
      </c>
      <c r="B3794" s="168" t="s">
        <v>4704</v>
      </c>
      <c r="C3794" s="168" t="s">
        <v>7681</v>
      </c>
      <c r="D3794" s="169">
        <v>610</v>
      </c>
      <c r="E3794" s="169">
        <v>850</v>
      </c>
      <c r="F3794" s="169">
        <v>875</v>
      </c>
      <c r="G3794" s="169">
        <v>925</v>
      </c>
      <c r="H3794" s="165">
        <f t="shared" si="69"/>
        <v>0.91891891891891897</v>
      </c>
      <c r="J3794" t="str">
        <v>Block Group 3, Census Tract 509.07, Williamson County, Tennessee</v>
      </c>
    </row>
    <row r="3795" spans="1:10" x14ac:dyDescent="0.3">
      <c r="A3795" s="167" t="s">
        <v>7699</v>
      </c>
      <c r="B3795" s="168" t="s">
        <v>4705</v>
      </c>
      <c r="C3795" s="168" t="s">
        <v>7681</v>
      </c>
      <c r="D3795" s="169">
        <v>685</v>
      </c>
      <c r="E3795" s="169">
        <v>760</v>
      </c>
      <c r="F3795" s="169">
        <v>785</v>
      </c>
      <c r="G3795" s="169">
        <v>815</v>
      </c>
      <c r="H3795" s="165">
        <f t="shared" si="69"/>
        <v>0.93251533742331283</v>
      </c>
      <c r="J3795" t="str">
        <v>Block Group 3, Census Tract 510.01, Williamson County, Tennessee</v>
      </c>
    </row>
    <row r="3796" spans="1:10" x14ac:dyDescent="0.3">
      <c r="A3796" s="167" t="s">
        <v>7699</v>
      </c>
      <c r="B3796" s="168" t="s">
        <v>4706</v>
      </c>
      <c r="C3796" s="168" t="s">
        <v>7681</v>
      </c>
      <c r="D3796" s="169">
        <v>270</v>
      </c>
      <c r="E3796" s="169">
        <v>915</v>
      </c>
      <c r="F3796" s="170">
        <v>1180</v>
      </c>
      <c r="G3796" s="170">
        <v>1670</v>
      </c>
      <c r="H3796" s="165">
        <f t="shared" si="69"/>
        <v>0.54790419161676651</v>
      </c>
      <c r="J3796" t="str">
        <v>Block Group 3, Census Tract 510.02, Williamson County, Tennessee</v>
      </c>
    </row>
    <row r="3797" spans="1:10" x14ac:dyDescent="0.3">
      <c r="A3797" s="167" t="s">
        <v>7699</v>
      </c>
      <c r="B3797" s="168" t="s">
        <v>4707</v>
      </c>
      <c r="C3797" s="168" t="s">
        <v>7681</v>
      </c>
      <c r="D3797" s="169">
        <v>190</v>
      </c>
      <c r="E3797" s="169">
        <v>405</v>
      </c>
      <c r="F3797" s="169">
        <v>405</v>
      </c>
      <c r="G3797" s="169">
        <v>460</v>
      </c>
      <c r="H3797" s="165">
        <f t="shared" si="69"/>
        <v>0.88043478260869568</v>
      </c>
      <c r="J3797" t="str">
        <v>Block Group 3, Census Tract 511, Williamson County, Tennessee</v>
      </c>
    </row>
    <row r="3798" spans="1:10" x14ac:dyDescent="0.3">
      <c r="A3798" s="167" t="s">
        <v>7699</v>
      </c>
      <c r="B3798" s="168" t="s">
        <v>4708</v>
      </c>
      <c r="C3798" s="168" t="s">
        <v>7681</v>
      </c>
      <c r="D3798" s="169">
        <v>470</v>
      </c>
      <c r="E3798" s="169">
        <v>660</v>
      </c>
      <c r="F3798" s="169">
        <v>660</v>
      </c>
      <c r="G3798" s="169">
        <v>660</v>
      </c>
      <c r="H3798" s="165">
        <f t="shared" si="69"/>
        <v>1</v>
      </c>
      <c r="J3798" t="str">
        <v>Block Group 3, Census Tract 512.05, Williamson County, Tennessee</v>
      </c>
    </row>
    <row r="3799" spans="1:10" x14ac:dyDescent="0.3">
      <c r="A3799" s="167" t="s">
        <v>7699</v>
      </c>
      <c r="B3799" s="168" t="s">
        <v>4709</v>
      </c>
      <c r="C3799" s="168" t="s">
        <v>7681</v>
      </c>
      <c r="D3799" s="169">
        <v>320</v>
      </c>
      <c r="E3799" s="169">
        <v>505</v>
      </c>
      <c r="F3799" s="169">
        <v>875</v>
      </c>
      <c r="G3799" s="170">
        <v>1220</v>
      </c>
      <c r="H3799" s="165">
        <f t="shared" si="69"/>
        <v>0.41393442622950821</v>
      </c>
      <c r="J3799" t="str">
        <v>Block Group 3, Census Tract 512.06, Williamson County, Tennessee</v>
      </c>
    </row>
    <row r="3800" spans="1:10" x14ac:dyDescent="0.3">
      <c r="A3800" s="167" t="s">
        <v>7699</v>
      </c>
      <c r="B3800" s="168" t="s">
        <v>4710</v>
      </c>
      <c r="C3800" s="168" t="s">
        <v>7681</v>
      </c>
      <c r="D3800" s="169">
        <v>950</v>
      </c>
      <c r="E3800" s="170">
        <v>1050</v>
      </c>
      <c r="F3800" s="170">
        <v>1050</v>
      </c>
      <c r="G3800" s="170">
        <v>1065</v>
      </c>
      <c r="H3800" s="165">
        <f t="shared" si="69"/>
        <v>0.9859154929577465</v>
      </c>
      <c r="J3800" t="str">
        <v>Block Group 3, Census Tract 512.08, Williamson County, Tennessee</v>
      </c>
    </row>
    <row r="3801" spans="1:10" x14ac:dyDescent="0.3">
      <c r="A3801" s="167" t="s">
        <v>7699</v>
      </c>
      <c r="B3801" s="168" t="s">
        <v>4711</v>
      </c>
      <c r="C3801" s="168" t="s">
        <v>7681</v>
      </c>
      <c r="D3801" s="169">
        <v>715</v>
      </c>
      <c r="E3801" s="170">
        <v>1030</v>
      </c>
      <c r="F3801" s="170">
        <v>1285</v>
      </c>
      <c r="G3801" s="170">
        <v>1555</v>
      </c>
      <c r="H3801" s="165">
        <f t="shared" si="69"/>
        <v>0.66237942122186499</v>
      </c>
      <c r="J3801" t="str">
        <v>Block Group 3, Census Tract 52.03, Knox County, Tennessee</v>
      </c>
    </row>
    <row r="3802" spans="1:10" x14ac:dyDescent="0.3">
      <c r="A3802" s="167" t="s">
        <v>7699</v>
      </c>
      <c r="B3802" s="168" t="s">
        <v>4712</v>
      </c>
      <c r="C3802" s="168" t="s">
        <v>7681</v>
      </c>
      <c r="D3802" s="169">
        <v>645</v>
      </c>
      <c r="E3802" s="170">
        <v>1210</v>
      </c>
      <c r="F3802" s="170">
        <v>1470</v>
      </c>
      <c r="G3802" s="170">
        <v>1560</v>
      </c>
      <c r="H3802" s="165">
        <f t="shared" si="69"/>
        <v>0.77564102564102566</v>
      </c>
      <c r="J3802" t="str">
        <v>Block Group 3, Census Tract 53, Shelby County, Tennessee</v>
      </c>
    </row>
    <row r="3803" spans="1:10" x14ac:dyDescent="0.3">
      <c r="A3803" s="167" t="s">
        <v>7699</v>
      </c>
      <c r="B3803" s="168" t="s">
        <v>4713</v>
      </c>
      <c r="C3803" s="168" t="s">
        <v>7681</v>
      </c>
      <c r="D3803" s="169">
        <v>160</v>
      </c>
      <c r="E3803" s="169">
        <v>300</v>
      </c>
      <c r="F3803" s="169">
        <v>675</v>
      </c>
      <c r="G3803" s="169">
        <v>725</v>
      </c>
      <c r="H3803" s="165">
        <f t="shared" si="69"/>
        <v>0.41379310344827586</v>
      </c>
      <c r="J3803" t="str">
        <v>Block Group 3, Census Tract 53.01, Knox County, Tennessee</v>
      </c>
    </row>
    <row r="3804" spans="1:10" x14ac:dyDescent="0.3">
      <c r="A3804" s="167" t="s">
        <v>7699</v>
      </c>
      <c r="B3804" s="168" t="s">
        <v>4714</v>
      </c>
      <c r="C3804" s="168" t="s">
        <v>7681</v>
      </c>
      <c r="D3804" s="169">
        <v>430</v>
      </c>
      <c r="E3804" s="169">
        <v>880</v>
      </c>
      <c r="F3804" s="170">
        <v>1470</v>
      </c>
      <c r="G3804" s="170">
        <v>1515</v>
      </c>
      <c r="H3804" s="165">
        <f t="shared" si="69"/>
        <v>0.58085808580858089</v>
      </c>
      <c r="J3804" t="str">
        <v>Block Group 3, Census Tract 53.02, Knox County, Tennessee</v>
      </c>
    </row>
    <row r="3805" spans="1:10" x14ac:dyDescent="0.3">
      <c r="A3805" s="167" t="s">
        <v>7699</v>
      </c>
      <c r="B3805" s="168" t="s">
        <v>4715</v>
      </c>
      <c r="C3805" s="168" t="s">
        <v>7681</v>
      </c>
      <c r="D3805" s="169">
        <v>345</v>
      </c>
      <c r="E3805" s="169">
        <v>480</v>
      </c>
      <c r="F3805" s="169">
        <v>480</v>
      </c>
      <c r="G3805" s="169">
        <v>495</v>
      </c>
      <c r="H3805" s="165">
        <f t="shared" si="69"/>
        <v>0.96969696969696972</v>
      </c>
      <c r="J3805" t="str">
        <v>Block Group 3, Census Tract 54.01, Knox County, Tennessee</v>
      </c>
    </row>
    <row r="3806" spans="1:10" x14ac:dyDescent="0.3">
      <c r="A3806" s="167" t="s">
        <v>7699</v>
      </c>
      <c r="B3806" s="168" t="s">
        <v>4716</v>
      </c>
      <c r="C3806" s="168" t="s">
        <v>7681</v>
      </c>
      <c r="D3806" s="169">
        <v>285</v>
      </c>
      <c r="E3806" s="169">
        <v>315</v>
      </c>
      <c r="F3806" s="169">
        <v>445</v>
      </c>
      <c r="G3806" s="169">
        <v>445</v>
      </c>
      <c r="H3806" s="165">
        <f t="shared" si="69"/>
        <v>0.7078651685393258</v>
      </c>
      <c r="J3806" t="str">
        <v>Block Group 3, Census Tract 54.02, Knox County, Tennessee</v>
      </c>
    </row>
    <row r="3807" spans="1:10" x14ac:dyDescent="0.3">
      <c r="A3807" s="167" t="s">
        <v>7699</v>
      </c>
      <c r="B3807" s="168" t="s">
        <v>4717</v>
      </c>
      <c r="C3807" s="168" t="s">
        <v>7681</v>
      </c>
      <c r="D3807" s="169">
        <v>600</v>
      </c>
      <c r="E3807" s="169">
        <v>950</v>
      </c>
      <c r="F3807" s="170">
        <v>1050</v>
      </c>
      <c r="G3807" s="170">
        <v>1565</v>
      </c>
      <c r="H3807" s="165">
        <f t="shared" si="69"/>
        <v>0.60702875399361023</v>
      </c>
      <c r="J3807" t="str">
        <v>Block Group 3, Census Tract 55, Shelby County, Tennessee</v>
      </c>
    </row>
    <row r="3808" spans="1:10" x14ac:dyDescent="0.3">
      <c r="A3808" s="167" t="s">
        <v>7699</v>
      </c>
      <c r="B3808" s="168" t="s">
        <v>4718</v>
      </c>
      <c r="C3808" s="168" t="s">
        <v>7681</v>
      </c>
      <c r="D3808" s="169">
        <v>485</v>
      </c>
      <c r="E3808" s="169">
        <v>700</v>
      </c>
      <c r="F3808" s="169">
        <v>700</v>
      </c>
      <c r="G3808" s="169">
        <v>920</v>
      </c>
      <c r="H3808" s="165">
        <f t="shared" si="69"/>
        <v>0.76086956521739135</v>
      </c>
      <c r="J3808" t="str">
        <v>Block Group 3, Census Tract 55.02, Knox County, Tennessee</v>
      </c>
    </row>
    <row r="3809" spans="1:10" x14ac:dyDescent="0.3">
      <c r="A3809" s="167" t="s">
        <v>7699</v>
      </c>
      <c r="B3809" s="168" t="s">
        <v>4719</v>
      </c>
      <c r="C3809" s="168" t="s">
        <v>7681</v>
      </c>
      <c r="D3809" s="169">
        <v>625</v>
      </c>
      <c r="E3809" s="169">
        <v>880</v>
      </c>
      <c r="F3809" s="170">
        <v>1185</v>
      </c>
      <c r="G3809" s="170">
        <v>1245</v>
      </c>
      <c r="H3809" s="165">
        <f t="shared" si="69"/>
        <v>0.70682730923694781</v>
      </c>
      <c r="J3809" t="str">
        <v>Block Group 3, Census Tract 56, Shelby County, Tennessee</v>
      </c>
    </row>
    <row r="3810" spans="1:10" x14ac:dyDescent="0.3">
      <c r="A3810" s="167" t="s">
        <v>7699</v>
      </c>
      <c r="B3810" s="168" t="s">
        <v>4720</v>
      </c>
      <c r="C3810" s="168" t="s">
        <v>7681</v>
      </c>
      <c r="D3810" s="169">
        <v>285</v>
      </c>
      <c r="E3810" s="169">
        <v>330</v>
      </c>
      <c r="F3810" s="169">
        <v>370</v>
      </c>
      <c r="G3810" s="169">
        <v>770</v>
      </c>
      <c r="H3810" s="165">
        <f t="shared" si="69"/>
        <v>0.42857142857142855</v>
      </c>
      <c r="J3810" t="str">
        <v>Block Group 3, Census Tract 56.02, Knox County, Tennessee</v>
      </c>
    </row>
    <row r="3811" spans="1:10" x14ac:dyDescent="0.3">
      <c r="A3811" s="167" t="s">
        <v>7699</v>
      </c>
      <c r="B3811" s="168" t="s">
        <v>4721</v>
      </c>
      <c r="C3811" s="168" t="s">
        <v>7681</v>
      </c>
      <c r="D3811" s="169">
        <v>395</v>
      </c>
      <c r="E3811" s="169">
        <v>535</v>
      </c>
      <c r="F3811" s="169">
        <v>700</v>
      </c>
      <c r="G3811" s="169">
        <v>920</v>
      </c>
      <c r="H3811" s="165">
        <f t="shared" si="69"/>
        <v>0.58152173913043481</v>
      </c>
      <c r="J3811" t="str">
        <v>Block Group 3, Census Tract 57.01, Knox County, Tennessee</v>
      </c>
    </row>
    <row r="3812" spans="1:10" x14ac:dyDescent="0.3">
      <c r="A3812" s="167" t="s">
        <v>7699</v>
      </c>
      <c r="B3812" s="168" t="s">
        <v>4722</v>
      </c>
      <c r="C3812" s="168" t="s">
        <v>7681</v>
      </c>
      <c r="D3812" s="169">
        <v>390</v>
      </c>
      <c r="E3812" s="169">
        <v>515</v>
      </c>
      <c r="F3812" s="169">
        <v>555</v>
      </c>
      <c r="G3812" s="169">
        <v>555</v>
      </c>
      <c r="H3812" s="165">
        <f t="shared" si="69"/>
        <v>0.92792792792792789</v>
      </c>
      <c r="J3812" t="str">
        <v>Block Group 3, Census Tract 57.04, Knox County, Tennessee</v>
      </c>
    </row>
    <row r="3813" spans="1:10" x14ac:dyDescent="0.3">
      <c r="A3813" s="167" t="s">
        <v>7699</v>
      </c>
      <c r="B3813" s="168" t="s">
        <v>4723</v>
      </c>
      <c r="C3813" s="168" t="s">
        <v>7681</v>
      </c>
      <c r="D3813" s="169">
        <v>435</v>
      </c>
      <c r="E3813" s="169">
        <v>505</v>
      </c>
      <c r="F3813" s="169">
        <v>535</v>
      </c>
      <c r="G3813" s="169">
        <v>535</v>
      </c>
      <c r="H3813" s="165">
        <f t="shared" si="69"/>
        <v>0.94392523364485981</v>
      </c>
      <c r="J3813" t="str">
        <v>Block Group 3, Census Tract 58.08, Knox County, Tennessee</v>
      </c>
    </row>
    <row r="3814" spans="1:10" x14ac:dyDescent="0.3">
      <c r="A3814" s="167" t="s">
        <v>7699</v>
      </c>
      <c r="B3814" s="168" t="s">
        <v>4724</v>
      </c>
      <c r="C3814" s="168" t="s">
        <v>7681</v>
      </c>
      <c r="D3814" s="169">
        <v>305</v>
      </c>
      <c r="E3814" s="169">
        <v>315</v>
      </c>
      <c r="F3814" s="169">
        <v>470</v>
      </c>
      <c r="G3814" s="169">
        <v>760</v>
      </c>
      <c r="H3814" s="165">
        <f t="shared" si="69"/>
        <v>0.41447368421052633</v>
      </c>
      <c r="J3814" t="str">
        <v>Block Group 3, Census Tract 58.09, Knox County, Tennessee</v>
      </c>
    </row>
    <row r="3815" spans="1:10" x14ac:dyDescent="0.3">
      <c r="A3815" s="167" t="s">
        <v>7699</v>
      </c>
      <c r="B3815" s="168" t="s">
        <v>4725</v>
      </c>
      <c r="C3815" s="168" t="s">
        <v>7681</v>
      </c>
      <c r="D3815" s="169">
        <v>695</v>
      </c>
      <c r="E3815" s="170">
        <v>1210</v>
      </c>
      <c r="F3815" s="170">
        <v>1480</v>
      </c>
      <c r="G3815" s="170">
        <v>2175</v>
      </c>
      <c r="H3815" s="165">
        <f t="shared" si="69"/>
        <v>0.55632183908045973</v>
      </c>
      <c r="J3815" t="str">
        <v>Block Group 3, Census Tract 58.10, Knox County, Tennessee</v>
      </c>
    </row>
    <row r="3816" spans="1:10" x14ac:dyDescent="0.3">
      <c r="A3816" s="167" t="s">
        <v>7699</v>
      </c>
      <c r="B3816" s="168" t="s">
        <v>4726</v>
      </c>
      <c r="C3816" s="168" t="s">
        <v>7681</v>
      </c>
      <c r="D3816" s="169">
        <v>505</v>
      </c>
      <c r="E3816" s="170">
        <v>1135</v>
      </c>
      <c r="F3816" s="170">
        <v>1305</v>
      </c>
      <c r="G3816" s="170">
        <v>1435</v>
      </c>
      <c r="H3816" s="165">
        <f t="shared" si="69"/>
        <v>0.7909407665505227</v>
      </c>
      <c r="J3816" t="str">
        <v>Block Group 3, Census Tract 58.13, Knox County, Tennessee</v>
      </c>
    </row>
    <row r="3817" spans="1:10" x14ac:dyDescent="0.3">
      <c r="A3817" s="167" t="s">
        <v>7699</v>
      </c>
      <c r="B3817" s="168" t="s">
        <v>4727</v>
      </c>
      <c r="C3817" s="168" t="s">
        <v>7681</v>
      </c>
      <c r="D3817" s="169">
        <v>705</v>
      </c>
      <c r="E3817" s="169">
        <v>705</v>
      </c>
      <c r="F3817" s="169">
        <v>770</v>
      </c>
      <c r="G3817" s="169">
        <v>810</v>
      </c>
      <c r="H3817" s="165">
        <f t="shared" si="69"/>
        <v>0.87037037037037035</v>
      </c>
      <c r="J3817" t="str">
        <v>Block Group 3, Census Tract 59, Shelby County, Tennessee</v>
      </c>
    </row>
    <row r="3818" spans="1:10" x14ac:dyDescent="0.3">
      <c r="A3818" s="167" t="s">
        <v>7699</v>
      </c>
      <c r="B3818" s="168" t="s">
        <v>4728</v>
      </c>
      <c r="C3818" s="168" t="s">
        <v>7681</v>
      </c>
      <c r="D3818" s="169">
        <v>900</v>
      </c>
      <c r="E3818" s="170">
        <v>1150</v>
      </c>
      <c r="F3818" s="170">
        <v>1230</v>
      </c>
      <c r="G3818" s="170">
        <v>1325</v>
      </c>
      <c r="H3818" s="165">
        <f t="shared" si="69"/>
        <v>0.86792452830188682</v>
      </c>
      <c r="J3818" t="str">
        <v>Block Group 3, Census Tract 59.03, Knox County, Tennessee</v>
      </c>
    </row>
    <row r="3819" spans="1:10" x14ac:dyDescent="0.3">
      <c r="A3819" s="167" t="s">
        <v>7699</v>
      </c>
      <c r="B3819" s="168" t="s">
        <v>4729</v>
      </c>
      <c r="C3819" s="168" t="s">
        <v>7681</v>
      </c>
      <c r="D3819" s="169">
        <v>940</v>
      </c>
      <c r="E3819" s="170">
        <v>1125</v>
      </c>
      <c r="F3819" s="170">
        <v>1355</v>
      </c>
      <c r="G3819" s="170">
        <v>1410</v>
      </c>
      <c r="H3819" s="165">
        <f t="shared" si="69"/>
        <v>0.7978723404255319</v>
      </c>
      <c r="J3819" t="str">
        <v>Block Group 3, Census Tract 59.08, Knox County, Tennessee</v>
      </c>
    </row>
    <row r="3820" spans="1:10" x14ac:dyDescent="0.3">
      <c r="A3820" s="167" t="s">
        <v>7699</v>
      </c>
      <c r="B3820" s="168" t="s">
        <v>4730</v>
      </c>
      <c r="C3820" s="168" t="s">
        <v>7681</v>
      </c>
      <c r="D3820" s="169">
        <v>260</v>
      </c>
      <c r="E3820" s="169">
        <v>625</v>
      </c>
      <c r="F3820" s="170">
        <v>1035</v>
      </c>
      <c r="G3820" s="170">
        <v>1055</v>
      </c>
      <c r="H3820" s="165">
        <f t="shared" si="69"/>
        <v>0.59241706161137442</v>
      </c>
      <c r="J3820" t="str">
        <v>Block Group 3, Census Tract 6, Hamilton County, Tennessee</v>
      </c>
    </row>
    <row r="3821" spans="1:10" x14ac:dyDescent="0.3">
      <c r="A3821" s="167" t="s">
        <v>7699</v>
      </c>
      <c r="B3821" s="168" t="s">
        <v>4731</v>
      </c>
      <c r="C3821" s="168" t="s">
        <v>7681</v>
      </c>
      <c r="D3821" s="169">
        <v>165</v>
      </c>
      <c r="E3821" s="169">
        <v>325</v>
      </c>
      <c r="F3821" s="169">
        <v>325</v>
      </c>
      <c r="G3821" s="169">
        <v>325</v>
      </c>
      <c r="H3821" s="165">
        <f t="shared" si="69"/>
        <v>1</v>
      </c>
      <c r="J3821" t="str">
        <v>Block Group 3, Census Tract 60.02, Knox County, Tennessee</v>
      </c>
    </row>
    <row r="3822" spans="1:10" x14ac:dyDescent="0.3">
      <c r="A3822" s="167" t="s">
        <v>7699</v>
      </c>
      <c r="B3822" s="168" t="s">
        <v>4732</v>
      </c>
      <c r="C3822" s="168" t="s">
        <v>7681</v>
      </c>
      <c r="D3822" s="169">
        <v>590</v>
      </c>
      <c r="E3822" s="169">
        <v>670</v>
      </c>
      <c r="F3822" s="169">
        <v>670</v>
      </c>
      <c r="G3822" s="169">
        <v>700</v>
      </c>
      <c r="H3822" s="165">
        <f t="shared" si="69"/>
        <v>0.95714285714285718</v>
      </c>
      <c r="J3822" t="str">
        <v>Block Group 3, Census Tract 601, Loudon County, Tennessee</v>
      </c>
    </row>
    <row r="3823" spans="1:10" x14ac:dyDescent="0.3">
      <c r="A3823" s="167" t="s">
        <v>7699</v>
      </c>
      <c r="B3823" s="168" t="s">
        <v>4733</v>
      </c>
      <c r="C3823" s="168" t="s">
        <v>7681</v>
      </c>
      <c r="D3823" s="169">
        <v>35</v>
      </c>
      <c r="E3823" s="169">
        <v>55</v>
      </c>
      <c r="F3823" s="169">
        <v>210</v>
      </c>
      <c r="G3823" s="170">
        <v>2185</v>
      </c>
      <c r="H3823" s="165">
        <f t="shared" si="69"/>
        <v>2.5171624713958809E-2</v>
      </c>
      <c r="J3823" t="str">
        <v>Block Group 3, Census Tract 601, Washington County, Tennessee</v>
      </c>
    </row>
    <row r="3824" spans="1:10" x14ac:dyDescent="0.3">
      <c r="A3824" s="167" t="s">
        <v>7699</v>
      </c>
      <c r="B3824" s="168" t="s">
        <v>4734</v>
      </c>
      <c r="C3824" s="168" t="s">
        <v>7681</v>
      </c>
      <c r="D3824" s="169">
        <v>265</v>
      </c>
      <c r="E3824" s="169">
        <v>410</v>
      </c>
      <c r="F3824" s="169">
        <v>675</v>
      </c>
      <c r="G3824" s="170">
        <v>2355</v>
      </c>
      <c r="H3824" s="165">
        <f t="shared" si="69"/>
        <v>0.17409766454352441</v>
      </c>
      <c r="J3824" t="str">
        <v>Block Group 3, Census Tract 601.03, Sequatchie County, Tennessee</v>
      </c>
    </row>
    <row r="3825" spans="1:10" x14ac:dyDescent="0.3">
      <c r="A3825" s="167" t="s">
        <v>7699</v>
      </c>
      <c r="B3825" s="168" t="s">
        <v>4735</v>
      </c>
      <c r="C3825" s="168" t="s">
        <v>7681</v>
      </c>
      <c r="D3825" s="169">
        <v>460</v>
      </c>
      <c r="E3825" s="169">
        <v>570</v>
      </c>
      <c r="F3825" s="169">
        <v>715</v>
      </c>
      <c r="G3825" s="170">
        <v>1990</v>
      </c>
      <c r="H3825" s="165">
        <f t="shared" si="69"/>
        <v>0.28643216080402012</v>
      </c>
      <c r="J3825" t="str">
        <v>Block Group 3, Census Tract 602, Sequatchie County, Tennessee</v>
      </c>
    </row>
    <row r="3826" spans="1:10" x14ac:dyDescent="0.3">
      <c r="A3826" s="167" t="s">
        <v>7699</v>
      </c>
      <c r="B3826" s="168" t="s">
        <v>4736</v>
      </c>
      <c r="C3826" s="168" t="s">
        <v>7681</v>
      </c>
      <c r="D3826" s="169">
        <v>45</v>
      </c>
      <c r="E3826" s="169">
        <v>120</v>
      </c>
      <c r="F3826" s="169">
        <v>150</v>
      </c>
      <c r="G3826" s="170">
        <v>2535</v>
      </c>
      <c r="H3826" s="165">
        <f t="shared" si="69"/>
        <v>4.7337278106508875E-2</v>
      </c>
      <c r="J3826" t="str">
        <v>Block Group 3, Census Tract 602.03, Loudon County, Tennessee</v>
      </c>
    </row>
    <row r="3827" spans="1:10" x14ac:dyDescent="0.3">
      <c r="A3827" s="167" t="s">
        <v>7699</v>
      </c>
      <c r="B3827" s="168" t="s">
        <v>4737</v>
      </c>
      <c r="C3827" s="168" t="s">
        <v>7681</v>
      </c>
      <c r="D3827" s="169">
        <v>290</v>
      </c>
      <c r="E3827" s="169">
        <v>660</v>
      </c>
      <c r="F3827" s="169">
        <v>925</v>
      </c>
      <c r="G3827" s="170">
        <v>1720</v>
      </c>
      <c r="H3827" s="165">
        <f t="shared" si="69"/>
        <v>0.38372093023255816</v>
      </c>
      <c r="J3827" t="str">
        <v>Block Group 3, Census Tract 602.04, Loudon County, Tennessee</v>
      </c>
    </row>
    <row r="3828" spans="1:10" x14ac:dyDescent="0.3">
      <c r="A3828" s="167" t="s">
        <v>7699</v>
      </c>
      <c r="B3828" s="168" t="s">
        <v>4738</v>
      </c>
      <c r="C3828" s="168" t="s">
        <v>7681</v>
      </c>
      <c r="D3828" s="169">
        <v>245</v>
      </c>
      <c r="E3828" s="169">
        <v>530</v>
      </c>
      <c r="F3828" s="169">
        <v>760</v>
      </c>
      <c r="G3828" s="170">
        <v>1375</v>
      </c>
      <c r="H3828" s="165">
        <f t="shared" si="69"/>
        <v>0.38545454545454544</v>
      </c>
      <c r="J3828" t="str">
        <v>Block Group 3, Census Tract 603, Dickson County, Tennessee</v>
      </c>
    </row>
    <row r="3829" spans="1:10" x14ac:dyDescent="0.3">
      <c r="A3829" s="167" t="s">
        <v>7699</v>
      </c>
      <c r="B3829" s="168" t="s">
        <v>4739</v>
      </c>
      <c r="C3829" s="168" t="s">
        <v>7681</v>
      </c>
      <c r="D3829" s="169">
        <v>800</v>
      </c>
      <c r="E3829" s="170">
        <v>1345</v>
      </c>
      <c r="F3829" s="170">
        <v>1460</v>
      </c>
      <c r="G3829" s="170">
        <v>1815</v>
      </c>
      <c r="H3829" s="165">
        <f t="shared" si="69"/>
        <v>0.74104683195592291</v>
      </c>
      <c r="J3829" t="str">
        <v>Block Group 3, Census Tract 603, Fayette County, Tennessee</v>
      </c>
    </row>
    <row r="3830" spans="1:10" x14ac:dyDescent="0.3">
      <c r="A3830" s="167" t="s">
        <v>7699</v>
      </c>
      <c r="B3830" s="168" t="s">
        <v>4740</v>
      </c>
      <c r="C3830" s="168" t="s">
        <v>7681</v>
      </c>
      <c r="D3830" s="169">
        <v>160</v>
      </c>
      <c r="E3830" s="169">
        <v>355</v>
      </c>
      <c r="F3830" s="169">
        <v>440</v>
      </c>
      <c r="G3830" s="169">
        <v>750</v>
      </c>
      <c r="H3830" s="165">
        <f t="shared" si="69"/>
        <v>0.47333333333333333</v>
      </c>
      <c r="J3830" t="str">
        <v>Block Group 3, Census Tract 603.01, Loudon County, Tennessee</v>
      </c>
    </row>
    <row r="3831" spans="1:10" x14ac:dyDescent="0.3">
      <c r="A3831" s="167" t="s">
        <v>7699</v>
      </c>
      <c r="B3831" s="168" t="s">
        <v>4741</v>
      </c>
      <c r="C3831" s="168" t="s">
        <v>7681</v>
      </c>
      <c r="D3831" s="169">
        <v>675</v>
      </c>
      <c r="E3831" s="170">
        <v>1105</v>
      </c>
      <c r="F3831" s="170">
        <v>1190</v>
      </c>
      <c r="G3831" s="170">
        <v>1210</v>
      </c>
      <c r="H3831" s="165">
        <f t="shared" si="69"/>
        <v>0.91322314049586772</v>
      </c>
      <c r="J3831" t="str">
        <v>Block Group 3, Census Tract 603.03, Loudon County, Tennessee</v>
      </c>
    </row>
    <row r="3832" spans="1:10" x14ac:dyDescent="0.3">
      <c r="A3832" s="167" t="s">
        <v>7699</v>
      </c>
      <c r="B3832" s="168" t="s">
        <v>4742</v>
      </c>
      <c r="C3832" s="168" t="s">
        <v>7681</v>
      </c>
      <c r="D3832" s="169">
        <v>650</v>
      </c>
      <c r="E3832" s="170">
        <v>1085</v>
      </c>
      <c r="F3832" s="170">
        <v>1445</v>
      </c>
      <c r="G3832" s="170">
        <v>1570</v>
      </c>
      <c r="H3832" s="165">
        <f t="shared" si="69"/>
        <v>0.69108280254777066</v>
      </c>
      <c r="J3832" t="str">
        <v>Block Group 3, Census Tract 604, Loudon County, Tennessee</v>
      </c>
    </row>
    <row r="3833" spans="1:10" x14ac:dyDescent="0.3">
      <c r="A3833" s="167" t="s">
        <v>7699</v>
      </c>
      <c r="B3833" s="168" t="s">
        <v>4743</v>
      </c>
      <c r="C3833" s="168" t="s">
        <v>7681</v>
      </c>
      <c r="D3833" s="169">
        <v>985</v>
      </c>
      <c r="E3833" s="170">
        <v>1370</v>
      </c>
      <c r="F3833" s="170">
        <v>2280</v>
      </c>
      <c r="G3833" s="170">
        <v>2310</v>
      </c>
      <c r="H3833" s="165">
        <f t="shared" si="69"/>
        <v>0.59307359307359309</v>
      </c>
      <c r="J3833" t="str">
        <v>Block Group 3, Census Tract 604.01, Washington County, Tennessee</v>
      </c>
    </row>
    <row r="3834" spans="1:10" x14ac:dyDescent="0.3">
      <c r="A3834" s="167" t="s">
        <v>7699</v>
      </c>
      <c r="B3834" s="168" t="s">
        <v>4744</v>
      </c>
      <c r="C3834" s="168" t="s">
        <v>7681</v>
      </c>
      <c r="D3834" s="170">
        <v>1250</v>
      </c>
      <c r="E3834" s="170">
        <v>1490</v>
      </c>
      <c r="F3834" s="170">
        <v>1730</v>
      </c>
      <c r="G3834" s="170">
        <v>1780</v>
      </c>
      <c r="H3834" s="165">
        <f t="shared" si="69"/>
        <v>0.8370786516853933</v>
      </c>
      <c r="J3834" t="str">
        <v>Block Group 3, Census Tract 604.02, Dickson County, Tennessee</v>
      </c>
    </row>
    <row r="3835" spans="1:10" x14ac:dyDescent="0.3">
      <c r="A3835" s="167" t="s">
        <v>7699</v>
      </c>
      <c r="B3835" s="168" t="s">
        <v>4745</v>
      </c>
      <c r="C3835" s="168" t="s">
        <v>7681</v>
      </c>
      <c r="D3835" s="169">
        <v>350</v>
      </c>
      <c r="E3835" s="169">
        <v>425</v>
      </c>
      <c r="F3835" s="169">
        <v>615</v>
      </c>
      <c r="G3835" s="169">
        <v>745</v>
      </c>
      <c r="H3835" s="165">
        <f t="shared" si="69"/>
        <v>0.57046979865771807</v>
      </c>
      <c r="J3835" t="str">
        <v>Block Group 3, Census Tract 604.02, Fayette County, Tennessee</v>
      </c>
    </row>
    <row r="3836" spans="1:10" x14ac:dyDescent="0.3">
      <c r="A3836" s="167" t="s">
        <v>7699</v>
      </c>
      <c r="B3836" s="168" t="s">
        <v>4746</v>
      </c>
      <c r="C3836" s="168" t="s">
        <v>7681</v>
      </c>
      <c r="D3836" s="169">
        <v>730</v>
      </c>
      <c r="E3836" s="169">
        <v>895</v>
      </c>
      <c r="F3836" s="170">
        <v>1005</v>
      </c>
      <c r="G3836" s="170">
        <v>1005</v>
      </c>
      <c r="H3836" s="165">
        <f t="shared" si="69"/>
        <v>0.89054726368159209</v>
      </c>
      <c r="J3836" t="str">
        <v>Block Group 3, Census Tract 604.02, Washington County, Tennessee</v>
      </c>
    </row>
    <row r="3837" spans="1:10" x14ac:dyDescent="0.3">
      <c r="A3837" s="167" t="s">
        <v>7699</v>
      </c>
      <c r="B3837" s="168" t="s">
        <v>4747</v>
      </c>
      <c r="C3837" s="168" t="s">
        <v>7681</v>
      </c>
      <c r="D3837" s="169">
        <v>545</v>
      </c>
      <c r="E3837" s="169">
        <v>900</v>
      </c>
      <c r="F3837" s="170">
        <v>1070</v>
      </c>
      <c r="G3837" s="170">
        <v>1220</v>
      </c>
      <c r="H3837" s="165">
        <f t="shared" si="69"/>
        <v>0.73770491803278693</v>
      </c>
      <c r="J3837" t="str">
        <v>Block Group 3, Census Tract 604.03, Fayette County, Tennessee</v>
      </c>
    </row>
    <row r="3838" spans="1:10" x14ac:dyDescent="0.3">
      <c r="A3838" s="167" t="s">
        <v>7699</v>
      </c>
      <c r="B3838" s="168" t="s">
        <v>4748</v>
      </c>
      <c r="C3838" s="168" t="s">
        <v>7681</v>
      </c>
      <c r="D3838" s="169">
        <v>800</v>
      </c>
      <c r="E3838" s="170">
        <v>1190</v>
      </c>
      <c r="F3838" s="170">
        <v>1335</v>
      </c>
      <c r="G3838" s="170">
        <v>1600</v>
      </c>
      <c r="H3838" s="165">
        <f t="shared" si="69"/>
        <v>0.74375000000000002</v>
      </c>
      <c r="J3838" t="str">
        <v>Block Group 3, Census Tract 604.04, Fayette County, Tennessee</v>
      </c>
    </row>
    <row r="3839" spans="1:10" x14ac:dyDescent="0.3">
      <c r="A3839" s="167" t="s">
        <v>7699</v>
      </c>
      <c r="B3839" s="168" t="s">
        <v>4749</v>
      </c>
      <c r="C3839" s="168" t="s">
        <v>7681</v>
      </c>
      <c r="D3839" s="170">
        <v>1815</v>
      </c>
      <c r="E3839" s="170">
        <v>2115</v>
      </c>
      <c r="F3839" s="170">
        <v>2295</v>
      </c>
      <c r="G3839" s="170">
        <v>2320</v>
      </c>
      <c r="H3839" s="165">
        <f t="shared" si="69"/>
        <v>0.91163793103448276</v>
      </c>
      <c r="J3839" t="str">
        <v>Block Group 3, Census Tract 605.01, Dickson County, Tennessee</v>
      </c>
    </row>
    <row r="3840" spans="1:10" x14ac:dyDescent="0.3">
      <c r="A3840" s="167" t="s">
        <v>7699</v>
      </c>
      <c r="B3840" s="168" t="s">
        <v>4750</v>
      </c>
      <c r="C3840" s="168" t="s">
        <v>7681</v>
      </c>
      <c r="D3840" s="169">
        <v>875</v>
      </c>
      <c r="E3840" s="170">
        <v>1025</v>
      </c>
      <c r="F3840" s="170">
        <v>1120</v>
      </c>
      <c r="G3840" s="170">
        <v>1195</v>
      </c>
      <c r="H3840" s="165">
        <f t="shared" si="69"/>
        <v>0.85774058577405854</v>
      </c>
      <c r="J3840" t="str">
        <v>Block Group 3, Census Tract 605.01, Fayette County, Tennessee</v>
      </c>
    </row>
    <row r="3841" spans="1:10" x14ac:dyDescent="0.3">
      <c r="A3841" s="167" t="s">
        <v>7699</v>
      </c>
      <c r="B3841" s="168" t="s">
        <v>4751</v>
      </c>
      <c r="C3841" s="168" t="s">
        <v>7681</v>
      </c>
      <c r="D3841" s="169">
        <v>135</v>
      </c>
      <c r="E3841" s="169">
        <v>195</v>
      </c>
      <c r="F3841" s="169">
        <v>350</v>
      </c>
      <c r="G3841" s="170">
        <v>1140</v>
      </c>
      <c r="H3841" s="165">
        <f t="shared" si="69"/>
        <v>0.17105263157894737</v>
      </c>
      <c r="J3841" t="str">
        <v>Block Group 3, Census Tract 605.01, Washington County, Tennessee</v>
      </c>
    </row>
    <row r="3842" spans="1:10" x14ac:dyDescent="0.3">
      <c r="A3842" s="167" t="s">
        <v>7699</v>
      </c>
      <c r="B3842" s="168" t="s">
        <v>4752</v>
      </c>
      <c r="C3842" s="168" t="s">
        <v>7681</v>
      </c>
      <c r="D3842" s="169">
        <v>15</v>
      </c>
      <c r="E3842" s="169">
        <v>205</v>
      </c>
      <c r="F3842" s="169">
        <v>660</v>
      </c>
      <c r="G3842" s="170">
        <v>1040</v>
      </c>
      <c r="H3842" s="165">
        <f t="shared" si="69"/>
        <v>0.19711538461538461</v>
      </c>
      <c r="J3842" t="str">
        <v>Block Group 3, Census Tract 605.02, Dickson County, Tennessee</v>
      </c>
    </row>
    <row r="3843" spans="1:10" x14ac:dyDescent="0.3">
      <c r="A3843" s="167" t="s">
        <v>7699</v>
      </c>
      <c r="B3843" s="168" t="s">
        <v>4753</v>
      </c>
      <c r="C3843" s="168" t="s">
        <v>7681</v>
      </c>
      <c r="D3843" s="169">
        <v>55</v>
      </c>
      <c r="E3843" s="169">
        <v>85</v>
      </c>
      <c r="F3843" s="169">
        <v>420</v>
      </c>
      <c r="G3843" s="170">
        <v>1490</v>
      </c>
      <c r="H3843" s="165">
        <f t="shared" si="69"/>
        <v>5.7046979865771813E-2</v>
      </c>
      <c r="J3843" t="str">
        <v>Block Group 3, Census Tract 605.02, Fayette County, Tennessee</v>
      </c>
    </row>
    <row r="3844" spans="1:10" x14ac:dyDescent="0.3">
      <c r="A3844" s="167" t="s">
        <v>7699</v>
      </c>
      <c r="B3844" s="168" t="s">
        <v>4754</v>
      </c>
      <c r="C3844" s="168" t="s">
        <v>7681</v>
      </c>
      <c r="D3844" s="169">
        <v>395</v>
      </c>
      <c r="E3844" s="169">
        <v>850</v>
      </c>
      <c r="F3844" s="170">
        <v>1445</v>
      </c>
      <c r="G3844" s="170">
        <v>2630</v>
      </c>
      <c r="H3844" s="165">
        <f t="shared" ref="H3844:H3907" si="70">E3844/G3844</f>
        <v>0.32319391634980987</v>
      </c>
      <c r="J3844" t="str">
        <v>Block Group 3, Census Tract 605.04, Washington County, Tennessee</v>
      </c>
    </row>
    <row r="3845" spans="1:10" x14ac:dyDescent="0.3">
      <c r="A3845" s="167" t="s">
        <v>7699</v>
      </c>
      <c r="B3845" s="168" t="s">
        <v>4755</v>
      </c>
      <c r="C3845" s="168" t="s">
        <v>7681</v>
      </c>
      <c r="D3845" s="169">
        <v>225</v>
      </c>
      <c r="E3845" s="169">
        <v>390</v>
      </c>
      <c r="F3845" s="169">
        <v>500</v>
      </c>
      <c r="G3845" s="170">
        <v>1695</v>
      </c>
      <c r="H3845" s="165">
        <f t="shared" si="70"/>
        <v>0.23008849557522124</v>
      </c>
      <c r="J3845" t="str">
        <v>Block Group 3, Census Tract 606, Fayette County, Tennessee</v>
      </c>
    </row>
    <row r="3846" spans="1:10" x14ac:dyDescent="0.3">
      <c r="A3846" s="167" t="s">
        <v>7699</v>
      </c>
      <c r="B3846" s="168" t="s">
        <v>4756</v>
      </c>
      <c r="C3846" s="168" t="s">
        <v>7681</v>
      </c>
      <c r="D3846" s="169">
        <v>185</v>
      </c>
      <c r="E3846" s="169">
        <v>820</v>
      </c>
      <c r="F3846" s="169">
        <v>995</v>
      </c>
      <c r="G3846" s="170">
        <v>1575</v>
      </c>
      <c r="H3846" s="165">
        <f t="shared" si="70"/>
        <v>0.52063492063492067</v>
      </c>
      <c r="J3846" t="str">
        <v>Block Group 3, Census Tract 606, Loudon County, Tennessee</v>
      </c>
    </row>
    <row r="3847" spans="1:10" x14ac:dyDescent="0.3">
      <c r="A3847" s="167" t="s">
        <v>7699</v>
      </c>
      <c r="B3847" s="168" t="s">
        <v>4757</v>
      </c>
      <c r="C3847" s="168" t="s">
        <v>7681</v>
      </c>
      <c r="D3847" s="169">
        <v>190</v>
      </c>
      <c r="E3847" s="169">
        <v>225</v>
      </c>
      <c r="F3847" s="169">
        <v>535</v>
      </c>
      <c r="G3847" s="170">
        <v>1510</v>
      </c>
      <c r="H3847" s="165">
        <f t="shared" si="70"/>
        <v>0.1490066225165563</v>
      </c>
      <c r="J3847" t="str">
        <v>Block Group 3, Census Tract 606.01, Dickson County, Tennessee</v>
      </c>
    </row>
    <row r="3848" spans="1:10" x14ac:dyDescent="0.3">
      <c r="A3848" s="167" t="s">
        <v>7699</v>
      </c>
      <c r="B3848" s="168" t="s">
        <v>4758</v>
      </c>
      <c r="C3848" s="168" t="s">
        <v>7681</v>
      </c>
      <c r="D3848" s="169">
        <v>870</v>
      </c>
      <c r="E3848" s="170">
        <v>1440</v>
      </c>
      <c r="F3848" s="170">
        <v>1585</v>
      </c>
      <c r="G3848" s="170">
        <v>1805</v>
      </c>
      <c r="H3848" s="165">
        <f t="shared" si="70"/>
        <v>0.79778393351800558</v>
      </c>
      <c r="J3848" t="str">
        <v>Block Group 3, Census Tract 606.01, Washington County, Tennessee</v>
      </c>
    </row>
    <row r="3849" spans="1:10" x14ac:dyDescent="0.3">
      <c r="A3849" s="167" t="s">
        <v>7699</v>
      </c>
      <c r="B3849" s="168" t="s">
        <v>4759</v>
      </c>
      <c r="C3849" s="168" t="s">
        <v>7681</v>
      </c>
      <c r="D3849" s="169">
        <v>185</v>
      </c>
      <c r="E3849" s="169">
        <v>365</v>
      </c>
      <c r="F3849" s="169">
        <v>765</v>
      </c>
      <c r="G3849" s="170">
        <v>1720</v>
      </c>
      <c r="H3849" s="165">
        <f t="shared" si="70"/>
        <v>0.21220930232558138</v>
      </c>
      <c r="J3849" t="str">
        <v>Block Group 3, Census Tract 606.02, Dickson County, Tennessee</v>
      </c>
    </row>
    <row r="3850" spans="1:10" x14ac:dyDescent="0.3">
      <c r="A3850" s="167" t="s">
        <v>7699</v>
      </c>
      <c r="B3850" s="168" t="s">
        <v>4760</v>
      </c>
      <c r="C3850" s="168" t="s">
        <v>7681</v>
      </c>
      <c r="D3850" s="169">
        <v>330</v>
      </c>
      <c r="E3850" s="169">
        <v>755</v>
      </c>
      <c r="F3850" s="170">
        <v>1160</v>
      </c>
      <c r="G3850" s="170">
        <v>1555</v>
      </c>
      <c r="H3850" s="165">
        <f t="shared" si="70"/>
        <v>0.48553054662379419</v>
      </c>
      <c r="J3850" t="str">
        <v>Block Group 3, Census Tract 606.02, Washington County, Tennessee</v>
      </c>
    </row>
    <row r="3851" spans="1:10" x14ac:dyDescent="0.3">
      <c r="A3851" s="167" t="s">
        <v>7699</v>
      </c>
      <c r="B3851" s="168" t="s">
        <v>4761</v>
      </c>
      <c r="C3851" s="168" t="s">
        <v>7681</v>
      </c>
      <c r="D3851" s="169">
        <v>420</v>
      </c>
      <c r="E3851" s="169">
        <v>590</v>
      </c>
      <c r="F3851" s="169">
        <v>970</v>
      </c>
      <c r="G3851" s="170">
        <v>1620</v>
      </c>
      <c r="H3851" s="165">
        <f t="shared" si="70"/>
        <v>0.36419753086419754</v>
      </c>
      <c r="J3851" t="str">
        <v>Block Group 3, Census Tract 607, Dickson County, Tennessee</v>
      </c>
    </row>
    <row r="3852" spans="1:10" x14ac:dyDescent="0.3">
      <c r="A3852" s="167" t="s">
        <v>7699</v>
      </c>
      <c r="B3852" s="168" t="s">
        <v>4762</v>
      </c>
      <c r="C3852" s="168" t="s">
        <v>7681</v>
      </c>
      <c r="D3852" s="169">
        <v>95</v>
      </c>
      <c r="E3852" s="169">
        <v>395</v>
      </c>
      <c r="F3852" s="169">
        <v>770</v>
      </c>
      <c r="G3852" s="170">
        <v>1335</v>
      </c>
      <c r="H3852" s="165">
        <f t="shared" si="70"/>
        <v>0.29588014981273408</v>
      </c>
      <c r="J3852" t="str">
        <v>Block Group 3, Census Tract 608, Fayette County, Tennessee</v>
      </c>
    </row>
    <row r="3853" spans="1:10" x14ac:dyDescent="0.3">
      <c r="A3853" s="167" t="s">
        <v>7699</v>
      </c>
      <c r="B3853" s="168" t="s">
        <v>4763</v>
      </c>
      <c r="C3853" s="168" t="s">
        <v>7681</v>
      </c>
      <c r="D3853" s="169">
        <v>90</v>
      </c>
      <c r="E3853" s="169">
        <v>250</v>
      </c>
      <c r="F3853" s="169">
        <v>380</v>
      </c>
      <c r="G3853" s="170">
        <v>1640</v>
      </c>
      <c r="H3853" s="165">
        <f t="shared" si="70"/>
        <v>0.1524390243902439</v>
      </c>
      <c r="J3853" t="str">
        <v>Block Group 3, Census Tract 608, Washington County, Tennessee</v>
      </c>
    </row>
    <row r="3854" spans="1:10" x14ac:dyDescent="0.3">
      <c r="A3854" s="167" t="s">
        <v>7699</v>
      </c>
      <c r="B3854" s="168" t="s">
        <v>4764</v>
      </c>
      <c r="C3854" s="168" t="s">
        <v>7681</v>
      </c>
      <c r="D3854" s="169">
        <v>50</v>
      </c>
      <c r="E3854" s="169">
        <v>110</v>
      </c>
      <c r="F3854" s="169">
        <v>440</v>
      </c>
      <c r="G3854" s="170">
        <v>1260</v>
      </c>
      <c r="H3854" s="165">
        <f t="shared" si="70"/>
        <v>8.7301587301587297E-2</v>
      </c>
      <c r="J3854" t="str">
        <v>Block Group 3, Census Tract 609.02, Washington County, Tennessee</v>
      </c>
    </row>
    <row r="3855" spans="1:10" x14ac:dyDescent="0.3">
      <c r="A3855" s="167" t="s">
        <v>7699</v>
      </c>
      <c r="B3855" s="168" t="s">
        <v>4765</v>
      </c>
      <c r="C3855" s="168" t="s">
        <v>7681</v>
      </c>
      <c r="D3855" s="169">
        <v>145</v>
      </c>
      <c r="E3855" s="169">
        <v>175</v>
      </c>
      <c r="F3855" s="169">
        <v>260</v>
      </c>
      <c r="G3855" s="169">
        <v>975</v>
      </c>
      <c r="H3855" s="165">
        <f t="shared" si="70"/>
        <v>0.17948717948717949</v>
      </c>
      <c r="J3855" t="str">
        <v>Block Group 3, Census Tract 61.02, Knox County, Tennessee</v>
      </c>
    </row>
    <row r="3856" spans="1:10" x14ac:dyDescent="0.3">
      <c r="A3856" s="167" t="s">
        <v>7699</v>
      </c>
      <c r="B3856" s="168" t="s">
        <v>4766</v>
      </c>
      <c r="C3856" s="168" t="s">
        <v>7681</v>
      </c>
      <c r="D3856" s="169">
        <v>75</v>
      </c>
      <c r="E3856" s="169">
        <v>75</v>
      </c>
      <c r="F3856" s="169">
        <v>130</v>
      </c>
      <c r="G3856" s="170">
        <v>1595</v>
      </c>
      <c r="H3856" s="165">
        <f t="shared" si="70"/>
        <v>4.7021943573667714E-2</v>
      </c>
      <c r="J3856" t="str">
        <v>Block Group 3, Census Tract 61.03, Knox County, Tennessee</v>
      </c>
    </row>
    <row r="3857" spans="1:10" x14ac:dyDescent="0.3">
      <c r="A3857" s="167" t="s">
        <v>7699</v>
      </c>
      <c r="B3857" s="168" t="s">
        <v>4767</v>
      </c>
      <c r="C3857" s="168" t="s">
        <v>7681</v>
      </c>
      <c r="D3857" s="169">
        <v>35</v>
      </c>
      <c r="E3857" s="169">
        <v>70</v>
      </c>
      <c r="F3857" s="169">
        <v>255</v>
      </c>
      <c r="G3857" s="169">
        <v>930</v>
      </c>
      <c r="H3857" s="165">
        <f t="shared" si="70"/>
        <v>7.5268817204301078E-2</v>
      </c>
      <c r="J3857" t="str">
        <v>Block Group 3, Census Tract 61.04, Knox County, Tennessee</v>
      </c>
    </row>
    <row r="3858" spans="1:10" x14ac:dyDescent="0.3">
      <c r="A3858" s="167" t="s">
        <v>7699</v>
      </c>
      <c r="B3858" s="168" t="s">
        <v>4768</v>
      </c>
      <c r="C3858" s="168" t="s">
        <v>7681</v>
      </c>
      <c r="D3858" s="169">
        <v>510</v>
      </c>
      <c r="E3858" s="169">
        <v>510</v>
      </c>
      <c r="F3858" s="169">
        <v>865</v>
      </c>
      <c r="G3858" s="170">
        <v>1555</v>
      </c>
      <c r="H3858" s="165">
        <f t="shared" si="70"/>
        <v>0.32797427652733119</v>
      </c>
      <c r="J3858" t="str">
        <v>Block Group 3, Census Tract 610, Washington County, Tennessee</v>
      </c>
    </row>
    <row r="3859" spans="1:10" x14ac:dyDescent="0.3">
      <c r="A3859" s="167" t="s">
        <v>7699</v>
      </c>
      <c r="B3859" s="168" t="s">
        <v>4769</v>
      </c>
      <c r="C3859" s="168" t="s">
        <v>7681</v>
      </c>
      <c r="D3859" s="169">
        <v>840</v>
      </c>
      <c r="E3859" s="170">
        <v>1060</v>
      </c>
      <c r="F3859" s="170">
        <v>1630</v>
      </c>
      <c r="G3859" s="170">
        <v>1805</v>
      </c>
      <c r="H3859" s="165">
        <f t="shared" si="70"/>
        <v>0.58725761772853191</v>
      </c>
      <c r="J3859" t="str">
        <v>Block Group 3, Census Tract 611, Washington County, Tennessee</v>
      </c>
    </row>
    <row r="3860" spans="1:10" x14ac:dyDescent="0.3">
      <c r="A3860" s="167" t="s">
        <v>7699</v>
      </c>
      <c r="B3860" s="168" t="s">
        <v>4770</v>
      </c>
      <c r="C3860" s="168" t="s">
        <v>7681</v>
      </c>
      <c r="D3860" s="169">
        <v>515</v>
      </c>
      <c r="E3860" s="169">
        <v>725</v>
      </c>
      <c r="F3860" s="169">
        <v>785</v>
      </c>
      <c r="G3860" s="169">
        <v>910</v>
      </c>
      <c r="H3860" s="165">
        <f t="shared" si="70"/>
        <v>0.79670329670329665</v>
      </c>
      <c r="J3860" t="str">
        <v>Block Group 3, Census Tract 612, Washington County, Tennessee</v>
      </c>
    </row>
    <row r="3861" spans="1:10" x14ac:dyDescent="0.3">
      <c r="A3861" s="167" t="s">
        <v>7699</v>
      </c>
      <c r="B3861" s="168" t="s">
        <v>4771</v>
      </c>
      <c r="C3861" s="168" t="s">
        <v>7681</v>
      </c>
      <c r="D3861" s="169">
        <v>505</v>
      </c>
      <c r="E3861" s="169">
        <v>610</v>
      </c>
      <c r="F3861" s="169">
        <v>910</v>
      </c>
      <c r="G3861" s="170">
        <v>1205</v>
      </c>
      <c r="H3861" s="165">
        <f t="shared" si="70"/>
        <v>0.50622406639004147</v>
      </c>
      <c r="J3861" t="str">
        <v>Block Group 3, Census Tract 613.01, Washington County, Tennessee</v>
      </c>
    </row>
    <row r="3862" spans="1:10" x14ac:dyDescent="0.3">
      <c r="A3862" s="167" t="s">
        <v>7699</v>
      </c>
      <c r="B3862" s="168" t="s">
        <v>4772</v>
      </c>
      <c r="C3862" s="168" t="s">
        <v>7681</v>
      </c>
      <c r="D3862" s="169">
        <v>630</v>
      </c>
      <c r="E3862" s="169">
        <v>905</v>
      </c>
      <c r="F3862" s="170">
        <v>1095</v>
      </c>
      <c r="G3862" s="170">
        <v>1545</v>
      </c>
      <c r="H3862" s="165">
        <f t="shared" si="70"/>
        <v>0.58576051779935279</v>
      </c>
      <c r="J3862" t="str">
        <v>Block Group 3, Census Tract 613.02, Washington County, Tennessee</v>
      </c>
    </row>
    <row r="3863" spans="1:10" x14ac:dyDescent="0.3">
      <c r="A3863" s="167" t="s">
        <v>7699</v>
      </c>
      <c r="B3863" s="168" t="s">
        <v>4773</v>
      </c>
      <c r="C3863" s="168" t="s">
        <v>7681</v>
      </c>
      <c r="D3863" s="169">
        <v>90</v>
      </c>
      <c r="E3863" s="169">
        <v>305</v>
      </c>
      <c r="F3863" s="169">
        <v>305</v>
      </c>
      <c r="G3863" s="169">
        <v>440</v>
      </c>
      <c r="H3863" s="165">
        <f t="shared" si="70"/>
        <v>0.69318181818181823</v>
      </c>
      <c r="J3863" t="str">
        <v>Block Group 3, Census Tract 614.01, Washington County, Tennessee</v>
      </c>
    </row>
    <row r="3864" spans="1:10" x14ac:dyDescent="0.3">
      <c r="A3864" s="167" t="s">
        <v>7699</v>
      </c>
      <c r="B3864" s="168" t="s">
        <v>4774</v>
      </c>
      <c r="C3864" s="168" t="s">
        <v>7681</v>
      </c>
      <c r="D3864" s="170">
        <v>1185</v>
      </c>
      <c r="E3864" s="170">
        <v>1460</v>
      </c>
      <c r="F3864" s="170">
        <v>1660</v>
      </c>
      <c r="G3864" s="170">
        <v>1735</v>
      </c>
      <c r="H3864" s="165">
        <f t="shared" si="70"/>
        <v>0.84149855907780979</v>
      </c>
      <c r="J3864" t="str">
        <v>Block Group 3, Census Tract 614.03, Washington County, Tennessee</v>
      </c>
    </row>
    <row r="3865" spans="1:10" x14ac:dyDescent="0.3">
      <c r="A3865" s="167" t="s">
        <v>7699</v>
      </c>
      <c r="B3865" s="168" t="s">
        <v>4775</v>
      </c>
      <c r="C3865" s="168" t="s">
        <v>7681</v>
      </c>
      <c r="D3865" s="169">
        <v>790</v>
      </c>
      <c r="E3865" s="170">
        <v>1030</v>
      </c>
      <c r="F3865" s="170">
        <v>1115</v>
      </c>
      <c r="G3865" s="170">
        <v>1235</v>
      </c>
      <c r="H3865" s="165">
        <f t="shared" si="70"/>
        <v>0.83400809716599189</v>
      </c>
      <c r="J3865" t="str">
        <v>Block Group 3, Census Tract 615, Washington County, Tennessee</v>
      </c>
    </row>
    <row r="3866" spans="1:10" x14ac:dyDescent="0.3">
      <c r="A3866" s="167" t="s">
        <v>7699</v>
      </c>
      <c r="B3866" s="168" t="s">
        <v>4776</v>
      </c>
      <c r="C3866" s="168" t="s">
        <v>7681</v>
      </c>
      <c r="D3866" s="169">
        <v>590</v>
      </c>
      <c r="E3866" s="169">
        <v>705</v>
      </c>
      <c r="F3866" s="169">
        <v>760</v>
      </c>
      <c r="G3866" s="169">
        <v>775</v>
      </c>
      <c r="H3866" s="165">
        <f t="shared" si="70"/>
        <v>0.9096774193548387</v>
      </c>
      <c r="J3866" t="str">
        <v>Block Group 3, Census Tract 616.03, Washington County, Tennessee</v>
      </c>
    </row>
    <row r="3867" spans="1:10" x14ac:dyDescent="0.3">
      <c r="A3867" s="167" t="s">
        <v>7699</v>
      </c>
      <c r="B3867" s="168" t="s">
        <v>4777</v>
      </c>
      <c r="C3867" s="168" t="s">
        <v>7681</v>
      </c>
      <c r="D3867" s="169">
        <v>515</v>
      </c>
      <c r="E3867" s="169">
        <v>590</v>
      </c>
      <c r="F3867" s="169">
        <v>610</v>
      </c>
      <c r="G3867" s="169">
        <v>640</v>
      </c>
      <c r="H3867" s="165">
        <f t="shared" si="70"/>
        <v>0.921875</v>
      </c>
      <c r="J3867" t="str">
        <v>Block Group 3, Census Tract 616.04, Washington County, Tennessee</v>
      </c>
    </row>
    <row r="3868" spans="1:10" x14ac:dyDescent="0.3">
      <c r="A3868" s="167" t="s">
        <v>7699</v>
      </c>
      <c r="B3868" s="168" t="s">
        <v>4778</v>
      </c>
      <c r="C3868" s="168" t="s">
        <v>7681</v>
      </c>
      <c r="D3868" s="169">
        <v>345</v>
      </c>
      <c r="E3868" s="169">
        <v>345</v>
      </c>
      <c r="F3868" s="169">
        <v>505</v>
      </c>
      <c r="G3868" s="169">
        <v>555</v>
      </c>
      <c r="H3868" s="165">
        <f t="shared" si="70"/>
        <v>0.6216216216216216</v>
      </c>
      <c r="J3868" t="str">
        <v>Block Group 3, Census Tract 617.01, Washington County, Tennessee</v>
      </c>
    </row>
    <row r="3869" spans="1:10" x14ac:dyDescent="0.3">
      <c r="A3869" s="167" t="s">
        <v>7699</v>
      </c>
      <c r="B3869" s="168" t="s">
        <v>4779</v>
      </c>
      <c r="C3869" s="168" t="s">
        <v>7681</v>
      </c>
      <c r="D3869" s="169">
        <v>890</v>
      </c>
      <c r="E3869" s="170">
        <v>1360</v>
      </c>
      <c r="F3869" s="170">
        <v>1385</v>
      </c>
      <c r="G3869" s="170">
        <v>1435</v>
      </c>
      <c r="H3869" s="165">
        <f t="shared" si="70"/>
        <v>0.94773519163763065</v>
      </c>
      <c r="J3869" t="str">
        <v>Block Group 3, Census Tract 618, Washington County, Tennessee</v>
      </c>
    </row>
    <row r="3870" spans="1:10" x14ac:dyDescent="0.3">
      <c r="A3870" s="167" t="s">
        <v>7699</v>
      </c>
      <c r="B3870" s="168" t="s">
        <v>4780</v>
      </c>
      <c r="C3870" s="168" t="s">
        <v>7681</v>
      </c>
      <c r="D3870" s="170">
        <v>1190</v>
      </c>
      <c r="E3870" s="170">
        <v>1210</v>
      </c>
      <c r="F3870" s="170">
        <v>1680</v>
      </c>
      <c r="G3870" s="170">
        <v>2095</v>
      </c>
      <c r="H3870" s="165">
        <f t="shared" si="70"/>
        <v>0.57756563245823389</v>
      </c>
      <c r="J3870" t="str">
        <v>Block Group 3, Census Tract 619.02, Washington County, Tennessee</v>
      </c>
    </row>
    <row r="3871" spans="1:10" x14ac:dyDescent="0.3">
      <c r="A3871" s="167" t="s">
        <v>7699</v>
      </c>
      <c r="B3871" s="168" t="s">
        <v>4781</v>
      </c>
      <c r="C3871" s="168" t="s">
        <v>7681</v>
      </c>
      <c r="D3871" s="169">
        <v>970</v>
      </c>
      <c r="E3871" s="170">
        <v>1105</v>
      </c>
      <c r="F3871" s="170">
        <v>1545</v>
      </c>
      <c r="G3871" s="170">
        <v>1655</v>
      </c>
      <c r="H3871" s="165">
        <f t="shared" si="70"/>
        <v>0.66767371601208458</v>
      </c>
      <c r="J3871" t="str">
        <v>Block Group 3, Census Tract 62.02, Knox County, Tennessee</v>
      </c>
    </row>
    <row r="3872" spans="1:10" x14ac:dyDescent="0.3">
      <c r="A3872" s="167" t="s">
        <v>7699</v>
      </c>
      <c r="B3872" s="168" t="s">
        <v>4782</v>
      </c>
      <c r="C3872" s="168" t="s">
        <v>7681</v>
      </c>
      <c r="D3872" s="169">
        <v>235</v>
      </c>
      <c r="E3872" s="169">
        <v>340</v>
      </c>
      <c r="F3872" s="169">
        <v>420</v>
      </c>
      <c r="G3872" s="169">
        <v>420</v>
      </c>
      <c r="H3872" s="165">
        <f t="shared" si="70"/>
        <v>0.80952380952380953</v>
      </c>
      <c r="J3872" t="str">
        <v>Block Group 3, Census Tract 62.03, Knox County, Tennessee</v>
      </c>
    </row>
    <row r="3873" spans="1:10" x14ac:dyDescent="0.3">
      <c r="A3873" s="167" t="s">
        <v>7699</v>
      </c>
      <c r="B3873" s="168" t="s">
        <v>4783</v>
      </c>
      <c r="C3873" s="168" t="s">
        <v>7681</v>
      </c>
      <c r="D3873" s="169">
        <v>895</v>
      </c>
      <c r="E3873" s="170">
        <v>1145</v>
      </c>
      <c r="F3873" s="170">
        <v>1300</v>
      </c>
      <c r="G3873" s="170">
        <v>1430</v>
      </c>
      <c r="H3873" s="165">
        <f t="shared" si="70"/>
        <v>0.80069930069930073</v>
      </c>
      <c r="J3873" t="str">
        <v>Block Group 3, Census Tract 62.05, Knox County, Tennessee</v>
      </c>
    </row>
    <row r="3874" spans="1:10" x14ac:dyDescent="0.3">
      <c r="A3874" s="167" t="s">
        <v>7699</v>
      </c>
      <c r="B3874" s="168" t="s">
        <v>4784</v>
      </c>
      <c r="C3874" s="168" t="s">
        <v>7681</v>
      </c>
      <c r="D3874" s="169">
        <v>640</v>
      </c>
      <c r="E3874" s="169">
        <v>820</v>
      </c>
      <c r="F3874" s="170">
        <v>1160</v>
      </c>
      <c r="G3874" s="170">
        <v>1305</v>
      </c>
      <c r="H3874" s="165">
        <f t="shared" si="70"/>
        <v>0.62835249042145591</v>
      </c>
      <c r="J3874" t="str">
        <v>Block Group 3, Census Tract 62.06, Knox County, Tennessee</v>
      </c>
    </row>
    <row r="3875" spans="1:10" x14ac:dyDescent="0.3">
      <c r="A3875" s="167" t="s">
        <v>7699</v>
      </c>
      <c r="B3875" s="168" t="s">
        <v>4785</v>
      </c>
      <c r="C3875" s="168" t="s">
        <v>7681</v>
      </c>
      <c r="D3875" s="169">
        <v>515</v>
      </c>
      <c r="E3875" s="169">
        <v>680</v>
      </c>
      <c r="F3875" s="169">
        <v>725</v>
      </c>
      <c r="G3875" s="169">
        <v>725</v>
      </c>
      <c r="H3875" s="165">
        <f t="shared" si="70"/>
        <v>0.93793103448275861</v>
      </c>
      <c r="J3875" t="str">
        <v>Block Group 3, Census Tract 62.08, Knox County, Tennessee</v>
      </c>
    </row>
    <row r="3876" spans="1:10" x14ac:dyDescent="0.3">
      <c r="A3876" s="167" t="s">
        <v>7699</v>
      </c>
      <c r="B3876" s="168" t="s">
        <v>4786</v>
      </c>
      <c r="C3876" s="168" t="s">
        <v>7681</v>
      </c>
      <c r="D3876" s="170">
        <v>2100</v>
      </c>
      <c r="E3876" s="170">
        <v>2170</v>
      </c>
      <c r="F3876" s="170">
        <v>2415</v>
      </c>
      <c r="G3876" s="170">
        <v>2745</v>
      </c>
      <c r="H3876" s="165">
        <f t="shared" si="70"/>
        <v>0.79052823315118392</v>
      </c>
      <c r="J3876" t="str">
        <v>Block Group 3, Census Tract 620, Washington County, Tennessee</v>
      </c>
    </row>
    <row r="3877" spans="1:10" x14ac:dyDescent="0.3">
      <c r="A3877" s="167" t="s">
        <v>7699</v>
      </c>
      <c r="B3877" s="168" t="s">
        <v>4787</v>
      </c>
      <c r="C3877" s="168" t="s">
        <v>7681</v>
      </c>
      <c r="D3877" s="169">
        <v>255</v>
      </c>
      <c r="E3877" s="169">
        <v>270</v>
      </c>
      <c r="F3877" s="169">
        <v>425</v>
      </c>
      <c r="G3877" s="169">
        <v>445</v>
      </c>
      <c r="H3877" s="165">
        <f t="shared" si="70"/>
        <v>0.6067415730337079</v>
      </c>
      <c r="J3877" t="str">
        <v>Block Group 3, Census Tract 63, Shelby County, Tennessee</v>
      </c>
    </row>
    <row r="3878" spans="1:10" x14ac:dyDescent="0.3">
      <c r="A3878" s="167" t="s">
        <v>7699</v>
      </c>
      <c r="B3878" s="168" t="s">
        <v>4788</v>
      </c>
      <c r="C3878" s="168" t="s">
        <v>7681</v>
      </c>
      <c r="D3878" s="169">
        <v>435</v>
      </c>
      <c r="E3878" s="169">
        <v>655</v>
      </c>
      <c r="F3878" s="169">
        <v>800</v>
      </c>
      <c r="G3878" s="169">
        <v>895</v>
      </c>
      <c r="H3878" s="165">
        <f t="shared" si="70"/>
        <v>0.73184357541899436</v>
      </c>
      <c r="J3878" t="str">
        <v>Block Group 3, Census Tract 64.01, Knox County, Tennessee</v>
      </c>
    </row>
    <row r="3879" spans="1:10" x14ac:dyDescent="0.3">
      <c r="A3879" s="167" t="s">
        <v>7699</v>
      </c>
      <c r="B3879" s="168" t="s">
        <v>4789</v>
      </c>
      <c r="C3879" s="168" t="s">
        <v>7681</v>
      </c>
      <c r="D3879" s="169">
        <v>675</v>
      </c>
      <c r="E3879" s="169">
        <v>805</v>
      </c>
      <c r="F3879" s="169">
        <v>860</v>
      </c>
      <c r="G3879" s="170">
        <v>1110</v>
      </c>
      <c r="H3879" s="165">
        <f t="shared" si="70"/>
        <v>0.72522522522522526</v>
      </c>
      <c r="J3879" t="str">
        <v>Block Group 3, Census Tract 64.02, Knox County, Tennessee</v>
      </c>
    </row>
    <row r="3880" spans="1:10" x14ac:dyDescent="0.3">
      <c r="A3880" s="167" t="s">
        <v>7699</v>
      </c>
      <c r="B3880" s="168" t="s">
        <v>4790</v>
      </c>
      <c r="C3880" s="168" t="s">
        <v>7681</v>
      </c>
      <c r="D3880" s="169">
        <v>525</v>
      </c>
      <c r="E3880" s="169">
        <v>545</v>
      </c>
      <c r="F3880" s="169">
        <v>720</v>
      </c>
      <c r="G3880" s="169">
        <v>720</v>
      </c>
      <c r="H3880" s="165">
        <f t="shared" si="70"/>
        <v>0.75694444444444442</v>
      </c>
      <c r="J3880" t="str">
        <v>Block Group 3, Census Tract 65.01, Knox County, Tennessee</v>
      </c>
    </row>
    <row r="3881" spans="1:10" x14ac:dyDescent="0.3">
      <c r="A3881" s="167" t="s">
        <v>7699</v>
      </c>
      <c r="B3881" s="168" t="s">
        <v>4791</v>
      </c>
      <c r="C3881" s="168" t="s">
        <v>7681</v>
      </c>
      <c r="D3881" s="169">
        <v>770</v>
      </c>
      <c r="E3881" s="169">
        <v>770</v>
      </c>
      <c r="F3881" s="169">
        <v>830</v>
      </c>
      <c r="G3881" s="169">
        <v>830</v>
      </c>
      <c r="H3881" s="165">
        <f t="shared" si="70"/>
        <v>0.92771084337349397</v>
      </c>
      <c r="J3881" t="str">
        <v>Block Group 3, Census Tract 65.02, Knox County, Tennessee</v>
      </c>
    </row>
    <row r="3882" spans="1:10" x14ac:dyDescent="0.3">
      <c r="A3882" s="167" t="s">
        <v>7699</v>
      </c>
      <c r="B3882" s="168" t="s">
        <v>4792</v>
      </c>
      <c r="C3882" s="168" t="s">
        <v>7681</v>
      </c>
      <c r="D3882" s="169">
        <v>275</v>
      </c>
      <c r="E3882" s="169">
        <v>350</v>
      </c>
      <c r="F3882" s="169">
        <v>420</v>
      </c>
      <c r="G3882" s="169">
        <v>525</v>
      </c>
      <c r="H3882" s="165">
        <f t="shared" si="70"/>
        <v>0.66666666666666663</v>
      </c>
      <c r="J3882" t="str">
        <v>Block Group 3, Census Tract 66, Knox County, Tennessee</v>
      </c>
    </row>
    <row r="3883" spans="1:10" x14ac:dyDescent="0.3">
      <c r="A3883" s="167" t="s">
        <v>7699</v>
      </c>
      <c r="B3883" s="168" t="s">
        <v>4793</v>
      </c>
      <c r="C3883" s="168" t="s">
        <v>7681</v>
      </c>
      <c r="D3883" s="169">
        <v>315</v>
      </c>
      <c r="E3883" s="169">
        <v>435</v>
      </c>
      <c r="F3883" s="169">
        <v>615</v>
      </c>
      <c r="G3883" s="169">
        <v>640</v>
      </c>
      <c r="H3883" s="165">
        <f t="shared" si="70"/>
        <v>0.6796875</v>
      </c>
      <c r="J3883" t="str">
        <v>Block Group 3, Census Tract 67, Knox County, Tennessee</v>
      </c>
    </row>
    <row r="3884" spans="1:10" x14ac:dyDescent="0.3">
      <c r="A3884" s="167" t="s">
        <v>7699</v>
      </c>
      <c r="B3884" s="168" t="s">
        <v>4794</v>
      </c>
      <c r="C3884" s="168" t="s">
        <v>7681</v>
      </c>
      <c r="D3884" s="169">
        <v>670</v>
      </c>
      <c r="E3884" s="169">
        <v>670</v>
      </c>
      <c r="F3884" s="170">
        <v>1115</v>
      </c>
      <c r="G3884" s="170">
        <v>1475</v>
      </c>
      <c r="H3884" s="165">
        <f t="shared" si="70"/>
        <v>0.45423728813559322</v>
      </c>
      <c r="J3884" t="str">
        <v>Block Group 3, Census Tract 67, Shelby County, Tennessee</v>
      </c>
    </row>
    <row r="3885" spans="1:10" x14ac:dyDescent="0.3">
      <c r="A3885" s="167" t="s">
        <v>7699</v>
      </c>
      <c r="B3885" s="168" t="s">
        <v>4795</v>
      </c>
      <c r="C3885" s="168" t="s">
        <v>7681</v>
      </c>
      <c r="D3885" s="169">
        <v>655</v>
      </c>
      <c r="E3885" s="170">
        <v>1435</v>
      </c>
      <c r="F3885" s="170">
        <v>1765</v>
      </c>
      <c r="G3885" s="170">
        <v>2020</v>
      </c>
      <c r="H3885" s="165">
        <f t="shared" si="70"/>
        <v>0.71039603960396036</v>
      </c>
      <c r="J3885" t="str">
        <v>Block Group 3, Census Tract 68, Knox County, Tennessee</v>
      </c>
    </row>
    <row r="3886" spans="1:10" x14ac:dyDescent="0.3">
      <c r="A3886" s="167" t="s">
        <v>7699</v>
      </c>
      <c r="B3886" s="168" t="s">
        <v>4796</v>
      </c>
      <c r="C3886" s="168" t="s">
        <v>7681</v>
      </c>
      <c r="D3886" s="169">
        <v>180</v>
      </c>
      <c r="E3886" s="169">
        <v>460</v>
      </c>
      <c r="F3886" s="169">
        <v>525</v>
      </c>
      <c r="G3886" s="169">
        <v>735</v>
      </c>
      <c r="H3886" s="165">
        <f t="shared" si="70"/>
        <v>0.62585034013605445</v>
      </c>
      <c r="J3886" t="str">
        <v>Block Group 3, Census Tract 68, Shelby County, Tennessee</v>
      </c>
    </row>
    <row r="3887" spans="1:10" x14ac:dyDescent="0.3">
      <c r="A3887" s="167" t="s">
        <v>7699</v>
      </c>
      <c r="B3887" s="168" t="s">
        <v>4797</v>
      </c>
      <c r="C3887" s="168" t="s">
        <v>7681</v>
      </c>
      <c r="D3887" s="169">
        <v>365</v>
      </c>
      <c r="E3887" s="169">
        <v>620</v>
      </c>
      <c r="F3887" s="169">
        <v>715</v>
      </c>
      <c r="G3887" s="170">
        <v>1035</v>
      </c>
      <c r="H3887" s="165">
        <f t="shared" si="70"/>
        <v>0.59903381642512077</v>
      </c>
      <c r="J3887" t="str">
        <v>Block Group 3, Census Tract 69, Shelby County, Tennessee</v>
      </c>
    </row>
    <row r="3888" spans="1:10" x14ac:dyDescent="0.3">
      <c r="A3888" s="167" t="s">
        <v>7699</v>
      </c>
      <c r="B3888" s="168" t="s">
        <v>4798</v>
      </c>
      <c r="C3888" s="168" t="s">
        <v>7681</v>
      </c>
      <c r="D3888" s="169">
        <v>940</v>
      </c>
      <c r="E3888" s="170">
        <v>1080</v>
      </c>
      <c r="F3888" s="170">
        <v>1450</v>
      </c>
      <c r="G3888" s="170">
        <v>2020</v>
      </c>
      <c r="H3888" s="165">
        <f t="shared" si="70"/>
        <v>0.53465346534653468</v>
      </c>
      <c r="J3888" t="str">
        <v>Block Group 3, Census Tract 7, Hamilton County, Tennessee</v>
      </c>
    </row>
    <row r="3889" spans="1:10" x14ac:dyDescent="0.3">
      <c r="A3889" s="167" t="s">
        <v>7699</v>
      </c>
      <c r="B3889" s="168" t="s">
        <v>4799</v>
      </c>
      <c r="C3889" s="168" t="s">
        <v>7681</v>
      </c>
      <c r="D3889" s="169">
        <v>0</v>
      </c>
      <c r="E3889" s="169">
        <v>105</v>
      </c>
      <c r="F3889" s="169">
        <v>300</v>
      </c>
      <c r="G3889" s="169">
        <v>475</v>
      </c>
      <c r="H3889" s="165">
        <f t="shared" si="70"/>
        <v>0.22105263157894736</v>
      </c>
      <c r="J3889" t="str">
        <v>Block Group 3, Census Tract 7, Madison County, Tennessee</v>
      </c>
    </row>
    <row r="3890" spans="1:10" x14ac:dyDescent="0.3">
      <c r="A3890" s="167" t="s">
        <v>7699</v>
      </c>
      <c r="B3890" s="168" t="s">
        <v>4800</v>
      </c>
      <c r="C3890" s="168" t="s">
        <v>7681</v>
      </c>
      <c r="D3890" s="169">
        <v>320</v>
      </c>
      <c r="E3890" s="169">
        <v>520</v>
      </c>
      <c r="F3890" s="169">
        <v>840</v>
      </c>
      <c r="G3890" s="170">
        <v>1055</v>
      </c>
      <c r="H3890" s="165">
        <f t="shared" si="70"/>
        <v>0.49289099526066349</v>
      </c>
      <c r="J3890" t="str">
        <v>Block Group 3, Census Tract 7, Putnam County, Tennessee</v>
      </c>
    </row>
    <row r="3891" spans="1:10" x14ac:dyDescent="0.3">
      <c r="A3891" s="167" t="s">
        <v>7699</v>
      </c>
      <c r="B3891" s="168" t="s">
        <v>4801</v>
      </c>
      <c r="C3891" s="168" t="s">
        <v>7681</v>
      </c>
      <c r="D3891" s="169">
        <v>905</v>
      </c>
      <c r="E3891" s="170">
        <v>1675</v>
      </c>
      <c r="F3891" s="170">
        <v>1725</v>
      </c>
      <c r="G3891" s="170">
        <v>1955</v>
      </c>
      <c r="H3891" s="165">
        <f t="shared" si="70"/>
        <v>0.85677749360613809</v>
      </c>
      <c r="J3891" t="str">
        <v>Block Group 3, Census Tract 7, Shelby County, Tennessee</v>
      </c>
    </row>
    <row r="3892" spans="1:10" x14ac:dyDescent="0.3">
      <c r="A3892" s="167" t="s">
        <v>7699</v>
      </c>
      <c r="B3892" s="168" t="s">
        <v>4802</v>
      </c>
      <c r="C3892" s="168" t="s">
        <v>7681</v>
      </c>
      <c r="D3892" s="169">
        <v>375</v>
      </c>
      <c r="E3892" s="169">
        <v>960</v>
      </c>
      <c r="F3892" s="170">
        <v>1170</v>
      </c>
      <c r="G3892" s="170">
        <v>1600</v>
      </c>
      <c r="H3892" s="165">
        <f t="shared" si="70"/>
        <v>0.6</v>
      </c>
      <c r="J3892" t="str">
        <v>Block Group 3, Census Tract 70, Shelby County, Tennessee</v>
      </c>
    </row>
    <row r="3893" spans="1:10" x14ac:dyDescent="0.3">
      <c r="A3893" s="167" t="s">
        <v>7699</v>
      </c>
      <c r="B3893" s="168" t="s">
        <v>4803</v>
      </c>
      <c r="C3893" s="168" t="s">
        <v>7681</v>
      </c>
      <c r="D3893" s="170">
        <v>1195</v>
      </c>
      <c r="E3893" s="170">
        <v>1195</v>
      </c>
      <c r="F3893" s="170">
        <v>1195</v>
      </c>
      <c r="G3893" s="170">
        <v>1840</v>
      </c>
      <c r="H3893" s="165">
        <f t="shared" si="70"/>
        <v>0.64945652173913049</v>
      </c>
      <c r="J3893" t="str">
        <v>Block Group 3, Census Tract 701.02, Jefferson County, Tennessee</v>
      </c>
    </row>
    <row r="3894" spans="1:10" x14ac:dyDescent="0.3">
      <c r="A3894" s="167" t="s">
        <v>7699</v>
      </c>
      <c r="B3894" s="168" t="s">
        <v>4804</v>
      </c>
      <c r="C3894" s="168" t="s">
        <v>7681</v>
      </c>
      <c r="D3894" s="169">
        <v>450</v>
      </c>
      <c r="E3894" s="169">
        <v>650</v>
      </c>
      <c r="F3894" s="170">
        <v>1045</v>
      </c>
      <c r="G3894" s="170">
        <v>1640</v>
      </c>
      <c r="H3894" s="165">
        <f t="shared" si="70"/>
        <v>0.39634146341463417</v>
      </c>
      <c r="J3894" t="str">
        <v>Block Group 3, Census Tract 701.04, Cheatham County, Tennessee</v>
      </c>
    </row>
    <row r="3895" spans="1:10" x14ac:dyDescent="0.3">
      <c r="A3895" s="167" t="s">
        <v>7699</v>
      </c>
      <c r="B3895" s="168" t="s">
        <v>4805</v>
      </c>
      <c r="C3895" s="168" t="s">
        <v>7681</v>
      </c>
      <c r="D3895" s="170">
        <v>1150</v>
      </c>
      <c r="E3895" s="170">
        <v>1395</v>
      </c>
      <c r="F3895" s="170">
        <v>1445</v>
      </c>
      <c r="G3895" s="170">
        <v>1595</v>
      </c>
      <c r="H3895" s="165">
        <f t="shared" si="70"/>
        <v>0.87460815047021945</v>
      </c>
      <c r="J3895" t="str">
        <v>Block Group 3, Census Tract 702, Carter County, Tennessee</v>
      </c>
    </row>
    <row r="3896" spans="1:10" x14ac:dyDescent="0.3">
      <c r="A3896" s="167" t="s">
        <v>7699</v>
      </c>
      <c r="B3896" s="168" t="s">
        <v>4806</v>
      </c>
      <c r="C3896" s="168" t="s">
        <v>7681</v>
      </c>
      <c r="D3896" s="169">
        <v>960</v>
      </c>
      <c r="E3896" s="170">
        <v>1110</v>
      </c>
      <c r="F3896" s="170">
        <v>1265</v>
      </c>
      <c r="G3896" s="170">
        <v>1410</v>
      </c>
      <c r="H3896" s="165">
        <f t="shared" si="70"/>
        <v>0.78723404255319152</v>
      </c>
      <c r="J3896" t="str">
        <v>Block Group 3, Census Tract 702, Jefferson County, Tennessee</v>
      </c>
    </row>
    <row r="3897" spans="1:10" x14ac:dyDescent="0.3">
      <c r="A3897" s="167" t="s">
        <v>7699</v>
      </c>
      <c r="B3897" s="168" t="s">
        <v>4807</v>
      </c>
      <c r="C3897" s="168" t="s">
        <v>7681</v>
      </c>
      <c r="D3897" s="169">
        <v>180</v>
      </c>
      <c r="E3897" s="169">
        <v>215</v>
      </c>
      <c r="F3897" s="169">
        <v>250</v>
      </c>
      <c r="G3897" s="169">
        <v>250</v>
      </c>
      <c r="H3897" s="165">
        <f t="shared" si="70"/>
        <v>0.86</v>
      </c>
      <c r="J3897" t="str">
        <v>Block Group 3, Census Tract 702.02, Cheatham County, Tennessee</v>
      </c>
    </row>
    <row r="3898" spans="1:10" x14ac:dyDescent="0.3">
      <c r="A3898" s="167" t="s">
        <v>7699</v>
      </c>
      <c r="B3898" s="168" t="s">
        <v>4808</v>
      </c>
      <c r="C3898" s="168" t="s">
        <v>7681</v>
      </c>
      <c r="D3898" s="169">
        <v>405</v>
      </c>
      <c r="E3898" s="169">
        <v>655</v>
      </c>
      <c r="F3898" s="169">
        <v>690</v>
      </c>
      <c r="G3898" s="169">
        <v>715</v>
      </c>
      <c r="H3898" s="165">
        <f t="shared" si="70"/>
        <v>0.91608391608391604</v>
      </c>
      <c r="J3898" t="str">
        <v>Block Group 3, Census Tract 703, Carter County, Tennessee</v>
      </c>
    </row>
    <row r="3899" spans="1:10" x14ac:dyDescent="0.3">
      <c r="A3899" s="167" t="s">
        <v>7699</v>
      </c>
      <c r="B3899" s="168" t="s">
        <v>4809</v>
      </c>
      <c r="C3899" s="168" t="s">
        <v>7681</v>
      </c>
      <c r="D3899" s="169">
        <v>335</v>
      </c>
      <c r="E3899" s="169">
        <v>405</v>
      </c>
      <c r="F3899" s="169">
        <v>605</v>
      </c>
      <c r="G3899" s="169">
        <v>605</v>
      </c>
      <c r="H3899" s="165">
        <f t="shared" si="70"/>
        <v>0.66942148760330578</v>
      </c>
      <c r="J3899" t="str">
        <v>Block Group 3, Census Tract 703, Jefferson County, Tennessee</v>
      </c>
    </row>
    <row r="3900" spans="1:10" x14ac:dyDescent="0.3">
      <c r="A3900" s="167" t="s">
        <v>7699</v>
      </c>
      <c r="B3900" s="168" t="s">
        <v>4810</v>
      </c>
      <c r="C3900" s="168" t="s">
        <v>7681</v>
      </c>
      <c r="D3900" s="170">
        <v>2055</v>
      </c>
      <c r="E3900" s="170">
        <v>2595</v>
      </c>
      <c r="F3900" s="170">
        <v>2845</v>
      </c>
      <c r="G3900" s="170">
        <v>3055</v>
      </c>
      <c r="H3900" s="165">
        <f t="shared" si="70"/>
        <v>0.84942716857610479</v>
      </c>
      <c r="J3900" t="str">
        <v>Block Group 3, Census Tract 704.02, Cheatham County, Tennessee</v>
      </c>
    </row>
    <row r="3901" spans="1:10" x14ac:dyDescent="0.3">
      <c r="A3901" s="167" t="s">
        <v>7699</v>
      </c>
      <c r="B3901" s="168" t="s">
        <v>4811</v>
      </c>
      <c r="C3901" s="168" t="s">
        <v>7681</v>
      </c>
      <c r="D3901" s="169">
        <v>465</v>
      </c>
      <c r="E3901" s="169">
        <v>750</v>
      </c>
      <c r="F3901" s="170">
        <v>1130</v>
      </c>
      <c r="G3901" s="170">
        <v>1145</v>
      </c>
      <c r="H3901" s="165">
        <f t="shared" si="70"/>
        <v>0.65502183406113534</v>
      </c>
      <c r="J3901" t="str">
        <v>Block Group 3, Census Tract 705, Jefferson County, Tennessee</v>
      </c>
    </row>
    <row r="3902" spans="1:10" x14ac:dyDescent="0.3">
      <c r="A3902" s="167" t="s">
        <v>7699</v>
      </c>
      <c r="B3902" s="168" t="s">
        <v>4812</v>
      </c>
      <c r="C3902" s="168" t="s">
        <v>7681</v>
      </c>
      <c r="D3902" s="169">
        <v>375</v>
      </c>
      <c r="E3902" s="169">
        <v>590</v>
      </c>
      <c r="F3902" s="169">
        <v>625</v>
      </c>
      <c r="G3902" s="169">
        <v>660</v>
      </c>
      <c r="H3902" s="165">
        <f t="shared" si="70"/>
        <v>0.89393939393939392</v>
      </c>
      <c r="J3902" t="str">
        <v>Block Group 3, Census Tract 706, Jefferson County, Tennessee</v>
      </c>
    </row>
    <row r="3903" spans="1:10" x14ac:dyDescent="0.3">
      <c r="A3903" s="167" t="s">
        <v>7699</v>
      </c>
      <c r="B3903" s="168" t="s">
        <v>4813</v>
      </c>
      <c r="C3903" s="168" t="s">
        <v>7681</v>
      </c>
      <c r="D3903" s="169">
        <v>225</v>
      </c>
      <c r="E3903" s="169">
        <v>455</v>
      </c>
      <c r="F3903" s="169">
        <v>725</v>
      </c>
      <c r="G3903" s="169">
        <v>820</v>
      </c>
      <c r="H3903" s="165">
        <f t="shared" si="70"/>
        <v>0.55487804878048785</v>
      </c>
      <c r="J3903" t="str">
        <v>Block Group 3, Census Tract 708, Carter County, Tennessee</v>
      </c>
    </row>
    <row r="3904" spans="1:10" x14ac:dyDescent="0.3">
      <c r="A3904" s="167" t="s">
        <v>7699</v>
      </c>
      <c r="B3904" s="168" t="s">
        <v>4814</v>
      </c>
      <c r="C3904" s="168" t="s">
        <v>7681</v>
      </c>
      <c r="D3904" s="169">
        <v>325</v>
      </c>
      <c r="E3904" s="169">
        <v>400</v>
      </c>
      <c r="F3904" s="169">
        <v>440</v>
      </c>
      <c r="G3904" s="169">
        <v>675</v>
      </c>
      <c r="H3904" s="165">
        <f t="shared" si="70"/>
        <v>0.59259259259259256</v>
      </c>
      <c r="J3904" t="str">
        <v>Block Group 3, Census Tract 709, Jefferson County, Tennessee</v>
      </c>
    </row>
    <row r="3905" spans="1:10" x14ac:dyDescent="0.3">
      <c r="A3905" s="167" t="s">
        <v>7699</v>
      </c>
      <c r="B3905" s="168" t="s">
        <v>4815</v>
      </c>
      <c r="C3905" s="168" t="s">
        <v>7681</v>
      </c>
      <c r="D3905" s="169">
        <v>850</v>
      </c>
      <c r="E3905" s="170">
        <v>1490</v>
      </c>
      <c r="F3905" s="170">
        <v>1705</v>
      </c>
      <c r="G3905" s="170">
        <v>1785</v>
      </c>
      <c r="H3905" s="165">
        <f t="shared" si="70"/>
        <v>0.834733893557423</v>
      </c>
      <c r="J3905" t="str">
        <v>Block Group 3, Census Tract 71, Knox County, Tennessee</v>
      </c>
    </row>
    <row r="3906" spans="1:10" x14ac:dyDescent="0.3">
      <c r="A3906" s="167" t="s">
        <v>7699</v>
      </c>
      <c r="B3906" s="168" t="s">
        <v>4816</v>
      </c>
      <c r="C3906" s="168" t="s">
        <v>7681</v>
      </c>
      <c r="D3906" s="169">
        <v>825</v>
      </c>
      <c r="E3906" s="170">
        <v>1035</v>
      </c>
      <c r="F3906" s="170">
        <v>1235</v>
      </c>
      <c r="G3906" s="170">
        <v>1305</v>
      </c>
      <c r="H3906" s="165">
        <f t="shared" si="70"/>
        <v>0.7931034482758621</v>
      </c>
      <c r="J3906" t="str">
        <v>Block Group 3, Census Tract 713.01, Carter County, Tennessee</v>
      </c>
    </row>
    <row r="3907" spans="1:10" x14ac:dyDescent="0.3">
      <c r="A3907" s="167" t="s">
        <v>7699</v>
      </c>
      <c r="B3907" s="168" t="s">
        <v>4817</v>
      </c>
      <c r="C3907" s="168" t="s">
        <v>7681</v>
      </c>
      <c r="D3907" s="169">
        <v>480</v>
      </c>
      <c r="E3907" s="169">
        <v>530</v>
      </c>
      <c r="F3907" s="169">
        <v>530</v>
      </c>
      <c r="G3907" s="169">
        <v>540</v>
      </c>
      <c r="H3907" s="165">
        <f t="shared" si="70"/>
        <v>0.98148148148148151</v>
      </c>
      <c r="J3907" t="str">
        <v>Block Group 3, Census Tract 717, Carter County, Tennessee</v>
      </c>
    </row>
    <row r="3908" spans="1:10" x14ac:dyDescent="0.3">
      <c r="A3908" s="167" t="s">
        <v>7699</v>
      </c>
      <c r="B3908" s="168" t="s">
        <v>4818</v>
      </c>
      <c r="C3908" s="168" t="s">
        <v>7681</v>
      </c>
      <c r="D3908" s="170">
        <v>1870</v>
      </c>
      <c r="E3908" s="170">
        <v>2175</v>
      </c>
      <c r="F3908" s="170">
        <v>2815</v>
      </c>
      <c r="G3908" s="170">
        <v>2845</v>
      </c>
      <c r="H3908" s="165">
        <f t="shared" ref="H3908:H3971" si="71">E3908/G3908</f>
        <v>0.76449912126537789</v>
      </c>
      <c r="J3908" t="str">
        <v>Block Group 3, Census Tract 73, Shelby County, Tennessee</v>
      </c>
    </row>
    <row r="3909" spans="1:10" x14ac:dyDescent="0.3">
      <c r="A3909" s="167" t="s">
        <v>7699</v>
      </c>
      <c r="B3909" s="168" t="s">
        <v>4819</v>
      </c>
      <c r="C3909" s="168" t="s">
        <v>7681</v>
      </c>
      <c r="D3909" s="169">
        <v>380</v>
      </c>
      <c r="E3909" s="169">
        <v>740</v>
      </c>
      <c r="F3909" s="170">
        <v>1290</v>
      </c>
      <c r="G3909" s="170">
        <v>1450</v>
      </c>
      <c r="H3909" s="165">
        <f t="shared" si="71"/>
        <v>0.51034482758620692</v>
      </c>
      <c r="J3909" t="str">
        <v>Block Group 3, Census Tract 78.10, Shelby County, Tennessee</v>
      </c>
    </row>
    <row r="3910" spans="1:10" x14ac:dyDescent="0.3">
      <c r="A3910" s="167" t="s">
        <v>7699</v>
      </c>
      <c r="B3910" s="168" t="s">
        <v>4820</v>
      </c>
      <c r="C3910" s="168" t="s">
        <v>7681</v>
      </c>
      <c r="D3910" s="169">
        <v>535</v>
      </c>
      <c r="E3910" s="169">
        <v>645</v>
      </c>
      <c r="F3910" s="169">
        <v>925</v>
      </c>
      <c r="G3910" s="170">
        <v>1215</v>
      </c>
      <c r="H3910" s="165">
        <f t="shared" si="71"/>
        <v>0.53086419753086422</v>
      </c>
      <c r="J3910" t="str">
        <v>Block Group 3, Census Tract 78.21, Shelby County, Tennessee</v>
      </c>
    </row>
    <row r="3911" spans="1:10" x14ac:dyDescent="0.3">
      <c r="A3911" s="167" t="s">
        <v>7699</v>
      </c>
      <c r="B3911" s="168" t="s">
        <v>4821</v>
      </c>
      <c r="C3911" s="168" t="s">
        <v>7681</v>
      </c>
      <c r="D3911" s="170">
        <v>1130</v>
      </c>
      <c r="E3911" s="170">
        <v>1480</v>
      </c>
      <c r="F3911" s="170">
        <v>1980</v>
      </c>
      <c r="G3911" s="170">
        <v>2175</v>
      </c>
      <c r="H3911" s="165">
        <f t="shared" si="71"/>
        <v>0.68045977011494252</v>
      </c>
      <c r="J3911" t="str">
        <v>Block Group 3, Census Tract 79, Shelby County, Tennessee</v>
      </c>
    </row>
    <row r="3912" spans="1:10" x14ac:dyDescent="0.3">
      <c r="A3912" s="167" t="s">
        <v>7699</v>
      </c>
      <c r="B3912" s="168" t="s">
        <v>4822</v>
      </c>
      <c r="C3912" s="168" t="s">
        <v>7681</v>
      </c>
      <c r="D3912" s="169">
        <v>435</v>
      </c>
      <c r="E3912" s="169">
        <v>490</v>
      </c>
      <c r="F3912" s="169">
        <v>675</v>
      </c>
      <c r="G3912" s="169">
        <v>990</v>
      </c>
      <c r="H3912" s="165">
        <f t="shared" si="71"/>
        <v>0.49494949494949497</v>
      </c>
      <c r="J3912" t="str">
        <v>Block Group 3, Census Tract 8, Knox County, Tennessee</v>
      </c>
    </row>
    <row r="3913" spans="1:10" x14ac:dyDescent="0.3">
      <c r="A3913" s="167" t="s">
        <v>7699</v>
      </c>
      <c r="B3913" s="168" t="s">
        <v>4823</v>
      </c>
      <c r="C3913" s="168" t="s">
        <v>7681</v>
      </c>
      <c r="D3913" s="169">
        <v>835</v>
      </c>
      <c r="E3913" s="170">
        <v>1200</v>
      </c>
      <c r="F3913" s="170">
        <v>1415</v>
      </c>
      <c r="G3913" s="170">
        <v>1475</v>
      </c>
      <c r="H3913" s="165">
        <f t="shared" si="71"/>
        <v>0.81355932203389836</v>
      </c>
      <c r="J3913" t="str">
        <v>Block Group 3, Census Tract 8, Putnam County, Tennessee</v>
      </c>
    </row>
    <row r="3914" spans="1:10" x14ac:dyDescent="0.3">
      <c r="A3914" s="167" t="s">
        <v>7699</v>
      </c>
      <c r="B3914" s="168" t="s">
        <v>4824</v>
      </c>
      <c r="C3914" s="168" t="s">
        <v>7681</v>
      </c>
      <c r="D3914" s="169">
        <v>325</v>
      </c>
      <c r="E3914" s="169">
        <v>560</v>
      </c>
      <c r="F3914" s="169">
        <v>800</v>
      </c>
      <c r="G3914" s="170">
        <v>1180</v>
      </c>
      <c r="H3914" s="165">
        <f t="shared" si="71"/>
        <v>0.47457627118644069</v>
      </c>
      <c r="J3914" t="str">
        <v>Block Group 3, Census Tract 8, Shelby County, Tennessee</v>
      </c>
    </row>
    <row r="3915" spans="1:10" x14ac:dyDescent="0.3">
      <c r="A3915" s="167" t="s">
        <v>7699</v>
      </c>
      <c r="B3915" s="168" t="s">
        <v>4825</v>
      </c>
      <c r="C3915" s="168" t="s">
        <v>7681</v>
      </c>
      <c r="D3915" s="169">
        <v>795</v>
      </c>
      <c r="E3915" s="170">
        <v>1235</v>
      </c>
      <c r="F3915" s="170">
        <v>1680</v>
      </c>
      <c r="G3915" s="170">
        <v>1950</v>
      </c>
      <c r="H3915" s="165">
        <f t="shared" si="71"/>
        <v>0.6333333333333333</v>
      </c>
      <c r="J3915" t="str">
        <v>Block Group 3, Census Tract 80, Shelby County, Tennessee</v>
      </c>
    </row>
    <row r="3916" spans="1:10" x14ac:dyDescent="0.3">
      <c r="A3916" s="167" t="s">
        <v>7699</v>
      </c>
      <c r="B3916" s="168" t="s">
        <v>4826</v>
      </c>
      <c r="C3916" s="168" t="s">
        <v>7681</v>
      </c>
      <c r="D3916" s="169">
        <v>645</v>
      </c>
      <c r="E3916" s="169">
        <v>990</v>
      </c>
      <c r="F3916" s="170">
        <v>1265</v>
      </c>
      <c r="G3916" s="170">
        <v>1405</v>
      </c>
      <c r="H3916" s="165">
        <f t="shared" si="71"/>
        <v>0.70462633451957291</v>
      </c>
      <c r="J3916" t="str">
        <v>Block Group 3, Census Tract 801.01, Sevier County, Tennessee</v>
      </c>
    </row>
    <row r="3917" spans="1:10" x14ac:dyDescent="0.3">
      <c r="A3917" s="167" t="s">
        <v>7699</v>
      </c>
      <c r="B3917" s="168" t="s">
        <v>4827</v>
      </c>
      <c r="C3917" s="168" t="s">
        <v>7681</v>
      </c>
      <c r="D3917" s="170">
        <v>1685</v>
      </c>
      <c r="E3917" s="170">
        <v>1750</v>
      </c>
      <c r="F3917" s="170">
        <v>2245</v>
      </c>
      <c r="G3917" s="170">
        <v>2505</v>
      </c>
      <c r="H3917" s="165">
        <f t="shared" si="71"/>
        <v>0.69860279441117767</v>
      </c>
      <c r="J3917" t="str">
        <v>Block Group 3, Census Tract 801.03, Robertson County, Tennessee</v>
      </c>
    </row>
    <row r="3918" spans="1:10" x14ac:dyDescent="0.3">
      <c r="A3918" s="167" t="s">
        <v>7699</v>
      </c>
      <c r="B3918" s="168" t="s">
        <v>4828</v>
      </c>
      <c r="C3918" s="168" t="s">
        <v>7681</v>
      </c>
      <c r="D3918" s="169">
        <v>380</v>
      </c>
      <c r="E3918" s="169">
        <v>670</v>
      </c>
      <c r="F3918" s="169">
        <v>875</v>
      </c>
      <c r="G3918" s="170">
        <v>1265</v>
      </c>
      <c r="H3918" s="165">
        <f t="shared" si="71"/>
        <v>0.52964426877470361</v>
      </c>
      <c r="J3918" t="str">
        <v>Block Group 3, Census Tract 801.03, Sevier County, Tennessee</v>
      </c>
    </row>
    <row r="3919" spans="1:10" x14ac:dyDescent="0.3">
      <c r="A3919" s="167" t="s">
        <v>7699</v>
      </c>
      <c r="B3919" s="168" t="s">
        <v>4829</v>
      </c>
      <c r="C3919" s="168" t="s">
        <v>7681</v>
      </c>
      <c r="D3919" s="169">
        <v>95</v>
      </c>
      <c r="E3919" s="169">
        <v>125</v>
      </c>
      <c r="F3919" s="169">
        <v>215</v>
      </c>
      <c r="G3919" s="169">
        <v>800</v>
      </c>
      <c r="H3919" s="165">
        <f t="shared" si="71"/>
        <v>0.15625</v>
      </c>
      <c r="J3919" t="str">
        <v>Block Group 3, Census Tract 801.04, Robertson County, Tennessee</v>
      </c>
    </row>
    <row r="3920" spans="1:10" x14ac:dyDescent="0.3">
      <c r="A3920" s="167" t="s">
        <v>7699</v>
      </c>
      <c r="B3920" s="168" t="s">
        <v>4830</v>
      </c>
      <c r="C3920" s="168" t="s">
        <v>7681</v>
      </c>
      <c r="D3920" s="169">
        <v>290</v>
      </c>
      <c r="E3920" s="169">
        <v>445</v>
      </c>
      <c r="F3920" s="169">
        <v>505</v>
      </c>
      <c r="G3920" s="170">
        <v>1240</v>
      </c>
      <c r="H3920" s="165">
        <f t="shared" si="71"/>
        <v>0.3588709677419355</v>
      </c>
      <c r="J3920" t="str">
        <v>Block Group 3, Census Tract 802, Robertson County, Tennessee</v>
      </c>
    </row>
    <row r="3921" spans="1:10" x14ac:dyDescent="0.3">
      <c r="A3921" s="167" t="s">
        <v>7699</v>
      </c>
      <c r="B3921" s="168" t="s">
        <v>4831</v>
      </c>
      <c r="C3921" s="168" t="s">
        <v>7681</v>
      </c>
      <c r="D3921" s="169">
        <v>205</v>
      </c>
      <c r="E3921" s="169">
        <v>575</v>
      </c>
      <c r="F3921" s="169">
        <v>760</v>
      </c>
      <c r="G3921" s="169">
        <v>890</v>
      </c>
      <c r="H3921" s="165">
        <f t="shared" si="71"/>
        <v>0.6460674157303371</v>
      </c>
      <c r="J3921" t="str">
        <v>Block Group 3, Census Tract 802, Unicoi County, Tennessee</v>
      </c>
    </row>
    <row r="3922" spans="1:10" x14ac:dyDescent="0.3">
      <c r="A3922" s="167" t="s">
        <v>7699</v>
      </c>
      <c r="B3922" s="168" t="s">
        <v>4832</v>
      </c>
      <c r="C3922" s="168" t="s">
        <v>7681</v>
      </c>
      <c r="D3922" s="169">
        <v>700</v>
      </c>
      <c r="E3922" s="169">
        <v>920</v>
      </c>
      <c r="F3922" s="170">
        <v>1060</v>
      </c>
      <c r="G3922" s="170">
        <v>1425</v>
      </c>
      <c r="H3922" s="165">
        <f t="shared" si="71"/>
        <v>0.64561403508771931</v>
      </c>
      <c r="J3922" t="str">
        <v>Block Group 3, Census Tract 802.02, Sevier County, Tennessee</v>
      </c>
    </row>
    <row r="3923" spans="1:10" x14ac:dyDescent="0.3">
      <c r="A3923" s="167" t="s">
        <v>7699</v>
      </c>
      <c r="B3923" s="168" t="s">
        <v>4833</v>
      </c>
      <c r="C3923" s="168" t="s">
        <v>7681</v>
      </c>
      <c r="D3923" s="169">
        <v>320</v>
      </c>
      <c r="E3923" s="169">
        <v>425</v>
      </c>
      <c r="F3923" s="169">
        <v>895</v>
      </c>
      <c r="G3923" s="169">
        <v>940</v>
      </c>
      <c r="H3923" s="165">
        <f t="shared" si="71"/>
        <v>0.4521276595744681</v>
      </c>
      <c r="J3923" t="str">
        <v>Block Group 3, Census Tract 802.03, Sevier County, Tennessee</v>
      </c>
    </row>
    <row r="3924" spans="1:10" x14ac:dyDescent="0.3">
      <c r="A3924" s="167" t="s">
        <v>7699</v>
      </c>
      <c r="B3924" s="168" t="s">
        <v>4834</v>
      </c>
      <c r="C3924" s="168" t="s">
        <v>7681</v>
      </c>
      <c r="D3924" s="169">
        <v>355</v>
      </c>
      <c r="E3924" s="169">
        <v>655</v>
      </c>
      <c r="F3924" s="169">
        <v>990</v>
      </c>
      <c r="G3924" s="170">
        <v>1170</v>
      </c>
      <c r="H3924" s="165">
        <f t="shared" si="71"/>
        <v>0.55982905982905984</v>
      </c>
      <c r="J3924" t="str">
        <v>Block Group 3, Census Tract 803, Sevier County, Tennessee</v>
      </c>
    </row>
    <row r="3925" spans="1:10" x14ac:dyDescent="0.3">
      <c r="A3925" s="167" t="s">
        <v>7699</v>
      </c>
      <c r="B3925" s="168" t="s">
        <v>4835</v>
      </c>
      <c r="C3925" s="168" t="s">
        <v>7681</v>
      </c>
      <c r="D3925" s="169">
        <v>870</v>
      </c>
      <c r="E3925" s="169">
        <v>955</v>
      </c>
      <c r="F3925" s="170">
        <v>1370</v>
      </c>
      <c r="G3925" s="170">
        <v>1510</v>
      </c>
      <c r="H3925" s="165">
        <f t="shared" si="71"/>
        <v>0.63245033112582782</v>
      </c>
      <c r="J3925" t="str">
        <v>Block Group 3, Census Tract 803, Unicoi County, Tennessee</v>
      </c>
    </row>
    <row r="3926" spans="1:10" x14ac:dyDescent="0.3">
      <c r="A3926" s="167" t="s">
        <v>7699</v>
      </c>
      <c r="B3926" s="168" t="s">
        <v>4836</v>
      </c>
      <c r="C3926" s="168" t="s">
        <v>7681</v>
      </c>
      <c r="D3926" s="169">
        <v>315</v>
      </c>
      <c r="E3926" s="169">
        <v>460</v>
      </c>
      <c r="F3926" s="169">
        <v>555</v>
      </c>
      <c r="G3926" s="169">
        <v>705</v>
      </c>
      <c r="H3926" s="165">
        <f t="shared" si="71"/>
        <v>0.65248226950354615</v>
      </c>
      <c r="J3926" t="str">
        <v>Block Group 3, Census Tract 804, Unicoi County, Tennessee</v>
      </c>
    </row>
    <row r="3927" spans="1:10" x14ac:dyDescent="0.3">
      <c r="A3927" s="167" t="s">
        <v>7699</v>
      </c>
      <c r="B3927" s="168" t="s">
        <v>4837</v>
      </c>
      <c r="C3927" s="168" t="s">
        <v>7681</v>
      </c>
      <c r="D3927" s="169">
        <v>315</v>
      </c>
      <c r="E3927" s="169">
        <v>525</v>
      </c>
      <c r="F3927" s="169">
        <v>810</v>
      </c>
      <c r="G3927" s="169">
        <v>860</v>
      </c>
      <c r="H3927" s="165">
        <f t="shared" si="71"/>
        <v>0.61046511627906974</v>
      </c>
      <c r="J3927" t="str">
        <v>Block Group 3, Census Tract 804.01, Robertson County, Tennessee</v>
      </c>
    </row>
    <row r="3928" spans="1:10" x14ac:dyDescent="0.3">
      <c r="A3928" s="167" t="s">
        <v>7699</v>
      </c>
      <c r="B3928" s="168" t="s">
        <v>4838</v>
      </c>
      <c r="C3928" s="168" t="s">
        <v>7681</v>
      </c>
      <c r="D3928" s="169">
        <v>480</v>
      </c>
      <c r="E3928" s="169">
        <v>615</v>
      </c>
      <c r="F3928" s="169">
        <v>750</v>
      </c>
      <c r="G3928" s="169">
        <v>760</v>
      </c>
      <c r="H3928" s="165">
        <f t="shared" si="71"/>
        <v>0.80921052631578949</v>
      </c>
      <c r="J3928" t="str">
        <v>Block Group 3, Census Tract 804.02, Robertson County, Tennessee</v>
      </c>
    </row>
    <row r="3929" spans="1:10" x14ac:dyDescent="0.3">
      <c r="A3929" s="167" t="s">
        <v>7699</v>
      </c>
      <c r="B3929" s="168" t="s">
        <v>4839</v>
      </c>
      <c r="C3929" s="168" t="s">
        <v>7681</v>
      </c>
      <c r="D3929" s="169">
        <v>605</v>
      </c>
      <c r="E3929" s="169">
        <v>635</v>
      </c>
      <c r="F3929" s="169">
        <v>795</v>
      </c>
      <c r="G3929" s="169">
        <v>880</v>
      </c>
      <c r="H3929" s="165">
        <f t="shared" si="71"/>
        <v>0.72159090909090906</v>
      </c>
      <c r="J3929" t="str">
        <v>Block Group 3, Census Tract 805, Robertson County, Tennessee</v>
      </c>
    </row>
    <row r="3930" spans="1:10" x14ac:dyDescent="0.3">
      <c r="A3930" s="167" t="s">
        <v>7699</v>
      </c>
      <c r="B3930" s="168" t="s">
        <v>4840</v>
      </c>
      <c r="C3930" s="168" t="s">
        <v>7681</v>
      </c>
      <c r="D3930" s="169">
        <v>230</v>
      </c>
      <c r="E3930" s="169">
        <v>265</v>
      </c>
      <c r="F3930" s="169">
        <v>285</v>
      </c>
      <c r="G3930" s="169">
        <v>345</v>
      </c>
      <c r="H3930" s="165">
        <f t="shared" si="71"/>
        <v>0.76811594202898548</v>
      </c>
      <c r="J3930" t="str">
        <v>Block Group 3, Census Tract 805, Sevier County, Tennessee</v>
      </c>
    </row>
    <row r="3931" spans="1:10" x14ac:dyDescent="0.3">
      <c r="A3931" s="167" t="s">
        <v>7699</v>
      </c>
      <c r="B3931" s="168" t="s">
        <v>4841</v>
      </c>
      <c r="C3931" s="168" t="s">
        <v>7681</v>
      </c>
      <c r="D3931" s="169">
        <v>265</v>
      </c>
      <c r="E3931" s="169">
        <v>395</v>
      </c>
      <c r="F3931" s="169">
        <v>395</v>
      </c>
      <c r="G3931" s="169">
        <v>405</v>
      </c>
      <c r="H3931" s="165">
        <f t="shared" si="71"/>
        <v>0.97530864197530864</v>
      </c>
      <c r="J3931" t="str">
        <v>Block Group 3, Census Tract 806.01, Sevier County, Tennessee</v>
      </c>
    </row>
    <row r="3932" spans="1:10" x14ac:dyDescent="0.3">
      <c r="A3932" s="167" t="s">
        <v>7699</v>
      </c>
      <c r="B3932" s="168" t="s">
        <v>4842</v>
      </c>
      <c r="C3932" s="168" t="s">
        <v>7681</v>
      </c>
      <c r="D3932" s="169">
        <v>245</v>
      </c>
      <c r="E3932" s="169">
        <v>245</v>
      </c>
      <c r="F3932" s="169">
        <v>325</v>
      </c>
      <c r="G3932" s="169">
        <v>340</v>
      </c>
      <c r="H3932" s="165">
        <f t="shared" si="71"/>
        <v>0.72058823529411764</v>
      </c>
      <c r="J3932" t="str">
        <v>Block Group 3, Census Tract 806.03, Sevier County, Tennessee</v>
      </c>
    </row>
    <row r="3933" spans="1:10" x14ac:dyDescent="0.3">
      <c r="A3933" s="167" t="s">
        <v>7699</v>
      </c>
      <c r="B3933" s="168" t="s">
        <v>4843</v>
      </c>
      <c r="C3933" s="168" t="s">
        <v>7681</v>
      </c>
      <c r="D3933" s="169">
        <v>215</v>
      </c>
      <c r="E3933" s="169">
        <v>350</v>
      </c>
      <c r="F3933" s="169">
        <v>485</v>
      </c>
      <c r="G3933" s="169">
        <v>515</v>
      </c>
      <c r="H3933" s="165">
        <f t="shared" si="71"/>
        <v>0.67961165048543692</v>
      </c>
      <c r="J3933" t="str">
        <v>Block Group 3, Census Tract 806.04, Robertson County, Tennessee</v>
      </c>
    </row>
    <row r="3934" spans="1:10" x14ac:dyDescent="0.3">
      <c r="A3934" s="167" t="s">
        <v>7699</v>
      </c>
      <c r="B3934" s="168" t="s">
        <v>4844</v>
      </c>
      <c r="C3934" s="168" t="s">
        <v>7681</v>
      </c>
      <c r="D3934" s="169">
        <v>230</v>
      </c>
      <c r="E3934" s="169">
        <v>305</v>
      </c>
      <c r="F3934" s="169">
        <v>440</v>
      </c>
      <c r="G3934" s="169">
        <v>565</v>
      </c>
      <c r="H3934" s="165">
        <f t="shared" si="71"/>
        <v>0.53982300884955747</v>
      </c>
      <c r="J3934" t="str">
        <v>Block Group 3, Census Tract 806.04, Sevier County, Tennessee</v>
      </c>
    </row>
    <row r="3935" spans="1:10" x14ac:dyDescent="0.3">
      <c r="A3935" s="167" t="s">
        <v>7699</v>
      </c>
      <c r="B3935" s="168" t="s">
        <v>4845</v>
      </c>
      <c r="C3935" s="168" t="s">
        <v>7681</v>
      </c>
      <c r="D3935" s="169">
        <v>0</v>
      </c>
      <c r="E3935" s="169">
        <v>0</v>
      </c>
      <c r="F3935" s="169">
        <v>0</v>
      </c>
      <c r="G3935" s="169">
        <v>0</v>
      </c>
      <c r="H3935" s="165" t="e">
        <f t="shared" si="71"/>
        <v>#DIV/0!</v>
      </c>
      <c r="J3935" t="str">
        <v>Block Group 3, Census Tract 806.06, Robertson County, Tennessee</v>
      </c>
    </row>
    <row r="3936" spans="1:10" x14ac:dyDescent="0.3">
      <c r="A3936" s="167" t="s">
        <v>7699</v>
      </c>
      <c r="B3936" s="168" t="s">
        <v>4846</v>
      </c>
      <c r="C3936" s="168" t="s">
        <v>7681</v>
      </c>
      <c r="D3936" s="169">
        <v>435</v>
      </c>
      <c r="E3936" s="169">
        <v>435</v>
      </c>
      <c r="F3936" s="169">
        <v>435</v>
      </c>
      <c r="G3936" s="169">
        <v>435</v>
      </c>
      <c r="H3936" s="165">
        <f t="shared" si="71"/>
        <v>1</v>
      </c>
      <c r="J3936" t="str">
        <v>Block Group 3, Census Tract 807.02, Sevier County, Tennessee</v>
      </c>
    </row>
    <row r="3937" spans="1:10" x14ac:dyDescent="0.3">
      <c r="A3937" s="167" t="s">
        <v>7699</v>
      </c>
      <c r="B3937" s="168" t="s">
        <v>4847</v>
      </c>
      <c r="C3937" s="168" t="s">
        <v>7681</v>
      </c>
      <c r="D3937" s="169">
        <v>195</v>
      </c>
      <c r="E3937" s="169">
        <v>195</v>
      </c>
      <c r="F3937" s="169">
        <v>355</v>
      </c>
      <c r="G3937" s="169">
        <v>355</v>
      </c>
      <c r="H3937" s="165">
        <f t="shared" si="71"/>
        <v>0.54929577464788737</v>
      </c>
      <c r="J3937" t="str">
        <v>Block Group 3, Census Tract 809.01, Sevier County, Tennessee</v>
      </c>
    </row>
    <row r="3938" spans="1:10" x14ac:dyDescent="0.3">
      <c r="A3938" s="167" t="s">
        <v>7699</v>
      </c>
      <c r="B3938" s="168" t="s">
        <v>4848</v>
      </c>
      <c r="C3938" s="168" t="s">
        <v>7681</v>
      </c>
      <c r="D3938" s="169">
        <v>480</v>
      </c>
      <c r="E3938" s="169">
        <v>515</v>
      </c>
      <c r="F3938" s="169">
        <v>575</v>
      </c>
      <c r="G3938" s="169">
        <v>660</v>
      </c>
      <c r="H3938" s="165">
        <f t="shared" si="71"/>
        <v>0.78030303030303028</v>
      </c>
      <c r="J3938" t="str">
        <v>Block Group 3, Census Tract 81.10, Shelby County, Tennessee</v>
      </c>
    </row>
    <row r="3939" spans="1:10" x14ac:dyDescent="0.3">
      <c r="A3939" s="167" t="s">
        <v>7699</v>
      </c>
      <c r="B3939" s="168" t="s">
        <v>4849</v>
      </c>
      <c r="C3939" s="168" t="s">
        <v>7681</v>
      </c>
      <c r="D3939" s="169">
        <v>340</v>
      </c>
      <c r="E3939" s="169">
        <v>505</v>
      </c>
      <c r="F3939" s="169">
        <v>550</v>
      </c>
      <c r="G3939" s="169">
        <v>795</v>
      </c>
      <c r="H3939" s="165">
        <f t="shared" si="71"/>
        <v>0.63522012578616349</v>
      </c>
      <c r="J3939" t="str">
        <v>Block Group 3, Census Tract 81.20, Shelby County, Tennessee</v>
      </c>
    </row>
    <row r="3940" spans="1:10" x14ac:dyDescent="0.3">
      <c r="A3940" s="167" t="s">
        <v>7699</v>
      </c>
      <c r="B3940" s="168" t="s">
        <v>4850</v>
      </c>
      <c r="C3940" s="168" t="s">
        <v>7681</v>
      </c>
      <c r="D3940" s="169">
        <v>600</v>
      </c>
      <c r="E3940" s="169">
        <v>720</v>
      </c>
      <c r="F3940" s="169">
        <v>735</v>
      </c>
      <c r="G3940" s="169">
        <v>735</v>
      </c>
      <c r="H3940" s="165">
        <f t="shared" si="71"/>
        <v>0.97959183673469385</v>
      </c>
      <c r="J3940" t="str">
        <v>Block Group 3, Census Tract 810.01, Sevier County, Tennessee</v>
      </c>
    </row>
    <row r="3941" spans="1:10" x14ac:dyDescent="0.3">
      <c r="A3941" s="167" t="s">
        <v>7699</v>
      </c>
      <c r="B3941" s="168" t="s">
        <v>4851</v>
      </c>
      <c r="C3941" s="168" t="s">
        <v>7681</v>
      </c>
      <c r="D3941" s="169">
        <v>415</v>
      </c>
      <c r="E3941" s="169">
        <v>485</v>
      </c>
      <c r="F3941" s="169">
        <v>520</v>
      </c>
      <c r="G3941" s="169">
        <v>520</v>
      </c>
      <c r="H3941" s="165">
        <f t="shared" si="71"/>
        <v>0.93269230769230771</v>
      </c>
      <c r="J3941" t="str">
        <v>Block Group 3, Census Tract 810.02, Sevier County, Tennessee</v>
      </c>
    </row>
    <row r="3942" spans="1:10" x14ac:dyDescent="0.3">
      <c r="A3942" s="167" t="s">
        <v>7699</v>
      </c>
      <c r="B3942" s="168" t="s">
        <v>4852</v>
      </c>
      <c r="C3942" s="168" t="s">
        <v>7681</v>
      </c>
      <c r="D3942" s="169">
        <v>665</v>
      </c>
      <c r="E3942" s="169">
        <v>690</v>
      </c>
      <c r="F3942" s="169">
        <v>720</v>
      </c>
      <c r="G3942" s="169">
        <v>760</v>
      </c>
      <c r="H3942" s="165">
        <f t="shared" si="71"/>
        <v>0.90789473684210531</v>
      </c>
      <c r="J3942" t="str">
        <v>Block Group 3, Census Tract 811.01, Sevier County, Tennessee</v>
      </c>
    </row>
    <row r="3943" spans="1:10" x14ac:dyDescent="0.3">
      <c r="A3943" s="167" t="s">
        <v>7699</v>
      </c>
      <c r="B3943" s="168" t="s">
        <v>4853</v>
      </c>
      <c r="C3943" s="168" t="s">
        <v>7681</v>
      </c>
      <c r="D3943" s="169">
        <v>85</v>
      </c>
      <c r="E3943" s="169">
        <v>310</v>
      </c>
      <c r="F3943" s="169">
        <v>345</v>
      </c>
      <c r="G3943" s="169">
        <v>455</v>
      </c>
      <c r="H3943" s="165">
        <f t="shared" si="71"/>
        <v>0.68131868131868134</v>
      </c>
      <c r="J3943" t="str">
        <v>Block Group 3, Census Tract 82, Shelby County, Tennessee</v>
      </c>
    </row>
    <row r="3944" spans="1:10" x14ac:dyDescent="0.3">
      <c r="A3944" s="167" t="s">
        <v>7699</v>
      </c>
      <c r="B3944" s="168" t="s">
        <v>4854</v>
      </c>
      <c r="C3944" s="168" t="s">
        <v>7681</v>
      </c>
      <c r="D3944" s="169">
        <v>675</v>
      </c>
      <c r="E3944" s="169">
        <v>725</v>
      </c>
      <c r="F3944" s="169">
        <v>865</v>
      </c>
      <c r="G3944" s="169">
        <v>915</v>
      </c>
      <c r="H3944" s="165">
        <f t="shared" si="71"/>
        <v>0.79234972677595628</v>
      </c>
      <c r="J3944" t="str">
        <v>Block Group 3, Census Tract 86, Shelby County, Tennessee</v>
      </c>
    </row>
    <row r="3945" spans="1:10" x14ac:dyDescent="0.3">
      <c r="A3945" s="167" t="s">
        <v>7699</v>
      </c>
      <c r="B3945" s="168" t="s">
        <v>4855</v>
      </c>
      <c r="C3945" s="168" t="s">
        <v>7681</v>
      </c>
      <c r="D3945" s="169">
        <v>320</v>
      </c>
      <c r="E3945" s="169">
        <v>355</v>
      </c>
      <c r="F3945" s="169">
        <v>380</v>
      </c>
      <c r="G3945" s="169">
        <v>430</v>
      </c>
      <c r="H3945" s="165">
        <f t="shared" si="71"/>
        <v>0.82558139534883723</v>
      </c>
      <c r="J3945" t="str">
        <v>Block Group 3, Census Tract 87, Shelby County, Tennessee</v>
      </c>
    </row>
    <row r="3946" spans="1:10" x14ac:dyDescent="0.3">
      <c r="A3946" s="167" t="s">
        <v>7699</v>
      </c>
      <c r="B3946" s="168" t="s">
        <v>4856</v>
      </c>
      <c r="C3946" s="168" t="s">
        <v>7681</v>
      </c>
      <c r="D3946" s="169">
        <v>130</v>
      </c>
      <c r="E3946" s="169">
        <v>130</v>
      </c>
      <c r="F3946" s="169">
        <v>130</v>
      </c>
      <c r="G3946" s="169">
        <v>145</v>
      </c>
      <c r="H3946" s="165">
        <f t="shared" si="71"/>
        <v>0.89655172413793105</v>
      </c>
      <c r="J3946" t="str">
        <v>Block Group 3, Census Tract 88, Shelby County, Tennessee</v>
      </c>
    </row>
    <row r="3947" spans="1:10" x14ac:dyDescent="0.3">
      <c r="A3947" s="167" t="s">
        <v>7699</v>
      </c>
      <c r="B3947" s="168" t="s">
        <v>4857</v>
      </c>
      <c r="C3947" s="168" t="s">
        <v>7681</v>
      </c>
      <c r="D3947" s="169">
        <v>690</v>
      </c>
      <c r="E3947" s="169">
        <v>715</v>
      </c>
      <c r="F3947" s="169">
        <v>750</v>
      </c>
      <c r="G3947" s="169">
        <v>910</v>
      </c>
      <c r="H3947" s="165">
        <f t="shared" si="71"/>
        <v>0.7857142857142857</v>
      </c>
      <c r="J3947" t="str">
        <v>Block Group 3, Census Tract 89, Shelby County, Tennessee</v>
      </c>
    </row>
    <row r="3948" spans="1:10" x14ac:dyDescent="0.3">
      <c r="A3948" s="167" t="s">
        <v>7699</v>
      </c>
      <c r="B3948" s="168" t="s">
        <v>4858</v>
      </c>
      <c r="C3948" s="168" t="s">
        <v>7681</v>
      </c>
      <c r="D3948" s="169">
        <v>285</v>
      </c>
      <c r="E3948" s="169">
        <v>380</v>
      </c>
      <c r="F3948" s="169">
        <v>400</v>
      </c>
      <c r="G3948" s="169">
        <v>410</v>
      </c>
      <c r="H3948" s="165">
        <f t="shared" si="71"/>
        <v>0.92682926829268297</v>
      </c>
      <c r="J3948" t="str">
        <v>Block Group 3, Census Tract 9, Madison County, Tennessee</v>
      </c>
    </row>
    <row r="3949" spans="1:10" x14ac:dyDescent="0.3">
      <c r="A3949" s="167" t="s">
        <v>7699</v>
      </c>
      <c r="B3949" s="168" t="s">
        <v>4859</v>
      </c>
      <c r="C3949" s="168" t="s">
        <v>7681</v>
      </c>
      <c r="D3949" s="169">
        <v>385</v>
      </c>
      <c r="E3949" s="169">
        <v>450</v>
      </c>
      <c r="F3949" s="169">
        <v>565</v>
      </c>
      <c r="G3949" s="169">
        <v>645</v>
      </c>
      <c r="H3949" s="165">
        <f t="shared" si="71"/>
        <v>0.69767441860465118</v>
      </c>
      <c r="J3949" t="str">
        <v>Block Group 3, Census Tract 9, Putnam County, Tennessee</v>
      </c>
    </row>
    <row r="3950" spans="1:10" x14ac:dyDescent="0.3">
      <c r="A3950" s="167" t="s">
        <v>7699</v>
      </c>
      <c r="B3950" s="168" t="s">
        <v>4860</v>
      </c>
      <c r="C3950" s="168" t="s">
        <v>7681</v>
      </c>
      <c r="D3950" s="169">
        <v>220</v>
      </c>
      <c r="E3950" s="169">
        <v>390</v>
      </c>
      <c r="F3950" s="169">
        <v>545</v>
      </c>
      <c r="G3950" s="170">
        <v>1465</v>
      </c>
      <c r="H3950" s="165">
        <f t="shared" si="71"/>
        <v>0.26621160409556316</v>
      </c>
      <c r="J3950" t="str">
        <v>Block Group 3, Census Tract 9, Shelby County, Tennessee</v>
      </c>
    </row>
    <row r="3951" spans="1:10" x14ac:dyDescent="0.3">
      <c r="A3951" s="167" t="s">
        <v>7699</v>
      </c>
      <c r="B3951" s="168" t="s">
        <v>4861</v>
      </c>
      <c r="C3951" s="168" t="s">
        <v>7681</v>
      </c>
      <c r="D3951" s="169">
        <v>440</v>
      </c>
      <c r="E3951" s="169">
        <v>960</v>
      </c>
      <c r="F3951" s="170">
        <v>1385</v>
      </c>
      <c r="G3951" s="170">
        <v>1540</v>
      </c>
      <c r="H3951" s="165">
        <f t="shared" si="71"/>
        <v>0.62337662337662336</v>
      </c>
      <c r="J3951" t="str">
        <v>Block Group 3, Census Tract 901, Greene County, Tennessee</v>
      </c>
    </row>
    <row r="3952" spans="1:10" x14ac:dyDescent="0.3">
      <c r="A3952" s="167" t="s">
        <v>7699</v>
      </c>
      <c r="B3952" s="168" t="s">
        <v>4862</v>
      </c>
      <c r="C3952" s="168" t="s">
        <v>7681</v>
      </c>
      <c r="D3952" s="169">
        <v>985</v>
      </c>
      <c r="E3952" s="170">
        <v>1145</v>
      </c>
      <c r="F3952" s="170">
        <v>1395</v>
      </c>
      <c r="G3952" s="170">
        <v>1590</v>
      </c>
      <c r="H3952" s="165">
        <f t="shared" si="71"/>
        <v>0.72012578616352196</v>
      </c>
      <c r="J3952" t="str">
        <v>Block Group 3, Census Tract 901, Trousdale County, Tennessee</v>
      </c>
    </row>
    <row r="3953" spans="1:10" x14ac:dyDescent="0.3">
      <c r="A3953" s="167" t="s">
        <v>7699</v>
      </c>
      <c r="B3953" s="168" t="s">
        <v>4863</v>
      </c>
      <c r="C3953" s="168" t="s">
        <v>7681</v>
      </c>
      <c r="D3953" s="169">
        <v>190</v>
      </c>
      <c r="E3953" s="169">
        <v>215</v>
      </c>
      <c r="F3953" s="169">
        <v>395</v>
      </c>
      <c r="G3953" s="170">
        <v>1055</v>
      </c>
      <c r="H3953" s="165">
        <f t="shared" si="71"/>
        <v>0.20379146919431279</v>
      </c>
      <c r="J3953" t="str">
        <v>Block Group 3, Census Tract 903, Greene County, Tennessee</v>
      </c>
    </row>
    <row r="3954" spans="1:10" x14ac:dyDescent="0.3">
      <c r="A3954" s="167" t="s">
        <v>7699</v>
      </c>
      <c r="B3954" s="168" t="s">
        <v>4864</v>
      </c>
      <c r="C3954" s="168" t="s">
        <v>7681</v>
      </c>
      <c r="D3954" s="169">
        <v>115</v>
      </c>
      <c r="E3954" s="169">
        <v>145</v>
      </c>
      <c r="F3954" s="169">
        <v>375</v>
      </c>
      <c r="G3954" s="170">
        <v>1030</v>
      </c>
      <c r="H3954" s="165">
        <f t="shared" si="71"/>
        <v>0.14077669902912621</v>
      </c>
      <c r="J3954" t="str">
        <v>Block Group 3, Census Tract 904, Greene County, Tennessee</v>
      </c>
    </row>
    <row r="3955" spans="1:10" x14ac:dyDescent="0.3">
      <c r="A3955" s="167" t="s">
        <v>7699</v>
      </c>
      <c r="B3955" s="168" t="s">
        <v>4865</v>
      </c>
      <c r="C3955" s="168" t="s">
        <v>7681</v>
      </c>
      <c r="D3955" s="169">
        <v>285</v>
      </c>
      <c r="E3955" s="169">
        <v>550</v>
      </c>
      <c r="F3955" s="169">
        <v>640</v>
      </c>
      <c r="G3955" s="169">
        <v>700</v>
      </c>
      <c r="H3955" s="165">
        <f t="shared" si="71"/>
        <v>0.7857142857142857</v>
      </c>
      <c r="J3955" t="str">
        <v>Block Group 3, Census Tract 905.01, Greene County, Tennessee</v>
      </c>
    </row>
    <row r="3956" spans="1:10" x14ac:dyDescent="0.3">
      <c r="A3956" s="167" t="s">
        <v>7699</v>
      </c>
      <c r="B3956" s="168" t="s">
        <v>4866</v>
      </c>
      <c r="C3956" s="168" t="s">
        <v>7681</v>
      </c>
      <c r="D3956" s="169">
        <v>370</v>
      </c>
      <c r="E3956" s="169">
        <v>770</v>
      </c>
      <c r="F3956" s="169">
        <v>780</v>
      </c>
      <c r="G3956" s="169">
        <v>845</v>
      </c>
      <c r="H3956" s="165">
        <f t="shared" si="71"/>
        <v>0.91124260355029585</v>
      </c>
      <c r="J3956" t="str">
        <v>Block Group 3, Census Tract 906, Greene County, Tennessee</v>
      </c>
    </row>
    <row r="3957" spans="1:10" x14ac:dyDescent="0.3">
      <c r="A3957" s="167" t="s">
        <v>7699</v>
      </c>
      <c r="B3957" s="168" t="s">
        <v>4867</v>
      </c>
      <c r="C3957" s="168" t="s">
        <v>7681</v>
      </c>
      <c r="D3957" s="169">
        <v>415</v>
      </c>
      <c r="E3957" s="169">
        <v>875</v>
      </c>
      <c r="F3957" s="169">
        <v>975</v>
      </c>
      <c r="G3957" s="170">
        <v>1070</v>
      </c>
      <c r="H3957" s="165">
        <f t="shared" si="71"/>
        <v>0.81775700934579443</v>
      </c>
      <c r="J3957" t="str">
        <v>Block Group 3, Census Tract 908, Greene County, Tennessee</v>
      </c>
    </row>
    <row r="3958" spans="1:10" x14ac:dyDescent="0.3">
      <c r="A3958" s="167" t="s">
        <v>7699</v>
      </c>
      <c r="B3958" s="168" t="s">
        <v>4868</v>
      </c>
      <c r="C3958" s="168" t="s">
        <v>7681</v>
      </c>
      <c r="D3958" s="169">
        <v>335</v>
      </c>
      <c r="E3958" s="169">
        <v>560</v>
      </c>
      <c r="F3958" s="169">
        <v>825</v>
      </c>
      <c r="G3958" s="170">
        <v>1615</v>
      </c>
      <c r="H3958" s="165">
        <f t="shared" si="71"/>
        <v>0.34674922600619196</v>
      </c>
      <c r="J3958" t="str">
        <v>Block Group 3, Census Tract 909, Greene County, Tennessee</v>
      </c>
    </row>
    <row r="3959" spans="1:10" x14ac:dyDescent="0.3">
      <c r="A3959" s="167" t="s">
        <v>7699</v>
      </c>
      <c r="B3959" s="168" t="s">
        <v>4869</v>
      </c>
      <c r="C3959" s="168" t="s">
        <v>7681</v>
      </c>
      <c r="D3959" s="169">
        <v>245</v>
      </c>
      <c r="E3959" s="169">
        <v>500</v>
      </c>
      <c r="F3959" s="169">
        <v>725</v>
      </c>
      <c r="G3959" s="170">
        <v>1305</v>
      </c>
      <c r="H3959" s="165">
        <f t="shared" si="71"/>
        <v>0.38314176245210729</v>
      </c>
      <c r="J3959" t="str">
        <v>Block Group 3, Census Tract 910.01, Greene County, Tennessee</v>
      </c>
    </row>
    <row r="3960" spans="1:10" x14ac:dyDescent="0.3">
      <c r="A3960" s="167" t="s">
        <v>7699</v>
      </c>
      <c r="B3960" s="168" t="s">
        <v>4870</v>
      </c>
      <c r="C3960" s="168" t="s">
        <v>7681</v>
      </c>
      <c r="D3960" s="169">
        <v>260</v>
      </c>
      <c r="E3960" s="169">
        <v>415</v>
      </c>
      <c r="F3960" s="169">
        <v>880</v>
      </c>
      <c r="G3960" s="170">
        <v>1500</v>
      </c>
      <c r="H3960" s="165">
        <f t="shared" si="71"/>
        <v>0.27666666666666667</v>
      </c>
      <c r="J3960" t="str">
        <v>Block Group 3, Census Tract 913, Greene County, Tennessee</v>
      </c>
    </row>
    <row r="3961" spans="1:10" x14ac:dyDescent="0.3">
      <c r="A3961" s="167" t="s">
        <v>7699</v>
      </c>
      <c r="B3961" s="168" t="s">
        <v>4871</v>
      </c>
      <c r="C3961" s="168" t="s">
        <v>7681</v>
      </c>
      <c r="D3961" s="169">
        <v>210</v>
      </c>
      <c r="E3961" s="169">
        <v>250</v>
      </c>
      <c r="F3961" s="169">
        <v>345</v>
      </c>
      <c r="G3961" s="169">
        <v>840</v>
      </c>
      <c r="H3961" s="165">
        <f t="shared" si="71"/>
        <v>0.29761904761904762</v>
      </c>
      <c r="J3961" t="str">
        <v>Block Group 3, Census Tract 92.01, Shelby County, Tennessee</v>
      </c>
    </row>
    <row r="3962" spans="1:10" x14ac:dyDescent="0.3">
      <c r="A3962" s="167" t="s">
        <v>7699</v>
      </c>
      <c r="B3962" s="168" t="s">
        <v>4872</v>
      </c>
      <c r="C3962" s="168" t="s">
        <v>7681</v>
      </c>
      <c r="D3962" s="169">
        <v>710</v>
      </c>
      <c r="E3962" s="170">
        <v>1360</v>
      </c>
      <c r="F3962" s="170">
        <v>1565</v>
      </c>
      <c r="G3962" s="170">
        <v>2120</v>
      </c>
      <c r="H3962" s="165">
        <f t="shared" si="71"/>
        <v>0.64150943396226412</v>
      </c>
      <c r="J3962" t="str">
        <v>Block Group 3, Census Tract 9201, Cocke County, Tennessee</v>
      </c>
    </row>
    <row r="3963" spans="1:10" x14ac:dyDescent="0.3">
      <c r="A3963" s="167" t="s">
        <v>7699</v>
      </c>
      <c r="B3963" s="168" t="s">
        <v>4873</v>
      </c>
      <c r="C3963" s="168" t="s">
        <v>7681</v>
      </c>
      <c r="D3963" s="169">
        <v>360</v>
      </c>
      <c r="E3963" s="169">
        <v>530</v>
      </c>
      <c r="F3963" s="169">
        <v>850</v>
      </c>
      <c r="G3963" s="170">
        <v>1540</v>
      </c>
      <c r="H3963" s="165">
        <f t="shared" si="71"/>
        <v>0.34415584415584416</v>
      </c>
      <c r="J3963" t="str">
        <v>Block Group 3, Census Tract 9201, Hardin County, Tennessee</v>
      </c>
    </row>
    <row r="3964" spans="1:10" x14ac:dyDescent="0.3">
      <c r="A3964" s="167" t="s">
        <v>7699</v>
      </c>
      <c r="B3964" s="168" t="s">
        <v>4874</v>
      </c>
      <c r="C3964" s="168" t="s">
        <v>7681</v>
      </c>
      <c r="D3964" s="169">
        <v>470</v>
      </c>
      <c r="E3964" s="169">
        <v>985</v>
      </c>
      <c r="F3964" s="170">
        <v>1165</v>
      </c>
      <c r="G3964" s="170">
        <v>1995</v>
      </c>
      <c r="H3964" s="165">
        <f t="shared" si="71"/>
        <v>0.49373433583959897</v>
      </c>
      <c r="J3964" t="str">
        <v>Block Group 3, Census Tract 9201.02, DeKalb County, Tennessee</v>
      </c>
    </row>
    <row r="3965" spans="1:10" x14ac:dyDescent="0.3">
      <c r="A3965" s="167" t="s">
        <v>7699</v>
      </c>
      <c r="B3965" s="168" t="s">
        <v>4875</v>
      </c>
      <c r="C3965" s="168" t="s">
        <v>7681</v>
      </c>
      <c r="D3965" s="169">
        <v>165</v>
      </c>
      <c r="E3965" s="169">
        <v>340</v>
      </c>
      <c r="F3965" s="169">
        <v>505</v>
      </c>
      <c r="G3965" s="169">
        <v>575</v>
      </c>
      <c r="H3965" s="165">
        <f t="shared" si="71"/>
        <v>0.59130434782608698</v>
      </c>
      <c r="J3965" t="str">
        <v>Block Group 3, Census Tract 9202, Cocke County, Tennessee</v>
      </c>
    </row>
    <row r="3966" spans="1:10" x14ac:dyDescent="0.3">
      <c r="A3966" s="167" t="s">
        <v>7699</v>
      </c>
      <c r="B3966" s="168" t="s">
        <v>4876</v>
      </c>
      <c r="C3966" s="168" t="s">
        <v>7681</v>
      </c>
      <c r="D3966" s="169">
        <v>255</v>
      </c>
      <c r="E3966" s="169">
        <v>445</v>
      </c>
      <c r="F3966" s="169">
        <v>720</v>
      </c>
      <c r="G3966" s="170">
        <v>1005</v>
      </c>
      <c r="H3966" s="165">
        <f t="shared" si="71"/>
        <v>0.44278606965174128</v>
      </c>
      <c r="J3966" t="str">
        <v>Block Group 3, Census Tract 9202, Giles County, Tennessee</v>
      </c>
    </row>
    <row r="3967" spans="1:10" x14ac:dyDescent="0.3">
      <c r="A3967" s="167" t="s">
        <v>7699</v>
      </c>
      <c r="B3967" s="168" t="s">
        <v>4877</v>
      </c>
      <c r="C3967" s="168" t="s">
        <v>7681</v>
      </c>
      <c r="D3967" s="169">
        <v>270</v>
      </c>
      <c r="E3967" s="169">
        <v>710</v>
      </c>
      <c r="F3967" s="170">
        <v>1255</v>
      </c>
      <c r="G3967" s="170">
        <v>1650</v>
      </c>
      <c r="H3967" s="165">
        <f t="shared" si="71"/>
        <v>0.4303030303030303</v>
      </c>
      <c r="J3967" t="str">
        <v>Block Group 3, Census Tract 9202, Hardin County, Tennessee</v>
      </c>
    </row>
    <row r="3968" spans="1:10" x14ac:dyDescent="0.3">
      <c r="A3968" s="167" t="s">
        <v>7699</v>
      </c>
      <c r="B3968" s="168" t="s">
        <v>4878</v>
      </c>
      <c r="C3968" s="168" t="s">
        <v>7681</v>
      </c>
      <c r="D3968" s="169">
        <v>55</v>
      </c>
      <c r="E3968" s="169">
        <v>200</v>
      </c>
      <c r="F3968" s="169">
        <v>600</v>
      </c>
      <c r="G3968" s="170">
        <v>1645</v>
      </c>
      <c r="H3968" s="165">
        <f t="shared" si="71"/>
        <v>0.12158054711246201</v>
      </c>
      <c r="J3968" t="str">
        <v>Block Group 3, Census Tract 9202.01, DeKalb County, Tennessee</v>
      </c>
    </row>
    <row r="3969" spans="1:10" x14ac:dyDescent="0.3">
      <c r="A3969" s="167" t="s">
        <v>7699</v>
      </c>
      <c r="B3969" s="168" t="s">
        <v>4879</v>
      </c>
      <c r="C3969" s="168" t="s">
        <v>7681</v>
      </c>
      <c r="D3969" s="169">
        <v>765</v>
      </c>
      <c r="E3969" s="170">
        <v>1095</v>
      </c>
      <c r="F3969" s="170">
        <v>1205</v>
      </c>
      <c r="G3969" s="170">
        <v>1435</v>
      </c>
      <c r="H3969" s="165">
        <f t="shared" si="71"/>
        <v>0.76306620209059228</v>
      </c>
      <c r="J3969" t="str">
        <v>Block Group 3, Census Tract 9203, Cocke County, Tennessee</v>
      </c>
    </row>
    <row r="3970" spans="1:10" x14ac:dyDescent="0.3">
      <c r="A3970" s="167" t="s">
        <v>7699</v>
      </c>
      <c r="B3970" s="168" t="s">
        <v>4880</v>
      </c>
      <c r="C3970" s="168" t="s">
        <v>7681</v>
      </c>
      <c r="D3970" s="169">
        <v>15</v>
      </c>
      <c r="E3970" s="169">
        <v>45</v>
      </c>
      <c r="F3970" s="169">
        <v>45</v>
      </c>
      <c r="G3970" s="169">
        <v>285</v>
      </c>
      <c r="H3970" s="165">
        <f t="shared" si="71"/>
        <v>0.15789473684210525</v>
      </c>
      <c r="J3970" t="str">
        <v>Block Group 3, Census Tract 9203, DeKalb County, Tennessee</v>
      </c>
    </row>
    <row r="3971" spans="1:10" x14ac:dyDescent="0.3">
      <c r="A3971" s="167" t="s">
        <v>7699</v>
      </c>
      <c r="B3971" s="168" t="s">
        <v>4881</v>
      </c>
      <c r="C3971" s="168" t="s">
        <v>7681</v>
      </c>
      <c r="D3971" s="169">
        <v>345</v>
      </c>
      <c r="E3971" s="169">
        <v>405</v>
      </c>
      <c r="F3971" s="169">
        <v>590</v>
      </c>
      <c r="G3971" s="169">
        <v>825</v>
      </c>
      <c r="H3971" s="165">
        <f t="shared" si="71"/>
        <v>0.49090909090909091</v>
      </c>
      <c r="J3971" t="str">
        <v>Block Group 3, Census Tract 9203, Hardin County, Tennessee</v>
      </c>
    </row>
    <row r="3972" spans="1:10" x14ac:dyDescent="0.3">
      <c r="A3972" s="167" t="s">
        <v>7699</v>
      </c>
      <c r="B3972" s="168" t="s">
        <v>4882</v>
      </c>
      <c r="C3972" s="168" t="s">
        <v>7681</v>
      </c>
      <c r="D3972" s="169">
        <v>4</v>
      </c>
      <c r="E3972" s="169">
        <v>15</v>
      </c>
      <c r="F3972" s="169">
        <v>15</v>
      </c>
      <c r="G3972" s="169">
        <v>45</v>
      </c>
      <c r="H3972" s="165">
        <f t="shared" ref="H3972:H4035" si="72">E3972/G3972</f>
        <v>0.33333333333333331</v>
      </c>
      <c r="J3972" t="str">
        <v>Block Group 3, Census Tract 9203.01, Giles County, Tennessee</v>
      </c>
    </row>
    <row r="3973" spans="1:10" x14ac:dyDescent="0.3">
      <c r="A3973" s="167" t="s">
        <v>7699</v>
      </c>
      <c r="B3973" s="168" t="s">
        <v>4883</v>
      </c>
      <c r="C3973" s="168" t="s">
        <v>7681</v>
      </c>
      <c r="D3973" s="169">
        <v>35</v>
      </c>
      <c r="E3973" s="169">
        <v>390</v>
      </c>
      <c r="F3973" s="169">
        <v>505</v>
      </c>
      <c r="G3973" s="169">
        <v>935</v>
      </c>
      <c r="H3973" s="165">
        <f t="shared" si="72"/>
        <v>0.41711229946524064</v>
      </c>
      <c r="J3973" t="str">
        <v>Block Group 3, Census Tract 9204.02, Hardin County, Tennessee</v>
      </c>
    </row>
    <row r="3974" spans="1:10" x14ac:dyDescent="0.3">
      <c r="A3974" s="167" t="s">
        <v>7699</v>
      </c>
      <c r="B3974" s="168" t="s">
        <v>4884</v>
      </c>
      <c r="C3974" s="168" t="s">
        <v>7681</v>
      </c>
      <c r="D3974" s="169">
        <v>245</v>
      </c>
      <c r="E3974" s="169">
        <v>295</v>
      </c>
      <c r="F3974" s="169">
        <v>715</v>
      </c>
      <c r="G3974" s="170">
        <v>1260</v>
      </c>
      <c r="H3974" s="165">
        <f t="shared" si="72"/>
        <v>0.23412698412698413</v>
      </c>
      <c r="J3974" t="str">
        <v>Block Group 3, Census Tract 9205, Giles County, Tennessee</v>
      </c>
    </row>
    <row r="3975" spans="1:10" x14ac:dyDescent="0.3">
      <c r="A3975" s="167" t="s">
        <v>7699</v>
      </c>
      <c r="B3975" s="168" t="s">
        <v>4885</v>
      </c>
      <c r="C3975" s="168" t="s">
        <v>7681</v>
      </c>
      <c r="D3975" s="169">
        <v>465</v>
      </c>
      <c r="E3975" s="169">
        <v>640</v>
      </c>
      <c r="F3975" s="169">
        <v>810</v>
      </c>
      <c r="G3975" s="170">
        <v>1195</v>
      </c>
      <c r="H3975" s="165">
        <f t="shared" si="72"/>
        <v>0.53556485355648531</v>
      </c>
      <c r="J3975" t="str">
        <v>Block Group 3, Census Tract 9205.01, Cocke County, Tennessee</v>
      </c>
    </row>
    <row r="3976" spans="1:10" x14ac:dyDescent="0.3">
      <c r="A3976" s="167" t="s">
        <v>7699</v>
      </c>
      <c r="B3976" s="168" t="s">
        <v>4886</v>
      </c>
      <c r="C3976" s="168" t="s">
        <v>7681</v>
      </c>
      <c r="D3976" s="169">
        <v>630</v>
      </c>
      <c r="E3976" s="169">
        <v>940</v>
      </c>
      <c r="F3976" s="170">
        <v>1190</v>
      </c>
      <c r="G3976" s="170">
        <v>1325</v>
      </c>
      <c r="H3976" s="165">
        <f t="shared" si="72"/>
        <v>0.7094339622641509</v>
      </c>
      <c r="J3976" t="str">
        <v>Block Group 3, Census Tract 9205.02, Cocke County, Tennessee</v>
      </c>
    </row>
    <row r="3977" spans="1:10" x14ac:dyDescent="0.3">
      <c r="A3977" s="167" t="s">
        <v>7699</v>
      </c>
      <c r="B3977" s="168" t="s">
        <v>4887</v>
      </c>
      <c r="C3977" s="168" t="s">
        <v>7681</v>
      </c>
      <c r="D3977" s="169">
        <v>940</v>
      </c>
      <c r="E3977" s="170">
        <v>1110</v>
      </c>
      <c r="F3977" s="170">
        <v>1330</v>
      </c>
      <c r="G3977" s="170">
        <v>1385</v>
      </c>
      <c r="H3977" s="165">
        <f t="shared" si="72"/>
        <v>0.80144404332129959</v>
      </c>
      <c r="J3977" t="str">
        <v>Block Group 3, Census Tract 9206, Cocke County, Tennessee</v>
      </c>
    </row>
    <row r="3978" spans="1:10" x14ac:dyDescent="0.3">
      <c r="A3978" s="167" t="s">
        <v>7699</v>
      </c>
      <c r="B3978" s="168" t="s">
        <v>4888</v>
      </c>
      <c r="C3978" s="168" t="s">
        <v>7681</v>
      </c>
      <c r="D3978" s="169">
        <v>660</v>
      </c>
      <c r="E3978" s="169">
        <v>770</v>
      </c>
      <c r="F3978" s="169">
        <v>770</v>
      </c>
      <c r="G3978" s="169">
        <v>790</v>
      </c>
      <c r="H3978" s="165">
        <f t="shared" si="72"/>
        <v>0.97468354430379744</v>
      </c>
      <c r="J3978" t="str">
        <v>Block Group 3, Census Tract 9206, Hardin County, Tennessee</v>
      </c>
    </row>
    <row r="3979" spans="1:10" x14ac:dyDescent="0.3">
      <c r="A3979" s="167" t="s">
        <v>7699</v>
      </c>
      <c r="B3979" s="168" t="s">
        <v>4889</v>
      </c>
      <c r="C3979" s="168" t="s">
        <v>7681</v>
      </c>
      <c r="D3979" s="170">
        <v>1120</v>
      </c>
      <c r="E3979" s="170">
        <v>1715</v>
      </c>
      <c r="F3979" s="170">
        <v>1840</v>
      </c>
      <c r="G3979" s="170">
        <v>2045</v>
      </c>
      <c r="H3979" s="165">
        <f t="shared" si="72"/>
        <v>0.8386308068459658</v>
      </c>
      <c r="J3979" t="str">
        <v>Block Group 3, Census Tract 9207, Cocke County, Tennessee</v>
      </c>
    </row>
    <row r="3980" spans="1:10" x14ac:dyDescent="0.3">
      <c r="A3980" s="167" t="s">
        <v>7699</v>
      </c>
      <c r="B3980" s="168" t="s">
        <v>4890</v>
      </c>
      <c r="C3980" s="168" t="s">
        <v>7681</v>
      </c>
      <c r="D3980" s="169">
        <v>765</v>
      </c>
      <c r="E3980" s="170">
        <v>1210</v>
      </c>
      <c r="F3980" s="170">
        <v>1445</v>
      </c>
      <c r="G3980" s="170">
        <v>1565</v>
      </c>
      <c r="H3980" s="165">
        <f t="shared" si="72"/>
        <v>0.77316293929712465</v>
      </c>
      <c r="J3980" t="str">
        <v>Block Group 3, Census Tract 9250.01, Monroe County, Tennessee</v>
      </c>
    </row>
    <row r="3981" spans="1:10" x14ac:dyDescent="0.3">
      <c r="A3981" s="167" t="s">
        <v>7699</v>
      </c>
      <c r="B3981" s="168" t="s">
        <v>4891</v>
      </c>
      <c r="C3981" s="168" t="s">
        <v>7681</v>
      </c>
      <c r="D3981" s="169">
        <v>380</v>
      </c>
      <c r="E3981" s="169">
        <v>830</v>
      </c>
      <c r="F3981" s="169">
        <v>970</v>
      </c>
      <c r="G3981" s="169">
        <v>970</v>
      </c>
      <c r="H3981" s="165">
        <f t="shared" si="72"/>
        <v>0.85567010309278346</v>
      </c>
      <c r="J3981" t="str">
        <v>Block Group 3, Census Tract 9251.01, Pickett County, Tennessee</v>
      </c>
    </row>
    <row r="3982" spans="1:10" x14ac:dyDescent="0.3">
      <c r="A3982" s="167" t="s">
        <v>7699</v>
      </c>
      <c r="B3982" s="168" t="s">
        <v>4892</v>
      </c>
      <c r="C3982" s="168" t="s">
        <v>7681</v>
      </c>
      <c r="D3982" s="169">
        <v>440</v>
      </c>
      <c r="E3982" s="169">
        <v>880</v>
      </c>
      <c r="F3982" s="170">
        <v>1975</v>
      </c>
      <c r="G3982" s="170">
        <v>2780</v>
      </c>
      <c r="H3982" s="165">
        <f t="shared" si="72"/>
        <v>0.31654676258992803</v>
      </c>
      <c r="J3982" t="str">
        <v>Block Group 3, Census Tract 9251.02, Monroe County, Tennessee</v>
      </c>
    </row>
    <row r="3983" spans="1:10" x14ac:dyDescent="0.3">
      <c r="A3983" s="167" t="s">
        <v>7699</v>
      </c>
      <c r="B3983" s="168" t="s">
        <v>4893</v>
      </c>
      <c r="C3983" s="168" t="s">
        <v>7681</v>
      </c>
      <c r="D3983" s="169">
        <v>380</v>
      </c>
      <c r="E3983" s="169">
        <v>575</v>
      </c>
      <c r="F3983" s="169">
        <v>730</v>
      </c>
      <c r="G3983" s="170">
        <v>1045</v>
      </c>
      <c r="H3983" s="165">
        <f t="shared" si="72"/>
        <v>0.55023923444976075</v>
      </c>
      <c r="J3983" t="str">
        <v>Block Group 3, Census Tract 9252, Monroe County, Tennessee</v>
      </c>
    </row>
    <row r="3984" spans="1:10" x14ac:dyDescent="0.3">
      <c r="A3984" s="167" t="s">
        <v>7699</v>
      </c>
      <c r="B3984" s="168" t="s">
        <v>4894</v>
      </c>
      <c r="C3984" s="168" t="s">
        <v>7681</v>
      </c>
      <c r="D3984" s="169">
        <v>350</v>
      </c>
      <c r="E3984" s="169">
        <v>430</v>
      </c>
      <c r="F3984" s="169">
        <v>885</v>
      </c>
      <c r="G3984" s="170">
        <v>1305</v>
      </c>
      <c r="H3984" s="165">
        <f t="shared" si="72"/>
        <v>0.32950191570881227</v>
      </c>
      <c r="J3984" t="str">
        <v>Block Group 3, Census Tract 9253.01, Monroe County, Tennessee</v>
      </c>
    </row>
    <row r="3985" spans="1:10" x14ac:dyDescent="0.3">
      <c r="A3985" s="167" t="s">
        <v>7699</v>
      </c>
      <c r="B3985" s="168" t="s">
        <v>4895</v>
      </c>
      <c r="C3985" s="168" t="s">
        <v>7681</v>
      </c>
      <c r="D3985" s="169">
        <v>710</v>
      </c>
      <c r="E3985" s="169">
        <v>935</v>
      </c>
      <c r="F3985" s="170">
        <v>1080</v>
      </c>
      <c r="G3985" s="170">
        <v>1310</v>
      </c>
      <c r="H3985" s="165">
        <f t="shared" si="72"/>
        <v>0.7137404580152672</v>
      </c>
      <c r="J3985" t="str">
        <v>Block Group 3, Census Tract 9253.02, Monroe County, Tennessee</v>
      </c>
    </row>
    <row r="3986" spans="1:10" x14ac:dyDescent="0.3">
      <c r="A3986" s="167" t="s">
        <v>7699</v>
      </c>
      <c r="B3986" s="168" t="s">
        <v>4896</v>
      </c>
      <c r="C3986" s="168" t="s">
        <v>7681</v>
      </c>
      <c r="D3986" s="169">
        <v>255</v>
      </c>
      <c r="E3986" s="169">
        <v>450</v>
      </c>
      <c r="F3986" s="170">
        <v>1210</v>
      </c>
      <c r="G3986" s="170">
        <v>1850</v>
      </c>
      <c r="H3986" s="165">
        <f t="shared" si="72"/>
        <v>0.24324324324324326</v>
      </c>
      <c r="J3986" t="str">
        <v>Block Group 3, Census Tract 9254.01, Monroe County, Tennessee</v>
      </c>
    </row>
    <row r="3987" spans="1:10" x14ac:dyDescent="0.3">
      <c r="A3987" s="167" t="s">
        <v>7699</v>
      </c>
      <c r="B3987" s="168" t="s">
        <v>4897</v>
      </c>
      <c r="C3987" s="168" t="s">
        <v>7681</v>
      </c>
      <c r="D3987" s="169">
        <v>375</v>
      </c>
      <c r="E3987" s="169">
        <v>435</v>
      </c>
      <c r="F3987" s="169">
        <v>490</v>
      </c>
      <c r="G3987" s="169">
        <v>870</v>
      </c>
      <c r="H3987" s="165">
        <f t="shared" si="72"/>
        <v>0.5</v>
      </c>
      <c r="J3987" t="str">
        <v>Block Group 3, Census Tract 9254.02, Monroe County, Tennessee</v>
      </c>
    </row>
    <row r="3988" spans="1:10" x14ac:dyDescent="0.3">
      <c r="A3988" s="167" t="s">
        <v>7699</v>
      </c>
      <c r="B3988" s="168" t="s">
        <v>4898</v>
      </c>
      <c r="C3988" s="168" t="s">
        <v>7681</v>
      </c>
      <c r="D3988" s="169">
        <v>580</v>
      </c>
      <c r="E3988" s="170">
        <v>1320</v>
      </c>
      <c r="F3988" s="170">
        <v>1540</v>
      </c>
      <c r="G3988" s="170">
        <v>1675</v>
      </c>
      <c r="H3988" s="165">
        <f t="shared" si="72"/>
        <v>0.78805970149253735</v>
      </c>
      <c r="J3988" t="str">
        <v>Block Group 3, Census Tract 93, Shelby County, Tennessee</v>
      </c>
    </row>
    <row r="3989" spans="1:10" x14ac:dyDescent="0.3">
      <c r="A3989" s="167" t="s">
        <v>7699</v>
      </c>
      <c r="B3989" s="168" t="s">
        <v>4899</v>
      </c>
      <c r="C3989" s="168" t="s">
        <v>7681</v>
      </c>
      <c r="D3989" s="169">
        <v>235</v>
      </c>
      <c r="E3989" s="169">
        <v>755</v>
      </c>
      <c r="F3989" s="170">
        <v>1055</v>
      </c>
      <c r="G3989" s="170">
        <v>1155</v>
      </c>
      <c r="H3989" s="165">
        <f t="shared" si="72"/>
        <v>0.65367965367965364</v>
      </c>
      <c r="J3989" t="str">
        <v>Block Group 3, Census Tract 9301, McNairy County, Tennessee</v>
      </c>
    </row>
    <row r="3990" spans="1:10" x14ac:dyDescent="0.3">
      <c r="A3990" s="167" t="s">
        <v>7699</v>
      </c>
      <c r="B3990" s="168" t="s">
        <v>4900</v>
      </c>
      <c r="C3990" s="168" t="s">
        <v>7681</v>
      </c>
      <c r="D3990" s="169">
        <v>530</v>
      </c>
      <c r="E3990" s="170">
        <v>1220</v>
      </c>
      <c r="F3990" s="170">
        <v>1660</v>
      </c>
      <c r="G3990" s="170">
        <v>2985</v>
      </c>
      <c r="H3990" s="165">
        <f t="shared" si="72"/>
        <v>0.40871021775544386</v>
      </c>
      <c r="J3990" t="str">
        <v>Block Group 3, Census Tract 9301, Moore County, Tennessee</v>
      </c>
    </row>
    <row r="3991" spans="1:10" x14ac:dyDescent="0.3">
      <c r="A3991" s="167" t="s">
        <v>7699</v>
      </c>
      <c r="B3991" s="168" t="s">
        <v>4901</v>
      </c>
      <c r="C3991" s="168" t="s">
        <v>7681</v>
      </c>
      <c r="D3991" s="169">
        <v>310</v>
      </c>
      <c r="E3991" s="169">
        <v>395</v>
      </c>
      <c r="F3991" s="169">
        <v>465</v>
      </c>
      <c r="G3991" s="169">
        <v>480</v>
      </c>
      <c r="H3991" s="165">
        <f t="shared" si="72"/>
        <v>0.82291666666666663</v>
      </c>
      <c r="J3991" t="str">
        <v>Block Group 3, Census Tract 9301, Perry County, Tennessee</v>
      </c>
    </row>
    <row r="3992" spans="1:10" x14ac:dyDescent="0.3">
      <c r="A3992" s="167" t="s">
        <v>7699</v>
      </c>
      <c r="B3992" s="168" t="s">
        <v>4902</v>
      </c>
      <c r="C3992" s="168" t="s">
        <v>7681</v>
      </c>
      <c r="D3992" s="169">
        <v>435</v>
      </c>
      <c r="E3992" s="169">
        <v>515</v>
      </c>
      <c r="F3992" s="169">
        <v>910</v>
      </c>
      <c r="G3992" s="170">
        <v>1155</v>
      </c>
      <c r="H3992" s="165">
        <f t="shared" si="72"/>
        <v>0.44588744588744589</v>
      </c>
      <c r="J3992" t="str">
        <v>Block Group 3, Census Tract 9301, Warren County, Tennessee</v>
      </c>
    </row>
    <row r="3993" spans="1:10" x14ac:dyDescent="0.3">
      <c r="A3993" s="167" t="s">
        <v>7699</v>
      </c>
      <c r="B3993" s="168" t="s">
        <v>4903</v>
      </c>
      <c r="C3993" s="168" t="s">
        <v>7681</v>
      </c>
      <c r="D3993" s="169">
        <v>170</v>
      </c>
      <c r="E3993" s="169">
        <v>215</v>
      </c>
      <c r="F3993" s="169">
        <v>455</v>
      </c>
      <c r="G3993" s="170">
        <v>2300</v>
      </c>
      <c r="H3993" s="165">
        <f t="shared" si="72"/>
        <v>9.3478260869565219E-2</v>
      </c>
      <c r="J3993" t="str">
        <v>Block Group 3, Census Tract 9303.01, Haywood County, Tennessee</v>
      </c>
    </row>
    <row r="3994" spans="1:10" x14ac:dyDescent="0.3">
      <c r="A3994" s="167" t="s">
        <v>7699</v>
      </c>
      <c r="B3994" s="168" t="s">
        <v>4904</v>
      </c>
      <c r="C3994" s="168" t="s">
        <v>7681</v>
      </c>
      <c r="D3994" s="169">
        <v>875</v>
      </c>
      <c r="E3994" s="170">
        <v>1205</v>
      </c>
      <c r="F3994" s="170">
        <v>1435</v>
      </c>
      <c r="G3994" s="170">
        <v>1630</v>
      </c>
      <c r="H3994" s="165">
        <f t="shared" si="72"/>
        <v>0.73926380368098155</v>
      </c>
      <c r="J3994" t="str">
        <v>Block Group 3, Census Tract 9304, Haywood County, Tennessee</v>
      </c>
    </row>
    <row r="3995" spans="1:10" x14ac:dyDescent="0.3">
      <c r="A3995" s="167" t="s">
        <v>7699</v>
      </c>
      <c r="B3995" s="168" t="s">
        <v>4905</v>
      </c>
      <c r="C3995" s="168" t="s">
        <v>7681</v>
      </c>
      <c r="D3995" s="169">
        <v>310</v>
      </c>
      <c r="E3995" s="169">
        <v>310</v>
      </c>
      <c r="F3995" s="169">
        <v>945</v>
      </c>
      <c r="G3995" s="169">
        <v>975</v>
      </c>
      <c r="H3995" s="165">
        <f t="shared" si="72"/>
        <v>0.31794871794871793</v>
      </c>
      <c r="J3995" t="str">
        <v>Block Group 3, Census Tract 9304, Warren County, Tennessee</v>
      </c>
    </row>
    <row r="3996" spans="1:10" x14ac:dyDescent="0.3">
      <c r="A3996" s="167" t="s">
        <v>7699</v>
      </c>
      <c r="B3996" s="168" t="s">
        <v>4906</v>
      </c>
      <c r="C3996" s="168" t="s">
        <v>7681</v>
      </c>
      <c r="D3996" s="169">
        <v>785</v>
      </c>
      <c r="E3996" s="170">
        <v>1165</v>
      </c>
      <c r="F3996" s="170">
        <v>1310</v>
      </c>
      <c r="G3996" s="170">
        <v>1310</v>
      </c>
      <c r="H3996" s="165">
        <f t="shared" si="72"/>
        <v>0.88931297709923662</v>
      </c>
      <c r="J3996" t="str">
        <v>Block Group 3, Census Tract 9305, Haywood County, Tennessee</v>
      </c>
    </row>
    <row r="3997" spans="1:10" x14ac:dyDescent="0.3">
      <c r="A3997" s="167" t="s">
        <v>7699</v>
      </c>
      <c r="B3997" s="168" t="s">
        <v>4907</v>
      </c>
      <c r="C3997" s="168" t="s">
        <v>7681</v>
      </c>
      <c r="D3997" s="169">
        <v>200</v>
      </c>
      <c r="E3997" s="170">
        <v>1070</v>
      </c>
      <c r="F3997" s="170">
        <v>1160</v>
      </c>
      <c r="G3997" s="170">
        <v>1160</v>
      </c>
      <c r="H3997" s="165">
        <f t="shared" si="72"/>
        <v>0.92241379310344829</v>
      </c>
      <c r="J3997" t="str">
        <v>Block Group 3, Census Tract 9305, Warren County, Tennessee</v>
      </c>
    </row>
    <row r="3998" spans="1:10" x14ac:dyDescent="0.3">
      <c r="A3998" s="167" t="s">
        <v>7699</v>
      </c>
      <c r="B3998" s="168" t="s">
        <v>4908</v>
      </c>
      <c r="C3998" s="168" t="s">
        <v>7681</v>
      </c>
      <c r="D3998" s="170">
        <v>1455</v>
      </c>
      <c r="E3998" s="170">
        <v>1645</v>
      </c>
      <c r="F3998" s="170">
        <v>1765</v>
      </c>
      <c r="G3998" s="170">
        <v>1810</v>
      </c>
      <c r="H3998" s="165">
        <f t="shared" si="72"/>
        <v>0.90883977900552482</v>
      </c>
      <c r="J3998" t="str">
        <v>Block Group 3, Census Tract 9305.02, McNairy County, Tennessee</v>
      </c>
    </row>
    <row r="3999" spans="1:10" x14ac:dyDescent="0.3">
      <c r="A3999" s="167" t="s">
        <v>7699</v>
      </c>
      <c r="B3999" s="168" t="s">
        <v>4909</v>
      </c>
      <c r="C3999" s="168" t="s">
        <v>7681</v>
      </c>
      <c r="D3999" s="169">
        <v>165</v>
      </c>
      <c r="E3999" s="169">
        <v>485</v>
      </c>
      <c r="F3999" s="170">
        <v>1315</v>
      </c>
      <c r="G3999" s="170">
        <v>1540</v>
      </c>
      <c r="H3999" s="165">
        <f t="shared" si="72"/>
        <v>0.31493506493506496</v>
      </c>
      <c r="J3999" t="str">
        <v>Block Group 3, Census Tract 9306, McNairy County, Tennessee</v>
      </c>
    </row>
    <row r="4000" spans="1:10" x14ac:dyDescent="0.3">
      <c r="A4000" s="167" t="s">
        <v>7699</v>
      </c>
      <c r="B4000" s="168" t="s">
        <v>4910</v>
      </c>
      <c r="C4000" s="168" t="s">
        <v>7681</v>
      </c>
      <c r="D4000" s="169">
        <v>390</v>
      </c>
      <c r="E4000" s="169">
        <v>480</v>
      </c>
      <c r="F4000" s="169">
        <v>480</v>
      </c>
      <c r="G4000" s="169">
        <v>480</v>
      </c>
      <c r="H4000" s="165">
        <f t="shared" si="72"/>
        <v>1</v>
      </c>
      <c r="J4000" t="str">
        <v>Block Group 3, Census Tract 9306, Warren County, Tennessee</v>
      </c>
    </row>
    <row r="4001" spans="1:10" x14ac:dyDescent="0.3">
      <c r="A4001" s="167" t="s">
        <v>7699</v>
      </c>
      <c r="B4001" s="168" t="s">
        <v>4911</v>
      </c>
      <c r="C4001" s="168" t="s">
        <v>7681</v>
      </c>
      <c r="D4001" s="170">
        <v>1195</v>
      </c>
      <c r="E4001" s="170">
        <v>1380</v>
      </c>
      <c r="F4001" s="170">
        <v>1390</v>
      </c>
      <c r="G4001" s="170">
        <v>1715</v>
      </c>
      <c r="H4001" s="165">
        <f t="shared" si="72"/>
        <v>0.80466472303206993</v>
      </c>
      <c r="J4001" t="str">
        <v>Block Group 3, Census Tract 9307, Warren County, Tennessee</v>
      </c>
    </row>
    <row r="4002" spans="1:10" x14ac:dyDescent="0.3">
      <c r="A4002" s="167" t="s">
        <v>7699</v>
      </c>
      <c r="B4002" s="168" t="s">
        <v>4912</v>
      </c>
      <c r="C4002" s="168" t="s">
        <v>7681</v>
      </c>
      <c r="D4002" s="169">
        <v>405</v>
      </c>
      <c r="E4002" s="169">
        <v>490</v>
      </c>
      <c r="F4002" s="169">
        <v>725</v>
      </c>
      <c r="G4002" s="170">
        <v>1015</v>
      </c>
      <c r="H4002" s="165">
        <f t="shared" si="72"/>
        <v>0.48275862068965519</v>
      </c>
      <c r="J4002" t="str">
        <v>Block Group 3, Census Tract 9308, Warren County, Tennessee</v>
      </c>
    </row>
    <row r="4003" spans="1:10" x14ac:dyDescent="0.3">
      <c r="A4003" s="167" t="s">
        <v>7699</v>
      </c>
      <c r="B4003" s="168" t="s">
        <v>4913</v>
      </c>
      <c r="C4003" s="168" t="s">
        <v>7681</v>
      </c>
      <c r="D4003" s="169">
        <v>395</v>
      </c>
      <c r="E4003" s="169">
        <v>815</v>
      </c>
      <c r="F4003" s="169">
        <v>955</v>
      </c>
      <c r="G4003" s="170">
        <v>1175</v>
      </c>
      <c r="H4003" s="165">
        <f t="shared" si="72"/>
        <v>0.69361702127659575</v>
      </c>
      <c r="J4003" t="str">
        <v>Block Group 3, Census Tract 9350, White County, Tennessee</v>
      </c>
    </row>
    <row r="4004" spans="1:10" x14ac:dyDescent="0.3">
      <c r="A4004" s="167" t="s">
        <v>7699</v>
      </c>
      <c r="B4004" s="168" t="s">
        <v>4914</v>
      </c>
      <c r="C4004" s="168" t="s">
        <v>7681</v>
      </c>
      <c r="D4004" s="169">
        <v>535</v>
      </c>
      <c r="E4004" s="169">
        <v>730</v>
      </c>
      <c r="F4004" s="169">
        <v>895</v>
      </c>
      <c r="G4004" s="170">
        <v>1180</v>
      </c>
      <c r="H4004" s="165">
        <f t="shared" si="72"/>
        <v>0.61864406779661019</v>
      </c>
      <c r="J4004" t="str">
        <v>Block Group 3, Census Tract 9351, White County, Tennessee</v>
      </c>
    </row>
    <row r="4005" spans="1:10" x14ac:dyDescent="0.3">
      <c r="A4005" s="167" t="s">
        <v>7699</v>
      </c>
      <c r="B4005" s="168" t="s">
        <v>4915</v>
      </c>
      <c r="C4005" s="168" t="s">
        <v>7681</v>
      </c>
      <c r="D4005" s="169">
        <v>175</v>
      </c>
      <c r="E4005" s="169">
        <v>275</v>
      </c>
      <c r="F4005" s="169">
        <v>700</v>
      </c>
      <c r="G4005" s="170">
        <v>1185</v>
      </c>
      <c r="H4005" s="165">
        <f t="shared" si="72"/>
        <v>0.2320675105485232</v>
      </c>
      <c r="J4005" t="str">
        <v>Block Group 3, Census Tract 9352, White County, Tennessee</v>
      </c>
    </row>
    <row r="4006" spans="1:10" x14ac:dyDescent="0.3">
      <c r="A4006" s="167" t="s">
        <v>7699</v>
      </c>
      <c r="B4006" s="168" t="s">
        <v>4916</v>
      </c>
      <c r="C4006" s="168" t="s">
        <v>7681</v>
      </c>
      <c r="D4006" s="169">
        <v>745</v>
      </c>
      <c r="E4006" s="169">
        <v>940</v>
      </c>
      <c r="F4006" s="170">
        <v>1075</v>
      </c>
      <c r="G4006" s="170">
        <v>1265</v>
      </c>
      <c r="H4006" s="165">
        <f t="shared" si="72"/>
        <v>0.74308300395256921</v>
      </c>
      <c r="J4006" t="str">
        <v>Block Group 3, Census Tract 9353, White County, Tennessee</v>
      </c>
    </row>
    <row r="4007" spans="1:10" x14ac:dyDescent="0.3">
      <c r="A4007" s="167" t="s">
        <v>7699</v>
      </c>
      <c r="B4007" s="168" t="s">
        <v>4917</v>
      </c>
      <c r="C4007" s="168" t="s">
        <v>7681</v>
      </c>
      <c r="D4007" s="169">
        <v>695</v>
      </c>
      <c r="E4007" s="169">
        <v>935</v>
      </c>
      <c r="F4007" s="170">
        <v>1180</v>
      </c>
      <c r="G4007" s="170">
        <v>1305</v>
      </c>
      <c r="H4007" s="165">
        <f t="shared" si="72"/>
        <v>0.71647509578544066</v>
      </c>
      <c r="J4007" t="str">
        <v>Block Group 3, Census Tract 9354, White County, Tennessee</v>
      </c>
    </row>
    <row r="4008" spans="1:10" x14ac:dyDescent="0.3">
      <c r="A4008" s="167" t="s">
        <v>7699</v>
      </c>
      <c r="B4008" s="168" t="s">
        <v>4918</v>
      </c>
      <c r="C4008" s="168" t="s">
        <v>7681</v>
      </c>
      <c r="D4008" s="169">
        <v>55</v>
      </c>
      <c r="E4008" s="169">
        <v>170</v>
      </c>
      <c r="F4008" s="170">
        <v>1020</v>
      </c>
      <c r="G4008" s="170">
        <v>1730</v>
      </c>
      <c r="H4008" s="165">
        <f t="shared" si="72"/>
        <v>9.8265895953757232E-2</v>
      </c>
      <c r="J4008" t="str">
        <v>Block Group 3, Census Tract 9501, Campbell County, Tennessee</v>
      </c>
    </row>
    <row r="4009" spans="1:10" x14ac:dyDescent="0.3">
      <c r="A4009" s="167" t="s">
        <v>7699</v>
      </c>
      <c r="B4009" s="168" t="s">
        <v>4919</v>
      </c>
      <c r="C4009" s="168" t="s">
        <v>7681</v>
      </c>
      <c r="D4009" s="169">
        <v>285</v>
      </c>
      <c r="E4009" s="169">
        <v>400</v>
      </c>
      <c r="F4009" s="169">
        <v>550</v>
      </c>
      <c r="G4009" s="170">
        <v>1025</v>
      </c>
      <c r="H4009" s="165">
        <f t="shared" si="72"/>
        <v>0.3902439024390244</v>
      </c>
      <c r="J4009" t="str">
        <v>Block Group 3, Census Tract 9501, Hardeman County, Tennessee</v>
      </c>
    </row>
    <row r="4010" spans="1:10" x14ac:dyDescent="0.3">
      <c r="A4010" s="167" t="s">
        <v>7699</v>
      </c>
      <c r="B4010" s="168" t="s">
        <v>4920</v>
      </c>
      <c r="C4010" s="168" t="s">
        <v>7681</v>
      </c>
      <c r="D4010" s="169">
        <v>880</v>
      </c>
      <c r="E4010" s="170">
        <v>1710</v>
      </c>
      <c r="F4010" s="170">
        <v>1920</v>
      </c>
      <c r="G4010" s="170">
        <v>2350</v>
      </c>
      <c r="H4010" s="165">
        <f t="shared" si="72"/>
        <v>0.72765957446808516</v>
      </c>
      <c r="J4010" t="str">
        <v>Block Group 3, Census Tract 9501, Hickman County, Tennessee</v>
      </c>
    </row>
    <row r="4011" spans="1:10" x14ac:dyDescent="0.3">
      <c r="A4011" s="167" t="s">
        <v>7699</v>
      </c>
      <c r="B4011" s="168" t="s">
        <v>4921</v>
      </c>
      <c r="C4011" s="168" t="s">
        <v>7681</v>
      </c>
      <c r="D4011" s="169">
        <v>40</v>
      </c>
      <c r="E4011" s="169">
        <v>215</v>
      </c>
      <c r="F4011" s="169">
        <v>475</v>
      </c>
      <c r="G4011" s="170">
        <v>1730</v>
      </c>
      <c r="H4011" s="165">
        <f t="shared" si="72"/>
        <v>0.12427745664739884</v>
      </c>
      <c r="J4011" t="str">
        <v>Block Group 3, Census Tract 9501, Wayne County, Tennessee</v>
      </c>
    </row>
    <row r="4012" spans="1:10" x14ac:dyDescent="0.3">
      <c r="A4012" s="167" t="s">
        <v>7699</v>
      </c>
      <c r="B4012" s="168" t="s">
        <v>4922</v>
      </c>
      <c r="C4012" s="168" t="s">
        <v>7681</v>
      </c>
      <c r="D4012" s="169">
        <v>615</v>
      </c>
      <c r="E4012" s="170">
        <v>1160</v>
      </c>
      <c r="F4012" s="170">
        <v>1235</v>
      </c>
      <c r="G4012" s="170">
        <v>1365</v>
      </c>
      <c r="H4012" s="165">
        <f t="shared" si="72"/>
        <v>0.8498168498168498</v>
      </c>
      <c r="J4012" t="str">
        <v>Block Group 3, Census Tract 9502, Hardeman County, Tennessee</v>
      </c>
    </row>
    <row r="4013" spans="1:10" x14ac:dyDescent="0.3">
      <c r="A4013" s="167" t="s">
        <v>7699</v>
      </c>
      <c r="B4013" s="168" t="s">
        <v>4923</v>
      </c>
      <c r="C4013" s="168" t="s">
        <v>7681</v>
      </c>
      <c r="D4013" s="169">
        <v>115</v>
      </c>
      <c r="E4013" s="170">
        <v>1490</v>
      </c>
      <c r="F4013" s="170">
        <v>1755</v>
      </c>
      <c r="G4013" s="170">
        <v>1965</v>
      </c>
      <c r="H4013" s="165">
        <f t="shared" si="72"/>
        <v>0.75826972010178118</v>
      </c>
      <c r="J4013" t="str">
        <v>Block Group 3, Census Tract 9502, Wayne County, Tennessee</v>
      </c>
    </row>
    <row r="4014" spans="1:10" x14ac:dyDescent="0.3">
      <c r="A4014" s="167" t="s">
        <v>7699</v>
      </c>
      <c r="B4014" s="168" t="s">
        <v>4924</v>
      </c>
      <c r="C4014" s="168" t="s">
        <v>7681</v>
      </c>
      <c r="D4014" s="169">
        <v>265</v>
      </c>
      <c r="E4014" s="169">
        <v>620</v>
      </c>
      <c r="F4014" s="169">
        <v>925</v>
      </c>
      <c r="G4014" s="170">
        <v>2220</v>
      </c>
      <c r="H4014" s="165">
        <f t="shared" si="72"/>
        <v>0.27927927927927926</v>
      </c>
      <c r="J4014" t="str">
        <v>Block Group 3, Census Tract 9502.02, Bedford County, Tennessee</v>
      </c>
    </row>
    <row r="4015" spans="1:10" x14ac:dyDescent="0.3">
      <c r="A4015" s="167" t="s">
        <v>7699</v>
      </c>
      <c r="B4015" s="168" t="s">
        <v>4925</v>
      </c>
      <c r="C4015" s="168" t="s">
        <v>7681</v>
      </c>
      <c r="D4015" s="169">
        <v>260</v>
      </c>
      <c r="E4015" s="169">
        <v>390</v>
      </c>
      <c r="F4015" s="169">
        <v>490</v>
      </c>
      <c r="G4015" s="169">
        <v>645</v>
      </c>
      <c r="H4015" s="165">
        <f t="shared" si="72"/>
        <v>0.60465116279069764</v>
      </c>
      <c r="J4015" t="str">
        <v>Block Group 3, Census Tract 9503, Hardeman County, Tennessee</v>
      </c>
    </row>
    <row r="4016" spans="1:10" x14ac:dyDescent="0.3">
      <c r="A4016" s="167" t="s">
        <v>7699</v>
      </c>
      <c r="B4016" s="168" t="s">
        <v>4926</v>
      </c>
      <c r="C4016" s="168" t="s">
        <v>7681</v>
      </c>
      <c r="D4016" s="169">
        <v>35</v>
      </c>
      <c r="E4016" s="169">
        <v>200</v>
      </c>
      <c r="F4016" s="169">
        <v>740</v>
      </c>
      <c r="G4016" s="170">
        <v>1380</v>
      </c>
      <c r="H4016" s="165">
        <f t="shared" si="72"/>
        <v>0.14492753623188406</v>
      </c>
      <c r="J4016" t="str">
        <v>Block Group 3, Census Tract 9503, Polk County, Tennessee</v>
      </c>
    </row>
    <row r="4017" spans="1:10" x14ac:dyDescent="0.3">
      <c r="A4017" s="167" t="s">
        <v>7699</v>
      </c>
      <c r="B4017" s="168" t="s">
        <v>4927</v>
      </c>
      <c r="C4017" s="168" t="s">
        <v>7681</v>
      </c>
      <c r="D4017" s="169">
        <v>115</v>
      </c>
      <c r="E4017" s="169">
        <v>190</v>
      </c>
      <c r="F4017" s="169">
        <v>560</v>
      </c>
      <c r="G4017" s="170">
        <v>1125</v>
      </c>
      <c r="H4017" s="165">
        <f t="shared" si="72"/>
        <v>0.16888888888888889</v>
      </c>
      <c r="J4017" t="str">
        <v>Block Group 3, Census Tract 9503, Wayne County, Tennessee</v>
      </c>
    </row>
    <row r="4018" spans="1:10" x14ac:dyDescent="0.3">
      <c r="A4018" s="167" t="s">
        <v>7699</v>
      </c>
      <c r="B4018" s="168" t="s">
        <v>4928</v>
      </c>
      <c r="C4018" s="168" t="s">
        <v>7681</v>
      </c>
      <c r="D4018" s="169">
        <v>35</v>
      </c>
      <c r="E4018" s="169">
        <v>285</v>
      </c>
      <c r="F4018" s="169">
        <v>965</v>
      </c>
      <c r="G4018" s="170">
        <v>1570</v>
      </c>
      <c r="H4018" s="165">
        <f t="shared" si="72"/>
        <v>0.18152866242038215</v>
      </c>
      <c r="J4018" t="str">
        <v>Block Group 3, Census Tract 9503.01, Overton County, Tennessee</v>
      </c>
    </row>
    <row r="4019" spans="1:10" x14ac:dyDescent="0.3">
      <c r="A4019" s="167" t="s">
        <v>7699</v>
      </c>
      <c r="B4019" s="168" t="s">
        <v>4929</v>
      </c>
      <c r="C4019" s="168" t="s">
        <v>7681</v>
      </c>
      <c r="D4019" s="169">
        <v>95</v>
      </c>
      <c r="E4019" s="169">
        <v>205</v>
      </c>
      <c r="F4019" s="169">
        <v>275</v>
      </c>
      <c r="G4019" s="170">
        <v>1230</v>
      </c>
      <c r="H4019" s="165">
        <f t="shared" si="72"/>
        <v>0.16666666666666666</v>
      </c>
      <c r="J4019" t="str">
        <v>Block Group 3, Census Tract 9503.02, Hickman County, Tennessee</v>
      </c>
    </row>
    <row r="4020" spans="1:10" x14ac:dyDescent="0.3">
      <c r="A4020" s="167" t="s">
        <v>7699</v>
      </c>
      <c r="B4020" s="168" t="s">
        <v>4930</v>
      </c>
      <c r="C4020" s="168" t="s">
        <v>7681</v>
      </c>
      <c r="D4020" s="169">
        <v>80</v>
      </c>
      <c r="E4020" s="169">
        <v>335</v>
      </c>
      <c r="F4020" s="169">
        <v>575</v>
      </c>
      <c r="G4020" s="170">
        <v>1140</v>
      </c>
      <c r="H4020" s="165">
        <f t="shared" si="72"/>
        <v>0.29385964912280704</v>
      </c>
      <c r="J4020" t="str">
        <v>Block Group 3, Census Tract 9504, Campbell County, Tennessee</v>
      </c>
    </row>
    <row r="4021" spans="1:10" x14ac:dyDescent="0.3">
      <c r="A4021" s="167" t="s">
        <v>7699</v>
      </c>
      <c r="B4021" s="168" t="s">
        <v>4931</v>
      </c>
      <c r="C4021" s="168" t="s">
        <v>7681</v>
      </c>
      <c r="D4021" s="169">
        <v>175</v>
      </c>
      <c r="E4021" s="169">
        <v>410</v>
      </c>
      <c r="F4021" s="169">
        <v>970</v>
      </c>
      <c r="G4021" s="170">
        <v>1805</v>
      </c>
      <c r="H4021" s="165">
        <f t="shared" si="72"/>
        <v>0.22714681440443213</v>
      </c>
      <c r="J4021" t="str">
        <v>Block Group 3, Census Tract 9504, Hardeman County, Tennessee</v>
      </c>
    </row>
    <row r="4022" spans="1:10" x14ac:dyDescent="0.3">
      <c r="A4022" s="167" t="s">
        <v>7699</v>
      </c>
      <c r="B4022" s="168" t="s">
        <v>4932</v>
      </c>
      <c r="C4022" s="168" t="s">
        <v>7681</v>
      </c>
      <c r="D4022" s="169">
        <v>75</v>
      </c>
      <c r="E4022" s="169">
        <v>215</v>
      </c>
      <c r="F4022" s="169">
        <v>420</v>
      </c>
      <c r="G4022" s="170">
        <v>1480</v>
      </c>
      <c r="H4022" s="165">
        <f t="shared" si="72"/>
        <v>0.14527027027027026</v>
      </c>
      <c r="J4022" t="str">
        <v>Block Group 3, Census Tract 9504, Polk County, Tennessee</v>
      </c>
    </row>
    <row r="4023" spans="1:10" x14ac:dyDescent="0.3">
      <c r="A4023" s="167" t="s">
        <v>7699</v>
      </c>
      <c r="B4023" s="168" t="s">
        <v>4933</v>
      </c>
      <c r="C4023" s="168" t="s">
        <v>7681</v>
      </c>
      <c r="D4023" s="169">
        <v>340</v>
      </c>
      <c r="E4023" s="169">
        <v>565</v>
      </c>
      <c r="F4023" s="169">
        <v>955</v>
      </c>
      <c r="G4023" s="170">
        <v>1560</v>
      </c>
      <c r="H4023" s="165">
        <f t="shared" si="72"/>
        <v>0.36217948717948717</v>
      </c>
      <c r="J4023" t="str">
        <v>Block Group 3, Census Tract 9504, Wayne County, Tennessee</v>
      </c>
    </row>
    <row r="4024" spans="1:10" x14ac:dyDescent="0.3">
      <c r="A4024" s="167" t="s">
        <v>7699</v>
      </c>
      <c r="B4024" s="168" t="s">
        <v>4934</v>
      </c>
      <c r="C4024" s="168" t="s">
        <v>7681</v>
      </c>
      <c r="D4024" s="169">
        <v>440</v>
      </c>
      <c r="E4024" s="169">
        <v>690</v>
      </c>
      <c r="F4024" s="170">
        <v>1165</v>
      </c>
      <c r="G4024" s="170">
        <v>1710</v>
      </c>
      <c r="H4024" s="165">
        <f t="shared" si="72"/>
        <v>0.40350877192982454</v>
      </c>
      <c r="J4024" t="str">
        <v>Block Group 3, Census Tract 9504.01, Bedford County, Tennessee</v>
      </c>
    </row>
    <row r="4025" spans="1:10" x14ac:dyDescent="0.3">
      <c r="A4025" s="167" t="s">
        <v>7699</v>
      </c>
      <c r="B4025" s="168" t="s">
        <v>4935</v>
      </c>
      <c r="C4025" s="168" t="s">
        <v>7681</v>
      </c>
      <c r="D4025" s="169">
        <v>115</v>
      </c>
      <c r="E4025" s="169">
        <v>260</v>
      </c>
      <c r="F4025" s="169">
        <v>490</v>
      </c>
      <c r="G4025" s="169">
        <v>860</v>
      </c>
      <c r="H4025" s="165">
        <f t="shared" si="72"/>
        <v>0.30232558139534882</v>
      </c>
      <c r="J4025" t="str">
        <v>Block Group 3, Census Tract 9504.02, Bedford County, Tennessee</v>
      </c>
    </row>
    <row r="4026" spans="1:10" x14ac:dyDescent="0.3">
      <c r="A4026" s="167" t="s">
        <v>7699</v>
      </c>
      <c r="B4026" s="168" t="s">
        <v>4936</v>
      </c>
      <c r="C4026" s="168" t="s">
        <v>7681</v>
      </c>
      <c r="D4026" s="169">
        <v>220</v>
      </c>
      <c r="E4026" s="169">
        <v>520</v>
      </c>
      <c r="F4026" s="169">
        <v>870</v>
      </c>
      <c r="G4026" s="170">
        <v>1360</v>
      </c>
      <c r="H4026" s="165">
        <f t="shared" si="72"/>
        <v>0.38235294117647056</v>
      </c>
      <c r="J4026" t="str">
        <v>Block Group 3, Census Tract 9505, Bedford County, Tennessee</v>
      </c>
    </row>
    <row r="4027" spans="1:10" x14ac:dyDescent="0.3">
      <c r="A4027" s="167" t="s">
        <v>7699</v>
      </c>
      <c r="B4027" s="168" t="s">
        <v>4937</v>
      </c>
      <c r="C4027" s="168" t="s">
        <v>7681</v>
      </c>
      <c r="D4027" s="169">
        <v>600</v>
      </c>
      <c r="E4027" s="170">
        <v>1230</v>
      </c>
      <c r="F4027" s="170">
        <v>1425</v>
      </c>
      <c r="G4027" s="170">
        <v>1660</v>
      </c>
      <c r="H4027" s="165">
        <f t="shared" si="72"/>
        <v>0.74096385542168675</v>
      </c>
      <c r="J4027" t="str">
        <v>Block Group 3, Census Tract 9505, Campbell County, Tennessee</v>
      </c>
    </row>
    <row r="4028" spans="1:10" x14ac:dyDescent="0.3">
      <c r="A4028" s="167" t="s">
        <v>7699</v>
      </c>
      <c r="B4028" s="168" t="s">
        <v>4938</v>
      </c>
      <c r="C4028" s="168" t="s">
        <v>7681</v>
      </c>
      <c r="D4028" s="169">
        <v>155</v>
      </c>
      <c r="E4028" s="169">
        <v>805</v>
      </c>
      <c r="F4028" s="170">
        <v>1380</v>
      </c>
      <c r="G4028" s="170">
        <v>1800</v>
      </c>
      <c r="H4028" s="165">
        <f t="shared" si="72"/>
        <v>0.44722222222222224</v>
      </c>
      <c r="J4028" t="str">
        <v>Block Group 3, Census Tract 9505, Hardeman County, Tennessee</v>
      </c>
    </row>
    <row r="4029" spans="1:10" x14ac:dyDescent="0.3">
      <c r="A4029" s="167" t="s">
        <v>7699</v>
      </c>
      <c r="B4029" s="168" t="s">
        <v>4939</v>
      </c>
      <c r="C4029" s="168" t="s">
        <v>7681</v>
      </c>
      <c r="D4029" s="169">
        <v>315</v>
      </c>
      <c r="E4029" s="169">
        <v>605</v>
      </c>
      <c r="F4029" s="169">
        <v>930</v>
      </c>
      <c r="G4029" s="170">
        <v>1235</v>
      </c>
      <c r="H4029" s="165">
        <f t="shared" si="72"/>
        <v>0.48987854251012147</v>
      </c>
      <c r="J4029" t="str">
        <v>Block Group 3, Census Tract 9505.01, Overton County, Tennessee</v>
      </c>
    </row>
    <row r="4030" spans="1:10" x14ac:dyDescent="0.3">
      <c r="A4030" s="167" t="s">
        <v>7699</v>
      </c>
      <c r="B4030" s="168" t="s">
        <v>4940</v>
      </c>
      <c r="C4030" s="168" t="s">
        <v>7681</v>
      </c>
      <c r="D4030" s="169">
        <v>0</v>
      </c>
      <c r="E4030" s="169">
        <v>85</v>
      </c>
      <c r="F4030" s="169">
        <v>155</v>
      </c>
      <c r="G4030" s="169">
        <v>710</v>
      </c>
      <c r="H4030" s="165">
        <f t="shared" si="72"/>
        <v>0.11971830985915492</v>
      </c>
      <c r="J4030" t="str">
        <v>Block Group 3, Census Tract 9506, Bedford County, Tennessee</v>
      </c>
    </row>
    <row r="4031" spans="1:10" x14ac:dyDescent="0.3">
      <c r="A4031" s="167" t="s">
        <v>7699</v>
      </c>
      <c r="B4031" s="168" t="s">
        <v>4941</v>
      </c>
      <c r="C4031" s="168" t="s">
        <v>7681</v>
      </c>
      <c r="D4031" s="169">
        <v>165</v>
      </c>
      <c r="E4031" s="169">
        <v>185</v>
      </c>
      <c r="F4031" s="169">
        <v>690</v>
      </c>
      <c r="G4031" s="170">
        <v>1355</v>
      </c>
      <c r="H4031" s="165">
        <f t="shared" si="72"/>
        <v>0.13653136531365315</v>
      </c>
      <c r="J4031" t="str">
        <v>Block Group 3, Census Tract 9506.02, Campbell County, Tennessee</v>
      </c>
    </row>
    <row r="4032" spans="1:10" x14ac:dyDescent="0.3">
      <c r="A4032" s="167" t="s">
        <v>7699</v>
      </c>
      <c r="B4032" s="168" t="s">
        <v>4942</v>
      </c>
      <c r="C4032" s="168" t="s">
        <v>7681</v>
      </c>
      <c r="D4032" s="169">
        <v>95</v>
      </c>
      <c r="E4032" s="169">
        <v>450</v>
      </c>
      <c r="F4032" s="169">
        <v>490</v>
      </c>
      <c r="G4032" s="170">
        <v>1265</v>
      </c>
      <c r="H4032" s="165">
        <f t="shared" si="72"/>
        <v>0.35573122529644269</v>
      </c>
      <c r="J4032" t="str">
        <v>Block Group 3, Census Tract 9511, Campbell County, Tennessee</v>
      </c>
    </row>
    <row r="4033" spans="1:10" x14ac:dyDescent="0.3">
      <c r="A4033" s="167" t="s">
        <v>7699</v>
      </c>
      <c r="B4033" s="168" t="s">
        <v>4943</v>
      </c>
      <c r="C4033" s="168" t="s">
        <v>7681</v>
      </c>
      <c r="D4033" s="169">
        <v>335</v>
      </c>
      <c r="E4033" s="169">
        <v>515</v>
      </c>
      <c r="F4033" s="170">
        <v>1480</v>
      </c>
      <c r="G4033" s="170">
        <v>2015</v>
      </c>
      <c r="H4033" s="165">
        <f t="shared" si="72"/>
        <v>0.25558312655086851</v>
      </c>
      <c r="J4033" t="str">
        <v>Block Group 3, Census Tract 9530, Bledsoe County, Tennessee</v>
      </c>
    </row>
    <row r="4034" spans="1:10" x14ac:dyDescent="0.3">
      <c r="A4034" s="167" t="s">
        <v>7699</v>
      </c>
      <c r="B4034" s="168" t="s">
        <v>4944</v>
      </c>
      <c r="C4034" s="168" t="s">
        <v>7681</v>
      </c>
      <c r="D4034" s="169">
        <v>195</v>
      </c>
      <c r="E4034" s="169">
        <v>370</v>
      </c>
      <c r="F4034" s="169">
        <v>500</v>
      </c>
      <c r="G4034" s="170">
        <v>1795</v>
      </c>
      <c r="H4034" s="165">
        <f t="shared" si="72"/>
        <v>0.20612813370473537</v>
      </c>
      <c r="J4034" t="str">
        <v>Block Group 3, Census Tract 9531.02, Bledsoe County, Tennessee</v>
      </c>
    </row>
    <row r="4035" spans="1:10" x14ac:dyDescent="0.3">
      <c r="A4035" s="167" t="s">
        <v>7699</v>
      </c>
      <c r="B4035" s="168" t="s">
        <v>4945</v>
      </c>
      <c r="C4035" s="168" t="s">
        <v>7681</v>
      </c>
      <c r="D4035" s="169">
        <v>315</v>
      </c>
      <c r="E4035" s="169">
        <v>595</v>
      </c>
      <c r="F4035" s="169">
        <v>805</v>
      </c>
      <c r="G4035" s="170">
        <v>2410</v>
      </c>
      <c r="H4035" s="165">
        <f t="shared" si="72"/>
        <v>0.24688796680497926</v>
      </c>
      <c r="J4035" t="str">
        <v>Block Group 3, Census Tract 9532, Bledsoe County, Tennessee</v>
      </c>
    </row>
    <row r="4036" spans="1:10" x14ac:dyDescent="0.3">
      <c r="A4036" s="167" t="s">
        <v>7699</v>
      </c>
      <c r="B4036" s="168" t="s">
        <v>4946</v>
      </c>
      <c r="C4036" s="168" t="s">
        <v>7681</v>
      </c>
      <c r="D4036" s="169">
        <v>330</v>
      </c>
      <c r="E4036" s="169">
        <v>365</v>
      </c>
      <c r="F4036" s="169">
        <v>860</v>
      </c>
      <c r="G4036" s="170">
        <v>1685</v>
      </c>
      <c r="H4036" s="165">
        <f t="shared" ref="H4036:H4099" si="73">E4036/G4036</f>
        <v>0.21661721068249259</v>
      </c>
      <c r="J4036" t="str">
        <v>Block Group 3, Census Tract 9550, Clay County, Tennessee</v>
      </c>
    </row>
    <row r="4037" spans="1:10" x14ac:dyDescent="0.3">
      <c r="A4037" s="167" t="s">
        <v>7699</v>
      </c>
      <c r="B4037" s="168" t="s">
        <v>4947</v>
      </c>
      <c r="C4037" s="168" t="s">
        <v>7681</v>
      </c>
      <c r="D4037" s="169">
        <v>145</v>
      </c>
      <c r="E4037" s="169">
        <v>215</v>
      </c>
      <c r="F4037" s="169">
        <v>530</v>
      </c>
      <c r="G4037" s="170">
        <v>1820</v>
      </c>
      <c r="H4037" s="165">
        <f t="shared" si="73"/>
        <v>0.11813186813186813</v>
      </c>
      <c r="J4037" t="str">
        <v>Block Group 3, Census Tract 9550, Marshall County, Tennessee</v>
      </c>
    </row>
    <row r="4038" spans="1:10" x14ac:dyDescent="0.3">
      <c r="A4038" s="167" t="s">
        <v>7699</v>
      </c>
      <c r="B4038" s="168" t="s">
        <v>4948</v>
      </c>
      <c r="C4038" s="168" t="s">
        <v>7681</v>
      </c>
      <c r="D4038" s="169">
        <v>240</v>
      </c>
      <c r="E4038" s="169">
        <v>240</v>
      </c>
      <c r="F4038" s="169">
        <v>525</v>
      </c>
      <c r="G4038" s="170">
        <v>2105</v>
      </c>
      <c r="H4038" s="165">
        <f t="shared" si="73"/>
        <v>0.11401425178147269</v>
      </c>
      <c r="J4038" t="str">
        <v>Block Group 3, Census Tract 9550.01, Decatur County, Tennessee</v>
      </c>
    </row>
    <row r="4039" spans="1:10" x14ac:dyDescent="0.3">
      <c r="A4039" s="167" t="s">
        <v>7699</v>
      </c>
      <c r="B4039" s="168" t="s">
        <v>4949</v>
      </c>
      <c r="C4039" s="168" t="s">
        <v>7681</v>
      </c>
      <c r="D4039" s="169">
        <v>50</v>
      </c>
      <c r="E4039" s="169">
        <v>80</v>
      </c>
      <c r="F4039" s="169">
        <v>460</v>
      </c>
      <c r="G4039" s="170">
        <v>1755</v>
      </c>
      <c r="H4039" s="165">
        <f t="shared" si="73"/>
        <v>4.5584045584045586E-2</v>
      </c>
      <c r="J4039" t="str">
        <v>Block Group 3, Census Tract 9551, Marshall County, Tennessee</v>
      </c>
    </row>
    <row r="4040" spans="1:10" x14ac:dyDescent="0.3">
      <c r="A4040" s="167" t="s">
        <v>7699</v>
      </c>
      <c r="B4040" s="168" t="s">
        <v>4950</v>
      </c>
      <c r="C4040" s="168" t="s">
        <v>7681</v>
      </c>
      <c r="D4040" s="169">
        <v>85</v>
      </c>
      <c r="E4040" s="169">
        <v>210</v>
      </c>
      <c r="F4040" s="169">
        <v>735</v>
      </c>
      <c r="G4040" s="170">
        <v>1620</v>
      </c>
      <c r="H4040" s="165">
        <f t="shared" si="73"/>
        <v>0.12962962962962962</v>
      </c>
      <c r="J4040" t="str">
        <v>Block Group 3, Census Tract 9551.02, Decatur County, Tennessee</v>
      </c>
    </row>
    <row r="4041" spans="1:10" x14ac:dyDescent="0.3">
      <c r="A4041" s="167" t="s">
        <v>7699</v>
      </c>
      <c r="B4041" s="168" t="s">
        <v>4951</v>
      </c>
      <c r="C4041" s="168" t="s">
        <v>7681</v>
      </c>
      <c r="D4041" s="169">
        <v>20</v>
      </c>
      <c r="E4041" s="169">
        <v>125</v>
      </c>
      <c r="F4041" s="169">
        <v>625</v>
      </c>
      <c r="G4041" s="170">
        <v>1380</v>
      </c>
      <c r="H4041" s="165">
        <f t="shared" si="73"/>
        <v>9.0579710144927536E-2</v>
      </c>
      <c r="J4041" t="str">
        <v>Block Group 3, Census Tract 9552, Grundy County, Tennessee</v>
      </c>
    </row>
    <row r="4042" spans="1:10" x14ac:dyDescent="0.3">
      <c r="A4042" s="167" t="s">
        <v>7699</v>
      </c>
      <c r="B4042" s="168" t="s">
        <v>4952</v>
      </c>
      <c r="C4042" s="168" t="s">
        <v>7681</v>
      </c>
      <c r="D4042" s="169">
        <v>40</v>
      </c>
      <c r="E4042" s="169">
        <v>135</v>
      </c>
      <c r="F4042" s="169">
        <v>355</v>
      </c>
      <c r="G4042" s="170">
        <v>1050</v>
      </c>
      <c r="H4042" s="165">
        <f t="shared" si="73"/>
        <v>0.12857142857142856</v>
      </c>
      <c r="J4042" t="str">
        <v>Block Group 3, Census Tract 9552, Marshall County, Tennessee</v>
      </c>
    </row>
    <row r="4043" spans="1:10" x14ac:dyDescent="0.3">
      <c r="A4043" s="167" t="s">
        <v>7699</v>
      </c>
      <c r="B4043" s="168" t="s">
        <v>4953</v>
      </c>
      <c r="C4043" s="168" t="s">
        <v>7681</v>
      </c>
      <c r="D4043" s="169">
        <v>0</v>
      </c>
      <c r="E4043" s="169">
        <v>160</v>
      </c>
      <c r="F4043" s="169">
        <v>785</v>
      </c>
      <c r="G4043" s="170">
        <v>2190</v>
      </c>
      <c r="H4043" s="165">
        <f t="shared" si="73"/>
        <v>7.3059360730593603E-2</v>
      </c>
      <c r="J4043" t="str">
        <v>Block Group 3, Census Tract 9553, Grundy County, Tennessee</v>
      </c>
    </row>
    <row r="4044" spans="1:10" x14ac:dyDescent="0.3">
      <c r="A4044" s="167" t="s">
        <v>7699</v>
      </c>
      <c r="B4044" s="168" t="s">
        <v>4954</v>
      </c>
      <c r="C4044" s="168" t="s">
        <v>7681</v>
      </c>
      <c r="D4044" s="169">
        <v>200</v>
      </c>
      <c r="E4044" s="169">
        <v>565</v>
      </c>
      <c r="F4044" s="169">
        <v>725</v>
      </c>
      <c r="G4044" s="170">
        <v>2730</v>
      </c>
      <c r="H4044" s="165">
        <f t="shared" si="73"/>
        <v>0.20695970695970695</v>
      </c>
      <c r="J4044" t="str">
        <v>Block Group 3, Census Tract 9553, Marshall County, Tennessee</v>
      </c>
    </row>
    <row r="4045" spans="1:10" x14ac:dyDescent="0.3">
      <c r="A4045" s="167" t="s">
        <v>7699</v>
      </c>
      <c r="B4045" s="168" t="s">
        <v>4955</v>
      </c>
      <c r="C4045" s="168" t="s">
        <v>7681</v>
      </c>
      <c r="D4045" s="169">
        <v>515</v>
      </c>
      <c r="E4045" s="170">
        <v>1150</v>
      </c>
      <c r="F4045" s="170">
        <v>1530</v>
      </c>
      <c r="G4045" s="170">
        <v>2560</v>
      </c>
      <c r="H4045" s="165">
        <f t="shared" si="73"/>
        <v>0.44921875</v>
      </c>
      <c r="J4045" t="str">
        <v>Block Group 3, Census Tract 9554, Marshall County, Tennessee</v>
      </c>
    </row>
    <row r="4046" spans="1:10" x14ac:dyDescent="0.3">
      <c r="A4046" s="167" t="s">
        <v>7699</v>
      </c>
      <c r="B4046" s="168" t="s">
        <v>4956</v>
      </c>
      <c r="C4046" s="168" t="s">
        <v>7681</v>
      </c>
      <c r="D4046" s="169">
        <v>625</v>
      </c>
      <c r="E4046" s="170">
        <v>1010</v>
      </c>
      <c r="F4046" s="170">
        <v>1240</v>
      </c>
      <c r="G4046" s="170">
        <v>2960</v>
      </c>
      <c r="H4046" s="165">
        <f t="shared" si="73"/>
        <v>0.34121621621621623</v>
      </c>
      <c r="J4046" t="str">
        <v>Block Group 3, Census Tract 9555, Marshall County, Tennessee</v>
      </c>
    </row>
    <row r="4047" spans="1:10" x14ac:dyDescent="0.3">
      <c r="A4047" s="167" t="s">
        <v>7699</v>
      </c>
      <c r="B4047" s="168" t="s">
        <v>4957</v>
      </c>
      <c r="C4047" s="168" t="s">
        <v>7681</v>
      </c>
      <c r="D4047" s="169">
        <v>140</v>
      </c>
      <c r="E4047" s="169">
        <v>480</v>
      </c>
      <c r="F4047" s="170">
        <v>1180</v>
      </c>
      <c r="G4047" s="170">
        <v>2120</v>
      </c>
      <c r="H4047" s="165">
        <f t="shared" si="73"/>
        <v>0.22641509433962265</v>
      </c>
      <c r="J4047" t="str">
        <v>Block Group 3, Census Tract 9563, Johnson County, Tennessee</v>
      </c>
    </row>
    <row r="4048" spans="1:10" x14ac:dyDescent="0.3">
      <c r="A4048" s="167" t="s">
        <v>7699</v>
      </c>
      <c r="B4048" s="168" t="s">
        <v>4958</v>
      </c>
      <c r="C4048" s="168" t="s">
        <v>7681</v>
      </c>
      <c r="D4048" s="169">
        <v>0</v>
      </c>
      <c r="E4048" s="169">
        <v>0</v>
      </c>
      <c r="F4048" s="169">
        <v>270</v>
      </c>
      <c r="G4048" s="169">
        <v>410</v>
      </c>
      <c r="H4048" s="165">
        <f t="shared" si="73"/>
        <v>0</v>
      </c>
      <c r="J4048" t="str">
        <v>Block Group 3, Census Tract 9564, Johnson County, Tennessee</v>
      </c>
    </row>
    <row r="4049" spans="1:10" x14ac:dyDescent="0.3">
      <c r="A4049" s="167" t="s">
        <v>7699</v>
      </c>
      <c r="B4049" s="168" t="s">
        <v>4959</v>
      </c>
      <c r="C4049" s="168" t="s">
        <v>7681</v>
      </c>
      <c r="D4049" s="169">
        <v>60</v>
      </c>
      <c r="E4049" s="169">
        <v>160</v>
      </c>
      <c r="F4049" s="169">
        <v>465</v>
      </c>
      <c r="G4049" s="170">
        <v>1300</v>
      </c>
      <c r="H4049" s="165">
        <f t="shared" si="73"/>
        <v>0.12307692307692308</v>
      </c>
      <c r="J4049" t="str">
        <v>Block Group 3, Census Tract 96, Shelby County, Tennessee</v>
      </c>
    </row>
    <row r="4050" spans="1:10" x14ac:dyDescent="0.3">
      <c r="A4050" s="167" t="s">
        <v>7699</v>
      </c>
      <c r="B4050" s="168" t="s">
        <v>4960</v>
      </c>
      <c r="C4050" s="168" t="s">
        <v>7681</v>
      </c>
      <c r="D4050" s="169">
        <v>135</v>
      </c>
      <c r="E4050" s="169">
        <v>210</v>
      </c>
      <c r="F4050" s="169">
        <v>485</v>
      </c>
      <c r="G4050" s="169">
        <v>955</v>
      </c>
      <c r="H4050" s="165">
        <f t="shared" si="73"/>
        <v>0.21989528795811519</v>
      </c>
      <c r="J4050" t="str">
        <v>Block Group 3, Census Tract 9601, Cannon County, Tennessee</v>
      </c>
    </row>
    <row r="4051" spans="1:10" x14ac:dyDescent="0.3">
      <c r="A4051" s="167" t="s">
        <v>7699</v>
      </c>
      <c r="B4051" s="168" t="s">
        <v>4961</v>
      </c>
      <c r="C4051" s="168" t="s">
        <v>7681</v>
      </c>
      <c r="D4051" s="169">
        <v>400</v>
      </c>
      <c r="E4051" s="169">
        <v>650</v>
      </c>
      <c r="F4051" s="169">
        <v>995</v>
      </c>
      <c r="G4051" s="170">
        <v>3055</v>
      </c>
      <c r="H4051" s="165">
        <f t="shared" si="73"/>
        <v>0.21276595744680851</v>
      </c>
      <c r="J4051" t="str">
        <v>Block Group 3, Census Tract 9601, Franklin County, Tennessee</v>
      </c>
    </row>
    <row r="4052" spans="1:10" x14ac:dyDescent="0.3">
      <c r="A4052" s="167" t="s">
        <v>7699</v>
      </c>
      <c r="B4052" s="168" t="s">
        <v>4962</v>
      </c>
      <c r="C4052" s="168" t="s">
        <v>7681</v>
      </c>
      <c r="D4052" s="169">
        <v>85</v>
      </c>
      <c r="E4052" s="169">
        <v>410</v>
      </c>
      <c r="F4052" s="170">
        <v>1345</v>
      </c>
      <c r="G4052" s="170">
        <v>2685</v>
      </c>
      <c r="H4052" s="165">
        <f t="shared" si="73"/>
        <v>0.1527001862197393</v>
      </c>
      <c r="J4052" t="str">
        <v>Block Group 3, Census Tract 9601, Lake County, Tennessee</v>
      </c>
    </row>
    <row r="4053" spans="1:10" x14ac:dyDescent="0.3">
      <c r="A4053" s="167" t="s">
        <v>7699</v>
      </c>
      <c r="B4053" s="168" t="s">
        <v>4963</v>
      </c>
      <c r="C4053" s="168" t="s">
        <v>7681</v>
      </c>
      <c r="D4053" s="169">
        <v>30</v>
      </c>
      <c r="E4053" s="169">
        <v>235</v>
      </c>
      <c r="F4053" s="169">
        <v>290</v>
      </c>
      <c r="G4053" s="170">
        <v>2415</v>
      </c>
      <c r="H4053" s="165">
        <f t="shared" si="73"/>
        <v>9.7308488612836433E-2</v>
      </c>
      <c r="J4053" t="str">
        <v>Block Group 3, Census Tract 9601, Lawrence County, Tennessee</v>
      </c>
    </row>
    <row r="4054" spans="1:10" x14ac:dyDescent="0.3">
      <c r="A4054" s="167" t="s">
        <v>7699</v>
      </c>
      <c r="B4054" s="168" t="s">
        <v>4964</v>
      </c>
      <c r="C4054" s="168" t="s">
        <v>7681</v>
      </c>
      <c r="D4054" s="169">
        <v>0</v>
      </c>
      <c r="E4054" s="169">
        <v>0</v>
      </c>
      <c r="F4054" s="169">
        <v>0</v>
      </c>
      <c r="G4054" s="169">
        <v>845</v>
      </c>
      <c r="H4054" s="165">
        <f t="shared" si="73"/>
        <v>0</v>
      </c>
      <c r="J4054" t="str">
        <v>Block Group 3, Census Tract 9601, Meigs County, Tennessee</v>
      </c>
    </row>
    <row r="4055" spans="1:10" x14ac:dyDescent="0.3">
      <c r="A4055" s="167" t="s">
        <v>7699</v>
      </c>
      <c r="B4055" s="168" t="s">
        <v>4965</v>
      </c>
      <c r="C4055" s="168" t="s">
        <v>7681</v>
      </c>
      <c r="D4055" s="169">
        <v>245</v>
      </c>
      <c r="E4055" s="169">
        <v>340</v>
      </c>
      <c r="F4055" s="169">
        <v>545</v>
      </c>
      <c r="G4055" s="170">
        <v>1225</v>
      </c>
      <c r="H4055" s="165">
        <f t="shared" si="73"/>
        <v>0.27755102040816326</v>
      </c>
      <c r="J4055" t="str">
        <v>Block Group 3, Census Tract 9602, Lake County, Tennessee</v>
      </c>
    </row>
    <row r="4056" spans="1:10" x14ac:dyDescent="0.3">
      <c r="A4056" s="167" t="s">
        <v>7699</v>
      </c>
      <c r="B4056" s="168" t="s">
        <v>4966</v>
      </c>
      <c r="C4056" s="168" t="s">
        <v>7681</v>
      </c>
      <c r="D4056" s="169">
        <v>35</v>
      </c>
      <c r="E4056" s="169">
        <v>70</v>
      </c>
      <c r="F4056" s="169">
        <v>460</v>
      </c>
      <c r="G4056" s="170">
        <v>1120</v>
      </c>
      <c r="H4056" s="165">
        <f t="shared" si="73"/>
        <v>6.25E-2</v>
      </c>
      <c r="J4056" t="str">
        <v>Block Group 3, Census Tract 9602, Meigs County, Tennessee</v>
      </c>
    </row>
    <row r="4057" spans="1:10" x14ac:dyDescent="0.3">
      <c r="A4057" s="167" t="s">
        <v>7699</v>
      </c>
      <c r="B4057" s="168" t="s">
        <v>4967</v>
      </c>
      <c r="C4057" s="168" t="s">
        <v>7681</v>
      </c>
      <c r="D4057" s="169">
        <v>130</v>
      </c>
      <c r="E4057" s="169">
        <v>150</v>
      </c>
      <c r="F4057" s="169">
        <v>310</v>
      </c>
      <c r="G4057" s="170">
        <v>1800</v>
      </c>
      <c r="H4057" s="165">
        <f t="shared" si="73"/>
        <v>8.3333333333333329E-2</v>
      </c>
      <c r="J4057" t="str">
        <v>Block Group 3, Census Tract 9602.01, Franklin County, Tennessee</v>
      </c>
    </row>
    <row r="4058" spans="1:10" x14ac:dyDescent="0.3">
      <c r="A4058" s="167" t="s">
        <v>7699</v>
      </c>
      <c r="B4058" s="168" t="s">
        <v>4968</v>
      </c>
      <c r="C4058" s="168" t="s">
        <v>7681</v>
      </c>
      <c r="D4058" s="169">
        <v>30</v>
      </c>
      <c r="E4058" s="169">
        <v>55</v>
      </c>
      <c r="F4058" s="169">
        <v>180</v>
      </c>
      <c r="G4058" s="170">
        <v>2280</v>
      </c>
      <c r="H4058" s="165">
        <f t="shared" si="73"/>
        <v>2.4122807017543858E-2</v>
      </c>
      <c r="J4058" t="str">
        <v>Block Group 3, Census Tract 9602.02, Cannon County, Tennessee</v>
      </c>
    </row>
    <row r="4059" spans="1:10" x14ac:dyDescent="0.3">
      <c r="A4059" s="167" t="s">
        <v>7699</v>
      </c>
      <c r="B4059" s="168" t="s">
        <v>4969</v>
      </c>
      <c r="C4059" s="168" t="s">
        <v>7681</v>
      </c>
      <c r="D4059" s="169">
        <v>140</v>
      </c>
      <c r="E4059" s="169">
        <v>140</v>
      </c>
      <c r="F4059" s="169">
        <v>230</v>
      </c>
      <c r="G4059" s="170">
        <v>1550</v>
      </c>
      <c r="H4059" s="165">
        <f t="shared" si="73"/>
        <v>9.0322580645161285E-2</v>
      </c>
      <c r="J4059" t="str">
        <v>Block Group 3, Census Tract 9602.02, Franklin County, Tennessee</v>
      </c>
    </row>
    <row r="4060" spans="1:10" x14ac:dyDescent="0.3">
      <c r="A4060" s="167" t="s">
        <v>7699</v>
      </c>
      <c r="B4060" s="168" t="s">
        <v>4970</v>
      </c>
      <c r="C4060" s="168" t="s">
        <v>7681</v>
      </c>
      <c r="D4060" s="169">
        <v>45</v>
      </c>
      <c r="E4060" s="169">
        <v>115</v>
      </c>
      <c r="F4060" s="169">
        <v>290</v>
      </c>
      <c r="G4060" s="170">
        <v>1800</v>
      </c>
      <c r="H4060" s="165">
        <f t="shared" si="73"/>
        <v>6.3888888888888884E-2</v>
      </c>
      <c r="J4060" t="str">
        <v>Block Group 3, Census Tract 9603, Franklin County, Tennessee</v>
      </c>
    </row>
    <row r="4061" spans="1:10" x14ac:dyDescent="0.3">
      <c r="A4061" s="167" t="s">
        <v>7699</v>
      </c>
      <c r="B4061" s="168" t="s">
        <v>4971</v>
      </c>
      <c r="C4061" s="168" t="s">
        <v>7681</v>
      </c>
      <c r="D4061" s="169">
        <v>185</v>
      </c>
      <c r="E4061" s="169">
        <v>335</v>
      </c>
      <c r="F4061" s="169">
        <v>410</v>
      </c>
      <c r="G4061" s="169">
        <v>760</v>
      </c>
      <c r="H4061" s="165">
        <f t="shared" si="73"/>
        <v>0.44078947368421051</v>
      </c>
      <c r="J4061" t="str">
        <v>Block Group 3, Census Tract 9603, Jackson County, Tennessee</v>
      </c>
    </row>
    <row r="4062" spans="1:10" x14ac:dyDescent="0.3">
      <c r="A4062" s="167" t="s">
        <v>7699</v>
      </c>
      <c r="B4062" s="168" t="s">
        <v>4972</v>
      </c>
      <c r="C4062" s="168" t="s">
        <v>7681</v>
      </c>
      <c r="D4062" s="169">
        <v>50</v>
      </c>
      <c r="E4062" s="169">
        <v>115</v>
      </c>
      <c r="F4062" s="169">
        <v>505</v>
      </c>
      <c r="G4062" s="169">
        <v>730</v>
      </c>
      <c r="H4062" s="165">
        <f t="shared" si="73"/>
        <v>0.15753424657534246</v>
      </c>
      <c r="J4062" t="str">
        <v>Block Group 3, Census Tract 9603, Lawrence County, Tennessee</v>
      </c>
    </row>
    <row r="4063" spans="1:10" x14ac:dyDescent="0.3">
      <c r="A4063" s="167" t="s">
        <v>7699</v>
      </c>
      <c r="B4063" s="168" t="s">
        <v>4973</v>
      </c>
      <c r="C4063" s="168" t="s">
        <v>7681</v>
      </c>
      <c r="D4063" s="169">
        <v>10</v>
      </c>
      <c r="E4063" s="169">
        <v>115</v>
      </c>
      <c r="F4063" s="169">
        <v>480</v>
      </c>
      <c r="G4063" s="170">
        <v>1735</v>
      </c>
      <c r="H4063" s="165">
        <f t="shared" si="73"/>
        <v>6.6282420749279536E-2</v>
      </c>
      <c r="J4063" t="str">
        <v>Block Group 3, Census Tract 9603, Meigs County, Tennessee</v>
      </c>
    </row>
    <row r="4064" spans="1:10" x14ac:dyDescent="0.3">
      <c r="A4064" s="167" t="s">
        <v>7699</v>
      </c>
      <c r="B4064" s="168" t="s">
        <v>4974</v>
      </c>
      <c r="C4064" s="168" t="s">
        <v>7681</v>
      </c>
      <c r="D4064" s="169">
        <v>15</v>
      </c>
      <c r="E4064" s="169">
        <v>150</v>
      </c>
      <c r="F4064" s="169">
        <v>540</v>
      </c>
      <c r="G4064" s="170">
        <v>1580</v>
      </c>
      <c r="H4064" s="165">
        <f t="shared" si="73"/>
        <v>9.49367088607595E-2</v>
      </c>
      <c r="J4064" t="str">
        <v>Block Group 3, Census Tract 9604.01, Lawrence County, Tennessee</v>
      </c>
    </row>
    <row r="4065" spans="1:10" x14ac:dyDescent="0.3">
      <c r="A4065" s="167" t="s">
        <v>7699</v>
      </c>
      <c r="B4065" s="168" t="s">
        <v>4975</v>
      </c>
      <c r="C4065" s="168" t="s">
        <v>7681</v>
      </c>
      <c r="D4065" s="169">
        <v>740</v>
      </c>
      <c r="E4065" s="169">
        <v>855</v>
      </c>
      <c r="F4065" s="170">
        <v>1605</v>
      </c>
      <c r="G4065" s="170">
        <v>2095</v>
      </c>
      <c r="H4065" s="165">
        <f t="shared" si="73"/>
        <v>0.40811455847255368</v>
      </c>
      <c r="J4065" t="str">
        <v>Block Group 3, Census Tract 9604.02, Lawrence County, Tennessee</v>
      </c>
    </row>
    <row r="4066" spans="1:10" x14ac:dyDescent="0.3">
      <c r="A4066" s="167" t="s">
        <v>7699</v>
      </c>
      <c r="B4066" s="168" t="s">
        <v>4976</v>
      </c>
      <c r="C4066" s="168" t="s">
        <v>7681</v>
      </c>
      <c r="D4066" s="169">
        <v>50</v>
      </c>
      <c r="E4066" s="169">
        <v>75</v>
      </c>
      <c r="F4066" s="169">
        <v>450</v>
      </c>
      <c r="G4066" s="170">
        <v>1735</v>
      </c>
      <c r="H4066" s="165">
        <f t="shared" si="73"/>
        <v>4.3227665706051875E-2</v>
      </c>
      <c r="J4066" t="str">
        <v>Block Group 3, Census Tract 9605, Franklin County, Tennessee</v>
      </c>
    </row>
    <row r="4067" spans="1:10" x14ac:dyDescent="0.3">
      <c r="A4067" s="167" t="s">
        <v>7699</v>
      </c>
      <c r="B4067" s="168" t="s">
        <v>4977</v>
      </c>
      <c r="C4067" s="168" t="s">
        <v>7681</v>
      </c>
      <c r="D4067" s="169">
        <v>235</v>
      </c>
      <c r="E4067" s="169">
        <v>350</v>
      </c>
      <c r="F4067" s="169">
        <v>630</v>
      </c>
      <c r="G4067" s="170">
        <v>1965</v>
      </c>
      <c r="H4067" s="165">
        <f t="shared" si="73"/>
        <v>0.17811704834605599</v>
      </c>
      <c r="J4067" t="str">
        <v>Block Group 3, Census Tract 9605.01, Lawrence County, Tennessee</v>
      </c>
    </row>
    <row r="4068" spans="1:10" x14ac:dyDescent="0.3">
      <c r="A4068" s="167" t="s">
        <v>7699</v>
      </c>
      <c r="B4068" s="168" t="s">
        <v>4978</v>
      </c>
      <c r="C4068" s="168" t="s">
        <v>7681</v>
      </c>
      <c r="D4068" s="169">
        <v>0</v>
      </c>
      <c r="E4068" s="169">
        <v>360</v>
      </c>
      <c r="F4068" s="169">
        <v>585</v>
      </c>
      <c r="G4068" s="170">
        <v>1030</v>
      </c>
      <c r="H4068" s="165">
        <f t="shared" si="73"/>
        <v>0.34951456310679613</v>
      </c>
      <c r="J4068" t="str">
        <v>Block Group 3, Census Tract 9605.02, Lawrence County, Tennessee</v>
      </c>
    </row>
    <row r="4069" spans="1:10" x14ac:dyDescent="0.3">
      <c r="A4069" s="167" t="s">
        <v>7699</v>
      </c>
      <c r="B4069" s="168" t="s">
        <v>4979</v>
      </c>
      <c r="C4069" s="168" t="s">
        <v>7681</v>
      </c>
      <c r="D4069" s="169">
        <v>245</v>
      </c>
      <c r="E4069" s="169">
        <v>260</v>
      </c>
      <c r="F4069" s="169">
        <v>365</v>
      </c>
      <c r="G4069" s="169">
        <v>750</v>
      </c>
      <c r="H4069" s="165">
        <f t="shared" si="73"/>
        <v>0.34666666666666668</v>
      </c>
      <c r="J4069" t="str">
        <v>Block Group 3, Census Tract 9606, Franklin County, Tennessee</v>
      </c>
    </row>
    <row r="4070" spans="1:10" x14ac:dyDescent="0.3">
      <c r="A4070" s="167" t="s">
        <v>7699</v>
      </c>
      <c r="B4070" s="168" t="s">
        <v>4980</v>
      </c>
      <c r="C4070" s="168" t="s">
        <v>7681</v>
      </c>
      <c r="D4070" s="169">
        <v>165</v>
      </c>
      <c r="E4070" s="169">
        <v>215</v>
      </c>
      <c r="F4070" s="169">
        <v>960</v>
      </c>
      <c r="G4070" s="170">
        <v>2655</v>
      </c>
      <c r="H4070" s="165">
        <f t="shared" si="73"/>
        <v>8.0979284369114876E-2</v>
      </c>
      <c r="J4070" t="str">
        <v>Block Group 3, Census Tract 9606, Hancock County, Tennessee</v>
      </c>
    </row>
    <row r="4071" spans="1:10" x14ac:dyDescent="0.3">
      <c r="A4071" s="167" t="s">
        <v>7699</v>
      </c>
      <c r="B4071" s="168" t="s">
        <v>4981</v>
      </c>
      <c r="C4071" s="168" t="s">
        <v>7681</v>
      </c>
      <c r="D4071" s="169">
        <v>110</v>
      </c>
      <c r="E4071" s="169">
        <v>225</v>
      </c>
      <c r="F4071" s="169">
        <v>745</v>
      </c>
      <c r="G4071" s="170">
        <v>1980</v>
      </c>
      <c r="H4071" s="165">
        <f t="shared" si="73"/>
        <v>0.11363636363636363</v>
      </c>
      <c r="J4071" t="str">
        <v>Block Group 3, Census Tract 9607, Franklin County, Tennessee</v>
      </c>
    </row>
    <row r="4072" spans="1:10" x14ac:dyDescent="0.3">
      <c r="A4072" s="167" t="s">
        <v>7699</v>
      </c>
      <c r="B4072" s="168" t="s">
        <v>4982</v>
      </c>
      <c r="C4072" s="168" t="s">
        <v>7681</v>
      </c>
      <c r="D4072" s="169">
        <v>345</v>
      </c>
      <c r="E4072" s="169">
        <v>550</v>
      </c>
      <c r="F4072" s="169">
        <v>760</v>
      </c>
      <c r="G4072" s="170">
        <v>1970</v>
      </c>
      <c r="H4072" s="165">
        <f t="shared" si="73"/>
        <v>0.27918781725888325</v>
      </c>
      <c r="J4072" t="str">
        <v>Block Group 3, Census Tract 9607, Lawrence County, Tennessee</v>
      </c>
    </row>
    <row r="4073" spans="1:10" x14ac:dyDescent="0.3">
      <c r="A4073" s="167" t="s">
        <v>7699</v>
      </c>
      <c r="B4073" s="168" t="s">
        <v>4983</v>
      </c>
      <c r="C4073" s="168" t="s">
        <v>7681</v>
      </c>
      <c r="D4073" s="169">
        <v>195</v>
      </c>
      <c r="E4073" s="169">
        <v>275</v>
      </c>
      <c r="F4073" s="169">
        <v>700</v>
      </c>
      <c r="G4073" s="170">
        <v>2190</v>
      </c>
      <c r="H4073" s="165">
        <f t="shared" si="73"/>
        <v>0.12557077625570776</v>
      </c>
      <c r="J4073" t="str">
        <v>Block Group 3, Census Tract 9611, Crockett County, Tennessee</v>
      </c>
    </row>
    <row r="4074" spans="1:10" x14ac:dyDescent="0.3">
      <c r="A4074" s="167" t="s">
        <v>7699</v>
      </c>
      <c r="B4074" s="168" t="s">
        <v>4984</v>
      </c>
      <c r="C4074" s="168" t="s">
        <v>7681</v>
      </c>
      <c r="D4074" s="169">
        <v>15</v>
      </c>
      <c r="E4074" s="169">
        <v>110</v>
      </c>
      <c r="F4074" s="169">
        <v>235</v>
      </c>
      <c r="G4074" s="170">
        <v>1425</v>
      </c>
      <c r="H4074" s="165">
        <f t="shared" si="73"/>
        <v>7.7192982456140355E-2</v>
      </c>
      <c r="J4074" t="str">
        <v>Block Group 3, Census Tract 9614, Crockett County, Tennessee</v>
      </c>
    </row>
    <row r="4075" spans="1:10" x14ac:dyDescent="0.3">
      <c r="A4075" s="167" t="s">
        <v>7699</v>
      </c>
      <c r="B4075" s="168" t="s">
        <v>4985</v>
      </c>
      <c r="C4075" s="168" t="s">
        <v>7681</v>
      </c>
      <c r="D4075" s="169">
        <v>105</v>
      </c>
      <c r="E4075" s="169">
        <v>105</v>
      </c>
      <c r="F4075" s="169">
        <v>445</v>
      </c>
      <c r="G4075" s="169">
        <v>930</v>
      </c>
      <c r="H4075" s="165">
        <f t="shared" si="73"/>
        <v>0.11290322580645161</v>
      </c>
      <c r="J4075" t="str">
        <v>Block Group 3, Census Tract 9620, Carroll County, Tennessee</v>
      </c>
    </row>
    <row r="4076" spans="1:10" x14ac:dyDescent="0.3">
      <c r="A4076" s="167" t="s">
        <v>7699</v>
      </c>
      <c r="B4076" s="168" t="s">
        <v>4986</v>
      </c>
      <c r="C4076" s="168" t="s">
        <v>7681</v>
      </c>
      <c r="D4076" s="169">
        <v>195</v>
      </c>
      <c r="E4076" s="169">
        <v>195</v>
      </c>
      <c r="F4076" s="169">
        <v>605</v>
      </c>
      <c r="G4076" s="170">
        <v>1070</v>
      </c>
      <c r="H4076" s="165">
        <f t="shared" si="73"/>
        <v>0.1822429906542056</v>
      </c>
      <c r="J4076" t="str">
        <v>Block Group 3, Census Tract 9621.02, Carroll County, Tennessee</v>
      </c>
    </row>
    <row r="4077" spans="1:10" x14ac:dyDescent="0.3">
      <c r="A4077" s="167" t="s">
        <v>7699</v>
      </c>
      <c r="B4077" s="168" t="s">
        <v>4987</v>
      </c>
      <c r="C4077" s="168" t="s">
        <v>7681</v>
      </c>
      <c r="D4077" s="169">
        <v>135</v>
      </c>
      <c r="E4077" s="169">
        <v>230</v>
      </c>
      <c r="F4077" s="170">
        <v>1515</v>
      </c>
      <c r="G4077" s="170">
        <v>2855</v>
      </c>
      <c r="H4077" s="165">
        <f t="shared" si="73"/>
        <v>8.0560420315236428E-2</v>
      </c>
      <c r="J4077" t="str">
        <v>Block Group 3, Census Tract 9622.02, Carroll County, Tennessee</v>
      </c>
    </row>
    <row r="4078" spans="1:10" x14ac:dyDescent="0.3">
      <c r="A4078" s="167" t="s">
        <v>7699</v>
      </c>
      <c r="B4078" s="168" t="s">
        <v>4988</v>
      </c>
      <c r="C4078" s="168" t="s">
        <v>7681</v>
      </c>
      <c r="D4078" s="169">
        <v>640</v>
      </c>
      <c r="E4078" s="170">
        <v>1355</v>
      </c>
      <c r="F4078" s="170">
        <v>2290</v>
      </c>
      <c r="G4078" s="170">
        <v>2695</v>
      </c>
      <c r="H4078" s="165">
        <f t="shared" si="73"/>
        <v>0.50278293135435992</v>
      </c>
      <c r="J4078" t="str">
        <v>Block Group 3, Census Tract 9623, Carroll County, Tennessee</v>
      </c>
    </row>
    <row r="4079" spans="1:10" x14ac:dyDescent="0.3">
      <c r="A4079" s="167" t="s">
        <v>7699</v>
      </c>
      <c r="B4079" s="168" t="s">
        <v>4989</v>
      </c>
      <c r="C4079" s="168" t="s">
        <v>7681</v>
      </c>
      <c r="D4079" s="169">
        <v>105</v>
      </c>
      <c r="E4079" s="169">
        <v>485</v>
      </c>
      <c r="F4079" s="169">
        <v>765</v>
      </c>
      <c r="G4079" s="170">
        <v>3415</v>
      </c>
      <c r="H4079" s="165">
        <f t="shared" si="73"/>
        <v>0.14202049780380674</v>
      </c>
      <c r="J4079" t="str">
        <v>Block Group 3, Census Tract 9630, Benton County, Tennessee</v>
      </c>
    </row>
    <row r="4080" spans="1:10" x14ac:dyDescent="0.3">
      <c r="A4080" s="167" t="s">
        <v>7699</v>
      </c>
      <c r="B4080" s="168" t="s">
        <v>4990</v>
      </c>
      <c r="C4080" s="168" t="s">
        <v>7681</v>
      </c>
      <c r="D4080" s="170">
        <v>1185</v>
      </c>
      <c r="E4080" s="170">
        <v>1290</v>
      </c>
      <c r="F4080" s="170">
        <v>1750</v>
      </c>
      <c r="G4080" s="170">
        <v>2970</v>
      </c>
      <c r="H4080" s="165">
        <f t="shared" si="73"/>
        <v>0.43434343434343436</v>
      </c>
      <c r="J4080" t="str">
        <v>Block Group 3, Census Tract 9631, Benton County, Tennessee</v>
      </c>
    </row>
    <row r="4081" spans="1:10" x14ac:dyDescent="0.3">
      <c r="A4081" s="167" t="s">
        <v>7699</v>
      </c>
      <c r="B4081" s="168" t="s">
        <v>4991</v>
      </c>
      <c r="C4081" s="168" t="s">
        <v>7681</v>
      </c>
      <c r="D4081" s="169">
        <v>320</v>
      </c>
      <c r="E4081" s="169">
        <v>370</v>
      </c>
      <c r="F4081" s="169">
        <v>570</v>
      </c>
      <c r="G4081" s="170">
        <v>3490</v>
      </c>
      <c r="H4081" s="165">
        <f t="shared" si="73"/>
        <v>0.10601719197707736</v>
      </c>
      <c r="J4081" t="str">
        <v>Block Group 3, Census Tract 9633, Benton County, Tennessee</v>
      </c>
    </row>
    <row r="4082" spans="1:10" x14ac:dyDescent="0.3">
      <c r="A4082" s="167" t="s">
        <v>7699</v>
      </c>
      <c r="B4082" s="168" t="s">
        <v>4992</v>
      </c>
      <c r="C4082" s="168" t="s">
        <v>7681</v>
      </c>
      <c r="D4082" s="169">
        <v>605</v>
      </c>
      <c r="E4082" s="170">
        <v>1295</v>
      </c>
      <c r="F4082" s="170">
        <v>1605</v>
      </c>
      <c r="G4082" s="170">
        <v>1870</v>
      </c>
      <c r="H4082" s="165">
        <f t="shared" si="73"/>
        <v>0.69251336898395721</v>
      </c>
      <c r="J4082" t="str">
        <v>Block Group 3, Census Tract 9634, Benton County, Tennessee</v>
      </c>
    </row>
    <row r="4083" spans="1:10" x14ac:dyDescent="0.3">
      <c r="A4083" s="167" t="s">
        <v>7699</v>
      </c>
      <c r="B4083" s="168" t="s">
        <v>4993</v>
      </c>
      <c r="C4083" s="168" t="s">
        <v>7681</v>
      </c>
      <c r="D4083" s="170">
        <v>1090</v>
      </c>
      <c r="E4083" s="170">
        <v>1685</v>
      </c>
      <c r="F4083" s="170">
        <v>2020</v>
      </c>
      <c r="G4083" s="170">
        <v>2405</v>
      </c>
      <c r="H4083" s="165">
        <f t="shared" si="73"/>
        <v>0.70062370062370061</v>
      </c>
      <c r="J4083" t="str">
        <v>Block Group 3, Census Tract 9642, Dyer County, Tennessee</v>
      </c>
    </row>
    <row r="4084" spans="1:10" x14ac:dyDescent="0.3">
      <c r="A4084" s="167" t="s">
        <v>7699</v>
      </c>
      <c r="B4084" s="168" t="s">
        <v>4994</v>
      </c>
      <c r="C4084" s="168" t="s">
        <v>7681</v>
      </c>
      <c r="D4084" s="169">
        <v>0</v>
      </c>
      <c r="E4084" s="169">
        <v>80</v>
      </c>
      <c r="F4084" s="169">
        <v>230</v>
      </c>
      <c r="G4084" s="169">
        <v>560</v>
      </c>
      <c r="H4084" s="165">
        <f t="shared" si="73"/>
        <v>0.14285714285714285</v>
      </c>
      <c r="J4084" t="str">
        <v>Block Group 3, Census Tract 9643, Dyer County, Tennessee</v>
      </c>
    </row>
    <row r="4085" spans="1:10" x14ac:dyDescent="0.3">
      <c r="A4085" s="167" t="s">
        <v>7699</v>
      </c>
      <c r="B4085" s="168" t="s">
        <v>4995</v>
      </c>
      <c r="C4085" s="168" t="s">
        <v>7681</v>
      </c>
      <c r="D4085" s="169">
        <v>190</v>
      </c>
      <c r="E4085" s="169">
        <v>230</v>
      </c>
      <c r="F4085" s="169">
        <v>610</v>
      </c>
      <c r="G4085" s="169">
        <v>740</v>
      </c>
      <c r="H4085" s="165">
        <f t="shared" si="73"/>
        <v>0.3108108108108108</v>
      </c>
      <c r="J4085" t="str">
        <v>Block Group 3, Census Tract 9644.02, Dyer County, Tennessee</v>
      </c>
    </row>
    <row r="4086" spans="1:10" x14ac:dyDescent="0.3">
      <c r="A4086" s="167" t="s">
        <v>7699</v>
      </c>
      <c r="B4086" s="168" t="s">
        <v>4996</v>
      </c>
      <c r="C4086" s="168" t="s">
        <v>7681</v>
      </c>
      <c r="D4086" s="169">
        <v>415</v>
      </c>
      <c r="E4086" s="169">
        <v>805</v>
      </c>
      <c r="F4086" s="170">
        <v>1005</v>
      </c>
      <c r="G4086" s="170">
        <v>1670</v>
      </c>
      <c r="H4086" s="165">
        <f t="shared" si="73"/>
        <v>0.4820359281437126</v>
      </c>
      <c r="J4086" t="str">
        <v>Block Group 3, Census Tract 9649, Dyer County, Tennessee</v>
      </c>
    </row>
    <row r="4087" spans="1:10" x14ac:dyDescent="0.3">
      <c r="A4087" s="167" t="s">
        <v>7699</v>
      </c>
      <c r="B4087" s="168" t="s">
        <v>4997</v>
      </c>
      <c r="C4087" s="168" t="s">
        <v>7681</v>
      </c>
      <c r="D4087" s="169">
        <v>0</v>
      </c>
      <c r="E4087" s="169">
        <v>250</v>
      </c>
      <c r="F4087" s="169">
        <v>480</v>
      </c>
      <c r="G4087" s="169">
        <v>670</v>
      </c>
      <c r="H4087" s="165">
        <f t="shared" si="73"/>
        <v>0.37313432835820898</v>
      </c>
      <c r="J4087" t="str">
        <v>Block Group 3, Census Tract 9650, Fentress County, Tennessee</v>
      </c>
    </row>
    <row r="4088" spans="1:10" x14ac:dyDescent="0.3">
      <c r="A4088" s="167" t="s">
        <v>7699</v>
      </c>
      <c r="B4088" s="168" t="s">
        <v>4998</v>
      </c>
      <c r="C4088" s="168" t="s">
        <v>7681</v>
      </c>
      <c r="D4088" s="170">
        <v>1260</v>
      </c>
      <c r="E4088" s="170">
        <v>1920</v>
      </c>
      <c r="F4088" s="170">
        <v>2450</v>
      </c>
      <c r="G4088" s="170">
        <v>2580</v>
      </c>
      <c r="H4088" s="165">
        <f t="shared" si="73"/>
        <v>0.7441860465116279</v>
      </c>
      <c r="J4088" t="str">
        <v>Block Group 3, Census Tract 9650, Obion County, Tennessee</v>
      </c>
    </row>
    <row r="4089" spans="1:10" x14ac:dyDescent="0.3">
      <c r="A4089" s="167" t="s">
        <v>7699</v>
      </c>
      <c r="B4089" s="168" t="s">
        <v>4999</v>
      </c>
      <c r="C4089" s="168" t="s">
        <v>7681</v>
      </c>
      <c r="D4089" s="169">
        <v>460</v>
      </c>
      <c r="E4089" s="169">
        <v>810</v>
      </c>
      <c r="F4089" s="170">
        <v>1540</v>
      </c>
      <c r="G4089" s="170">
        <v>2595</v>
      </c>
      <c r="H4089" s="165">
        <f t="shared" si="73"/>
        <v>0.31213872832369943</v>
      </c>
      <c r="J4089" t="str">
        <v>Block Group 3, Census Tract 9651, Fentress County, Tennessee</v>
      </c>
    </row>
    <row r="4090" spans="1:10" x14ac:dyDescent="0.3">
      <c r="A4090" s="167" t="s">
        <v>7699</v>
      </c>
      <c r="B4090" s="168" t="s">
        <v>5000</v>
      </c>
      <c r="C4090" s="168" t="s">
        <v>7681</v>
      </c>
      <c r="D4090" s="169">
        <v>215</v>
      </c>
      <c r="E4090" s="169">
        <v>620</v>
      </c>
      <c r="F4090" s="169">
        <v>990</v>
      </c>
      <c r="G4090" s="170">
        <v>1730</v>
      </c>
      <c r="H4090" s="165">
        <f t="shared" si="73"/>
        <v>0.3583815028901734</v>
      </c>
      <c r="J4090" t="str">
        <v>Block Group 3, Census Tract 9652.02, Fentress County, Tennessee</v>
      </c>
    </row>
    <row r="4091" spans="1:10" x14ac:dyDescent="0.3">
      <c r="A4091" s="167" t="s">
        <v>7699</v>
      </c>
      <c r="B4091" s="168" t="s">
        <v>5001</v>
      </c>
      <c r="C4091" s="168" t="s">
        <v>7681</v>
      </c>
      <c r="D4091" s="169">
        <v>345</v>
      </c>
      <c r="E4091" s="170">
        <v>1070</v>
      </c>
      <c r="F4091" s="170">
        <v>1225</v>
      </c>
      <c r="G4091" s="170">
        <v>1310</v>
      </c>
      <c r="H4091" s="165">
        <f t="shared" si="73"/>
        <v>0.81679389312977102</v>
      </c>
      <c r="J4091" t="str">
        <v>Block Group 3, Census Tract 9653, Fentress County, Tennessee</v>
      </c>
    </row>
    <row r="4092" spans="1:10" x14ac:dyDescent="0.3">
      <c r="A4092" s="167" t="s">
        <v>7699</v>
      </c>
      <c r="B4092" s="168" t="s">
        <v>5002</v>
      </c>
      <c r="C4092" s="168" t="s">
        <v>7681</v>
      </c>
      <c r="D4092" s="169">
        <v>180</v>
      </c>
      <c r="E4092" s="169">
        <v>535</v>
      </c>
      <c r="F4092" s="169">
        <v>775</v>
      </c>
      <c r="G4092" s="170">
        <v>1535</v>
      </c>
      <c r="H4092" s="165">
        <f t="shared" si="73"/>
        <v>0.34853420195439738</v>
      </c>
      <c r="J4092" t="str">
        <v>Block Group 3, Census Tract 9653, Obion County, Tennessee</v>
      </c>
    </row>
    <row r="4093" spans="1:10" x14ac:dyDescent="0.3">
      <c r="A4093" s="167" t="s">
        <v>7699</v>
      </c>
      <c r="B4093" s="168" t="s">
        <v>5003</v>
      </c>
      <c r="C4093" s="168" t="s">
        <v>7681</v>
      </c>
      <c r="D4093" s="169">
        <v>565</v>
      </c>
      <c r="E4093" s="169">
        <v>835</v>
      </c>
      <c r="F4093" s="170">
        <v>1195</v>
      </c>
      <c r="G4093" s="170">
        <v>1840</v>
      </c>
      <c r="H4093" s="165">
        <f t="shared" si="73"/>
        <v>0.45380434782608697</v>
      </c>
      <c r="J4093" t="str">
        <v>Block Group 3, Census Tract 9654, Obion County, Tennessee</v>
      </c>
    </row>
    <row r="4094" spans="1:10" x14ac:dyDescent="0.3">
      <c r="A4094" s="167" t="s">
        <v>7699</v>
      </c>
      <c r="B4094" s="168" t="s">
        <v>5004</v>
      </c>
      <c r="C4094" s="168" t="s">
        <v>7681</v>
      </c>
      <c r="D4094" s="170">
        <v>1045</v>
      </c>
      <c r="E4094" s="170">
        <v>1420</v>
      </c>
      <c r="F4094" s="170">
        <v>1770</v>
      </c>
      <c r="G4094" s="170">
        <v>2210</v>
      </c>
      <c r="H4094" s="165">
        <f t="shared" si="73"/>
        <v>0.64253393665158376</v>
      </c>
      <c r="J4094" t="str">
        <v>Block Group 3, Census Tract 9656, Obion County, Tennessee</v>
      </c>
    </row>
    <row r="4095" spans="1:10" x14ac:dyDescent="0.3">
      <c r="A4095" s="167" t="s">
        <v>7699</v>
      </c>
      <c r="B4095" s="168" t="s">
        <v>5005</v>
      </c>
      <c r="C4095" s="168" t="s">
        <v>7681</v>
      </c>
      <c r="D4095" s="169">
        <v>215</v>
      </c>
      <c r="E4095" s="169">
        <v>325</v>
      </c>
      <c r="F4095" s="169">
        <v>415</v>
      </c>
      <c r="G4095" s="169">
        <v>725</v>
      </c>
      <c r="H4095" s="165">
        <f t="shared" si="73"/>
        <v>0.44827586206896552</v>
      </c>
      <c r="J4095" t="str">
        <v>Block Group 3, Census Tract 9657, Obion County, Tennessee</v>
      </c>
    </row>
    <row r="4096" spans="1:10" x14ac:dyDescent="0.3">
      <c r="A4096" s="167" t="s">
        <v>7699</v>
      </c>
      <c r="B4096" s="168" t="s">
        <v>5006</v>
      </c>
      <c r="C4096" s="168" t="s">
        <v>7681</v>
      </c>
      <c r="D4096" s="169">
        <v>460</v>
      </c>
      <c r="E4096" s="169">
        <v>800</v>
      </c>
      <c r="F4096" s="169">
        <v>905</v>
      </c>
      <c r="G4096" s="169">
        <v>995</v>
      </c>
      <c r="H4096" s="165">
        <f t="shared" si="73"/>
        <v>0.8040201005025126</v>
      </c>
      <c r="J4096" t="str">
        <v>Block Group 3, Census Tract 9662, Gibson County, Tennessee</v>
      </c>
    </row>
    <row r="4097" spans="1:10" x14ac:dyDescent="0.3">
      <c r="A4097" s="167" t="s">
        <v>7699</v>
      </c>
      <c r="B4097" s="168" t="s">
        <v>5007</v>
      </c>
      <c r="C4097" s="168" t="s">
        <v>7681</v>
      </c>
      <c r="D4097" s="169">
        <v>725</v>
      </c>
      <c r="E4097" s="170">
        <v>1490</v>
      </c>
      <c r="F4097" s="170">
        <v>2025</v>
      </c>
      <c r="G4097" s="170">
        <v>2945</v>
      </c>
      <c r="H4097" s="165">
        <f t="shared" si="73"/>
        <v>0.50594227504244482</v>
      </c>
      <c r="J4097" t="str">
        <v>Block Group 3, Census Tract 9664, Gibson County, Tennessee</v>
      </c>
    </row>
    <row r="4098" spans="1:10" x14ac:dyDescent="0.3">
      <c r="A4098" s="167" t="s">
        <v>7699</v>
      </c>
      <c r="B4098" s="168" t="s">
        <v>5008</v>
      </c>
      <c r="C4098" s="168" t="s">
        <v>7681</v>
      </c>
      <c r="D4098" s="169">
        <v>755</v>
      </c>
      <c r="E4098" s="169">
        <v>820</v>
      </c>
      <c r="F4098" s="170">
        <v>1470</v>
      </c>
      <c r="G4098" s="170">
        <v>3660</v>
      </c>
      <c r="H4098" s="165">
        <f t="shared" si="73"/>
        <v>0.22404371584699453</v>
      </c>
      <c r="J4098" t="str">
        <v>Block Group 3, Census Tract 9665.02, Gibson County, Tennessee</v>
      </c>
    </row>
    <row r="4099" spans="1:10" x14ac:dyDescent="0.3">
      <c r="A4099" s="167" t="s">
        <v>7699</v>
      </c>
      <c r="B4099" s="168" t="s">
        <v>5009</v>
      </c>
      <c r="C4099" s="168" t="s">
        <v>7681</v>
      </c>
      <c r="D4099" s="169">
        <v>335</v>
      </c>
      <c r="E4099" s="169">
        <v>580</v>
      </c>
      <c r="F4099" s="169">
        <v>795</v>
      </c>
      <c r="G4099" s="170">
        <v>1540</v>
      </c>
      <c r="H4099" s="165">
        <f t="shared" si="73"/>
        <v>0.37662337662337664</v>
      </c>
      <c r="J4099" t="str">
        <v>Block Group 3, Census Tract 9669, Gibson County, Tennessee</v>
      </c>
    </row>
    <row r="4100" spans="1:10" x14ac:dyDescent="0.3">
      <c r="A4100" s="167" t="s">
        <v>7699</v>
      </c>
      <c r="B4100" s="168" t="s">
        <v>5010</v>
      </c>
      <c r="C4100" s="168" t="s">
        <v>7681</v>
      </c>
      <c r="D4100" s="169">
        <v>270</v>
      </c>
      <c r="E4100" s="170">
        <v>1230</v>
      </c>
      <c r="F4100" s="170">
        <v>1615</v>
      </c>
      <c r="G4100" s="170">
        <v>2405</v>
      </c>
      <c r="H4100" s="165">
        <f t="shared" ref="H4100:H4163" si="74">E4100/G4100</f>
        <v>0.51143451143451146</v>
      </c>
      <c r="J4100" t="str">
        <v>Block Group 3, Census Tract 9670.01, Gibson County, Tennessee</v>
      </c>
    </row>
    <row r="4101" spans="1:10" x14ac:dyDescent="0.3">
      <c r="A4101" s="167" t="s">
        <v>7699</v>
      </c>
      <c r="B4101" s="168" t="s">
        <v>5011</v>
      </c>
      <c r="C4101" s="168" t="s">
        <v>7681</v>
      </c>
      <c r="D4101" s="169">
        <v>690</v>
      </c>
      <c r="E4101" s="169">
        <v>910</v>
      </c>
      <c r="F4101" s="170">
        <v>1675</v>
      </c>
      <c r="G4101" s="170">
        <v>2530</v>
      </c>
      <c r="H4101" s="165">
        <f t="shared" si="74"/>
        <v>0.35968379446640314</v>
      </c>
      <c r="J4101" t="str">
        <v>Block Group 3, Census Tract 9670.02, Gibson County, Tennessee</v>
      </c>
    </row>
    <row r="4102" spans="1:10" x14ac:dyDescent="0.3">
      <c r="A4102" s="167" t="s">
        <v>7699</v>
      </c>
      <c r="B4102" s="168" t="s">
        <v>5012</v>
      </c>
      <c r="C4102" s="168" t="s">
        <v>7681</v>
      </c>
      <c r="D4102" s="169">
        <v>120</v>
      </c>
      <c r="E4102" s="169">
        <v>375</v>
      </c>
      <c r="F4102" s="169">
        <v>520</v>
      </c>
      <c r="G4102" s="170">
        <v>1550</v>
      </c>
      <c r="H4102" s="165">
        <f t="shared" si="74"/>
        <v>0.24193548387096775</v>
      </c>
      <c r="J4102" t="str">
        <v>Block Group 3, Census Tract 9671, Gibson County, Tennessee</v>
      </c>
    </row>
    <row r="4103" spans="1:10" x14ac:dyDescent="0.3">
      <c r="A4103" s="167" t="s">
        <v>7699</v>
      </c>
      <c r="B4103" s="168" t="s">
        <v>5013</v>
      </c>
      <c r="C4103" s="168" t="s">
        <v>7681</v>
      </c>
      <c r="D4103" s="169">
        <v>500</v>
      </c>
      <c r="E4103" s="170">
        <v>1235</v>
      </c>
      <c r="F4103" s="170">
        <v>1720</v>
      </c>
      <c r="G4103" s="170">
        <v>2555</v>
      </c>
      <c r="H4103" s="165">
        <f t="shared" si="74"/>
        <v>0.48336594911937375</v>
      </c>
      <c r="J4103" t="str">
        <v>Block Group 3, Census Tract 9674, Gibson County, Tennessee</v>
      </c>
    </row>
    <row r="4104" spans="1:10" x14ac:dyDescent="0.3">
      <c r="A4104" s="167" t="s">
        <v>7699</v>
      </c>
      <c r="B4104" s="168" t="s">
        <v>5014</v>
      </c>
      <c r="C4104" s="168" t="s">
        <v>7681</v>
      </c>
      <c r="D4104" s="169">
        <v>420</v>
      </c>
      <c r="E4104" s="169">
        <v>700</v>
      </c>
      <c r="F4104" s="169">
        <v>915</v>
      </c>
      <c r="G4104" s="170">
        <v>2020</v>
      </c>
      <c r="H4104" s="165">
        <f t="shared" si="74"/>
        <v>0.34653465346534651</v>
      </c>
      <c r="J4104" t="str">
        <v>Block Group 3, Census Tract 9681.01, Weakley County, Tennessee</v>
      </c>
    </row>
    <row r="4105" spans="1:10" x14ac:dyDescent="0.3">
      <c r="A4105" s="167" t="s">
        <v>7699</v>
      </c>
      <c r="B4105" s="168" t="s">
        <v>5015</v>
      </c>
      <c r="C4105" s="168" t="s">
        <v>7681</v>
      </c>
      <c r="D4105" s="169">
        <v>150</v>
      </c>
      <c r="E4105" s="169">
        <v>905</v>
      </c>
      <c r="F4105" s="170">
        <v>1265</v>
      </c>
      <c r="G4105" s="170">
        <v>1850</v>
      </c>
      <c r="H4105" s="165">
        <f t="shared" si="74"/>
        <v>0.48918918918918919</v>
      </c>
      <c r="J4105" t="str">
        <v>Block Group 3, Census Tract 9682.01, Weakley County, Tennessee</v>
      </c>
    </row>
    <row r="4106" spans="1:10" x14ac:dyDescent="0.3">
      <c r="A4106" s="167" t="s">
        <v>7699</v>
      </c>
      <c r="B4106" s="168" t="s">
        <v>5016</v>
      </c>
      <c r="C4106" s="168" t="s">
        <v>7681</v>
      </c>
      <c r="D4106" s="169">
        <v>160</v>
      </c>
      <c r="E4106" s="169">
        <v>825</v>
      </c>
      <c r="F4106" s="170">
        <v>1115</v>
      </c>
      <c r="G4106" s="170">
        <v>1525</v>
      </c>
      <c r="H4106" s="165">
        <f t="shared" si="74"/>
        <v>0.54098360655737709</v>
      </c>
      <c r="J4106" t="str">
        <v>Block Group 3, Census Tract 9684, Weakley County, Tennessee</v>
      </c>
    </row>
    <row r="4107" spans="1:10" x14ac:dyDescent="0.3">
      <c r="A4107" s="167" t="s">
        <v>7699</v>
      </c>
      <c r="B4107" s="168" t="s">
        <v>5017</v>
      </c>
      <c r="C4107" s="168" t="s">
        <v>7681</v>
      </c>
      <c r="D4107" s="169">
        <v>265</v>
      </c>
      <c r="E4107" s="169">
        <v>720</v>
      </c>
      <c r="F4107" s="170">
        <v>1145</v>
      </c>
      <c r="G4107" s="170">
        <v>2610</v>
      </c>
      <c r="H4107" s="165">
        <f t="shared" si="74"/>
        <v>0.27586206896551724</v>
      </c>
      <c r="J4107" t="str">
        <v>Block Group 3, Census Tract 9685, Weakley County, Tennessee</v>
      </c>
    </row>
    <row r="4108" spans="1:10" x14ac:dyDescent="0.3">
      <c r="A4108" s="167" t="s">
        <v>7699</v>
      </c>
      <c r="B4108" s="168" t="s">
        <v>5018</v>
      </c>
      <c r="C4108" s="168" t="s">
        <v>7681</v>
      </c>
      <c r="D4108" s="169">
        <v>85</v>
      </c>
      <c r="E4108" s="169">
        <v>220</v>
      </c>
      <c r="F4108" s="169">
        <v>540</v>
      </c>
      <c r="G4108" s="170">
        <v>1850</v>
      </c>
      <c r="H4108" s="165">
        <f t="shared" si="74"/>
        <v>0.11891891891891893</v>
      </c>
      <c r="J4108" t="str">
        <v>Block Group 3, Census Tract 9686, Weakley County, Tennessee</v>
      </c>
    </row>
    <row r="4109" spans="1:10" x14ac:dyDescent="0.3">
      <c r="A4109" s="167" t="s">
        <v>7699</v>
      </c>
      <c r="B4109" s="168" t="s">
        <v>5019</v>
      </c>
      <c r="C4109" s="168" t="s">
        <v>7681</v>
      </c>
      <c r="D4109" s="169">
        <v>50</v>
      </c>
      <c r="E4109" s="169">
        <v>270</v>
      </c>
      <c r="F4109" s="169">
        <v>395</v>
      </c>
      <c r="G4109" s="170">
        <v>1485</v>
      </c>
      <c r="H4109" s="165">
        <f t="shared" si="74"/>
        <v>0.18181818181818182</v>
      </c>
      <c r="J4109" t="str">
        <v>Block Group 3, Census Tract 9691, Henry County, Tennessee</v>
      </c>
    </row>
    <row r="4110" spans="1:10" x14ac:dyDescent="0.3">
      <c r="A4110" s="167" t="s">
        <v>7699</v>
      </c>
      <c r="B4110" s="168" t="s">
        <v>5020</v>
      </c>
      <c r="C4110" s="168" t="s">
        <v>7681</v>
      </c>
      <c r="D4110" s="169">
        <v>50</v>
      </c>
      <c r="E4110" s="169">
        <v>190</v>
      </c>
      <c r="F4110" s="169">
        <v>405</v>
      </c>
      <c r="G4110" s="170">
        <v>2120</v>
      </c>
      <c r="H4110" s="165">
        <f t="shared" si="74"/>
        <v>8.9622641509433956E-2</v>
      </c>
      <c r="J4110" t="str">
        <v>Block Group 3, Census Tract 9693, Henry County, Tennessee</v>
      </c>
    </row>
    <row r="4111" spans="1:10" x14ac:dyDescent="0.3">
      <c r="A4111" s="167" t="s">
        <v>7699</v>
      </c>
      <c r="B4111" s="168" t="s">
        <v>5021</v>
      </c>
      <c r="C4111" s="168" t="s">
        <v>7681</v>
      </c>
      <c r="D4111" s="169">
        <v>475</v>
      </c>
      <c r="E4111" s="169">
        <v>770</v>
      </c>
      <c r="F4111" s="170">
        <v>1505</v>
      </c>
      <c r="G4111" s="170">
        <v>3895</v>
      </c>
      <c r="H4111" s="165">
        <f t="shared" si="74"/>
        <v>0.19768934531450577</v>
      </c>
      <c r="J4111" t="str">
        <v>Block Group 3, Census Tract 9695.02, Henry County, Tennessee</v>
      </c>
    </row>
    <row r="4112" spans="1:10" x14ac:dyDescent="0.3">
      <c r="A4112" s="167" t="s">
        <v>7699</v>
      </c>
      <c r="B4112" s="168" t="s">
        <v>5022</v>
      </c>
      <c r="C4112" s="168" t="s">
        <v>7681</v>
      </c>
      <c r="D4112" s="169">
        <v>70</v>
      </c>
      <c r="E4112" s="169">
        <v>175</v>
      </c>
      <c r="F4112" s="169">
        <v>490</v>
      </c>
      <c r="G4112" s="170">
        <v>2685</v>
      </c>
      <c r="H4112" s="165">
        <f t="shared" si="74"/>
        <v>6.5176908752327747E-2</v>
      </c>
      <c r="J4112" t="str">
        <v>Block Group 3, Census Tract 9696.02, Henry County, Tennessee</v>
      </c>
    </row>
    <row r="4113" spans="1:10" x14ac:dyDescent="0.3">
      <c r="A4113" s="167" t="s">
        <v>7699</v>
      </c>
      <c r="B4113" s="168" t="s">
        <v>5023</v>
      </c>
      <c r="C4113" s="168" t="s">
        <v>7681</v>
      </c>
      <c r="D4113" s="169">
        <v>140</v>
      </c>
      <c r="E4113" s="169">
        <v>290</v>
      </c>
      <c r="F4113" s="169">
        <v>370</v>
      </c>
      <c r="G4113" s="170">
        <v>1510</v>
      </c>
      <c r="H4113" s="165">
        <f t="shared" si="74"/>
        <v>0.19205298013245034</v>
      </c>
      <c r="J4113" t="str">
        <v>Block Group 3, Census Tract 9697, Henry County, Tennessee</v>
      </c>
    </row>
    <row r="4114" spans="1:10" x14ac:dyDescent="0.3">
      <c r="A4114" s="167" t="s">
        <v>7699</v>
      </c>
      <c r="B4114" s="168" t="s">
        <v>5024</v>
      </c>
      <c r="C4114" s="168" t="s">
        <v>7681</v>
      </c>
      <c r="D4114" s="169">
        <v>310</v>
      </c>
      <c r="E4114" s="169">
        <v>895</v>
      </c>
      <c r="F4114" s="170">
        <v>1775</v>
      </c>
      <c r="G4114" s="170">
        <v>3805</v>
      </c>
      <c r="H4114" s="165">
        <f t="shared" si="74"/>
        <v>0.23521681997371879</v>
      </c>
      <c r="J4114" t="str">
        <v>Block Group 3, Census Tract 9701, Coffee County, Tennessee</v>
      </c>
    </row>
    <row r="4115" spans="1:10" x14ac:dyDescent="0.3">
      <c r="A4115" s="167" t="s">
        <v>7699</v>
      </c>
      <c r="B4115" s="168" t="s">
        <v>5025</v>
      </c>
      <c r="C4115" s="168" t="s">
        <v>7681</v>
      </c>
      <c r="D4115" s="169">
        <v>410</v>
      </c>
      <c r="E4115" s="170">
        <v>1095</v>
      </c>
      <c r="F4115" s="170">
        <v>1365</v>
      </c>
      <c r="G4115" s="170">
        <v>1990</v>
      </c>
      <c r="H4115" s="165">
        <f t="shared" si="74"/>
        <v>0.55025125628140703</v>
      </c>
      <c r="J4115" t="str">
        <v>Block Group 3, Census Tract 9701, Macon County, Tennessee</v>
      </c>
    </row>
    <row r="4116" spans="1:10" x14ac:dyDescent="0.3">
      <c r="A4116" s="167" t="s">
        <v>7699</v>
      </c>
      <c r="B4116" s="168" t="s">
        <v>5026</v>
      </c>
      <c r="C4116" s="168" t="s">
        <v>7681</v>
      </c>
      <c r="D4116" s="169">
        <v>55</v>
      </c>
      <c r="E4116" s="169">
        <v>175</v>
      </c>
      <c r="F4116" s="169">
        <v>485</v>
      </c>
      <c r="G4116" s="170">
        <v>1100</v>
      </c>
      <c r="H4116" s="165">
        <f t="shared" si="74"/>
        <v>0.15909090909090909</v>
      </c>
      <c r="J4116" t="str">
        <v>Block Group 3, Census Tract 9701.01, Cumberland County, Tennessee</v>
      </c>
    </row>
    <row r="4117" spans="1:10" x14ac:dyDescent="0.3">
      <c r="A4117" s="167" t="s">
        <v>7699</v>
      </c>
      <c r="B4117" s="168" t="s">
        <v>5027</v>
      </c>
      <c r="C4117" s="168" t="s">
        <v>7681</v>
      </c>
      <c r="D4117" s="169">
        <v>45</v>
      </c>
      <c r="E4117" s="169">
        <v>210</v>
      </c>
      <c r="F4117" s="169">
        <v>455</v>
      </c>
      <c r="G4117" s="170">
        <v>1630</v>
      </c>
      <c r="H4117" s="165">
        <f t="shared" si="74"/>
        <v>0.12883435582822086</v>
      </c>
      <c r="J4117" t="str">
        <v>Block Group 3, Census Tract 9701.02, Chester County, Tennessee</v>
      </c>
    </row>
    <row r="4118" spans="1:10" x14ac:dyDescent="0.3">
      <c r="A4118" s="167" t="s">
        <v>7699</v>
      </c>
      <c r="B4118" s="168" t="s">
        <v>5028</v>
      </c>
      <c r="C4118" s="168" t="s">
        <v>7681</v>
      </c>
      <c r="D4118" s="169">
        <v>550</v>
      </c>
      <c r="E4118" s="169">
        <v>845</v>
      </c>
      <c r="F4118" s="170">
        <v>1510</v>
      </c>
      <c r="G4118" s="170">
        <v>1975</v>
      </c>
      <c r="H4118" s="165">
        <f t="shared" si="74"/>
        <v>0.42784810126582279</v>
      </c>
      <c r="J4118" t="str">
        <v>Block Group 3, Census Tract 9701.03, Cumberland County, Tennessee</v>
      </c>
    </row>
    <row r="4119" spans="1:10" x14ac:dyDescent="0.3">
      <c r="A4119" s="167" t="s">
        <v>7699</v>
      </c>
      <c r="B4119" s="168" t="s">
        <v>5029</v>
      </c>
      <c r="C4119" s="168" t="s">
        <v>7681</v>
      </c>
      <c r="D4119" s="169">
        <v>325</v>
      </c>
      <c r="E4119" s="169">
        <v>540</v>
      </c>
      <c r="F4119" s="169">
        <v>775</v>
      </c>
      <c r="G4119" s="170">
        <v>1005</v>
      </c>
      <c r="H4119" s="165">
        <f t="shared" si="74"/>
        <v>0.53731343283582089</v>
      </c>
      <c r="J4119" t="str">
        <v>Block Group 3, Census Tract 9701.04, Cumberland County, Tennessee</v>
      </c>
    </row>
    <row r="4120" spans="1:10" x14ac:dyDescent="0.3">
      <c r="A4120" s="167" t="s">
        <v>7699</v>
      </c>
      <c r="B4120" s="168" t="s">
        <v>5030</v>
      </c>
      <c r="C4120" s="168" t="s">
        <v>7681</v>
      </c>
      <c r="D4120" s="169">
        <v>125</v>
      </c>
      <c r="E4120" s="169">
        <v>160</v>
      </c>
      <c r="F4120" s="169">
        <v>305</v>
      </c>
      <c r="G4120" s="170">
        <v>1600</v>
      </c>
      <c r="H4120" s="165">
        <f t="shared" si="74"/>
        <v>0.1</v>
      </c>
      <c r="J4120" t="str">
        <v>Block Group 3, Census Tract 9701.04, McMinn County, Tennessee</v>
      </c>
    </row>
    <row r="4121" spans="1:10" x14ac:dyDescent="0.3">
      <c r="A4121" s="167" t="s">
        <v>7699</v>
      </c>
      <c r="B4121" s="168" t="s">
        <v>5031</v>
      </c>
      <c r="C4121" s="168" t="s">
        <v>7681</v>
      </c>
      <c r="D4121" s="169">
        <v>225</v>
      </c>
      <c r="E4121" s="169">
        <v>640</v>
      </c>
      <c r="F4121" s="169">
        <v>975</v>
      </c>
      <c r="G4121" s="170">
        <v>2040</v>
      </c>
      <c r="H4121" s="165">
        <f t="shared" si="74"/>
        <v>0.31372549019607843</v>
      </c>
      <c r="J4121" t="str">
        <v>Block Group 3, Census Tract 9702, Chester County, Tennessee</v>
      </c>
    </row>
    <row r="4122" spans="1:10" x14ac:dyDescent="0.3">
      <c r="A4122" s="167" t="s">
        <v>7699</v>
      </c>
      <c r="B4122" s="168" t="s">
        <v>5032</v>
      </c>
      <c r="C4122" s="168" t="s">
        <v>7681</v>
      </c>
      <c r="D4122" s="169">
        <v>70</v>
      </c>
      <c r="E4122" s="169">
        <v>135</v>
      </c>
      <c r="F4122" s="169">
        <v>565</v>
      </c>
      <c r="G4122" s="170">
        <v>1535</v>
      </c>
      <c r="H4122" s="165">
        <f t="shared" si="74"/>
        <v>8.7947882736156349E-2</v>
      </c>
      <c r="J4122" t="str">
        <v>Block Group 3, Census Tract 9702, Lewis County, Tennessee</v>
      </c>
    </row>
    <row r="4123" spans="1:10" x14ac:dyDescent="0.3">
      <c r="A4123" s="167" t="s">
        <v>7699</v>
      </c>
      <c r="B4123" s="168" t="s">
        <v>5033</v>
      </c>
      <c r="C4123" s="168" t="s">
        <v>7681</v>
      </c>
      <c r="D4123" s="169">
        <v>190</v>
      </c>
      <c r="E4123" s="169">
        <v>350</v>
      </c>
      <c r="F4123" s="169">
        <v>440</v>
      </c>
      <c r="G4123" s="170">
        <v>1050</v>
      </c>
      <c r="H4123" s="165">
        <f t="shared" si="74"/>
        <v>0.33333333333333331</v>
      </c>
      <c r="J4123" t="str">
        <v>Block Group 3, Census Tract 9702, Macon County, Tennessee</v>
      </c>
    </row>
    <row r="4124" spans="1:10" x14ac:dyDescent="0.3">
      <c r="A4124" s="167" t="s">
        <v>7699</v>
      </c>
      <c r="B4124" s="168" t="s">
        <v>5034</v>
      </c>
      <c r="C4124" s="168" t="s">
        <v>7681</v>
      </c>
      <c r="D4124" s="169">
        <v>40</v>
      </c>
      <c r="E4124" s="169">
        <v>195</v>
      </c>
      <c r="F4124" s="170">
        <v>1425</v>
      </c>
      <c r="G4124" s="170">
        <v>3240</v>
      </c>
      <c r="H4124" s="165">
        <f t="shared" si="74"/>
        <v>6.0185185185185182E-2</v>
      </c>
      <c r="J4124" t="str">
        <v>Block Group 3, Census Tract 9702.01, Coffee County, Tennessee</v>
      </c>
    </row>
    <row r="4125" spans="1:10" x14ac:dyDescent="0.3">
      <c r="A4125" s="167" t="s">
        <v>7699</v>
      </c>
      <c r="B4125" s="168" t="s">
        <v>5035</v>
      </c>
      <c r="C4125" s="168" t="s">
        <v>7681</v>
      </c>
      <c r="D4125" s="169">
        <v>130</v>
      </c>
      <c r="E4125" s="169">
        <v>265</v>
      </c>
      <c r="F4125" s="169">
        <v>490</v>
      </c>
      <c r="G4125" s="170">
        <v>1425</v>
      </c>
      <c r="H4125" s="165">
        <f t="shared" si="74"/>
        <v>0.18596491228070175</v>
      </c>
      <c r="J4125" t="str">
        <v>Block Group 3, Census Tract 9702.01, Cumberland County, Tennessee</v>
      </c>
    </row>
    <row r="4126" spans="1:10" x14ac:dyDescent="0.3">
      <c r="A4126" s="167" t="s">
        <v>7699</v>
      </c>
      <c r="B4126" s="168" t="s">
        <v>5036</v>
      </c>
      <c r="C4126" s="168" t="s">
        <v>7681</v>
      </c>
      <c r="D4126" s="169">
        <v>155</v>
      </c>
      <c r="E4126" s="169">
        <v>280</v>
      </c>
      <c r="F4126" s="169">
        <v>445</v>
      </c>
      <c r="G4126" s="170">
        <v>1210</v>
      </c>
      <c r="H4126" s="165">
        <f t="shared" si="74"/>
        <v>0.23140495867768596</v>
      </c>
      <c r="J4126" t="str">
        <v>Block Group 3, Census Tract 9702.02, McMinn County, Tennessee</v>
      </c>
    </row>
    <row r="4127" spans="1:10" x14ac:dyDescent="0.3">
      <c r="A4127" s="167" t="s">
        <v>7699</v>
      </c>
      <c r="B4127" s="168" t="s">
        <v>5037</v>
      </c>
      <c r="C4127" s="168" t="s">
        <v>7681</v>
      </c>
      <c r="D4127" s="169">
        <v>620</v>
      </c>
      <c r="E4127" s="170">
        <v>1325</v>
      </c>
      <c r="F4127" s="170">
        <v>1595</v>
      </c>
      <c r="G4127" s="170">
        <v>2155</v>
      </c>
      <c r="H4127" s="165">
        <f t="shared" si="74"/>
        <v>0.61484918793503485</v>
      </c>
      <c r="J4127" t="str">
        <v>Block Group 3, Census Tract 9703, McMinn County, Tennessee</v>
      </c>
    </row>
    <row r="4128" spans="1:10" x14ac:dyDescent="0.3">
      <c r="A4128" s="167" t="s">
        <v>7699</v>
      </c>
      <c r="B4128" s="168" t="s">
        <v>5038</v>
      </c>
      <c r="C4128" s="168" t="s">
        <v>7681</v>
      </c>
      <c r="D4128" s="169">
        <v>0</v>
      </c>
      <c r="E4128" s="169">
        <v>0</v>
      </c>
      <c r="F4128" s="169">
        <v>0</v>
      </c>
      <c r="G4128" s="169">
        <v>0</v>
      </c>
      <c r="H4128" s="165" t="e">
        <f t="shared" si="74"/>
        <v>#DIV/0!</v>
      </c>
      <c r="J4128" t="str">
        <v>Block Group 3, Census Tract 9703.01, Macon County, Tennessee</v>
      </c>
    </row>
    <row r="4129" spans="1:10" x14ac:dyDescent="0.3">
      <c r="A4129" s="167" t="s">
        <v>7699</v>
      </c>
      <c r="B4129" s="168" t="s">
        <v>5039</v>
      </c>
      <c r="C4129" s="168" t="s">
        <v>7681</v>
      </c>
      <c r="D4129" s="169">
        <v>100</v>
      </c>
      <c r="E4129" s="169">
        <v>135</v>
      </c>
      <c r="F4129" s="169">
        <v>135</v>
      </c>
      <c r="G4129" s="170">
        <v>1960</v>
      </c>
      <c r="H4129" s="165">
        <f t="shared" si="74"/>
        <v>6.8877551020408156E-2</v>
      </c>
      <c r="J4129" t="str">
        <v>Block Group 3, Census Tract 9703.02, Chester County, Tennessee</v>
      </c>
    </row>
    <row r="4130" spans="1:10" x14ac:dyDescent="0.3">
      <c r="A4130" s="167" t="s">
        <v>7699</v>
      </c>
      <c r="B4130" s="168" t="s">
        <v>5040</v>
      </c>
      <c r="C4130" s="168" t="s">
        <v>7681</v>
      </c>
      <c r="D4130" s="169">
        <v>165</v>
      </c>
      <c r="E4130" s="169">
        <v>200</v>
      </c>
      <c r="F4130" s="169">
        <v>330</v>
      </c>
      <c r="G4130" s="170">
        <v>1120</v>
      </c>
      <c r="H4130" s="165">
        <f t="shared" si="74"/>
        <v>0.17857142857142858</v>
      </c>
      <c r="J4130" t="str">
        <v>Block Group 3, Census Tract 9703.02, Cumberland County, Tennessee</v>
      </c>
    </row>
    <row r="4131" spans="1:10" x14ac:dyDescent="0.3">
      <c r="A4131" s="167" t="s">
        <v>7699</v>
      </c>
      <c r="B4131" s="168" t="s">
        <v>5041</v>
      </c>
      <c r="C4131" s="168" t="s">
        <v>7681</v>
      </c>
      <c r="D4131" s="169">
        <v>35</v>
      </c>
      <c r="E4131" s="169">
        <v>35</v>
      </c>
      <c r="F4131" s="169">
        <v>220</v>
      </c>
      <c r="G4131" s="170">
        <v>1870</v>
      </c>
      <c r="H4131" s="165">
        <f t="shared" si="74"/>
        <v>1.871657754010695E-2</v>
      </c>
      <c r="J4131" t="str">
        <v>Block Group 3, Census Tract 9704, Macon County, Tennessee</v>
      </c>
    </row>
    <row r="4132" spans="1:10" x14ac:dyDescent="0.3">
      <c r="A4132" s="167" t="s">
        <v>7699</v>
      </c>
      <c r="B4132" s="168" t="s">
        <v>5042</v>
      </c>
      <c r="C4132" s="168" t="s">
        <v>7681</v>
      </c>
      <c r="D4132" s="169">
        <v>35</v>
      </c>
      <c r="E4132" s="169">
        <v>80</v>
      </c>
      <c r="F4132" s="169">
        <v>105</v>
      </c>
      <c r="G4132" s="169">
        <v>670</v>
      </c>
      <c r="H4132" s="165">
        <f t="shared" si="74"/>
        <v>0.11940298507462686</v>
      </c>
      <c r="J4132" t="str">
        <v>Block Group 3, Census Tract 9704.01, Cumberland County, Tennessee</v>
      </c>
    </row>
    <row r="4133" spans="1:10" x14ac:dyDescent="0.3">
      <c r="A4133" s="167" t="s">
        <v>7699</v>
      </c>
      <c r="B4133" s="168" t="s">
        <v>5043</v>
      </c>
      <c r="C4133" s="168" t="s">
        <v>7681</v>
      </c>
      <c r="D4133" s="169">
        <v>130</v>
      </c>
      <c r="E4133" s="169">
        <v>195</v>
      </c>
      <c r="F4133" s="169">
        <v>285</v>
      </c>
      <c r="G4133" s="169">
        <v>545</v>
      </c>
      <c r="H4133" s="165">
        <f t="shared" si="74"/>
        <v>0.3577981651376147</v>
      </c>
      <c r="J4133" t="str">
        <v>Block Group 3, Census Tract 9704.01, McMinn County, Tennessee</v>
      </c>
    </row>
    <row r="4134" spans="1:10" x14ac:dyDescent="0.3">
      <c r="A4134" s="167" t="s">
        <v>7699</v>
      </c>
      <c r="B4134" s="168" t="s">
        <v>5044</v>
      </c>
      <c r="C4134" s="168" t="s">
        <v>7681</v>
      </c>
      <c r="D4134" s="169">
        <v>155</v>
      </c>
      <c r="E4134" s="169">
        <v>200</v>
      </c>
      <c r="F4134" s="169">
        <v>420</v>
      </c>
      <c r="G4134" s="169">
        <v>635</v>
      </c>
      <c r="H4134" s="165">
        <f t="shared" si="74"/>
        <v>0.31496062992125984</v>
      </c>
      <c r="J4134" t="str">
        <v>Block Group 3, Census Tract 9704.02, Coffee County, Tennessee</v>
      </c>
    </row>
    <row r="4135" spans="1:10" x14ac:dyDescent="0.3">
      <c r="A4135" s="167" t="s">
        <v>7699</v>
      </c>
      <c r="B4135" s="168" t="s">
        <v>5045</v>
      </c>
      <c r="C4135" s="168" t="s">
        <v>7681</v>
      </c>
      <c r="D4135" s="169">
        <v>15</v>
      </c>
      <c r="E4135" s="169">
        <v>60</v>
      </c>
      <c r="F4135" s="169">
        <v>160</v>
      </c>
      <c r="G4135" s="170">
        <v>1425</v>
      </c>
      <c r="H4135" s="165">
        <f t="shared" si="74"/>
        <v>4.2105263157894736E-2</v>
      </c>
      <c r="J4135" t="str">
        <v>Block Group 3, Census Tract 9704.02, McMinn County, Tennessee</v>
      </c>
    </row>
    <row r="4136" spans="1:10" x14ac:dyDescent="0.3">
      <c r="A4136" s="167" t="s">
        <v>7699</v>
      </c>
      <c r="B4136" s="168" t="s">
        <v>5046</v>
      </c>
      <c r="C4136" s="168" t="s">
        <v>7681</v>
      </c>
      <c r="D4136" s="169">
        <v>255</v>
      </c>
      <c r="E4136" s="169">
        <v>290</v>
      </c>
      <c r="F4136" s="169">
        <v>575</v>
      </c>
      <c r="G4136" s="170">
        <v>2335</v>
      </c>
      <c r="H4136" s="165">
        <f t="shared" si="74"/>
        <v>0.12419700214132762</v>
      </c>
      <c r="J4136" t="str">
        <v>Block Group 3, Census Tract 9705, McMinn County, Tennessee</v>
      </c>
    </row>
    <row r="4137" spans="1:10" x14ac:dyDescent="0.3">
      <c r="A4137" s="167" t="s">
        <v>7699</v>
      </c>
      <c r="B4137" s="168" t="s">
        <v>5047</v>
      </c>
      <c r="C4137" s="168" t="s">
        <v>7681</v>
      </c>
      <c r="D4137" s="169">
        <v>530</v>
      </c>
      <c r="E4137" s="169">
        <v>860</v>
      </c>
      <c r="F4137" s="170">
        <v>1350</v>
      </c>
      <c r="G4137" s="170">
        <v>1655</v>
      </c>
      <c r="H4137" s="165">
        <f t="shared" si="74"/>
        <v>0.51963746223564955</v>
      </c>
      <c r="J4137" t="str">
        <v>Block Group 3, Census Tract 9705.02, Coffee County, Tennessee</v>
      </c>
    </row>
    <row r="4138" spans="1:10" x14ac:dyDescent="0.3">
      <c r="A4138" s="167" t="s">
        <v>7699</v>
      </c>
      <c r="B4138" s="168" t="s">
        <v>5048</v>
      </c>
      <c r="C4138" s="168" t="s">
        <v>7681</v>
      </c>
      <c r="D4138" s="169">
        <v>0</v>
      </c>
      <c r="E4138" s="169">
        <v>0</v>
      </c>
      <c r="F4138" s="169">
        <v>0</v>
      </c>
      <c r="G4138" s="169">
        <v>0</v>
      </c>
      <c r="H4138" s="165" t="e">
        <f t="shared" si="74"/>
        <v>#DIV/0!</v>
      </c>
      <c r="J4138" t="str">
        <v>Block Group 3, Census Tract 9705.02, Cumberland County, Tennessee</v>
      </c>
    </row>
    <row r="4139" spans="1:10" x14ac:dyDescent="0.3">
      <c r="A4139" s="167" t="s">
        <v>7699</v>
      </c>
      <c r="B4139" s="168" t="s">
        <v>5049</v>
      </c>
      <c r="C4139" s="168" t="s">
        <v>7681</v>
      </c>
      <c r="D4139" s="169">
        <v>270</v>
      </c>
      <c r="E4139" s="169">
        <v>440</v>
      </c>
      <c r="F4139" s="169">
        <v>595</v>
      </c>
      <c r="G4139" s="170">
        <v>2140</v>
      </c>
      <c r="H4139" s="165">
        <f t="shared" si="74"/>
        <v>0.20560747663551401</v>
      </c>
      <c r="J4139" t="str">
        <v>Block Group 3, Census Tract 9706, Claiborne County, Tennessee</v>
      </c>
    </row>
    <row r="4140" spans="1:10" x14ac:dyDescent="0.3">
      <c r="A4140" s="167" t="s">
        <v>7699</v>
      </c>
      <c r="B4140" s="168" t="s">
        <v>5050</v>
      </c>
      <c r="C4140" s="168" t="s">
        <v>7681</v>
      </c>
      <c r="D4140" s="169">
        <v>110</v>
      </c>
      <c r="E4140" s="169">
        <v>165</v>
      </c>
      <c r="F4140" s="169">
        <v>560</v>
      </c>
      <c r="G4140" s="169">
        <v>700</v>
      </c>
      <c r="H4140" s="165">
        <f t="shared" si="74"/>
        <v>0.23571428571428571</v>
      </c>
      <c r="J4140" t="str">
        <v>Block Group 3, Census Tract 9706, Coffee County, Tennessee</v>
      </c>
    </row>
    <row r="4141" spans="1:10" x14ac:dyDescent="0.3">
      <c r="A4141" s="167" t="s">
        <v>7699</v>
      </c>
      <c r="B4141" s="168" t="s">
        <v>5051</v>
      </c>
      <c r="C4141" s="168" t="s">
        <v>7681</v>
      </c>
      <c r="D4141" s="169">
        <v>10</v>
      </c>
      <c r="E4141" s="169">
        <v>315</v>
      </c>
      <c r="F4141" s="169">
        <v>335</v>
      </c>
      <c r="G4141" s="169">
        <v>640</v>
      </c>
      <c r="H4141" s="165">
        <f t="shared" si="74"/>
        <v>0.4921875</v>
      </c>
      <c r="J4141" t="str">
        <v>Block Group 3, Census Tract 9706.01, Cumberland County, Tennessee</v>
      </c>
    </row>
    <row r="4142" spans="1:10" x14ac:dyDescent="0.3">
      <c r="A4142" s="167" t="s">
        <v>7699</v>
      </c>
      <c r="B4142" s="168" t="s">
        <v>5052</v>
      </c>
      <c r="C4142" s="168" t="s">
        <v>7681</v>
      </c>
      <c r="D4142" s="169">
        <v>590</v>
      </c>
      <c r="E4142" s="169">
        <v>980</v>
      </c>
      <c r="F4142" s="170">
        <v>1100</v>
      </c>
      <c r="G4142" s="170">
        <v>1955</v>
      </c>
      <c r="H4142" s="165">
        <f t="shared" si="74"/>
        <v>0.50127877237851659</v>
      </c>
      <c r="J4142" t="str">
        <v>Block Group 3, Census Tract 9706.02, Cumberland County, Tennessee</v>
      </c>
    </row>
    <row r="4143" spans="1:10" x14ac:dyDescent="0.3">
      <c r="A4143" s="167" t="s">
        <v>7699</v>
      </c>
      <c r="B4143" s="168" t="s">
        <v>5053</v>
      </c>
      <c r="C4143" s="168" t="s">
        <v>7681</v>
      </c>
      <c r="D4143" s="169">
        <v>375</v>
      </c>
      <c r="E4143" s="169">
        <v>935</v>
      </c>
      <c r="F4143" s="170">
        <v>1300</v>
      </c>
      <c r="G4143" s="170">
        <v>2815</v>
      </c>
      <c r="H4143" s="165">
        <f t="shared" si="74"/>
        <v>0.3321492007104796</v>
      </c>
      <c r="J4143" t="str">
        <v>Block Group 3, Census Tract 9706.02, McMinn County, Tennessee</v>
      </c>
    </row>
    <row r="4144" spans="1:10" x14ac:dyDescent="0.3">
      <c r="A4144" s="167" t="s">
        <v>7699</v>
      </c>
      <c r="B4144" s="168" t="s">
        <v>5054</v>
      </c>
      <c r="C4144" s="168" t="s">
        <v>7681</v>
      </c>
      <c r="D4144" s="169">
        <v>0</v>
      </c>
      <c r="E4144" s="169">
        <v>0</v>
      </c>
      <c r="F4144" s="169">
        <v>35</v>
      </c>
      <c r="G4144" s="169">
        <v>235</v>
      </c>
      <c r="H4144" s="165">
        <f t="shared" si="74"/>
        <v>0</v>
      </c>
      <c r="J4144" t="str">
        <v>Block Group 3, Census Tract 9707, Claiborne County, Tennessee</v>
      </c>
    </row>
    <row r="4145" spans="1:10" x14ac:dyDescent="0.3">
      <c r="A4145" s="167" t="s">
        <v>7699</v>
      </c>
      <c r="B4145" s="168" t="s">
        <v>5055</v>
      </c>
      <c r="C4145" s="168" t="s">
        <v>7681</v>
      </c>
      <c r="D4145" s="169">
        <v>300</v>
      </c>
      <c r="E4145" s="169">
        <v>640</v>
      </c>
      <c r="F4145" s="170">
        <v>1155</v>
      </c>
      <c r="G4145" s="170">
        <v>3350</v>
      </c>
      <c r="H4145" s="165">
        <f t="shared" si="74"/>
        <v>0.19104477611940299</v>
      </c>
      <c r="J4145" t="str">
        <v>Block Group 3, Census Tract 9707, Coffee County, Tennessee</v>
      </c>
    </row>
    <row r="4146" spans="1:10" x14ac:dyDescent="0.3">
      <c r="A4146" s="167" t="s">
        <v>7699</v>
      </c>
      <c r="B4146" s="168" t="s">
        <v>5056</v>
      </c>
      <c r="C4146" s="168" t="s">
        <v>7681</v>
      </c>
      <c r="D4146" s="169">
        <v>550</v>
      </c>
      <c r="E4146" s="170">
        <v>1070</v>
      </c>
      <c r="F4146" s="170">
        <v>1190</v>
      </c>
      <c r="G4146" s="170">
        <v>1300</v>
      </c>
      <c r="H4146" s="165">
        <f t="shared" si="74"/>
        <v>0.82307692307692304</v>
      </c>
      <c r="J4146" t="str">
        <v>Block Group 3, Census Tract 9707, McMinn County, Tennessee</v>
      </c>
    </row>
    <row r="4147" spans="1:10" x14ac:dyDescent="0.3">
      <c r="A4147" s="167" t="s">
        <v>7699</v>
      </c>
      <c r="B4147" s="168" t="s">
        <v>5057</v>
      </c>
      <c r="C4147" s="168" t="s">
        <v>7681</v>
      </c>
      <c r="D4147" s="169">
        <v>15</v>
      </c>
      <c r="E4147" s="169">
        <v>105</v>
      </c>
      <c r="F4147" s="169">
        <v>165</v>
      </c>
      <c r="G4147" s="170">
        <v>1145</v>
      </c>
      <c r="H4147" s="165">
        <f t="shared" si="74"/>
        <v>9.1703056768558958E-2</v>
      </c>
      <c r="J4147" t="str">
        <v>Block Group 3, Census Tract 9707.02, Cumberland County, Tennessee</v>
      </c>
    </row>
    <row r="4148" spans="1:10" x14ac:dyDescent="0.3">
      <c r="A4148" s="167" t="s">
        <v>7699</v>
      </c>
      <c r="B4148" s="168" t="s">
        <v>5058</v>
      </c>
      <c r="C4148" s="168" t="s">
        <v>7681</v>
      </c>
      <c r="D4148" s="169">
        <v>370</v>
      </c>
      <c r="E4148" s="169">
        <v>475</v>
      </c>
      <c r="F4148" s="169">
        <v>530</v>
      </c>
      <c r="G4148" s="170">
        <v>2170</v>
      </c>
      <c r="H4148" s="165">
        <f t="shared" si="74"/>
        <v>0.21889400921658986</v>
      </c>
      <c r="J4148" t="str">
        <v>Block Group 3, Census Tract 9708, Cumberland County, Tennessee</v>
      </c>
    </row>
    <row r="4149" spans="1:10" x14ac:dyDescent="0.3">
      <c r="A4149" s="167" t="s">
        <v>7699</v>
      </c>
      <c r="B4149" s="168" t="s">
        <v>5059</v>
      </c>
      <c r="C4149" s="168" t="s">
        <v>7681</v>
      </c>
      <c r="D4149" s="169">
        <v>25</v>
      </c>
      <c r="E4149" s="169">
        <v>50</v>
      </c>
      <c r="F4149" s="169">
        <v>905</v>
      </c>
      <c r="G4149" s="170">
        <v>2135</v>
      </c>
      <c r="H4149" s="165">
        <f t="shared" si="74"/>
        <v>2.3419203747072601E-2</v>
      </c>
      <c r="J4149" t="str">
        <v>Block Group 3, Census Tract 9708.01, Coffee County, Tennessee</v>
      </c>
    </row>
    <row r="4150" spans="1:10" x14ac:dyDescent="0.3">
      <c r="A4150" s="167" t="s">
        <v>7699</v>
      </c>
      <c r="B4150" s="168" t="s">
        <v>5060</v>
      </c>
      <c r="C4150" s="168" t="s">
        <v>7681</v>
      </c>
      <c r="D4150" s="169">
        <v>90</v>
      </c>
      <c r="E4150" s="169">
        <v>165</v>
      </c>
      <c r="F4150" s="169">
        <v>290</v>
      </c>
      <c r="G4150" s="170">
        <v>1605</v>
      </c>
      <c r="H4150" s="165">
        <f t="shared" si="74"/>
        <v>0.10280373831775701</v>
      </c>
      <c r="J4150" t="str">
        <v>Block Group 3, Census Tract 9708.01, McMinn County, Tennessee</v>
      </c>
    </row>
    <row r="4151" spans="1:10" x14ac:dyDescent="0.3">
      <c r="A4151" s="167" t="s">
        <v>7699</v>
      </c>
      <c r="B4151" s="168" t="s">
        <v>5061</v>
      </c>
      <c r="C4151" s="168" t="s">
        <v>7681</v>
      </c>
      <c r="D4151" s="169">
        <v>130</v>
      </c>
      <c r="E4151" s="169">
        <v>180</v>
      </c>
      <c r="F4151" s="169">
        <v>315</v>
      </c>
      <c r="G4151" s="170">
        <v>1105</v>
      </c>
      <c r="H4151" s="165">
        <f t="shared" si="74"/>
        <v>0.16289592760180996</v>
      </c>
      <c r="J4151" t="str">
        <v>Block Group 3, Census Tract 9709, Claiborne County, Tennessee</v>
      </c>
    </row>
    <row r="4152" spans="1:10" x14ac:dyDescent="0.3">
      <c r="A4152" s="167" t="s">
        <v>7699</v>
      </c>
      <c r="B4152" s="168" t="s">
        <v>5062</v>
      </c>
      <c r="C4152" s="168" t="s">
        <v>7681</v>
      </c>
      <c r="D4152" s="169">
        <v>75</v>
      </c>
      <c r="E4152" s="169">
        <v>75</v>
      </c>
      <c r="F4152" s="169">
        <v>215</v>
      </c>
      <c r="G4152" s="169">
        <v>840</v>
      </c>
      <c r="H4152" s="165">
        <f t="shared" si="74"/>
        <v>8.9285714285714288E-2</v>
      </c>
      <c r="J4152" t="str">
        <v>Block Group 3, Census Tract 9709, Coffee County, Tennessee</v>
      </c>
    </row>
    <row r="4153" spans="1:10" x14ac:dyDescent="0.3">
      <c r="A4153" s="167" t="s">
        <v>7699</v>
      </c>
      <c r="B4153" s="168" t="s">
        <v>5063</v>
      </c>
      <c r="C4153" s="168" t="s">
        <v>7681</v>
      </c>
      <c r="D4153" s="169">
        <v>35</v>
      </c>
      <c r="E4153" s="169">
        <v>50</v>
      </c>
      <c r="F4153" s="169">
        <v>50</v>
      </c>
      <c r="G4153" s="169">
        <v>600</v>
      </c>
      <c r="H4153" s="165">
        <f t="shared" si="74"/>
        <v>8.3333333333333329E-2</v>
      </c>
      <c r="J4153" t="str">
        <v>Block Group 3, Census Tract 9710.02, Coffee County, Tennessee</v>
      </c>
    </row>
    <row r="4154" spans="1:10" x14ac:dyDescent="0.3">
      <c r="A4154" s="167" t="s">
        <v>7699</v>
      </c>
      <c r="B4154" s="168" t="s">
        <v>5064</v>
      </c>
      <c r="C4154" s="168" t="s">
        <v>7681</v>
      </c>
      <c r="D4154" s="169">
        <v>140</v>
      </c>
      <c r="E4154" s="169">
        <v>215</v>
      </c>
      <c r="F4154" s="169">
        <v>375</v>
      </c>
      <c r="G4154" s="170">
        <v>1190</v>
      </c>
      <c r="H4154" s="165">
        <f t="shared" si="74"/>
        <v>0.18067226890756302</v>
      </c>
      <c r="J4154" t="str">
        <v>Block Group 3, Census Tract 9750, Rhea County, Tennessee</v>
      </c>
    </row>
    <row r="4155" spans="1:10" x14ac:dyDescent="0.3">
      <c r="A4155" s="167" t="s">
        <v>7699</v>
      </c>
      <c r="B4155" s="168" t="s">
        <v>5065</v>
      </c>
      <c r="C4155" s="168" t="s">
        <v>7681</v>
      </c>
      <c r="D4155" s="169">
        <v>80</v>
      </c>
      <c r="E4155" s="169">
        <v>80</v>
      </c>
      <c r="F4155" s="169">
        <v>170</v>
      </c>
      <c r="G4155" s="170">
        <v>1830</v>
      </c>
      <c r="H4155" s="165">
        <f t="shared" si="74"/>
        <v>4.3715846994535519E-2</v>
      </c>
      <c r="J4155" t="str">
        <v>Block Group 3, Census Tract 9750, Scott County, Tennessee</v>
      </c>
    </row>
    <row r="4156" spans="1:10" x14ac:dyDescent="0.3">
      <c r="A4156" s="167" t="s">
        <v>7699</v>
      </c>
      <c r="B4156" s="168" t="s">
        <v>5066</v>
      </c>
      <c r="C4156" s="168" t="s">
        <v>7681</v>
      </c>
      <c r="D4156" s="169">
        <v>10</v>
      </c>
      <c r="E4156" s="169">
        <v>125</v>
      </c>
      <c r="F4156" s="169">
        <v>170</v>
      </c>
      <c r="G4156" s="169">
        <v>570</v>
      </c>
      <c r="H4156" s="165">
        <f t="shared" si="74"/>
        <v>0.21929824561403508</v>
      </c>
      <c r="J4156" t="str">
        <v>Block Group 3, Census Tract 9750, Smith County, Tennessee</v>
      </c>
    </row>
    <row r="4157" spans="1:10" x14ac:dyDescent="0.3">
      <c r="A4157" s="167" t="s">
        <v>7699</v>
      </c>
      <c r="B4157" s="168" t="s">
        <v>5067</v>
      </c>
      <c r="C4157" s="168" t="s">
        <v>7681</v>
      </c>
      <c r="D4157" s="169">
        <v>0</v>
      </c>
      <c r="E4157" s="169">
        <v>10</v>
      </c>
      <c r="F4157" s="169">
        <v>100</v>
      </c>
      <c r="G4157" s="170">
        <v>1060</v>
      </c>
      <c r="H4157" s="165">
        <f t="shared" si="74"/>
        <v>9.433962264150943E-3</v>
      </c>
      <c r="J4157" t="str">
        <v>Block Group 3, Census Tract 9751, Rhea County, Tennessee</v>
      </c>
    </row>
    <row r="4158" spans="1:10" x14ac:dyDescent="0.3">
      <c r="A4158" s="167" t="s">
        <v>7699</v>
      </c>
      <c r="B4158" s="168" t="s">
        <v>5068</v>
      </c>
      <c r="C4158" s="168" t="s">
        <v>7681</v>
      </c>
      <c r="D4158" s="169">
        <v>30</v>
      </c>
      <c r="E4158" s="169">
        <v>55</v>
      </c>
      <c r="F4158" s="169">
        <v>140</v>
      </c>
      <c r="G4158" s="170">
        <v>1760</v>
      </c>
      <c r="H4158" s="165">
        <f t="shared" si="74"/>
        <v>3.125E-2</v>
      </c>
      <c r="J4158" t="str">
        <v>Block Group 3, Census Tract 9751.02, Scott County, Tennessee</v>
      </c>
    </row>
    <row r="4159" spans="1:10" x14ac:dyDescent="0.3">
      <c r="A4159" s="167" t="s">
        <v>7699</v>
      </c>
      <c r="B4159" s="168" t="s">
        <v>5069</v>
      </c>
      <c r="C4159" s="168" t="s">
        <v>7681</v>
      </c>
      <c r="D4159" s="169">
        <v>210</v>
      </c>
      <c r="E4159" s="169">
        <v>375</v>
      </c>
      <c r="F4159" s="169">
        <v>455</v>
      </c>
      <c r="G4159" s="169">
        <v>940</v>
      </c>
      <c r="H4159" s="165">
        <f t="shared" si="74"/>
        <v>0.39893617021276595</v>
      </c>
      <c r="J4159" t="str">
        <v>Block Group 3, Census Tract 9752, Henderson County, Tennessee</v>
      </c>
    </row>
    <row r="4160" spans="1:10" x14ac:dyDescent="0.3">
      <c r="A4160" s="167" t="s">
        <v>7699</v>
      </c>
      <c r="B4160" s="168" t="s">
        <v>5070</v>
      </c>
      <c r="C4160" s="168" t="s">
        <v>7681</v>
      </c>
      <c r="D4160" s="169">
        <v>270</v>
      </c>
      <c r="E4160" s="169">
        <v>305</v>
      </c>
      <c r="F4160" s="169">
        <v>955</v>
      </c>
      <c r="G4160" s="170">
        <v>2565</v>
      </c>
      <c r="H4160" s="165">
        <f t="shared" si="74"/>
        <v>0.1189083820662768</v>
      </c>
      <c r="J4160" t="str">
        <v>Block Group 3, Census Tract 9752, Rhea County, Tennessee</v>
      </c>
    </row>
    <row r="4161" spans="1:10" x14ac:dyDescent="0.3">
      <c r="A4161" s="167" t="s">
        <v>7699</v>
      </c>
      <c r="B4161" s="168" t="s">
        <v>5071</v>
      </c>
      <c r="C4161" s="168" t="s">
        <v>7681</v>
      </c>
      <c r="D4161" s="169">
        <v>280</v>
      </c>
      <c r="E4161" s="169">
        <v>330</v>
      </c>
      <c r="F4161" s="169">
        <v>655</v>
      </c>
      <c r="G4161" s="170">
        <v>1650</v>
      </c>
      <c r="H4161" s="165">
        <f t="shared" si="74"/>
        <v>0.2</v>
      </c>
      <c r="J4161" t="str">
        <v>Block Group 3, Census Tract 9752, Scott County, Tennessee</v>
      </c>
    </row>
    <row r="4162" spans="1:10" x14ac:dyDescent="0.3">
      <c r="A4162" s="167" t="s">
        <v>7699</v>
      </c>
      <c r="B4162" s="168" t="s">
        <v>5072</v>
      </c>
      <c r="C4162" s="168" t="s">
        <v>7681</v>
      </c>
      <c r="D4162" s="169">
        <v>0</v>
      </c>
      <c r="E4162" s="169">
        <v>190</v>
      </c>
      <c r="F4162" s="169">
        <v>405</v>
      </c>
      <c r="G4162" s="170">
        <v>1580</v>
      </c>
      <c r="H4162" s="165">
        <f t="shared" si="74"/>
        <v>0.12025316455696203</v>
      </c>
      <c r="J4162" t="str">
        <v>Block Group 3, Census Tract 9752, Smith County, Tennessee</v>
      </c>
    </row>
    <row r="4163" spans="1:10" x14ac:dyDescent="0.3">
      <c r="A4163" s="167" t="s">
        <v>7699</v>
      </c>
      <c r="B4163" s="168" t="s">
        <v>5073</v>
      </c>
      <c r="C4163" s="168" t="s">
        <v>7681</v>
      </c>
      <c r="D4163" s="169">
        <v>0</v>
      </c>
      <c r="E4163" s="169">
        <v>30</v>
      </c>
      <c r="F4163" s="169">
        <v>30</v>
      </c>
      <c r="G4163" s="169">
        <v>560</v>
      </c>
      <c r="H4163" s="165">
        <f t="shared" si="74"/>
        <v>5.3571428571428568E-2</v>
      </c>
      <c r="J4163" t="str">
        <v>Block Group 3, Census Tract 9753, Lincoln County, Tennessee</v>
      </c>
    </row>
    <row r="4164" spans="1:10" x14ac:dyDescent="0.3">
      <c r="A4164" s="167" t="s">
        <v>7699</v>
      </c>
      <c r="B4164" s="168" t="s">
        <v>5074</v>
      </c>
      <c r="C4164" s="168" t="s">
        <v>7681</v>
      </c>
      <c r="D4164" s="169">
        <v>0</v>
      </c>
      <c r="E4164" s="169">
        <v>0</v>
      </c>
      <c r="F4164" s="169">
        <v>0</v>
      </c>
      <c r="G4164" s="169">
        <v>745</v>
      </c>
      <c r="H4164" s="165">
        <f t="shared" ref="H4164:H4227" si="75">E4164/G4164</f>
        <v>0</v>
      </c>
      <c r="J4164" t="str">
        <v>Block Group 3, Census Tract 9753, Rhea County, Tennessee</v>
      </c>
    </row>
    <row r="4165" spans="1:10" x14ac:dyDescent="0.3">
      <c r="A4165" s="167" t="s">
        <v>7699</v>
      </c>
      <c r="B4165" s="168" t="s">
        <v>5075</v>
      </c>
      <c r="C4165" s="168" t="s">
        <v>7681</v>
      </c>
      <c r="D4165" s="169">
        <v>235</v>
      </c>
      <c r="E4165" s="169">
        <v>490</v>
      </c>
      <c r="F4165" s="170">
        <v>1480</v>
      </c>
      <c r="G4165" s="170">
        <v>2490</v>
      </c>
      <c r="H4165" s="165">
        <f t="shared" si="75"/>
        <v>0.19678714859437751</v>
      </c>
      <c r="J4165" t="str">
        <v>Block Group 3, Census Tract 9753.02, Henderson County, Tennessee</v>
      </c>
    </row>
    <row r="4166" spans="1:10" x14ac:dyDescent="0.3">
      <c r="A4166" s="167" t="s">
        <v>7699</v>
      </c>
      <c r="B4166" s="168" t="s">
        <v>5076</v>
      </c>
      <c r="C4166" s="168" t="s">
        <v>7681</v>
      </c>
      <c r="D4166" s="169">
        <v>0</v>
      </c>
      <c r="E4166" s="169">
        <v>425</v>
      </c>
      <c r="F4166" s="169">
        <v>560</v>
      </c>
      <c r="G4166" s="170">
        <v>2040</v>
      </c>
      <c r="H4166" s="165">
        <f t="shared" si="75"/>
        <v>0.20833333333333334</v>
      </c>
      <c r="J4166" t="str">
        <v>Block Group 3, Census Tract 9754, Henderson County, Tennessee</v>
      </c>
    </row>
    <row r="4167" spans="1:10" x14ac:dyDescent="0.3">
      <c r="A4167" s="167" t="s">
        <v>7699</v>
      </c>
      <c r="B4167" s="168" t="s">
        <v>5077</v>
      </c>
      <c r="C4167" s="168" t="s">
        <v>7681</v>
      </c>
      <c r="D4167" s="169">
        <v>20</v>
      </c>
      <c r="E4167" s="169">
        <v>125</v>
      </c>
      <c r="F4167" s="169">
        <v>140</v>
      </c>
      <c r="G4167" s="170">
        <v>1625</v>
      </c>
      <c r="H4167" s="165">
        <f t="shared" si="75"/>
        <v>7.6923076923076927E-2</v>
      </c>
      <c r="J4167" t="str">
        <v>Block Group 3, Census Tract 9754, Lincoln County, Tennessee</v>
      </c>
    </row>
    <row r="4168" spans="1:10" x14ac:dyDescent="0.3">
      <c r="A4168" s="167" t="s">
        <v>7699</v>
      </c>
      <c r="B4168" s="168" t="s">
        <v>5078</v>
      </c>
      <c r="C4168" s="168" t="s">
        <v>7681</v>
      </c>
      <c r="D4168" s="169">
        <v>0</v>
      </c>
      <c r="E4168" s="169">
        <v>0</v>
      </c>
      <c r="F4168" s="169">
        <v>30</v>
      </c>
      <c r="G4168" s="170">
        <v>1445</v>
      </c>
      <c r="H4168" s="165">
        <f t="shared" si="75"/>
        <v>0</v>
      </c>
      <c r="J4168" t="str">
        <v>Block Group 3, Census Tract 9754, Smith County, Tennessee</v>
      </c>
    </row>
    <row r="4169" spans="1:10" x14ac:dyDescent="0.3">
      <c r="A4169" s="167" t="s">
        <v>7699</v>
      </c>
      <c r="B4169" s="168" t="s">
        <v>5079</v>
      </c>
      <c r="C4169" s="168" t="s">
        <v>7681</v>
      </c>
      <c r="D4169" s="169">
        <v>80</v>
      </c>
      <c r="E4169" s="169">
        <v>100</v>
      </c>
      <c r="F4169" s="169">
        <v>170</v>
      </c>
      <c r="G4169" s="169">
        <v>840</v>
      </c>
      <c r="H4169" s="165">
        <f t="shared" si="75"/>
        <v>0.11904761904761904</v>
      </c>
      <c r="J4169" t="str">
        <v>Block Group 3, Census Tract 9754.01, Rhea County, Tennessee</v>
      </c>
    </row>
    <row r="4170" spans="1:10" x14ac:dyDescent="0.3">
      <c r="A4170" s="167" t="s">
        <v>7699</v>
      </c>
      <c r="B4170" s="168" t="s">
        <v>5080</v>
      </c>
      <c r="C4170" s="168" t="s">
        <v>7681</v>
      </c>
      <c r="D4170" s="169">
        <v>0</v>
      </c>
      <c r="E4170" s="169">
        <v>0</v>
      </c>
      <c r="F4170" s="169">
        <v>75</v>
      </c>
      <c r="G4170" s="169">
        <v>965</v>
      </c>
      <c r="H4170" s="165">
        <f t="shared" si="75"/>
        <v>0</v>
      </c>
      <c r="J4170" t="str">
        <v>Block Group 3, Census Tract 9755, Henderson County, Tennessee</v>
      </c>
    </row>
    <row r="4171" spans="1:10" x14ac:dyDescent="0.3">
      <c r="A4171" s="167" t="s">
        <v>7699</v>
      </c>
      <c r="B4171" s="168" t="s">
        <v>5081</v>
      </c>
      <c r="C4171" s="168" t="s">
        <v>7681</v>
      </c>
      <c r="D4171" s="169">
        <v>20</v>
      </c>
      <c r="E4171" s="169">
        <v>45</v>
      </c>
      <c r="F4171" s="169">
        <v>195</v>
      </c>
      <c r="G4171" s="170">
        <v>2715</v>
      </c>
      <c r="H4171" s="165">
        <f t="shared" si="75"/>
        <v>1.6574585635359115E-2</v>
      </c>
      <c r="J4171" t="str">
        <v>Block Group 3, Census Tract 9755, Lincoln County, Tennessee</v>
      </c>
    </row>
    <row r="4172" spans="1:10" x14ac:dyDescent="0.3">
      <c r="A4172" s="167" t="s">
        <v>7699</v>
      </c>
      <c r="B4172" s="168" t="s">
        <v>5082</v>
      </c>
      <c r="C4172" s="168" t="s">
        <v>7681</v>
      </c>
      <c r="D4172" s="169">
        <v>50</v>
      </c>
      <c r="E4172" s="169">
        <v>335</v>
      </c>
      <c r="F4172" s="169">
        <v>670</v>
      </c>
      <c r="G4172" s="170">
        <v>1680</v>
      </c>
      <c r="H4172" s="165">
        <f t="shared" si="75"/>
        <v>0.19940476190476192</v>
      </c>
      <c r="J4172" t="str">
        <v>Block Group 3, Census Tract 9756.01, Lincoln County, Tennessee</v>
      </c>
    </row>
    <row r="4173" spans="1:10" x14ac:dyDescent="0.3">
      <c r="A4173" s="167" t="s">
        <v>7699</v>
      </c>
      <c r="B4173" s="168" t="s">
        <v>5083</v>
      </c>
      <c r="C4173" s="168" t="s">
        <v>7681</v>
      </c>
      <c r="D4173" s="169">
        <v>70</v>
      </c>
      <c r="E4173" s="169">
        <v>170</v>
      </c>
      <c r="F4173" s="169">
        <v>230</v>
      </c>
      <c r="G4173" s="170">
        <v>1390</v>
      </c>
      <c r="H4173" s="165">
        <f t="shared" si="75"/>
        <v>0.1223021582733813</v>
      </c>
      <c r="J4173" t="str">
        <v>Block Group 3, Census Tract 9756.02, Lincoln County, Tennessee</v>
      </c>
    </row>
    <row r="4174" spans="1:10" x14ac:dyDescent="0.3">
      <c r="A4174" s="167" t="s">
        <v>7699</v>
      </c>
      <c r="B4174" s="168" t="s">
        <v>5084</v>
      </c>
      <c r="C4174" s="168" t="s">
        <v>7681</v>
      </c>
      <c r="D4174" s="169">
        <v>105</v>
      </c>
      <c r="E4174" s="169">
        <v>155</v>
      </c>
      <c r="F4174" s="169">
        <v>395</v>
      </c>
      <c r="G4174" s="170">
        <v>1635</v>
      </c>
      <c r="H4174" s="165">
        <f t="shared" si="75"/>
        <v>9.480122324159021E-2</v>
      </c>
      <c r="J4174" t="str">
        <v>Block Group 3, Census Tract 9802, Hamilton County, Tennessee</v>
      </c>
    </row>
    <row r="4175" spans="1:10" x14ac:dyDescent="0.3">
      <c r="A4175" s="167" t="s">
        <v>7699</v>
      </c>
      <c r="B4175" s="168" t="s">
        <v>5085</v>
      </c>
      <c r="C4175" s="168" t="s">
        <v>7681</v>
      </c>
      <c r="D4175" s="169">
        <v>225</v>
      </c>
      <c r="E4175" s="169">
        <v>280</v>
      </c>
      <c r="F4175" s="169">
        <v>590</v>
      </c>
      <c r="G4175" s="170">
        <v>1240</v>
      </c>
      <c r="H4175" s="165">
        <f t="shared" si="75"/>
        <v>0.22580645161290322</v>
      </c>
      <c r="J4175" t="str">
        <v>Block Group 3, Census Tract 99.01, Shelby County, Tennessee</v>
      </c>
    </row>
    <row r="4176" spans="1:10" x14ac:dyDescent="0.3">
      <c r="A4176" s="167" t="s">
        <v>7699</v>
      </c>
      <c r="B4176" s="168" t="s">
        <v>5086</v>
      </c>
      <c r="C4176" s="168" t="s">
        <v>7681</v>
      </c>
      <c r="D4176" s="169">
        <v>40</v>
      </c>
      <c r="E4176" s="169">
        <v>125</v>
      </c>
      <c r="F4176" s="169">
        <v>200</v>
      </c>
      <c r="G4176" s="169">
        <v>985</v>
      </c>
      <c r="H4176" s="165">
        <f t="shared" si="75"/>
        <v>0.12690355329949238</v>
      </c>
      <c r="J4176" t="str">
        <v>Block Group 3, Census Tract 99.02, Shelby County, Tennessee</v>
      </c>
    </row>
    <row r="4177" spans="1:10" x14ac:dyDescent="0.3">
      <c r="A4177" s="167" t="s">
        <v>7699</v>
      </c>
      <c r="B4177" s="168" t="s">
        <v>5087</v>
      </c>
      <c r="C4177" s="168" t="s">
        <v>7681</v>
      </c>
      <c r="D4177" s="169">
        <v>170</v>
      </c>
      <c r="E4177" s="169">
        <v>470</v>
      </c>
      <c r="F4177" s="169">
        <v>790</v>
      </c>
      <c r="G4177" s="170">
        <v>1935</v>
      </c>
      <c r="H4177" s="165">
        <f t="shared" si="75"/>
        <v>0.24289405684754523</v>
      </c>
      <c r="J4177" t="str">
        <v>Block Group 4, Census Tract 1, Putnam County, Tennessee</v>
      </c>
    </row>
    <row r="4178" spans="1:10" x14ac:dyDescent="0.3">
      <c r="A4178" s="167" t="s">
        <v>7699</v>
      </c>
      <c r="B4178" s="168" t="s">
        <v>5088</v>
      </c>
      <c r="C4178" s="168" t="s">
        <v>7681</v>
      </c>
      <c r="D4178" s="169">
        <v>85</v>
      </c>
      <c r="E4178" s="169">
        <v>125</v>
      </c>
      <c r="F4178" s="169">
        <v>220</v>
      </c>
      <c r="G4178" s="170">
        <v>1070</v>
      </c>
      <c r="H4178" s="165">
        <f t="shared" si="75"/>
        <v>0.11682242990654206</v>
      </c>
      <c r="J4178" t="str">
        <v>Block Group 4, Census Tract 1001, Hamblen County, Tennessee</v>
      </c>
    </row>
    <row r="4179" spans="1:10" x14ac:dyDescent="0.3">
      <c r="A4179" s="167" t="s">
        <v>7699</v>
      </c>
      <c r="B4179" s="168" t="s">
        <v>5089</v>
      </c>
      <c r="C4179" s="168" t="s">
        <v>7681</v>
      </c>
      <c r="D4179" s="169">
        <v>35</v>
      </c>
      <c r="E4179" s="169">
        <v>175</v>
      </c>
      <c r="F4179" s="169">
        <v>600</v>
      </c>
      <c r="G4179" s="170">
        <v>1315</v>
      </c>
      <c r="H4179" s="165">
        <f t="shared" si="75"/>
        <v>0.13307984790874525</v>
      </c>
      <c r="J4179" t="str">
        <v>Block Group 4, Census Tract 1004, Hamblen County, Tennessee</v>
      </c>
    </row>
    <row r="4180" spans="1:10" x14ac:dyDescent="0.3">
      <c r="A4180" s="167" t="s">
        <v>7699</v>
      </c>
      <c r="B4180" s="168" t="s">
        <v>5090</v>
      </c>
      <c r="C4180" s="168" t="s">
        <v>7681</v>
      </c>
      <c r="D4180" s="169">
        <v>45</v>
      </c>
      <c r="E4180" s="169">
        <v>115</v>
      </c>
      <c r="F4180" s="169">
        <v>270</v>
      </c>
      <c r="G4180" s="170">
        <v>1385</v>
      </c>
      <c r="H4180" s="165">
        <f t="shared" si="75"/>
        <v>8.3032490974729242E-2</v>
      </c>
      <c r="J4180" t="str">
        <v>Block Group 4, Census Tract 1005, Montgomery County, Tennessee</v>
      </c>
    </row>
    <row r="4181" spans="1:10" x14ac:dyDescent="0.3">
      <c r="A4181" s="167" t="s">
        <v>7699</v>
      </c>
      <c r="B4181" s="168" t="s">
        <v>5091</v>
      </c>
      <c r="C4181" s="168" t="s">
        <v>7681</v>
      </c>
      <c r="D4181" s="169">
        <v>10</v>
      </c>
      <c r="E4181" s="169">
        <v>60</v>
      </c>
      <c r="F4181" s="169">
        <v>350</v>
      </c>
      <c r="G4181" s="170">
        <v>2770</v>
      </c>
      <c r="H4181" s="165">
        <f t="shared" si="75"/>
        <v>2.1660649819494584E-2</v>
      </c>
      <c r="J4181" t="str">
        <v>Block Group 4, Census Tract 1006, Hamblen County, Tennessee</v>
      </c>
    </row>
    <row r="4182" spans="1:10" x14ac:dyDescent="0.3">
      <c r="A4182" s="167" t="s">
        <v>7699</v>
      </c>
      <c r="B4182" s="168" t="s">
        <v>5092</v>
      </c>
      <c r="C4182" s="168" t="s">
        <v>7681</v>
      </c>
      <c r="D4182" s="169">
        <v>0</v>
      </c>
      <c r="E4182" s="169">
        <v>30</v>
      </c>
      <c r="F4182" s="169">
        <v>280</v>
      </c>
      <c r="G4182" s="170">
        <v>1240</v>
      </c>
      <c r="H4182" s="165">
        <f t="shared" si="75"/>
        <v>2.4193548387096774E-2</v>
      </c>
      <c r="J4182" t="str">
        <v>Block Group 4, Census Tract 1007, Hamblen County, Tennessee</v>
      </c>
    </row>
    <row r="4183" spans="1:10" x14ac:dyDescent="0.3">
      <c r="A4183" s="167" t="s">
        <v>7699</v>
      </c>
      <c r="B4183" s="168" t="s">
        <v>5093</v>
      </c>
      <c r="C4183" s="168" t="s">
        <v>7681</v>
      </c>
      <c r="D4183" s="169">
        <v>50</v>
      </c>
      <c r="E4183" s="169">
        <v>395</v>
      </c>
      <c r="F4183" s="169">
        <v>445</v>
      </c>
      <c r="G4183" s="170">
        <v>3520</v>
      </c>
      <c r="H4183" s="165">
        <f t="shared" si="75"/>
        <v>0.11221590909090909</v>
      </c>
      <c r="J4183" t="str">
        <v>Block Group 4, Census Tract 101.04, Hamilton County, Tennessee</v>
      </c>
    </row>
    <row r="4184" spans="1:10" x14ac:dyDescent="0.3">
      <c r="A4184" s="167" t="s">
        <v>7699</v>
      </c>
      <c r="B4184" s="168" t="s">
        <v>5094</v>
      </c>
      <c r="C4184" s="168" t="s">
        <v>7681</v>
      </c>
      <c r="D4184" s="169">
        <v>65</v>
      </c>
      <c r="E4184" s="169">
        <v>150</v>
      </c>
      <c r="F4184" s="169">
        <v>205</v>
      </c>
      <c r="G4184" s="170">
        <v>2845</v>
      </c>
      <c r="H4184" s="165">
        <f t="shared" si="75"/>
        <v>5.272407732864675E-2</v>
      </c>
      <c r="J4184" t="str">
        <v>Block Group 4, Census Tract 101.20, Shelby County, Tennessee</v>
      </c>
    </row>
    <row r="4185" spans="1:10" x14ac:dyDescent="0.3">
      <c r="A4185" s="167" t="s">
        <v>7699</v>
      </c>
      <c r="B4185" s="168" t="s">
        <v>5095</v>
      </c>
      <c r="C4185" s="168" t="s">
        <v>7681</v>
      </c>
      <c r="D4185" s="169">
        <v>170</v>
      </c>
      <c r="E4185" s="169">
        <v>285</v>
      </c>
      <c r="F4185" s="169">
        <v>485</v>
      </c>
      <c r="G4185" s="170">
        <v>2900</v>
      </c>
      <c r="H4185" s="165">
        <f t="shared" si="75"/>
        <v>9.8275862068965519E-2</v>
      </c>
      <c r="J4185" t="str">
        <v>Block Group 4, Census Tract 1010, Hamblen County, Tennessee</v>
      </c>
    </row>
    <row r="4186" spans="1:10" x14ac:dyDescent="0.3">
      <c r="A4186" s="167" t="s">
        <v>7699</v>
      </c>
      <c r="B4186" s="168" t="s">
        <v>5096</v>
      </c>
      <c r="C4186" s="168" t="s">
        <v>7681</v>
      </c>
      <c r="D4186" s="169">
        <v>0</v>
      </c>
      <c r="E4186" s="169">
        <v>190</v>
      </c>
      <c r="F4186" s="169">
        <v>430</v>
      </c>
      <c r="G4186" s="170">
        <v>3075</v>
      </c>
      <c r="H4186" s="165">
        <f t="shared" si="75"/>
        <v>6.1788617886178863E-2</v>
      </c>
      <c r="J4186" t="str">
        <v>Block Group 4, Census Tract 1011, Hamblen County, Tennessee</v>
      </c>
    </row>
    <row r="4187" spans="1:10" x14ac:dyDescent="0.3">
      <c r="A4187" s="167" t="s">
        <v>7699</v>
      </c>
      <c r="B4187" s="168" t="s">
        <v>5097</v>
      </c>
      <c r="C4187" s="168" t="s">
        <v>7681</v>
      </c>
      <c r="D4187" s="169">
        <v>0</v>
      </c>
      <c r="E4187" s="169">
        <v>0</v>
      </c>
      <c r="F4187" s="169">
        <v>0</v>
      </c>
      <c r="G4187" s="170">
        <v>1870</v>
      </c>
      <c r="H4187" s="165">
        <f t="shared" si="75"/>
        <v>0</v>
      </c>
      <c r="J4187" t="str">
        <v>Block Group 4, Census Tract 1011.02, Montgomery County, Tennessee</v>
      </c>
    </row>
    <row r="4188" spans="1:10" x14ac:dyDescent="0.3">
      <c r="A4188" s="167" t="s">
        <v>7699</v>
      </c>
      <c r="B4188" s="168" t="s">
        <v>5098</v>
      </c>
      <c r="C4188" s="168" t="s">
        <v>7681</v>
      </c>
      <c r="D4188" s="169">
        <v>90</v>
      </c>
      <c r="E4188" s="169">
        <v>160</v>
      </c>
      <c r="F4188" s="169">
        <v>280</v>
      </c>
      <c r="G4188" s="170">
        <v>1470</v>
      </c>
      <c r="H4188" s="165">
        <f t="shared" si="75"/>
        <v>0.10884353741496598</v>
      </c>
      <c r="J4188" t="str">
        <v>Block Group 4, Census Tract 1012, Hamblen County, Tennessee</v>
      </c>
    </row>
    <row r="4189" spans="1:10" x14ac:dyDescent="0.3">
      <c r="A4189" s="167" t="s">
        <v>7699</v>
      </c>
      <c r="B4189" s="168" t="s">
        <v>5099</v>
      </c>
      <c r="C4189" s="168" t="s">
        <v>7681</v>
      </c>
      <c r="D4189" s="169">
        <v>35</v>
      </c>
      <c r="E4189" s="169">
        <v>90</v>
      </c>
      <c r="F4189" s="169">
        <v>270</v>
      </c>
      <c r="G4189" s="169">
        <v>980</v>
      </c>
      <c r="H4189" s="165">
        <f t="shared" si="75"/>
        <v>9.1836734693877556E-2</v>
      </c>
      <c r="J4189" t="str">
        <v>Block Group 4, Census Tract 1018.03, Montgomery County, Tennessee</v>
      </c>
    </row>
    <row r="4190" spans="1:10" x14ac:dyDescent="0.3">
      <c r="A4190" s="167" t="s">
        <v>7699</v>
      </c>
      <c r="B4190" s="168" t="s">
        <v>5100</v>
      </c>
      <c r="C4190" s="168" t="s">
        <v>7681</v>
      </c>
      <c r="D4190" s="169">
        <v>135</v>
      </c>
      <c r="E4190" s="169">
        <v>170</v>
      </c>
      <c r="F4190" s="169">
        <v>435</v>
      </c>
      <c r="G4190" s="170">
        <v>1340</v>
      </c>
      <c r="H4190" s="165">
        <f t="shared" si="75"/>
        <v>0.12686567164179105</v>
      </c>
      <c r="J4190" t="str">
        <v>Block Group 4, Census Tract 1018.06, Montgomery County, Tennessee</v>
      </c>
    </row>
    <row r="4191" spans="1:10" x14ac:dyDescent="0.3">
      <c r="A4191" s="167" t="s">
        <v>7699</v>
      </c>
      <c r="B4191" s="168" t="s">
        <v>5101</v>
      </c>
      <c r="C4191" s="168" t="s">
        <v>7681</v>
      </c>
      <c r="D4191" s="169">
        <v>0</v>
      </c>
      <c r="E4191" s="169">
        <v>0</v>
      </c>
      <c r="F4191" s="169">
        <v>545</v>
      </c>
      <c r="G4191" s="169">
        <v>830</v>
      </c>
      <c r="H4191" s="165">
        <f t="shared" si="75"/>
        <v>0</v>
      </c>
      <c r="J4191" t="str">
        <v>Block Group 4, Census Tract 102, Blount County, Tennessee</v>
      </c>
    </row>
    <row r="4192" spans="1:10" x14ac:dyDescent="0.3">
      <c r="A4192" s="167" t="s">
        <v>7699</v>
      </c>
      <c r="B4192" s="168" t="s">
        <v>5102</v>
      </c>
      <c r="C4192" s="168" t="s">
        <v>7681</v>
      </c>
      <c r="D4192" s="169">
        <v>30</v>
      </c>
      <c r="E4192" s="169">
        <v>30</v>
      </c>
      <c r="F4192" s="169">
        <v>30</v>
      </c>
      <c r="G4192" s="169">
        <v>915</v>
      </c>
      <c r="H4192" s="165">
        <f t="shared" si="75"/>
        <v>3.2786885245901641E-2</v>
      </c>
      <c r="J4192" t="str">
        <v>Block Group 4, Census Tract 102.01, Maury County, Tennessee</v>
      </c>
    </row>
    <row r="4193" spans="1:10" x14ac:dyDescent="0.3">
      <c r="A4193" s="167" t="s">
        <v>7699</v>
      </c>
      <c r="B4193" s="168" t="s">
        <v>5103</v>
      </c>
      <c r="C4193" s="168" t="s">
        <v>7681</v>
      </c>
      <c r="D4193" s="169">
        <v>115</v>
      </c>
      <c r="E4193" s="169">
        <v>225</v>
      </c>
      <c r="F4193" s="169">
        <v>480</v>
      </c>
      <c r="G4193" s="170">
        <v>1910</v>
      </c>
      <c r="H4193" s="165">
        <f t="shared" si="75"/>
        <v>0.11780104712041885</v>
      </c>
      <c r="J4193" t="str">
        <v>Block Group 4, Census Tract 102.02, Hamilton County, Tennessee</v>
      </c>
    </row>
    <row r="4194" spans="1:10" x14ac:dyDescent="0.3">
      <c r="A4194" s="167" t="s">
        <v>7699</v>
      </c>
      <c r="B4194" s="168" t="s">
        <v>5104</v>
      </c>
      <c r="C4194" s="168" t="s">
        <v>7681</v>
      </c>
      <c r="D4194" s="169">
        <v>60</v>
      </c>
      <c r="E4194" s="169">
        <v>620</v>
      </c>
      <c r="F4194" s="169">
        <v>700</v>
      </c>
      <c r="G4194" s="170">
        <v>1885</v>
      </c>
      <c r="H4194" s="165">
        <f t="shared" si="75"/>
        <v>0.32891246684350134</v>
      </c>
      <c r="J4194" t="str">
        <v>Block Group 4, Census Tract 102.10, Shelby County, Tennessee</v>
      </c>
    </row>
    <row r="4195" spans="1:10" x14ac:dyDescent="0.3">
      <c r="A4195" s="167" t="s">
        <v>7699</v>
      </c>
      <c r="B4195" s="168" t="s">
        <v>5105</v>
      </c>
      <c r="C4195" s="168" t="s">
        <v>7681</v>
      </c>
      <c r="D4195" s="169">
        <v>0</v>
      </c>
      <c r="E4195" s="169">
        <v>205</v>
      </c>
      <c r="F4195" s="169">
        <v>605</v>
      </c>
      <c r="G4195" s="170">
        <v>1820</v>
      </c>
      <c r="H4195" s="165">
        <f t="shared" si="75"/>
        <v>0.11263736263736264</v>
      </c>
      <c r="J4195" t="str">
        <v>Block Group 4, Census Tract 102.20, Shelby County, Tennessee</v>
      </c>
    </row>
    <row r="4196" spans="1:10" x14ac:dyDescent="0.3">
      <c r="A4196" s="167" t="s">
        <v>7699</v>
      </c>
      <c r="B4196" s="168" t="s">
        <v>5106</v>
      </c>
      <c r="C4196" s="168" t="s">
        <v>7681</v>
      </c>
      <c r="D4196" s="169">
        <v>665</v>
      </c>
      <c r="E4196" s="169">
        <v>760</v>
      </c>
      <c r="F4196" s="170">
        <v>1100</v>
      </c>
      <c r="G4196" s="170">
        <v>1465</v>
      </c>
      <c r="H4196" s="165">
        <f t="shared" si="75"/>
        <v>0.51877133105802042</v>
      </c>
      <c r="J4196" t="str">
        <v>Block Group 4, Census Tract 1020.01, Montgomery County, Tennessee</v>
      </c>
    </row>
    <row r="4197" spans="1:10" x14ac:dyDescent="0.3">
      <c r="A4197" s="167" t="s">
        <v>7699</v>
      </c>
      <c r="B4197" s="168" t="s">
        <v>5107</v>
      </c>
      <c r="C4197" s="168" t="s">
        <v>7681</v>
      </c>
      <c r="D4197" s="169">
        <v>465</v>
      </c>
      <c r="E4197" s="169">
        <v>615</v>
      </c>
      <c r="F4197" s="169">
        <v>915</v>
      </c>
      <c r="G4197" s="170">
        <v>2375</v>
      </c>
      <c r="H4197" s="165">
        <f t="shared" si="75"/>
        <v>0.25894736842105265</v>
      </c>
      <c r="J4197" t="str">
        <v>Block Group 4, Census Tract 1020.03, Montgomery County, Tennessee</v>
      </c>
    </row>
    <row r="4198" spans="1:10" x14ac:dyDescent="0.3">
      <c r="A4198" s="167" t="s">
        <v>7699</v>
      </c>
      <c r="B4198" s="168" t="s">
        <v>5108</v>
      </c>
      <c r="C4198" s="168" t="s">
        <v>7681</v>
      </c>
      <c r="D4198" s="169">
        <v>175</v>
      </c>
      <c r="E4198" s="169">
        <v>505</v>
      </c>
      <c r="F4198" s="169">
        <v>705</v>
      </c>
      <c r="G4198" s="170">
        <v>1820</v>
      </c>
      <c r="H4198" s="165">
        <f t="shared" si="75"/>
        <v>0.27747252747252749</v>
      </c>
      <c r="J4198" t="str">
        <v>Block Group 4, Census Tract 1020.05, Montgomery County, Tennessee</v>
      </c>
    </row>
    <row r="4199" spans="1:10" x14ac:dyDescent="0.3">
      <c r="A4199" s="167" t="s">
        <v>7699</v>
      </c>
      <c r="B4199" s="168" t="s">
        <v>5109</v>
      </c>
      <c r="C4199" s="168" t="s">
        <v>7681</v>
      </c>
      <c r="D4199" s="169">
        <v>40</v>
      </c>
      <c r="E4199" s="169">
        <v>170</v>
      </c>
      <c r="F4199" s="169">
        <v>380</v>
      </c>
      <c r="G4199" s="170">
        <v>1250</v>
      </c>
      <c r="H4199" s="165">
        <f t="shared" si="75"/>
        <v>0.13600000000000001</v>
      </c>
      <c r="J4199" t="str">
        <v>Block Group 4, Census Tract 103.04, Hamilton County, Tennessee</v>
      </c>
    </row>
    <row r="4200" spans="1:10" x14ac:dyDescent="0.3">
      <c r="A4200" s="167" t="s">
        <v>7699</v>
      </c>
      <c r="B4200" s="168" t="s">
        <v>5110</v>
      </c>
      <c r="C4200" s="168" t="s">
        <v>7681</v>
      </c>
      <c r="D4200" s="169">
        <v>125</v>
      </c>
      <c r="E4200" s="169">
        <v>445</v>
      </c>
      <c r="F4200" s="169">
        <v>990</v>
      </c>
      <c r="G4200" s="170">
        <v>2075</v>
      </c>
      <c r="H4200" s="165">
        <f t="shared" si="75"/>
        <v>0.21445783132530122</v>
      </c>
      <c r="J4200" t="str">
        <v>Block Group 4, Census Tract 104.11, Hamilton County, Tennessee</v>
      </c>
    </row>
    <row r="4201" spans="1:10" x14ac:dyDescent="0.3">
      <c r="A4201" s="167" t="s">
        <v>7699</v>
      </c>
      <c r="B4201" s="168" t="s">
        <v>5111</v>
      </c>
      <c r="C4201" s="168" t="s">
        <v>7681</v>
      </c>
      <c r="D4201" s="169">
        <v>0</v>
      </c>
      <c r="E4201" s="169">
        <v>360</v>
      </c>
      <c r="F4201" s="169">
        <v>600</v>
      </c>
      <c r="G4201" s="170">
        <v>1665</v>
      </c>
      <c r="H4201" s="165">
        <f t="shared" si="75"/>
        <v>0.21621621621621623</v>
      </c>
      <c r="J4201" t="str">
        <v>Block Group 4, Census Tract 104.12, Hamilton County, Tennessee</v>
      </c>
    </row>
    <row r="4202" spans="1:10" x14ac:dyDescent="0.3">
      <c r="A4202" s="167" t="s">
        <v>7699</v>
      </c>
      <c r="B4202" s="168" t="s">
        <v>5112</v>
      </c>
      <c r="C4202" s="168" t="s">
        <v>7681</v>
      </c>
      <c r="D4202" s="169">
        <v>95</v>
      </c>
      <c r="E4202" s="169">
        <v>255</v>
      </c>
      <c r="F4202" s="169">
        <v>425</v>
      </c>
      <c r="G4202" s="170">
        <v>1010</v>
      </c>
      <c r="H4202" s="165">
        <f t="shared" si="75"/>
        <v>0.25247524752475248</v>
      </c>
      <c r="J4202" t="str">
        <v>Block Group 4, Census Tract 104.31, Hamilton County, Tennessee</v>
      </c>
    </row>
    <row r="4203" spans="1:10" x14ac:dyDescent="0.3">
      <c r="A4203" s="167" t="s">
        <v>7699</v>
      </c>
      <c r="B4203" s="168" t="s">
        <v>5113</v>
      </c>
      <c r="C4203" s="168" t="s">
        <v>7681</v>
      </c>
      <c r="D4203" s="169">
        <v>140</v>
      </c>
      <c r="E4203" s="169">
        <v>140</v>
      </c>
      <c r="F4203" s="169">
        <v>255</v>
      </c>
      <c r="G4203" s="170">
        <v>1695</v>
      </c>
      <c r="H4203" s="165">
        <f t="shared" si="75"/>
        <v>8.2595870206489674E-2</v>
      </c>
      <c r="J4203" t="str">
        <v>Block Group 4, Census Tract 104.32, Hamilton County, Tennessee</v>
      </c>
    </row>
    <row r="4204" spans="1:10" x14ac:dyDescent="0.3">
      <c r="A4204" s="167" t="s">
        <v>7699</v>
      </c>
      <c r="B4204" s="168" t="s">
        <v>5114</v>
      </c>
      <c r="C4204" s="168" t="s">
        <v>7681</v>
      </c>
      <c r="D4204" s="169">
        <v>0</v>
      </c>
      <c r="E4204" s="169">
        <v>205</v>
      </c>
      <c r="F4204" s="169">
        <v>265</v>
      </c>
      <c r="G4204" s="170">
        <v>1445</v>
      </c>
      <c r="H4204" s="165">
        <f t="shared" si="75"/>
        <v>0.14186851211072665</v>
      </c>
      <c r="J4204" t="str">
        <v>Block Group 4, Census Tract 104.33, Hamilton County, Tennessee</v>
      </c>
    </row>
    <row r="4205" spans="1:10" x14ac:dyDescent="0.3">
      <c r="A4205" s="167" t="s">
        <v>7699</v>
      </c>
      <c r="B4205" s="168" t="s">
        <v>5115</v>
      </c>
      <c r="C4205" s="168" t="s">
        <v>7681</v>
      </c>
      <c r="D4205" s="169">
        <v>20</v>
      </c>
      <c r="E4205" s="169">
        <v>155</v>
      </c>
      <c r="F4205" s="169">
        <v>460</v>
      </c>
      <c r="G4205" s="170">
        <v>1885</v>
      </c>
      <c r="H4205" s="165">
        <f t="shared" si="75"/>
        <v>8.2228116710875335E-2</v>
      </c>
      <c r="J4205" t="str">
        <v>Block Group 4, Census Tract 104.35, Hamilton County, Tennessee</v>
      </c>
    </row>
    <row r="4206" spans="1:10" x14ac:dyDescent="0.3">
      <c r="A4206" s="167" t="s">
        <v>7699</v>
      </c>
      <c r="B4206" s="168" t="s">
        <v>5116</v>
      </c>
      <c r="C4206" s="168" t="s">
        <v>7681</v>
      </c>
      <c r="D4206" s="169">
        <v>155</v>
      </c>
      <c r="E4206" s="169">
        <v>285</v>
      </c>
      <c r="F4206" s="169">
        <v>800</v>
      </c>
      <c r="G4206" s="170">
        <v>3240</v>
      </c>
      <c r="H4206" s="165">
        <f t="shared" si="75"/>
        <v>8.7962962962962965E-2</v>
      </c>
      <c r="J4206" t="str">
        <v>Block Group 4, Census Tract 105, Maury County, Tennessee</v>
      </c>
    </row>
    <row r="4207" spans="1:10" x14ac:dyDescent="0.3">
      <c r="A4207" s="167" t="s">
        <v>7699</v>
      </c>
      <c r="B4207" s="168" t="s">
        <v>5117</v>
      </c>
      <c r="C4207" s="168" t="s">
        <v>7681</v>
      </c>
      <c r="D4207" s="169">
        <v>190</v>
      </c>
      <c r="E4207" s="169">
        <v>285</v>
      </c>
      <c r="F4207" s="169">
        <v>355</v>
      </c>
      <c r="G4207" s="170">
        <v>1715</v>
      </c>
      <c r="H4207" s="165">
        <f t="shared" si="75"/>
        <v>0.16618075801749271</v>
      </c>
      <c r="J4207" t="str">
        <v>Block Group 4, Census Tract 105.01, Davidson County, Tennessee</v>
      </c>
    </row>
    <row r="4208" spans="1:10" x14ac:dyDescent="0.3">
      <c r="A4208" s="167" t="s">
        <v>7699</v>
      </c>
      <c r="B4208" s="168" t="s">
        <v>5118</v>
      </c>
      <c r="C4208" s="168" t="s">
        <v>7681</v>
      </c>
      <c r="D4208" s="169">
        <v>25</v>
      </c>
      <c r="E4208" s="169">
        <v>25</v>
      </c>
      <c r="F4208" s="169">
        <v>295</v>
      </c>
      <c r="G4208" s="170">
        <v>1420</v>
      </c>
      <c r="H4208" s="165">
        <f t="shared" si="75"/>
        <v>1.7605633802816902E-2</v>
      </c>
      <c r="J4208" t="str">
        <v>Block Group 4, Census Tract 105.01, Hamilton County, Tennessee</v>
      </c>
    </row>
    <row r="4209" spans="1:10" x14ac:dyDescent="0.3">
      <c r="A4209" s="167" t="s">
        <v>7699</v>
      </c>
      <c r="B4209" s="168" t="s">
        <v>5119</v>
      </c>
      <c r="C4209" s="168" t="s">
        <v>7681</v>
      </c>
      <c r="D4209" s="169">
        <v>40</v>
      </c>
      <c r="E4209" s="169">
        <v>105</v>
      </c>
      <c r="F4209" s="169">
        <v>460</v>
      </c>
      <c r="G4209" s="170">
        <v>1755</v>
      </c>
      <c r="H4209" s="165">
        <f t="shared" si="75"/>
        <v>5.9829059829059832E-2</v>
      </c>
      <c r="J4209" t="str">
        <v>Block Group 4, Census Tract 106, Maury County, Tennessee</v>
      </c>
    </row>
    <row r="4210" spans="1:10" x14ac:dyDescent="0.3">
      <c r="A4210" s="167" t="s">
        <v>7699</v>
      </c>
      <c r="B4210" s="168" t="s">
        <v>5120</v>
      </c>
      <c r="C4210" s="168" t="s">
        <v>7681</v>
      </c>
      <c r="D4210" s="169">
        <v>195</v>
      </c>
      <c r="E4210" s="169">
        <v>540</v>
      </c>
      <c r="F4210" s="169">
        <v>660</v>
      </c>
      <c r="G4210" s="170">
        <v>1005</v>
      </c>
      <c r="H4210" s="165">
        <f t="shared" si="75"/>
        <v>0.53731343283582089</v>
      </c>
      <c r="J4210" t="str">
        <v>Block Group 4, Census Tract 106.01, Davidson County, Tennessee</v>
      </c>
    </row>
    <row r="4211" spans="1:10" x14ac:dyDescent="0.3">
      <c r="A4211" s="167" t="s">
        <v>7699</v>
      </c>
      <c r="B4211" s="168" t="s">
        <v>5121</v>
      </c>
      <c r="C4211" s="168" t="s">
        <v>7681</v>
      </c>
      <c r="D4211" s="169">
        <v>695</v>
      </c>
      <c r="E4211" s="170">
        <v>1000</v>
      </c>
      <c r="F4211" s="170">
        <v>1555</v>
      </c>
      <c r="G4211" s="170">
        <v>2365</v>
      </c>
      <c r="H4211" s="165">
        <f t="shared" si="75"/>
        <v>0.42283298097251587</v>
      </c>
      <c r="J4211" t="str">
        <v>Block Group 4, Census Tract 106.10, Shelby County, Tennessee</v>
      </c>
    </row>
    <row r="4212" spans="1:10" x14ac:dyDescent="0.3">
      <c r="A4212" s="167" t="s">
        <v>7699</v>
      </c>
      <c r="B4212" s="168" t="s">
        <v>5122</v>
      </c>
      <c r="C4212" s="168" t="s">
        <v>7681</v>
      </c>
      <c r="D4212" s="170">
        <v>1030</v>
      </c>
      <c r="E4212" s="170">
        <v>1350</v>
      </c>
      <c r="F4212" s="170">
        <v>1500</v>
      </c>
      <c r="G4212" s="170">
        <v>1630</v>
      </c>
      <c r="H4212" s="165">
        <f t="shared" si="75"/>
        <v>0.82822085889570551</v>
      </c>
      <c r="J4212" t="str">
        <v>Block Group 4, Census Tract 107, Blount County, Tennessee</v>
      </c>
    </row>
    <row r="4213" spans="1:10" x14ac:dyDescent="0.3">
      <c r="A4213" s="167" t="s">
        <v>7699</v>
      </c>
      <c r="B4213" s="168" t="s">
        <v>5123</v>
      </c>
      <c r="C4213" s="168" t="s">
        <v>7681</v>
      </c>
      <c r="D4213" s="169">
        <v>580</v>
      </c>
      <c r="E4213" s="169">
        <v>655</v>
      </c>
      <c r="F4213" s="169">
        <v>735</v>
      </c>
      <c r="G4213" s="169">
        <v>910</v>
      </c>
      <c r="H4213" s="165">
        <f t="shared" si="75"/>
        <v>0.71978021978021978</v>
      </c>
      <c r="J4213" t="str">
        <v>Block Group 4, Census Tract 107, Bradley County, Tennessee</v>
      </c>
    </row>
    <row r="4214" spans="1:10" x14ac:dyDescent="0.3">
      <c r="A4214" s="167" t="s">
        <v>7699</v>
      </c>
      <c r="B4214" s="168" t="s">
        <v>5124</v>
      </c>
      <c r="C4214" s="168" t="s">
        <v>7681</v>
      </c>
      <c r="D4214" s="169">
        <v>600</v>
      </c>
      <c r="E4214" s="170">
        <v>1180</v>
      </c>
      <c r="F4214" s="170">
        <v>1605</v>
      </c>
      <c r="G4214" s="170">
        <v>1985</v>
      </c>
      <c r="H4214" s="165">
        <f t="shared" si="75"/>
        <v>0.59445843828715361</v>
      </c>
      <c r="J4214" t="str">
        <v>Block Group 4, Census Tract 107, Maury County, Tennessee</v>
      </c>
    </row>
    <row r="4215" spans="1:10" x14ac:dyDescent="0.3">
      <c r="A4215" s="167" t="s">
        <v>7699</v>
      </c>
      <c r="B4215" s="168" t="s">
        <v>5125</v>
      </c>
      <c r="C4215" s="168" t="s">
        <v>7681</v>
      </c>
      <c r="D4215" s="169">
        <v>515</v>
      </c>
      <c r="E4215" s="169">
        <v>995</v>
      </c>
      <c r="F4215" s="170">
        <v>1055</v>
      </c>
      <c r="G4215" s="170">
        <v>1090</v>
      </c>
      <c r="H4215" s="165">
        <f t="shared" si="75"/>
        <v>0.91284403669724767</v>
      </c>
      <c r="J4215" t="str">
        <v>Block Group 4, Census Tract 107.01, Davidson County, Tennessee</v>
      </c>
    </row>
    <row r="4216" spans="1:10" x14ac:dyDescent="0.3">
      <c r="A4216" s="167" t="s">
        <v>7699</v>
      </c>
      <c r="B4216" s="168" t="s">
        <v>5126</v>
      </c>
      <c r="C4216" s="168" t="s">
        <v>7681</v>
      </c>
      <c r="D4216" s="169">
        <v>620</v>
      </c>
      <c r="E4216" s="169">
        <v>755</v>
      </c>
      <c r="F4216" s="170">
        <v>1045</v>
      </c>
      <c r="G4216" s="170">
        <v>1150</v>
      </c>
      <c r="H4216" s="165">
        <f t="shared" si="75"/>
        <v>0.65652173913043477</v>
      </c>
      <c r="J4216" t="str">
        <v>Block Group 4, Census Tract 108, Hamilton County, Tennessee</v>
      </c>
    </row>
    <row r="4217" spans="1:10" x14ac:dyDescent="0.3">
      <c r="A4217" s="167" t="s">
        <v>7699</v>
      </c>
      <c r="B4217" s="168" t="s">
        <v>5127</v>
      </c>
      <c r="C4217" s="168" t="s">
        <v>7681</v>
      </c>
      <c r="D4217" s="169">
        <v>190</v>
      </c>
      <c r="E4217" s="169">
        <v>330</v>
      </c>
      <c r="F4217" s="169">
        <v>820</v>
      </c>
      <c r="G4217" s="169">
        <v>950</v>
      </c>
      <c r="H4217" s="165">
        <f t="shared" si="75"/>
        <v>0.3473684210526316</v>
      </c>
      <c r="J4217" t="str">
        <v>Block Group 4, Census Tract 108.02, Maury County, Tennessee</v>
      </c>
    </row>
    <row r="4218" spans="1:10" x14ac:dyDescent="0.3">
      <c r="A4218" s="167" t="s">
        <v>7699</v>
      </c>
      <c r="B4218" s="168" t="s">
        <v>5128</v>
      </c>
      <c r="C4218" s="168" t="s">
        <v>7681</v>
      </c>
      <c r="D4218" s="169">
        <v>320</v>
      </c>
      <c r="E4218" s="169">
        <v>795</v>
      </c>
      <c r="F4218" s="169">
        <v>985</v>
      </c>
      <c r="G4218" s="170">
        <v>1275</v>
      </c>
      <c r="H4218" s="165">
        <f t="shared" si="75"/>
        <v>0.62352941176470589</v>
      </c>
      <c r="J4218" t="str">
        <v>Block Group 4, Census Tract 108.10, Shelby County, Tennessee</v>
      </c>
    </row>
    <row r="4219" spans="1:10" x14ac:dyDescent="0.3">
      <c r="A4219" s="167" t="s">
        <v>7699</v>
      </c>
      <c r="B4219" s="168" t="s">
        <v>5129</v>
      </c>
      <c r="C4219" s="168" t="s">
        <v>7681</v>
      </c>
      <c r="D4219" s="169">
        <v>545</v>
      </c>
      <c r="E4219" s="169">
        <v>925</v>
      </c>
      <c r="F4219" s="170">
        <v>1085</v>
      </c>
      <c r="G4219" s="170">
        <v>1190</v>
      </c>
      <c r="H4219" s="165">
        <f t="shared" si="75"/>
        <v>0.77731092436974791</v>
      </c>
      <c r="J4219" t="str">
        <v>Block Group 4, Census Tract 108.20, Shelby County, Tennessee</v>
      </c>
    </row>
    <row r="4220" spans="1:10" x14ac:dyDescent="0.3">
      <c r="A4220" s="167" t="s">
        <v>7699</v>
      </c>
      <c r="B4220" s="168" t="s">
        <v>5130</v>
      </c>
      <c r="C4220" s="168" t="s">
        <v>7681</v>
      </c>
      <c r="D4220" s="169">
        <v>895</v>
      </c>
      <c r="E4220" s="170">
        <v>1295</v>
      </c>
      <c r="F4220" s="170">
        <v>1415</v>
      </c>
      <c r="G4220" s="170">
        <v>1460</v>
      </c>
      <c r="H4220" s="165">
        <f t="shared" si="75"/>
        <v>0.88698630136986301</v>
      </c>
      <c r="J4220" t="str">
        <v>Block Group 4, Census Tract 11, Putnam County, Tennessee</v>
      </c>
    </row>
    <row r="4221" spans="1:10" x14ac:dyDescent="0.3">
      <c r="A4221" s="167" t="s">
        <v>7699</v>
      </c>
      <c r="B4221" s="168" t="s">
        <v>5131</v>
      </c>
      <c r="C4221" s="168" t="s">
        <v>7681</v>
      </c>
      <c r="D4221" s="169">
        <v>465</v>
      </c>
      <c r="E4221" s="170">
        <v>1105</v>
      </c>
      <c r="F4221" s="170">
        <v>1335</v>
      </c>
      <c r="G4221" s="170">
        <v>1810</v>
      </c>
      <c r="H4221" s="165">
        <f t="shared" si="75"/>
        <v>0.61049723756906082</v>
      </c>
      <c r="J4221" t="str">
        <v>Block Group 4, Census Tract 110.01, Blount County, Tennessee</v>
      </c>
    </row>
    <row r="4222" spans="1:10" x14ac:dyDescent="0.3">
      <c r="A4222" s="167" t="s">
        <v>7699</v>
      </c>
      <c r="B4222" s="168" t="s">
        <v>5132</v>
      </c>
      <c r="C4222" s="168" t="s">
        <v>7681</v>
      </c>
      <c r="D4222" s="169">
        <v>670</v>
      </c>
      <c r="E4222" s="170">
        <v>1135</v>
      </c>
      <c r="F4222" s="170">
        <v>1480</v>
      </c>
      <c r="G4222" s="170">
        <v>1565</v>
      </c>
      <c r="H4222" s="165">
        <f t="shared" si="75"/>
        <v>0.72523961661341851</v>
      </c>
      <c r="J4222" t="str">
        <v>Block Group 4, Census Tract 110.01, Davidson County, Tennessee</v>
      </c>
    </row>
    <row r="4223" spans="1:10" x14ac:dyDescent="0.3">
      <c r="A4223" s="167" t="s">
        <v>7699</v>
      </c>
      <c r="B4223" s="168" t="s">
        <v>5133</v>
      </c>
      <c r="C4223" s="168" t="s">
        <v>7681</v>
      </c>
      <c r="D4223" s="169">
        <v>670</v>
      </c>
      <c r="E4223" s="170">
        <v>1345</v>
      </c>
      <c r="F4223" s="170">
        <v>1550</v>
      </c>
      <c r="G4223" s="170">
        <v>1660</v>
      </c>
      <c r="H4223" s="165">
        <f t="shared" si="75"/>
        <v>0.81024096385542166</v>
      </c>
      <c r="J4223" t="str">
        <v>Block Group 4, Census Tract 1105, Morgan County, Tennessee</v>
      </c>
    </row>
    <row r="4224" spans="1:10" x14ac:dyDescent="0.3">
      <c r="A4224" s="167" t="s">
        <v>7699</v>
      </c>
      <c r="B4224" s="168" t="s">
        <v>5134</v>
      </c>
      <c r="C4224" s="168" t="s">
        <v>7681</v>
      </c>
      <c r="D4224" s="169">
        <v>195</v>
      </c>
      <c r="E4224" s="169">
        <v>535</v>
      </c>
      <c r="F4224" s="170">
        <v>1480</v>
      </c>
      <c r="G4224" s="170">
        <v>1890</v>
      </c>
      <c r="H4224" s="165">
        <f t="shared" si="75"/>
        <v>0.28306878306878308</v>
      </c>
      <c r="J4224" t="str">
        <v>Block Group 4, Census Tract 1107, Stewart County, Tennessee</v>
      </c>
    </row>
    <row r="4225" spans="1:10" x14ac:dyDescent="0.3">
      <c r="A4225" s="167" t="s">
        <v>7699</v>
      </c>
      <c r="B4225" s="168" t="s">
        <v>5135</v>
      </c>
      <c r="C4225" s="168" t="s">
        <v>7681</v>
      </c>
      <c r="D4225" s="169">
        <v>340</v>
      </c>
      <c r="E4225" s="169">
        <v>410</v>
      </c>
      <c r="F4225" s="170">
        <v>1115</v>
      </c>
      <c r="G4225" s="170">
        <v>1715</v>
      </c>
      <c r="H4225" s="165">
        <f t="shared" si="75"/>
        <v>0.239067055393586</v>
      </c>
      <c r="J4225" t="str">
        <v>Block Group 4, Census Tract 111.01, Blount County, Tennessee</v>
      </c>
    </row>
    <row r="4226" spans="1:10" x14ac:dyDescent="0.3">
      <c r="A4226" s="167" t="s">
        <v>7699</v>
      </c>
      <c r="B4226" s="168" t="s">
        <v>5136</v>
      </c>
      <c r="C4226" s="168" t="s">
        <v>7681</v>
      </c>
      <c r="D4226" s="169">
        <v>180</v>
      </c>
      <c r="E4226" s="169">
        <v>810</v>
      </c>
      <c r="F4226" s="170">
        <v>1350</v>
      </c>
      <c r="G4226" s="170">
        <v>2335</v>
      </c>
      <c r="H4226" s="165">
        <f t="shared" si="75"/>
        <v>0.34689507494646682</v>
      </c>
      <c r="J4226" t="str">
        <v>Block Group 4, Census Tract 111.02, Blount County, Tennessee</v>
      </c>
    </row>
    <row r="4227" spans="1:10" x14ac:dyDescent="0.3">
      <c r="A4227" s="167" t="s">
        <v>7699</v>
      </c>
      <c r="B4227" s="168" t="s">
        <v>5137</v>
      </c>
      <c r="C4227" s="168" t="s">
        <v>7681</v>
      </c>
      <c r="D4227" s="169">
        <v>95</v>
      </c>
      <c r="E4227" s="169">
        <v>470</v>
      </c>
      <c r="F4227" s="169">
        <v>665</v>
      </c>
      <c r="G4227" s="169">
        <v>950</v>
      </c>
      <c r="H4227" s="165">
        <f t="shared" si="75"/>
        <v>0.49473684210526314</v>
      </c>
      <c r="J4227" t="str">
        <v>Block Group 4, Census Tract 112, Davidson County, Tennessee</v>
      </c>
    </row>
    <row r="4228" spans="1:10" x14ac:dyDescent="0.3">
      <c r="A4228" s="167" t="s">
        <v>7699</v>
      </c>
      <c r="B4228" s="168" t="s">
        <v>5138</v>
      </c>
      <c r="C4228" s="168" t="s">
        <v>7681</v>
      </c>
      <c r="D4228" s="169">
        <v>230</v>
      </c>
      <c r="E4228" s="169">
        <v>565</v>
      </c>
      <c r="F4228" s="170">
        <v>1000</v>
      </c>
      <c r="G4228" s="170">
        <v>2635</v>
      </c>
      <c r="H4228" s="165">
        <f t="shared" ref="H4228:H4291" si="76">E4228/G4228</f>
        <v>0.2144212523719165</v>
      </c>
      <c r="J4228" t="str">
        <v>Block Group 4, Census Tract 112.04, Hamilton County, Tennessee</v>
      </c>
    </row>
    <row r="4229" spans="1:10" x14ac:dyDescent="0.3">
      <c r="A4229" s="167" t="s">
        <v>7699</v>
      </c>
      <c r="B4229" s="168" t="s">
        <v>5139</v>
      </c>
      <c r="C4229" s="168" t="s">
        <v>7681</v>
      </c>
      <c r="D4229" s="169">
        <v>180</v>
      </c>
      <c r="E4229" s="169">
        <v>310</v>
      </c>
      <c r="F4229" s="169">
        <v>430</v>
      </c>
      <c r="G4229" s="169">
        <v>840</v>
      </c>
      <c r="H4229" s="165">
        <f t="shared" si="76"/>
        <v>0.36904761904761907</v>
      </c>
      <c r="J4229" t="str">
        <v>Block Group 4, Census Tract 112.05, Hamilton County, Tennessee</v>
      </c>
    </row>
    <row r="4230" spans="1:10" x14ac:dyDescent="0.3">
      <c r="A4230" s="167" t="s">
        <v>7699</v>
      </c>
      <c r="B4230" s="168" t="s">
        <v>5140</v>
      </c>
      <c r="C4230" s="168" t="s">
        <v>7681</v>
      </c>
      <c r="D4230" s="169">
        <v>85</v>
      </c>
      <c r="E4230" s="169">
        <v>385</v>
      </c>
      <c r="F4230" s="169">
        <v>415</v>
      </c>
      <c r="G4230" s="170">
        <v>1985</v>
      </c>
      <c r="H4230" s="165">
        <f t="shared" si="76"/>
        <v>0.19395465994962216</v>
      </c>
      <c r="J4230" t="str">
        <v>Block Group 4, Census Tract 113.01, Blount County, Tennessee</v>
      </c>
    </row>
    <row r="4231" spans="1:10" x14ac:dyDescent="0.3">
      <c r="A4231" s="167" t="s">
        <v>7699</v>
      </c>
      <c r="B4231" s="168" t="s">
        <v>5141</v>
      </c>
      <c r="C4231" s="168" t="s">
        <v>7681</v>
      </c>
      <c r="D4231" s="169">
        <v>160</v>
      </c>
      <c r="E4231" s="169">
        <v>915</v>
      </c>
      <c r="F4231" s="170">
        <v>1340</v>
      </c>
      <c r="G4231" s="170">
        <v>2655</v>
      </c>
      <c r="H4231" s="165">
        <f t="shared" si="76"/>
        <v>0.34463276836158191</v>
      </c>
      <c r="J4231" t="str">
        <v>Block Group 4, Census Tract 113.11, Hamilton County, Tennessee</v>
      </c>
    </row>
    <row r="4232" spans="1:10" x14ac:dyDescent="0.3">
      <c r="A4232" s="167" t="s">
        <v>7699</v>
      </c>
      <c r="B4232" s="168" t="s">
        <v>5142</v>
      </c>
      <c r="C4232" s="168" t="s">
        <v>7681</v>
      </c>
      <c r="D4232" s="169">
        <v>145</v>
      </c>
      <c r="E4232" s="169">
        <v>565</v>
      </c>
      <c r="F4232" s="169">
        <v>765</v>
      </c>
      <c r="G4232" s="170">
        <v>1400</v>
      </c>
      <c r="H4232" s="165">
        <f t="shared" si="76"/>
        <v>0.40357142857142858</v>
      </c>
      <c r="J4232" t="str">
        <v>Block Group 4, Census Tract 113.21, Hamilton County, Tennessee</v>
      </c>
    </row>
    <row r="4233" spans="1:10" x14ac:dyDescent="0.3">
      <c r="A4233" s="167" t="s">
        <v>7699</v>
      </c>
      <c r="B4233" s="168" t="s">
        <v>5143</v>
      </c>
      <c r="C4233" s="168" t="s">
        <v>7681</v>
      </c>
      <c r="D4233" s="169">
        <v>175</v>
      </c>
      <c r="E4233" s="169">
        <v>515</v>
      </c>
      <c r="F4233" s="169">
        <v>535</v>
      </c>
      <c r="G4233" s="169">
        <v>985</v>
      </c>
      <c r="H4233" s="165">
        <f t="shared" si="76"/>
        <v>0.52284263959390864</v>
      </c>
      <c r="J4233" t="str">
        <v>Block Group 4, Census Tract 113.23, Hamilton County, Tennessee</v>
      </c>
    </row>
    <row r="4234" spans="1:10" x14ac:dyDescent="0.3">
      <c r="A4234" s="167" t="s">
        <v>7699</v>
      </c>
      <c r="B4234" s="168" t="s">
        <v>5144</v>
      </c>
      <c r="C4234" s="168" t="s">
        <v>7681</v>
      </c>
      <c r="D4234" s="169">
        <v>345</v>
      </c>
      <c r="E4234" s="169">
        <v>625</v>
      </c>
      <c r="F4234" s="169">
        <v>830</v>
      </c>
      <c r="G4234" s="170">
        <v>1240</v>
      </c>
      <c r="H4234" s="165">
        <f t="shared" si="76"/>
        <v>0.50403225806451613</v>
      </c>
      <c r="J4234" t="str">
        <v>Block Group 4, Census Tract 113.25, Hamilton County, Tennessee</v>
      </c>
    </row>
    <row r="4235" spans="1:10" x14ac:dyDescent="0.3">
      <c r="A4235" s="167" t="s">
        <v>7699</v>
      </c>
      <c r="B4235" s="168" t="s">
        <v>5145</v>
      </c>
      <c r="C4235" s="168" t="s">
        <v>7681</v>
      </c>
      <c r="D4235" s="169">
        <v>130</v>
      </c>
      <c r="E4235" s="169">
        <v>335</v>
      </c>
      <c r="F4235" s="169">
        <v>465</v>
      </c>
      <c r="G4235" s="169">
        <v>645</v>
      </c>
      <c r="H4235" s="165">
        <f t="shared" si="76"/>
        <v>0.51937984496124034</v>
      </c>
      <c r="J4235" t="str">
        <v>Block Group 4, Census Tract 114, Davidson County, Tennessee</v>
      </c>
    </row>
    <row r="4236" spans="1:10" x14ac:dyDescent="0.3">
      <c r="A4236" s="167" t="s">
        <v>7699</v>
      </c>
      <c r="B4236" s="168" t="s">
        <v>5146</v>
      </c>
      <c r="C4236" s="168" t="s">
        <v>7681</v>
      </c>
      <c r="D4236" s="169">
        <v>895</v>
      </c>
      <c r="E4236" s="170">
        <v>1945</v>
      </c>
      <c r="F4236" s="170">
        <v>2315</v>
      </c>
      <c r="G4236" s="170">
        <v>3045</v>
      </c>
      <c r="H4236" s="165">
        <f t="shared" si="76"/>
        <v>0.63875205254515599</v>
      </c>
      <c r="J4236" t="str">
        <v>Block Group 4, Census Tract 114.02, Hamilton County, Tennessee</v>
      </c>
    </row>
    <row r="4237" spans="1:10" x14ac:dyDescent="0.3">
      <c r="A4237" s="167" t="s">
        <v>7699</v>
      </c>
      <c r="B4237" s="168" t="s">
        <v>5147</v>
      </c>
      <c r="C4237" s="168" t="s">
        <v>7681</v>
      </c>
      <c r="D4237" s="169">
        <v>170</v>
      </c>
      <c r="E4237" s="169">
        <v>660</v>
      </c>
      <c r="F4237" s="169">
        <v>835</v>
      </c>
      <c r="G4237" s="170">
        <v>1400</v>
      </c>
      <c r="H4237" s="165">
        <f t="shared" si="76"/>
        <v>0.47142857142857142</v>
      </c>
      <c r="J4237" t="str">
        <v>Block Group 4, Census Tract 114.13, Hamilton County, Tennessee</v>
      </c>
    </row>
    <row r="4238" spans="1:10" x14ac:dyDescent="0.3">
      <c r="A4238" s="167" t="s">
        <v>7699</v>
      </c>
      <c r="B4238" s="168" t="s">
        <v>5148</v>
      </c>
      <c r="C4238" s="168" t="s">
        <v>7681</v>
      </c>
      <c r="D4238" s="169">
        <v>155</v>
      </c>
      <c r="E4238" s="169">
        <v>775</v>
      </c>
      <c r="F4238" s="170">
        <v>1230</v>
      </c>
      <c r="G4238" s="170">
        <v>3090</v>
      </c>
      <c r="H4238" s="165">
        <f t="shared" si="76"/>
        <v>0.25080906148867316</v>
      </c>
      <c r="J4238" t="str">
        <v>Block Group 4, Census Tract 114.45, Hamilton County, Tennessee</v>
      </c>
    </row>
    <row r="4239" spans="1:10" x14ac:dyDescent="0.3">
      <c r="A4239" s="167" t="s">
        <v>7699</v>
      </c>
      <c r="B4239" s="168" t="s">
        <v>5149</v>
      </c>
      <c r="C4239" s="168" t="s">
        <v>7681</v>
      </c>
      <c r="D4239" s="169">
        <v>395</v>
      </c>
      <c r="E4239" s="170">
        <v>1220</v>
      </c>
      <c r="F4239" s="170">
        <v>1450</v>
      </c>
      <c r="G4239" s="170">
        <v>2470</v>
      </c>
      <c r="H4239" s="165">
        <f t="shared" si="76"/>
        <v>0.49392712550607287</v>
      </c>
      <c r="J4239" t="str">
        <v>Block Group 4, Census Tract 114.47, Hamilton County, Tennessee</v>
      </c>
    </row>
    <row r="4240" spans="1:10" x14ac:dyDescent="0.3">
      <c r="A4240" s="167" t="s">
        <v>7699</v>
      </c>
      <c r="B4240" s="168" t="s">
        <v>5150</v>
      </c>
      <c r="C4240" s="168" t="s">
        <v>7681</v>
      </c>
      <c r="D4240" s="169">
        <v>15</v>
      </c>
      <c r="E4240" s="169">
        <v>190</v>
      </c>
      <c r="F4240" s="169">
        <v>750</v>
      </c>
      <c r="G4240" s="170">
        <v>1630</v>
      </c>
      <c r="H4240" s="165">
        <f t="shared" si="76"/>
        <v>0.1165644171779141</v>
      </c>
      <c r="J4240" t="str">
        <v>Block Group 4, Census Tract 115, Davidson County, Tennessee</v>
      </c>
    </row>
    <row r="4241" spans="1:10" x14ac:dyDescent="0.3">
      <c r="A4241" s="167" t="s">
        <v>7699</v>
      </c>
      <c r="B4241" s="168" t="s">
        <v>5151</v>
      </c>
      <c r="C4241" s="168" t="s">
        <v>7681</v>
      </c>
      <c r="D4241" s="169">
        <v>220</v>
      </c>
      <c r="E4241" s="169">
        <v>820</v>
      </c>
      <c r="F4241" s="170">
        <v>1320</v>
      </c>
      <c r="G4241" s="170">
        <v>2530</v>
      </c>
      <c r="H4241" s="165">
        <f t="shared" si="76"/>
        <v>0.32411067193675891</v>
      </c>
      <c r="J4241" t="str">
        <v>Block Group 4, Census Tract 115, Shelby County, Tennessee</v>
      </c>
    </row>
    <row r="4242" spans="1:10" x14ac:dyDescent="0.3">
      <c r="A4242" s="167" t="s">
        <v>7699</v>
      </c>
      <c r="B4242" s="168" t="s">
        <v>5152</v>
      </c>
      <c r="C4242" s="168" t="s">
        <v>7681</v>
      </c>
      <c r="D4242" s="170">
        <v>1365</v>
      </c>
      <c r="E4242" s="170">
        <v>1905</v>
      </c>
      <c r="F4242" s="170">
        <v>2195</v>
      </c>
      <c r="G4242" s="170">
        <v>2800</v>
      </c>
      <c r="H4242" s="165">
        <f t="shared" si="76"/>
        <v>0.68035714285714288</v>
      </c>
      <c r="J4242" t="str">
        <v>Block Group 4, Census Tract 115.03, Blount County, Tennessee</v>
      </c>
    </row>
    <row r="4243" spans="1:10" x14ac:dyDescent="0.3">
      <c r="A4243" s="167" t="s">
        <v>7699</v>
      </c>
      <c r="B4243" s="168" t="s">
        <v>5153</v>
      </c>
      <c r="C4243" s="168" t="s">
        <v>7681</v>
      </c>
      <c r="D4243" s="169">
        <v>120</v>
      </c>
      <c r="E4243" s="169">
        <v>365</v>
      </c>
      <c r="F4243" s="169">
        <v>530</v>
      </c>
      <c r="G4243" s="170">
        <v>1085</v>
      </c>
      <c r="H4243" s="165">
        <f t="shared" si="76"/>
        <v>0.33640552995391704</v>
      </c>
      <c r="J4243" t="str">
        <v>Block Group 4, Census Tract 116, Davidson County, Tennessee</v>
      </c>
    </row>
    <row r="4244" spans="1:10" x14ac:dyDescent="0.3">
      <c r="A4244" s="167" t="s">
        <v>7699</v>
      </c>
      <c r="B4244" s="168" t="s">
        <v>5154</v>
      </c>
      <c r="C4244" s="168" t="s">
        <v>7681</v>
      </c>
      <c r="D4244" s="169">
        <v>170</v>
      </c>
      <c r="E4244" s="169">
        <v>285</v>
      </c>
      <c r="F4244" s="169">
        <v>765</v>
      </c>
      <c r="G4244" s="170">
        <v>1270</v>
      </c>
      <c r="H4244" s="165">
        <f t="shared" si="76"/>
        <v>0.22440944881889763</v>
      </c>
      <c r="J4244" t="str">
        <v>Block Group 4, Census Tract 116, Hamilton County, Tennessee</v>
      </c>
    </row>
    <row r="4245" spans="1:10" x14ac:dyDescent="0.3">
      <c r="A4245" s="167" t="s">
        <v>7699</v>
      </c>
      <c r="B4245" s="168" t="s">
        <v>5155</v>
      </c>
      <c r="C4245" s="168" t="s">
        <v>7681</v>
      </c>
      <c r="D4245" s="170">
        <v>1205</v>
      </c>
      <c r="E4245" s="170">
        <v>1985</v>
      </c>
      <c r="F4245" s="170">
        <v>2095</v>
      </c>
      <c r="G4245" s="170">
        <v>2880</v>
      </c>
      <c r="H4245" s="165">
        <f t="shared" si="76"/>
        <v>0.68923611111111116</v>
      </c>
      <c r="J4245" t="str">
        <v>Block Group 4, Census Tract 116, Shelby County, Tennessee</v>
      </c>
    </row>
    <row r="4246" spans="1:10" x14ac:dyDescent="0.3">
      <c r="A4246" s="167" t="s">
        <v>7699</v>
      </c>
      <c r="B4246" s="168" t="s">
        <v>5156</v>
      </c>
      <c r="C4246" s="168" t="s">
        <v>7681</v>
      </c>
      <c r="D4246" s="169">
        <v>300</v>
      </c>
      <c r="E4246" s="169">
        <v>705</v>
      </c>
      <c r="F4246" s="169">
        <v>850</v>
      </c>
      <c r="G4246" s="170">
        <v>1705</v>
      </c>
      <c r="H4246" s="165">
        <f t="shared" si="76"/>
        <v>0.41348973607038125</v>
      </c>
      <c r="J4246" t="str">
        <v>Block Group 4, Census Tract 117, Davidson County, Tennessee</v>
      </c>
    </row>
    <row r="4247" spans="1:10" x14ac:dyDescent="0.3">
      <c r="A4247" s="167" t="s">
        <v>7699</v>
      </c>
      <c r="B4247" s="168" t="s">
        <v>5157</v>
      </c>
      <c r="C4247" s="168" t="s">
        <v>7681</v>
      </c>
      <c r="D4247" s="169">
        <v>835</v>
      </c>
      <c r="E4247" s="170">
        <v>1425</v>
      </c>
      <c r="F4247" s="170">
        <v>1635</v>
      </c>
      <c r="G4247" s="170">
        <v>1725</v>
      </c>
      <c r="H4247" s="165">
        <f t="shared" si="76"/>
        <v>0.82608695652173914</v>
      </c>
      <c r="J4247" t="str">
        <v>Block Group 4, Census Tract 117, Hamilton County, Tennessee</v>
      </c>
    </row>
    <row r="4248" spans="1:10" x14ac:dyDescent="0.3">
      <c r="A4248" s="167" t="s">
        <v>7699</v>
      </c>
      <c r="B4248" s="168" t="s">
        <v>5158</v>
      </c>
      <c r="C4248" s="168" t="s">
        <v>7681</v>
      </c>
      <c r="D4248" s="169">
        <v>130</v>
      </c>
      <c r="E4248" s="169">
        <v>215</v>
      </c>
      <c r="F4248" s="169">
        <v>365</v>
      </c>
      <c r="G4248" s="169">
        <v>510</v>
      </c>
      <c r="H4248" s="165">
        <f t="shared" si="76"/>
        <v>0.42156862745098039</v>
      </c>
      <c r="J4248" t="str">
        <v>Block Group 4, Census Tract 118, Hamilton County, Tennessee</v>
      </c>
    </row>
    <row r="4249" spans="1:10" x14ac:dyDescent="0.3">
      <c r="A4249" s="167" t="s">
        <v>7699</v>
      </c>
      <c r="B4249" s="168" t="s">
        <v>5159</v>
      </c>
      <c r="C4249" s="168" t="s">
        <v>7681</v>
      </c>
      <c r="D4249" s="169">
        <v>355</v>
      </c>
      <c r="E4249" s="169">
        <v>475</v>
      </c>
      <c r="F4249" s="169">
        <v>825</v>
      </c>
      <c r="G4249" s="170">
        <v>1165</v>
      </c>
      <c r="H4249" s="165">
        <f t="shared" si="76"/>
        <v>0.40772532188841204</v>
      </c>
      <c r="J4249" t="str">
        <v>Block Group 4, Census Tract 118, Shelby County, Tennessee</v>
      </c>
    </row>
    <row r="4250" spans="1:10" x14ac:dyDescent="0.3">
      <c r="A4250" s="167" t="s">
        <v>7699</v>
      </c>
      <c r="B4250" s="168" t="s">
        <v>5160</v>
      </c>
      <c r="C4250" s="168" t="s">
        <v>7681</v>
      </c>
      <c r="D4250" s="169">
        <v>30</v>
      </c>
      <c r="E4250" s="169">
        <v>380</v>
      </c>
      <c r="F4250" s="169">
        <v>425</v>
      </c>
      <c r="G4250" s="169">
        <v>460</v>
      </c>
      <c r="H4250" s="165">
        <f t="shared" si="76"/>
        <v>0.82608695652173914</v>
      </c>
      <c r="J4250" t="str">
        <v>Block Group 4, Census Tract 12, Hamilton County, Tennessee</v>
      </c>
    </row>
    <row r="4251" spans="1:10" x14ac:dyDescent="0.3">
      <c r="A4251" s="167" t="s">
        <v>7699</v>
      </c>
      <c r="B4251" s="168" t="s">
        <v>5161</v>
      </c>
      <c r="C4251" s="168" t="s">
        <v>7681</v>
      </c>
      <c r="D4251" s="169">
        <v>645</v>
      </c>
      <c r="E4251" s="169">
        <v>695</v>
      </c>
      <c r="F4251" s="169">
        <v>830</v>
      </c>
      <c r="G4251" s="170">
        <v>1330</v>
      </c>
      <c r="H4251" s="165">
        <f t="shared" si="76"/>
        <v>0.52255639097744366</v>
      </c>
      <c r="J4251" t="str">
        <v>Block Group 4, Census Tract 121, Hamilton County, Tennessee</v>
      </c>
    </row>
    <row r="4252" spans="1:10" x14ac:dyDescent="0.3">
      <c r="A4252" s="167" t="s">
        <v>7699</v>
      </c>
      <c r="B4252" s="168" t="s">
        <v>5162</v>
      </c>
      <c r="C4252" s="168" t="s">
        <v>7681</v>
      </c>
      <c r="D4252" s="169">
        <v>615</v>
      </c>
      <c r="E4252" s="169">
        <v>995</v>
      </c>
      <c r="F4252" s="170">
        <v>1190</v>
      </c>
      <c r="G4252" s="170">
        <v>1190</v>
      </c>
      <c r="H4252" s="165">
        <f t="shared" si="76"/>
        <v>0.83613445378151263</v>
      </c>
      <c r="J4252" t="str">
        <v>Block Group 4, Census Tract 124, Hamilton County, Tennessee</v>
      </c>
    </row>
    <row r="4253" spans="1:10" x14ac:dyDescent="0.3">
      <c r="A4253" s="167" t="s">
        <v>7699</v>
      </c>
      <c r="B4253" s="168" t="s">
        <v>5163</v>
      </c>
      <c r="C4253" s="168" t="s">
        <v>7681</v>
      </c>
      <c r="D4253" s="170">
        <v>1025</v>
      </c>
      <c r="E4253" s="170">
        <v>1345</v>
      </c>
      <c r="F4253" s="170">
        <v>1595</v>
      </c>
      <c r="G4253" s="170">
        <v>1625</v>
      </c>
      <c r="H4253" s="165">
        <f t="shared" si="76"/>
        <v>0.82769230769230773</v>
      </c>
      <c r="J4253" t="str">
        <v>Block Group 4, Census Tract 127.01, Davidson County, Tennessee</v>
      </c>
    </row>
    <row r="4254" spans="1:10" x14ac:dyDescent="0.3">
      <c r="A4254" s="167" t="s">
        <v>7699</v>
      </c>
      <c r="B4254" s="168" t="s">
        <v>5164</v>
      </c>
      <c r="C4254" s="168" t="s">
        <v>7681</v>
      </c>
      <c r="D4254" s="169">
        <v>280</v>
      </c>
      <c r="E4254" s="169">
        <v>725</v>
      </c>
      <c r="F4254" s="170">
        <v>1390</v>
      </c>
      <c r="G4254" s="170">
        <v>1885</v>
      </c>
      <c r="H4254" s="165">
        <f t="shared" si="76"/>
        <v>0.38461538461538464</v>
      </c>
      <c r="J4254" t="str">
        <v>Block Group 4, Census Tract 128.01, Davidson County, Tennessee</v>
      </c>
    </row>
    <row r="4255" spans="1:10" x14ac:dyDescent="0.3">
      <c r="A4255" s="167" t="s">
        <v>7699</v>
      </c>
      <c r="B4255" s="168" t="s">
        <v>5165</v>
      </c>
      <c r="C4255" s="168" t="s">
        <v>7681</v>
      </c>
      <c r="D4255" s="169">
        <v>80</v>
      </c>
      <c r="E4255" s="170">
        <v>1025</v>
      </c>
      <c r="F4255" s="170">
        <v>1470</v>
      </c>
      <c r="G4255" s="170">
        <v>1795</v>
      </c>
      <c r="H4255" s="165">
        <f t="shared" si="76"/>
        <v>0.57103064066852371</v>
      </c>
      <c r="J4255" t="str">
        <v>Block Group 4, Census Tract 13, Shelby County, Tennessee</v>
      </c>
    </row>
    <row r="4256" spans="1:10" x14ac:dyDescent="0.3">
      <c r="A4256" s="167" t="s">
        <v>7699</v>
      </c>
      <c r="B4256" s="168" t="s">
        <v>5166</v>
      </c>
      <c r="C4256" s="168" t="s">
        <v>7681</v>
      </c>
      <c r="D4256" s="169">
        <v>665</v>
      </c>
      <c r="E4256" s="169">
        <v>980</v>
      </c>
      <c r="F4256" s="170">
        <v>1915</v>
      </c>
      <c r="G4256" s="170">
        <v>2235</v>
      </c>
      <c r="H4256" s="165">
        <f t="shared" si="76"/>
        <v>0.43847874720357943</v>
      </c>
      <c r="J4256" t="str">
        <v>Block Group 4, Census Tract 1301, Humphreys County, Tennessee</v>
      </c>
    </row>
    <row r="4257" spans="1:10" x14ac:dyDescent="0.3">
      <c r="A4257" s="167" t="s">
        <v>7699</v>
      </c>
      <c r="B4257" s="168" t="s">
        <v>5167</v>
      </c>
      <c r="C4257" s="168" t="s">
        <v>7681</v>
      </c>
      <c r="D4257" s="169">
        <v>730</v>
      </c>
      <c r="E4257" s="170">
        <v>2185</v>
      </c>
      <c r="F4257" s="170">
        <v>2965</v>
      </c>
      <c r="G4257" s="170">
        <v>3490</v>
      </c>
      <c r="H4257" s="165">
        <f t="shared" si="76"/>
        <v>0.62607449856733521</v>
      </c>
      <c r="J4257" t="str">
        <v>Block Group 4, Census Tract 1303, Humphreys County, Tennessee</v>
      </c>
    </row>
    <row r="4258" spans="1:10" x14ac:dyDescent="0.3">
      <c r="A4258" s="167" t="s">
        <v>7699</v>
      </c>
      <c r="B4258" s="168" t="s">
        <v>5168</v>
      </c>
      <c r="C4258" s="168" t="s">
        <v>7681</v>
      </c>
      <c r="D4258" s="170">
        <v>1065</v>
      </c>
      <c r="E4258" s="170">
        <v>1150</v>
      </c>
      <c r="F4258" s="170">
        <v>1550</v>
      </c>
      <c r="G4258" s="170">
        <v>2015</v>
      </c>
      <c r="H4258" s="165">
        <f t="shared" si="76"/>
        <v>0.57071960297766744</v>
      </c>
      <c r="J4258" t="str">
        <v>Block Group 4, Census Tract 133, Davidson County, Tennessee</v>
      </c>
    </row>
    <row r="4259" spans="1:10" x14ac:dyDescent="0.3">
      <c r="A4259" s="167" t="s">
        <v>7699</v>
      </c>
      <c r="B4259" s="168" t="s">
        <v>5169</v>
      </c>
      <c r="C4259" s="168" t="s">
        <v>7681</v>
      </c>
      <c r="D4259" s="169">
        <v>375</v>
      </c>
      <c r="E4259" s="169">
        <v>570</v>
      </c>
      <c r="F4259" s="169">
        <v>740</v>
      </c>
      <c r="G4259" s="169">
        <v>870</v>
      </c>
      <c r="H4259" s="165">
        <f t="shared" si="76"/>
        <v>0.65517241379310343</v>
      </c>
      <c r="J4259" t="str">
        <v>Block Group 4, Census Tract 136, Davidson County, Tennessee</v>
      </c>
    </row>
    <row r="4260" spans="1:10" x14ac:dyDescent="0.3">
      <c r="A4260" s="167" t="s">
        <v>7699</v>
      </c>
      <c r="B4260" s="168" t="s">
        <v>5170</v>
      </c>
      <c r="C4260" s="168" t="s">
        <v>7681</v>
      </c>
      <c r="D4260" s="169">
        <v>300</v>
      </c>
      <c r="E4260" s="169">
        <v>405</v>
      </c>
      <c r="F4260" s="169">
        <v>625</v>
      </c>
      <c r="G4260" s="170">
        <v>1075</v>
      </c>
      <c r="H4260" s="165">
        <f t="shared" si="76"/>
        <v>0.37674418604651161</v>
      </c>
      <c r="J4260" t="str">
        <v>Block Group 4, Census Tract 15.02, Madison County, Tennessee</v>
      </c>
    </row>
    <row r="4261" spans="1:10" x14ac:dyDescent="0.3">
      <c r="A4261" s="167" t="s">
        <v>7699</v>
      </c>
      <c r="B4261" s="168" t="s">
        <v>5171</v>
      </c>
      <c r="C4261" s="168" t="s">
        <v>7681</v>
      </c>
      <c r="D4261" s="169">
        <v>200</v>
      </c>
      <c r="E4261" s="169">
        <v>340</v>
      </c>
      <c r="F4261" s="169">
        <v>615</v>
      </c>
      <c r="G4261" s="169">
        <v>930</v>
      </c>
      <c r="H4261" s="165">
        <f t="shared" si="76"/>
        <v>0.36559139784946237</v>
      </c>
      <c r="J4261" t="str">
        <v>Block Group 4, Census Tract 153, Davidson County, Tennessee</v>
      </c>
    </row>
    <row r="4262" spans="1:10" x14ac:dyDescent="0.3">
      <c r="A4262" s="167" t="s">
        <v>7699</v>
      </c>
      <c r="B4262" s="168" t="s">
        <v>5172</v>
      </c>
      <c r="C4262" s="168" t="s">
        <v>7681</v>
      </c>
      <c r="D4262" s="169">
        <v>510</v>
      </c>
      <c r="E4262" s="170">
        <v>1275</v>
      </c>
      <c r="F4262" s="170">
        <v>1675</v>
      </c>
      <c r="G4262" s="170">
        <v>2145</v>
      </c>
      <c r="H4262" s="165">
        <f t="shared" si="76"/>
        <v>0.59440559440559437</v>
      </c>
      <c r="J4262" t="str">
        <v>Block Group 4, Census Tract 154.02, Davidson County, Tennessee</v>
      </c>
    </row>
    <row r="4263" spans="1:10" x14ac:dyDescent="0.3">
      <c r="A4263" s="167" t="s">
        <v>7699</v>
      </c>
      <c r="B4263" s="168" t="s">
        <v>5173</v>
      </c>
      <c r="C4263" s="168" t="s">
        <v>7681</v>
      </c>
      <c r="D4263" s="169">
        <v>360</v>
      </c>
      <c r="E4263" s="169">
        <v>525</v>
      </c>
      <c r="F4263" s="169">
        <v>890</v>
      </c>
      <c r="G4263" s="170">
        <v>1210</v>
      </c>
      <c r="H4263" s="165">
        <f t="shared" si="76"/>
        <v>0.43388429752066116</v>
      </c>
      <c r="J4263" t="str">
        <v>Block Group 4, Census Tract 156.13, Davidson County, Tennessee</v>
      </c>
    </row>
    <row r="4264" spans="1:10" x14ac:dyDescent="0.3">
      <c r="A4264" s="167" t="s">
        <v>7699</v>
      </c>
      <c r="B4264" s="168" t="s">
        <v>5174</v>
      </c>
      <c r="C4264" s="168" t="s">
        <v>7681</v>
      </c>
      <c r="D4264" s="169">
        <v>170</v>
      </c>
      <c r="E4264" s="169">
        <v>180</v>
      </c>
      <c r="F4264" s="169">
        <v>180</v>
      </c>
      <c r="G4264" s="169">
        <v>255</v>
      </c>
      <c r="H4264" s="165">
        <f t="shared" si="76"/>
        <v>0.70588235294117652</v>
      </c>
      <c r="J4264" t="str">
        <v>Block Group 4, Census Tract 156.18, Davidson County, Tennessee</v>
      </c>
    </row>
    <row r="4265" spans="1:10" x14ac:dyDescent="0.3">
      <c r="A4265" s="167" t="s">
        <v>7699</v>
      </c>
      <c r="B4265" s="168" t="s">
        <v>5175</v>
      </c>
      <c r="C4265" s="168" t="s">
        <v>7681</v>
      </c>
      <c r="D4265" s="169">
        <v>0</v>
      </c>
      <c r="E4265" s="169">
        <v>0</v>
      </c>
      <c r="F4265" s="169">
        <v>0</v>
      </c>
      <c r="G4265" s="169">
        <v>0</v>
      </c>
      <c r="H4265" s="165" t="e">
        <f t="shared" si="76"/>
        <v>#DIV/0!</v>
      </c>
      <c r="J4265" t="str">
        <v>Block Group 4, Census Tract 156.26, Davidson County, Tennessee</v>
      </c>
    </row>
    <row r="4266" spans="1:10" x14ac:dyDescent="0.3">
      <c r="A4266" s="167" t="s">
        <v>7699</v>
      </c>
      <c r="B4266" s="168" t="s">
        <v>5176</v>
      </c>
      <c r="C4266" s="168" t="s">
        <v>7681</v>
      </c>
      <c r="D4266" s="169">
        <v>300</v>
      </c>
      <c r="E4266" s="169">
        <v>370</v>
      </c>
      <c r="F4266" s="169">
        <v>600</v>
      </c>
      <c r="G4266" s="169">
        <v>945</v>
      </c>
      <c r="H4266" s="165">
        <f t="shared" si="76"/>
        <v>0.39153439153439151</v>
      </c>
      <c r="J4266" t="str">
        <v>Block Group 4, Census Tract 156.29, Davidson County, Tennessee</v>
      </c>
    </row>
    <row r="4267" spans="1:10" x14ac:dyDescent="0.3">
      <c r="A4267" s="167" t="s">
        <v>7699</v>
      </c>
      <c r="B4267" s="168" t="s">
        <v>5177</v>
      </c>
      <c r="C4267" s="168" t="s">
        <v>7681</v>
      </c>
      <c r="D4267" s="170">
        <v>1105</v>
      </c>
      <c r="E4267" s="170">
        <v>1595</v>
      </c>
      <c r="F4267" s="170">
        <v>1915</v>
      </c>
      <c r="G4267" s="170">
        <v>2175</v>
      </c>
      <c r="H4267" s="165">
        <f t="shared" si="76"/>
        <v>0.73333333333333328</v>
      </c>
      <c r="J4267" t="str">
        <v>Block Group 4, Census Tract 156.34, Davidson County, Tennessee</v>
      </c>
    </row>
    <row r="4268" spans="1:10" x14ac:dyDescent="0.3">
      <c r="A4268" s="167" t="s">
        <v>7699</v>
      </c>
      <c r="B4268" s="168" t="s">
        <v>5178</v>
      </c>
      <c r="C4268" s="168" t="s">
        <v>7681</v>
      </c>
      <c r="D4268" s="169">
        <v>400</v>
      </c>
      <c r="E4268" s="169">
        <v>620</v>
      </c>
      <c r="F4268" s="169">
        <v>645</v>
      </c>
      <c r="G4268" s="169">
        <v>790</v>
      </c>
      <c r="H4268" s="165">
        <f t="shared" si="76"/>
        <v>0.78481012658227844</v>
      </c>
      <c r="J4268" t="str">
        <v>Block Group 4, Census Tract 16.12, Madison County, Tennessee</v>
      </c>
    </row>
    <row r="4269" spans="1:10" x14ac:dyDescent="0.3">
      <c r="A4269" s="167" t="s">
        <v>7699</v>
      </c>
      <c r="B4269" s="168" t="s">
        <v>5179</v>
      </c>
      <c r="C4269" s="168" t="s">
        <v>7681</v>
      </c>
      <c r="D4269" s="169">
        <v>880</v>
      </c>
      <c r="E4269" s="170">
        <v>1030</v>
      </c>
      <c r="F4269" s="170">
        <v>1210</v>
      </c>
      <c r="G4269" s="170">
        <v>1425</v>
      </c>
      <c r="H4269" s="165">
        <f t="shared" si="76"/>
        <v>0.72280701754385968</v>
      </c>
      <c r="J4269" t="str">
        <v>Block Group 4, Census Tract 167, Davidson County, Tennessee</v>
      </c>
    </row>
    <row r="4270" spans="1:10" x14ac:dyDescent="0.3">
      <c r="A4270" s="167" t="s">
        <v>7699</v>
      </c>
      <c r="B4270" s="168" t="s">
        <v>5180</v>
      </c>
      <c r="C4270" s="168" t="s">
        <v>7681</v>
      </c>
      <c r="D4270" s="170">
        <v>1020</v>
      </c>
      <c r="E4270" s="170">
        <v>1195</v>
      </c>
      <c r="F4270" s="170">
        <v>1195</v>
      </c>
      <c r="G4270" s="170">
        <v>1195</v>
      </c>
      <c r="H4270" s="165">
        <f t="shared" si="76"/>
        <v>1</v>
      </c>
      <c r="J4270" t="str">
        <v>Block Group 4, Census Tract 169, Davidson County, Tennessee</v>
      </c>
    </row>
    <row r="4271" spans="1:10" x14ac:dyDescent="0.3">
      <c r="A4271" s="167" t="s">
        <v>7699</v>
      </c>
      <c r="B4271" s="168" t="s">
        <v>5181</v>
      </c>
      <c r="C4271" s="168" t="s">
        <v>7681</v>
      </c>
      <c r="D4271" s="169">
        <v>695</v>
      </c>
      <c r="E4271" s="169">
        <v>860</v>
      </c>
      <c r="F4271" s="169">
        <v>935</v>
      </c>
      <c r="G4271" s="170">
        <v>1015</v>
      </c>
      <c r="H4271" s="165">
        <f t="shared" si="76"/>
        <v>0.84729064039408863</v>
      </c>
      <c r="J4271" t="str">
        <v>Block Group 4, Census Tract 174.02, Davidson County, Tennessee</v>
      </c>
    </row>
    <row r="4272" spans="1:10" x14ac:dyDescent="0.3">
      <c r="A4272" s="167" t="s">
        <v>7699</v>
      </c>
      <c r="B4272" s="168" t="s">
        <v>5182</v>
      </c>
      <c r="C4272" s="168" t="s">
        <v>7681</v>
      </c>
      <c r="D4272" s="169">
        <v>430</v>
      </c>
      <c r="E4272" s="169">
        <v>465</v>
      </c>
      <c r="F4272" s="169">
        <v>790</v>
      </c>
      <c r="G4272" s="169">
        <v>885</v>
      </c>
      <c r="H4272" s="165">
        <f t="shared" si="76"/>
        <v>0.52542372881355937</v>
      </c>
      <c r="J4272" t="str">
        <v>Block Group 4, Census Tract 178, Davidson County, Tennessee</v>
      </c>
    </row>
    <row r="4273" spans="1:10" x14ac:dyDescent="0.3">
      <c r="A4273" s="167" t="s">
        <v>7699</v>
      </c>
      <c r="B4273" s="168" t="s">
        <v>5183</v>
      </c>
      <c r="C4273" s="168" t="s">
        <v>7681</v>
      </c>
      <c r="D4273" s="169">
        <v>705</v>
      </c>
      <c r="E4273" s="170">
        <v>1065</v>
      </c>
      <c r="F4273" s="170">
        <v>1440</v>
      </c>
      <c r="G4273" s="170">
        <v>1485</v>
      </c>
      <c r="H4273" s="165">
        <f t="shared" si="76"/>
        <v>0.71717171717171713</v>
      </c>
      <c r="J4273" t="str">
        <v>Block Group 4, Census Tract 179.01, Davidson County, Tennessee</v>
      </c>
    </row>
    <row r="4274" spans="1:10" x14ac:dyDescent="0.3">
      <c r="A4274" s="167" t="s">
        <v>7699</v>
      </c>
      <c r="B4274" s="168" t="s">
        <v>5184</v>
      </c>
      <c r="C4274" s="168" t="s">
        <v>7681</v>
      </c>
      <c r="D4274" s="169">
        <v>155</v>
      </c>
      <c r="E4274" s="169">
        <v>255</v>
      </c>
      <c r="F4274" s="169">
        <v>605</v>
      </c>
      <c r="G4274" s="169">
        <v>990</v>
      </c>
      <c r="H4274" s="165">
        <f t="shared" si="76"/>
        <v>0.25757575757575757</v>
      </c>
      <c r="J4274" t="str">
        <v>Block Group 4, Census Tract 180, Davidson County, Tennessee</v>
      </c>
    </row>
    <row r="4275" spans="1:10" x14ac:dyDescent="0.3">
      <c r="A4275" s="167" t="s">
        <v>7699</v>
      </c>
      <c r="B4275" s="168" t="s">
        <v>5185</v>
      </c>
      <c r="C4275" s="168" t="s">
        <v>7681</v>
      </c>
      <c r="D4275" s="169">
        <v>730</v>
      </c>
      <c r="E4275" s="170">
        <v>1370</v>
      </c>
      <c r="F4275" s="170">
        <v>1580</v>
      </c>
      <c r="G4275" s="170">
        <v>2000</v>
      </c>
      <c r="H4275" s="165">
        <f t="shared" si="76"/>
        <v>0.68500000000000005</v>
      </c>
      <c r="J4275" t="str">
        <v>Block Group 4, Census Tract 184.04, Davidson County, Tennessee</v>
      </c>
    </row>
    <row r="4276" spans="1:10" x14ac:dyDescent="0.3">
      <c r="A4276" s="167" t="s">
        <v>7699</v>
      </c>
      <c r="B4276" s="168" t="s">
        <v>5186</v>
      </c>
      <c r="C4276" s="168" t="s">
        <v>7681</v>
      </c>
      <c r="D4276" s="169">
        <v>195</v>
      </c>
      <c r="E4276" s="169">
        <v>300</v>
      </c>
      <c r="F4276" s="169">
        <v>645</v>
      </c>
      <c r="G4276" s="170">
        <v>1185</v>
      </c>
      <c r="H4276" s="165">
        <f t="shared" si="76"/>
        <v>0.25316455696202533</v>
      </c>
      <c r="J4276" t="str">
        <v>Block Group 4, Census Tract 185, Davidson County, Tennessee</v>
      </c>
    </row>
    <row r="4277" spans="1:10" x14ac:dyDescent="0.3">
      <c r="A4277" s="167" t="s">
        <v>7699</v>
      </c>
      <c r="B4277" s="168" t="s">
        <v>5187</v>
      </c>
      <c r="C4277" s="168" t="s">
        <v>7681</v>
      </c>
      <c r="D4277" s="169">
        <v>450</v>
      </c>
      <c r="E4277" s="169">
        <v>785</v>
      </c>
      <c r="F4277" s="170">
        <v>1055</v>
      </c>
      <c r="G4277" s="170">
        <v>1435</v>
      </c>
      <c r="H4277" s="165">
        <f t="shared" si="76"/>
        <v>0.54703832752613235</v>
      </c>
      <c r="J4277" t="str">
        <v>Block Group 4, Census Tract 186.02, Davidson County, Tennessee</v>
      </c>
    </row>
    <row r="4278" spans="1:10" x14ac:dyDescent="0.3">
      <c r="A4278" s="167" t="s">
        <v>7699</v>
      </c>
      <c r="B4278" s="168" t="s">
        <v>5188</v>
      </c>
      <c r="C4278" s="168" t="s">
        <v>7681</v>
      </c>
      <c r="D4278" s="169">
        <v>280</v>
      </c>
      <c r="E4278" s="169">
        <v>790</v>
      </c>
      <c r="F4278" s="170">
        <v>1185</v>
      </c>
      <c r="G4278" s="170">
        <v>2040</v>
      </c>
      <c r="H4278" s="165">
        <f t="shared" si="76"/>
        <v>0.38725490196078433</v>
      </c>
      <c r="J4278" t="str">
        <v>Block Group 4, Census Tract 188.01, Davidson County, Tennessee</v>
      </c>
    </row>
    <row r="4279" spans="1:10" x14ac:dyDescent="0.3">
      <c r="A4279" s="167" t="s">
        <v>7699</v>
      </c>
      <c r="B4279" s="168" t="s">
        <v>5189</v>
      </c>
      <c r="C4279" s="168" t="s">
        <v>7681</v>
      </c>
      <c r="D4279" s="169">
        <v>255</v>
      </c>
      <c r="E4279" s="169">
        <v>345</v>
      </c>
      <c r="F4279" s="169">
        <v>550</v>
      </c>
      <c r="G4279" s="169">
        <v>615</v>
      </c>
      <c r="H4279" s="165">
        <f t="shared" si="76"/>
        <v>0.56097560975609762</v>
      </c>
      <c r="J4279" t="str">
        <v>Block Group 4, Census Tract 19, Madison County, Tennessee</v>
      </c>
    </row>
    <row r="4280" spans="1:10" x14ac:dyDescent="0.3">
      <c r="A4280" s="167" t="s">
        <v>7699</v>
      </c>
      <c r="B4280" s="168" t="s">
        <v>5190</v>
      </c>
      <c r="C4280" s="168" t="s">
        <v>7681</v>
      </c>
      <c r="D4280" s="169">
        <v>785</v>
      </c>
      <c r="E4280" s="170">
        <v>1035</v>
      </c>
      <c r="F4280" s="170">
        <v>1190</v>
      </c>
      <c r="G4280" s="170">
        <v>1340</v>
      </c>
      <c r="H4280" s="165">
        <f t="shared" si="76"/>
        <v>0.77238805970149249</v>
      </c>
      <c r="J4280" t="str">
        <v>Block Group 4, Census Tract 190.03, Davidson County, Tennessee</v>
      </c>
    </row>
    <row r="4281" spans="1:10" x14ac:dyDescent="0.3">
      <c r="A4281" s="167" t="s">
        <v>7699</v>
      </c>
      <c r="B4281" s="168" t="s">
        <v>5191</v>
      </c>
      <c r="C4281" s="168" t="s">
        <v>7681</v>
      </c>
      <c r="D4281" s="169">
        <v>485</v>
      </c>
      <c r="E4281" s="169">
        <v>780</v>
      </c>
      <c r="F4281" s="170">
        <v>1205</v>
      </c>
      <c r="G4281" s="170">
        <v>2740</v>
      </c>
      <c r="H4281" s="165">
        <f t="shared" si="76"/>
        <v>0.28467153284671531</v>
      </c>
      <c r="J4281" t="str">
        <v>Block Group 4, Census Tract 190.08, Davidson County, Tennessee</v>
      </c>
    </row>
    <row r="4282" spans="1:10" x14ac:dyDescent="0.3">
      <c r="A4282" s="167" t="s">
        <v>7699</v>
      </c>
      <c r="B4282" s="168" t="s">
        <v>5192</v>
      </c>
      <c r="C4282" s="168" t="s">
        <v>7681</v>
      </c>
      <c r="D4282" s="169">
        <v>445</v>
      </c>
      <c r="E4282" s="169">
        <v>550</v>
      </c>
      <c r="F4282" s="169">
        <v>595</v>
      </c>
      <c r="G4282" s="170">
        <v>1055</v>
      </c>
      <c r="H4282" s="165">
        <f t="shared" si="76"/>
        <v>0.52132701421800953</v>
      </c>
      <c r="J4282" t="str">
        <v>Block Group 4, Census Tract 191.05, Davidson County, Tennessee</v>
      </c>
    </row>
    <row r="4283" spans="1:10" x14ac:dyDescent="0.3">
      <c r="A4283" s="167" t="s">
        <v>7699</v>
      </c>
      <c r="B4283" s="168" t="s">
        <v>5193</v>
      </c>
      <c r="C4283" s="168" t="s">
        <v>7681</v>
      </c>
      <c r="D4283" s="169">
        <v>660</v>
      </c>
      <c r="E4283" s="169">
        <v>750</v>
      </c>
      <c r="F4283" s="169">
        <v>995</v>
      </c>
      <c r="G4283" s="170">
        <v>1465</v>
      </c>
      <c r="H4283" s="165">
        <f t="shared" si="76"/>
        <v>0.51194539249146753</v>
      </c>
      <c r="J4283" t="str">
        <v>Block Group 4, Census Tract 192, Davidson County, Tennessee</v>
      </c>
    </row>
    <row r="4284" spans="1:10" x14ac:dyDescent="0.3">
      <c r="A4284" s="167" t="s">
        <v>7699</v>
      </c>
      <c r="B4284" s="168" t="s">
        <v>5194</v>
      </c>
      <c r="C4284" s="168" t="s">
        <v>7681</v>
      </c>
      <c r="D4284" s="169">
        <v>495</v>
      </c>
      <c r="E4284" s="169">
        <v>795</v>
      </c>
      <c r="F4284" s="170">
        <v>1405</v>
      </c>
      <c r="G4284" s="170">
        <v>1460</v>
      </c>
      <c r="H4284" s="165">
        <f t="shared" si="76"/>
        <v>0.54452054794520544</v>
      </c>
      <c r="J4284" t="str">
        <v>Block Group 4, Census Tract 201.01, Shelby County, Tennessee</v>
      </c>
    </row>
    <row r="4285" spans="1:10" x14ac:dyDescent="0.3">
      <c r="A4285" s="167" t="s">
        <v>7699</v>
      </c>
      <c r="B4285" s="168" t="s">
        <v>5195</v>
      </c>
      <c r="C4285" s="168" t="s">
        <v>7681</v>
      </c>
      <c r="D4285" s="169">
        <v>175</v>
      </c>
      <c r="E4285" s="169">
        <v>240</v>
      </c>
      <c r="F4285" s="169">
        <v>610</v>
      </c>
      <c r="G4285" s="169">
        <v>800</v>
      </c>
      <c r="H4285" s="165">
        <f t="shared" si="76"/>
        <v>0.3</v>
      </c>
      <c r="J4285" t="str">
        <v>Block Group 4, Census Tract 201.02, Sumner County, Tennessee</v>
      </c>
    </row>
    <row r="4286" spans="1:10" x14ac:dyDescent="0.3">
      <c r="A4286" s="167" t="s">
        <v>7699</v>
      </c>
      <c r="B4286" s="168" t="s">
        <v>5196</v>
      </c>
      <c r="C4286" s="168" t="s">
        <v>7681</v>
      </c>
      <c r="D4286" s="169">
        <v>185</v>
      </c>
      <c r="E4286" s="169">
        <v>440</v>
      </c>
      <c r="F4286" s="170">
        <v>1045</v>
      </c>
      <c r="G4286" s="170">
        <v>1080</v>
      </c>
      <c r="H4286" s="165">
        <f t="shared" si="76"/>
        <v>0.40740740740740738</v>
      </c>
      <c r="J4286" t="str">
        <v>Block Group 4, Census Tract 202.10, Shelby County, Tennessee</v>
      </c>
    </row>
    <row r="4287" spans="1:10" x14ac:dyDescent="0.3">
      <c r="A4287" s="167" t="s">
        <v>7699</v>
      </c>
      <c r="B4287" s="168" t="s">
        <v>5197</v>
      </c>
      <c r="C4287" s="168" t="s">
        <v>7681</v>
      </c>
      <c r="D4287" s="170">
        <v>1110</v>
      </c>
      <c r="E4287" s="170">
        <v>1640</v>
      </c>
      <c r="F4287" s="170">
        <v>2015</v>
      </c>
      <c r="G4287" s="170">
        <v>2205</v>
      </c>
      <c r="H4287" s="165">
        <f t="shared" si="76"/>
        <v>0.74376417233560088</v>
      </c>
      <c r="J4287" t="str">
        <v>Block Group 4, Census Tract 205.31, Shelby County, Tennessee</v>
      </c>
    </row>
    <row r="4288" spans="1:10" x14ac:dyDescent="0.3">
      <c r="A4288" s="167" t="s">
        <v>7699</v>
      </c>
      <c r="B4288" s="168" t="s">
        <v>5198</v>
      </c>
      <c r="C4288" s="168" t="s">
        <v>7681</v>
      </c>
      <c r="D4288" s="169">
        <v>400</v>
      </c>
      <c r="E4288" s="169">
        <v>885</v>
      </c>
      <c r="F4288" s="170">
        <v>1000</v>
      </c>
      <c r="G4288" s="170">
        <v>1290</v>
      </c>
      <c r="H4288" s="165">
        <f t="shared" si="76"/>
        <v>0.68604651162790697</v>
      </c>
      <c r="J4288" t="str">
        <v>Block Group 4, Census Tract 205.32, Shelby County, Tennessee</v>
      </c>
    </row>
    <row r="4289" spans="1:10" x14ac:dyDescent="0.3">
      <c r="A4289" s="167" t="s">
        <v>7699</v>
      </c>
      <c r="B4289" s="168" t="s">
        <v>5199</v>
      </c>
      <c r="C4289" s="168" t="s">
        <v>7681</v>
      </c>
      <c r="D4289" s="169">
        <v>385</v>
      </c>
      <c r="E4289" s="169">
        <v>720</v>
      </c>
      <c r="F4289" s="169">
        <v>810</v>
      </c>
      <c r="G4289" s="170">
        <v>1785</v>
      </c>
      <c r="H4289" s="165">
        <f t="shared" si="76"/>
        <v>0.40336134453781514</v>
      </c>
      <c r="J4289" t="str">
        <v>Block Group 4, Census Tract 205.42, Shelby County, Tennessee</v>
      </c>
    </row>
    <row r="4290" spans="1:10" x14ac:dyDescent="0.3">
      <c r="A4290" s="167" t="s">
        <v>7699</v>
      </c>
      <c r="B4290" s="168" t="s">
        <v>5200</v>
      </c>
      <c r="C4290" s="168" t="s">
        <v>7681</v>
      </c>
      <c r="D4290" s="169">
        <v>680</v>
      </c>
      <c r="E4290" s="169">
        <v>910</v>
      </c>
      <c r="F4290" s="170">
        <v>1025</v>
      </c>
      <c r="G4290" s="170">
        <v>1415</v>
      </c>
      <c r="H4290" s="165">
        <f t="shared" si="76"/>
        <v>0.64310954063604242</v>
      </c>
      <c r="J4290" t="str">
        <v>Block Group 4, Census Tract 206.21, Shelby County, Tennessee</v>
      </c>
    </row>
    <row r="4291" spans="1:10" x14ac:dyDescent="0.3">
      <c r="A4291" s="167" t="s">
        <v>7699</v>
      </c>
      <c r="B4291" s="168" t="s">
        <v>5201</v>
      </c>
      <c r="C4291" s="168" t="s">
        <v>7681</v>
      </c>
      <c r="D4291" s="169">
        <v>965</v>
      </c>
      <c r="E4291" s="170">
        <v>1795</v>
      </c>
      <c r="F4291" s="170">
        <v>2125</v>
      </c>
      <c r="G4291" s="170">
        <v>2680</v>
      </c>
      <c r="H4291" s="165">
        <f t="shared" si="76"/>
        <v>0.66977611940298509</v>
      </c>
      <c r="J4291" t="str">
        <v>Block Group 4, Census Tract 206.32, Shelby County, Tennessee</v>
      </c>
    </row>
    <row r="4292" spans="1:10" x14ac:dyDescent="0.3">
      <c r="A4292" s="167" t="s">
        <v>7699</v>
      </c>
      <c r="B4292" s="168" t="s">
        <v>5202</v>
      </c>
      <c r="C4292" s="168" t="s">
        <v>7681</v>
      </c>
      <c r="D4292" s="169">
        <v>155</v>
      </c>
      <c r="E4292" s="169">
        <v>550</v>
      </c>
      <c r="F4292" s="169">
        <v>655</v>
      </c>
      <c r="G4292" s="169">
        <v>690</v>
      </c>
      <c r="H4292" s="165">
        <f t="shared" ref="H4292:H4355" si="77">E4292/G4292</f>
        <v>0.79710144927536231</v>
      </c>
      <c r="J4292" t="str">
        <v>Block Group 4, Census Tract 206.51, Shelby County, Tennessee</v>
      </c>
    </row>
    <row r="4293" spans="1:10" x14ac:dyDescent="0.3">
      <c r="A4293" s="167" t="s">
        <v>7699</v>
      </c>
      <c r="B4293" s="168" t="s">
        <v>5203</v>
      </c>
      <c r="C4293" s="168" t="s">
        <v>7681</v>
      </c>
      <c r="D4293" s="169">
        <v>270</v>
      </c>
      <c r="E4293" s="169">
        <v>430</v>
      </c>
      <c r="F4293" s="169">
        <v>550</v>
      </c>
      <c r="G4293" s="169">
        <v>860</v>
      </c>
      <c r="H4293" s="165">
        <f t="shared" si="77"/>
        <v>0.5</v>
      </c>
      <c r="J4293" t="str">
        <v>Block Group 4, Census Tract 207, Sumner County, Tennessee</v>
      </c>
    </row>
    <row r="4294" spans="1:10" x14ac:dyDescent="0.3">
      <c r="A4294" s="167" t="s">
        <v>7699</v>
      </c>
      <c r="B4294" s="168" t="s">
        <v>5204</v>
      </c>
      <c r="C4294" s="168" t="s">
        <v>7681</v>
      </c>
      <c r="D4294" s="169">
        <v>360</v>
      </c>
      <c r="E4294" s="169">
        <v>470</v>
      </c>
      <c r="F4294" s="169">
        <v>535</v>
      </c>
      <c r="G4294" s="169">
        <v>625</v>
      </c>
      <c r="H4294" s="165">
        <f t="shared" si="77"/>
        <v>0.752</v>
      </c>
      <c r="J4294" t="str">
        <v>Block Group 4, Census Tract 208.36, Shelby County, Tennessee</v>
      </c>
    </row>
    <row r="4295" spans="1:10" x14ac:dyDescent="0.3">
      <c r="A4295" s="167" t="s">
        <v>7699</v>
      </c>
      <c r="B4295" s="168" t="s">
        <v>5205</v>
      </c>
      <c r="C4295" s="168" t="s">
        <v>7681</v>
      </c>
      <c r="D4295" s="169">
        <v>325</v>
      </c>
      <c r="E4295" s="169">
        <v>325</v>
      </c>
      <c r="F4295" s="169">
        <v>490</v>
      </c>
      <c r="G4295" s="169">
        <v>490</v>
      </c>
      <c r="H4295" s="165">
        <f t="shared" si="77"/>
        <v>0.66326530612244894</v>
      </c>
      <c r="J4295" t="str">
        <v>Block Group 4, Census Tract 208.37, Shelby County, Tennessee</v>
      </c>
    </row>
    <row r="4296" spans="1:10" x14ac:dyDescent="0.3">
      <c r="A4296" s="167" t="s">
        <v>7699</v>
      </c>
      <c r="B4296" s="168" t="s">
        <v>5206</v>
      </c>
      <c r="C4296" s="168" t="s">
        <v>7681</v>
      </c>
      <c r="D4296" s="169">
        <v>25</v>
      </c>
      <c r="E4296" s="169">
        <v>75</v>
      </c>
      <c r="F4296" s="169">
        <v>135</v>
      </c>
      <c r="G4296" s="169">
        <v>165</v>
      </c>
      <c r="H4296" s="165">
        <f t="shared" si="77"/>
        <v>0.45454545454545453</v>
      </c>
      <c r="J4296" t="str">
        <v>Block Group 4, Census Tract 209.01, Anderson County, Tennessee</v>
      </c>
    </row>
    <row r="4297" spans="1:10" x14ac:dyDescent="0.3">
      <c r="A4297" s="167" t="s">
        <v>7699</v>
      </c>
      <c r="B4297" s="168" t="s">
        <v>5207</v>
      </c>
      <c r="C4297" s="168" t="s">
        <v>7681</v>
      </c>
      <c r="D4297" s="169">
        <v>880</v>
      </c>
      <c r="E4297" s="170">
        <v>1000</v>
      </c>
      <c r="F4297" s="170">
        <v>1035</v>
      </c>
      <c r="G4297" s="170">
        <v>1485</v>
      </c>
      <c r="H4297" s="165">
        <f t="shared" si="77"/>
        <v>0.67340067340067344</v>
      </c>
      <c r="J4297" t="str">
        <v>Block Group 4, Census Tract 209.02, Anderson County, Tennessee</v>
      </c>
    </row>
    <row r="4298" spans="1:10" x14ac:dyDescent="0.3">
      <c r="A4298" s="167" t="s">
        <v>7699</v>
      </c>
      <c r="B4298" s="168" t="s">
        <v>5208</v>
      </c>
      <c r="C4298" s="168" t="s">
        <v>7681</v>
      </c>
      <c r="D4298" s="169">
        <v>855</v>
      </c>
      <c r="E4298" s="170">
        <v>1285</v>
      </c>
      <c r="F4298" s="170">
        <v>1385</v>
      </c>
      <c r="G4298" s="170">
        <v>1600</v>
      </c>
      <c r="H4298" s="165">
        <f t="shared" si="77"/>
        <v>0.80312499999999998</v>
      </c>
      <c r="J4298" t="str">
        <v>Block Group 4, Census Tract 210.02, Sumner County, Tennessee</v>
      </c>
    </row>
    <row r="4299" spans="1:10" x14ac:dyDescent="0.3">
      <c r="A4299" s="167" t="s">
        <v>7699</v>
      </c>
      <c r="B4299" s="168" t="s">
        <v>5209</v>
      </c>
      <c r="C4299" s="168" t="s">
        <v>7681</v>
      </c>
      <c r="D4299" s="169">
        <v>355</v>
      </c>
      <c r="E4299" s="169">
        <v>445</v>
      </c>
      <c r="F4299" s="169">
        <v>740</v>
      </c>
      <c r="G4299" s="169">
        <v>830</v>
      </c>
      <c r="H4299" s="165">
        <f t="shared" si="77"/>
        <v>0.53614457831325302</v>
      </c>
      <c r="J4299" t="str">
        <v>Block Group 4, Census Tract 211.05, Sumner County, Tennessee</v>
      </c>
    </row>
    <row r="4300" spans="1:10" x14ac:dyDescent="0.3">
      <c r="A4300" s="167" t="s">
        <v>7699</v>
      </c>
      <c r="B4300" s="168" t="s">
        <v>5210</v>
      </c>
      <c r="C4300" s="168" t="s">
        <v>7681</v>
      </c>
      <c r="D4300" s="169">
        <v>485</v>
      </c>
      <c r="E4300" s="169">
        <v>595</v>
      </c>
      <c r="F4300" s="169">
        <v>775</v>
      </c>
      <c r="G4300" s="170">
        <v>1165</v>
      </c>
      <c r="H4300" s="165">
        <f t="shared" si="77"/>
        <v>0.51072961373390557</v>
      </c>
      <c r="J4300" t="str">
        <v>Block Group 4, Census Tract 211.12, Shelby County, Tennessee</v>
      </c>
    </row>
    <row r="4301" spans="1:10" x14ac:dyDescent="0.3">
      <c r="A4301" s="167" t="s">
        <v>7699</v>
      </c>
      <c r="B4301" s="168" t="s">
        <v>5211</v>
      </c>
      <c r="C4301" s="168" t="s">
        <v>7681</v>
      </c>
      <c r="D4301" s="170">
        <v>1395</v>
      </c>
      <c r="E4301" s="170">
        <v>1700</v>
      </c>
      <c r="F4301" s="170">
        <v>1775</v>
      </c>
      <c r="G4301" s="170">
        <v>1870</v>
      </c>
      <c r="H4301" s="165">
        <f t="shared" si="77"/>
        <v>0.90909090909090906</v>
      </c>
      <c r="J4301" t="str">
        <v>Block Group 4, Census Tract 211.22, Shelby County, Tennessee</v>
      </c>
    </row>
    <row r="4302" spans="1:10" x14ac:dyDescent="0.3">
      <c r="A4302" s="167" t="s">
        <v>7699</v>
      </c>
      <c r="B4302" s="168" t="s">
        <v>5212</v>
      </c>
      <c r="C4302" s="168" t="s">
        <v>7681</v>
      </c>
      <c r="D4302" s="170">
        <v>1310</v>
      </c>
      <c r="E4302" s="170">
        <v>1600</v>
      </c>
      <c r="F4302" s="170">
        <v>1760</v>
      </c>
      <c r="G4302" s="170">
        <v>1760</v>
      </c>
      <c r="H4302" s="165">
        <f t="shared" si="77"/>
        <v>0.90909090909090906</v>
      </c>
      <c r="J4302" t="str">
        <v>Block Group 4, Census Tract 211.41, Shelby County, Tennessee</v>
      </c>
    </row>
    <row r="4303" spans="1:10" x14ac:dyDescent="0.3">
      <c r="A4303" s="167" t="s">
        <v>7699</v>
      </c>
      <c r="B4303" s="168" t="s">
        <v>5213</v>
      </c>
      <c r="C4303" s="168" t="s">
        <v>7681</v>
      </c>
      <c r="D4303" s="169">
        <v>215</v>
      </c>
      <c r="E4303" s="169">
        <v>300</v>
      </c>
      <c r="F4303" s="169">
        <v>300</v>
      </c>
      <c r="G4303" s="169">
        <v>380</v>
      </c>
      <c r="H4303" s="165">
        <f t="shared" si="77"/>
        <v>0.78947368421052633</v>
      </c>
      <c r="J4303" t="str">
        <v>Block Group 4, Census Tract 212.01, Anderson County, Tennessee</v>
      </c>
    </row>
    <row r="4304" spans="1:10" x14ac:dyDescent="0.3">
      <c r="A4304" s="167" t="s">
        <v>7699</v>
      </c>
      <c r="B4304" s="168" t="s">
        <v>5214</v>
      </c>
      <c r="C4304" s="168" t="s">
        <v>7681</v>
      </c>
      <c r="D4304" s="169">
        <v>300</v>
      </c>
      <c r="E4304" s="169">
        <v>555</v>
      </c>
      <c r="F4304" s="170">
        <v>1030</v>
      </c>
      <c r="G4304" s="170">
        <v>1180</v>
      </c>
      <c r="H4304" s="165">
        <f t="shared" si="77"/>
        <v>0.47033898305084748</v>
      </c>
      <c r="J4304" t="str">
        <v>Block Group 4, Census Tract 212.01, Sumner County, Tennessee</v>
      </c>
    </row>
    <row r="4305" spans="1:10" x14ac:dyDescent="0.3">
      <c r="A4305" s="167" t="s">
        <v>7699</v>
      </c>
      <c r="B4305" s="168" t="s">
        <v>5215</v>
      </c>
      <c r="C4305" s="168" t="s">
        <v>7681</v>
      </c>
      <c r="D4305" s="169">
        <v>805</v>
      </c>
      <c r="E4305" s="170">
        <v>1165</v>
      </c>
      <c r="F4305" s="170">
        <v>1655</v>
      </c>
      <c r="G4305" s="170">
        <v>1770</v>
      </c>
      <c r="H4305" s="165">
        <f t="shared" si="77"/>
        <v>0.65819209039548021</v>
      </c>
      <c r="J4305" t="str">
        <v>Block Group 4, Census Tract 212.02, Anderson County, Tennessee</v>
      </c>
    </row>
    <row r="4306" spans="1:10" x14ac:dyDescent="0.3">
      <c r="A4306" s="167" t="s">
        <v>7699</v>
      </c>
      <c r="B4306" s="168" t="s">
        <v>5216</v>
      </c>
      <c r="C4306" s="168" t="s">
        <v>7681</v>
      </c>
      <c r="D4306" s="169">
        <v>515</v>
      </c>
      <c r="E4306" s="169">
        <v>715</v>
      </c>
      <c r="F4306" s="170">
        <v>1260</v>
      </c>
      <c r="G4306" s="170">
        <v>1425</v>
      </c>
      <c r="H4306" s="165">
        <f t="shared" si="77"/>
        <v>0.50175438596491229</v>
      </c>
      <c r="J4306" t="str">
        <v>Block Group 4, Census Tract 213.20, Shelby County, Tennessee</v>
      </c>
    </row>
    <row r="4307" spans="1:10" x14ac:dyDescent="0.3">
      <c r="A4307" s="167" t="s">
        <v>7699</v>
      </c>
      <c r="B4307" s="168" t="s">
        <v>5217</v>
      </c>
      <c r="C4307" s="168" t="s">
        <v>7681</v>
      </c>
      <c r="D4307" s="169">
        <v>60</v>
      </c>
      <c r="E4307" s="169">
        <v>340</v>
      </c>
      <c r="F4307" s="169">
        <v>500</v>
      </c>
      <c r="G4307" s="169">
        <v>870</v>
      </c>
      <c r="H4307" s="165">
        <f t="shared" si="77"/>
        <v>0.39080459770114945</v>
      </c>
      <c r="J4307" t="str">
        <v>Block Group 4, Census Tract 213.51, Shelby County, Tennessee</v>
      </c>
    </row>
    <row r="4308" spans="1:10" x14ac:dyDescent="0.3">
      <c r="A4308" s="167" t="s">
        <v>7699</v>
      </c>
      <c r="B4308" s="168" t="s">
        <v>5218</v>
      </c>
      <c r="C4308" s="168" t="s">
        <v>7681</v>
      </c>
      <c r="D4308" s="169">
        <v>380</v>
      </c>
      <c r="E4308" s="169">
        <v>635</v>
      </c>
      <c r="F4308" s="169">
        <v>765</v>
      </c>
      <c r="G4308" s="170">
        <v>1045</v>
      </c>
      <c r="H4308" s="165">
        <f t="shared" si="77"/>
        <v>0.60765550239234445</v>
      </c>
      <c r="J4308" t="str">
        <v>Block Group 4, Census Tract 213.52, Shelby County, Tennessee</v>
      </c>
    </row>
    <row r="4309" spans="1:10" x14ac:dyDescent="0.3">
      <c r="A4309" s="167" t="s">
        <v>7699</v>
      </c>
      <c r="B4309" s="168" t="s">
        <v>5219</v>
      </c>
      <c r="C4309" s="168" t="s">
        <v>7681</v>
      </c>
      <c r="D4309" s="169">
        <v>70</v>
      </c>
      <c r="E4309" s="169">
        <v>145</v>
      </c>
      <c r="F4309" s="169">
        <v>210</v>
      </c>
      <c r="G4309" s="169">
        <v>315</v>
      </c>
      <c r="H4309" s="165">
        <f t="shared" si="77"/>
        <v>0.46031746031746029</v>
      </c>
      <c r="J4309" t="str">
        <v>Block Group 4, Census Tract 213.55, Shelby County, Tennessee</v>
      </c>
    </row>
    <row r="4310" spans="1:10" x14ac:dyDescent="0.3">
      <c r="A4310" s="167" t="s">
        <v>7699</v>
      </c>
      <c r="B4310" s="168" t="s">
        <v>5220</v>
      </c>
      <c r="C4310" s="168" t="s">
        <v>7681</v>
      </c>
      <c r="D4310" s="169">
        <v>320</v>
      </c>
      <c r="E4310" s="169">
        <v>750</v>
      </c>
      <c r="F4310" s="169">
        <v>940</v>
      </c>
      <c r="G4310" s="170">
        <v>1215</v>
      </c>
      <c r="H4310" s="165">
        <f t="shared" si="77"/>
        <v>0.61728395061728392</v>
      </c>
      <c r="J4310" t="str">
        <v>Block Group 4, Census Tract 213.57, Shelby County, Tennessee</v>
      </c>
    </row>
    <row r="4311" spans="1:10" x14ac:dyDescent="0.3">
      <c r="A4311" s="167" t="s">
        <v>7699</v>
      </c>
      <c r="B4311" s="168" t="s">
        <v>5221</v>
      </c>
      <c r="C4311" s="168" t="s">
        <v>7681</v>
      </c>
      <c r="D4311" s="169">
        <v>890</v>
      </c>
      <c r="E4311" s="170">
        <v>1260</v>
      </c>
      <c r="F4311" s="170">
        <v>1640</v>
      </c>
      <c r="G4311" s="170">
        <v>2045</v>
      </c>
      <c r="H4311" s="165">
        <f t="shared" si="77"/>
        <v>0.61613691931540338</v>
      </c>
      <c r="J4311" t="str">
        <v>Block Group 4, Census Tract 216.11, Shelby County, Tennessee</v>
      </c>
    </row>
    <row r="4312" spans="1:10" x14ac:dyDescent="0.3">
      <c r="A4312" s="167" t="s">
        <v>7699</v>
      </c>
      <c r="B4312" s="168" t="s">
        <v>5222</v>
      </c>
      <c r="C4312" s="168" t="s">
        <v>7681</v>
      </c>
      <c r="D4312" s="169">
        <v>940</v>
      </c>
      <c r="E4312" s="170">
        <v>1070</v>
      </c>
      <c r="F4312" s="170">
        <v>1255</v>
      </c>
      <c r="G4312" s="170">
        <v>1835</v>
      </c>
      <c r="H4312" s="165">
        <f t="shared" si="77"/>
        <v>0.5831062670299727</v>
      </c>
      <c r="J4312" t="str">
        <v>Block Group 4, Census Tract 217.44, Shelby County, Tennessee</v>
      </c>
    </row>
    <row r="4313" spans="1:10" x14ac:dyDescent="0.3">
      <c r="A4313" s="167" t="s">
        <v>7699</v>
      </c>
      <c r="B4313" s="168" t="s">
        <v>5223</v>
      </c>
      <c r="C4313" s="168" t="s">
        <v>7681</v>
      </c>
      <c r="D4313" s="169">
        <v>365</v>
      </c>
      <c r="E4313" s="169">
        <v>385</v>
      </c>
      <c r="F4313" s="169">
        <v>635</v>
      </c>
      <c r="G4313" s="169">
        <v>635</v>
      </c>
      <c r="H4313" s="165">
        <f t="shared" si="77"/>
        <v>0.60629921259842523</v>
      </c>
      <c r="J4313" t="str">
        <v>Block Group 4, Census Tract 217.45, Shelby County, Tennessee</v>
      </c>
    </row>
    <row r="4314" spans="1:10" x14ac:dyDescent="0.3">
      <c r="A4314" s="167" t="s">
        <v>7699</v>
      </c>
      <c r="B4314" s="168" t="s">
        <v>5224</v>
      </c>
      <c r="C4314" s="168" t="s">
        <v>7681</v>
      </c>
      <c r="D4314" s="169">
        <v>710</v>
      </c>
      <c r="E4314" s="169">
        <v>885</v>
      </c>
      <c r="F4314" s="170">
        <v>1080</v>
      </c>
      <c r="G4314" s="170">
        <v>1355</v>
      </c>
      <c r="H4314" s="165">
        <f t="shared" si="77"/>
        <v>0.65313653136531369</v>
      </c>
      <c r="J4314" t="str">
        <v>Block Group 4, Census Tract 217.46, Shelby County, Tennessee</v>
      </c>
    </row>
    <row r="4315" spans="1:10" x14ac:dyDescent="0.3">
      <c r="A4315" s="167" t="s">
        <v>7699</v>
      </c>
      <c r="B4315" s="168" t="s">
        <v>5225</v>
      </c>
      <c r="C4315" s="168" t="s">
        <v>7681</v>
      </c>
      <c r="D4315" s="169">
        <v>205</v>
      </c>
      <c r="E4315" s="169">
        <v>515</v>
      </c>
      <c r="F4315" s="169">
        <v>655</v>
      </c>
      <c r="G4315" s="169">
        <v>850</v>
      </c>
      <c r="H4315" s="165">
        <f t="shared" si="77"/>
        <v>0.60588235294117643</v>
      </c>
      <c r="J4315" t="str">
        <v>Block Group 4, Census Tract 219, Shelby County, Tennessee</v>
      </c>
    </row>
    <row r="4316" spans="1:10" x14ac:dyDescent="0.3">
      <c r="A4316" s="167" t="s">
        <v>7699</v>
      </c>
      <c r="B4316" s="168" t="s">
        <v>5226</v>
      </c>
      <c r="C4316" s="168" t="s">
        <v>7681</v>
      </c>
      <c r="D4316" s="169">
        <v>335</v>
      </c>
      <c r="E4316" s="169">
        <v>705</v>
      </c>
      <c r="F4316" s="170">
        <v>1045</v>
      </c>
      <c r="G4316" s="170">
        <v>2185</v>
      </c>
      <c r="H4316" s="165">
        <f t="shared" si="77"/>
        <v>0.32265446224256294</v>
      </c>
      <c r="J4316" t="str">
        <v>Block Group 4, Census Tract 221.30, Shelby County, Tennessee</v>
      </c>
    </row>
    <row r="4317" spans="1:10" x14ac:dyDescent="0.3">
      <c r="A4317" s="167" t="s">
        <v>7699</v>
      </c>
      <c r="B4317" s="168" t="s">
        <v>5227</v>
      </c>
      <c r="C4317" s="168" t="s">
        <v>7681</v>
      </c>
      <c r="D4317" s="169">
        <v>370</v>
      </c>
      <c r="E4317" s="169">
        <v>400</v>
      </c>
      <c r="F4317" s="169">
        <v>685</v>
      </c>
      <c r="G4317" s="169">
        <v>960</v>
      </c>
      <c r="H4317" s="165">
        <f t="shared" si="77"/>
        <v>0.41666666666666669</v>
      </c>
      <c r="J4317" t="str">
        <v>Block Group 4, Census Tract 222.20, Shelby County, Tennessee</v>
      </c>
    </row>
    <row r="4318" spans="1:10" x14ac:dyDescent="0.3">
      <c r="A4318" s="167" t="s">
        <v>7699</v>
      </c>
      <c r="B4318" s="168" t="s">
        <v>5228</v>
      </c>
      <c r="C4318" s="168" t="s">
        <v>7681</v>
      </c>
      <c r="D4318" s="169">
        <v>385</v>
      </c>
      <c r="E4318" s="170">
        <v>1225</v>
      </c>
      <c r="F4318" s="170">
        <v>1480</v>
      </c>
      <c r="G4318" s="170">
        <v>2045</v>
      </c>
      <c r="H4318" s="165">
        <f t="shared" si="77"/>
        <v>0.59902200488997559</v>
      </c>
      <c r="J4318" t="str">
        <v>Block Group 4, Census Tract 223.10, Shelby County, Tennessee</v>
      </c>
    </row>
    <row r="4319" spans="1:10" x14ac:dyDescent="0.3">
      <c r="A4319" s="167" t="s">
        <v>7699</v>
      </c>
      <c r="B4319" s="168" t="s">
        <v>5229</v>
      </c>
      <c r="C4319" s="168" t="s">
        <v>7681</v>
      </c>
      <c r="D4319" s="169">
        <v>630</v>
      </c>
      <c r="E4319" s="169">
        <v>805</v>
      </c>
      <c r="F4319" s="169">
        <v>830</v>
      </c>
      <c r="G4319" s="170">
        <v>1030</v>
      </c>
      <c r="H4319" s="165">
        <f t="shared" si="77"/>
        <v>0.78155339805825241</v>
      </c>
      <c r="J4319" t="str">
        <v>Block Group 4, Census Tract 223.22, Shelby County, Tennessee</v>
      </c>
    </row>
    <row r="4320" spans="1:10" x14ac:dyDescent="0.3">
      <c r="A4320" s="167" t="s">
        <v>7699</v>
      </c>
      <c r="B4320" s="168" t="s">
        <v>5230</v>
      </c>
      <c r="C4320" s="168" t="s">
        <v>7681</v>
      </c>
      <c r="D4320" s="169">
        <v>330</v>
      </c>
      <c r="E4320" s="169">
        <v>795</v>
      </c>
      <c r="F4320" s="169">
        <v>870</v>
      </c>
      <c r="G4320" s="170">
        <v>1225</v>
      </c>
      <c r="H4320" s="165">
        <f t="shared" si="77"/>
        <v>0.6489795918367347</v>
      </c>
      <c r="J4320" t="str">
        <v>Block Group 4, Census Tract 224.10, Shelby County, Tennessee</v>
      </c>
    </row>
    <row r="4321" spans="1:10" x14ac:dyDescent="0.3">
      <c r="A4321" s="167" t="s">
        <v>7699</v>
      </c>
      <c r="B4321" s="168" t="s">
        <v>5231</v>
      </c>
      <c r="C4321" s="168" t="s">
        <v>7681</v>
      </c>
      <c r="D4321" s="169">
        <v>150</v>
      </c>
      <c r="E4321" s="169">
        <v>245</v>
      </c>
      <c r="F4321" s="169">
        <v>560</v>
      </c>
      <c r="G4321" s="169">
        <v>985</v>
      </c>
      <c r="H4321" s="165">
        <f t="shared" si="77"/>
        <v>0.24873096446700507</v>
      </c>
      <c r="J4321" t="str">
        <v>Block Group 4, Census Tract 225, Shelby County, Tennessee</v>
      </c>
    </row>
    <row r="4322" spans="1:10" x14ac:dyDescent="0.3">
      <c r="A4322" s="167" t="s">
        <v>7699</v>
      </c>
      <c r="B4322" s="168" t="s">
        <v>5232</v>
      </c>
      <c r="C4322" s="168" t="s">
        <v>7681</v>
      </c>
      <c r="D4322" s="169">
        <v>910</v>
      </c>
      <c r="E4322" s="170">
        <v>1180</v>
      </c>
      <c r="F4322" s="170">
        <v>1500</v>
      </c>
      <c r="G4322" s="170">
        <v>1940</v>
      </c>
      <c r="H4322" s="165">
        <f t="shared" si="77"/>
        <v>0.60824742268041232</v>
      </c>
      <c r="J4322" t="str">
        <v>Block Group 4, Census Tract 227, Shelby County, Tennessee</v>
      </c>
    </row>
    <row r="4323" spans="1:10" x14ac:dyDescent="0.3">
      <c r="A4323" s="167" t="s">
        <v>7699</v>
      </c>
      <c r="B4323" s="168" t="s">
        <v>5233</v>
      </c>
      <c r="C4323" s="168" t="s">
        <v>7681</v>
      </c>
      <c r="D4323" s="169">
        <v>740</v>
      </c>
      <c r="E4323" s="169">
        <v>985</v>
      </c>
      <c r="F4323" s="170">
        <v>1530</v>
      </c>
      <c r="G4323" s="170">
        <v>2010</v>
      </c>
      <c r="H4323" s="165">
        <f t="shared" si="77"/>
        <v>0.49004975124378108</v>
      </c>
      <c r="J4323" t="str">
        <v>Block Group 4, Census Tract 24, Hamilton County, Tennessee</v>
      </c>
    </row>
    <row r="4324" spans="1:10" x14ac:dyDescent="0.3">
      <c r="A4324" s="167" t="s">
        <v>7699</v>
      </c>
      <c r="B4324" s="168" t="s">
        <v>5234</v>
      </c>
      <c r="C4324" s="168" t="s">
        <v>7681</v>
      </c>
      <c r="D4324" s="169">
        <v>105</v>
      </c>
      <c r="E4324" s="169">
        <v>155</v>
      </c>
      <c r="F4324" s="169">
        <v>510</v>
      </c>
      <c r="G4324" s="169">
        <v>595</v>
      </c>
      <c r="H4324" s="165">
        <f t="shared" si="77"/>
        <v>0.26050420168067229</v>
      </c>
      <c r="J4324" t="str">
        <v>Block Group 4, Census Tract 25, Hamilton County, Tennessee</v>
      </c>
    </row>
    <row r="4325" spans="1:10" x14ac:dyDescent="0.3">
      <c r="A4325" s="167" t="s">
        <v>7699</v>
      </c>
      <c r="B4325" s="168" t="s">
        <v>5235</v>
      </c>
      <c r="C4325" s="168" t="s">
        <v>7681</v>
      </c>
      <c r="D4325" s="169">
        <v>495</v>
      </c>
      <c r="E4325" s="169">
        <v>685</v>
      </c>
      <c r="F4325" s="169">
        <v>805</v>
      </c>
      <c r="G4325" s="170">
        <v>1180</v>
      </c>
      <c r="H4325" s="165">
        <f t="shared" si="77"/>
        <v>0.58050847457627119</v>
      </c>
      <c r="J4325" t="str">
        <v>Block Group 4, Census Tract 28, Knox County, Tennessee</v>
      </c>
    </row>
    <row r="4326" spans="1:10" x14ac:dyDescent="0.3">
      <c r="A4326" s="167" t="s">
        <v>7699</v>
      </c>
      <c r="B4326" s="168" t="s">
        <v>5236</v>
      </c>
      <c r="C4326" s="168" t="s">
        <v>7681</v>
      </c>
      <c r="D4326" s="169">
        <v>945</v>
      </c>
      <c r="E4326" s="170">
        <v>1865</v>
      </c>
      <c r="F4326" s="170">
        <v>1930</v>
      </c>
      <c r="G4326" s="170">
        <v>2005</v>
      </c>
      <c r="H4326" s="165">
        <f t="shared" si="77"/>
        <v>0.93017456359102246</v>
      </c>
      <c r="J4326" t="str">
        <v>Block Group 4, Census Tract 29, Shelby County, Tennessee</v>
      </c>
    </row>
    <row r="4327" spans="1:10" x14ac:dyDescent="0.3">
      <c r="A4327" s="167" t="s">
        <v>7699</v>
      </c>
      <c r="B4327" s="168" t="s">
        <v>5237</v>
      </c>
      <c r="C4327" s="168" t="s">
        <v>7681</v>
      </c>
      <c r="D4327" s="169">
        <v>185</v>
      </c>
      <c r="E4327" s="169">
        <v>580</v>
      </c>
      <c r="F4327" s="169">
        <v>905</v>
      </c>
      <c r="G4327" s="169">
        <v>975</v>
      </c>
      <c r="H4327" s="165">
        <f t="shared" si="77"/>
        <v>0.59487179487179487</v>
      </c>
      <c r="J4327" t="str">
        <v>Block Group 4, Census Tract 3, Madison County, Tennessee</v>
      </c>
    </row>
    <row r="4328" spans="1:10" x14ac:dyDescent="0.3">
      <c r="A4328" s="167" t="s">
        <v>7699</v>
      </c>
      <c r="B4328" s="168" t="s">
        <v>5238</v>
      </c>
      <c r="C4328" s="168" t="s">
        <v>7681</v>
      </c>
      <c r="D4328" s="170">
        <v>1490</v>
      </c>
      <c r="E4328" s="170">
        <v>2575</v>
      </c>
      <c r="F4328" s="170">
        <v>2755</v>
      </c>
      <c r="G4328" s="170">
        <v>2985</v>
      </c>
      <c r="H4328" s="165">
        <f t="shared" si="77"/>
        <v>0.86264656616415414</v>
      </c>
      <c r="J4328" t="str">
        <v>Block Group 4, Census Tract 302.03, Wilson County, Tennessee</v>
      </c>
    </row>
    <row r="4329" spans="1:10" x14ac:dyDescent="0.3">
      <c r="A4329" s="167" t="s">
        <v>7699</v>
      </c>
      <c r="B4329" s="168" t="s">
        <v>5239</v>
      </c>
      <c r="C4329" s="168" t="s">
        <v>7681</v>
      </c>
      <c r="D4329" s="169">
        <v>0</v>
      </c>
      <c r="E4329" s="169">
        <v>0</v>
      </c>
      <c r="F4329" s="169">
        <v>0</v>
      </c>
      <c r="G4329" s="169">
        <v>0</v>
      </c>
      <c r="H4329" s="165" t="e">
        <f t="shared" si="77"/>
        <v>#DIV/0!</v>
      </c>
      <c r="J4329" t="str">
        <v>Block Group 4, Census Tract 303.05, Wilson County, Tennessee</v>
      </c>
    </row>
    <row r="4330" spans="1:10" x14ac:dyDescent="0.3">
      <c r="A4330" s="167" t="s">
        <v>7699</v>
      </c>
      <c r="B4330" s="168" t="s">
        <v>5240</v>
      </c>
      <c r="C4330" s="168" t="s">
        <v>7681</v>
      </c>
      <c r="D4330" s="169">
        <v>0</v>
      </c>
      <c r="E4330" s="169">
        <v>0</v>
      </c>
      <c r="F4330" s="169">
        <v>0</v>
      </c>
      <c r="G4330" s="169">
        <v>0</v>
      </c>
      <c r="H4330" s="165" t="e">
        <f t="shared" si="77"/>
        <v>#DIV/0!</v>
      </c>
      <c r="J4330" t="str">
        <v>Block Group 4, Census Tract 305, Wilson County, Tennessee</v>
      </c>
    </row>
    <row r="4331" spans="1:10" x14ac:dyDescent="0.3">
      <c r="A4331" s="167" t="s">
        <v>7699</v>
      </c>
      <c r="B4331" s="168" t="s">
        <v>5241</v>
      </c>
      <c r="C4331" s="168" t="s">
        <v>7681</v>
      </c>
      <c r="D4331" s="169">
        <v>0</v>
      </c>
      <c r="E4331" s="169">
        <v>0</v>
      </c>
      <c r="F4331" s="169">
        <v>0</v>
      </c>
      <c r="G4331" s="169">
        <v>0</v>
      </c>
      <c r="H4331" s="165" t="e">
        <f t="shared" si="77"/>
        <v>#DIV/0!</v>
      </c>
      <c r="J4331" t="str">
        <v>Block Group 4, Census Tract 309.05, Wilson County, Tennessee</v>
      </c>
    </row>
    <row r="4332" spans="1:10" x14ac:dyDescent="0.3">
      <c r="A4332" s="167" t="s">
        <v>7699</v>
      </c>
      <c r="B4332" s="168" t="s">
        <v>5242</v>
      </c>
      <c r="C4332" s="168" t="s">
        <v>7681</v>
      </c>
      <c r="D4332" s="169">
        <v>0</v>
      </c>
      <c r="E4332" s="169">
        <v>0</v>
      </c>
      <c r="F4332" s="169">
        <v>0</v>
      </c>
      <c r="G4332" s="169">
        <v>0</v>
      </c>
      <c r="H4332" s="165" t="e">
        <f t="shared" si="77"/>
        <v>#DIV/0!</v>
      </c>
      <c r="J4332" t="str">
        <v>Block Group 4, Census Tract 309.07, Wilson County, Tennessee</v>
      </c>
    </row>
    <row r="4333" spans="1:10" x14ac:dyDescent="0.3">
      <c r="A4333" s="167" t="s">
        <v>7699</v>
      </c>
      <c r="B4333" s="168" t="s">
        <v>5243</v>
      </c>
      <c r="C4333" s="168" t="s">
        <v>7681</v>
      </c>
      <c r="D4333" s="169">
        <v>0</v>
      </c>
      <c r="E4333" s="169">
        <v>0</v>
      </c>
      <c r="F4333" s="169">
        <v>0</v>
      </c>
      <c r="G4333" s="169">
        <v>0</v>
      </c>
      <c r="H4333" s="165" t="e">
        <f t="shared" si="77"/>
        <v>#DIV/0!</v>
      </c>
      <c r="J4333" t="str">
        <v>Block Group 4, Census Tract 309.08, Wilson County, Tennessee</v>
      </c>
    </row>
    <row r="4334" spans="1:10" x14ac:dyDescent="0.3">
      <c r="A4334" s="167" t="s">
        <v>7699</v>
      </c>
      <c r="B4334" s="168" t="s">
        <v>5244</v>
      </c>
      <c r="C4334" s="168" t="s">
        <v>7682</v>
      </c>
      <c r="D4334" s="169">
        <v>140</v>
      </c>
      <c r="E4334" s="169">
        <v>415</v>
      </c>
      <c r="F4334" s="169">
        <v>590</v>
      </c>
      <c r="G4334" s="170">
        <v>1390</v>
      </c>
      <c r="H4334" s="165">
        <f t="shared" si="77"/>
        <v>0.29856115107913667</v>
      </c>
      <c r="J4334" t="str">
        <v>Block Group 4, Census Tract 31, Shelby County, Tennessee</v>
      </c>
    </row>
    <row r="4335" spans="1:10" x14ac:dyDescent="0.3">
      <c r="A4335" s="167" t="s">
        <v>7699</v>
      </c>
      <c r="B4335" s="168" t="s">
        <v>5245</v>
      </c>
      <c r="C4335" s="168" t="s">
        <v>7682</v>
      </c>
      <c r="D4335" s="169">
        <v>470</v>
      </c>
      <c r="E4335" s="169">
        <v>765</v>
      </c>
      <c r="F4335" s="170">
        <v>1150</v>
      </c>
      <c r="G4335" s="170">
        <v>1690</v>
      </c>
      <c r="H4335" s="165">
        <f t="shared" si="77"/>
        <v>0.4526627218934911</v>
      </c>
      <c r="J4335" t="str">
        <v>Block Group 4, Census Tract 310, Wilson County, Tennessee</v>
      </c>
    </row>
    <row r="4336" spans="1:10" x14ac:dyDescent="0.3">
      <c r="A4336" s="167" t="s">
        <v>7699</v>
      </c>
      <c r="B4336" s="168" t="s">
        <v>5246</v>
      </c>
      <c r="C4336" s="168" t="s">
        <v>7682</v>
      </c>
      <c r="D4336" s="169">
        <v>390</v>
      </c>
      <c r="E4336" s="169">
        <v>550</v>
      </c>
      <c r="F4336" s="169">
        <v>705</v>
      </c>
      <c r="G4336" s="170">
        <v>1190</v>
      </c>
      <c r="H4336" s="165">
        <f t="shared" si="77"/>
        <v>0.46218487394957986</v>
      </c>
      <c r="J4336" t="str">
        <v>Block Group 4, Census Tract 33, Hamilton County, Tennessee</v>
      </c>
    </row>
    <row r="4337" spans="1:10" x14ac:dyDescent="0.3">
      <c r="A4337" s="167" t="s">
        <v>7699</v>
      </c>
      <c r="B4337" s="168" t="s">
        <v>5247</v>
      </c>
      <c r="C4337" s="168" t="s">
        <v>7682</v>
      </c>
      <c r="D4337" s="169">
        <v>350</v>
      </c>
      <c r="E4337" s="169">
        <v>925</v>
      </c>
      <c r="F4337" s="170">
        <v>1195</v>
      </c>
      <c r="G4337" s="170">
        <v>1850</v>
      </c>
      <c r="H4337" s="165">
        <f t="shared" si="77"/>
        <v>0.5</v>
      </c>
      <c r="J4337" t="str">
        <v>Block Group 4, Census Tract 38.01, Knox County, Tennessee</v>
      </c>
    </row>
    <row r="4338" spans="1:10" x14ac:dyDescent="0.3">
      <c r="A4338" s="167" t="s">
        <v>7699</v>
      </c>
      <c r="B4338" s="168" t="s">
        <v>5248</v>
      </c>
      <c r="C4338" s="168" t="s">
        <v>7682</v>
      </c>
      <c r="D4338" s="169">
        <v>275</v>
      </c>
      <c r="E4338" s="169">
        <v>470</v>
      </c>
      <c r="F4338" s="169">
        <v>575</v>
      </c>
      <c r="G4338" s="170">
        <v>1190</v>
      </c>
      <c r="H4338" s="165">
        <f t="shared" si="77"/>
        <v>0.3949579831932773</v>
      </c>
      <c r="J4338" t="str">
        <v>Block Group 4, Census Tract 40, Knox County, Tennessee</v>
      </c>
    </row>
    <row r="4339" spans="1:10" x14ac:dyDescent="0.3">
      <c r="A4339" s="167" t="s">
        <v>7699</v>
      </c>
      <c r="B4339" s="168" t="s">
        <v>5249</v>
      </c>
      <c r="C4339" s="168" t="s">
        <v>7682</v>
      </c>
      <c r="D4339" s="169">
        <v>245</v>
      </c>
      <c r="E4339" s="169">
        <v>390</v>
      </c>
      <c r="F4339" s="169">
        <v>930</v>
      </c>
      <c r="G4339" s="170">
        <v>1555</v>
      </c>
      <c r="H4339" s="165">
        <f t="shared" si="77"/>
        <v>0.25080385852090031</v>
      </c>
      <c r="J4339" t="str">
        <v>Block Group 4, Census Tract 402.02, Union County, Tennessee</v>
      </c>
    </row>
    <row r="4340" spans="1:10" x14ac:dyDescent="0.3">
      <c r="A4340" s="167" t="s">
        <v>7699</v>
      </c>
      <c r="B4340" s="168" t="s">
        <v>5250</v>
      </c>
      <c r="C4340" s="168" t="s">
        <v>7682</v>
      </c>
      <c r="D4340" s="169">
        <v>380</v>
      </c>
      <c r="E4340" s="169">
        <v>715</v>
      </c>
      <c r="F4340" s="170">
        <v>1150</v>
      </c>
      <c r="G4340" s="170">
        <v>1735</v>
      </c>
      <c r="H4340" s="165">
        <f t="shared" si="77"/>
        <v>0.41210374639769454</v>
      </c>
      <c r="J4340" t="str">
        <v>Block Group 4, Census Tract 403.08, Rutherford County, Tennessee</v>
      </c>
    </row>
    <row r="4341" spans="1:10" x14ac:dyDescent="0.3">
      <c r="A4341" s="167" t="s">
        <v>7699</v>
      </c>
      <c r="B4341" s="168" t="s">
        <v>5251</v>
      </c>
      <c r="C4341" s="168" t="s">
        <v>7682</v>
      </c>
      <c r="D4341" s="169">
        <v>540</v>
      </c>
      <c r="E4341" s="170">
        <v>1160</v>
      </c>
      <c r="F4341" s="170">
        <v>1490</v>
      </c>
      <c r="G4341" s="170">
        <v>2445</v>
      </c>
      <c r="H4341" s="165">
        <f t="shared" si="77"/>
        <v>0.47443762781186094</v>
      </c>
      <c r="J4341" t="str">
        <v>Block Group 4, Census Tract 405, Sullivan County, Tennessee</v>
      </c>
    </row>
    <row r="4342" spans="1:10" x14ac:dyDescent="0.3">
      <c r="A4342" s="167" t="s">
        <v>7699</v>
      </c>
      <c r="B4342" s="168" t="s">
        <v>5252</v>
      </c>
      <c r="C4342" s="168" t="s">
        <v>7682</v>
      </c>
      <c r="D4342" s="169">
        <v>125</v>
      </c>
      <c r="E4342" s="169">
        <v>345</v>
      </c>
      <c r="F4342" s="169">
        <v>525</v>
      </c>
      <c r="G4342" s="170">
        <v>1070</v>
      </c>
      <c r="H4342" s="165">
        <f t="shared" si="77"/>
        <v>0.32242990654205606</v>
      </c>
      <c r="J4342" t="str">
        <v>Block Group 4, Census Tract 405.01, Rutherford County, Tennessee</v>
      </c>
    </row>
    <row r="4343" spans="1:10" x14ac:dyDescent="0.3">
      <c r="A4343" s="167" t="s">
        <v>7699</v>
      </c>
      <c r="B4343" s="168" t="s">
        <v>5253</v>
      </c>
      <c r="C4343" s="168" t="s">
        <v>7682</v>
      </c>
      <c r="D4343" s="169">
        <v>280</v>
      </c>
      <c r="E4343" s="169">
        <v>335</v>
      </c>
      <c r="F4343" s="169">
        <v>530</v>
      </c>
      <c r="G4343" s="170">
        <v>1010</v>
      </c>
      <c r="H4343" s="165">
        <f t="shared" si="77"/>
        <v>0.3316831683168317</v>
      </c>
      <c r="J4343" t="str">
        <v>Block Group 4, Census Tract 405.02, Rutherford County, Tennessee</v>
      </c>
    </row>
    <row r="4344" spans="1:10" x14ac:dyDescent="0.3">
      <c r="A4344" s="167" t="s">
        <v>7699</v>
      </c>
      <c r="B4344" s="168" t="s">
        <v>5254</v>
      </c>
      <c r="C4344" s="168" t="s">
        <v>7682</v>
      </c>
      <c r="D4344" s="169">
        <v>300</v>
      </c>
      <c r="E4344" s="169">
        <v>720</v>
      </c>
      <c r="F4344" s="170">
        <v>1050</v>
      </c>
      <c r="G4344" s="170">
        <v>1835</v>
      </c>
      <c r="H4344" s="165">
        <f t="shared" si="77"/>
        <v>0.39237057220708449</v>
      </c>
      <c r="J4344" t="str">
        <v>Block Group 4, Census Tract 406, Rutherford County, Tennessee</v>
      </c>
    </row>
    <row r="4345" spans="1:10" x14ac:dyDescent="0.3">
      <c r="A4345" s="167" t="s">
        <v>7699</v>
      </c>
      <c r="B4345" s="168" t="s">
        <v>5255</v>
      </c>
      <c r="C4345" s="168" t="s">
        <v>7682</v>
      </c>
      <c r="D4345" s="169">
        <v>200</v>
      </c>
      <c r="E4345" s="169">
        <v>405</v>
      </c>
      <c r="F4345" s="169">
        <v>550</v>
      </c>
      <c r="G4345" s="169">
        <v>835</v>
      </c>
      <c r="H4345" s="165">
        <f t="shared" si="77"/>
        <v>0.48502994011976047</v>
      </c>
      <c r="J4345" t="str">
        <v>Block Group 4, Census Tract 407, Tipton County, Tennessee</v>
      </c>
    </row>
    <row r="4346" spans="1:10" x14ac:dyDescent="0.3">
      <c r="A4346" s="167" t="s">
        <v>7699</v>
      </c>
      <c r="B4346" s="168" t="s">
        <v>5256</v>
      </c>
      <c r="C4346" s="168" t="s">
        <v>7682</v>
      </c>
      <c r="D4346" s="169">
        <v>90</v>
      </c>
      <c r="E4346" s="169">
        <v>575</v>
      </c>
      <c r="F4346" s="170">
        <v>1150</v>
      </c>
      <c r="G4346" s="170">
        <v>1930</v>
      </c>
      <c r="H4346" s="165">
        <f t="shared" si="77"/>
        <v>0.29792746113989638</v>
      </c>
      <c r="J4346" t="str">
        <v>Block Group 4, Census Tract 408.06, Rutherford County, Tennessee</v>
      </c>
    </row>
    <row r="4347" spans="1:10" x14ac:dyDescent="0.3">
      <c r="A4347" s="167" t="s">
        <v>7699</v>
      </c>
      <c r="B4347" s="168" t="s">
        <v>5257</v>
      </c>
      <c r="C4347" s="168" t="s">
        <v>7683</v>
      </c>
      <c r="D4347" s="169">
        <v>95</v>
      </c>
      <c r="E4347" s="169">
        <v>260</v>
      </c>
      <c r="F4347" s="169">
        <v>445</v>
      </c>
      <c r="G4347" s="170">
        <v>1280</v>
      </c>
      <c r="H4347" s="165">
        <f t="shared" si="77"/>
        <v>0.203125</v>
      </c>
      <c r="J4347" t="str">
        <v>Block Group 4, Census Tract 41, Knox County, Tennessee</v>
      </c>
    </row>
    <row r="4348" spans="1:10" x14ac:dyDescent="0.3">
      <c r="A4348" s="167" t="s">
        <v>7699</v>
      </c>
      <c r="B4348" s="168" t="s">
        <v>5258</v>
      </c>
      <c r="C4348" s="168" t="s">
        <v>7683</v>
      </c>
      <c r="D4348" s="169">
        <v>185</v>
      </c>
      <c r="E4348" s="169">
        <v>470</v>
      </c>
      <c r="F4348" s="170">
        <v>1235</v>
      </c>
      <c r="G4348" s="170">
        <v>1840</v>
      </c>
      <c r="H4348" s="165">
        <f t="shared" si="77"/>
        <v>0.25543478260869568</v>
      </c>
      <c r="J4348" t="str">
        <v>Block Group 4, Census Tract 410, Rutherford County, Tennessee</v>
      </c>
    </row>
    <row r="4349" spans="1:10" x14ac:dyDescent="0.3">
      <c r="A4349" s="167" t="s">
        <v>7699</v>
      </c>
      <c r="B4349" s="168" t="s">
        <v>5259</v>
      </c>
      <c r="C4349" s="168" t="s">
        <v>7683</v>
      </c>
      <c r="D4349" s="169">
        <v>350</v>
      </c>
      <c r="E4349" s="169">
        <v>525</v>
      </c>
      <c r="F4349" s="169">
        <v>835</v>
      </c>
      <c r="G4349" s="170">
        <v>1590</v>
      </c>
      <c r="H4349" s="165">
        <f t="shared" si="77"/>
        <v>0.330188679245283</v>
      </c>
      <c r="J4349" t="str">
        <v>Block Group 4, Census Tract 412, Sullivan County, Tennessee</v>
      </c>
    </row>
    <row r="4350" spans="1:10" x14ac:dyDescent="0.3">
      <c r="A4350" s="167" t="s">
        <v>7699</v>
      </c>
      <c r="B4350" s="168" t="s">
        <v>5260</v>
      </c>
      <c r="C4350" s="168" t="s">
        <v>7683</v>
      </c>
      <c r="D4350" s="169">
        <v>565</v>
      </c>
      <c r="E4350" s="169">
        <v>850</v>
      </c>
      <c r="F4350" s="170">
        <v>1075</v>
      </c>
      <c r="G4350" s="170">
        <v>2030</v>
      </c>
      <c r="H4350" s="165">
        <f t="shared" si="77"/>
        <v>0.41871921182266009</v>
      </c>
      <c r="J4350" t="str">
        <v>Block Group 4, Census Tract 414, Sullivan County, Tennessee</v>
      </c>
    </row>
    <row r="4351" spans="1:10" x14ac:dyDescent="0.3">
      <c r="A4351" s="167" t="s">
        <v>7699</v>
      </c>
      <c r="B4351" s="168" t="s">
        <v>5261</v>
      </c>
      <c r="C4351" s="168" t="s">
        <v>7683</v>
      </c>
      <c r="D4351" s="169">
        <v>300</v>
      </c>
      <c r="E4351" s="169">
        <v>475</v>
      </c>
      <c r="F4351" s="169">
        <v>970</v>
      </c>
      <c r="G4351" s="170">
        <v>1620</v>
      </c>
      <c r="H4351" s="165">
        <f t="shared" si="77"/>
        <v>0.2932098765432099</v>
      </c>
      <c r="J4351" t="str">
        <v>Block Group 4, Census Tract 417, Rutherford County, Tennessee</v>
      </c>
    </row>
    <row r="4352" spans="1:10" x14ac:dyDescent="0.3">
      <c r="A4352" s="167" t="s">
        <v>7699</v>
      </c>
      <c r="B4352" s="168" t="s">
        <v>5262</v>
      </c>
      <c r="C4352" s="168" t="s">
        <v>7683</v>
      </c>
      <c r="D4352" s="169">
        <v>125</v>
      </c>
      <c r="E4352" s="169">
        <v>350</v>
      </c>
      <c r="F4352" s="169">
        <v>490</v>
      </c>
      <c r="G4352" s="169">
        <v>920</v>
      </c>
      <c r="H4352" s="165">
        <f t="shared" si="77"/>
        <v>0.38043478260869568</v>
      </c>
      <c r="J4352" t="str">
        <v>Block Group 4, Census Tract 419, Rutherford County, Tennessee</v>
      </c>
    </row>
    <row r="4353" spans="1:10" x14ac:dyDescent="0.3">
      <c r="A4353" s="167" t="s">
        <v>7699</v>
      </c>
      <c r="B4353" s="168" t="s">
        <v>5263</v>
      </c>
      <c r="C4353" s="168" t="s">
        <v>7683</v>
      </c>
      <c r="D4353" s="169">
        <v>320</v>
      </c>
      <c r="E4353" s="169">
        <v>370</v>
      </c>
      <c r="F4353" s="169">
        <v>500</v>
      </c>
      <c r="G4353" s="170">
        <v>1095</v>
      </c>
      <c r="H4353" s="165">
        <f t="shared" si="77"/>
        <v>0.33789954337899542</v>
      </c>
      <c r="J4353" t="str">
        <v>Block Group 4, Census Tract 421, Sullivan County, Tennessee</v>
      </c>
    </row>
    <row r="4354" spans="1:10" x14ac:dyDescent="0.3">
      <c r="A4354" s="167" t="s">
        <v>7699</v>
      </c>
      <c r="B4354" s="168" t="s">
        <v>5264</v>
      </c>
      <c r="C4354" s="168" t="s">
        <v>7683</v>
      </c>
      <c r="D4354" s="169">
        <v>295</v>
      </c>
      <c r="E4354" s="169">
        <v>540</v>
      </c>
      <c r="F4354" s="169">
        <v>815</v>
      </c>
      <c r="G4354" s="170">
        <v>1405</v>
      </c>
      <c r="H4354" s="165">
        <f t="shared" si="77"/>
        <v>0.38434163701067614</v>
      </c>
      <c r="J4354" t="str">
        <v>Block Group 4, Census Tract 421.01, Rutherford County, Tennessee</v>
      </c>
    </row>
    <row r="4355" spans="1:10" x14ac:dyDescent="0.3">
      <c r="A4355" s="167" t="s">
        <v>7699</v>
      </c>
      <c r="B4355" s="168" t="s">
        <v>5265</v>
      </c>
      <c r="C4355" s="168" t="s">
        <v>7683</v>
      </c>
      <c r="D4355" s="169">
        <v>240</v>
      </c>
      <c r="E4355" s="169">
        <v>425</v>
      </c>
      <c r="F4355" s="169">
        <v>505</v>
      </c>
      <c r="G4355" s="169">
        <v>655</v>
      </c>
      <c r="H4355" s="165">
        <f t="shared" si="77"/>
        <v>0.64885496183206104</v>
      </c>
      <c r="J4355" t="str">
        <v>Block Group 4, Census Tract 423, Sullivan County, Tennessee</v>
      </c>
    </row>
    <row r="4356" spans="1:10" x14ac:dyDescent="0.3">
      <c r="A4356" s="167" t="s">
        <v>7699</v>
      </c>
      <c r="B4356" s="168" t="s">
        <v>5266</v>
      </c>
      <c r="C4356" s="168" t="s">
        <v>7683</v>
      </c>
      <c r="D4356" s="169">
        <v>105</v>
      </c>
      <c r="E4356" s="169">
        <v>165</v>
      </c>
      <c r="F4356" s="169">
        <v>220</v>
      </c>
      <c r="G4356" s="169">
        <v>995</v>
      </c>
      <c r="H4356" s="165">
        <f t="shared" ref="H4356:H4419" si="78">E4356/G4356</f>
        <v>0.16582914572864321</v>
      </c>
      <c r="J4356" t="str">
        <v>Block Group 4, Census Tract 428.02, Sullivan County, Tennessee</v>
      </c>
    </row>
    <row r="4357" spans="1:10" x14ac:dyDescent="0.3">
      <c r="A4357" s="167" t="s">
        <v>7699</v>
      </c>
      <c r="B4357" s="168" t="s">
        <v>5267</v>
      </c>
      <c r="C4357" s="168" t="s">
        <v>7683</v>
      </c>
      <c r="D4357" s="169">
        <v>0</v>
      </c>
      <c r="E4357" s="169">
        <v>0</v>
      </c>
      <c r="F4357" s="169">
        <v>0</v>
      </c>
      <c r="G4357" s="169">
        <v>0</v>
      </c>
      <c r="H4357" s="165" t="e">
        <f t="shared" si="78"/>
        <v>#DIV/0!</v>
      </c>
      <c r="J4357" t="str">
        <v>Block Group 4, Census Tract 432.02, Sullivan County, Tennessee</v>
      </c>
    </row>
    <row r="4358" spans="1:10" x14ac:dyDescent="0.3">
      <c r="A4358" s="167" t="s">
        <v>7699</v>
      </c>
      <c r="B4358" s="168" t="s">
        <v>5268</v>
      </c>
      <c r="C4358" s="168" t="s">
        <v>7683</v>
      </c>
      <c r="D4358" s="169">
        <v>0</v>
      </c>
      <c r="E4358" s="169">
        <v>0</v>
      </c>
      <c r="F4358" s="169">
        <v>0</v>
      </c>
      <c r="G4358" s="169">
        <v>0</v>
      </c>
      <c r="H4358" s="165" t="e">
        <f t="shared" si="78"/>
        <v>#DIV/0!</v>
      </c>
      <c r="J4358" t="str">
        <v>Block Group 4, Census Tract 433.02, Sullivan County, Tennessee</v>
      </c>
    </row>
    <row r="4359" spans="1:10" x14ac:dyDescent="0.3">
      <c r="A4359" s="167" t="s">
        <v>7699</v>
      </c>
      <c r="B4359" s="168" t="s">
        <v>5269</v>
      </c>
      <c r="C4359" s="168" t="s">
        <v>7684</v>
      </c>
      <c r="D4359" s="169">
        <v>605</v>
      </c>
      <c r="E4359" s="169">
        <v>800</v>
      </c>
      <c r="F4359" s="170">
        <v>1010</v>
      </c>
      <c r="G4359" s="170">
        <v>1030</v>
      </c>
      <c r="H4359" s="165">
        <f t="shared" si="78"/>
        <v>0.77669902912621358</v>
      </c>
      <c r="J4359" t="str">
        <v>Block Group 4, Census Tract 48, Knox County, Tennessee</v>
      </c>
    </row>
    <row r="4360" spans="1:10" x14ac:dyDescent="0.3">
      <c r="A4360" s="167" t="s">
        <v>7699</v>
      </c>
      <c r="B4360" s="168" t="s">
        <v>5270</v>
      </c>
      <c r="C4360" s="168" t="s">
        <v>7684</v>
      </c>
      <c r="D4360" s="169">
        <v>510</v>
      </c>
      <c r="E4360" s="169">
        <v>735</v>
      </c>
      <c r="F4360" s="169">
        <v>775</v>
      </c>
      <c r="G4360" s="170">
        <v>1090</v>
      </c>
      <c r="H4360" s="165">
        <f t="shared" si="78"/>
        <v>0.67431192660550454</v>
      </c>
      <c r="J4360" t="str">
        <v>Block Group 4, Census Tract 5004.02, Grainger County, Tennessee</v>
      </c>
    </row>
    <row r="4361" spans="1:10" x14ac:dyDescent="0.3">
      <c r="A4361" s="167" t="s">
        <v>7699</v>
      </c>
      <c r="B4361" s="168" t="s">
        <v>5271</v>
      </c>
      <c r="C4361" s="168" t="s">
        <v>7684</v>
      </c>
      <c r="D4361" s="169">
        <v>575</v>
      </c>
      <c r="E4361" s="170">
        <v>1030</v>
      </c>
      <c r="F4361" s="170">
        <v>1390</v>
      </c>
      <c r="G4361" s="170">
        <v>1880</v>
      </c>
      <c r="H4361" s="165">
        <f t="shared" si="78"/>
        <v>0.5478723404255319</v>
      </c>
      <c r="J4361" t="str">
        <v>Block Group 4, Census Tract 501.02, Marion County, Tennessee</v>
      </c>
    </row>
    <row r="4362" spans="1:10" x14ac:dyDescent="0.3">
      <c r="A4362" s="167" t="s">
        <v>7699</v>
      </c>
      <c r="B4362" s="168" t="s">
        <v>5272</v>
      </c>
      <c r="C4362" s="168" t="s">
        <v>7684</v>
      </c>
      <c r="D4362" s="169">
        <v>115</v>
      </c>
      <c r="E4362" s="169">
        <v>420</v>
      </c>
      <c r="F4362" s="169">
        <v>780</v>
      </c>
      <c r="G4362" s="169">
        <v>815</v>
      </c>
      <c r="H4362" s="165">
        <f t="shared" si="78"/>
        <v>0.51533742331288346</v>
      </c>
      <c r="J4362" t="str">
        <v>Block Group 4, Census Tract 502, Hawkins County, Tennessee</v>
      </c>
    </row>
    <row r="4363" spans="1:10" x14ac:dyDescent="0.3">
      <c r="A4363" s="167" t="s">
        <v>7699</v>
      </c>
      <c r="B4363" s="168" t="s">
        <v>5273</v>
      </c>
      <c r="C4363" s="168" t="s">
        <v>7684</v>
      </c>
      <c r="D4363" s="169">
        <v>430</v>
      </c>
      <c r="E4363" s="169">
        <v>610</v>
      </c>
      <c r="F4363" s="169">
        <v>690</v>
      </c>
      <c r="G4363" s="169">
        <v>900</v>
      </c>
      <c r="H4363" s="165">
        <f t="shared" si="78"/>
        <v>0.67777777777777781</v>
      </c>
      <c r="J4363" t="str">
        <v>Block Group 4, Census Tract 502, Lauderdale County, Tennessee</v>
      </c>
    </row>
    <row r="4364" spans="1:10" x14ac:dyDescent="0.3">
      <c r="A4364" s="167" t="s">
        <v>7699</v>
      </c>
      <c r="B4364" s="168" t="s">
        <v>5274</v>
      </c>
      <c r="C4364" s="168" t="s">
        <v>7684</v>
      </c>
      <c r="D4364" s="169">
        <v>285</v>
      </c>
      <c r="E4364" s="169">
        <v>625</v>
      </c>
      <c r="F4364" s="169">
        <v>700</v>
      </c>
      <c r="G4364" s="170">
        <v>1060</v>
      </c>
      <c r="H4364" s="165">
        <f t="shared" si="78"/>
        <v>0.589622641509434</v>
      </c>
      <c r="J4364" t="str">
        <v>Block Group 4, Census Tract 503.01, Marion County, Tennessee</v>
      </c>
    </row>
    <row r="4365" spans="1:10" x14ac:dyDescent="0.3">
      <c r="A4365" s="167" t="s">
        <v>7699</v>
      </c>
      <c r="B4365" s="168" t="s">
        <v>5275</v>
      </c>
      <c r="C4365" s="168" t="s">
        <v>7684</v>
      </c>
      <c r="D4365" s="169">
        <v>275</v>
      </c>
      <c r="E4365" s="169">
        <v>475</v>
      </c>
      <c r="F4365" s="169">
        <v>830</v>
      </c>
      <c r="G4365" s="169">
        <v>950</v>
      </c>
      <c r="H4365" s="165">
        <f t="shared" si="78"/>
        <v>0.5</v>
      </c>
      <c r="J4365" t="str">
        <v>Block Group 4, Census Tract 505.03, Hawkins County, Tennessee</v>
      </c>
    </row>
    <row r="4366" spans="1:10" x14ac:dyDescent="0.3">
      <c r="A4366" s="167" t="s">
        <v>7699</v>
      </c>
      <c r="B4366" s="168" t="s">
        <v>5276</v>
      </c>
      <c r="C4366" s="168" t="s">
        <v>7684</v>
      </c>
      <c r="D4366" s="169">
        <v>970</v>
      </c>
      <c r="E4366" s="170">
        <v>1330</v>
      </c>
      <c r="F4366" s="170">
        <v>1485</v>
      </c>
      <c r="G4366" s="170">
        <v>1505</v>
      </c>
      <c r="H4366" s="165">
        <f t="shared" si="78"/>
        <v>0.88372093023255816</v>
      </c>
      <c r="J4366" t="str">
        <v>Block Group 4, Census Tract 505.05, Lauderdale County, Tennessee</v>
      </c>
    </row>
    <row r="4367" spans="1:10" x14ac:dyDescent="0.3">
      <c r="A4367" s="167" t="s">
        <v>7699</v>
      </c>
      <c r="B4367" s="168" t="s">
        <v>5277</v>
      </c>
      <c r="C4367" s="168" t="s">
        <v>7684</v>
      </c>
      <c r="D4367" s="169">
        <v>435</v>
      </c>
      <c r="E4367" s="169">
        <v>595</v>
      </c>
      <c r="F4367" s="169">
        <v>945</v>
      </c>
      <c r="G4367" s="170">
        <v>1190</v>
      </c>
      <c r="H4367" s="165">
        <f t="shared" si="78"/>
        <v>0.5</v>
      </c>
      <c r="J4367" t="str">
        <v>Block Group 4, Census Tract 506.01, Hawkins County, Tennessee</v>
      </c>
    </row>
    <row r="4368" spans="1:10" x14ac:dyDescent="0.3">
      <c r="A4368" s="167" t="s">
        <v>7699</v>
      </c>
      <c r="B4368" s="168" t="s">
        <v>5278</v>
      </c>
      <c r="C4368" s="168" t="s">
        <v>7684</v>
      </c>
      <c r="D4368" s="169">
        <v>635</v>
      </c>
      <c r="E4368" s="169">
        <v>685</v>
      </c>
      <c r="F4368" s="169">
        <v>690</v>
      </c>
      <c r="G4368" s="169">
        <v>690</v>
      </c>
      <c r="H4368" s="165">
        <f t="shared" si="78"/>
        <v>0.99275362318840576</v>
      </c>
      <c r="J4368" t="str">
        <v>Block Group 4, Census Tract 508.01, Williamson County, Tennessee</v>
      </c>
    </row>
    <row r="4369" spans="1:10" x14ac:dyDescent="0.3">
      <c r="A4369" s="167" t="s">
        <v>7699</v>
      </c>
      <c r="B4369" s="168" t="s">
        <v>5279</v>
      </c>
      <c r="C4369" s="168" t="s">
        <v>7684</v>
      </c>
      <c r="D4369" s="169">
        <v>315</v>
      </c>
      <c r="E4369" s="169">
        <v>670</v>
      </c>
      <c r="F4369" s="169">
        <v>920</v>
      </c>
      <c r="G4369" s="170">
        <v>1125</v>
      </c>
      <c r="H4369" s="165">
        <f t="shared" si="78"/>
        <v>0.5955555555555555</v>
      </c>
      <c r="J4369" t="str">
        <v>Block Group 4, Census Tract 509.05, Williamson County, Tennessee</v>
      </c>
    </row>
    <row r="4370" spans="1:10" x14ac:dyDescent="0.3">
      <c r="A4370" s="167" t="s">
        <v>7699</v>
      </c>
      <c r="B4370" s="168" t="s">
        <v>5280</v>
      </c>
      <c r="C4370" s="168" t="s">
        <v>7684</v>
      </c>
      <c r="D4370" s="169">
        <v>565</v>
      </c>
      <c r="E4370" s="169">
        <v>945</v>
      </c>
      <c r="F4370" s="170">
        <v>1240</v>
      </c>
      <c r="G4370" s="170">
        <v>2335</v>
      </c>
      <c r="H4370" s="165">
        <f t="shared" si="78"/>
        <v>0.40471092077087795</v>
      </c>
      <c r="J4370" t="str">
        <v>Block Group 4, Census Tract 510.02, Williamson County, Tennessee</v>
      </c>
    </row>
    <row r="4371" spans="1:10" x14ac:dyDescent="0.3">
      <c r="A4371" s="167" t="s">
        <v>7699</v>
      </c>
      <c r="B4371" s="168" t="s">
        <v>5281</v>
      </c>
      <c r="C4371" s="168" t="s">
        <v>7684</v>
      </c>
      <c r="D4371" s="169">
        <v>470</v>
      </c>
      <c r="E4371" s="169">
        <v>900</v>
      </c>
      <c r="F4371" s="170">
        <v>1135</v>
      </c>
      <c r="G4371" s="170">
        <v>1430</v>
      </c>
      <c r="H4371" s="165">
        <f t="shared" si="78"/>
        <v>0.62937062937062938</v>
      </c>
      <c r="J4371" t="str">
        <v>Block Group 4, Census Tract 511, Williamson County, Tennessee</v>
      </c>
    </row>
    <row r="4372" spans="1:10" x14ac:dyDescent="0.3">
      <c r="A4372" s="167" t="s">
        <v>7699</v>
      </c>
      <c r="B4372" s="168" t="s">
        <v>5282</v>
      </c>
      <c r="C4372" s="168" t="s">
        <v>7684</v>
      </c>
      <c r="D4372" s="169">
        <v>135</v>
      </c>
      <c r="E4372" s="169">
        <v>340</v>
      </c>
      <c r="F4372" s="169">
        <v>410</v>
      </c>
      <c r="G4372" s="169">
        <v>490</v>
      </c>
      <c r="H4372" s="165">
        <f t="shared" si="78"/>
        <v>0.69387755102040816</v>
      </c>
      <c r="J4372" t="str">
        <v>Block Group 4, Census Tract 57.01, Knox County, Tennessee</v>
      </c>
    </row>
    <row r="4373" spans="1:10" x14ac:dyDescent="0.3">
      <c r="A4373" s="167" t="s">
        <v>7699</v>
      </c>
      <c r="B4373" s="168" t="s">
        <v>5283</v>
      </c>
      <c r="C4373" s="168" t="s">
        <v>7684</v>
      </c>
      <c r="D4373" s="169">
        <v>265</v>
      </c>
      <c r="E4373" s="169">
        <v>590</v>
      </c>
      <c r="F4373" s="169">
        <v>910</v>
      </c>
      <c r="G4373" s="170">
        <v>1445</v>
      </c>
      <c r="H4373" s="165">
        <f t="shared" si="78"/>
        <v>0.40830449826989618</v>
      </c>
      <c r="J4373" t="str">
        <v>Block Group 4, Census Tract 57.04, Knox County, Tennessee</v>
      </c>
    </row>
    <row r="4374" spans="1:10" x14ac:dyDescent="0.3">
      <c r="A4374" s="167" t="s">
        <v>7699</v>
      </c>
      <c r="B4374" s="168" t="s">
        <v>5284</v>
      </c>
      <c r="C4374" s="168" t="s">
        <v>7684</v>
      </c>
      <c r="D4374" s="169">
        <v>225</v>
      </c>
      <c r="E4374" s="169">
        <v>505</v>
      </c>
      <c r="F4374" s="169">
        <v>710</v>
      </c>
      <c r="G4374" s="170">
        <v>1800</v>
      </c>
      <c r="H4374" s="165">
        <f t="shared" si="78"/>
        <v>0.28055555555555556</v>
      </c>
      <c r="J4374" t="str">
        <v>Block Group 4, Census Tract 58.10, Knox County, Tennessee</v>
      </c>
    </row>
    <row r="4375" spans="1:10" x14ac:dyDescent="0.3">
      <c r="A4375" s="167" t="s">
        <v>7699</v>
      </c>
      <c r="B4375" s="168" t="s">
        <v>5285</v>
      </c>
      <c r="C4375" s="168" t="s">
        <v>7684</v>
      </c>
      <c r="D4375" s="169">
        <v>405</v>
      </c>
      <c r="E4375" s="169">
        <v>755</v>
      </c>
      <c r="F4375" s="170">
        <v>1065</v>
      </c>
      <c r="G4375" s="170">
        <v>1550</v>
      </c>
      <c r="H4375" s="165">
        <f t="shared" si="78"/>
        <v>0.48709677419354841</v>
      </c>
      <c r="J4375" t="str">
        <v>Block Group 4, Census Tract 601, Loudon County, Tennessee</v>
      </c>
    </row>
    <row r="4376" spans="1:10" x14ac:dyDescent="0.3">
      <c r="A4376" s="167" t="s">
        <v>7699</v>
      </c>
      <c r="B4376" s="168" t="s">
        <v>5286</v>
      </c>
      <c r="C4376" s="168" t="s">
        <v>7684</v>
      </c>
      <c r="D4376" s="169">
        <v>65</v>
      </c>
      <c r="E4376" s="169">
        <v>245</v>
      </c>
      <c r="F4376" s="169">
        <v>535</v>
      </c>
      <c r="G4376" s="170">
        <v>1705</v>
      </c>
      <c r="H4376" s="165">
        <f t="shared" si="78"/>
        <v>0.14369501466275661</v>
      </c>
      <c r="J4376" t="str">
        <v>Block Group 4, Census Tract 602.04, Loudon County, Tennessee</v>
      </c>
    </row>
    <row r="4377" spans="1:10" x14ac:dyDescent="0.3">
      <c r="A4377" s="167" t="s">
        <v>7699</v>
      </c>
      <c r="B4377" s="168" t="s">
        <v>5287</v>
      </c>
      <c r="C4377" s="168" t="s">
        <v>7684</v>
      </c>
      <c r="D4377" s="169">
        <v>130</v>
      </c>
      <c r="E4377" s="169">
        <v>420</v>
      </c>
      <c r="F4377" s="169">
        <v>785</v>
      </c>
      <c r="G4377" s="170">
        <v>2330</v>
      </c>
      <c r="H4377" s="165">
        <f t="shared" si="78"/>
        <v>0.18025751072961374</v>
      </c>
      <c r="J4377" t="str">
        <v>Block Group 4, Census Tract 603, Fayette County, Tennessee</v>
      </c>
    </row>
    <row r="4378" spans="1:10" x14ac:dyDescent="0.3">
      <c r="A4378" s="167" t="s">
        <v>7699</v>
      </c>
      <c r="B4378" s="168" t="s">
        <v>5288</v>
      </c>
      <c r="C4378" s="168" t="s">
        <v>7684</v>
      </c>
      <c r="D4378" s="169">
        <v>215</v>
      </c>
      <c r="E4378" s="169">
        <v>395</v>
      </c>
      <c r="F4378" s="169">
        <v>580</v>
      </c>
      <c r="G4378" s="169">
        <v>885</v>
      </c>
      <c r="H4378" s="165">
        <f t="shared" si="78"/>
        <v>0.4463276836158192</v>
      </c>
      <c r="J4378" t="str">
        <v>Block Group 4, Census Tract 605.01, Dickson County, Tennessee</v>
      </c>
    </row>
    <row r="4379" spans="1:10" x14ac:dyDescent="0.3">
      <c r="A4379" s="167" t="s">
        <v>7699</v>
      </c>
      <c r="B4379" s="168" t="s">
        <v>5289</v>
      </c>
      <c r="C4379" s="168" t="s">
        <v>7684</v>
      </c>
      <c r="D4379" s="169">
        <v>445</v>
      </c>
      <c r="E4379" s="169">
        <v>955</v>
      </c>
      <c r="F4379" s="170">
        <v>1175</v>
      </c>
      <c r="G4379" s="170">
        <v>1695</v>
      </c>
      <c r="H4379" s="165">
        <f t="shared" si="78"/>
        <v>0.56342182890855452</v>
      </c>
      <c r="J4379" t="str">
        <v>Block Group 4, Census Tract 605.01, Fayette County, Tennessee</v>
      </c>
    </row>
    <row r="4380" spans="1:10" x14ac:dyDescent="0.3">
      <c r="A4380" s="167" t="s">
        <v>7699</v>
      </c>
      <c r="B4380" s="168" t="s">
        <v>5290</v>
      </c>
      <c r="C4380" s="168" t="s">
        <v>7684</v>
      </c>
      <c r="D4380" s="169">
        <v>275</v>
      </c>
      <c r="E4380" s="169">
        <v>585</v>
      </c>
      <c r="F4380" s="169">
        <v>865</v>
      </c>
      <c r="G4380" s="170">
        <v>1175</v>
      </c>
      <c r="H4380" s="165">
        <f t="shared" si="78"/>
        <v>0.49787234042553191</v>
      </c>
      <c r="J4380" t="str">
        <v>Block Group 4, Census Tract 605.01, Washington County, Tennessee</v>
      </c>
    </row>
    <row r="4381" spans="1:10" x14ac:dyDescent="0.3">
      <c r="A4381" s="167" t="s">
        <v>7699</v>
      </c>
      <c r="B4381" s="168" t="s">
        <v>5291</v>
      </c>
      <c r="C4381" s="168" t="s">
        <v>7684</v>
      </c>
      <c r="D4381" s="169">
        <v>415</v>
      </c>
      <c r="E4381" s="169">
        <v>535</v>
      </c>
      <c r="F4381" s="169">
        <v>720</v>
      </c>
      <c r="G4381" s="170">
        <v>1405</v>
      </c>
      <c r="H4381" s="165">
        <f t="shared" si="78"/>
        <v>0.38078291814946619</v>
      </c>
      <c r="J4381" t="str">
        <v>Block Group 4, Census Tract 605.02, Fayette County, Tennessee</v>
      </c>
    </row>
    <row r="4382" spans="1:10" x14ac:dyDescent="0.3">
      <c r="A4382" s="167" t="s">
        <v>7699</v>
      </c>
      <c r="B4382" s="168" t="s">
        <v>5292</v>
      </c>
      <c r="C4382" s="168" t="s">
        <v>7684</v>
      </c>
      <c r="D4382" s="169">
        <v>240</v>
      </c>
      <c r="E4382" s="169">
        <v>560</v>
      </c>
      <c r="F4382" s="169">
        <v>875</v>
      </c>
      <c r="G4382" s="170">
        <v>1815</v>
      </c>
      <c r="H4382" s="165">
        <f t="shared" si="78"/>
        <v>0.30853994490358128</v>
      </c>
      <c r="J4382" t="str">
        <v>Block Group 4, Census Tract 606, Fayette County, Tennessee</v>
      </c>
    </row>
    <row r="4383" spans="1:10" x14ac:dyDescent="0.3">
      <c r="A4383" s="167" t="s">
        <v>7699</v>
      </c>
      <c r="B4383" s="168" t="s">
        <v>5293</v>
      </c>
      <c r="C4383" s="168" t="s">
        <v>7684</v>
      </c>
      <c r="D4383" s="169">
        <v>135</v>
      </c>
      <c r="E4383" s="169">
        <v>150</v>
      </c>
      <c r="F4383" s="169">
        <v>280</v>
      </c>
      <c r="G4383" s="169">
        <v>650</v>
      </c>
      <c r="H4383" s="165">
        <f t="shared" si="78"/>
        <v>0.23076923076923078</v>
      </c>
      <c r="J4383" t="str">
        <v>Block Group 4, Census Tract 606, Loudon County, Tennessee</v>
      </c>
    </row>
    <row r="4384" spans="1:10" x14ac:dyDescent="0.3">
      <c r="A4384" s="167" t="s">
        <v>7699</v>
      </c>
      <c r="B4384" s="168" t="s">
        <v>5294</v>
      </c>
      <c r="C4384" s="168" t="s">
        <v>7684</v>
      </c>
      <c r="D4384" s="169">
        <v>225</v>
      </c>
      <c r="E4384" s="169">
        <v>305</v>
      </c>
      <c r="F4384" s="169">
        <v>500</v>
      </c>
      <c r="G4384" s="170">
        <v>1420</v>
      </c>
      <c r="H4384" s="165">
        <f t="shared" si="78"/>
        <v>0.21478873239436619</v>
      </c>
      <c r="J4384" t="str">
        <v>Block Group 4, Census Tract 606.02, Dickson County, Tennessee</v>
      </c>
    </row>
    <row r="4385" spans="1:10" x14ac:dyDescent="0.3">
      <c r="A4385" s="167" t="s">
        <v>7699</v>
      </c>
      <c r="B4385" s="168" t="s">
        <v>5295</v>
      </c>
      <c r="C4385" s="168" t="s">
        <v>7684</v>
      </c>
      <c r="D4385" s="169">
        <v>240</v>
      </c>
      <c r="E4385" s="169">
        <v>710</v>
      </c>
      <c r="F4385" s="170">
        <v>1230</v>
      </c>
      <c r="G4385" s="170">
        <v>2025</v>
      </c>
      <c r="H4385" s="165">
        <f t="shared" si="78"/>
        <v>0.35061728395061731</v>
      </c>
      <c r="J4385" t="str">
        <v>Block Group 4, Census Tract 61.02, Knox County, Tennessee</v>
      </c>
    </row>
    <row r="4386" spans="1:10" x14ac:dyDescent="0.3">
      <c r="A4386" s="167" t="s">
        <v>7699</v>
      </c>
      <c r="B4386" s="168" t="s">
        <v>5296</v>
      </c>
      <c r="C4386" s="168" t="s">
        <v>7684</v>
      </c>
      <c r="D4386" s="170">
        <v>1105</v>
      </c>
      <c r="E4386" s="170">
        <v>1475</v>
      </c>
      <c r="F4386" s="170">
        <v>1930</v>
      </c>
      <c r="G4386" s="170">
        <v>3205</v>
      </c>
      <c r="H4386" s="165">
        <f t="shared" si="78"/>
        <v>0.46021840873634945</v>
      </c>
      <c r="J4386" t="str">
        <v>Block Group 4, Census Tract 611, Washington County, Tennessee</v>
      </c>
    </row>
    <row r="4387" spans="1:10" x14ac:dyDescent="0.3">
      <c r="A4387" s="167" t="s">
        <v>7699</v>
      </c>
      <c r="B4387" s="168" t="s">
        <v>5297</v>
      </c>
      <c r="C4387" s="168" t="s">
        <v>7684</v>
      </c>
      <c r="D4387" s="169">
        <v>655</v>
      </c>
      <c r="E4387" s="169">
        <v>725</v>
      </c>
      <c r="F4387" s="169">
        <v>795</v>
      </c>
      <c r="G4387" s="169">
        <v>970</v>
      </c>
      <c r="H4387" s="165">
        <f t="shared" si="78"/>
        <v>0.74742268041237114</v>
      </c>
      <c r="J4387" t="str">
        <v>Block Group 4, Census Tract 614.03, Washington County, Tennessee</v>
      </c>
    </row>
    <row r="4388" spans="1:10" x14ac:dyDescent="0.3">
      <c r="A4388" s="167" t="s">
        <v>7699</v>
      </c>
      <c r="B4388" s="168" t="s">
        <v>5298</v>
      </c>
      <c r="C4388" s="168" t="s">
        <v>7684</v>
      </c>
      <c r="D4388" s="169">
        <v>410</v>
      </c>
      <c r="E4388" s="170">
        <v>1005</v>
      </c>
      <c r="F4388" s="170">
        <v>1175</v>
      </c>
      <c r="G4388" s="170">
        <v>1980</v>
      </c>
      <c r="H4388" s="165">
        <f t="shared" si="78"/>
        <v>0.50757575757575757</v>
      </c>
      <c r="J4388" t="str">
        <v>Block Group 4, Census Tract 615, Washington County, Tennessee</v>
      </c>
    </row>
    <row r="4389" spans="1:10" x14ac:dyDescent="0.3">
      <c r="A4389" s="167" t="s">
        <v>7699</v>
      </c>
      <c r="B4389" s="168" t="s">
        <v>5299</v>
      </c>
      <c r="C4389" s="168" t="s">
        <v>7684</v>
      </c>
      <c r="D4389" s="169">
        <v>325</v>
      </c>
      <c r="E4389" s="169">
        <v>370</v>
      </c>
      <c r="F4389" s="169">
        <v>565</v>
      </c>
      <c r="G4389" s="169">
        <v>800</v>
      </c>
      <c r="H4389" s="165">
        <f t="shared" si="78"/>
        <v>0.46250000000000002</v>
      </c>
      <c r="J4389" t="str">
        <v>Block Group 4, Census Tract 618, Washington County, Tennessee</v>
      </c>
    </row>
    <row r="4390" spans="1:10" x14ac:dyDescent="0.3">
      <c r="A4390" s="167" t="s">
        <v>7699</v>
      </c>
      <c r="B4390" s="168" t="s">
        <v>5300</v>
      </c>
      <c r="C4390" s="168" t="s">
        <v>7684</v>
      </c>
      <c r="D4390" s="169">
        <v>230</v>
      </c>
      <c r="E4390" s="169">
        <v>410</v>
      </c>
      <c r="F4390" s="169">
        <v>670</v>
      </c>
      <c r="G4390" s="170">
        <v>1375</v>
      </c>
      <c r="H4390" s="165">
        <f t="shared" si="78"/>
        <v>0.29818181818181816</v>
      </c>
      <c r="J4390" t="str">
        <v>Block Group 4, Census Tract 62.02, Knox County, Tennessee</v>
      </c>
    </row>
    <row r="4391" spans="1:10" x14ac:dyDescent="0.3">
      <c r="A4391" s="167" t="s">
        <v>7699</v>
      </c>
      <c r="B4391" s="168" t="s">
        <v>5301</v>
      </c>
      <c r="C4391" s="168" t="s">
        <v>7684</v>
      </c>
      <c r="D4391" s="169">
        <v>300</v>
      </c>
      <c r="E4391" s="169">
        <v>700</v>
      </c>
      <c r="F4391" s="169">
        <v>875</v>
      </c>
      <c r="G4391" s="170">
        <v>2115</v>
      </c>
      <c r="H4391" s="165">
        <f t="shared" si="78"/>
        <v>0.33096926713947988</v>
      </c>
      <c r="J4391" t="str">
        <v>Block Group 4, Census Tract 62.08, Knox County, Tennessee</v>
      </c>
    </row>
    <row r="4392" spans="1:10" x14ac:dyDescent="0.3">
      <c r="A4392" s="167" t="s">
        <v>7699</v>
      </c>
      <c r="B4392" s="168" t="s">
        <v>5302</v>
      </c>
      <c r="C4392" s="168" t="s">
        <v>7684</v>
      </c>
      <c r="D4392" s="169">
        <v>25</v>
      </c>
      <c r="E4392" s="169">
        <v>235</v>
      </c>
      <c r="F4392" s="169">
        <v>370</v>
      </c>
      <c r="G4392" s="169">
        <v>825</v>
      </c>
      <c r="H4392" s="165">
        <f t="shared" si="78"/>
        <v>0.28484848484848485</v>
      </c>
      <c r="J4392" t="str">
        <v>Block Group 4, Census Tract 620, Washington County, Tennessee</v>
      </c>
    </row>
    <row r="4393" spans="1:10" x14ac:dyDescent="0.3">
      <c r="A4393" s="167" t="s">
        <v>7699</v>
      </c>
      <c r="B4393" s="168" t="s">
        <v>5303</v>
      </c>
      <c r="C4393" s="168" t="s">
        <v>7684</v>
      </c>
      <c r="D4393" s="169">
        <v>300</v>
      </c>
      <c r="E4393" s="169">
        <v>495</v>
      </c>
      <c r="F4393" s="169">
        <v>990</v>
      </c>
      <c r="G4393" s="170">
        <v>1500</v>
      </c>
      <c r="H4393" s="165">
        <f t="shared" si="78"/>
        <v>0.33</v>
      </c>
      <c r="J4393" t="str">
        <v>Block Group 4, Census Tract 67, Shelby County, Tennessee</v>
      </c>
    </row>
    <row r="4394" spans="1:10" x14ac:dyDescent="0.3">
      <c r="A4394" s="167" t="s">
        <v>7699</v>
      </c>
      <c r="B4394" s="168" t="s">
        <v>5304</v>
      </c>
      <c r="C4394" s="168" t="s">
        <v>7684</v>
      </c>
      <c r="D4394" s="169">
        <v>145</v>
      </c>
      <c r="E4394" s="169">
        <v>250</v>
      </c>
      <c r="F4394" s="169">
        <v>570</v>
      </c>
      <c r="G4394" s="169">
        <v>995</v>
      </c>
      <c r="H4394" s="165">
        <f t="shared" si="78"/>
        <v>0.25125628140703515</v>
      </c>
      <c r="J4394" t="str">
        <v>Block Group 4, Census Tract 68, Knox County, Tennessee</v>
      </c>
    </row>
    <row r="4395" spans="1:10" x14ac:dyDescent="0.3">
      <c r="A4395" s="167" t="s">
        <v>7699</v>
      </c>
      <c r="B4395" s="168" t="s">
        <v>5305</v>
      </c>
      <c r="C4395" s="168" t="s">
        <v>7684</v>
      </c>
      <c r="D4395" s="169">
        <v>365</v>
      </c>
      <c r="E4395" s="169">
        <v>565</v>
      </c>
      <c r="F4395" s="169">
        <v>805</v>
      </c>
      <c r="G4395" s="170">
        <v>1400</v>
      </c>
      <c r="H4395" s="165">
        <f t="shared" si="78"/>
        <v>0.40357142857142858</v>
      </c>
      <c r="J4395" t="str">
        <v>Block Group 4, Census Tract 7, Hamilton County, Tennessee</v>
      </c>
    </row>
    <row r="4396" spans="1:10" x14ac:dyDescent="0.3">
      <c r="A4396" s="167" t="s">
        <v>7699</v>
      </c>
      <c r="B4396" s="168" t="s">
        <v>5306</v>
      </c>
      <c r="C4396" s="168" t="s">
        <v>7684</v>
      </c>
      <c r="D4396" s="169">
        <v>685</v>
      </c>
      <c r="E4396" s="169">
        <v>865</v>
      </c>
      <c r="F4396" s="170">
        <v>1250</v>
      </c>
      <c r="G4396" s="170">
        <v>1800</v>
      </c>
      <c r="H4396" s="165">
        <f t="shared" si="78"/>
        <v>0.48055555555555557</v>
      </c>
      <c r="J4396" t="str">
        <v>Block Group 4, Census Tract 7, Shelby County, Tennessee</v>
      </c>
    </row>
    <row r="4397" spans="1:10" x14ac:dyDescent="0.3">
      <c r="A4397" s="167" t="s">
        <v>7699</v>
      </c>
      <c r="B4397" s="168" t="s">
        <v>5307</v>
      </c>
      <c r="C4397" s="168" t="s">
        <v>7684</v>
      </c>
      <c r="D4397" s="169">
        <v>85</v>
      </c>
      <c r="E4397" s="169">
        <v>140</v>
      </c>
      <c r="F4397" s="169">
        <v>300</v>
      </c>
      <c r="G4397" s="169">
        <v>420</v>
      </c>
      <c r="H4397" s="165">
        <f t="shared" si="78"/>
        <v>0.33333333333333331</v>
      </c>
      <c r="J4397" t="str">
        <v>Block Group 4, Census Tract 703, Jefferson County, Tennessee</v>
      </c>
    </row>
    <row r="4398" spans="1:10" x14ac:dyDescent="0.3">
      <c r="A4398" s="167" t="s">
        <v>7699</v>
      </c>
      <c r="B4398" s="168" t="s">
        <v>5308</v>
      </c>
      <c r="C4398" s="168" t="s">
        <v>7684</v>
      </c>
      <c r="D4398" s="169">
        <v>685</v>
      </c>
      <c r="E4398" s="170">
        <v>1015</v>
      </c>
      <c r="F4398" s="170">
        <v>1375</v>
      </c>
      <c r="G4398" s="170">
        <v>1645</v>
      </c>
      <c r="H4398" s="165">
        <f t="shared" si="78"/>
        <v>0.61702127659574468</v>
      </c>
      <c r="J4398" t="str">
        <v>Block Group 4, Census Tract 709, Jefferson County, Tennessee</v>
      </c>
    </row>
    <row r="4399" spans="1:10" x14ac:dyDescent="0.3">
      <c r="A4399" s="167" t="s">
        <v>7699</v>
      </c>
      <c r="B4399" s="168" t="s">
        <v>5309</v>
      </c>
      <c r="C4399" s="168" t="s">
        <v>7684</v>
      </c>
      <c r="D4399" s="169">
        <v>520</v>
      </c>
      <c r="E4399" s="170">
        <v>1075</v>
      </c>
      <c r="F4399" s="170">
        <v>1340</v>
      </c>
      <c r="G4399" s="170">
        <v>1920</v>
      </c>
      <c r="H4399" s="165">
        <f t="shared" si="78"/>
        <v>0.55989583333333337</v>
      </c>
      <c r="J4399" t="str">
        <v>Block Group 4, Census Tract 78.21, Shelby County, Tennessee</v>
      </c>
    </row>
    <row r="4400" spans="1:10" x14ac:dyDescent="0.3">
      <c r="A4400" s="167" t="s">
        <v>7699</v>
      </c>
      <c r="B4400" s="168" t="s">
        <v>5310</v>
      </c>
      <c r="C4400" s="168" t="s">
        <v>7684</v>
      </c>
      <c r="D4400" s="169">
        <v>580</v>
      </c>
      <c r="E4400" s="169">
        <v>725</v>
      </c>
      <c r="F4400" s="170">
        <v>1065</v>
      </c>
      <c r="G4400" s="170">
        <v>1680</v>
      </c>
      <c r="H4400" s="165">
        <f t="shared" si="78"/>
        <v>0.43154761904761907</v>
      </c>
      <c r="J4400" t="str">
        <v>Block Group 4, Census Tract 79, Shelby County, Tennessee</v>
      </c>
    </row>
    <row r="4401" spans="1:10" x14ac:dyDescent="0.3">
      <c r="A4401" s="167" t="s">
        <v>7699</v>
      </c>
      <c r="B4401" s="168" t="s">
        <v>5311</v>
      </c>
      <c r="C4401" s="168" t="s">
        <v>7684</v>
      </c>
      <c r="D4401" s="169">
        <v>745</v>
      </c>
      <c r="E4401" s="169">
        <v>950</v>
      </c>
      <c r="F4401" s="170">
        <v>1340</v>
      </c>
      <c r="G4401" s="170">
        <v>1775</v>
      </c>
      <c r="H4401" s="165">
        <f t="shared" si="78"/>
        <v>0.53521126760563376</v>
      </c>
      <c r="J4401" t="str">
        <v>Block Group 4, Census Tract 80, Shelby County, Tennessee</v>
      </c>
    </row>
    <row r="4402" spans="1:10" x14ac:dyDescent="0.3">
      <c r="A4402" s="167" t="s">
        <v>7699</v>
      </c>
      <c r="B4402" s="168" t="s">
        <v>5312</v>
      </c>
      <c r="C4402" s="168" t="s">
        <v>7684</v>
      </c>
      <c r="D4402" s="169">
        <v>25</v>
      </c>
      <c r="E4402" s="169">
        <v>275</v>
      </c>
      <c r="F4402" s="169">
        <v>415</v>
      </c>
      <c r="G4402" s="169">
        <v>715</v>
      </c>
      <c r="H4402" s="165">
        <f t="shared" si="78"/>
        <v>0.38461538461538464</v>
      </c>
      <c r="J4402" t="str">
        <v>Block Group 4, Census Tract 801.04, Robertson County, Tennessee</v>
      </c>
    </row>
    <row r="4403" spans="1:10" x14ac:dyDescent="0.3">
      <c r="A4403" s="167" t="s">
        <v>7699</v>
      </c>
      <c r="B4403" s="168" t="s">
        <v>5313</v>
      </c>
      <c r="C4403" s="168" t="s">
        <v>7684</v>
      </c>
      <c r="D4403" s="169">
        <v>150</v>
      </c>
      <c r="E4403" s="169">
        <v>370</v>
      </c>
      <c r="F4403" s="169">
        <v>565</v>
      </c>
      <c r="G4403" s="170">
        <v>1070</v>
      </c>
      <c r="H4403" s="165">
        <f t="shared" si="78"/>
        <v>0.34579439252336447</v>
      </c>
      <c r="J4403" t="str">
        <v>Block Group 4, Census Tract 802, Robertson County, Tennessee</v>
      </c>
    </row>
    <row r="4404" spans="1:10" x14ac:dyDescent="0.3">
      <c r="A4404" s="167" t="s">
        <v>7699</v>
      </c>
      <c r="B4404" s="168" t="s">
        <v>5314</v>
      </c>
      <c r="C4404" s="168" t="s">
        <v>7684</v>
      </c>
      <c r="D4404" s="169">
        <v>530</v>
      </c>
      <c r="E4404" s="169">
        <v>960</v>
      </c>
      <c r="F4404" s="170">
        <v>1465</v>
      </c>
      <c r="G4404" s="170">
        <v>1675</v>
      </c>
      <c r="H4404" s="165">
        <f t="shared" si="78"/>
        <v>0.57313432835820899</v>
      </c>
      <c r="J4404" t="str">
        <v>Block Group 4, Census Tract 802, Unicoi County, Tennessee</v>
      </c>
    </row>
    <row r="4405" spans="1:10" x14ac:dyDescent="0.3">
      <c r="A4405" s="167" t="s">
        <v>7699</v>
      </c>
      <c r="B4405" s="168" t="s">
        <v>5315</v>
      </c>
      <c r="C4405" s="168" t="s">
        <v>7684</v>
      </c>
      <c r="D4405" s="169">
        <v>525</v>
      </c>
      <c r="E4405" s="169">
        <v>800</v>
      </c>
      <c r="F4405" s="170">
        <v>1170</v>
      </c>
      <c r="G4405" s="170">
        <v>1490</v>
      </c>
      <c r="H4405" s="165">
        <f t="shared" si="78"/>
        <v>0.53691275167785235</v>
      </c>
      <c r="J4405" t="str">
        <v>Block Group 4, Census Tract 804, Unicoi County, Tennessee</v>
      </c>
    </row>
    <row r="4406" spans="1:10" x14ac:dyDescent="0.3">
      <c r="A4406" s="167" t="s">
        <v>7699</v>
      </c>
      <c r="B4406" s="168" t="s">
        <v>5316</v>
      </c>
      <c r="C4406" s="168" t="s">
        <v>7684</v>
      </c>
      <c r="D4406" s="169">
        <v>175</v>
      </c>
      <c r="E4406" s="169">
        <v>330</v>
      </c>
      <c r="F4406" s="169">
        <v>865</v>
      </c>
      <c r="G4406" s="170">
        <v>1555</v>
      </c>
      <c r="H4406" s="165">
        <f t="shared" si="78"/>
        <v>0.21221864951768488</v>
      </c>
      <c r="J4406" t="str">
        <v>Block Group 4, Census Tract 805, Sevier County, Tennessee</v>
      </c>
    </row>
    <row r="4407" spans="1:10" x14ac:dyDescent="0.3">
      <c r="A4407" s="167" t="s">
        <v>7699</v>
      </c>
      <c r="B4407" s="168" t="s">
        <v>5317</v>
      </c>
      <c r="C4407" s="168" t="s">
        <v>7684</v>
      </c>
      <c r="D4407" s="169">
        <v>695</v>
      </c>
      <c r="E4407" s="170">
        <v>1030</v>
      </c>
      <c r="F4407" s="170">
        <v>1290</v>
      </c>
      <c r="G4407" s="170">
        <v>2170</v>
      </c>
      <c r="H4407" s="165">
        <f t="shared" si="78"/>
        <v>0.47465437788018433</v>
      </c>
      <c r="J4407" t="str">
        <v>Block Group 4, Census Tract 806.04, Sevier County, Tennessee</v>
      </c>
    </row>
    <row r="4408" spans="1:10" x14ac:dyDescent="0.3">
      <c r="A4408" s="167" t="s">
        <v>7699</v>
      </c>
      <c r="B4408" s="168" t="s">
        <v>5318</v>
      </c>
      <c r="C4408" s="168" t="s">
        <v>7684</v>
      </c>
      <c r="D4408" s="169">
        <v>195</v>
      </c>
      <c r="E4408" s="169">
        <v>295</v>
      </c>
      <c r="F4408" s="169">
        <v>365</v>
      </c>
      <c r="G4408" s="169">
        <v>470</v>
      </c>
      <c r="H4408" s="165">
        <f t="shared" si="78"/>
        <v>0.62765957446808507</v>
      </c>
      <c r="J4408" t="str">
        <v>Block Group 4, Census Tract 806.06, Robertson County, Tennessee</v>
      </c>
    </row>
    <row r="4409" spans="1:10" x14ac:dyDescent="0.3">
      <c r="A4409" s="167" t="s">
        <v>7699</v>
      </c>
      <c r="B4409" s="168" t="s">
        <v>5319</v>
      </c>
      <c r="C4409" s="168" t="s">
        <v>7684</v>
      </c>
      <c r="D4409" s="169">
        <v>80</v>
      </c>
      <c r="E4409" s="169">
        <v>195</v>
      </c>
      <c r="F4409" s="169">
        <v>325</v>
      </c>
      <c r="G4409" s="170">
        <v>1040</v>
      </c>
      <c r="H4409" s="165">
        <f t="shared" si="78"/>
        <v>0.1875</v>
      </c>
      <c r="J4409" t="str">
        <v>Block Group 4, Census Tract 81.20, Shelby County, Tennessee</v>
      </c>
    </row>
    <row r="4410" spans="1:10" x14ac:dyDescent="0.3">
      <c r="A4410" s="167" t="s">
        <v>7699</v>
      </c>
      <c r="B4410" s="168" t="s">
        <v>5320</v>
      </c>
      <c r="C4410" s="168" t="s">
        <v>7684</v>
      </c>
      <c r="D4410" s="169">
        <v>595</v>
      </c>
      <c r="E4410" s="170">
        <v>1060</v>
      </c>
      <c r="F4410" s="170">
        <v>1285</v>
      </c>
      <c r="G4410" s="170">
        <v>2110</v>
      </c>
      <c r="H4410" s="165">
        <f t="shared" si="78"/>
        <v>0.50236966824644547</v>
      </c>
      <c r="J4410" t="str">
        <v>Block Group 4, Census Tract 82, Shelby County, Tennessee</v>
      </c>
    </row>
    <row r="4411" spans="1:10" x14ac:dyDescent="0.3">
      <c r="A4411" s="167" t="s">
        <v>7699</v>
      </c>
      <c r="B4411" s="168" t="s">
        <v>5321</v>
      </c>
      <c r="C4411" s="168" t="s">
        <v>7684</v>
      </c>
      <c r="D4411" s="169">
        <v>25</v>
      </c>
      <c r="E4411" s="169">
        <v>135</v>
      </c>
      <c r="F4411" s="169">
        <v>435</v>
      </c>
      <c r="G4411" s="169">
        <v>910</v>
      </c>
      <c r="H4411" s="165">
        <f t="shared" si="78"/>
        <v>0.14835164835164835</v>
      </c>
      <c r="J4411" t="str">
        <v>Block Group 4, Census Tract 87, Shelby County, Tennessee</v>
      </c>
    </row>
    <row r="4412" spans="1:10" x14ac:dyDescent="0.3">
      <c r="A4412" s="167" t="s">
        <v>7699</v>
      </c>
      <c r="B4412" s="168" t="s">
        <v>5322</v>
      </c>
      <c r="C4412" s="168" t="s">
        <v>7684</v>
      </c>
      <c r="D4412" s="169">
        <v>160</v>
      </c>
      <c r="E4412" s="169">
        <v>370</v>
      </c>
      <c r="F4412" s="169">
        <v>425</v>
      </c>
      <c r="G4412" s="170">
        <v>1080</v>
      </c>
      <c r="H4412" s="165">
        <f t="shared" si="78"/>
        <v>0.34259259259259262</v>
      </c>
      <c r="J4412" t="str">
        <v>Block Group 4, Census Tract 88, Shelby County, Tennessee</v>
      </c>
    </row>
    <row r="4413" spans="1:10" x14ac:dyDescent="0.3">
      <c r="A4413" s="167" t="s">
        <v>7699</v>
      </c>
      <c r="B4413" s="168" t="s">
        <v>5323</v>
      </c>
      <c r="C4413" s="168" t="s">
        <v>7684</v>
      </c>
      <c r="D4413" s="169">
        <v>195</v>
      </c>
      <c r="E4413" s="169">
        <v>500</v>
      </c>
      <c r="F4413" s="169">
        <v>750</v>
      </c>
      <c r="G4413" s="170">
        <v>1280</v>
      </c>
      <c r="H4413" s="165">
        <f t="shared" si="78"/>
        <v>0.390625</v>
      </c>
      <c r="J4413" t="str">
        <v>Block Group 4, Census Tract 9, Putnam County, Tennessee</v>
      </c>
    </row>
    <row r="4414" spans="1:10" x14ac:dyDescent="0.3">
      <c r="A4414" s="167" t="s">
        <v>7699</v>
      </c>
      <c r="B4414" s="168" t="s">
        <v>5324</v>
      </c>
      <c r="C4414" s="168" t="s">
        <v>7684</v>
      </c>
      <c r="D4414" s="169">
        <v>15</v>
      </c>
      <c r="E4414" s="169">
        <v>65</v>
      </c>
      <c r="F4414" s="169">
        <v>505</v>
      </c>
      <c r="G4414" s="170">
        <v>1900</v>
      </c>
      <c r="H4414" s="165">
        <f t="shared" si="78"/>
        <v>3.4210526315789476E-2</v>
      </c>
      <c r="J4414" t="str">
        <v>Block Group 4, Census Tract 901, Greene County, Tennessee</v>
      </c>
    </row>
    <row r="4415" spans="1:10" x14ac:dyDescent="0.3">
      <c r="A4415" s="167" t="s">
        <v>7699</v>
      </c>
      <c r="B4415" s="168" t="s">
        <v>5325</v>
      </c>
      <c r="C4415" s="168" t="s">
        <v>7684</v>
      </c>
      <c r="D4415" s="169">
        <v>315</v>
      </c>
      <c r="E4415" s="169">
        <v>555</v>
      </c>
      <c r="F4415" s="169">
        <v>685</v>
      </c>
      <c r="G4415" s="170">
        <v>1080</v>
      </c>
      <c r="H4415" s="165">
        <f t="shared" si="78"/>
        <v>0.51388888888888884</v>
      </c>
      <c r="J4415" t="str">
        <v>Block Group 4, Census Tract 903, Greene County, Tennessee</v>
      </c>
    </row>
    <row r="4416" spans="1:10" x14ac:dyDescent="0.3">
      <c r="A4416" s="167" t="s">
        <v>7699</v>
      </c>
      <c r="B4416" s="168" t="s">
        <v>5326</v>
      </c>
      <c r="C4416" s="168" t="s">
        <v>7684</v>
      </c>
      <c r="D4416" s="169">
        <v>140</v>
      </c>
      <c r="E4416" s="169">
        <v>410</v>
      </c>
      <c r="F4416" s="169">
        <v>510</v>
      </c>
      <c r="G4416" s="169">
        <v>980</v>
      </c>
      <c r="H4416" s="165">
        <f t="shared" si="78"/>
        <v>0.41836734693877553</v>
      </c>
      <c r="J4416" t="str">
        <v>Block Group 4, Census Tract 904, Greene County, Tennessee</v>
      </c>
    </row>
    <row r="4417" spans="1:10" x14ac:dyDescent="0.3">
      <c r="A4417" s="167" t="s">
        <v>7699</v>
      </c>
      <c r="B4417" s="168" t="s">
        <v>5327</v>
      </c>
      <c r="C4417" s="168" t="s">
        <v>7684</v>
      </c>
      <c r="D4417" s="169">
        <v>255</v>
      </c>
      <c r="E4417" s="169">
        <v>475</v>
      </c>
      <c r="F4417" s="169">
        <v>690</v>
      </c>
      <c r="G4417" s="170">
        <v>1270</v>
      </c>
      <c r="H4417" s="165">
        <f t="shared" si="78"/>
        <v>0.37401574803149606</v>
      </c>
      <c r="J4417" t="str">
        <v>Block Group 4, Census Tract 905.01, Greene County, Tennessee</v>
      </c>
    </row>
    <row r="4418" spans="1:10" x14ac:dyDescent="0.3">
      <c r="A4418" s="167" t="s">
        <v>7699</v>
      </c>
      <c r="B4418" s="168" t="s">
        <v>5328</v>
      </c>
      <c r="C4418" s="168" t="s">
        <v>7684</v>
      </c>
      <c r="D4418" s="169">
        <v>150</v>
      </c>
      <c r="E4418" s="169">
        <v>255</v>
      </c>
      <c r="F4418" s="169">
        <v>620</v>
      </c>
      <c r="G4418" s="170">
        <v>1035</v>
      </c>
      <c r="H4418" s="165">
        <f t="shared" si="78"/>
        <v>0.24637681159420291</v>
      </c>
      <c r="J4418" t="str">
        <v>Block Group 4, Census Tract 9202, Hardin County, Tennessee</v>
      </c>
    </row>
    <row r="4419" spans="1:10" x14ac:dyDescent="0.3">
      <c r="A4419" s="167" t="s">
        <v>7699</v>
      </c>
      <c r="B4419" s="168" t="s">
        <v>5329</v>
      </c>
      <c r="C4419" s="168" t="s">
        <v>7684</v>
      </c>
      <c r="D4419" s="169">
        <v>35</v>
      </c>
      <c r="E4419" s="169">
        <v>290</v>
      </c>
      <c r="F4419" s="169">
        <v>555</v>
      </c>
      <c r="G4419" s="169">
        <v>910</v>
      </c>
      <c r="H4419" s="165">
        <f t="shared" si="78"/>
        <v>0.31868131868131866</v>
      </c>
      <c r="J4419" t="str">
        <v>Block Group 4, Census Tract 9203, DeKalb County, Tennessee</v>
      </c>
    </row>
    <row r="4420" spans="1:10" x14ac:dyDescent="0.3">
      <c r="A4420" s="167" t="s">
        <v>7699</v>
      </c>
      <c r="B4420" s="168" t="s">
        <v>5330</v>
      </c>
      <c r="C4420" s="168" t="s">
        <v>7684</v>
      </c>
      <c r="D4420" s="169">
        <v>345</v>
      </c>
      <c r="E4420" s="169">
        <v>795</v>
      </c>
      <c r="F4420" s="170">
        <v>1020</v>
      </c>
      <c r="G4420" s="170">
        <v>2665</v>
      </c>
      <c r="H4420" s="165">
        <f t="shared" ref="H4420:H4483" si="79">E4420/G4420</f>
        <v>0.29831144465290804</v>
      </c>
      <c r="J4420" t="str">
        <v>Block Group 4, Census Tract 9205, Giles County, Tennessee</v>
      </c>
    </row>
    <row r="4421" spans="1:10" x14ac:dyDescent="0.3">
      <c r="A4421" s="167" t="s">
        <v>7699</v>
      </c>
      <c r="B4421" s="168" t="s">
        <v>5331</v>
      </c>
      <c r="C4421" s="168" t="s">
        <v>7684</v>
      </c>
      <c r="D4421" s="169">
        <v>440</v>
      </c>
      <c r="E4421" s="169">
        <v>795</v>
      </c>
      <c r="F4421" s="169">
        <v>875</v>
      </c>
      <c r="G4421" s="170">
        <v>1260</v>
      </c>
      <c r="H4421" s="165">
        <f t="shared" si="79"/>
        <v>0.63095238095238093</v>
      </c>
      <c r="J4421" t="str">
        <v>Block Group 4, Census Tract 9205.01, Cocke County, Tennessee</v>
      </c>
    </row>
    <row r="4422" spans="1:10" x14ac:dyDescent="0.3">
      <c r="A4422" s="167" t="s">
        <v>7699</v>
      </c>
      <c r="B4422" s="168" t="s">
        <v>5332</v>
      </c>
      <c r="C4422" s="168" t="s">
        <v>7684</v>
      </c>
      <c r="D4422" s="169">
        <v>270</v>
      </c>
      <c r="E4422" s="169">
        <v>485</v>
      </c>
      <c r="F4422" s="169">
        <v>765</v>
      </c>
      <c r="G4422" s="170">
        <v>1345</v>
      </c>
      <c r="H4422" s="165">
        <f t="shared" si="79"/>
        <v>0.36059479553903345</v>
      </c>
      <c r="J4422" t="str">
        <v>Block Group 4, Census Tract 9206, Cocke County, Tennessee</v>
      </c>
    </row>
    <row r="4423" spans="1:10" x14ac:dyDescent="0.3">
      <c r="A4423" s="167" t="s">
        <v>7699</v>
      </c>
      <c r="B4423" s="168" t="s">
        <v>5333</v>
      </c>
      <c r="C4423" s="168" t="s">
        <v>7684</v>
      </c>
      <c r="D4423" s="169">
        <v>455</v>
      </c>
      <c r="E4423" s="169">
        <v>815</v>
      </c>
      <c r="F4423" s="170">
        <v>1260</v>
      </c>
      <c r="G4423" s="170">
        <v>1655</v>
      </c>
      <c r="H4423" s="165">
        <f t="shared" si="79"/>
        <v>0.49244712990936557</v>
      </c>
      <c r="J4423" t="str">
        <v>Block Group 4, Census Tract 9250.01, Monroe County, Tennessee</v>
      </c>
    </row>
    <row r="4424" spans="1:10" x14ac:dyDescent="0.3">
      <c r="A4424" s="167" t="s">
        <v>7699</v>
      </c>
      <c r="B4424" s="168" t="s">
        <v>5334</v>
      </c>
      <c r="C4424" s="168" t="s">
        <v>7684</v>
      </c>
      <c r="D4424" s="169">
        <v>405</v>
      </c>
      <c r="E4424" s="169">
        <v>635</v>
      </c>
      <c r="F4424" s="169">
        <v>750</v>
      </c>
      <c r="G4424" s="169">
        <v>875</v>
      </c>
      <c r="H4424" s="165">
        <f t="shared" si="79"/>
        <v>0.72571428571428576</v>
      </c>
      <c r="J4424" t="str">
        <v>Block Group 4, Census Tract 9251.01, Pickett County, Tennessee</v>
      </c>
    </row>
    <row r="4425" spans="1:10" x14ac:dyDescent="0.3">
      <c r="A4425" s="167" t="s">
        <v>7699</v>
      </c>
      <c r="B4425" s="168" t="s">
        <v>5335</v>
      </c>
      <c r="C4425" s="168" t="s">
        <v>7684</v>
      </c>
      <c r="D4425" s="169">
        <v>165</v>
      </c>
      <c r="E4425" s="169">
        <v>395</v>
      </c>
      <c r="F4425" s="169">
        <v>490</v>
      </c>
      <c r="G4425" s="170">
        <v>1160</v>
      </c>
      <c r="H4425" s="165">
        <f t="shared" si="79"/>
        <v>0.34051724137931033</v>
      </c>
      <c r="J4425" t="str">
        <v>Block Group 4, Census Tract 9252, Monroe County, Tennessee</v>
      </c>
    </row>
    <row r="4426" spans="1:10" x14ac:dyDescent="0.3">
      <c r="A4426" s="167" t="s">
        <v>7699</v>
      </c>
      <c r="B4426" s="168" t="s">
        <v>5336</v>
      </c>
      <c r="C4426" s="168" t="s">
        <v>7684</v>
      </c>
      <c r="D4426" s="169">
        <v>470</v>
      </c>
      <c r="E4426" s="170">
        <v>1030</v>
      </c>
      <c r="F4426" s="170">
        <v>1230</v>
      </c>
      <c r="G4426" s="170">
        <v>1340</v>
      </c>
      <c r="H4426" s="165">
        <f t="shared" si="79"/>
        <v>0.76865671641791045</v>
      </c>
      <c r="J4426" t="str">
        <v>Block Group 4, Census Tract 9254.01, Monroe County, Tennessee</v>
      </c>
    </row>
    <row r="4427" spans="1:10" x14ac:dyDescent="0.3">
      <c r="A4427" s="167" t="s">
        <v>7699</v>
      </c>
      <c r="B4427" s="168" t="s">
        <v>5337</v>
      </c>
      <c r="C4427" s="168" t="s">
        <v>7684</v>
      </c>
      <c r="D4427" s="169">
        <v>190</v>
      </c>
      <c r="E4427" s="169">
        <v>295</v>
      </c>
      <c r="F4427" s="169">
        <v>405</v>
      </c>
      <c r="G4427" s="169">
        <v>435</v>
      </c>
      <c r="H4427" s="165">
        <f t="shared" si="79"/>
        <v>0.67816091954022983</v>
      </c>
      <c r="J4427" t="str">
        <v>Block Group 4, Census Tract 9301, Perry County, Tennessee</v>
      </c>
    </row>
    <row r="4428" spans="1:10" x14ac:dyDescent="0.3">
      <c r="A4428" s="167" t="s">
        <v>7699</v>
      </c>
      <c r="B4428" s="168" t="s">
        <v>5338</v>
      </c>
      <c r="C4428" s="168" t="s">
        <v>7684</v>
      </c>
      <c r="D4428" s="169">
        <v>220</v>
      </c>
      <c r="E4428" s="169">
        <v>415</v>
      </c>
      <c r="F4428" s="169">
        <v>560</v>
      </c>
      <c r="G4428" s="169">
        <v>600</v>
      </c>
      <c r="H4428" s="165">
        <f t="shared" si="79"/>
        <v>0.69166666666666665</v>
      </c>
      <c r="J4428" t="str">
        <v>Block Group 4, Census Tract 9304, Warren County, Tennessee</v>
      </c>
    </row>
    <row r="4429" spans="1:10" x14ac:dyDescent="0.3">
      <c r="A4429" s="167" t="s">
        <v>7699</v>
      </c>
      <c r="B4429" s="168" t="s">
        <v>5339</v>
      </c>
      <c r="C4429" s="168" t="s">
        <v>7684</v>
      </c>
      <c r="D4429" s="169">
        <v>410</v>
      </c>
      <c r="E4429" s="169">
        <v>540</v>
      </c>
      <c r="F4429" s="169">
        <v>650</v>
      </c>
      <c r="G4429" s="169">
        <v>860</v>
      </c>
      <c r="H4429" s="165">
        <f t="shared" si="79"/>
        <v>0.62790697674418605</v>
      </c>
      <c r="J4429" t="str">
        <v>Block Group 4, Census Tract 9305, Warren County, Tennessee</v>
      </c>
    </row>
    <row r="4430" spans="1:10" x14ac:dyDescent="0.3">
      <c r="A4430" s="167" t="s">
        <v>7699</v>
      </c>
      <c r="B4430" s="168" t="s">
        <v>5340</v>
      </c>
      <c r="C4430" s="168" t="s">
        <v>7684</v>
      </c>
      <c r="D4430" s="169">
        <v>545</v>
      </c>
      <c r="E4430" s="169">
        <v>715</v>
      </c>
      <c r="F4430" s="169">
        <v>850</v>
      </c>
      <c r="G4430" s="170">
        <v>1805</v>
      </c>
      <c r="H4430" s="165">
        <f t="shared" si="79"/>
        <v>0.39612188365650969</v>
      </c>
      <c r="J4430" t="str">
        <v>Block Group 4, Census Tract 9501, Hickman County, Tennessee</v>
      </c>
    </row>
    <row r="4431" spans="1:10" x14ac:dyDescent="0.3">
      <c r="A4431" s="167" t="s">
        <v>7699</v>
      </c>
      <c r="B4431" s="168" t="s">
        <v>5341</v>
      </c>
      <c r="C4431" s="168" t="s">
        <v>7684</v>
      </c>
      <c r="D4431" s="169">
        <v>350</v>
      </c>
      <c r="E4431" s="169">
        <v>660</v>
      </c>
      <c r="F4431" s="170">
        <v>1060</v>
      </c>
      <c r="G4431" s="170">
        <v>1825</v>
      </c>
      <c r="H4431" s="165">
        <f t="shared" si="79"/>
        <v>0.36164383561643837</v>
      </c>
      <c r="J4431" t="str">
        <v>Block Group 4, Census Tract 9502, Hardeman County, Tennessee</v>
      </c>
    </row>
    <row r="4432" spans="1:10" x14ac:dyDescent="0.3">
      <c r="A4432" s="167" t="s">
        <v>7699</v>
      </c>
      <c r="B4432" s="168" t="s">
        <v>5342</v>
      </c>
      <c r="C4432" s="168" t="s">
        <v>7684</v>
      </c>
      <c r="D4432" s="169">
        <v>430</v>
      </c>
      <c r="E4432" s="169">
        <v>565</v>
      </c>
      <c r="F4432" s="169">
        <v>690</v>
      </c>
      <c r="G4432" s="169">
        <v>980</v>
      </c>
      <c r="H4432" s="165">
        <f t="shared" si="79"/>
        <v>0.57653061224489799</v>
      </c>
      <c r="J4432" t="str">
        <v>Block Group 4, Census Tract 9502, Wayne County, Tennessee</v>
      </c>
    </row>
    <row r="4433" spans="1:10" x14ac:dyDescent="0.3">
      <c r="A4433" s="167" t="s">
        <v>7699</v>
      </c>
      <c r="B4433" s="168" t="s">
        <v>5343</v>
      </c>
      <c r="C4433" s="168" t="s">
        <v>7684</v>
      </c>
      <c r="D4433" s="169">
        <v>110</v>
      </c>
      <c r="E4433" s="169">
        <v>285</v>
      </c>
      <c r="F4433" s="169">
        <v>345</v>
      </c>
      <c r="G4433" s="169">
        <v>455</v>
      </c>
      <c r="H4433" s="165">
        <f t="shared" si="79"/>
        <v>0.62637362637362637</v>
      </c>
      <c r="J4433" t="str">
        <v>Block Group 4, Census Tract 9504, Campbell County, Tennessee</v>
      </c>
    </row>
    <row r="4434" spans="1:10" x14ac:dyDescent="0.3">
      <c r="A4434" s="167" t="s">
        <v>7699</v>
      </c>
      <c r="B4434" s="168" t="s">
        <v>5344</v>
      </c>
      <c r="C4434" s="168" t="s">
        <v>7684</v>
      </c>
      <c r="D4434" s="169">
        <v>340</v>
      </c>
      <c r="E4434" s="169">
        <v>615</v>
      </c>
      <c r="F4434" s="169">
        <v>880</v>
      </c>
      <c r="G4434" s="170">
        <v>1085</v>
      </c>
      <c r="H4434" s="165">
        <f t="shared" si="79"/>
        <v>0.56682027649769584</v>
      </c>
      <c r="J4434" t="str">
        <v>Block Group 4, Census Tract 9504, Hardeman County, Tennessee</v>
      </c>
    </row>
    <row r="4435" spans="1:10" x14ac:dyDescent="0.3">
      <c r="A4435" s="167" t="s">
        <v>7699</v>
      </c>
      <c r="B4435" s="168" t="s">
        <v>5345</v>
      </c>
      <c r="C4435" s="168" t="s">
        <v>7684</v>
      </c>
      <c r="D4435" s="170">
        <v>1085</v>
      </c>
      <c r="E4435" s="170">
        <v>1380</v>
      </c>
      <c r="F4435" s="170">
        <v>1660</v>
      </c>
      <c r="G4435" s="170">
        <v>1780</v>
      </c>
      <c r="H4435" s="165">
        <f t="shared" si="79"/>
        <v>0.7752808988764045</v>
      </c>
      <c r="J4435" t="str">
        <v>Block Group 4, Census Tract 9505, Bedford County, Tennessee</v>
      </c>
    </row>
    <row r="4436" spans="1:10" x14ac:dyDescent="0.3">
      <c r="A4436" s="167" t="s">
        <v>7699</v>
      </c>
      <c r="B4436" s="168" t="s">
        <v>5346</v>
      </c>
      <c r="C4436" s="168" t="s">
        <v>7684</v>
      </c>
      <c r="D4436" s="169">
        <v>100</v>
      </c>
      <c r="E4436" s="169">
        <v>280</v>
      </c>
      <c r="F4436" s="169">
        <v>465</v>
      </c>
      <c r="G4436" s="169">
        <v>610</v>
      </c>
      <c r="H4436" s="165">
        <f t="shared" si="79"/>
        <v>0.45901639344262296</v>
      </c>
      <c r="J4436" t="str">
        <v>Block Group 4, Census Tract 9505, Campbell County, Tennessee</v>
      </c>
    </row>
    <row r="4437" spans="1:10" x14ac:dyDescent="0.3">
      <c r="A4437" s="167" t="s">
        <v>7699</v>
      </c>
      <c r="B4437" s="168" t="s">
        <v>5347</v>
      </c>
      <c r="C4437" s="168" t="s">
        <v>7684</v>
      </c>
      <c r="D4437" s="169">
        <v>75</v>
      </c>
      <c r="E4437" s="169">
        <v>125</v>
      </c>
      <c r="F4437" s="169">
        <v>155</v>
      </c>
      <c r="G4437" s="169">
        <v>845</v>
      </c>
      <c r="H4437" s="165">
        <f t="shared" si="79"/>
        <v>0.14792899408284024</v>
      </c>
      <c r="J4437" t="str">
        <v>Block Group 4, Census Tract 9506, Bedford County, Tennessee</v>
      </c>
    </row>
    <row r="4438" spans="1:10" x14ac:dyDescent="0.3">
      <c r="A4438" s="167" t="s">
        <v>7699</v>
      </c>
      <c r="B4438" s="168" t="s">
        <v>5348</v>
      </c>
      <c r="C4438" s="168" t="s">
        <v>7684</v>
      </c>
      <c r="D4438" s="169">
        <v>205</v>
      </c>
      <c r="E4438" s="169">
        <v>360</v>
      </c>
      <c r="F4438" s="169">
        <v>810</v>
      </c>
      <c r="G4438" s="170">
        <v>1970</v>
      </c>
      <c r="H4438" s="165">
        <f t="shared" si="79"/>
        <v>0.18274111675126903</v>
      </c>
      <c r="J4438" t="str">
        <v>Block Group 4, Census Tract 9550, Clay County, Tennessee</v>
      </c>
    </row>
    <row r="4439" spans="1:10" x14ac:dyDescent="0.3">
      <c r="A4439" s="167" t="s">
        <v>7699</v>
      </c>
      <c r="B4439" s="168" t="s">
        <v>5349</v>
      </c>
      <c r="C4439" s="168" t="s">
        <v>7684</v>
      </c>
      <c r="D4439" s="169">
        <v>305</v>
      </c>
      <c r="E4439" s="169">
        <v>470</v>
      </c>
      <c r="F4439" s="169">
        <v>675</v>
      </c>
      <c r="G4439" s="170">
        <v>1475</v>
      </c>
      <c r="H4439" s="165">
        <f t="shared" si="79"/>
        <v>0.31864406779661014</v>
      </c>
      <c r="J4439" t="str">
        <v>Block Group 4, Census Tract 9550, Marshall County, Tennessee</v>
      </c>
    </row>
    <row r="4440" spans="1:10" x14ac:dyDescent="0.3">
      <c r="A4440" s="167" t="s">
        <v>7699</v>
      </c>
      <c r="B4440" s="168" t="s">
        <v>5350</v>
      </c>
      <c r="C4440" s="168" t="s">
        <v>7684</v>
      </c>
      <c r="D4440" s="169">
        <v>285</v>
      </c>
      <c r="E4440" s="169">
        <v>415</v>
      </c>
      <c r="F4440" s="169">
        <v>805</v>
      </c>
      <c r="G4440" s="170">
        <v>1225</v>
      </c>
      <c r="H4440" s="165">
        <f t="shared" si="79"/>
        <v>0.33877551020408164</v>
      </c>
      <c r="J4440" t="str">
        <v>Block Group 4, Census Tract 9551.02, Decatur County, Tennessee</v>
      </c>
    </row>
    <row r="4441" spans="1:10" x14ac:dyDescent="0.3">
      <c r="A4441" s="167" t="s">
        <v>7699</v>
      </c>
      <c r="B4441" s="168" t="s">
        <v>5351</v>
      </c>
      <c r="C4441" s="168" t="s">
        <v>7684</v>
      </c>
      <c r="D4441" s="169">
        <v>460</v>
      </c>
      <c r="E4441" s="169">
        <v>520</v>
      </c>
      <c r="F4441" s="170">
        <v>1050</v>
      </c>
      <c r="G4441" s="170">
        <v>1545</v>
      </c>
      <c r="H4441" s="165">
        <f t="shared" si="79"/>
        <v>0.33656957928802589</v>
      </c>
      <c r="J4441" t="str">
        <v>Block Group 4, Census Tract 9553, Grundy County, Tennessee</v>
      </c>
    </row>
    <row r="4442" spans="1:10" x14ac:dyDescent="0.3">
      <c r="A4442" s="167" t="s">
        <v>7699</v>
      </c>
      <c r="B4442" s="168" t="s">
        <v>5352</v>
      </c>
      <c r="C4442" s="168" t="s">
        <v>7684</v>
      </c>
      <c r="D4442" s="169">
        <v>260</v>
      </c>
      <c r="E4442" s="169">
        <v>450</v>
      </c>
      <c r="F4442" s="169">
        <v>610</v>
      </c>
      <c r="G4442" s="170">
        <v>1260</v>
      </c>
      <c r="H4442" s="165">
        <f t="shared" si="79"/>
        <v>0.35714285714285715</v>
      </c>
      <c r="J4442" t="str">
        <v>Block Group 4, Census Tract 9564, Johnson County, Tennessee</v>
      </c>
    </row>
    <row r="4443" spans="1:10" x14ac:dyDescent="0.3">
      <c r="A4443" s="167" t="s">
        <v>7699</v>
      </c>
      <c r="B4443" s="168" t="s">
        <v>5353</v>
      </c>
      <c r="C4443" s="168" t="s">
        <v>7684</v>
      </c>
      <c r="D4443" s="169">
        <v>395</v>
      </c>
      <c r="E4443" s="169">
        <v>560</v>
      </c>
      <c r="F4443" s="170">
        <v>1230</v>
      </c>
      <c r="G4443" s="170">
        <v>1810</v>
      </c>
      <c r="H4443" s="165">
        <f t="shared" si="79"/>
        <v>0.30939226519337015</v>
      </c>
      <c r="J4443" t="str">
        <v>Block Group 4, Census Tract 96, Shelby County, Tennessee</v>
      </c>
    </row>
    <row r="4444" spans="1:10" x14ac:dyDescent="0.3">
      <c r="A4444" s="167" t="s">
        <v>7699</v>
      </c>
      <c r="B4444" s="168" t="s">
        <v>5354</v>
      </c>
      <c r="C4444" s="168" t="s">
        <v>7684</v>
      </c>
      <c r="D4444" s="169">
        <v>355</v>
      </c>
      <c r="E4444" s="169">
        <v>530</v>
      </c>
      <c r="F4444" s="169">
        <v>685</v>
      </c>
      <c r="G4444" s="169">
        <v>995</v>
      </c>
      <c r="H4444" s="165">
        <f t="shared" si="79"/>
        <v>0.53266331658291455</v>
      </c>
      <c r="J4444" t="str">
        <v>Block Group 4, Census Tract 9601, Lake County, Tennessee</v>
      </c>
    </row>
    <row r="4445" spans="1:10" x14ac:dyDescent="0.3">
      <c r="A4445" s="167" t="s">
        <v>7699</v>
      </c>
      <c r="B4445" s="168" t="s">
        <v>5355</v>
      </c>
      <c r="C4445" s="168" t="s">
        <v>7684</v>
      </c>
      <c r="D4445" s="169">
        <v>125</v>
      </c>
      <c r="E4445" s="169">
        <v>200</v>
      </c>
      <c r="F4445" s="169">
        <v>420</v>
      </c>
      <c r="G4445" s="170">
        <v>1320</v>
      </c>
      <c r="H4445" s="165">
        <f t="shared" si="79"/>
        <v>0.15151515151515152</v>
      </c>
      <c r="J4445" t="str">
        <v>Block Group 4, Census Tract 9602.01, Franklin County, Tennessee</v>
      </c>
    </row>
    <row r="4446" spans="1:10" x14ac:dyDescent="0.3">
      <c r="A4446" s="167" t="s">
        <v>7699</v>
      </c>
      <c r="B4446" s="168" t="s">
        <v>5356</v>
      </c>
      <c r="C4446" s="168" t="s">
        <v>7684</v>
      </c>
      <c r="D4446" s="169">
        <v>415</v>
      </c>
      <c r="E4446" s="169">
        <v>980</v>
      </c>
      <c r="F4446" s="170">
        <v>1285</v>
      </c>
      <c r="G4446" s="170">
        <v>1865</v>
      </c>
      <c r="H4446" s="165">
        <f t="shared" si="79"/>
        <v>0.52546916890080431</v>
      </c>
      <c r="J4446" t="str">
        <v>Block Group 4, Census Tract 9603, Jackson County, Tennessee</v>
      </c>
    </row>
    <row r="4447" spans="1:10" x14ac:dyDescent="0.3">
      <c r="A4447" s="167" t="s">
        <v>7699</v>
      </c>
      <c r="B4447" s="168" t="s">
        <v>5357</v>
      </c>
      <c r="C4447" s="168" t="s">
        <v>7684</v>
      </c>
      <c r="D4447" s="169">
        <v>115</v>
      </c>
      <c r="E4447" s="169">
        <v>165</v>
      </c>
      <c r="F4447" s="169">
        <v>345</v>
      </c>
      <c r="G4447" s="169">
        <v>775</v>
      </c>
      <c r="H4447" s="165">
        <f t="shared" si="79"/>
        <v>0.2129032258064516</v>
      </c>
      <c r="J4447" t="str">
        <v>Block Group 4, Census Tract 9604.01, Lawrence County, Tennessee</v>
      </c>
    </row>
    <row r="4448" spans="1:10" x14ac:dyDescent="0.3">
      <c r="A4448" s="167" t="s">
        <v>7699</v>
      </c>
      <c r="B4448" s="168" t="s">
        <v>5358</v>
      </c>
      <c r="C4448" s="168" t="s">
        <v>7684</v>
      </c>
      <c r="D4448" s="169">
        <v>105</v>
      </c>
      <c r="E4448" s="169">
        <v>170</v>
      </c>
      <c r="F4448" s="169">
        <v>295</v>
      </c>
      <c r="G4448" s="169">
        <v>520</v>
      </c>
      <c r="H4448" s="165">
        <f t="shared" si="79"/>
        <v>0.32692307692307693</v>
      </c>
      <c r="J4448" t="str">
        <v>Block Group 4, Census Tract 9606, Hancock County, Tennessee</v>
      </c>
    </row>
    <row r="4449" spans="1:10" x14ac:dyDescent="0.3">
      <c r="A4449" s="167" t="s">
        <v>7699</v>
      </c>
      <c r="B4449" s="168" t="s">
        <v>5359</v>
      </c>
      <c r="C4449" s="168" t="s">
        <v>7684</v>
      </c>
      <c r="D4449" s="169">
        <v>320</v>
      </c>
      <c r="E4449" s="169">
        <v>425</v>
      </c>
      <c r="F4449" s="169">
        <v>460</v>
      </c>
      <c r="G4449" s="169">
        <v>845</v>
      </c>
      <c r="H4449" s="165">
        <f t="shared" si="79"/>
        <v>0.50295857988165682</v>
      </c>
      <c r="J4449" t="str">
        <v>Block Group 4, Census Tract 9611, Crockett County, Tennessee</v>
      </c>
    </row>
    <row r="4450" spans="1:10" x14ac:dyDescent="0.3">
      <c r="A4450" s="167" t="s">
        <v>7699</v>
      </c>
      <c r="B4450" s="168" t="s">
        <v>5360</v>
      </c>
      <c r="C4450" s="168" t="s">
        <v>7684</v>
      </c>
      <c r="D4450" s="169">
        <v>255</v>
      </c>
      <c r="E4450" s="169">
        <v>360</v>
      </c>
      <c r="F4450" s="169">
        <v>490</v>
      </c>
      <c r="G4450" s="169">
        <v>760</v>
      </c>
      <c r="H4450" s="165">
        <f t="shared" si="79"/>
        <v>0.47368421052631576</v>
      </c>
      <c r="J4450" t="str">
        <v>Block Group 4, Census Tract 9620, Carroll County, Tennessee</v>
      </c>
    </row>
    <row r="4451" spans="1:10" x14ac:dyDescent="0.3">
      <c r="A4451" s="167" t="s">
        <v>7699</v>
      </c>
      <c r="B4451" s="168" t="s">
        <v>5361</v>
      </c>
      <c r="C4451" s="168" t="s">
        <v>7684</v>
      </c>
      <c r="D4451" s="169">
        <v>780</v>
      </c>
      <c r="E4451" s="170">
        <v>1345</v>
      </c>
      <c r="F4451" s="170">
        <v>1875</v>
      </c>
      <c r="G4451" s="170">
        <v>2475</v>
      </c>
      <c r="H4451" s="165">
        <f t="shared" si="79"/>
        <v>0.54343434343434338</v>
      </c>
      <c r="J4451" t="str">
        <v>Block Group 4, Census Tract 9623, Carroll County, Tennessee</v>
      </c>
    </row>
    <row r="4452" spans="1:10" x14ac:dyDescent="0.3">
      <c r="A4452" s="167" t="s">
        <v>7699</v>
      </c>
      <c r="B4452" s="168" t="s">
        <v>5362</v>
      </c>
      <c r="C4452" s="168" t="s">
        <v>7684</v>
      </c>
      <c r="D4452" s="169">
        <v>290</v>
      </c>
      <c r="E4452" s="169">
        <v>455</v>
      </c>
      <c r="F4452" s="169">
        <v>745</v>
      </c>
      <c r="G4452" s="170">
        <v>1765</v>
      </c>
      <c r="H4452" s="165">
        <f t="shared" si="79"/>
        <v>0.25779036827195467</v>
      </c>
      <c r="J4452" t="str">
        <v>Block Group 4, Census Tract 9630, Benton County, Tennessee</v>
      </c>
    </row>
    <row r="4453" spans="1:10" x14ac:dyDescent="0.3">
      <c r="A4453" s="167" t="s">
        <v>7699</v>
      </c>
      <c r="B4453" s="168" t="s">
        <v>5363</v>
      </c>
      <c r="C4453" s="168" t="s">
        <v>7684</v>
      </c>
      <c r="D4453" s="169">
        <v>140</v>
      </c>
      <c r="E4453" s="169">
        <v>425</v>
      </c>
      <c r="F4453" s="169">
        <v>990</v>
      </c>
      <c r="G4453" s="170">
        <v>2190</v>
      </c>
      <c r="H4453" s="165">
        <f t="shared" si="79"/>
        <v>0.19406392694063926</v>
      </c>
      <c r="J4453" t="str">
        <v>Block Group 4, Census Tract 9642, Dyer County, Tennessee</v>
      </c>
    </row>
    <row r="4454" spans="1:10" x14ac:dyDescent="0.3">
      <c r="A4454" s="167" t="s">
        <v>7699</v>
      </c>
      <c r="B4454" s="168" t="s">
        <v>5364</v>
      </c>
      <c r="C4454" s="168" t="s">
        <v>7684</v>
      </c>
      <c r="D4454" s="169">
        <v>275</v>
      </c>
      <c r="E4454" s="169">
        <v>500</v>
      </c>
      <c r="F4454" s="169">
        <v>720</v>
      </c>
      <c r="G4454" s="170">
        <v>2690</v>
      </c>
      <c r="H4454" s="165">
        <f t="shared" si="79"/>
        <v>0.18587360594795538</v>
      </c>
      <c r="J4454" t="str">
        <v>Block Group 4, Census Tract 9643, Dyer County, Tennessee</v>
      </c>
    </row>
    <row r="4455" spans="1:10" x14ac:dyDescent="0.3">
      <c r="A4455" s="167" t="s">
        <v>7699</v>
      </c>
      <c r="B4455" s="168" t="s">
        <v>5365</v>
      </c>
      <c r="C4455" s="168" t="s">
        <v>7684</v>
      </c>
      <c r="D4455" s="169">
        <v>780</v>
      </c>
      <c r="E4455" s="170">
        <v>1085</v>
      </c>
      <c r="F4455" s="170">
        <v>1365</v>
      </c>
      <c r="G4455" s="170">
        <v>1915</v>
      </c>
      <c r="H4455" s="165">
        <f t="shared" si="79"/>
        <v>0.56657963446475201</v>
      </c>
      <c r="J4455" t="str">
        <v>Block Group 4, Census Tract 9650, Obion County, Tennessee</v>
      </c>
    </row>
    <row r="4456" spans="1:10" x14ac:dyDescent="0.3">
      <c r="A4456" s="167" t="s">
        <v>7699</v>
      </c>
      <c r="B4456" s="168" t="s">
        <v>5366</v>
      </c>
      <c r="C4456" s="168" t="s">
        <v>7684</v>
      </c>
      <c r="D4456" s="169">
        <v>290</v>
      </c>
      <c r="E4456" s="169">
        <v>625</v>
      </c>
      <c r="F4456" s="169">
        <v>855</v>
      </c>
      <c r="G4456" s="170">
        <v>1260</v>
      </c>
      <c r="H4456" s="165">
        <f t="shared" si="79"/>
        <v>0.49603174603174605</v>
      </c>
      <c r="J4456" t="str">
        <v>Block Group 4, Census Tract 9651, Fentress County, Tennessee</v>
      </c>
    </row>
    <row r="4457" spans="1:10" x14ac:dyDescent="0.3">
      <c r="A4457" s="167" t="s">
        <v>7699</v>
      </c>
      <c r="B4457" s="168" t="s">
        <v>5367</v>
      </c>
      <c r="C4457" s="168" t="s">
        <v>7684</v>
      </c>
      <c r="D4457" s="169">
        <v>190</v>
      </c>
      <c r="E4457" s="169">
        <v>430</v>
      </c>
      <c r="F4457" s="169">
        <v>545</v>
      </c>
      <c r="G4457" s="169">
        <v>930</v>
      </c>
      <c r="H4457" s="165">
        <f t="shared" si="79"/>
        <v>0.46236559139784944</v>
      </c>
      <c r="J4457" t="str">
        <v>Block Group 4, Census Tract 9653, Fentress County, Tennessee</v>
      </c>
    </row>
    <row r="4458" spans="1:10" x14ac:dyDescent="0.3">
      <c r="A4458" s="167" t="s">
        <v>7699</v>
      </c>
      <c r="B4458" s="168" t="s">
        <v>5368</v>
      </c>
      <c r="C4458" s="168" t="s">
        <v>7684</v>
      </c>
      <c r="D4458" s="169">
        <v>170</v>
      </c>
      <c r="E4458" s="169">
        <v>400</v>
      </c>
      <c r="F4458" s="169">
        <v>420</v>
      </c>
      <c r="G4458" s="169">
        <v>815</v>
      </c>
      <c r="H4458" s="165">
        <f t="shared" si="79"/>
        <v>0.49079754601226994</v>
      </c>
      <c r="J4458" t="str">
        <v>Block Group 4, Census Tract 9654, Obion County, Tennessee</v>
      </c>
    </row>
    <row r="4459" spans="1:10" x14ac:dyDescent="0.3">
      <c r="A4459" s="167" t="s">
        <v>7699</v>
      </c>
      <c r="B4459" s="168" t="s">
        <v>5369</v>
      </c>
      <c r="C4459" s="168" t="s">
        <v>7684</v>
      </c>
      <c r="D4459" s="169">
        <v>170</v>
      </c>
      <c r="E4459" s="169">
        <v>360</v>
      </c>
      <c r="F4459" s="169">
        <v>520</v>
      </c>
      <c r="G4459" s="170">
        <v>1005</v>
      </c>
      <c r="H4459" s="165">
        <f t="shared" si="79"/>
        <v>0.35820895522388058</v>
      </c>
      <c r="J4459" t="str">
        <v>Block Group 4, Census Tract 9656, Obion County, Tennessee</v>
      </c>
    </row>
    <row r="4460" spans="1:10" x14ac:dyDescent="0.3">
      <c r="A4460" s="167" t="s">
        <v>7699</v>
      </c>
      <c r="B4460" s="168" t="s">
        <v>5370</v>
      </c>
      <c r="C4460" s="168" t="s">
        <v>7684</v>
      </c>
      <c r="D4460" s="169">
        <v>695</v>
      </c>
      <c r="E4460" s="170">
        <v>1110</v>
      </c>
      <c r="F4460" s="170">
        <v>1545</v>
      </c>
      <c r="G4460" s="170">
        <v>2835</v>
      </c>
      <c r="H4460" s="165">
        <f t="shared" si="79"/>
        <v>0.39153439153439151</v>
      </c>
      <c r="J4460" t="str">
        <v>Block Group 4, Census Tract 9664, Gibson County, Tennessee</v>
      </c>
    </row>
    <row r="4461" spans="1:10" x14ac:dyDescent="0.3">
      <c r="A4461" s="167" t="s">
        <v>7699</v>
      </c>
      <c r="B4461" s="168" t="s">
        <v>5371</v>
      </c>
      <c r="C4461" s="168" t="s">
        <v>7684</v>
      </c>
      <c r="D4461" s="169">
        <v>275</v>
      </c>
      <c r="E4461" s="169">
        <v>575</v>
      </c>
      <c r="F4461" s="169">
        <v>940</v>
      </c>
      <c r="G4461" s="170">
        <v>2005</v>
      </c>
      <c r="H4461" s="165">
        <f t="shared" si="79"/>
        <v>0.28678304239401498</v>
      </c>
      <c r="J4461" t="str">
        <v>Block Group 4, Census Tract 9684, Weakley County, Tennessee</v>
      </c>
    </row>
    <row r="4462" spans="1:10" x14ac:dyDescent="0.3">
      <c r="A4462" s="167" t="s">
        <v>7699</v>
      </c>
      <c r="B4462" s="168" t="s">
        <v>5372</v>
      </c>
      <c r="C4462" s="168" t="s">
        <v>7684</v>
      </c>
      <c r="D4462" s="169">
        <v>210</v>
      </c>
      <c r="E4462" s="169">
        <v>305</v>
      </c>
      <c r="F4462" s="169">
        <v>515</v>
      </c>
      <c r="G4462" s="170">
        <v>1090</v>
      </c>
      <c r="H4462" s="165">
        <f t="shared" si="79"/>
        <v>0.27981651376146788</v>
      </c>
      <c r="J4462" t="str">
        <v>Block Group 4, Census Tract 9693, Henry County, Tennessee</v>
      </c>
    </row>
    <row r="4463" spans="1:10" x14ac:dyDescent="0.3">
      <c r="A4463" s="167" t="s">
        <v>7699</v>
      </c>
      <c r="B4463" s="168" t="s">
        <v>5373</v>
      </c>
      <c r="C4463" s="168" t="s">
        <v>7684</v>
      </c>
      <c r="D4463" s="169">
        <v>345</v>
      </c>
      <c r="E4463" s="169">
        <v>865</v>
      </c>
      <c r="F4463" s="170">
        <v>1315</v>
      </c>
      <c r="G4463" s="170">
        <v>2010</v>
      </c>
      <c r="H4463" s="165">
        <f t="shared" si="79"/>
        <v>0.43034825870646765</v>
      </c>
      <c r="J4463" t="str">
        <v>Block Group 4, Census Tract 9701.02, Chester County, Tennessee</v>
      </c>
    </row>
    <row r="4464" spans="1:10" x14ac:dyDescent="0.3">
      <c r="A4464" s="167" t="s">
        <v>7699</v>
      </c>
      <c r="B4464" s="168" t="s">
        <v>5374</v>
      </c>
      <c r="C4464" s="168" t="s">
        <v>7684</v>
      </c>
      <c r="D4464" s="169">
        <v>145</v>
      </c>
      <c r="E4464" s="169">
        <v>365</v>
      </c>
      <c r="F4464" s="169">
        <v>655</v>
      </c>
      <c r="G4464" s="170">
        <v>1115</v>
      </c>
      <c r="H4464" s="165">
        <f t="shared" si="79"/>
        <v>0.3273542600896861</v>
      </c>
      <c r="J4464" t="str">
        <v>Block Group 4, Census Tract 9702, Lewis County, Tennessee</v>
      </c>
    </row>
    <row r="4465" spans="1:10" x14ac:dyDescent="0.3">
      <c r="A4465" s="167" t="s">
        <v>7699</v>
      </c>
      <c r="B4465" s="168" t="s">
        <v>5375</v>
      </c>
      <c r="C4465" s="168" t="s">
        <v>7684</v>
      </c>
      <c r="D4465" s="169">
        <v>195</v>
      </c>
      <c r="E4465" s="169">
        <v>400</v>
      </c>
      <c r="F4465" s="169">
        <v>565</v>
      </c>
      <c r="G4465" s="170">
        <v>1000</v>
      </c>
      <c r="H4465" s="165">
        <f t="shared" si="79"/>
        <v>0.4</v>
      </c>
      <c r="J4465" t="str">
        <v>Block Group 4, Census Tract 9702, Macon County, Tennessee</v>
      </c>
    </row>
    <row r="4466" spans="1:10" x14ac:dyDescent="0.3">
      <c r="A4466" s="167" t="s">
        <v>7699</v>
      </c>
      <c r="B4466" s="168" t="s">
        <v>5376</v>
      </c>
      <c r="C4466" s="168" t="s">
        <v>7684</v>
      </c>
      <c r="D4466" s="169">
        <v>480</v>
      </c>
      <c r="E4466" s="169">
        <v>835</v>
      </c>
      <c r="F4466" s="170">
        <v>1285</v>
      </c>
      <c r="G4466" s="170">
        <v>2275</v>
      </c>
      <c r="H4466" s="165">
        <f t="shared" si="79"/>
        <v>0.36703296703296701</v>
      </c>
      <c r="J4466" t="str">
        <v>Block Group 4, Census Tract 9703.01, Macon County, Tennessee</v>
      </c>
    </row>
    <row r="4467" spans="1:10" x14ac:dyDescent="0.3">
      <c r="A4467" s="167" t="s">
        <v>7699</v>
      </c>
      <c r="B4467" s="168" t="s">
        <v>5377</v>
      </c>
      <c r="C4467" s="168" t="s">
        <v>7684</v>
      </c>
      <c r="D4467" s="169">
        <v>230</v>
      </c>
      <c r="E4467" s="169">
        <v>335</v>
      </c>
      <c r="F4467" s="169">
        <v>475</v>
      </c>
      <c r="G4467" s="170">
        <v>1210</v>
      </c>
      <c r="H4467" s="165">
        <f t="shared" si="79"/>
        <v>0.27685950413223143</v>
      </c>
      <c r="J4467" t="str">
        <v>Block Group 4, Census Tract 9703.02, Cumberland County, Tennessee</v>
      </c>
    </row>
    <row r="4468" spans="1:10" x14ac:dyDescent="0.3">
      <c r="A4468" s="167" t="s">
        <v>7699</v>
      </c>
      <c r="B4468" s="168" t="s">
        <v>5378</v>
      </c>
      <c r="C4468" s="168" t="s">
        <v>7684</v>
      </c>
      <c r="D4468" s="169">
        <v>340</v>
      </c>
      <c r="E4468" s="169">
        <v>560</v>
      </c>
      <c r="F4468" s="170">
        <v>1010</v>
      </c>
      <c r="G4468" s="170">
        <v>1795</v>
      </c>
      <c r="H4468" s="165">
        <f t="shared" si="79"/>
        <v>0.31197771587743733</v>
      </c>
      <c r="J4468" t="str">
        <v>Block Group 4, Census Tract 9704.01, Cumberland County, Tennessee</v>
      </c>
    </row>
    <row r="4469" spans="1:10" x14ac:dyDescent="0.3">
      <c r="A4469" s="167" t="s">
        <v>7699</v>
      </c>
      <c r="B4469" s="168" t="s">
        <v>5379</v>
      </c>
      <c r="C4469" s="168" t="s">
        <v>7684</v>
      </c>
      <c r="D4469" s="169">
        <v>45</v>
      </c>
      <c r="E4469" s="169">
        <v>265</v>
      </c>
      <c r="F4469" s="169">
        <v>565</v>
      </c>
      <c r="G4469" s="170">
        <v>1645</v>
      </c>
      <c r="H4469" s="165">
        <f t="shared" si="79"/>
        <v>0.16109422492401215</v>
      </c>
      <c r="J4469" t="str">
        <v>Block Group 4, Census Tract 9704.02, McMinn County, Tennessee</v>
      </c>
    </row>
    <row r="4470" spans="1:10" x14ac:dyDescent="0.3">
      <c r="A4470" s="167" t="s">
        <v>7699</v>
      </c>
      <c r="B4470" s="168" t="s">
        <v>5380</v>
      </c>
      <c r="C4470" s="168" t="s">
        <v>7684</v>
      </c>
      <c r="D4470" s="169">
        <v>70</v>
      </c>
      <c r="E4470" s="169">
        <v>450</v>
      </c>
      <c r="F4470" s="169">
        <v>605</v>
      </c>
      <c r="G4470" s="170">
        <v>1470</v>
      </c>
      <c r="H4470" s="165">
        <f t="shared" si="79"/>
        <v>0.30612244897959184</v>
      </c>
      <c r="J4470" t="str">
        <v>Block Group 4, Census Tract 9706, Coffee County, Tennessee</v>
      </c>
    </row>
    <row r="4471" spans="1:10" x14ac:dyDescent="0.3">
      <c r="A4471" s="167" t="s">
        <v>7699</v>
      </c>
      <c r="B4471" s="168" t="s">
        <v>5381</v>
      </c>
      <c r="C4471" s="168" t="s">
        <v>7685</v>
      </c>
      <c r="D4471" s="169">
        <v>630</v>
      </c>
      <c r="E4471" s="169">
        <v>925</v>
      </c>
      <c r="F4471" s="170">
        <v>1475</v>
      </c>
      <c r="G4471" s="170">
        <v>1735</v>
      </c>
      <c r="H4471" s="165">
        <f t="shared" si="79"/>
        <v>0.5331412103746398</v>
      </c>
      <c r="J4471" t="str">
        <v>Block Group 4, Census Tract 9707, Claiborne County, Tennessee</v>
      </c>
    </row>
    <row r="4472" spans="1:10" x14ac:dyDescent="0.3">
      <c r="A4472" s="167" t="s">
        <v>7699</v>
      </c>
      <c r="B4472" s="168" t="s">
        <v>5382</v>
      </c>
      <c r="C4472" s="168" t="s">
        <v>7685</v>
      </c>
      <c r="D4472" s="169">
        <v>795</v>
      </c>
      <c r="E4472" s="170">
        <v>1080</v>
      </c>
      <c r="F4472" s="170">
        <v>1280</v>
      </c>
      <c r="G4472" s="170">
        <v>1785</v>
      </c>
      <c r="H4472" s="165">
        <f t="shared" si="79"/>
        <v>0.60504201680672265</v>
      </c>
      <c r="J4472" t="str">
        <v>Block Group 4, Census Tract 9708, Cumberland County, Tennessee</v>
      </c>
    </row>
    <row r="4473" spans="1:10" x14ac:dyDescent="0.3">
      <c r="A4473" s="167" t="s">
        <v>7699</v>
      </c>
      <c r="B4473" s="168" t="s">
        <v>5383</v>
      </c>
      <c r="C4473" s="168" t="s">
        <v>7685</v>
      </c>
      <c r="D4473" s="169">
        <v>345</v>
      </c>
      <c r="E4473" s="169">
        <v>745</v>
      </c>
      <c r="F4473" s="169">
        <v>935</v>
      </c>
      <c r="G4473" s="170">
        <v>1365</v>
      </c>
      <c r="H4473" s="165">
        <f t="shared" si="79"/>
        <v>0.54578754578754574</v>
      </c>
      <c r="J4473" t="str">
        <v>Block Group 4, Census Tract 9709, Claiborne County, Tennessee</v>
      </c>
    </row>
    <row r="4474" spans="1:10" x14ac:dyDescent="0.3">
      <c r="A4474" s="167" t="s">
        <v>7699</v>
      </c>
      <c r="B4474" s="168" t="s">
        <v>5384</v>
      </c>
      <c r="C4474" s="168" t="s">
        <v>7685</v>
      </c>
      <c r="D4474" s="169">
        <v>245</v>
      </c>
      <c r="E4474" s="169">
        <v>575</v>
      </c>
      <c r="F4474" s="169">
        <v>840</v>
      </c>
      <c r="G4474" s="169">
        <v>990</v>
      </c>
      <c r="H4474" s="165">
        <f t="shared" si="79"/>
        <v>0.58080808080808077</v>
      </c>
      <c r="J4474" t="str">
        <v>Block Group 4, Census Tract 9709, Coffee County, Tennessee</v>
      </c>
    </row>
    <row r="4475" spans="1:10" x14ac:dyDescent="0.3">
      <c r="A4475" s="167" t="s">
        <v>7699</v>
      </c>
      <c r="B4475" s="168" t="s">
        <v>5385</v>
      </c>
      <c r="C4475" s="168" t="s">
        <v>7685</v>
      </c>
      <c r="D4475" s="169">
        <v>340</v>
      </c>
      <c r="E4475" s="169">
        <v>620</v>
      </c>
      <c r="F4475" s="169">
        <v>805</v>
      </c>
      <c r="G4475" s="170">
        <v>1115</v>
      </c>
      <c r="H4475" s="165">
        <f t="shared" si="79"/>
        <v>0.55605381165919288</v>
      </c>
      <c r="J4475" t="str">
        <v>Block Group 4, Census Tract 9710.02, Coffee County, Tennessee</v>
      </c>
    </row>
    <row r="4476" spans="1:10" x14ac:dyDescent="0.3">
      <c r="A4476" s="167" t="s">
        <v>7699</v>
      </c>
      <c r="B4476" s="168" t="s">
        <v>5386</v>
      </c>
      <c r="C4476" s="168" t="s">
        <v>7685</v>
      </c>
      <c r="D4476" s="170">
        <v>1290</v>
      </c>
      <c r="E4476" s="170">
        <v>1600</v>
      </c>
      <c r="F4476" s="170">
        <v>1675</v>
      </c>
      <c r="G4476" s="170">
        <v>2105</v>
      </c>
      <c r="H4476" s="165">
        <f t="shared" si="79"/>
        <v>0.76009501187648454</v>
      </c>
      <c r="J4476" t="str">
        <v>Block Group 4, Census Tract 9752, Henderson County, Tennessee</v>
      </c>
    </row>
    <row r="4477" spans="1:10" x14ac:dyDescent="0.3">
      <c r="A4477" s="167" t="s">
        <v>7699</v>
      </c>
      <c r="B4477" s="168" t="s">
        <v>5387</v>
      </c>
      <c r="C4477" s="168" t="s">
        <v>7685</v>
      </c>
      <c r="D4477" s="169">
        <v>450</v>
      </c>
      <c r="E4477" s="170">
        <v>1205</v>
      </c>
      <c r="F4477" s="170">
        <v>1950</v>
      </c>
      <c r="G4477" s="170">
        <v>2550</v>
      </c>
      <c r="H4477" s="165">
        <f t="shared" si="79"/>
        <v>0.47254901960784312</v>
      </c>
      <c r="J4477" t="str">
        <v>Block Group 4, Census Tract 9752, Scott County, Tennessee</v>
      </c>
    </row>
    <row r="4478" spans="1:10" x14ac:dyDescent="0.3">
      <c r="A4478" s="167" t="s">
        <v>7699</v>
      </c>
      <c r="B4478" s="168" t="s">
        <v>5388</v>
      </c>
      <c r="C4478" s="168" t="s">
        <v>7685</v>
      </c>
      <c r="D4478" s="169">
        <v>315</v>
      </c>
      <c r="E4478" s="169">
        <v>615</v>
      </c>
      <c r="F4478" s="170">
        <v>1140</v>
      </c>
      <c r="G4478" s="170">
        <v>1960</v>
      </c>
      <c r="H4478" s="165">
        <f t="shared" si="79"/>
        <v>0.31377551020408162</v>
      </c>
      <c r="J4478" t="str">
        <v>Block Group 4, Census Tract 9753, Lincoln County, Tennessee</v>
      </c>
    </row>
    <row r="4479" spans="1:10" x14ac:dyDescent="0.3">
      <c r="A4479" s="167" t="s">
        <v>7699</v>
      </c>
      <c r="B4479" s="168" t="s">
        <v>5389</v>
      </c>
      <c r="C4479" s="168" t="s">
        <v>7685</v>
      </c>
      <c r="D4479" s="169">
        <v>275</v>
      </c>
      <c r="E4479" s="169">
        <v>530</v>
      </c>
      <c r="F4479" s="169">
        <v>790</v>
      </c>
      <c r="G4479" s="170">
        <v>1570</v>
      </c>
      <c r="H4479" s="165">
        <f t="shared" si="79"/>
        <v>0.33757961783439489</v>
      </c>
      <c r="J4479" t="str">
        <v>Block Group 4, Census Tract 9753, Rhea County, Tennessee</v>
      </c>
    </row>
    <row r="4480" spans="1:10" x14ac:dyDescent="0.3">
      <c r="A4480" s="167" t="s">
        <v>7699</v>
      </c>
      <c r="B4480" s="168" t="s">
        <v>5390</v>
      </c>
      <c r="C4480" s="168" t="s">
        <v>7685</v>
      </c>
      <c r="D4480" s="169">
        <v>720</v>
      </c>
      <c r="E4480" s="170">
        <v>1610</v>
      </c>
      <c r="F4480" s="170">
        <v>2315</v>
      </c>
      <c r="G4480" s="170">
        <v>3080</v>
      </c>
      <c r="H4480" s="165">
        <f t="shared" si="79"/>
        <v>0.52272727272727271</v>
      </c>
      <c r="J4480" t="str">
        <v>Block Group 4, Census Tract 9754, Henderson County, Tennessee</v>
      </c>
    </row>
    <row r="4481" spans="1:10" x14ac:dyDescent="0.3">
      <c r="A4481" s="167" t="s">
        <v>7699</v>
      </c>
      <c r="B4481" s="168" t="s">
        <v>5391</v>
      </c>
      <c r="C4481" s="168" t="s">
        <v>7685</v>
      </c>
      <c r="D4481" s="169">
        <v>355</v>
      </c>
      <c r="E4481" s="170">
        <v>1295</v>
      </c>
      <c r="F4481" s="170">
        <v>1450</v>
      </c>
      <c r="G4481" s="170">
        <v>1695</v>
      </c>
      <c r="H4481" s="165">
        <f t="shared" si="79"/>
        <v>0.7640117994100295</v>
      </c>
      <c r="J4481" t="str">
        <v>Block Group 4, Census Tract 9754.01, Rhea County, Tennessee</v>
      </c>
    </row>
    <row r="4482" spans="1:10" x14ac:dyDescent="0.3">
      <c r="A4482" s="167" t="s">
        <v>7699</v>
      </c>
      <c r="B4482" s="168" t="s">
        <v>5392</v>
      </c>
      <c r="C4482" s="168" t="s">
        <v>7685</v>
      </c>
      <c r="D4482" s="169">
        <v>690</v>
      </c>
      <c r="E4482" s="169">
        <v>940</v>
      </c>
      <c r="F4482" s="170">
        <v>1555</v>
      </c>
      <c r="G4482" s="170">
        <v>1880</v>
      </c>
      <c r="H4482" s="165">
        <f t="shared" si="79"/>
        <v>0.5</v>
      </c>
      <c r="J4482" t="str">
        <v>Block Group 5, Census Tract 1004, Hamblen County, Tennessee</v>
      </c>
    </row>
    <row r="4483" spans="1:10" x14ac:dyDescent="0.3">
      <c r="A4483" s="167" t="s">
        <v>7699</v>
      </c>
      <c r="B4483" s="168" t="s">
        <v>5393</v>
      </c>
      <c r="C4483" s="168" t="s">
        <v>7685</v>
      </c>
      <c r="D4483" s="169">
        <v>500</v>
      </c>
      <c r="E4483" s="169">
        <v>875</v>
      </c>
      <c r="F4483" s="170">
        <v>1240</v>
      </c>
      <c r="G4483" s="170">
        <v>1655</v>
      </c>
      <c r="H4483" s="165">
        <f t="shared" si="79"/>
        <v>0.52870090634441091</v>
      </c>
      <c r="J4483" t="str">
        <v>Block Group 5, Census Tract 1006, Hamblen County, Tennessee</v>
      </c>
    </row>
    <row r="4484" spans="1:10" x14ac:dyDescent="0.3">
      <c r="A4484" s="167" t="s">
        <v>7699</v>
      </c>
      <c r="B4484" s="168" t="s">
        <v>5394</v>
      </c>
      <c r="C4484" s="168" t="s">
        <v>7685</v>
      </c>
      <c r="D4484" s="169">
        <v>235</v>
      </c>
      <c r="E4484" s="169">
        <v>440</v>
      </c>
      <c r="F4484" s="169">
        <v>625</v>
      </c>
      <c r="G4484" s="170">
        <v>1025</v>
      </c>
      <c r="H4484" s="165">
        <f t="shared" ref="H4484:H4547" si="80">E4484/G4484</f>
        <v>0.42926829268292682</v>
      </c>
      <c r="J4484" t="str">
        <v>Block Group 5, Census Tract 101.20, Shelby County, Tennessee</v>
      </c>
    </row>
    <row r="4485" spans="1:10" x14ac:dyDescent="0.3">
      <c r="A4485" s="167" t="s">
        <v>7699</v>
      </c>
      <c r="B4485" s="168" t="s">
        <v>5395</v>
      </c>
      <c r="C4485" s="168" t="s">
        <v>7685</v>
      </c>
      <c r="D4485" s="169">
        <v>430</v>
      </c>
      <c r="E4485" s="169">
        <v>690</v>
      </c>
      <c r="F4485" s="170">
        <v>1510</v>
      </c>
      <c r="G4485" s="170">
        <v>2120</v>
      </c>
      <c r="H4485" s="165">
        <f t="shared" si="80"/>
        <v>0.32547169811320753</v>
      </c>
      <c r="J4485" t="str">
        <v>Block Group 5, Census Tract 102.20, Shelby County, Tennessee</v>
      </c>
    </row>
    <row r="4486" spans="1:10" x14ac:dyDescent="0.3">
      <c r="A4486" s="167" t="s">
        <v>7699</v>
      </c>
      <c r="B4486" s="168" t="s">
        <v>5396</v>
      </c>
      <c r="C4486" s="168" t="s">
        <v>7685</v>
      </c>
      <c r="D4486" s="169">
        <v>465</v>
      </c>
      <c r="E4486" s="169">
        <v>620</v>
      </c>
      <c r="F4486" s="169">
        <v>630</v>
      </c>
      <c r="G4486" s="169">
        <v>885</v>
      </c>
      <c r="H4486" s="165">
        <f t="shared" si="80"/>
        <v>0.70056497175141241</v>
      </c>
      <c r="J4486" t="str">
        <v>Block Group 5, Census Tract 103.04, Hamilton County, Tennessee</v>
      </c>
    </row>
    <row r="4487" spans="1:10" x14ac:dyDescent="0.3">
      <c r="A4487" s="167" t="s">
        <v>7699</v>
      </c>
      <c r="B4487" s="168" t="s">
        <v>5397</v>
      </c>
      <c r="C4487" s="168" t="s">
        <v>7685</v>
      </c>
      <c r="D4487" s="170">
        <v>1785</v>
      </c>
      <c r="E4487" s="170">
        <v>2065</v>
      </c>
      <c r="F4487" s="170">
        <v>2465</v>
      </c>
      <c r="G4487" s="170">
        <v>2595</v>
      </c>
      <c r="H4487" s="165">
        <f t="shared" si="80"/>
        <v>0.79576107899807325</v>
      </c>
      <c r="J4487" t="str">
        <v>Block Group 5, Census Tract 104.11, Hamilton County, Tennessee</v>
      </c>
    </row>
    <row r="4488" spans="1:10" x14ac:dyDescent="0.3">
      <c r="A4488" s="167" t="s">
        <v>7699</v>
      </c>
      <c r="B4488" s="168" t="s">
        <v>5398</v>
      </c>
      <c r="C4488" s="168" t="s">
        <v>7685</v>
      </c>
      <c r="D4488" s="169">
        <v>960</v>
      </c>
      <c r="E4488" s="170">
        <v>1525</v>
      </c>
      <c r="F4488" s="170">
        <v>1680</v>
      </c>
      <c r="G4488" s="170">
        <v>1965</v>
      </c>
      <c r="H4488" s="165">
        <f t="shared" si="80"/>
        <v>0.77608142493638677</v>
      </c>
      <c r="J4488" t="str">
        <v>Block Group 5, Census Tract 104.31, Hamilton County, Tennessee</v>
      </c>
    </row>
    <row r="4489" spans="1:10" x14ac:dyDescent="0.3">
      <c r="A4489" s="167" t="s">
        <v>7699</v>
      </c>
      <c r="B4489" s="168" t="s">
        <v>5399</v>
      </c>
      <c r="C4489" s="168" t="s">
        <v>7685</v>
      </c>
      <c r="D4489" s="169">
        <v>310</v>
      </c>
      <c r="E4489" s="169">
        <v>600</v>
      </c>
      <c r="F4489" s="170">
        <v>1045</v>
      </c>
      <c r="G4489" s="170">
        <v>2045</v>
      </c>
      <c r="H4489" s="165">
        <f t="shared" si="80"/>
        <v>0.29339853300733498</v>
      </c>
      <c r="J4489" t="str">
        <v>Block Group 5, Census Tract 104.32, Hamilton County, Tennessee</v>
      </c>
    </row>
    <row r="4490" spans="1:10" x14ac:dyDescent="0.3">
      <c r="A4490" s="167" t="s">
        <v>7699</v>
      </c>
      <c r="B4490" s="168" t="s">
        <v>5400</v>
      </c>
      <c r="C4490" s="168" t="s">
        <v>7685</v>
      </c>
      <c r="D4490" s="169">
        <v>325</v>
      </c>
      <c r="E4490" s="169">
        <v>580</v>
      </c>
      <c r="F4490" s="170">
        <v>1275</v>
      </c>
      <c r="G4490" s="170">
        <v>1830</v>
      </c>
      <c r="H4490" s="165">
        <f t="shared" si="80"/>
        <v>0.31693989071038253</v>
      </c>
      <c r="J4490" t="str">
        <v>Block Group 5, Census Tract 105, Maury County, Tennessee</v>
      </c>
    </row>
    <row r="4491" spans="1:10" x14ac:dyDescent="0.3">
      <c r="A4491" s="167" t="s">
        <v>7699</v>
      </c>
      <c r="B4491" s="168" t="s">
        <v>5401</v>
      </c>
      <c r="C4491" s="168" t="s">
        <v>7685</v>
      </c>
      <c r="D4491" s="169">
        <v>170</v>
      </c>
      <c r="E4491" s="169">
        <v>340</v>
      </c>
      <c r="F4491" s="169">
        <v>650</v>
      </c>
      <c r="G4491" s="170">
        <v>1215</v>
      </c>
      <c r="H4491" s="165">
        <f t="shared" si="80"/>
        <v>0.27983539094650206</v>
      </c>
      <c r="J4491" t="str">
        <v>Block Group 5, Census Tract 105.01, Davidson County, Tennessee</v>
      </c>
    </row>
    <row r="4492" spans="1:10" x14ac:dyDescent="0.3">
      <c r="A4492" s="167" t="s">
        <v>7699</v>
      </c>
      <c r="B4492" s="168" t="s">
        <v>5402</v>
      </c>
      <c r="C4492" s="168" t="s">
        <v>7685</v>
      </c>
      <c r="D4492" s="169">
        <v>155</v>
      </c>
      <c r="E4492" s="169">
        <v>340</v>
      </c>
      <c r="F4492" s="169">
        <v>535</v>
      </c>
      <c r="G4492" s="169">
        <v>715</v>
      </c>
      <c r="H4492" s="165">
        <f t="shared" si="80"/>
        <v>0.47552447552447552</v>
      </c>
      <c r="J4492" t="str">
        <v>Block Group 5, Census Tract 105.01, Hamilton County, Tennessee</v>
      </c>
    </row>
    <row r="4493" spans="1:10" x14ac:dyDescent="0.3">
      <c r="A4493" s="167" t="s">
        <v>7699</v>
      </c>
      <c r="B4493" s="168" t="s">
        <v>5403</v>
      </c>
      <c r="C4493" s="168" t="s">
        <v>7685</v>
      </c>
      <c r="D4493" s="169">
        <v>210</v>
      </c>
      <c r="E4493" s="169">
        <v>275</v>
      </c>
      <c r="F4493" s="169">
        <v>665</v>
      </c>
      <c r="G4493" s="170">
        <v>1210</v>
      </c>
      <c r="H4493" s="165">
        <f t="shared" si="80"/>
        <v>0.22727272727272727</v>
      </c>
      <c r="J4493" t="str">
        <v>Block Group 5, Census Tract 106, Maury County, Tennessee</v>
      </c>
    </row>
    <row r="4494" spans="1:10" x14ac:dyDescent="0.3">
      <c r="A4494" s="167" t="s">
        <v>7699</v>
      </c>
      <c r="B4494" s="168" t="s">
        <v>5404</v>
      </c>
      <c r="C4494" s="168" t="s">
        <v>7685</v>
      </c>
      <c r="D4494" s="169">
        <v>235</v>
      </c>
      <c r="E4494" s="169">
        <v>815</v>
      </c>
      <c r="F4494" s="170">
        <v>1195</v>
      </c>
      <c r="G4494" s="170">
        <v>2585</v>
      </c>
      <c r="H4494" s="165">
        <f t="shared" si="80"/>
        <v>0.31528046421663442</v>
      </c>
      <c r="J4494" t="str">
        <v>Block Group 5, Census Tract 106.10, Shelby County, Tennessee</v>
      </c>
    </row>
    <row r="4495" spans="1:10" x14ac:dyDescent="0.3">
      <c r="A4495" s="167" t="s">
        <v>7699</v>
      </c>
      <c r="B4495" s="168" t="s">
        <v>5405</v>
      </c>
      <c r="C4495" s="168" t="s">
        <v>7685</v>
      </c>
      <c r="D4495" s="169">
        <v>400</v>
      </c>
      <c r="E4495" s="169">
        <v>830</v>
      </c>
      <c r="F4495" s="170">
        <v>1460</v>
      </c>
      <c r="G4495" s="170">
        <v>1975</v>
      </c>
      <c r="H4495" s="165">
        <f t="shared" si="80"/>
        <v>0.42025316455696204</v>
      </c>
      <c r="J4495" t="str">
        <v>Block Group 5, Census Tract 107, Maury County, Tennessee</v>
      </c>
    </row>
    <row r="4496" spans="1:10" x14ac:dyDescent="0.3">
      <c r="A4496" s="167" t="s">
        <v>7699</v>
      </c>
      <c r="B4496" s="168" t="s">
        <v>5406</v>
      </c>
      <c r="C4496" s="168" t="s">
        <v>7685</v>
      </c>
      <c r="D4496" s="169">
        <v>255</v>
      </c>
      <c r="E4496" s="169">
        <v>630</v>
      </c>
      <c r="F4496" s="170">
        <v>1345</v>
      </c>
      <c r="G4496" s="170">
        <v>3080</v>
      </c>
      <c r="H4496" s="165">
        <f t="shared" si="80"/>
        <v>0.20454545454545456</v>
      </c>
      <c r="J4496" t="str">
        <v>Block Group 5, Census Tract 110.01, Davidson County, Tennessee</v>
      </c>
    </row>
    <row r="4497" spans="1:10" x14ac:dyDescent="0.3">
      <c r="A4497" s="167" t="s">
        <v>7699</v>
      </c>
      <c r="B4497" s="168" t="s">
        <v>5407</v>
      </c>
      <c r="C4497" s="168" t="s">
        <v>7685</v>
      </c>
      <c r="D4497" s="169">
        <v>635</v>
      </c>
      <c r="E4497" s="170">
        <v>1265</v>
      </c>
      <c r="F4497" s="170">
        <v>1665</v>
      </c>
      <c r="G4497" s="170">
        <v>3120</v>
      </c>
      <c r="H4497" s="165">
        <f t="shared" si="80"/>
        <v>0.40544871794871795</v>
      </c>
      <c r="J4497" t="str">
        <v>Block Group 5, Census Tract 113.11, Hamilton County, Tennessee</v>
      </c>
    </row>
    <row r="4498" spans="1:10" x14ac:dyDescent="0.3">
      <c r="A4498" s="167" t="s">
        <v>7699</v>
      </c>
      <c r="B4498" s="168" t="s">
        <v>5408</v>
      </c>
      <c r="C4498" s="168" t="s">
        <v>7685</v>
      </c>
      <c r="D4498" s="169">
        <v>725</v>
      </c>
      <c r="E4498" s="170">
        <v>1080</v>
      </c>
      <c r="F4498" s="170">
        <v>1445</v>
      </c>
      <c r="G4498" s="170">
        <v>3250</v>
      </c>
      <c r="H4498" s="165">
        <f t="shared" si="80"/>
        <v>0.3323076923076923</v>
      </c>
      <c r="J4498" t="str">
        <v>Block Group 5, Census Tract 114.13, Hamilton County, Tennessee</v>
      </c>
    </row>
    <row r="4499" spans="1:10" x14ac:dyDescent="0.3">
      <c r="A4499" s="167" t="s">
        <v>7699</v>
      </c>
      <c r="B4499" s="168" t="s">
        <v>5409</v>
      </c>
      <c r="C4499" s="168" t="s">
        <v>7685</v>
      </c>
      <c r="D4499" s="169">
        <v>480</v>
      </c>
      <c r="E4499" s="169">
        <v>790</v>
      </c>
      <c r="F4499" s="170">
        <v>1475</v>
      </c>
      <c r="G4499" s="170">
        <v>4110</v>
      </c>
      <c r="H4499" s="165">
        <f t="shared" si="80"/>
        <v>0.19221411192214111</v>
      </c>
      <c r="J4499" t="str">
        <v>Block Group 5, Census Tract 114.47, Hamilton County, Tennessee</v>
      </c>
    </row>
    <row r="4500" spans="1:10" x14ac:dyDescent="0.3">
      <c r="A4500" s="167" t="s">
        <v>7699</v>
      </c>
      <c r="B4500" s="168" t="s">
        <v>5410</v>
      </c>
      <c r="C4500" s="168" t="s">
        <v>7685</v>
      </c>
      <c r="D4500" s="169">
        <v>245</v>
      </c>
      <c r="E4500" s="169">
        <v>525</v>
      </c>
      <c r="F4500" s="169">
        <v>910</v>
      </c>
      <c r="G4500" s="170">
        <v>1835</v>
      </c>
      <c r="H4500" s="165">
        <f t="shared" si="80"/>
        <v>0.28610354223433243</v>
      </c>
      <c r="J4500" t="str">
        <v>Block Group 5, Census Tract 116, Davidson County, Tennessee</v>
      </c>
    </row>
    <row r="4501" spans="1:10" x14ac:dyDescent="0.3">
      <c r="A4501" s="167" t="s">
        <v>7699</v>
      </c>
      <c r="B4501" s="168" t="s">
        <v>5411</v>
      </c>
      <c r="C4501" s="168" t="s">
        <v>7685</v>
      </c>
      <c r="D4501" s="169">
        <v>745</v>
      </c>
      <c r="E4501" s="170">
        <v>1375</v>
      </c>
      <c r="F4501" s="170">
        <v>2115</v>
      </c>
      <c r="G4501" s="170">
        <v>2765</v>
      </c>
      <c r="H4501" s="165">
        <f t="shared" si="80"/>
        <v>0.49728752260397829</v>
      </c>
      <c r="J4501" t="str">
        <v>Block Group 5, Census Tract 116, Hamilton County, Tennessee</v>
      </c>
    </row>
    <row r="4502" spans="1:10" x14ac:dyDescent="0.3">
      <c r="A4502" s="167" t="s">
        <v>7699</v>
      </c>
      <c r="B4502" s="168" t="s">
        <v>5412</v>
      </c>
      <c r="C4502" s="168" t="s">
        <v>7685</v>
      </c>
      <c r="D4502" s="169">
        <v>100</v>
      </c>
      <c r="E4502" s="169">
        <v>460</v>
      </c>
      <c r="F4502" s="169">
        <v>760</v>
      </c>
      <c r="G4502" s="170">
        <v>1540</v>
      </c>
      <c r="H4502" s="165">
        <f t="shared" si="80"/>
        <v>0.29870129870129869</v>
      </c>
      <c r="J4502" t="str">
        <v>Block Group 5, Census Tract 117, Davidson County, Tennessee</v>
      </c>
    </row>
    <row r="4503" spans="1:10" x14ac:dyDescent="0.3">
      <c r="A4503" s="167" t="s">
        <v>7699</v>
      </c>
      <c r="B4503" s="168" t="s">
        <v>5413</v>
      </c>
      <c r="C4503" s="168" t="s">
        <v>7685</v>
      </c>
      <c r="D4503" s="169">
        <v>930</v>
      </c>
      <c r="E4503" s="170">
        <v>1260</v>
      </c>
      <c r="F4503" s="170">
        <v>1975</v>
      </c>
      <c r="G4503" s="170">
        <v>2350</v>
      </c>
      <c r="H4503" s="165">
        <f t="shared" si="80"/>
        <v>0.53617021276595744</v>
      </c>
      <c r="J4503" t="str">
        <v>Block Group 5, Census Tract 118, Hamilton County, Tennessee</v>
      </c>
    </row>
    <row r="4504" spans="1:10" x14ac:dyDescent="0.3">
      <c r="A4504" s="167" t="s">
        <v>7699</v>
      </c>
      <c r="B4504" s="168" t="s">
        <v>5414</v>
      </c>
      <c r="C4504" s="168" t="s">
        <v>7685</v>
      </c>
      <c r="D4504" s="169">
        <v>435</v>
      </c>
      <c r="E4504" s="169">
        <v>760</v>
      </c>
      <c r="F4504" s="170">
        <v>1315</v>
      </c>
      <c r="G4504" s="170">
        <v>1645</v>
      </c>
      <c r="H4504" s="165">
        <f t="shared" si="80"/>
        <v>0.46200607902735563</v>
      </c>
      <c r="J4504" t="str">
        <v>Block Group 5, Census Tract 121, Hamilton County, Tennessee</v>
      </c>
    </row>
    <row r="4505" spans="1:10" x14ac:dyDescent="0.3">
      <c r="A4505" s="167" t="s">
        <v>7699</v>
      </c>
      <c r="B4505" s="168" t="s">
        <v>5415</v>
      </c>
      <c r="C4505" s="168" t="s">
        <v>7685</v>
      </c>
      <c r="D4505" s="169">
        <v>250</v>
      </c>
      <c r="E4505" s="169">
        <v>480</v>
      </c>
      <c r="F4505" s="170">
        <v>1275</v>
      </c>
      <c r="G4505" s="170">
        <v>1825</v>
      </c>
      <c r="H4505" s="165">
        <f t="shared" si="80"/>
        <v>0.26301369863013696</v>
      </c>
      <c r="J4505" t="str">
        <v>Block Group 5, Census Tract 1303, Humphreys County, Tennessee</v>
      </c>
    </row>
    <row r="4506" spans="1:10" x14ac:dyDescent="0.3">
      <c r="A4506" s="167" t="s">
        <v>7699</v>
      </c>
      <c r="B4506" s="168" t="s">
        <v>5416</v>
      </c>
      <c r="C4506" s="168" t="s">
        <v>7685</v>
      </c>
      <c r="D4506" s="169">
        <v>160</v>
      </c>
      <c r="E4506" s="169">
        <v>515</v>
      </c>
      <c r="F4506" s="169">
        <v>805</v>
      </c>
      <c r="G4506" s="170">
        <v>1605</v>
      </c>
      <c r="H4506" s="165">
        <f t="shared" si="80"/>
        <v>0.32087227414330216</v>
      </c>
      <c r="J4506" t="str">
        <v>Block Group 5, Census Tract 156.18, Davidson County, Tennessee</v>
      </c>
    </row>
    <row r="4507" spans="1:10" x14ac:dyDescent="0.3">
      <c r="A4507" s="167" t="s">
        <v>7699</v>
      </c>
      <c r="B4507" s="168" t="s">
        <v>5417</v>
      </c>
      <c r="C4507" s="168" t="s">
        <v>7685</v>
      </c>
      <c r="D4507" s="169">
        <v>285</v>
      </c>
      <c r="E4507" s="169">
        <v>845</v>
      </c>
      <c r="F4507" s="170">
        <v>1435</v>
      </c>
      <c r="G4507" s="170">
        <v>2245</v>
      </c>
      <c r="H4507" s="165">
        <f t="shared" si="80"/>
        <v>0.37639198218262804</v>
      </c>
      <c r="J4507" t="str">
        <v>Block Group 5, Census Tract 167, Davidson County, Tennessee</v>
      </c>
    </row>
    <row r="4508" spans="1:10" x14ac:dyDescent="0.3">
      <c r="A4508" s="167" t="s">
        <v>7699</v>
      </c>
      <c r="B4508" s="168" t="s">
        <v>5418</v>
      </c>
      <c r="C4508" s="168" t="s">
        <v>7685</v>
      </c>
      <c r="D4508" s="169">
        <v>235</v>
      </c>
      <c r="E4508" s="169">
        <v>275</v>
      </c>
      <c r="F4508" s="169">
        <v>485</v>
      </c>
      <c r="G4508" s="169">
        <v>755</v>
      </c>
      <c r="H4508" s="165">
        <f t="shared" si="80"/>
        <v>0.36423841059602646</v>
      </c>
      <c r="J4508" t="str">
        <v>Block Group 5, Census Tract 169, Davidson County, Tennessee</v>
      </c>
    </row>
    <row r="4509" spans="1:10" x14ac:dyDescent="0.3">
      <c r="A4509" s="167" t="s">
        <v>7699</v>
      </c>
      <c r="B4509" s="168" t="s">
        <v>5419</v>
      </c>
      <c r="C4509" s="168" t="s">
        <v>7685</v>
      </c>
      <c r="D4509" s="169">
        <v>140</v>
      </c>
      <c r="E4509" s="169">
        <v>465</v>
      </c>
      <c r="F4509" s="169">
        <v>770</v>
      </c>
      <c r="G4509" s="169">
        <v>940</v>
      </c>
      <c r="H4509" s="165">
        <f t="shared" si="80"/>
        <v>0.49468085106382981</v>
      </c>
      <c r="J4509" t="str">
        <v>Block Group 5, Census Tract 178, Davidson County, Tennessee</v>
      </c>
    </row>
    <row r="4510" spans="1:10" x14ac:dyDescent="0.3">
      <c r="A4510" s="167" t="s">
        <v>7699</v>
      </c>
      <c r="B4510" s="168" t="s">
        <v>5420</v>
      </c>
      <c r="C4510" s="168" t="s">
        <v>7685</v>
      </c>
      <c r="D4510" s="169">
        <v>305</v>
      </c>
      <c r="E4510" s="169">
        <v>850</v>
      </c>
      <c r="F4510" s="170">
        <v>1045</v>
      </c>
      <c r="G4510" s="170">
        <v>1660</v>
      </c>
      <c r="H4510" s="165">
        <f t="shared" si="80"/>
        <v>0.51204819277108438</v>
      </c>
      <c r="J4510" t="str">
        <v>Block Group 5, Census Tract 180, Davidson County, Tennessee</v>
      </c>
    </row>
    <row r="4511" spans="1:10" x14ac:dyDescent="0.3">
      <c r="A4511" s="167" t="s">
        <v>7699</v>
      </c>
      <c r="B4511" s="168" t="s">
        <v>5421</v>
      </c>
      <c r="C4511" s="168" t="s">
        <v>7685</v>
      </c>
      <c r="D4511" s="169">
        <v>750</v>
      </c>
      <c r="E4511" s="170">
        <v>1085</v>
      </c>
      <c r="F4511" s="170">
        <v>1630</v>
      </c>
      <c r="G4511" s="170">
        <v>1630</v>
      </c>
      <c r="H4511" s="165">
        <f t="shared" si="80"/>
        <v>0.66564417177914115</v>
      </c>
      <c r="J4511" t="str">
        <v>Block Group 5, Census Tract 185, Davidson County, Tennessee</v>
      </c>
    </row>
    <row r="4512" spans="1:10" x14ac:dyDescent="0.3">
      <c r="A4512" s="167" t="s">
        <v>7699</v>
      </c>
      <c r="B4512" s="168" t="s">
        <v>5422</v>
      </c>
      <c r="C4512" s="168" t="s">
        <v>7685</v>
      </c>
      <c r="D4512" s="169">
        <v>670</v>
      </c>
      <c r="E4512" s="169">
        <v>670</v>
      </c>
      <c r="F4512" s="169">
        <v>765</v>
      </c>
      <c r="G4512" s="169">
        <v>765</v>
      </c>
      <c r="H4512" s="165">
        <f t="shared" si="80"/>
        <v>0.87581699346405228</v>
      </c>
      <c r="J4512" t="str">
        <v>Block Group 5, Census Tract 188.01, Davidson County, Tennessee</v>
      </c>
    </row>
    <row r="4513" spans="1:10" x14ac:dyDescent="0.3">
      <c r="A4513" s="167" t="s">
        <v>7699</v>
      </c>
      <c r="B4513" s="168" t="s">
        <v>5423</v>
      </c>
      <c r="C4513" s="168" t="s">
        <v>7685</v>
      </c>
      <c r="D4513" s="169">
        <v>455</v>
      </c>
      <c r="E4513" s="170">
        <v>1030</v>
      </c>
      <c r="F4513" s="170">
        <v>1240</v>
      </c>
      <c r="G4513" s="170">
        <v>1775</v>
      </c>
      <c r="H4513" s="165">
        <f t="shared" si="80"/>
        <v>0.58028169014084507</v>
      </c>
      <c r="J4513" t="str">
        <v>Block Group 5, Census Tract 191.05, Davidson County, Tennessee</v>
      </c>
    </row>
    <row r="4514" spans="1:10" x14ac:dyDescent="0.3">
      <c r="A4514" s="167" t="s">
        <v>7699</v>
      </c>
      <c r="B4514" s="168" t="s">
        <v>5424</v>
      </c>
      <c r="C4514" s="168" t="s">
        <v>7685</v>
      </c>
      <c r="D4514" s="169">
        <v>935</v>
      </c>
      <c r="E4514" s="170">
        <v>1280</v>
      </c>
      <c r="F4514" s="170">
        <v>1945</v>
      </c>
      <c r="G4514" s="170">
        <v>1985</v>
      </c>
      <c r="H4514" s="165">
        <f t="shared" si="80"/>
        <v>0.64483627204030225</v>
      </c>
      <c r="J4514" t="str">
        <v>Block Group 5, Census Tract 205.42, Shelby County, Tennessee</v>
      </c>
    </row>
    <row r="4515" spans="1:10" x14ac:dyDescent="0.3">
      <c r="A4515" s="167" t="s">
        <v>7699</v>
      </c>
      <c r="B4515" s="168" t="s">
        <v>5425</v>
      </c>
      <c r="C4515" s="168" t="s">
        <v>7685</v>
      </c>
      <c r="D4515" s="170">
        <v>2330</v>
      </c>
      <c r="E4515" s="170">
        <v>2945</v>
      </c>
      <c r="F4515" s="170">
        <v>3410</v>
      </c>
      <c r="G4515" s="170">
        <v>3605</v>
      </c>
      <c r="H4515" s="165">
        <f t="shared" si="80"/>
        <v>0.81692094313453534</v>
      </c>
      <c r="J4515" t="str">
        <v>Block Group 5, Census Tract 206.21, Shelby County, Tennessee</v>
      </c>
    </row>
    <row r="4516" spans="1:10" x14ac:dyDescent="0.3">
      <c r="A4516" s="167" t="s">
        <v>7699</v>
      </c>
      <c r="B4516" s="168" t="s">
        <v>5426</v>
      </c>
      <c r="C4516" s="168" t="s">
        <v>7685</v>
      </c>
      <c r="D4516" s="169">
        <v>400</v>
      </c>
      <c r="E4516" s="169">
        <v>700</v>
      </c>
      <c r="F4516" s="170">
        <v>1210</v>
      </c>
      <c r="G4516" s="170">
        <v>1640</v>
      </c>
      <c r="H4516" s="165">
        <f t="shared" si="80"/>
        <v>0.42682926829268292</v>
      </c>
      <c r="J4516" t="str">
        <v>Block Group 5, Census Tract 206.51, Shelby County, Tennessee</v>
      </c>
    </row>
    <row r="4517" spans="1:10" x14ac:dyDescent="0.3">
      <c r="A4517" s="167" t="s">
        <v>7699</v>
      </c>
      <c r="B4517" s="168" t="s">
        <v>5427</v>
      </c>
      <c r="C4517" s="168" t="s">
        <v>7685</v>
      </c>
      <c r="D4517" s="169">
        <v>325</v>
      </c>
      <c r="E4517" s="169">
        <v>760</v>
      </c>
      <c r="F4517" s="170">
        <v>1180</v>
      </c>
      <c r="G4517" s="170">
        <v>1585</v>
      </c>
      <c r="H4517" s="165">
        <f t="shared" si="80"/>
        <v>0.47949526813880128</v>
      </c>
      <c r="J4517" t="str">
        <v>Block Group 5, Census Tract 208.37, Shelby County, Tennessee</v>
      </c>
    </row>
    <row r="4518" spans="1:10" x14ac:dyDescent="0.3">
      <c r="A4518" s="167" t="s">
        <v>7699</v>
      </c>
      <c r="B4518" s="168" t="s">
        <v>5428</v>
      </c>
      <c r="C4518" s="168" t="s">
        <v>7685</v>
      </c>
      <c r="D4518" s="169">
        <v>390</v>
      </c>
      <c r="E4518" s="169">
        <v>670</v>
      </c>
      <c r="F4518" s="170">
        <v>1080</v>
      </c>
      <c r="G4518" s="170">
        <v>1930</v>
      </c>
      <c r="H4518" s="165">
        <f t="shared" si="80"/>
        <v>0.34715025906735753</v>
      </c>
      <c r="J4518" t="str">
        <v>Block Group 5, Census Tract 210.02, Sumner County, Tennessee</v>
      </c>
    </row>
    <row r="4519" spans="1:10" x14ac:dyDescent="0.3">
      <c r="A4519" s="167" t="s">
        <v>7699</v>
      </c>
      <c r="B4519" s="168" t="s">
        <v>5429</v>
      </c>
      <c r="C4519" s="168" t="s">
        <v>7685</v>
      </c>
      <c r="D4519" s="169">
        <v>705</v>
      </c>
      <c r="E4519" s="170">
        <v>1230</v>
      </c>
      <c r="F4519" s="170">
        <v>1670</v>
      </c>
      <c r="G4519" s="170">
        <v>1905</v>
      </c>
      <c r="H4519" s="165">
        <f t="shared" si="80"/>
        <v>0.64566929133858264</v>
      </c>
      <c r="J4519" t="str">
        <v>Block Group 5, Census Tract 211.12, Shelby County, Tennessee</v>
      </c>
    </row>
    <row r="4520" spans="1:10" x14ac:dyDescent="0.3">
      <c r="A4520" s="167" t="s">
        <v>7699</v>
      </c>
      <c r="B4520" s="168" t="s">
        <v>5430</v>
      </c>
      <c r="C4520" s="168" t="s">
        <v>7685</v>
      </c>
      <c r="D4520" s="169">
        <v>840</v>
      </c>
      <c r="E4520" s="170">
        <v>1055</v>
      </c>
      <c r="F4520" s="170">
        <v>1305</v>
      </c>
      <c r="G4520" s="170">
        <v>1640</v>
      </c>
      <c r="H4520" s="165">
        <f t="shared" si="80"/>
        <v>0.64329268292682928</v>
      </c>
      <c r="J4520" t="str">
        <v>Block Group 5, Census Tract 211.41, Shelby County, Tennessee</v>
      </c>
    </row>
    <row r="4521" spans="1:10" x14ac:dyDescent="0.3">
      <c r="A4521" s="167" t="s">
        <v>7699</v>
      </c>
      <c r="B4521" s="168" t="s">
        <v>5431</v>
      </c>
      <c r="C4521" s="168" t="s">
        <v>7685</v>
      </c>
      <c r="D4521" s="169">
        <v>475</v>
      </c>
      <c r="E4521" s="169">
        <v>560</v>
      </c>
      <c r="F4521" s="169">
        <v>990</v>
      </c>
      <c r="G4521" s="170">
        <v>1140</v>
      </c>
      <c r="H4521" s="165">
        <f t="shared" si="80"/>
        <v>0.49122807017543857</v>
      </c>
      <c r="J4521" t="str">
        <v>Block Group 5, Census Tract 213.52, Shelby County, Tennessee</v>
      </c>
    </row>
    <row r="4522" spans="1:10" x14ac:dyDescent="0.3">
      <c r="A4522" s="167" t="s">
        <v>7699</v>
      </c>
      <c r="B4522" s="168" t="s">
        <v>5432</v>
      </c>
      <c r="C4522" s="168" t="s">
        <v>7685</v>
      </c>
      <c r="D4522" s="169">
        <v>960</v>
      </c>
      <c r="E4522" s="170">
        <v>1635</v>
      </c>
      <c r="F4522" s="170">
        <v>1875</v>
      </c>
      <c r="G4522" s="170">
        <v>2585</v>
      </c>
      <c r="H4522" s="165">
        <f t="shared" si="80"/>
        <v>0.63249516441005804</v>
      </c>
      <c r="J4522" t="str">
        <v>Block Group 5, Census Tract 221.30, Shelby County, Tennessee</v>
      </c>
    </row>
    <row r="4523" spans="1:10" x14ac:dyDescent="0.3">
      <c r="A4523" s="167" t="s">
        <v>7699</v>
      </c>
      <c r="B4523" s="168" t="s">
        <v>5433</v>
      </c>
      <c r="C4523" s="168" t="s">
        <v>7685</v>
      </c>
      <c r="D4523" s="169">
        <v>60</v>
      </c>
      <c r="E4523" s="169">
        <v>245</v>
      </c>
      <c r="F4523" s="169">
        <v>775</v>
      </c>
      <c r="G4523" s="170">
        <v>1630</v>
      </c>
      <c r="H4523" s="165">
        <f t="shared" si="80"/>
        <v>0.15030674846625766</v>
      </c>
      <c r="J4523" t="str">
        <v>Block Group 5, Census Tract 222.20, Shelby County, Tennessee</v>
      </c>
    </row>
    <row r="4524" spans="1:10" x14ac:dyDescent="0.3">
      <c r="A4524" s="167" t="s">
        <v>7699</v>
      </c>
      <c r="B4524" s="168" t="s">
        <v>5434</v>
      </c>
      <c r="C4524" s="168" t="s">
        <v>7685</v>
      </c>
      <c r="D4524" s="169">
        <v>65</v>
      </c>
      <c r="E4524" s="169">
        <v>275</v>
      </c>
      <c r="F4524" s="169">
        <v>680</v>
      </c>
      <c r="G4524" s="170">
        <v>1075</v>
      </c>
      <c r="H4524" s="165">
        <f t="shared" si="80"/>
        <v>0.2558139534883721</v>
      </c>
      <c r="J4524" t="str">
        <v>Block Group 5, Census Tract 224.10, Shelby County, Tennessee</v>
      </c>
    </row>
    <row r="4525" spans="1:10" x14ac:dyDescent="0.3">
      <c r="A4525" s="167" t="s">
        <v>7699</v>
      </c>
      <c r="B4525" s="168" t="s">
        <v>5435</v>
      </c>
      <c r="C4525" s="168" t="s">
        <v>7685</v>
      </c>
      <c r="D4525" s="169">
        <v>90</v>
      </c>
      <c r="E4525" s="169">
        <v>565</v>
      </c>
      <c r="F4525" s="170">
        <v>1080</v>
      </c>
      <c r="G4525" s="170">
        <v>1385</v>
      </c>
      <c r="H4525" s="165">
        <f t="shared" si="80"/>
        <v>0.40794223826714804</v>
      </c>
      <c r="J4525" t="str">
        <v>Block Group 5, Census Tract 227, Shelby County, Tennessee</v>
      </c>
    </row>
    <row r="4526" spans="1:10" x14ac:dyDescent="0.3">
      <c r="A4526" s="167" t="s">
        <v>7699</v>
      </c>
      <c r="B4526" s="168" t="s">
        <v>5436</v>
      </c>
      <c r="C4526" s="168" t="s">
        <v>7685</v>
      </c>
      <c r="D4526" s="169">
        <v>170</v>
      </c>
      <c r="E4526" s="169">
        <v>355</v>
      </c>
      <c r="F4526" s="169">
        <v>805</v>
      </c>
      <c r="G4526" s="170">
        <v>1560</v>
      </c>
      <c r="H4526" s="165">
        <f t="shared" si="80"/>
        <v>0.22756410256410256</v>
      </c>
      <c r="J4526" t="str">
        <v>Block Group 5, Census Tract 29, Shelby County, Tennessee</v>
      </c>
    </row>
    <row r="4527" spans="1:10" x14ac:dyDescent="0.3">
      <c r="A4527" s="167" t="s">
        <v>7699</v>
      </c>
      <c r="B4527" s="168" t="s">
        <v>5437</v>
      </c>
      <c r="C4527" s="168" t="s">
        <v>7685</v>
      </c>
      <c r="D4527" s="169">
        <v>140</v>
      </c>
      <c r="E4527" s="169">
        <v>255</v>
      </c>
      <c r="F4527" s="169">
        <v>550</v>
      </c>
      <c r="G4527" s="170">
        <v>1700</v>
      </c>
      <c r="H4527" s="165">
        <f t="shared" si="80"/>
        <v>0.15</v>
      </c>
      <c r="J4527" t="str">
        <v>Block Group 5, Census Tract 33, Hamilton County, Tennessee</v>
      </c>
    </row>
    <row r="4528" spans="1:10" x14ac:dyDescent="0.3">
      <c r="A4528" s="167" t="s">
        <v>7699</v>
      </c>
      <c r="B4528" s="168" t="s">
        <v>5438</v>
      </c>
      <c r="C4528" s="168" t="s">
        <v>7685</v>
      </c>
      <c r="D4528" s="170">
        <v>1360</v>
      </c>
      <c r="E4528" s="170">
        <v>2320</v>
      </c>
      <c r="F4528" s="170">
        <v>3510</v>
      </c>
      <c r="G4528" s="170">
        <v>4535</v>
      </c>
      <c r="H4528" s="165">
        <f t="shared" si="80"/>
        <v>0.51157662624035283</v>
      </c>
      <c r="J4528" t="str">
        <v>Block Group 5, Census Tract 407, Tipton County, Tennessee</v>
      </c>
    </row>
    <row r="4529" spans="1:10" x14ac:dyDescent="0.3">
      <c r="A4529" s="167" t="s">
        <v>7699</v>
      </c>
      <c r="B4529" s="168" t="s">
        <v>5439</v>
      </c>
      <c r="C4529" s="168" t="s">
        <v>7685</v>
      </c>
      <c r="D4529" s="169">
        <v>395</v>
      </c>
      <c r="E4529" s="169">
        <v>640</v>
      </c>
      <c r="F4529" s="170">
        <v>1150</v>
      </c>
      <c r="G4529" s="170">
        <v>1650</v>
      </c>
      <c r="H4529" s="165">
        <f t="shared" si="80"/>
        <v>0.38787878787878788</v>
      </c>
      <c r="J4529" t="str">
        <v>Block Group 5, Census Tract 412, Sullivan County, Tennessee</v>
      </c>
    </row>
    <row r="4530" spans="1:10" x14ac:dyDescent="0.3">
      <c r="A4530" s="167" t="s">
        <v>7699</v>
      </c>
      <c r="B4530" s="168" t="s">
        <v>5440</v>
      </c>
      <c r="C4530" s="168" t="s">
        <v>7685</v>
      </c>
      <c r="D4530" s="169">
        <v>315</v>
      </c>
      <c r="E4530" s="169">
        <v>535</v>
      </c>
      <c r="F4530" s="169">
        <v>590</v>
      </c>
      <c r="G4530" s="170">
        <v>1605</v>
      </c>
      <c r="H4530" s="165">
        <f t="shared" si="80"/>
        <v>0.33333333333333331</v>
      </c>
      <c r="J4530" t="str">
        <v>Block Group 5, Census Tract 423, Sullivan County, Tennessee</v>
      </c>
    </row>
    <row r="4531" spans="1:10" x14ac:dyDescent="0.3">
      <c r="A4531" s="167" t="s">
        <v>7699</v>
      </c>
      <c r="B4531" s="168" t="s">
        <v>5441</v>
      </c>
      <c r="C4531" s="168" t="s">
        <v>7685</v>
      </c>
      <c r="D4531" s="169">
        <v>210</v>
      </c>
      <c r="E4531" s="169">
        <v>370</v>
      </c>
      <c r="F4531" s="170">
        <v>1365</v>
      </c>
      <c r="G4531" s="170">
        <v>2390</v>
      </c>
      <c r="H4531" s="165">
        <f t="shared" si="80"/>
        <v>0.15481171548117154</v>
      </c>
      <c r="J4531" t="str">
        <v>Block Group 5, Census Tract 433.02, Sullivan County, Tennessee</v>
      </c>
    </row>
    <row r="4532" spans="1:10" x14ac:dyDescent="0.3">
      <c r="A4532" s="167" t="s">
        <v>7699</v>
      </c>
      <c r="B4532" s="168" t="s">
        <v>5442</v>
      </c>
      <c r="C4532" s="168" t="s">
        <v>7685</v>
      </c>
      <c r="D4532" s="169">
        <v>150</v>
      </c>
      <c r="E4532" s="169">
        <v>325</v>
      </c>
      <c r="F4532" s="169">
        <v>540</v>
      </c>
      <c r="G4532" s="170">
        <v>2245</v>
      </c>
      <c r="H4532" s="165">
        <f t="shared" si="80"/>
        <v>0.1447661469933185</v>
      </c>
      <c r="J4532" t="str">
        <v>Block Group 5, Census Tract 618, Washington County, Tennessee</v>
      </c>
    </row>
    <row r="4533" spans="1:10" x14ac:dyDescent="0.3">
      <c r="A4533" s="167" t="s">
        <v>7699</v>
      </c>
      <c r="B4533" s="168" t="s">
        <v>5443</v>
      </c>
      <c r="C4533" s="168" t="s">
        <v>7685</v>
      </c>
      <c r="D4533" s="169">
        <v>330</v>
      </c>
      <c r="E4533" s="169">
        <v>420</v>
      </c>
      <c r="F4533" s="170">
        <v>1000</v>
      </c>
      <c r="G4533" s="170">
        <v>2200</v>
      </c>
      <c r="H4533" s="165">
        <f t="shared" si="80"/>
        <v>0.19090909090909092</v>
      </c>
      <c r="J4533" t="str">
        <v>Block Group 5, Census Tract 703, Jefferson County, Tennessee</v>
      </c>
    </row>
    <row r="4534" spans="1:10" x14ac:dyDescent="0.3">
      <c r="A4534" s="167" t="s">
        <v>7699</v>
      </c>
      <c r="B4534" s="168" t="s">
        <v>5444</v>
      </c>
      <c r="C4534" s="168" t="s">
        <v>7685</v>
      </c>
      <c r="D4534" s="169">
        <v>135</v>
      </c>
      <c r="E4534" s="169">
        <v>255</v>
      </c>
      <c r="F4534" s="169">
        <v>575</v>
      </c>
      <c r="G4534" s="170">
        <v>1875</v>
      </c>
      <c r="H4534" s="165">
        <f t="shared" si="80"/>
        <v>0.13600000000000001</v>
      </c>
      <c r="J4534" t="str">
        <v>Block Group 5, Census Tract 78.21, Shelby County, Tennessee</v>
      </c>
    </row>
    <row r="4535" spans="1:10" x14ac:dyDescent="0.3">
      <c r="A4535" s="167" t="s">
        <v>7699</v>
      </c>
      <c r="B4535" s="168" t="s">
        <v>5445</v>
      </c>
      <c r="C4535" s="168" t="s">
        <v>7685</v>
      </c>
      <c r="D4535" s="169">
        <v>270</v>
      </c>
      <c r="E4535" s="169">
        <v>355</v>
      </c>
      <c r="F4535" s="169">
        <v>465</v>
      </c>
      <c r="G4535" s="170">
        <v>1780</v>
      </c>
      <c r="H4535" s="165">
        <f t="shared" si="80"/>
        <v>0.199438202247191</v>
      </c>
      <c r="J4535" t="str">
        <v>Block Group 5, Census Tract 79, Shelby County, Tennessee</v>
      </c>
    </row>
    <row r="4536" spans="1:10" x14ac:dyDescent="0.3">
      <c r="A4536" s="167" t="s">
        <v>7699</v>
      </c>
      <c r="B4536" s="168" t="s">
        <v>5446</v>
      </c>
      <c r="C4536" s="168" t="s">
        <v>7685</v>
      </c>
      <c r="D4536" s="169">
        <v>385</v>
      </c>
      <c r="E4536" s="169">
        <v>525</v>
      </c>
      <c r="F4536" s="170">
        <v>1290</v>
      </c>
      <c r="G4536" s="170">
        <v>3165</v>
      </c>
      <c r="H4536" s="165">
        <f t="shared" si="80"/>
        <v>0.16587677725118483</v>
      </c>
      <c r="J4536" t="str">
        <v>Block Group 5, Census Tract 804, Unicoi County, Tennessee</v>
      </c>
    </row>
    <row r="4537" spans="1:10" x14ac:dyDescent="0.3">
      <c r="A4537" s="167" t="s">
        <v>7699</v>
      </c>
      <c r="B4537" s="168" t="s">
        <v>5447</v>
      </c>
      <c r="C4537" s="168" t="s">
        <v>7685</v>
      </c>
      <c r="D4537" s="169">
        <v>270</v>
      </c>
      <c r="E4537" s="169">
        <v>430</v>
      </c>
      <c r="F4537" s="170">
        <v>1000</v>
      </c>
      <c r="G4537" s="170">
        <v>3245</v>
      </c>
      <c r="H4537" s="165">
        <f t="shared" si="80"/>
        <v>0.13251155624036981</v>
      </c>
      <c r="J4537" t="str">
        <v>Block Group 5, Census Tract 82, Shelby County, Tennessee</v>
      </c>
    </row>
    <row r="4538" spans="1:10" x14ac:dyDescent="0.3">
      <c r="A4538" s="167" t="s">
        <v>7699</v>
      </c>
      <c r="B4538" s="168" t="s">
        <v>5448</v>
      </c>
      <c r="C4538" s="168" t="s">
        <v>7685</v>
      </c>
      <c r="D4538" s="169">
        <v>530</v>
      </c>
      <c r="E4538" s="170">
        <v>1445</v>
      </c>
      <c r="F4538" s="170">
        <v>1985</v>
      </c>
      <c r="G4538" s="170">
        <v>2290</v>
      </c>
      <c r="H4538" s="165">
        <f t="shared" si="80"/>
        <v>0.63100436681222705</v>
      </c>
      <c r="J4538" t="str">
        <v>Block Group 5, Census Tract 901, Greene County, Tennessee</v>
      </c>
    </row>
    <row r="4539" spans="1:10" x14ac:dyDescent="0.3">
      <c r="A4539" s="167" t="s">
        <v>7699</v>
      </c>
      <c r="B4539" s="168" t="s">
        <v>5449</v>
      </c>
      <c r="C4539" s="168" t="s">
        <v>7685</v>
      </c>
      <c r="D4539" s="169">
        <v>335</v>
      </c>
      <c r="E4539" s="169">
        <v>885</v>
      </c>
      <c r="F4539" s="170">
        <v>1760</v>
      </c>
      <c r="G4539" s="170">
        <v>3315</v>
      </c>
      <c r="H4539" s="165">
        <f t="shared" si="80"/>
        <v>0.2669683257918552</v>
      </c>
      <c r="J4539" t="str">
        <v>Block Group 5, Census Tract 904, Greene County, Tennessee</v>
      </c>
    </row>
    <row r="4540" spans="1:10" x14ac:dyDescent="0.3">
      <c r="A4540" s="167" t="s">
        <v>7699</v>
      </c>
      <c r="B4540" s="168" t="s">
        <v>5450</v>
      </c>
      <c r="C4540" s="168" t="s">
        <v>7685</v>
      </c>
      <c r="D4540" s="169">
        <v>555</v>
      </c>
      <c r="E4540" s="169">
        <v>920</v>
      </c>
      <c r="F4540" s="170">
        <v>1725</v>
      </c>
      <c r="G4540" s="170">
        <v>2255</v>
      </c>
      <c r="H4540" s="165">
        <f t="shared" si="80"/>
        <v>0.4079822616407982</v>
      </c>
      <c r="J4540" t="str">
        <v>Block Group 5, Census Tract 9504, Hardeman County, Tennessee</v>
      </c>
    </row>
    <row r="4541" spans="1:10" x14ac:dyDescent="0.3">
      <c r="A4541" s="167" t="s">
        <v>7699</v>
      </c>
      <c r="B4541" s="168" t="s">
        <v>5451</v>
      </c>
      <c r="C4541" s="168" t="s">
        <v>7685</v>
      </c>
      <c r="D4541" s="169">
        <v>260</v>
      </c>
      <c r="E4541" s="169">
        <v>630</v>
      </c>
      <c r="F4541" s="170">
        <v>1240</v>
      </c>
      <c r="G4541" s="170">
        <v>2245</v>
      </c>
      <c r="H4541" s="165">
        <f t="shared" si="80"/>
        <v>0.28062360801781738</v>
      </c>
      <c r="J4541" t="str">
        <v>Block Group 5, Census Tract 9550, Marshall County, Tennessee</v>
      </c>
    </row>
    <row r="4542" spans="1:10" x14ac:dyDescent="0.3">
      <c r="A4542" s="167" t="s">
        <v>7699</v>
      </c>
      <c r="B4542" s="168" t="s">
        <v>5452</v>
      </c>
      <c r="C4542" s="168" t="s">
        <v>7685</v>
      </c>
      <c r="D4542" s="169">
        <v>190</v>
      </c>
      <c r="E4542" s="169">
        <v>705</v>
      </c>
      <c r="F4542" s="170">
        <v>1215</v>
      </c>
      <c r="G4542" s="170">
        <v>1950</v>
      </c>
      <c r="H4542" s="165">
        <f t="shared" si="80"/>
        <v>0.36153846153846153</v>
      </c>
      <c r="J4542" t="str">
        <v>Block Group 5, Census Tract 9602.01, Franklin County, Tennessee</v>
      </c>
    </row>
    <row r="4543" spans="1:10" x14ac:dyDescent="0.3">
      <c r="A4543" s="167" t="s">
        <v>7699</v>
      </c>
      <c r="B4543" s="168" t="s">
        <v>5453</v>
      </c>
      <c r="C4543" s="168" t="s">
        <v>7685</v>
      </c>
      <c r="D4543" s="169">
        <v>375</v>
      </c>
      <c r="E4543" s="169">
        <v>605</v>
      </c>
      <c r="F4543" s="169">
        <v>825</v>
      </c>
      <c r="G4543" s="169">
        <v>915</v>
      </c>
      <c r="H4543" s="165">
        <f t="shared" si="80"/>
        <v>0.66120218579234968</v>
      </c>
      <c r="J4543" t="str">
        <v>Block Group 5, Census Tract 9604.01, Lawrence County, Tennessee</v>
      </c>
    </row>
    <row r="4544" spans="1:10" x14ac:dyDescent="0.3">
      <c r="A4544" s="167" t="s">
        <v>7699</v>
      </c>
      <c r="B4544" s="168" t="s">
        <v>5454</v>
      </c>
      <c r="C4544" s="168" t="s">
        <v>7685</v>
      </c>
      <c r="D4544" s="169">
        <v>385</v>
      </c>
      <c r="E4544" s="169">
        <v>575</v>
      </c>
      <c r="F4544" s="169">
        <v>745</v>
      </c>
      <c r="G4544" s="169">
        <v>975</v>
      </c>
      <c r="H4544" s="165">
        <f t="shared" si="80"/>
        <v>0.58974358974358976</v>
      </c>
      <c r="J4544" t="str">
        <v>Block Group 5, Census Tract 9643, Dyer County, Tennessee</v>
      </c>
    </row>
    <row r="4545" spans="1:10" x14ac:dyDescent="0.3">
      <c r="A4545" s="167" t="s">
        <v>7699</v>
      </c>
      <c r="B4545" s="168" t="s">
        <v>5455</v>
      </c>
      <c r="C4545" s="168" t="s">
        <v>7685</v>
      </c>
      <c r="D4545" s="169">
        <v>665</v>
      </c>
      <c r="E4545" s="170">
        <v>1350</v>
      </c>
      <c r="F4545" s="170">
        <v>1835</v>
      </c>
      <c r="G4545" s="170">
        <v>2015</v>
      </c>
      <c r="H4545" s="165">
        <f t="shared" si="80"/>
        <v>0.66997518610421836</v>
      </c>
      <c r="J4545" t="str">
        <v>Block Group 5, Census Tract 9664, Gibson County, Tennessee</v>
      </c>
    </row>
    <row r="4546" spans="1:10" x14ac:dyDescent="0.3">
      <c r="A4546" s="167" t="s">
        <v>7699</v>
      </c>
      <c r="B4546" s="168" t="s">
        <v>5456</v>
      </c>
      <c r="C4546" s="168" t="s">
        <v>7685</v>
      </c>
      <c r="D4546" s="169">
        <v>330</v>
      </c>
      <c r="E4546" s="169">
        <v>460</v>
      </c>
      <c r="F4546" s="169">
        <v>620</v>
      </c>
      <c r="G4546" s="169">
        <v>900</v>
      </c>
      <c r="H4546" s="165">
        <f t="shared" si="80"/>
        <v>0.51111111111111107</v>
      </c>
      <c r="J4546" t="str">
        <v>Block Group 5, Census Tract 9684, Weakley County, Tennessee</v>
      </c>
    </row>
    <row r="4547" spans="1:10" x14ac:dyDescent="0.3">
      <c r="A4547" s="167" t="s">
        <v>7699</v>
      </c>
      <c r="B4547" s="168" t="s">
        <v>5457</v>
      </c>
      <c r="C4547" s="168" t="s">
        <v>7685</v>
      </c>
      <c r="D4547" s="169">
        <v>155</v>
      </c>
      <c r="E4547" s="169">
        <v>325</v>
      </c>
      <c r="F4547" s="169">
        <v>905</v>
      </c>
      <c r="G4547" s="170">
        <v>1535</v>
      </c>
      <c r="H4547" s="165">
        <f t="shared" si="80"/>
        <v>0.21172638436482086</v>
      </c>
      <c r="J4547" t="str">
        <v>Block Group 5, Census Tract 9702, Lewis County, Tennessee</v>
      </c>
    </row>
    <row r="4548" spans="1:10" x14ac:dyDescent="0.3">
      <c r="A4548" s="167" t="s">
        <v>7699</v>
      </c>
      <c r="B4548" s="168" t="s">
        <v>5458</v>
      </c>
      <c r="C4548" s="168" t="s">
        <v>7685</v>
      </c>
      <c r="D4548" s="169">
        <v>55</v>
      </c>
      <c r="E4548" s="169">
        <v>80</v>
      </c>
      <c r="F4548" s="169">
        <v>465</v>
      </c>
      <c r="G4548" s="170">
        <v>1320</v>
      </c>
      <c r="H4548" s="165">
        <f t="shared" ref="H4548:H4611" si="81">E4548/G4548</f>
        <v>6.0606060606060608E-2</v>
      </c>
      <c r="J4548" t="str">
        <v>Block Group 5, Census Tract 9707, Claiborne County, Tennessee</v>
      </c>
    </row>
    <row r="4549" spans="1:10" x14ac:dyDescent="0.3">
      <c r="A4549" s="167" t="s">
        <v>7699</v>
      </c>
      <c r="B4549" s="168" t="s">
        <v>5459</v>
      </c>
      <c r="C4549" s="168" t="s">
        <v>7685</v>
      </c>
      <c r="D4549" s="169">
        <v>565</v>
      </c>
      <c r="E4549" s="170">
        <v>1280</v>
      </c>
      <c r="F4549" s="170">
        <v>2160</v>
      </c>
      <c r="G4549" s="170">
        <v>3170</v>
      </c>
      <c r="H4549" s="165">
        <f t="shared" si="81"/>
        <v>0.40378548895899052</v>
      </c>
      <c r="J4549" t="str">
        <v>Block Group 5, Census Tract 9753, Lincoln County, Tennessee</v>
      </c>
    </row>
    <row r="4550" spans="1:10" x14ac:dyDescent="0.3">
      <c r="A4550" s="167" t="s">
        <v>7699</v>
      </c>
      <c r="B4550" s="168" t="s">
        <v>5460</v>
      </c>
      <c r="C4550" s="168" t="s">
        <v>7685</v>
      </c>
      <c r="D4550" s="169">
        <v>305</v>
      </c>
      <c r="E4550" s="169">
        <v>675</v>
      </c>
      <c r="F4550" s="169">
        <v>875</v>
      </c>
      <c r="G4550" s="170">
        <v>1170</v>
      </c>
      <c r="H4550" s="165">
        <f t="shared" si="81"/>
        <v>0.57692307692307687</v>
      </c>
      <c r="J4550" t="str">
        <v>Block Group 5, Census Tract 9754, Henderson County, Tennessee</v>
      </c>
    </row>
    <row r="4551" spans="1:10" x14ac:dyDescent="0.3">
      <c r="A4551" s="167" t="s">
        <v>7699</v>
      </c>
      <c r="B4551" s="168" t="s">
        <v>5461</v>
      </c>
      <c r="C4551" s="168" t="s">
        <v>7685</v>
      </c>
      <c r="D4551" s="169">
        <v>660</v>
      </c>
      <c r="E4551" s="170">
        <v>1125</v>
      </c>
      <c r="F4551" s="170">
        <v>2295</v>
      </c>
      <c r="G4551" s="170">
        <v>2725</v>
      </c>
      <c r="H4551" s="165">
        <f t="shared" si="81"/>
        <v>0.41284403669724773</v>
      </c>
      <c r="J4551" t="str">
        <v>Block Group 6, Census Tract 102.20, Shelby County, Tennessee</v>
      </c>
    </row>
    <row r="4552" spans="1:10" x14ac:dyDescent="0.3">
      <c r="A4552" s="167" t="s">
        <v>7699</v>
      </c>
      <c r="B4552" s="168" t="s">
        <v>5462</v>
      </c>
      <c r="C4552" s="168" t="s">
        <v>7685</v>
      </c>
      <c r="D4552" s="169">
        <v>30</v>
      </c>
      <c r="E4552" s="169">
        <v>135</v>
      </c>
      <c r="F4552" s="169">
        <v>470</v>
      </c>
      <c r="G4552" s="169">
        <v>780</v>
      </c>
      <c r="H4552" s="165">
        <f t="shared" si="81"/>
        <v>0.17307692307692307</v>
      </c>
      <c r="J4552" t="str">
        <v>Block Group 6, Census Tract 104.32, Hamilton County, Tennessee</v>
      </c>
    </row>
    <row r="4553" spans="1:10" x14ac:dyDescent="0.3">
      <c r="A4553" s="167" t="s">
        <v>7699</v>
      </c>
      <c r="B4553" s="168" t="s">
        <v>5463</v>
      </c>
      <c r="C4553" s="168" t="s">
        <v>7685</v>
      </c>
      <c r="D4553" s="169">
        <v>525</v>
      </c>
      <c r="E4553" s="169">
        <v>785</v>
      </c>
      <c r="F4553" s="170">
        <v>1755</v>
      </c>
      <c r="G4553" s="170">
        <v>2225</v>
      </c>
      <c r="H4553" s="165">
        <f t="shared" si="81"/>
        <v>0.35280898876404493</v>
      </c>
      <c r="J4553" t="str">
        <v>Block Group 6, Census Tract 105.01, Hamilton County, Tennessee</v>
      </c>
    </row>
    <row r="4554" spans="1:10" x14ac:dyDescent="0.3">
      <c r="A4554" s="167" t="s">
        <v>7699</v>
      </c>
      <c r="B4554" s="168" t="s">
        <v>5464</v>
      </c>
      <c r="C4554" s="168" t="s">
        <v>7685</v>
      </c>
      <c r="D4554" s="169">
        <v>80</v>
      </c>
      <c r="E4554" s="169">
        <v>170</v>
      </c>
      <c r="F4554" s="169">
        <v>630</v>
      </c>
      <c r="G4554" s="170">
        <v>2275</v>
      </c>
      <c r="H4554" s="165">
        <f t="shared" si="81"/>
        <v>7.4725274725274723E-2</v>
      </c>
      <c r="J4554" t="str">
        <v>Block Group 6, Census Tract 113.11, Hamilton County, Tennessee</v>
      </c>
    </row>
    <row r="4555" spans="1:10" x14ac:dyDescent="0.3">
      <c r="A4555" s="167" t="s">
        <v>7699</v>
      </c>
      <c r="B4555" s="168" t="s">
        <v>5465</v>
      </c>
      <c r="C4555" s="168" t="s">
        <v>7685</v>
      </c>
      <c r="D4555" s="169">
        <v>30</v>
      </c>
      <c r="E4555" s="169">
        <v>60</v>
      </c>
      <c r="F4555" s="169">
        <v>825</v>
      </c>
      <c r="G4555" s="170">
        <v>1240</v>
      </c>
      <c r="H4555" s="165">
        <f t="shared" si="81"/>
        <v>4.8387096774193547E-2</v>
      </c>
      <c r="J4555" t="str">
        <v>Block Group 6, Census Tract 114.47, Hamilton County, Tennessee</v>
      </c>
    </row>
    <row r="4556" spans="1:10" x14ac:dyDescent="0.3">
      <c r="A4556" s="167" t="s">
        <v>7699</v>
      </c>
      <c r="B4556" s="168" t="s">
        <v>5466</v>
      </c>
      <c r="C4556" s="168" t="s">
        <v>7685</v>
      </c>
      <c r="D4556" s="169">
        <v>115</v>
      </c>
      <c r="E4556" s="169">
        <v>430</v>
      </c>
      <c r="F4556" s="169">
        <v>680</v>
      </c>
      <c r="G4556" s="170">
        <v>2310</v>
      </c>
      <c r="H4556" s="165">
        <f t="shared" si="81"/>
        <v>0.18614718614718614</v>
      </c>
      <c r="J4556" t="str">
        <v>Block Group 6, Census Tract 116, Hamilton County, Tennessee</v>
      </c>
    </row>
    <row r="4557" spans="1:10" x14ac:dyDescent="0.3">
      <c r="A4557" s="167" t="s">
        <v>7699</v>
      </c>
      <c r="B4557" s="168" t="s">
        <v>5467</v>
      </c>
      <c r="C4557" s="168" t="s">
        <v>7685</v>
      </c>
      <c r="D4557" s="169">
        <v>60</v>
      </c>
      <c r="E4557" s="169">
        <v>155</v>
      </c>
      <c r="F4557" s="169">
        <v>605</v>
      </c>
      <c r="G4557" s="170">
        <v>1385</v>
      </c>
      <c r="H4557" s="165">
        <f t="shared" si="81"/>
        <v>0.11191335740072202</v>
      </c>
      <c r="J4557" t="str">
        <v>Block Group 6, Census Tract 117, Davidson County, Tennessee</v>
      </c>
    </row>
    <row r="4558" spans="1:10" x14ac:dyDescent="0.3">
      <c r="A4558" s="167" t="s">
        <v>7699</v>
      </c>
      <c r="B4558" s="168" t="s">
        <v>5468</v>
      </c>
      <c r="C4558" s="168" t="s">
        <v>7685</v>
      </c>
      <c r="D4558" s="169">
        <v>185</v>
      </c>
      <c r="E4558" s="169">
        <v>615</v>
      </c>
      <c r="F4558" s="170">
        <v>1780</v>
      </c>
      <c r="G4558" s="170">
        <v>4480</v>
      </c>
      <c r="H4558" s="165">
        <f t="shared" si="81"/>
        <v>0.13727678571428573</v>
      </c>
      <c r="J4558" t="str">
        <v>Block Group 6, Census Tract 118, Hamilton County, Tennessee</v>
      </c>
    </row>
    <row r="4559" spans="1:10" x14ac:dyDescent="0.3">
      <c r="A4559" s="167" t="s">
        <v>7699</v>
      </c>
      <c r="B4559" s="168" t="s">
        <v>5469</v>
      </c>
      <c r="C4559" s="168" t="s">
        <v>7685</v>
      </c>
      <c r="D4559" s="169">
        <v>570</v>
      </c>
      <c r="E4559" s="169">
        <v>870</v>
      </c>
      <c r="F4559" s="170">
        <v>1850</v>
      </c>
      <c r="G4559" s="170">
        <v>3900</v>
      </c>
      <c r="H4559" s="165">
        <f t="shared" si="81"/>
        <v>0.22307692307692309</v>
      </c>
      <c r="J4559" t="str">
        <v>Block Group 6, Census Tract 185, Davidson County, Tennessee</v>
      </c>
    </row>
    <row r="4560" spans="1:10" x14ac:dyDescent="0.3">
      <c r="A4560" s="167" t="s">
        <v>7699</v>
      </c>
      <c r="B4560" s="168" t="s">
        <v>5470</v>
      </c>
      <c r="C4560" s="168" t="s">
        <v>7685</v>
      </c>
      <c r="D4560" s="169">
        <v>350</v>
      </c>
      <c r="E4560" s="169">
        <v>535</v>
      </c>
      <c r="F4560" s="170">
        <v>1090</v>
      </c>
      <c r="G4560" s="170">
        <v>2475</v>
      </c>
      <c r="H4560" s="165">
        <f t="shared" si="81"/>
        <v>0.21616161616161617</v>
      </c>
      <c r="J4560" t="str">
        <v>Block Group 6, Census Tract 188.01, Davidson County, Tennessee</v>
      </c>
    </row>
    <row r="4561" spans="1:10" x14ac:dyDescent="0.3">
      <c r="A4561" s="167" t="s">
        <v>7699</v>
      </c>
      <c r="B4561" s="168" t="s">
        <v>5471</v>
      </c>
      <c r="C4561" s="168" t="s">
        <v>7685</v>
      </c>
      <c r="D4561" s="169">
        <v>115</v>
      </c>
      <c r="E4561" s="169">
        <v>480</v>
      </c>
      <c r="F4561" s="169">
        <v>585</v>
      </c>
      <c r="G4561" s="170">
        <v>1160</v>
      </c>
      <c r="H4561" s="165">
        <f t="shared" si="81"/>
        <v>0.41379310344827586</v>
      </c>
      <c r="J4561" t="str">
        <v>Block Group 6, Census Tract 33, Hamilton County, Tennessee</v>
      </c>
    </row>
    <row r="4562" spans="1:10" x14ac:dyDescent="0.3">
      <c r="A4562" s="167" t="s">
        <v>7699</v>
      </c>
      <c r="B4562" s="168" t="s">
        <v>5472</v>
      </c>
      <c r="C4562" s="168" t="s">
        <v>7685</v>
      </c>
      <c r="D4562" s="169">
        <v>710</v>
      </c>
      <c r="E4562" s="170">
        <v>1395</v>
      </c>
      <c r="F4562" s="170">
        <v>2095</v>
      </c>
      <c r="G4562" s="170">
        <v>3360</v>
      </c>
      <c r="H4562" s="165">
        <f t="shared" si="81"/>
        <v>0.41517857142857145</v>
      </c>
      <c r="J4562" t="str">
        <v>Block Group 6, Census Tract 901, Greene County, Tennessee</v>
      </c>
    </row>
    <row r="4563" spans="1:10" x14ac:dyDescent="0.3">
      <c r="A4563" s="167" t="s">
        <v>7699</v>
      </c>
      <c r="B4563" s="168" t="s">
        <v>5473</v>
      </c>
      <c r="C4563" s="168" t="s">
        <v>7685</v>
      </c>
      <c r="D4563" s="169">
        <v>55</v>
      </c>
      <c r="E4563" s="169">
        <v>110</v>
      </c>
      <c r="F4563" s="169">
        <v>440</v>
      </c>
      <c r="G4563" s="170">
        <v>1000</v>
      </c>
      <c r="H4563" s="165">
        <f t="shared" si="81"/>
        <v>0.11</v>
      </c>
      <c r="J4563" t="str">
        <v>Block Group 7, Census Tract 117, Davidson County, Tennessee</v>
      </c>
    </row>
    <row r="4564" spans="1:10" x14ac:dyDescent="0.3">
      <c r="A4564" s="167" t="s">
        <v>7699</v>
      </c>
      <c r="B4564" s="168" t="s">
        <v>5474</v>
      </c>
      <c r="C4564" s="168" t="s">
        <v>7685</v>
      </c>
      <c r="D4564" s="169">
        <v>160</v>
      </c>
      <c r="E4564" s="169">
        <v>540</v>
      </c>
      <c r="F4564" s="169">
        <v>900</v>
      </c>
      <c r="G4564" s="170">
        <v>2165</v>
      </c>
      <c r="H4564" s="165">
        <f t="shared" si="81"/>
        <v>0.24942263279445728</v>
      </c>
    </row>
    <row r="4565" spans="1:10" x14ac:dyDescent="0.3">
      <c r="A4565" s="167" t="s">
        <v>7699</v>
      </c>
      <c r="B4565" s="168" t="s">
        <v>5475</v>
      </c>
      <c r="C4565" s="168" t="s">
        <v>7686</v>
      </c>
      <c r="D4565" s="169">
        <v>365</v>
      </c>
      <c r="E4565" s="170">
        <v>1000</v>
      </c>
      <c r="F4565" s="170">
        <v>1690</v>
      </c>
      <c r="G4565" s="170">
        <v>2005</v>
      </c>
      <c r="H4565" s="165">
        <f t="shared" si="81"/>
        <v>0.49875311720698257</v>
      </c>
    </row>
    <row r="4566" spans="1:10" x14ac:dyDescent="0.3">
      <c r="A4566" s="167" t="s">
        <v>7699</v>
      </c>
      <c r="B4566" s="168" t="s">
        <v>5476</v>
      </c>
      <c r="C4566" s="168" t="s">
        <v>7686</v>
      </c>
      <c r="D4566" s="169">
        <v>310</v>
      </c>
      <c r="E4566" s="169">
        <v>485</v>
      </c>
      <c r="F4566" s="169">
        <v>650</v>
      </c>
      <c r="G4566" s="169">
        <v>920</v>
      </c>
      <c r="H4566" s="165">
        <f t="shared" si="81"/>
        <v>0.52717391304347827</v>
      </c>
    </row>
    <row r="4567" spans="1:10" x14ac:dyDescent="0.3">
      <c r="A4567" s="167" t="s">
        <v>7699</v>
      </c>
      <c r="B4567" s="168" t="s">
        <v>5477</v>
      </c>
      <c r="C4567" s="168" t="s">
        <v>7686</v>
      </c>
      <c r="D4567" s="169">
        <v>690</v>
      </c>
      <c r="E4567" s="169">
        <v>985</v>
      </c>
      <c r="F4567" s="170">
        <v>1600</v>
      </c>
      <c r="G4567" s="170">
        <v>2370</v>
      </c>
      <c r="H4567" s="165">
        <f t="shared" si="81"/>
        <v>0.41561181434599154</v>
      </c>
    </row>
    <row r="4568" spans="1:10" x14ac:dyDescent="0.3">
      <c r="A4568" s="167" t="s">
        <v>7699</v>
      </c>
      <c r="B4568" s="168" t="s">
        <v>5478</v>
      </c>
      <c r="C4568" s="168" t="s">
        <v>7686</v>
      </c>
      <c r="D4568" s="169">
        <v>130</v>
      </c>
      <c r="E4568" s="169">
        <v>380</v>
      </c>
      <c r="F4568" s="169">
        <v>565</v>
      </c>
      <c r="G4568" s="169">
        <v>810</v>
      </c>
      <c r="H4568" s="165">
        <f t="shared" si="81"/>
        <v>0.46913580246913578</v>
      </c>
    </row>
    <row r="4569" spans="1:10" x14ac:dyDescent="0.3">
      <c r="A4569" s="167" t="s">
        <v>7699</v>
      </c>
      <c r="B4569" s="168" t="s">
        <v>5479</v>
      </c>
      <c r="C4569" s="168" t="s">
        <v>7686</v>
      </c>
      <c r="D4569" s="169">
        <v>360</v>
      </c>
      <c r="E4569" s="169">
        <v>600</v>
      </c>
      <c r="F4569" s="169">
        <v>760</v>
      </c>
      <c r="G4569" s="170">
        <v>1080</v>
      </c>
      <c r="H4569" s="165">
        <f t="shared" si="81"/>
        <v>0.55555555555555558</v>
      </c>
    </row>
    <row r="4570" spans="1:10" x14ac:dyDescent="0.3">
      <c r="A4570" s="167" t="s">
        <v>7699</v>
      </c>
      <c r="B4570" s="168" t="s">
        <v>5480</v>
      </c>
      <c r="C4570" s="168" t="s">
        <v>7686</v>
      </c>
      <c r="D4570" s="169">
        <v>765</v>
      </c>
      <c r="E4570" s="170">
        <v>1315</v>
      </c>
      <c r="F4570" s="170">
        <v>1985</v>
      </c>
      <c r="G4570" s="170">
        <v>4855</v>
      </c>
      <c r="H4570" s="165">
        <f t="shared" si="81"/>
        <v>0.27085478887744591</v>
      </c>
    </row>
    <row r="4571" spans="1:10" x14ac:dyDescent="0.3">
      <c r="A4571" s="167" t="s">
        <v>7699</v>
      </c>
      <c r="B4571" s="168" t="s">
        <v>5481</v>
      </c>
      <c r="C4571" s="168" t="s">
        <v>7686</v>
      </c>
      <c r="D4571" s="169">
        <v>210</v>
      </c>
      <c r="E4571" s="169">
        <v>430</v>
      </c>
      <c r="F4571" s="170">
        <v>1390</v>
      </c>
      <c r="G4571" s="170">
        <v>3915</v>
      </c>
      <c r="H4571" s="165">
        <f t="shared" si="81"/>
        <v>0.10983397190293742</v>
      </c>
    </row>
    <row r="4572" spans="1:10" x14ac:dyDescent="0.3">
      <c r="A4572" s="167" t="s">
        <v>7699</v>
      </c>
      <c r="B4572" s="168" t="s">
        <v>5482</v>
      </c>
      <c r="C4572" s="168" t="s">
        <v>7686</v>
      </c>
      <c r="D4572" s="169">
        <v>70</v>
      </c>
      <c r="E4572" s="169">
        <v>175</v>
      </c>
      <c r="F4572" s="169">
        <v>460</v>
      </c>
      <c r="G4572" s="170">
        <v>1350</v>
      </c>
      <c r="H4572" s="165">
        <f t="shared" si="81"/>
        <v>0.12962962962962962</v>
      </c>
    </row>
    <row r="4573" spans="1:10" x14ac:dyDescent="0.3">
      <c r="A4573" s="167" t="s">
        <v>7699</v>
      </c>
      <c r="B4573" s="168" t="s">
        <v>5483</v>
      </c>
      <c r="C4573" s="168" t="s">
        <v>7686</v>
      </c>
      <c r="D4573" s="169">
        <v>310</v>
      </c>
      <c r="E4573" s="169">
        <v>660</v>
      </c>
      <c r="F4573" s="170">
        <v>1020</v>
      </c>
      <c r="G4573" s="170">
        <v>3045</v>
      </c>
      <c r="H4573" s="165">
        <f t="shared" si="81"/>
        <v>0.21674876847290642</v>
      </c>
    </row>
    <row r="4574" spans="1:10" x14ac:dyDescent="0.3">
      <c r="A4574" s="167" t="s">
        <v>7699</v>
      </c>
      <c r="B4574" s="168" t="s">
        <v>5484</v>
      </c>
      <c r="C4574" s="168" t="s">
        <v>7686</v>
      </c>
      <c r="D4574" s="169">
        <v>20</v>
      </c>
      <c r="E4574" s="169">
        <v>770</v>
      </c>
      <c r="F4574" s="170">
        <v>1215</v>
      </c>
      <c r="G4574" s="170">
        <v>1575</v>
      </c>
      <c r="H4574" s="165">
        <f t="shared" si="81"/>
        <v>0.48888888888888887</v>
      </c>
    </row>
    <row r="4575" spans="1:10" x14ac:dyDescent="0.3">
      <c r="A4575" s="167" t="s">
        <v>7699</v>
      </c>
      <c r="B4575" s="168" t="s">
        <v>5485</v>
      </c>
      <c r="C4575" s="168" t="s">
        <v>7686</v>
      </c>
      <c r="D4575" s="169">
        <v>430</v>
      </c>
      <c r="E4575" s="169">
        <v>990</v>
      </c>
      <c r="F4575" s="170">
        <v>1895</v>
      </c>
      <c r="G4575" s="170">
        <v>2420</v>
      </c>
      <c r="H4575" s="165">
        <f t="shared" si="81"/>
        <v>0.40909090909090912</v>
      </c>
    </row>
    <row r="4576" spans="1:10" x14ac:dyDescent="0.3">
      <c r="A4576" s="167" t="s">
        <v>7699</v>
      </c>
      <c r="B4576" s="168" t="s">
        <v>5486</v>
      </c>
      <c r="C4576" s="168" t="s">
        <v>7686</v>
      </c>
      <c r="D4576" s="169">
        <v>325</v>
      </c>
      <c r="E4576" s="169">
        <v>510</v>
      </c>
      <c r="F4576" s="169">
        <v>775</v>
      </c>
      <c r="G4576" s="170">
        <v>1270</v>
      </c>
      <c r="H4576" s="165">
        <f t="shared" si="81"/>
        <v>0.40157480314960631</v>
      </c>
    </row>
    <row r="4577" spans="1:8" x14ac:dyDescent="0.3">
      <c r="A4577" s="167" t="s">
        <v>7699</v>
      </c>
      <c r="B4577" s="168" t="s">
        <v>5487</v>
      </c>
      <c r="C4577" s="168" t="s">
        <v>7686</v>
      </c>
      <c r="D4577" s="169">
        <v>285</v>
      </c>
      <c r="E4577" s="170">
        <v>1160</v>
      </c>
      <c r="F4577" s="170">
        <v>1315</v>
      </c>
      <c r="G4577" s="170">
        <v>2320</v>
      </c>
      <c r="H4577" s="165">
        <f t="shared" si="81"/>
        <v>0.5</v>
      </c>
    </row>
    <row r="4578" spans="1:8" x14ac:dyDescent="0.3">
      <c r="A4578" s="167" t="s">
        <v>7699</v>
      </c>
      <c r="B4578" s="168" t="s">
        <v>5488</v>
      </c>
      <c r="C4578" s="168" t="s">
        <v>7686</v>
      </c>
      <c r="D4578" s="169">
        <v>650</v>
      </c>
      <c r="E4578" s="169">
        <v>860</v>
      </c>
      <c r="F4578" s="170">
        <v>1230</v>
      </c>
      <c r="G4578" s="170">
        <v>2560</v>
      </c>
      <c r="H4578" s="165">
        <f t="shared" si="81"/>
        <v>0.3359375</v>
      </c>
    </row>
    <row r="4579" spans="1:8" x14ac:dyDescent="0.3">
      <c r="A4579" s="167" t="s">
        <v>7699</v>
      </c>
      <c r="B4579" s="168" t="s">
        <v>5489</v>
      </c>
      <c r="C4579" s="168" t="s">
        <v>7686</v>
      </c>
      <c r="D4579" s="169">
        <v>405</v>
      </c>
      <c r="E4579" s="169">
        <v>710</v>
      </c>
      <c r="F4579" s="170">
        <v>1040</v>
      </c>
      <c r="G4579" s="170">
        <v>1685</v>
      </c>
      <c r="H4579" s="165">
        <f t="shared" si="81"/>
        <v>0.42136498516320475</v>
      </c>
    </row>
    <row r="4580" spans="1:8" x14ac:dyDescent="0.3">
      <c r="A4580" s="167" t="s">
        <v>7699</v>
      </c>
      <c r="B4580" s="168" t="s">
        <v>5490</v>
      </c>
      <c r="C4580" s="168" t="s">
        <v>7686</v>
      </c>
      <c r="D4580" s="169">
        <v>295</v>
      </c>
      <c r="E4580" s="169">
        <v>460</v>
      </c>
      <c r="F4580" s="169">
        <v>730</v>
      </c>
      <c r="G4580" s="170">
        <v>1135</v>
      </c>
      <c r="H4580" s="165">
        <f t="shared" si="81"/>
        <v>0.40528634361233479</v>
      </c>
    </row>
    <row r="4581" spans="1:8" x14ac:dyDescent="0.3">
      <c r="A4581" s="167" t="s">
        <v>7699</v>
      </c>
      <c r="B4581" s="168" t="s">
        <v>5491</v>
      </c>
      <c r="C4581" s="168" t="s">
        <v>7686</v>
      </c>
      <c r="D4581" s="169">
        <v>520</v>
      </c>
      <c r="E4581" s="169">
        <v>735</v>
      </c>
      <c r="F4581" s="170">
        <v>1275</v>
      </c>
      <c r="G4581" s="170">
        <v>1640</v>
      </c>
      <c r="H4581" s="165">
        <f t="shared" si="81"/>
        <v>0.44817073170731708</v>
      </c>
    </row>
    <row r="4582" spans="1:8" x14ac:dyDescent="0.3">
      <c r="A4582" s="167" t="s">
        <v>7699</v>
      </c>
      <c r="B4582" s="168" t="s">
        <v>5492</v>
      </c>
      <c r="C4582" s="168" t="s">
        <v>7686</v>
      </c>
      <c r="D4582" s="169">
        <v>485</v>
      </c>
      <c r="E4582" s="170">
        <v>1090</v>
      </c>
      <c r="F4582" s="170">
        <v>1680</v>
      </c>
      <c r="G4582" s="170">
        <v>2995</v>
      </c>
      <c r="H4582" s="165">
        <f t="shared" si="81"/>
        <v>0.36393989983305508</v>
      </c>
    </row>
    <row r="4583" spans="1:8" x14ac:dyDescent="0.3">
      <c r="A4583" s="167" t="s">
        <v>7699</v>
      </c>
      <c r="B4583" s="168" t="s">
        <v>5493</v>
      </c>
      <c r="C4583" s="168" t="s">
        <v>7686</v>
      </c>
      <c r="D4583" s="169">
        <v>400</v>
      </c>
      <c r="E4583" s="169">
        <v>565</v>
      </c>
      <c r="F4583" s="169">
        <v>850</v>
      </c>
      <c r="G4583" s="170">
        <v>1720</v>
      </c>
      <c r="H4583" s="165">
        <f t="shared" si="81"/>
        <v>0.32848837209302323</v>
      </c>
    </row>
    <row r="4584" spans="1:8" x14ac:dyDescent="0.3">
      <c r="A4584" s="167" t="s">
        <v>7699</v>
      </c>
      <c r="B4584" s="168" t="s">
        <v>5494</v>
      </c>
      <c r="C4584" s="168" t="s">
        <v>7686</v>
      </c>
      <c r="D4584" s="169">
        <v>865</v>
      </c>
      <c r="E4584" s="170">
        <v>1040</v>
      </c>
      <c r="F4584" s="170">
        <v>1100</v>
      </c>
      <c r="G4584" s="170">
        <v>1440</v>
      </c>
      <c r="H4584" s="165">
        <f t="shared" si="81"/>
        <v>0.72222222222222221</v>
      </c>
    </row>
    <row r="4585" spans="1:8" x14ac:dyDescent="0.3">
      <c r="A4585" s="167" t="s">
        <v>7699</v>
      </c>
      <c r="B4585" s="168" t="s">
        <v>5495</v>
      </c>
      <c r="C4585" s="168" t="s">
        <v>7686</v>
      </c>
      <c r="D4585" s="169">
        <v>295</v>
      </c>
      <c r="E4585" s="169">
        <v>430</v>
      </c>
      <c r="F4585" s="169">
        <v>845</v>
      </c>
      <c r="G4585" s="170">
        <v>1625</v>
      </c>
      <c r="H4585" s="165">
        <f t="shared" si="81"/>
        <v>0.26461538461538464</v>
      </c>
    </row>
    <row r="4586" spans="1:8" x14ac:dyDescent="0.3">
      <c r="A4586" s="167" t="s">
        <v>7699</v>
      </c>
      <c r="B4586" s="168" t="s">
        <v>5496</v>
      </c>
      <c r="C4586" s="168" t="s">
        <v>7686</v>
      </c>
      <c r="D4586" s="169">
        <v>195</v>
      </c>
      <c r="E4586" s="169">
        <v>845</v>
      </c>
      <c r="F4586" s="170">
        <v>1410</v>
      </c>
      <c r="G4586" s="170">
        <v>2075</v>
      </c>
      <c r="H4586" s="165">
        <f t="shared" si="81"/>
        <v>0.40722891566265063</v>
      </c>
    </row>
    <row r="4587" spans="1:8" x14ac:dyDescent="0.3">
      <c r="A4587" s="167" t="s">
        <v>7699</v>
      </c>
      <c r="B4587" s="168" t="s">
        <v>5497</v>
      </c>
      <c r="C4587" s="168" t="s">
        <v>7686</v>
      </c>
      <c r="D4587" s="169">
        <v>415</v>
      </c>
      <c r="E4587" s="169">
        <v>605</v>
      </c>
      <c r="F4587" s="169">
        <v>775</v>
      </c>
      <c r="G4587" s="170">
        <v>1010</v>
      </c>
      <c r="H4587" s="165">
        <f t="shared" si="81"/>
        <v>0.59900990099009899</v>
      </c>
    </row>
    <row r="4588" spans="1:8" x14ac:dyDescent="0.3">
      <c r="A4588" s="167" t="s">
        <v>7699</v>
      </c>
      <c r="B4588" s="168" t="s">
        <v>5498</v>
      </c>
      <c r="C4588" s="168" t="s">
        <v>7686</v>
      </c>
      <c r="D4588" s="169">
        <v>130</v>
      </c>
      <c r="E4588" s="169">
        <v>350</v>
      </c>
      <c r="F4588" s="169">
        <v>700</v>
      </c>
      <c r="G4588" s="170">
        <v>1685</v>
      </c>
      <c r="H4588" s="165">
        <f t="shared" si="81"/>
        <v>0.20771513353115728</v>
      </c>
    </row>
    <row r="4589" spans="1:8" x14ac:dyDescent="0.3">
      <c r="A4589" s="167" t="s">
        <v>7699</v>
      </c>
      <c r="B4589" s="168" t="s">
        <v>5499</v>
      </c>
      <c r="C4589" s="168" t="s">
        <v>7686</v>
      </c>
      <c r="D4589" s="169">
        <v>115</v>
      </c>
      <c r="E4589" s="169">
        <v>225</v>
      </c>
      <c r="F4589" s="169">
        <v>225</v>
      </c>
      <c r="G4589" s="169">
        <v>270</v>
      </c>
      <c r="H4589" s="165">
        <f t="shared" si="81"/>
        <v>0.83333333333333337</v>
      </c>
    </row>
    <row r="4590" spans="1:8" x14ac:dyDescent="0.3">
      <c r="A4590" s="167" t="s">
        <v>7699</v>
      </c>
      <c r="B4590" s="168" t="s">
        <v>5500</v>
      </c>
      <c r="C4590" s="168" t="s">
        <v>7686</v>
      </c>
      <c r="D4590" s="169">
        <v>610</v>
      </c>
      <c r="E4590" s="169">
        <v>785</v>
      </c>
      <c r="F4590" s="169">
        <v>900</v>
      </c>
      <c r="G4590" s="170">
        <v>1210</v>
      </c>
      <c r="H4590" s="165">
        <f t="shared" si="81"/>
        <v>0.64876033057851235</v>
      </c>
    </row>
    <row r="4591" spans="1:8" x14ac:dyDescent="0.3">
      <c r="A4591" s="167" t="s">
        <v>7699</v>
      </c>
      <c r="B4591" s="168" t="s">
        <v>5501</v>
      </c>
      <c r="C4591" s="168" t="s">
        <v>7686</v>
      </c>
      <c r="D4591" s="169">
        <v>370</v>
      </c>
      <c r="E4591" s="169">
        <v>370</v>
      </c>
      <c r="F4591" s="169">
        <v>400</v>
      </c>
      <c r="G4591" s="169">
        <v>400</v>
      </c>
      <c r="H4591" s="165">
        <f t="shared" si="81"/>
        <v>0.92500000000000004</v>
      </c>
    </row>
    <row r="4592" spans="1:8" x14ac:dyDescent="0.3">
      <c r="A4592" s="167" t="s">
        <v>7699</v>
      </c>
      <c r="B4592" s="168" t="s">
        <v>5502</v>
      </c>
      <c r="C4592" s="168" t="s">
        <v>7686</v>
      </c>
      <c r="D4592" s="169">
        <v>235</v>
      </c>
      <c r="E4592" s="169">
        <v>395</v>
      </c>
      <c r="F4592" s="169">
        <v>510</v>
      </c>
      <c r="G4592" s="169">
        <v>780</v>
      </c>
      <c r="H4592" s="165">
        <f t="shared" si="81"/>
        <v>0.50641025641025639</v>
      </c>
    </row>
    <row r="4593" spans="1:8" x14ac:dyDescent="0.3">
      <c r="A4593" s="167" t="s">
        <v>7699</v>
      </c>
      <c r="B4593" s="168" t="s">
        <v>5503</v>
      </c>
      <c r="C4593" s="168" t="s">
        <v>7686</v>
      </c>
      <c r="D4593" s="169">
        <v>495</v>
      </c>
      <c r="E4593" s="169">
        <v>540</v>
      </c>
      <c r="F4593" s="169">
        <v>835</v>
      </c>
      <c r="G4593" s="170">
        <v>1020</v>
      </c>
      <c r="H4593" s="165">
        <f t="shared" si="81"/>
        <v>0.52941176470588236</v>
      </c>
    </row>
    <row r="4594" spans="1:8" x14ac:dyDescent="0.3">
      <c r="A4594" s="167" t="s">
        <v>7699</v>
      </c>
      <c r="B4594" s="168" t="s">
        <v>5504</v>
      </c>
      <c r="C4594" s="168" t="s">
        <v>7686</v>
      </c>
      <c r="D4594" s="169">
        <v>475</v>
      </c>
      <c r="E4594" s="169">
        <v>635</v>
      </c>
      <c r="F4594" s="169">
        <v>710</v>
      </c>
      <c r="G4594" s="170">
        <v>1350</v>
      </c>
      <c r="H4594" s="165">
        <f t="shared" si="81"/>
        <v>0.47037037037037038</v>
      </c>
    </row>
    <row r="4595" spans="1:8" x14ac:dyDescent="0.3">
      <c r="A4595" s="167" t="s">
        <v>7699</v>
      </c>
      <c r="B4595" s="168" t="s">
        <v>5505</v>
      </c>
      <c r="C4595" s="168" t="s">
        <v>7686</v>
      </c>
      <c r="D4595" s="169">
        <v>125</v>
      </c>
      <c r="E4595" s="169">
        <v>290</v>
      </c>
      <c r="F4595" s="169">
        <v>340</v>
      </c>
      <c r="G4595" s="170">
        <v>1695</v>
      </c>
      <c r="H4595" s="165">
        <f t="shared" si="81"/>
        <v>0.17109144542772861</v>
      </c>
    </row>
    <row r="4596" spans="1:8" x14ac:dyDescent="0.3">
      <c r="A4596" s="167" t="s">
        <v>7699</v>
      </c>
      <c r="B4596" s="168" t="s">
        <v>5506</v>
      </c>
      <c r="C4596" s="168" t="s">
        <v>7686</v>
      </c>
      <c r="D4596" s="169">
        <v>90</v>
      </c>
      <c r="E4596" s="169">
        <v>290</v>
      </c>
      <c r="F4596" s="169">
        <v>445</v>
      </c>
      <c r="G4596" s="170">
        <v>1180</v>
      </c>
      <c r="H4596" s="165">
        <f t="shared" si="81"/>
        <v>0.24576271186440679</v>
      </c>
    </row>
    <row r="4597" spans="1:8" x14ac:dyDescent="0.3">
      <c r="A4597" s="167" t="s">
        <v>7699</v>
      </c>
      <c r="B4597" s="168" t="s">
        <v>5507</v>
      </c>
      <c r="C4597" s="168" t="s">
        <v>7686</v>
      </c>
      <c r="D4597" s="169">
        <v>125</v>
      </c>
      <c r="E4597" s="169">
        <v>235</v>
      </c>
      <c r="F4597" s="169">
        <v>605</v>
      </c>
      <c r="G4597" s="170">
        <v>1360</v>
      </c>
      <c r="H4597" s="165">
        <f t="shared" si="81"/>
        <v>0.17279411764705882</v>
      </c>
    </row>
    <row r="4598" spans="1:8" x14ac:dyDescent="0.3">
      <c r="A4598" s="167" t="s">
        <v>7699</v>
      </c>
      <c r="B4598" s="168" t="s">
        <v>5508</v>
      </c>
      <c r="C4598" s="168" t="s">
        <v>7686</v>
      </c>
      <c r="D4598" s="169">
        <v>10</v>
      </c>
      <c r="E4598" s="169">
        <v>235</v>
      </c>
      <c r="F4598" s="169">
        <v>475</v>
      </c>
      <c r="G4598" s="169">
        <v>810</v>
      </c>
      <c r="H4598" s="165">
        <f t="shared" si="81"/>
        <v>0.29012345679012347</v>
      </c>
    </row>
    <row r="4599" spans="1:8" x14ac:dyDescent="0.3">
      <c r="A4599" s="167" t="s">
        <v>7699</v>
      </c>
      <c r="B4599" s="168" t="s">
        <v>5509</v>
      </c>
      <c r="C4599" s="168" t="s">
        <v>7686</v>
      </c>
      <c r="D4599" s="169">
        <v>165</v>
      </c>
      <c r="E4599" s="169">
        <v>260</v>
      </c>
      <c r="F4599" s="169">
        <v>495</v>
      </c>
      <c r="G4599" s="169">
        <v>870</v>
      </c>
      <c r="H4599" s="165">
        <f t="shared" si="81"/>
        <v>0.2988505747126437</v>
      </c>
    </row>
    <row r="4600" spans="1:8" x14ac:dyDescent="0.3">
      <c r="A4600" s="167" t="s">
        <v>7699</v>
      </c>
      <c r="B4600" s="168" t="s">
        <v>5510</v>
      </c>
      <c r="C4600" s="168" t="s">
        <v>7686</v>
      </c>
      <c r="D4600" s="169">
        <v>205</v>
      </c>
      <c r="E4600" s="169">
        <v>220</v>
      </c>
      <c r="F4600" s="169">
        <v>415</v>
      </c>
      <c r="G4600" s="169">
        <v>695</v>
      </c>
      <c r="H4600" s="165">
        <f t="shared" si="81"/>
        <v>0.31654676258992803</v>
      </c>
    </row>
    <row r="4601" spans="1:8" x14ac:dyDescent="0.3">
      <c r="A4601" s="167" t="s">
        <v>7699</v>
      </c>
      <c r="B4601" s="168" t="s">
        <v>5511</v>
      </c>
      <c r="C4601" s="168" t="s">
        <v>7686</v>
      </c>
      <c r="D4601" s="169">
        <v>480</v>
      </c>
      <c r="E4601" s="169">
        <v>695</v>
      </c>
      <c r="F4601" s="170">
        <v>1110</v>
      </c>
      <c r="G4601" s="170">
        <v>1625</v>
      </c>
      <c r="H4601" s="165">
        <f t="shared" si="81"/>
        <v>0.4276923076923077</v>
      </c>
    </row>
    <row r="4602" spans="1:8" x14ac:dyDescent="0.3">
      <c r="A4602" s="167" t="s">
        <v>7699</v>
      </c>
      <c r="B4602" s="168" t="s">
        <v>5512</v>
      </c>
      <c r="C4602" s="168" t="s">
        <v>7687</v>
      </c>
      <c r="D4602" s="169">
        <v>515</v>
      </c>
      <c r="E4602" s="170">
        <v>1155</v>
      </c>
      <c r="F4602" s="170">
        <v>1600</v>
      </c>
      <c r="G4602" s="170">
        <v>2680</v>
      </c>
      <c r="H4602" s="165">
        <f t="shared" si="81"/>
        <v>0.43097014925373134</v>
      </c>
    </row>
    <row r="4603" spans="1:8" x14ac:dyDescent="0.3">
      <c r="A4603" s="167" t="s">
        <v>7699</v>
      </c>
      <c r="B4603" s="168" t="s">
        <v>5513</v>
      </c>
      <c r="C4603" s="168" t="s">
        <v>7687</v>
      </c>
      <c r="D4603" s="169">
        <v>595</v>
      </c>
      <c r="E4603" s="169">
        <v>765</v>
      </c>
      <c r="F4603" s="170">
        <v>1145</v>
      </c>
      <c r="G4603" s="170">
        <v>1990</v>
      </c>
      <c r="H4603" s="165">
        <f t="shared" si="81"/>
        <v>0.38442211055276382</v>
      </c>
    </row>
    <row r="4604" spans="1:8" x14ac:dyDescent="0.3">
      <c r="A4604" s="167" t="s">
        <v>7699</v>
      </c>
      <c r="B4604" s="168" t="s">
        <v>5514</v>
      </c>
      <c r="C4604" s="168" t="s">
        <v>7687</v>
      </c>
      <c r="D4604" s="169">
        <v>340</v>
      </c>
      <c r="E4604" s="170">
        <v>1060</v>
      </c>
      <c r="F4604" s="170">
        <v>1360</v>
      </c>
      <c r="G4604" s="170">
        <v>1860</v>
      </c>
      <c r="H4604" s="165">
        <f t="shared" si="81"/>
        <v>0.56989247311827962</v>
      </c>
    </row>
    <row r="4605" spans="1:8" x14ac:dyDescent="0.3">
      <c r="A4605" s="167" t="s">
        <v>7699</v>
      </c>
      <c r="B4605" s="168" t="s">
        <v>5515</v>
      </c>
      <c r="C4605" s="168" t="s">
        <v>7687</v>
      </c>
      <c r="D4605" s="169">
        <v>585</v>
      </c>
      <c r="E4605" s="169">
        <v>960</v>
      </c>
      <c r="F4605" s="170">
        <v>1310</v>
      </c>
      <c r="G4605" s="170">
        <v>1410</v>
      </c>
      <c r="H4605" s="165">
        <f t="shared" si="81"/>
        <v>0.68085106382978722</v>
      </c>
    </row>
    <row r="4606" spans="1:8" x14ac:dyDescent="0.3">
      <c r="A4606" s="167" t="s">
        <v>7699</v>
      </c>
      <c r="B4606" s="168" t="s">
        <v>5516</v>
      </c>
      <c r="C4606" s="168" t="s">
        <v>7687</v>
      </c>
      <c r="D4606" s="169">
        <v>255</v>
      </c>
      <c r="E4606" s="169">
        <v>465</v>
      </c>
      <c r="F4606" s="170">
        <v>1390</v>
      </c>
      <c r="G4606" s="170">
        <v>1480</v>
      </c>
      <c r="H4606" s="165">
        <f t="shared" si="81"/>
        <v>0.3141891891891892</v>
      </c>
    </row>
    <row r="4607" spans="1:8" x14ac:dyDescent="0.3">
      <c r="A4607" s="167" t="s">
        <v>7699</v>
      </c>
      <c r="B4607" s="168" t="s">
        <v>5517</v>
      </c>
      <c r="C4607" s="168" t="s">
        <v>422</v>
      </c>
      <c r="D4607" s="169">
        <v>540</v>
      </c>
      <c r="E4607" s="169">
        <v>750</v>
      </c>
      <c r="F4607" s="170">
        <v>1000</v>
      </c>
      <c r="G4607" s="170">
        <v>1620</v>
      </c>
      <c r="H4607" s="165">
        <f t="shared" si="81"/>
        <v>0.46296296296296297</v>
      </c>
    </row>
    <row r="4608" spans="1:8" x14ac:dyDescent="0.3">
      <c r="A4608" s="167" t="s">
        <v>7699</v>
      </c>
      <c r="B4608" s="168" t="s">
        <v>5518</v>
      </c>
      <c r="C4608" s="168" t="s">
        <v>422</v>
      </c>
      <c r="D4608" s="169">
        <v>320</v>
      </c>
      <c r="E4608" s="169">
        <v>430</v>
      </c>
      <c r="F4608" s="169">
        <v>650</v>
      </c>
      <c r="G4608" s="169">
        <v>930</v>
      </c>
      <c r="H4608" s="165">
        <f t="shared" si="81"/>
        <v>0.46236559139784944</v>
      </c>
    </row>
    <row r="4609" spans="1:8" x14ac:dyDescent="0.3">
      <c r="A4609" s="167" t="s">
        <v>7699</v>
      </c>
      <c r="B4609" s="168" t="s">
        <v>5519</v>
      </c>
      <c r="C4609" s="168" t="s">
        <v>422</v>
      </c>
      <c r="D4609" s="169">
        <v>350</v>
      </c>
      <c r="E4609" s="169">
        <v>645</v>
      </c>
      <c r="F4609" s="170">
        <v>1010</v>
      </c>
      <c r="G4609" s="170">
        <v>1510</v>
      </c>
      <c r="H4609" s="165">
        <f t="shared" si="81"/>
        <v>0.42715231788079472</v>
      </c>
    </row>
    <row r="4610" spans="1:8" x14ac:dyDescent="0.3">
      <c r="A4610" s="167" t="s">
        <v>7699</v>
      </c>
      <c r="B4610" s="168" t="s">
        <v>5520</v>
      </c>
      <c r="C4610" s="168" t="s">
        <v>422</v>
      </c>
      <c r="D4610" s="169">
        <v>305</v>
      </c>
      <c r="E4610" s="169">
        <v>495</v>
      </c>
      <c r="F4610" s="169">
        <v>590</v>
      </c>
      <c r="G4610" s="169">
        <v>775</v>
      </c>
      <c r="H4610" s="165">
        <f t="shared" si="81"/>
        <v>0.6387096774193548</v>
      </c>
    </row>
    <row r="4611" spans="1:8" x14ac:dyDescent="0.3">
      <c r="A4611" s="167" t="s">
        <v>7699</v>
      </c>
      <c r="B4611" s="168" t="s">
        <v>5521</v>
      </c>
      <c r="C4611" s="168" t="s">
        <v>422</v>
      </c>
      <c r="D4611" s="169">
        <v>385</v>
      </c>
      <c r="E4611" s="170">
        <v>1035</v>
      </c>
      <c r="F4611" s="170">
        <v>1720</v>
      </c>
      <c r="G4611" s="170">
        <v>2585</v>
      </c>
      <c r="H4611" s="165">
        <f t="shared" si="81"/>
        <v>0.40038684719535783</v>
      </c>
    </row>
    <row r="4612" spans="1:8" x14ac:dyDescent="0.3">
      <c r="A4612" s="167" t="s">
        <v>7699</v>
      </c>
      <c r="B4612" s="168" t="s">
        <v>5522</v>
      </c>
      <c r="C4612" s="168" t="s">
        <v>422</v>
      </c>
      <c r="D4612" s="169">
        <v>490</v>
      </c>
      <c r="E4612" s="169">
        <v>735</v>
      </c>
      <c r="F4612" s="169">
        <v>865</v>
      </c>
      <c r="G4612" s="170">
        <v>1290</v>
      </c>
      <c r="H4612" s="165">
        <f t="shared" ref="H4612:H4675" si="82">E4612/G4612</f>
        <v>0.56976744186046513</v>
      </c>
    </row>
    <row r="4613" spans="1:8" x14ac:dyDescent="0.3">
      <c r="A4613" s="167" t="s">
        <v>7699</v>
      </c>
      <c r="B4613" s="168" t="s">
        <v>5523</v>
      </c>
      <c r="C4613" s="168" t="s">
        <v>422</v>
      </c>
      <c r="D4613" s="169">
        <v>700</v>
      </c>
      <c r="E4613" s="169">
        <v>950</v>
      </c>
      <c r="F4613" s="170">
        <v>1540</v>
      </c>
      <c r="G4613" s="170">
        <v>2735</v>
      </c>
      <c r="H4613" s="165">
        <f t="shared" si="82"/>
        <v>0.34734917733089582</v>
      </c>
    </row>
    <row r="4614" spans="1:8" x14ac:dyDescent="0.3">
      <c r="A4614" s="167" t="s">
        <v>7699</v>
      </c>
      <c r="B4614" s="168" t="s">
        <v>5524</v>
      </c>
      <c r="C4614" s="168" t="s">
        <v>422</v>
      </c>
      <c r="D4614" s="169">
        <v>260</v>
      </c>
      <c r="E4614" s="169">
        <v>385</v>
      </c>
      <c r="F4614" s="169">
        <v>530</v>
      </c>
      <c r="G4614" s="169">
        <v>565</v>
      </c>
      <c r="H4614" s="165">
        <f t="shared" si="82"/>
        <v>0.68141592920353977</v>
      </c>
    </row>
    <row r="4615" spans="1:8" x14ac:dyDescent="0.3">
      <c r="A4615" s="167" t="s">
        <v>7699</v>
      </c>
      <c r="B4615" s="168" t="s">
        <v>5525</v>
      </c>
      <c r="C4615" s="168" t="s">
        <v>422</v>
      </c>
      <c r="D4615" s="169">
        <v>580</v>
      </c>
      <c r="E4615" s="169">
        <v>860</v>
      </c>
      <c r="F4615" s="170">
        <v>1200</v>
      </c>
      <c r="G4615" s="170">
        <v>1605</v>
      </c>
      <c r="H4615" s="165">
        <f t="shared" si="82"/>
        <v>0.53582554517133951</v>
      </c>
    </row>
    <row r="4616" spans="1:8" x14ac:dyDescent="0.3">
      <c r="A4616" s="167" t="s">
        <v>7699</v>
      </c>
      <c r="B4616" s="168" t="s">
        <v>5526</v>
      </c>
      <c r="C4616" s="168" t="s">
        <v>422</v>
      </c>
      <c r="D4616" s="169">
        <v>305</v>
      </c>
      <c r="E4616" s="169">
        <v>385</v>
      </c>
      <c r="F4616" s="169">
        <v>450</v>
      </c>
      <c r="G4616" s="169">
        <v>680</v>
      </c>
      <c r="H4616" s="165">
        <f t="shared" si="82"/>
        <v>0.56617647058823528</v>
      </c>
    </row>
    <row r="4617" spans="1:8" x14ac:dyDescent="0.3">
      <c r="A4617" s="167" t="s">
        <v>7699</v>
      </c>
      <c r="B4617" s="168" t="s">
        <v>5527</v>
      </c>
      <c r="C4617" s="168" t="s">
        <v>422</v>
      </c>
      <c r="D4617" s="169">
        <v>120</v>
      </c>
      <c r="E4617" s="169">
        <v>285</v>
      </c>
      <c r="F4617" s="169">
        <v>475</v>
      </c>
      <c r="G4617" s="169">
        <v>820</v>
      </c>
      <c r="H4617" s="165">
        <f t="shared" si="82"/>
        <v>0.34756097560975607</v>
      </c>
    </row>
    <row r="4618" spans="1:8" x14ac:dyDescent="0.3">
      <c r="A4618" s="167" t="s">
        <v>7699</v>
      </c>
      <c r="B4618" s="168" t="s">
        <v>5528</v>
      </c>
      <c r="C4618" s="168" t="s">
        <v>422</v>
      </c>
      <c r="D4618" s="169">
        <v>200</v>
      </c>
      <c r="E4618" s="169">
        <v>315</v>
      </c>
      <c r="F4618" s="169">
        <v>515</v>
      </c>
      <c r="G4618" s="169">
        <v>605</v>
      </c>
      <c r="H4618" s="165">
        <f t="shared" si="82"/>
        <v>0.52066115702479343</v>
      </c>
    </row>
    <row r="4619" spans="1:8" x14ac:dyDescent="0.3">
      <c r="A4619" s="167" t="s">
        <v>7699</v>
      </c>
      <c r="B4619" s="168" t="s">
        <v>5529</v>
      </c>
      <c r="C4619" s="168" t="s">
        <v>422</v>
      </c>
      <c r="D4619" s="169">
        <v>170</v>
      </c>
      <c r="E4619" s="169">
        <v>280</v>
      </c>
      <c r="F4619" s="169">
        <v>410</v>
      </c>
      <c r="G4619" s="169">
        <v>535</v>
      </c>
      <c r="H4619" s="165">
        <f t="shared" si="82"/>
        <v>0.52336448598130836</v>
      </c>
    </row>
    <row r="4620" spans="1:8" x14ac:dyDescent="0.3">
      <c r="A4620" s="167" t="s">
        <v>7699</v>
      </c>
      <c r="B4620" s="168" t="s">
        <v>5530</v>
      </c>
      <c r="C4620" s="168" t="s">
        <v>422</v>
      </c>
      <c r="D4620" s="169">
        <v>290</v>
      </c>
      <c r="E4620" s="169">
        <v>390</v>
      </c>
      <c r="F4620" s="169">
        <v>550</v>
      </c>
      <c r="G4620" s="170">
        <v>1015</v>
      </c>
      <c r="H4620" s="165">
        <f t="shared" si="82"/>
        <v>0.38423645320197042</v>
      </c>
    </row>
    <row r="4621" spans="1:8" x14ac:dyDescent="0.3">
      <c r="A4621" s="167" t="s">
        <v>7699</v>
      </c>
      <c r="B4621" s="168" t="s">
        <v>5531</v>
      </c>
      <c r="C4621" s="168" t="s">
        <v>7688</v>
      </c>
      <c r="D4621" s="169">
        <v>430</v>
      </c>
      <c r="E4621" s="169">
        <v>550</v>
      </c>
      <c r="F4621" s="169">
        <v>740</v>
      </c>
      <c r="G4621" s="170">
        <v>1015</v>
      </c>
      <c r="H4621" s="165">
        <f t="shared" si="82"/>
        <v>0.54187192118226601</v>
      </c>
    </row>
    <row r="4622" spans="1:8" x14ac:dyDescent="0.3">
      <c r="A4622" s="167" t="s">
        <v>7699</v>
      </c>
      <c r="B4622" s="168" t="s">
        <v>5532</v>
      </c>
      <c r="C4622" s="168" t="s">
        <v>7688</v>
      </c>
      <c r="D4622" s="169">
        <v>555</v>
      </c>
      <c r="E4622" s="169">
        <v>855</v>
      </c>
      <c r="F4622" s="170">
        <v>1150</v>
      </c>
      <c r="G4622" s="170">
        <v>1335</v>
      </c>
      <c r="H4622" s="165">
        <f t="shared" si="82"/>
        <v>0.6404494382022472</v>
      </c>
    </row>
    <row r="4623" spans="1:8" x14ac:dyDescent="0.3">
      <c r="A4623" s="167" t="s">
        <v>7699</v>
      </c>
      <c r="B4623" s="168" t="s">
        <v>5533</v>
      </c>
      <c r="C4623" s="168" t="s">
        <v>7688</v>
      </c>
      <c r="D4623" s="169">
        <v>615</v>
      </c>
      <c r="E4623" s="170">
        <v>1075</v>
      </c>
      <c r="F4623" s="170">
        <v>1490</v>
      </c>
      <c r="G4623" s="170">
        <v>1715</v>
      </c>
      <c r="H4623" s="165">
        <f t="shared" si="82"/>
        <v>0.62682215743440228</v>
      </c>
    </row>
    <row r="4624" spans="1:8" x14ac:dyDescent="0.3">
      <c r="A4624" s="167" t="s">
        <v>7699</v>
      </c>
      <c r="B4624" s="168" t="s">
        <v>5534</v>
      </c>
      <c r="C4624" s="168" t="s">
        <v>7688</v>
      </c>
      <c r="D4624" s="169">
        <v>705</v>
      </c>
      <c r="E4624" s="170">
        <v>1175</v>
      </c>
      <c r="F4624" s="170">
        <v>1235</v>
      </c>
      <c r="G4624" s="170">
        <v>1395</v>
      </c>
      <c r="H4624" s="165">
        <f t="shared" si="82"/>
        <v>0.8422939068100358</v>
      </c>
    </row>
    <row r="4625" spans="1:8" x14ac:dyDescent="0.3">
      <c r="A4625" s="167" t="s">
        <v>7699</v>
      </c>
      <c r="B4625" s="168" t="s">
        <v>5535</v>
      </c>
      <c r="C4625" s="168" t="s">
        <v>7688</v>
      </c>
      <c r="D4625" s="169">
        <v>490</v>
      </c>
      <c r="E4625" s="169">
        <v>875</v>
      </c>
      <c r="F4625" s="170">
        <v>1320</v>
      </c>
      <c r="G4625" s="170">
        <v>1715</v>
      </c>
      <c r="H4625" s="165">
        <f t="shared" si="82"/>
        <v>0.51020408163265307</v>
      </c>
    </row>
    <row r="4626" spans="1:8" x14ac:dyDescent="0.3">
      <c r="A4626" s="167" t="s">
        <v>7699</v>
      </c>
      <c r="B4626" s="168" t="s">
        <v>5536</v>
      </c>
      <c r="C4626" s="168" t="s">
        <v>7688</v>
      </c>
      <c r="D4626" s="169">
        <v>395</v>
      </c>
      <c r="E4626" s="169">
        <v>625</v>
      </c>
      <c r="F4626" s="170">
        <v>1105</v>
      </c>
      <c r="G4626" s="170">
        <v>1570</v>
      </c>
      <c r="H4626" s="165">
        <f t="shared" si="82"/>
        <v>0.39808917197452232</v>
      </c>
    </row>
    <row r="4627" spans="1:8" x14ac:dyDescent="0.3">
      <c r="A4627" s="167" t="s">
        <v>7699</v>
      </c>
      <c r="B4627" s="168" t="s">
        <v>5537</v>
      </c>
      <c r="C4627" s="168" t="s">
        <v>7688</v>
      </c>
      <c r="D4627" s="169">
        <v>440</v>
      </c>
      <c r="E4627" s="169">
        <v>785</v>
      </c>
      <c r="F4627" s="169">
        <v>930</v>
      </c>
      <c r="G4627" s="170">
        <v>1110</v>
      </c>
      <c r="H4627" s="165">
        <f t="shared" si="82"/>
        <v>0.7072072072072072</v>
      </c>
    </row>
    <row r="4628" spans="1:8" x14ac:dyDescent="0.3">
      <c r="A4628" s="167" t="s">
        <v>7699</v>
      </c>
      <c r="B4628" s="168" t="s">
        <v>5538</v>
      </c>
      <c r="C4628" s="168" t="s">
        <v>7688</v>
      </c>
      <c r="D4628" s="169">
        <v>245</v>
      </c>
      <c r="E4628" s="169">
        <v>625</v>
      </c>
      <c r="F4628" s="169">
        <v>960</v>
      </c>
      <c r="G4628" s="170">
        <v>1295</v>
      </c>
      <c r="H4628" s="165">
        <f t="shared" si="82"/>
        <v>0.4826254826254826</v>
      </c>
    </row>
    <row r="4629" spans="1:8" x14ac:dyDescent="0.3">
      <c r="A4629" s="167" t="s">
        <v>7699</v>
      </c>
      <c r="B4629" s="168" t="s">
        <v>5539</v>
      </c>
      <c r="C4629" s="168" t="s">
        <v>7688</v>
      </c>
      <c r="D4629" s="169">
        <v>195</v>
      </c>
      <c r="E4629" s="169">
        <v>395</v>
      </c>
      <c r="F4629" s="169">
        <v>640</v>
      </c>
      <c r="G4629" s="169">
        <v>650</v>
      </c>
      <c r="H4629" s="165">
        <f t="shared" si="82"/>
        <v>0.60769230769230764</v>
      </c>
    </row>
    <row r="4630" spans="1:8" x14ac:dyDescent="0.3">
      <c r="A4630" s="167" t="s">
        <v>7699</v>
      </c>
      <c r="B4630" s="168" t="s">
        <v>5540</v>
      </c>
      <c r="C4630" s="168" t="s">
        <v>7688</v>
      </c>
      <c r="D4630" s="169">
        <v>310</v>
      </c>
      <c r="E4630" s="169">
        <v>470</v>
      </c>
      <c r="F4630" s="169">
        <v>860</v>
      </c>
      <c r="G4630" s="170">
        <v>1680</v>
      </c>
      <c r="H4630" s="165">
        <f t="shared" si="82"/>
        <v>0.27976190476190477</v>
      </c>
    </row>
    <row r="4631" spans="1:8" x14ac:dyDescent="0.3">
      <c r="A4631" s="167" t="s">
        <v>7699</v>
      </c>
      <c r="B4631" s="168" t="s">
        <v>5541</v>
      </c>
      <c r="C4631" s="168" t="s">
        <v>7688</v>
      </c>
      <c r="D4631" s="169">
        <v>230</v>
      </c>
      <c r="E4631" s="169">
        <v>775</v>
      </c>
      <c r="F4631" s="169">
        <v>975</v>
      </c>
      <c r="G4631" s="170">
        <v>1200</v>
      </c>
      <c r="H4631" s="165">
        <f t="shared" si="82"/>
        <v>0.64583333333333337</v>
      </c>
    </row>
    <row r="4632" spans="1:8" x14ac:dyDescent="0.3">
      <c r="A4632" s="167" t="s">
        <v>7699</v>
      </c>
      <c r="B4632" s="168" t="s">
        <v>5542</v>
      </c>
      <c r="C4632" s="168" t="s">
        <v>7688</v>
      </c>
      <c r="D4632" s="170">
        <v>1055</v>
      </c>
      <c r="E4632" s="170">
        <v>1670</v>
      </c>
      <c r="F4632" s="170">
        <v>1910</v>
      </c>
      <c r="G4632" s="170">
        <v>2530</v>
      </c>
      <c r="H4632" s="165">
        <f t="shared" si="82"/>
        <v>0.66007905138339917</v>
      </c>
    </row>
    <row r="4633" spans="1:8" x14ac:dyDescent="0.3">
      <c r="A4633" s="167" t="s">
        <v>7699</v>
      </c>
      <c r="B4633" s="168" t="s">
        <v>5543</v>
      </c>
      <c r="C4633" s="168" t="s">
        <v>7688</v>
      </c>
      <c r="D4633" s="169">
        <v>220</v>
      </c>
      <c r="E4633" s="169">
        <v>340</v>
      </c>
      <c r="F4633" s="169">
        <v>500</v>
      </c>
      <c r="G4633" s="169">
        <v>995</v>
      </c>
      <c r="H4633" s="165">
        <f t="shared" si="82"/>
        <v>0.34170854271356782</v>
      </c>
    </row>
    <row r="4634" spans="1:8" x14ac:dyDescent="0.3">
      <c r="A4634" s="167" t="s">
        <v>7699</v>
      </c>
      <c r="B4634" s="168" t="s">
        <v>5544</v>
      </c>
      <c r="C4634" s="168" t="s">
        <v>7688</v>
      </c>
      <c r="D4634" s="169">
        <v>430</v>
      </c>
      <c r="E4634" s="169">
        <v>725</v>
      </c>
      <c r="F4634" s="170">
        <v>1130</v>
      </c>
      <c r="G4634" s="170">
        <v>1280</v>
      </c>
      <c r="H4634" s="165">
        <f t="shared" si="82"/>
        <v>0.56640625</v>
      </c>
    </row>
    <row r="4635" spans="1:8" x14ac:dyDescent="0.3">
      <c r="A4635" s="167" t="s">
        <v>7699</v>
      </c>
      <c r="B4635" s="168" t="s">
        <v>5545</v>
      </c>
      <c r="C4635" s="168" t="s">
        <v>7689</v>
      </c>
      <c r="D4635" s="169">
        <v>470</v>
      </c>
      <c r="E4635" s="169">
        <v>840</v>
      </c>
      <c r="F4635" s="170">
        <v>1105</v>
      </c>
      <c r="G4635" s="170">
        <v>2000</v>
      </c>
      <c r="H4635" s="165">
        <f t="shared" si="82"/>
        <v>0.42</v>
      </c>
    </row>
    <row r="4636" spans="1:8" x14ac:dyDescent="0.3">
      <c r="A4636" s="167" t="s">
        <v>7699</v>
      </c>
      <c r="B4636" s="168" t="s">
        <v>5546</v>
      </c>
      <c r="C4636" s="168" t="s">
        <v>7689</v>
      </c>
      <c r="D4636" s="169">
        <v>245</v>
      </c>
      <c r="E4636" s="169">
        <v>455</v>
      </c>
      <c r="F4636" s="169">
        <v>575</v>
      </c>
      <c r="G4636" s="169">
        <v>775</v>
      </c>
      <c r="H4636" s="165">
        <f t="shared" si="82"/>
        <v>0.58709677419354833</v>
      </c>
    </row>
    <row r="4637" spans="1:8" x14ac:dyDescent="0.3">
      <c r="A4637" s="167" t="s">
        <v>7699</v>
      </c>
      <c r="B4637" s="168" t="s">
        <v>5547</v>
      </c>
      <c r="C4637" s="168" t="s">
        <v>7689</v>
      </c>
      <c r="D4637" s="169">
        <v>170</v>
      </c>
      <c r="E4637" s="169">
        <v>370</v>
      </c>
      <c r="F4637" s="169">
        <v>735</v>
      </c>
      <c r="G4637" s="170">
        <v>1510</v>
      </c>
      <c r="H4637" s="165">
        <f t="shared" si="82"/>
        <v>0.24503311258278146</v>
      </c>
    </row>
    <row r="4638" spans="1:8" x14ac:dyDescent="0.3">
      <c r="A4638" s="167" t="s">
        <v>7699</v>
      </c>
      <c r="B4638" s="168" t="s">
        <v>5548</v>
      </c>
      <c r="C4638" s="168" t="s">
        <v>7689</v>
      </c>
      <c r="D4638" s="169">
        <v>315</v>
      </c>
      <c r="E4638" s="169">
        <v>550</v>
      </c>
      <c r="F4638" s="169">
        <v>950</v>
      </c>
      <c r="G4638" s="170">
        <v>1415</v>
      </c>
      <c r="H4638" s="165">
        <f t="shared" si="82"/>
        <v>0.38869257950530034</v>
      </c>
    </row>
    <row r="4639" spans="1:8" x14ac:dyDescent="0.3">
      <c r="A4639" s="167" t="s">
        <v>7699</v>
      </c>
      <c r="B4639" s="168" t="s">
        <v>5549</v>
      </c>
      <c r="C4639" s="168" t="s">
        <v>7690</v>
      </c>
      <c r="D4639" s="169">
        <v>300</v>
      </c>
      <c r="E4639" s="169">
        <v>445</v>
      </c>
      <c r="F4639" s="169">
        <v>760</v>
      </c>
      <c r="G4639" s="170">
        <v>1055</v>
      </c>
      <c r="H4639" s="165">
        <f t="shared" si="82"/>
        <v>0.4218009478672986</v>
      </c>
    </row>
    <row r="4640" spans="1:8" x14ac:dyDescent="0.3">
      <c r="A4640" s="167" t="s">
        <v>7699</v>
      </c>
      <c r="B4640" s="168" t="s">
        <v>5550</v>
      </c>
      <c r="C4640" s="168" t="s">
        <v>7690</v>
      </c>
      <c r="D4640" s="169">
        <v>220</v>
      </c>
      <c r="E4640" s="169">
        <v>595</v>
      </c>
      <c r="F4640" s="169">
        <v>845</v>
      </c>
      <c r="G4640" s="170">
        <v>1305</v>
      </c>
      <c r="H4640" s="165">
        <f t="shared" si="82"/>
        <v>0.45593869731800768</v>
      </c>
    </row>
    <row r="4641" spans="1:8" x14ac:dyDescent="0.3">
      <c r="A4641" s="167" t="s">
        <v>7699</v>
      </c>
      <c r="B4641" s="168" t="s">
        <v>5551</v>
      </c>
      <c r="C4641" s="168" t="s">
        <v>7690</v>
      </c>
      <c r="D4641" s="169">
        <v>220</v>
      </c>
      <c r="E4641" s="169">
        <v>320</v>
      </c>
      <c r="F4641" s="169">
        <v>610</v>
      </c>
      <c r="G4641" s="170">
        <v>1025</v>
      </c>
      <c r="H4641" s="165">
        <f t="shared" si="82"/>
        <v>0.31219512195121951</v>
      </c>
    </row>
    <row r="4642" spans="1:8" x14ac:dyDescent="0.3">
      <c r="A4642" s="167" t="s">
        <v>7699</v>
      </c>
      <c r="B4642" s="168" t="s">
        <v>5552</v>
      </c>
      <c r="C4642" s="168" t="s">
        <v>7690</v>
      </c>
      <c r="D4642" s="169">
        <v>405</v>
      </c>
      <c r="E4642" s="170">
        <v>1005</v>
      </c>
      <c r="F4642" s="170">
        <v>1220</v>
      </c>
      <c r="G4642" s="170">
        <v>1965</v>
      </c>
      <c r="H4642" s="165">
        <f t="shared" si="82"/>
        <v>0.51145038167938928</v>
      </c>
    </row>
    <row r="4643" spans="1:8" x14ac:dyDescent="0.3">
      <c r="A4643" s="167" t="s">
        <v>7699</v>
      </c>
      <c r="B4643" s="168" t="s">
        <v>5553</v>
      </c>
      <c r="C4643" s="168" t="s">
        <v>7690</v>
      </c>
      <c r="D4643" s="169">
        <v>120</v>
      </c>
      <c r="E4643" s="169">
        <v>270</v>
      </c>
      <c r="F4643" s="169">
        <v>630</v>
      </c>
      <c r="G4643" s="170">
        <v>1130</v>
      </c>
      <c r="H4643" s="165">
        <f t="shared" si="82"/>
        <v>0.23893805309734514</v>
      </c>
    </row>
    <row r="4644" spans="1:8" x14ac:dyDescent="0.3">
      <c r="A4644" s="167" t="s">
        <v>7699</v>
      </c>
      <c r="B4644" s="168" t="s">
        <v>5554</v>
      </c>
      <c r="C4644" s="168" t="s">
        <v>7690</v>
      </c>
      <c r="D4644" s="169">
        <v>760</v>
      </c>
      <c r="E4644" s="170">
        <v>1030</v>
      </c>
      <c r="F4644" s="170">
        <v>1630</v>
      </c>
      <c r="G4644" s="170">
        <v>1935</v>
      </c>
      <c r="H4644" s="165">
        <f t="shared" si="82"/>
        <v>0.53229974160206717</v>
      </c>
    </row>
    <row r="4645" spans="1:8" x14ac:dyDescent="0.3">
      <c r="A4645" s="167" t="s">
        <v>7699</v>
      </c>
      <c r="B4645" s="168" t="s">
        <v>5555</v>
      </c>
      <c r="C4645" s="168" t="s">
        <v>7690</v>
      </c>
      <c r="D4645" s="169">
        <v>510</v>
      </c>
      <c r="E4645" s="169">
        <v>590</v>
      </c>
      <c r="F4645" s="170">
        <v>1385</v>
      </c>
      <c r="G4645" s="170">
        <v>2185</v>
      </c>
      <c r="H4645" s="165">
        <f t="shared" si="82"/>
        <v>0.27002288329519453</v>
      </c>
    </row>
    <row r="4646" spans="1:8" x14ac:dyDescent="0.3">
      <c r="A4646" s="167" t="s">
        <v>7699</v>
      </c>
      <c r="B4646" s="168" t="s">
        <v>5556</v>
      </c>
      <c r="C4646" s="168" t="s">
        <v>7690</v>
      </c>
      <c r="D4646" s="169">
        <v>465</v>
      </c>
      <c r="E4646" s="169">
        <v>545</v>
      </c>
      <c r="F4646" s="169">
        <v>980</v>
      </c>
      <c r="G4646" s="170">
        <v>1425</v>
      </c>
      <c r="H4646" s="165">
        <f t="shared" si="82"/>
        <v>0.38245614035087722</v>
      </c>
    </row>
    <row r="4647" spans="1:8" x14ac:dyDescent="0.3">
      <c r="A4647" s="167" t="s">
        <v>7699</v>
      </c>
      <c r="B4647" s="168" t="s">
        <v>5557</v>
      </c>
      <c r="C4647" s="168" t="s">
        <v>7690</v>
      </c>
      <c r="D4647" s="169">
        <v>185</v>
      </c>
      <c r="E4647" s="169">
        <v>320</v>
      </c>
      <c r="F4647" s="169">
        <v>580</v>
      </c>
      <c r="G4647" s="170">
        <v>1255</v>
      </c>
      <c r="H4647" s="165">
        <f t="shared" si="82"/>
        <v>0.2549800796812749</v>
      </c>
    </row>
    <row r="4648" spans="1:8" x14ac:dyDescent="0.3">
      <c r="A4648" s="167" t="s">
        <v>7699</v>
      </c>
      <c r="B4648" s="168" t="s">
        <v>5558</v>
      </c>
      <c r="C4648" s="168" t="s">
        <v>7690</v>
      </c>
      <c r="D4648" s="169">
        <v>255</v>
      </c>
      <c r="E4648" s="169">
        <v>590</v>
      </c>
      <c r="F4648" s="170">
        <v>1015</v>
      </c>
      <c r="G4648" s="170">
        <v>1675</v>
      </c>
      <c r="H4648" s="165">
        <f t="shared" si="82"/>
        <v>0.35223880597014923</v>
      </c>
    </row>
    <row r="4649" spans="1:8" x14ac:dyDescent="0.3">
      <c r="A4649" s="167" t="s">
        <v>7699</v>
      </c>
      <c r="B4649" s="168" t="s">
        <v>5559</v>
      </c>
      <c r="C4649" s="168" t="s">
        <v>7690</v>
      </c>
      <c r="D4649" s="169">
        <v>95</v>
      </c>
      <c r="E4649" s="169">
        <v>460</v>
      </c>
      <c r="F4649" s="169">
        <v>590</v>
      </c>
      <c r="G4649" s="169">
        <v>780</v>
      </c>
      <c r="H4649" s="165">
        <f t="shared" si="82"/>
        <v>0.58974358974358976</v>
      </c>
    </row>
    <row r="4650" spans="1:8" x14ac:dyDescent="0.3">
      <c r="A4650" s="167" t="s">
        <v>7699</v>
      </c>
      <c r="B4650" s="168" t="s">
        <v>5560</v>
      </c>
      <c r="C4650" s="168" t="s">
        <v>7690</v>
      </c>
      <c r="D4650" s="169">
        <v>265</v>
      </c>
      <c r="E4650" s="169">
        <v>790</v>
      </c>
      <c r="F4650" s="170">
        <v>1310</v>
      </c>
      <c r="G4650" s="170">
        <v>1690</v>
      </c>
      <c r="H4650" s="165">
        <f t="shared" si="82"/>
        <v>0.46745562130177515</v>
      </c>
    </row>
    <row r="4651" spans="1:8" x14ac:dyDescent="0.3">
      <c r="A4651" s="167" t="s">
        <v>7699</v>
      </c>
      <c r="B4651" s="168" t="s">
        <v>5561</v>
      </c>
      <c r="C4651" s="168" t="s">
        <v>7690</v>
      </c>
      <c r="D4651" s="169">
        <v>295</v>
      </c>
      <c r="E4651" s="169">
        <v>490</v>
      </c>
      <c r="F4651" s="169">
        <v>580</v>
      </c>
      <c r="G4651" s="170">
        <v>1025</v>
      </c>
      <c r="H4651" s="165">
        <f t="shared" si="82"/>
        <v>0.47804878048780486</v>
      </c>
    </row>
    <row r="4652" spans="1:8" x14ac:dyDescent="0.3">
      <c r="A4652" s="167" t="s">
        <v>7699</v>
      </c>
      <c r="B4652" s="168" t="s">
        <v>5562</v>
      </c>
      <c r="C4652" s="168" t="s">
        <v>7690</v>
      </c>
      <c r="D4652" s="169">
        <v>380</v>
      </c>
      <c r="E4652" s="169">
        <v>410</v>
      </c>
      <c r="F4652" s="169">
        <v>565</v>
      </c>
      <c r="G4652" s="169">
        <v>880</v>
      </c>
      <c r="H4652" s="165">
        <f t="shared" si="82"/>
        <v>0.46590909090909088</v>
      </c>
    </row>
    <row r="4653" spans="1:8" x14ac:dyDescent="0.3">
      <c r="A4653" s="167" t="s">
        <v>7699</v>
      </c>
      <c r="B4653" s="168" t="s">
        <v>5563</v>
      </c>
      <c r="C4653" s="168" t="s">
        <v>7690</v>
      </c>
      <c r="D4653" s="169">
        <v>710</v>
      </c>
      <c r="E4653" s="170">
        <v>1065</v>
      </c>
      <c r="F4653" s="170">
        <v>1360</v>
      </c>
      <c r="G4653" s="170">
        <v>1585</v>
      </c>
      <c r="H4653" s="165">
        <f t="shared" si="82"/>
        <v>0.67192429022082023</v>
      </c>
    </row>
    <row r="4654" spans="1:8" x14ac:dyDescent="0.3">
      <c r="A4654" s="167" t="s">
        <v>7699</v>
      </c>
      <c r="B4654" s="168" t="s">
        <v>5564</v>
      </c>
      <c r="C4654" s="168" t="s">
        <v>7690</v>
      </c>
      <c r="D4654" s="169">
        <v>310</v>
      </c>
      <c r="E4654" s="169">
        <v>540</v>
      </c>
      <c r="F4654" s="170">
        <v>1080</v>
      </c>
      <c r="G4654" s="170">
        <v>1415</v>
      </c>
      <c r="H4654" s="165">
        <f t="shared" si="82"/>
        <v>0.38162544169611307</v>
      </c>
    </row>
    <row r="4655" spans="1:8" x14ac:dyDescent="0.3">
      <c r="A4655" s="167" t="s">
        <v>7699</v>
      </c>
      <c r="B4655" s="168" t="s">
        <v>5565</v>
      </c>
      <c r="C4655" s="168" t="s">
        <v>7690</v>
      </c>
      <c r="D4655" s="169">
        <v>405</v>
      </c>
      <c r="E4655" s="169">
        <v>610</v>
      </c>
      <c r="F4655" s="169">
        <v>655</v>
      </c>
      <c r="G4655" s="169">
        <v>705</v>
      </c>
      <c r="H4655" s="165">
        <f t="shared" si="82"/>
        <v>0.86524822695035464</v>
      </c>
    </row>
    <row r="4656" spans="1:8" x14ac:dyDescent="0.3">
      <c r="A4656" s="167" t="s">
        <v>7699</v>
      </c>
      <c r="B4656" s="168" t="s">
        <v>5566</v>
      </c>
      <c r="C4656" s="168" t="s">
        <v>7690</v>
      </c>
      <c r="D4656" s="169">
        <v>800</v>
      </c>
      <c r="E4656" s="169">
        <v>995</v>
      </c>
      <c r="F4656" s="170">
        <v>1285</v>
      </c>
      <c r="G4656" s="170">
        <v>1645</v>
      </c>
      <c r="H4656" s="165">
        <f t="shared" si="82"/>
        <v>0.60486322188449848</v>
      </c>
    </row>
    <row r="4657" spans="1:8" x14ac:dyDescent="0.3">
      <c r="A4657" s="167" t="s">
        <v>7699</v>
      </c>
      <c r="B4657" s="168" t="s">
        <v>5567</v>
      </c>
      <c r="C4657" s="168" t="s">
        <v>7690</v>
      </c>
      <c r="D4657" s="169">
        <v>95</v>
      </c>
      <c r="E4657" s="169">
        <v>535</v>
      </c>
      <c r="F4657" s="169">
        <v>710</v>
      </c>
      <c r="G4657" s="169">
        <v>850</v>
      </c>
      <c r="H4657" s="165">
        <f t="shared" si="82"/>
        <v>0.62941176470588234</v>
      </c>
    </row>
    <row r="4658" spans="1:8" x14ac:dyDescent="0.3">
      <c r="A4658" s="167" t="s">
        <v>7699</v>
      </c>
      <c r="B4658" s="168" t="s">
        <v>5568</v>
      </c>
      <c r="C4658" s="168" t="s">
        <v>7690</v>
      </c>
      <c r="D4658" s="169">
        <v>315</v>
      </c>
      <c r="E4658" s="169">
        <v>395</v>
      </c>
      <c r="F4658" s="169">
        <v>680</v>
      </c>
      <c r="G4658" s="170">
        <v>1390</v>
      </c>
      <c r="H4658" s="165">
        <f t="shared" si="82"/>
        <v>0.28417266187050361</v>
      </c>
    </row>
    <row r="4659" spans="1:8" x14ac:dyDescent="0.3">
      <c r="A4659" s="167" t="s">
        <v>7699</v>
      </c>
      <c r="B4659" s="168" t="s">
        <v>5569</v>
      </c>
      <c r="C4659" s="168" t="s">
        <v>7690</v>
      </c>
      <c r="D4659" s="169">
        <v>880</v>
      </c>
      <c r="E4659" s="170">
        <v>1050</v>
      </c>
      <c r="F4659" s="170">
        <v>1125</v>
      </c>
      <c r="G4659" s="170">
        <v>1370</v>
      </c>
      <c r="H4659" s="165">
        <f t="shared" si="82"/>
        <v>0.76642335766423353</v>
      </c>
    </row>
    <row r="4660" spans="1:8" x14ac:dyDescent="0.3">
      <c r="A4660" s="167" t="s">
        <v>7699</v>
      </c>
      <c r="B4660" s="168" t="s">
        <v>5570</v>
      </c>
      <c r="C4660" s="168" t="s">
        <v>7690</v>
      </c>
      <c r="D4660" s="169">
        <v>410</v>
      </c>
      <c r="E4660" s="169">
        <v>510</v>
      </c>
      <c r="F4660" s="169">
        <v>955</v>
      </c>
      <c r="G4660" s="170">
        <v>1925</v>
      </c>
      <c r="H4660" s="165">
        <f t="shared" si="82"/>
        <v>0.26493506493506491</v>
      </c>
    </row>
    <row r="4661" spans="1:8" x14ac:dyDescent="0.3">
      <c r="A4661" s="167" t="s">
        <v>7699</v>
      </c>
      <c r="B4661" s="168" t="s">
        <v>5571</v>
      </c>
      <c r="C4661" s="168" t="s">
        <v>7690</v>
      </c>
      <c r="D4661" s="169">
        <v>185</v>
      </c>
      <c r="E4661" s="169">
        <v>455</v>
      </c>
      <c r="F4661" s="169">
        <v>870</v>
      </c>
      <c r="G4661" s="170">
        <v>1655</v>
      </c>
      <c r="H4661" s="165">
        <f t="shared" si="82"/>
        <v>0.27492447129909364</v>
      </c>
    </row>
    <row r="4662" spans="1:8" x14ac:dyDescent="0.3">
      <c r="A4662" s="167" t="s">
        <v>7699</v>
      </c>
      <c r="B4662" s="168" t="s">
        <v>5572</v>
      </c>
      <c r="C4662" s="168" t="s">
        <v>7690</v>
      </c>
      <c r="D4662" s="169">
        <v>250</v>
      </c>
      <c r="E4662" s="170">
        <v>1130</v>
      </c>
      <c r="F4662" s="170">
        <v>1250</v>
      </c>
      <c r="G4662" s="170">
        <v>2445</v>
      </c>
      <c r="H4662" s="165">
        <f t="shared" si="82"/>
        <v>0.46216768916155421</v>
      </c>
    </row>
    <row r="4663" spans="1:8" x14ac:dyDescent="0.3">
      <c r="A4663" s="167" t="s">
        <v>7699</v>
      </c>
      <c r="B4663" s="168" t="s">
        <v>5573</v>
      </c>
      <c r="C4663" s="168" t="s">
        <v>7690</v>
      </c>
      <c r="D4663" s="169">
        <v>415</v>
      </c>
      <c r="E4663" s="169">
        <v>640</v>
      </c>
      <c r="F4663" s="170">
        <v>1015</v>
      </c>
      <c r="G4663" s="170">
        <v>1955</v>
      </c>
      <c r="H4663" s="165">
        <f t="shared" si="82"/>
        <v>0.32736572890025578</v>
      </c>
    </row>
    <row r="4664" spans="1:8" x14ac:dyDescent="0.3">
      <c r="A4664" s="167" t="s">
        <v>7699</v>
      </c>
      <c r="B4664" s="168" t="s">
        <v>5574</v>
      </c>
      <c r="C4664" s="168" t="s">
        <v>7690</v>
      </c>
      <c r="D4664" s="169">
        <v>545</v>
      </c>
      <c r="E4664" s="169">
        <v>745</v>
      </c>
      <c r="F4664" s="170">
        <v>1460</v>
      </c>
      <c r="G4664" s="170">
        <v>2085</v>
      </c>
      <c r="H4664" s="165">
        <f t="shared" si="82"/>
        <v>0.35731414868105515</v>
      </c>
    </row>
    <row r="4665" spans="1:8" x14ac:dyDescent="0.3">
      <c r="A4665" s="167" t="s">
        <v>7699</v>
      </c>
      <c r="B4665" s="168" t="s">
        <v>5575</v>
      </c>
      <c r="C4665" s="168" t="s">
        <v>7690</v>
      </c>
      <c r="D4665" s="169">
        <v>405</v>
      </c>
      <c r="E4665" s="169">
        <v>700</v>
      </c>
      <c r="F4665" s="170">
        <v>1080</v>
      </c>
      <c r="G4665" s="170">
        <v>1935</v>
      </c>
      <c r="H4665" s="165">
        <f t="shared" si="82"/>
        <v>0.36175710594315247</v>
      </c>
    </row>
    <row r="4666" spans="1:8" x14ac:dyDescent="0.3">
      <c r="A4666" s="167" t="s">
        <v>7699</v>
      </c>
      <c r="B4666" s="168" t="s">
        <v>5576</v>
      </c>
      <c r="C4666" s="168" t="s">
        <v>7691</v>
      </c>
      <c r="D4666" s="169">
        <v>220</v>
      </c>
      <c r="E4666" s="169">
        <v>270</v>
      </c>
      <c r="F4666" s="169">
        <v>460</v>
      </c>
      <c r="G4666" s="169">
        <v>635</v>
      </c>
      <c r="H4666" s="165">
        <f t="shared" si="82"/>
        <v>0.42519685039370081</v>
      </c>
    </row>
    <row r="4667" spans="1:8" x14ac:dyDescent="0.3">
      <c r="A4667" s="167" t="s">
        <v>7699</v>
      </c>
      <c r="B4667" s="168" t="s">
        <v>5577</v>
      </c>
      <c r="C4667" s="168" t="s">
        <v>7691</v>
      </c>
      <c r="D4667" s="170">
        <v>1195</v>
      </c>
      <c r="E4667" s="170">
        <v>1325</v>
      </c>
      <c r="F4667" s="170">
        <v>1510</v>
      </c>
      <c r="G4667" s="170">
        <v>1600</v>
      </c>
      <c r="H4667" s="165">
        <f t="shared" si="82"/>
        <v>0.828125</v>
      </c>
    </row>
    <row r="4668" spans="1:8" x14ac:dyDescent="0.3">
      <c r="A4668" s="167" t="s">
        <v>7699</v>
      </c>
      <c r="B4668" s="168" t="s">
        <v>5578</v>
      </c>
      <c r="C4668" s="168" t="s">
        <v>7691</v>
      </c>
      <c r="D4668" s="169">
        <v>475</v>
      </c>
      <c r="E4668" s="169">
        <v>555</v>
      </c>
      <c r="F4668" s="169">
        <v>810</v>
      </c>
      <c r="G4668" s="169">
        <v>920</v>
      </c>
      <c r="H4668" s="165">
        <f t="shared" si="82"/>
        <v>0.60326086956521741</v>
      </c>
    </row>
    <row r="4669" spans="1:8" x14ac:dyDescent="0.3">
      <c r="A4669" s="167" t="s">
        <v>7699</v>
      </c>
      <c r="B4669" s="168" t="s">
        <v>5579</v>
      </c>
      <c r="C4669" s="168" t="s">
        <v>7691</v>
      </c>
      <c r="D4669" s="169">
        <v>30</v>
      </c>
      <c r="E4669" s="169">
        <v>450</v>
      </c>
      <c r="F4669" s="169">
        <v>600</v>
      </c>
      <c r="G4669" s="170">
        <v>1035</v>
      </c>
      <c r="H4669" s="165">
        <f t="shared" si="82"/>
        <v>0.43478260869565216</v>
      </c>
    </row>
    <row r="4670" spans="1:8" x14ac:dyDescent="0.3">
      <c r="A4670" s="167" t="s">
        <v>7699</v>
      </c>
      <c r="B4670" s="168" t="s">
        <v>5580</v>
      </c>
      <c r="C4670" s="168" t="s">
        <v>7691</v>
      </c>
      <c r="D4670" s="169">
        <v>25</v>
      </c>
      <c r="E4670" s="169">
        <v>115</v>
      </c>
      <c r="F4670" s="169">
        <v>180</v>
      </c>
      <c r="G4670" s="169">
        <v>400</v>
      </c>
      <c r="H4670" s="165">
        <f t="shared" si="82"/>
        <v>0.28749999999999998</v>
      </c>
    </row>
    <row r="4671" spans="1:8" x14ac:dyDescent="0.3">
      <c r="A4671" s="167" t="s">
        <v>7699</v>
      </c>
      <c r="B4671" s="168" t="s">
        <v>5581</v>
      </c>
      <c r="C4671" s="168" t="s">
        <v>7691</v>
      </c>
      <c r="D4671" s="169">
        <v>0</v>
      </c>
      <c r="E4671" s="169">
        <v>180</v>
      </c>
      <c r="F4671" s="169">
        <v>260</v>
      </c>
      <c r="G4671" s="169">
        <v>550</v>
      </c>
      <c r="H4671" s="165">
        <f t="shared" si="82"/>
        <v>0.32727272727272727</v>
      </c>
    </row>
    <row r="4672" spans="1:8" x14ac:dyDescent="0.3">
      <c r="A4672" s="167" t="s">
        <v>7699</v>
      </c>
      <c r="B4672" s="168" t="s">
        <v>5582</v>
      </c>
      <c r="C4672" s="168" t="s">
        <v>7691</v>
      </c>
      <c r="D4672" s="169">
        <v>215</v>
      </c>
      <c r="E4672" s="169">
        <v>405</v>
      </c>
      <c r="F4672" s="169">
        <v>645</v>
      </c>
      <c r="G4672" s="170">
        <v>1280</v>
      </c>
      <c r="H4672" s="165">
        <f t="shared" si="82"/>
        <v>0.31640625</v>
      </c>
    </row>
    <row r="4673" spans="1:8" x14ac:dyDescent="0.3">
      <c r="A4673" s="167" t="s">
        <v>7699</v>
      </c>
      <c r="B4673" s="168" t="s">
        <v>5583</v>
      </c>
      <c r="C4673" s="168" t="s">
        <v>7691</v>
      </c>
      <c r="D4673" s="169">
        <v>55</v>
      </c>
      <c r="E4673" s="169">
        <v>165</v>
      </c>
      <c r="F4673" s="169">
        <v>320</v>
      </c>
      <c r="G4673" s="169">
        <v>765</v>
      </c>
      <c r="H4673" s="165">
        <f t="shared" si="82"/>
        <v>0.21568627450980393</v>
      </c>
    </row>
    <row r="4674" spans="1:8" x14ac:dyDescent="0.3">
      <c r="A4674" s="167" t="s">
        <v>7699</v>
      </c>
      <c r="B4674" s="168" t="s">
        <v>5584</v>
      </c>
      <c r="C4674" s="168" t="s">
        <v>7691</v>
      </c>
      <c r="D4674" s="169">
        <v>120</v>
      </c>
      <c r="E4674" s="169">
        <v>405</v>
      </c>
      <c r="F4674" s="169">
        <v>535</v>
      </c>
      <c r="G4674" s="170">
        <v>1240</v>
      </c>
      <c r="H4674" s="165">
        <f t="shared" si="82"/>
        <v>0.32661290322580644</v>
      </c>
    </row>
    <row r="4675" spans="1:8" x14ac:dyDescent="0.3">
      <c r="A4675" s="167" t="s">
        <v>7699</v>
      </c>
      <c r="B4675" s="168" t="s">
        <v>5585</v>
      </c>
      <c r="C4675" s="168" t="s">
        <v>7691</v>
      </c>
      <c r="D4675" s="169">
        <v>440</v>
      </c>
      <c r="E4675" s="169">
        <v>720</v>
      </c>
      <c r="F4675" s="169">
        <v>740</v>
      </c>
      <c r="G4675" s="169">
        <v>825</v>
      </c>
      <c r="H4675" s="165">
        <f t="shared" si="82"/>
        <v>0.87272727272727268</v>
      </c>
    </row>
    <row r="4676" spans="1:8" x14ac:dyDescent="0.3">
      <c r="A4676" s="167" t="s">
        <v>7699</v>
      </c>
      <c r="B4676" s="168" t="s">
        <v>5586</v>
      </c>
      <c r="C4676" s="168" t="s">
        <v>7691</v>
      </c>
      <c r="D4676" s="169">
        <v>635</v>
      </c>
      <c r="E4676" s="169">
        <v>940</v>
      </c>
      <c r="F4676" s="170">
        <v>1330</v>
      </c>
      <c r="G4676" s="170">
        <v>1870</v>
      </c>
      <c r="H4676" s="165">
        <f t="shared" ref="H4676:H4739" si="83">E4676/G4676</f>
        <v>0.50267379679144386</v>
      </c>
    </row>
    <row r="4677" spans="1:8" x14ac:dyDescent="0.3">
      <c r="A4677" s="167" t="s">
        <v>7699</v>
      </c>
      <c r="B4677" s="168" t="s">
        <v>5587</v>
      </c>
      <c r="C4677" s="168" t="s">
        <v>7691</v>
      </c>
      <c r="D4677" s="169">
        <v>185</v>
      </c>
      <c r="E4677" s="169">
        <v>515</v>
      </c>
      <c r="F4677" s="169">
        <v>720</v>
      </c>
      <c r="G4677" s="169">
        <v>950</v>
      </c>
      <c r="H4677" s="165">
        <f t="shared" si="83"/>
        <v>0.54210526315789476</v>
      </c>
    </row>
    <row r="4678" spans="1:8" x14ac:dyDescent="0.3">
      <c r="A4678" s="167" t="s">
        <v>7699</v>
      </c>
      <c r="B4678" s="168" t="s">
        <v>5588</v>
      </c>
      <c r="C4678" s="168" t="s">
        <v>7691</v>
      </c>
      <c r="D4678" s="169">
        <v>180</v>
      </c>
      <c r="E4678" s="169">
        <v>265</v>
      </c>
      <c r="F4678" s="169">
        <v>670</v>
      </c>
      <c r="G4678" s="170">
        <v>1015</v>
      </c>
      <c r="H4678" s="165">
        <f t="shared" si="83"/>
        <v>0.26108374384236455</v>
      </c>
    </row>
    <row r="4679" spans="1:8" x14ac:dyDescent="0.3">
      <c r="A4679" s="167" t="s">
        <v>7699</v>
      </c>
      <c r="B4679" s="168" t="s">
        <v>5589</v>
      </c>
      <c r="C4679" s="168" t="s">
        <v>7691</v>
      </c>
      <c r="D4679" s="169">
        <v>45</v>
      </c>
      <c r="E4679" s="169">
        <v>180</v>
      </c>
      <c r="F4679" s="169">
        <v>270</v>
      </c>
      <c r="G4679" s="169">
        <v>360</v>
      </c>
      <c r="H4679" s="165">
        <f t="shared" si="83"/>
        <v>0.5</v>
      </c>
    </row>
    <row r="4680" spans="1:8" x14ac:dyDescent="0.3">
      <c r="A4680" s="167" t="s">
        <v>7699</v>
      </c>
      <c r="B4680" s="168" t="s">
        <v>5590</v>
      </c>
      <c r="C4680" s="168" t="s">
        <v>7691</v>
      </c>
      <c r="D4680" s="169">
        <v>665</v>
      </c>
      <c r="E4680" s="169">
        <v>915</v>
      </c>
      <c r="F4680" s="170">
        <v>1285</v>
      </c>
      <c r="G4680" s="170">
        <v>1885</v>
      </c>
      <c r="H4680" s="165">
        <f t="shared" si="83"/>
        <v>0.48541114058355439</v>
      </c>
    </row>
    <row r="4681" spans="1:8" x14ac:dyDescent="0.3">
      <c r="A4681" s="167" t="s">
        <v>7699</v>
      </c>
      <c r="B4681" s="168" t="s">
        <v>5591</v>
      </c>
      <c r="C4681" s="168" t="s">
        <v>7691</v>
      </c>
      <c r="D4681" s="169">
        <v>190</v>
      </c>
      <c r="E4681" s="169">
        <v>735</v>
      </c>
      <c r="F4681" s="169">
        <v>865</v>
      </c>
      <c r="G4681" s="170">
        <v>1285</v>
      </c>
      <c r="H4681" s="165">
        <f t="shared" si="83"/>
        <v>0.57198443579766534</v>
      </c>
    </row>
    <row r="4682" spans="1:8" x14ac:dyDescent="0.3">
      <c r="A4682" s="167" t="s">
        <v>7699</v>
      </c>
      <c r="B4682" s="168" t="s">
        <v>5592</v>
      </c>
      <c r="C4682" s="168" t="s">
        <v>7691</v>
      </c>
      <c r="D4682" s="169">
        <v>620</v>
      </c>
      <c r="E4682" s="169">
        <v>620</v>
      </c>
      <c r="F4682" s="170">
        <v>1175</v>
      </c>
      <c r="G4682" s="170">
        <v>1855</v>
      </c>
      <c r="H4682" s="165">
        <f t="shared" si="83"/>
        <v>0.33423180592991913</v>
      </c>
    </row>
    <row r="4683" spans="1:8" x14ac:dyDescent="0.3">
      <c r="A4683" s="167" t="s">
        <v>7699</v>
      </c>
      <c r="B4683" s="168" t="s">
        <v>5593</v>
      </c>
      <c r="C4683" s="168" t="s">
        <v>7691</v>
      </c>
      <c r="D4683" s="169">
        <v>795</v>
      </c>
      <c r="E4683" s="169">
        <v>835</v>
      </c>
      <c r="F4683" s="169">
        <v>950</v>
      </c>
      <c r="G4683" s="169">
        <v>950</v>
      </c>
      <c r="H4683" s="165">
        <f t="shared" si="83"/>
        <v>0.87894736842105259</v>
      </c>
    </row>
    <row r="4684" spans="1:8" x14ac:dyDescent="0.3">
      <c r="A4684" s="167" t="s">
        <v>7699</v>
      </c>
      <c r="B4684" s="168" t="s">
        <v>5594</v>
      </c>
      <c r="C4684" s="168" t="s">
        <v>7691</v>
      </c>
      <c r="D4684" s="169">
        <v>365</v>
      </c>
      <c r="E4684" s="169">
        <v>610</v>
      </c>
      <c r="F4684" s="169">
        <v>745</v>
      </c>
      <c r="G4684" s="170">
        <v>1280</v>
      </c>
      <c r="H4684" s="165">
        <f t="shared" si="83"/>
        <v>0.4765625</v>
      </c>
    </row>
    <row r="4685" spans="1:8" x14ac:dyDescent="0.3">
      <c r="A4685" s="167" t="s">
        <v>7699</v>
      </c>
      <c r="B4685" s="168" t="s">
        <v>5595</v>
      </c>
      <c r="C4685" s="168" t="s">
        <v>7691</v>
      </c>
      <c r="D4685" s="169">
        <v>245</v>
      </c>
      <c r="E4685" s="169">
        <v>400</v>
      </c>
      <c r="F4685" s="169">
        <v>580</v>
      </c>
      <c r="G4685" s="169">
        <v>855</v>
      </c>
      <c r="H4685" s="165">
        <f t="shared" si="83"/>
        <v>0.46783625730994149</v>
      </c>
    </row>
    <row r="4686" spans="1:8" x14ac:dyDescent="0.3">
      <c r="A4686" s="167" t="s">
        <v>7699</v>
      </c>
      <c r="B4686" s="168" t="s">
        <v>5596</v>
      </c>
      <c r="C4686" s="168" t="s">
        <v>7691</v>
      </c>
      <c r="D4686" s="169">
        <v>595</v>
      </c>
      <c r="E4686" s="169">
        <v>660</v>
      </c>
      <c r="F4686" s="169">
        <v>845</v>
      </c>
      <c r="G4686" s="170">
        <v>1355</v>
      </c>
      <c r="H4686" s="165">
        <f t="shared" si="83"/>
        <v>0.4870848708487085</v>
      </c>
    </row>
    <row r="4687" spans="1:8" x14ac:dyDescent="0.3">
      <c r="A4687" s="167" t="s">
        <v>7699</v>
      </c>
      <c r="B4687" s="168" t="s">
        <v>5597</v>
      </c>
      <c r="C4687" s="168" t="s">
        <v>7691</v>
      </c>
      <c r="D4687" s="169">
        <v>270</v>
      </c>
      <c r="E4687" s="169">
        <v>320</v>
      </c>
      <c r="F4687" s="169">
        <v>320</v>
      </c>
      <c r="G4687" s="169">
        <v>575</v>
      </c>
      <c r="H4687" s="165">
        <f t="shared" si="83"/>
        <v>0.55652173913043479</v>
      </c>
    </row>
    <row r="4688" spans="1:8" x14ac:dyDescent="0.3">
      <c r="A4688" s="167" t="s">
        <v>7699</v>
      </c>
      <c r="B4688" s="168" t="s">
        <v>5598</v>
      </c>
      <c r="C4688" s="168" t="s">
        <v>7691</v>
      </c>
      <c r="D4688" s="169">
        <v>665</v>
      </c>
      <c r="E4688" s="169">
        <v>700</v>
      </c>
      <c r="F4688" s="169">
        <v>700</v>
      </c>
      <c r="G4688" s="169">
        <v>855</v>
      </c>
      <c r="H4688" s="165">
        <f t="shared" si="83"/>
        <v>0.81871345029239762</v>
      </c>
    </row>
    <row r="4689" spans="1:8" x14ac:dyDescent="0.3">
      <c r="A4689" s="167" t="s">
        <v>7699</v>
      </c>
      <c r="B4689" s="168" t="s">
        <v>5599</v>
      </c>
      <c r="C4689" s="168" t="s">
        <v>7691</v>
      </c>
      <c r="D4689" s="169">
        <v>880</v>
      </c>
      <c r="E4689" s="169">
        <v>985</v>
      </c>
      <c r="F4689" s="170">
        <v>1215</v>
      </c>
      <c r="G4689" s="170">
        <v>2065</v>
      </c>
      <c r="H4689" s="165">
        <f t="shared" si="83"/>
        <v>0.47699757869249393</v>
      </c>
    </row>
    <row r="4690" spans="1:8" x14ac:dyDescent="0.3">
      <c r="A4690" s="167" t="s">
        <v>7699</v>
      </c>
      <c r="B4690" s="168" t="s">
        <v>5600</v>
      </c>
      <c r="C4690" s="168" t="s">
        <v>7691</v>
      </c>
      <c r="D4690" s="169">
        <v>0</v>
      </c>
      <c r="E4690" s="169">
        <v>0</v>
      </c>
      <c r="F4690" s="169">
        <v>0</v>
      </c>
      <c r="G4690" s="169">
        <v>0</v>
      </c>
      <c r="H4690" s="165" t="e">
        <f t="shared" si="83"/>
        <v>#DIV/0!</v>
      </c>
    </row>
    <row r="4691" spans="1:8" x14ac:dyDescent="0.3">
      <c r="A4691" s="167" t="s">
        <v>7699</v>
      </c>
      <c r="B4691" s="168" t="s">
        <v>5601</v>
      </c>
      <c r="C4691" s="168" t="s">
        <v>7691</v>
      </c>
      <c r="D4691" s="169">
        <v>325</v>
      </c>
      <c r="E4691" s="169">
        <v>500</v>
      </c>
      <c r="F4691" s="169">
        <v>590</v>
      </c>
      <c r="G4691" s="169">
        <v>770</v>
      </c>
      <c r="H4691" s="165">
        <f t="shared" si="83"/>
        <v>0.64935064935064934</v>
      </c>
    </row>
    <row r="4692" spans="1:8" x14ac:dyDescent="0.3">
      <c r="A4692" s="167" t="s">
        <v>7699</v>
      </c>
      <c r="B4692" s="168" t="s">
        <v>5602</v>
      </c>
      <c r="C4692" s="168" t="s">
        <v>7691</v>
      </c>
      <c r="D4692" s="169">
        <v>305</v>
      </c>
      <c r="E4692" s="169">
        <v>345</v>
      </c>
      <c r="F4692" s="169">
        <v>390</v>
      </c>
      <c r="G4692" s="169">
        <v>575</v>
      </c>
      <c r="H4692" s="165">
        <f t="shared" si="83"/>
        <v>0.6</v>
      </c>
    </row>
    <row r="4693" spans="1:8" x14ac:dyDescent="0.3">
      <c r="A4693" s="167" t="s">
        <v>7699</v>
      </c>
      <c r="B4693" s="168" t="s">
        <v>5603</v>
      </c>
      <c r="C4693" s="168" t="s">
        <v>7691</v>
      </c>
      <c r="D4693" s="169">
        <v>335</v>
      </c>
      <c r="E4693" s="169">
        <v>480</v>
      </c>
      <c r="F4693" s="169">
        <v>625</v>
      </c>
      <c r="G4693" s="169">
        <v>965</v>
      </c>
      <c r="H4693" s="165">
        <f t="shared" si="83"/>
        <v>0.49740932642487046</v>
      </c>
    </row>
    <row r="4694" spans="1:8" x14ac:dyDescent="0.3">
      <c r="A4694" s="167" t="s">
        <v>7699</v>
      </c>
      <c r="B4694" s="168" t="s">
        <v>5604</v>
      </c>
      <c r="C4694" s="168" t="s">
        <v>7691</v>
      </c>
      <c r="D4694" s="169">
        <v>535</v>
      </c>
      <c r="E4694" s="169">
        <v>835</v>
      </c>
      <c r="F4694" s="170">
        <v>1025</v>
      </c>
      <c r="G4694" s="170">
        <v>1100</v>
      </c>
      <c r="H4694" s="165">
        <f t="shared" si="83"/>
        <v>0.75909090909090904</v>
      </c>
    </row>
    <row r="4695" spans="1:8" x14ac:dyDescent="0.3">
      <c r="A4695" s="167" t="s">
        <v>7699</v>
      </c>
      <c r="B4695" s="168" t="s">
        <v>5605</v>
      </c>
      <c r="C4695" s="168" t="s">
        <v>7691</v>
      </c>
      <c r="D4695" s="170">
        <v>1190</v>
      </c>
      <c r="E4695" s="170">
        <v>1215</v>
      </c>
      <c r="F4695" s="170">
        <v>1735</v>
      </c>
      <c r="G4695" s="170">
        <v>1955</v>
      </c>
      <c r="H4695" s="165">
        <f t="shared" si="83"/>
        <v>0.62148337595907932</v>
      </c>
    </row>
    <row r="4696" spans="1:8" x14ac:dyDescent="0.3">
      <c r="A4696" s="167" t="s">
        <v>7699</v>
      </c>
      <c r="B4696" s="168" t="s">
        <v>5606</v>
      </c>
      <c r="C4696" s="168" t="s">
        <v>7691</v>
      </c>
      <c r="D4696" s="170">
        <v>1085</v>
      </c>
      <c r="E4696" s="170">
        <v>1160</v>
      </c>
      <c r="F4696" s="170">
        <v>1170</v>
      </c>
      <c r="G4696" s="170">
        <v>1210</v>
      </c>
      <c r="H4696" s="165">
        <f t="shared" si="83"/>
        <v>0.95867768595041325</v>
      </c>
    </row>
    <row r="4697" spans="1:8" x14ac:dyDescent="0.3">
      <c r="A4697" s="167" t="s">
        <v>7699</v>
      </c>
      <c r="B4697" s="168" t="s">
        <v>5607</v>
      </c>
      <c r="C4697" s="168" t="s">
        <v>7691</v>
      </c>
      <c r="D4697" s="169">
        <v>220</v>
      </c>
      <c r="E4697" s="169">
        <v>405</v>
      </c>
      <c r="F4697" s="169">
        <v>420</v>
      </c>
      <c r="G4697" s="169">
        <v>420</v>
      </c>
      <c r="H4697" s="165">
        <f t="shared" si="83"/>
        <v>0.9642857142857143</v>
      </c>
    </row>
    <row r="4698" spans="1:8" x14ac:dyDescent="0.3">
      <c r="A4698" s="167" t="s">
        <v>7699</v>
      </c>
      <c r="B4698" s="168" t="s">
        <v>5608</v>
      </c>
      <c r="C4698" s="168" t="s">
        <v>7691</v>
      </c>
      <c r="D4698" s="169">
        <v>355</v>
      </c>
      <c r="E4698" s="169">
        <v>595</v>
      </c>
      <c r="F4698" s="169">
        <v>715</v>
      </c>
      <c r="G4698" s="170">
        <v>1155</v>
      </c>
      <c r="H4698" s="165">
        <f t="shared" si="83"/>
        <v>0.51515151515151514</v>
      </c>
    </row>
    <row r="4699" spans="1:8" x14ac:dyDescent="0.3">
      <c r="A4699" s="167" t="s">
        <v>7699</v>
      </c>
      <c r="B4699" s="168" t="s">
        <v>5609</v>
      </c>
      <c r="C4699" s="168" t="s">
        <v>7691</v>
      </c>
      <c r="D4699" s="169">
        <v>380</v>
      </c>
      <c r="E4699" s="169">
        <v>630</v>
      </c>
      <c r="F4699" s="169">
        <v>795</v>
      </c>
      <c r="G4699" s="170">
        <v>1080</v>
      </c>
      <c r="H4699" s="165">
        <f t="shared" si="83"/>
        <v>0.58333333333333337</v>
      </c>
    </row>
    <row r="4700" spans="1:8" x14ac:dyDescent="0.3">
      <c r="A4700" s="167" t="s">
        <v>7699</v>
      </c>
      <c r="B4700" s="168" t="s">
        <v>5610</v>
      </c>
      <c r="C4700" s="168" t="s">
        <v>7691</v>
      </c>
      <c r="D4700" s="169">
        <v>270</v>
      </c>
      <c r="E4700" s="169">
        <v>400</v>
      </c>
      <c r="F4700" s="169">
        <v>475</v>
      </c>
      <c r="G4700" s="169">
        <v>490</v>
      </c>
      <c r="H4700" s="165">
        <f t="shared" si="83"/>
        <v>0.81632653061224492</v>
      </c>
    </row>
    <row r="4701" spans="1:8" x14ac:dyDescent="0.3">
      <c r="A4701" s="167" t="s">
        <v>7699</v>
      </c>
      <c r="B4701" s="168" t="s">
        <v>5611</v>
      </c>
      <c r="C4701" s="168" t="s">
        <v>7691</v>
      </c>
      <c r="D4701" s="169">
        <v>195</v>
      </c>
      <c r="E4701" s="169">
        <v>285</v>
      </c>
      <c r="F4701" s="169">
        <v>375</v>
      </c>
      <c r="G4701" s="169">
        <v>580</v>
      </c>
      <c r="H4701" s="165">
        <f t="shared" si="83"/>
        <v>0.49137931034482757</v>
      </c>
    </row>
    <row r="4702" spans="1:8" x14ac:dyDescent="0.3">
      <c r="A4702" s="167" t="s">
        <v>7699</v>
      </c>
      <c r="B4702" s="168" t="s">
        <v>5612</v>
      </c>
      <c r="C4702" s="168" t="s">
        <v>7691</v>
      </c>
      <c r="D4702" s="169">
        <v>280</v>
      </c>
      <c r="E4702" s="169">
        <v>395</v>
      </c>
      <c r="F4702" s="169">
        <v>675</v>
      </c>
      <c r="G4702" s="169">
        <v>915</v>
      </c>
      <c r="H4702" s="165">
        <f t="shared" si="83"/>
        <v>0.43169398907103823</v>
      </c>
    </row>
    <row r="4703" spans="1:8" x14ac:dyDescent="0.3">
      <c r="A4703" s="167" t="s">
        <v>7699</v>
      </c>
      <c r="B4703" s="168" t="s">
        <v>5613</v>
      </c>
      <c r="C4703" s="168" t="s">
        <v>7691</v>
      </c>
      <c r="D4703" s="169">
        <v>110</v>
      </c>
      <c r="E4703" s="169">
        <v>170</v>
      </c>
      <c r="F4703" s="169">
        <v>390</v>
      </c>
      <c r="G4703" s="169">
        <v>800</v>
      </c>
      <c r="H4703" s="165">
        <f t="shared" si="83"/>
        <v>0.21249999999999999</v>
      </c>
    </row>
    <row r="4704" spans="1:8" x14ac:dyDescent="0.3">
      <c r="A4704" s="167" t="s">
        <v>7699</v>
      </c>
      <c r="B4704" s="168" t="s">
        <v>5614</v>
      </c>
      <c r="C4704" s="168" t="s">
        <v>7691</v>
      </c>
      <c r="D4704" s="169">
        <v>570</v>
      </c>
      <c r="E4704" s="169">
        <v>755</v>
      </c>
      <c r="F4704" s="169">
        <v>905</v>
      </c>
      <c r="G4704" s="170">
        <v>1330</v>
      </c>
      <c r="H4704" s="165">
        <f t="shared" si="83"/>
        <v>0.56766917293233088</v>
      </c>
    </row>
    <row r="4705" spans="1:8" x14ac:dyDescent="0.3">
      <c r="A4705" s="167" t="s">
        <v>7699</v>
      </c>
      <c r="B4705" s="168" t="s">
        <v>5615</v>
      </c>
      <c r="C4705" s="168" t="s">
        <v>7691</v>
      </c>
      <c r="D4705" s="169">
        <v>130</v>
      </c>
      <c r="E4705" s="169">
        <v>690</v>
      </c>
      <c r="F4705" s="169">
        <v>770</v>
      </c>
      <c r="G4705" s="170">
        <v>1455</v>
      </c>
      <c r="H4705" s="165">
        <f t="shared" si="83"/>
        <v>0.47422680412371132</v>
      </c>
    </row>
    <row r="4706" spans="1:8" x14ac:dyDescent="0.3">
      <c r="A4706" s="167" t="s">
        <v>7699</v>
      </c>
      <c r="B4706" s="168" t="s">
        <v>5616</v>
      </c>
      <c r="C4706" s="168" t="s">
        <v>7691</v>
      </c>
      <c r="D4706" s="169">
        <v>540</v>
      </c>
      <c r="E4706" s="169">
        <v>875</v>
      </c>
      <c r="F4706" s="169">
        <v>970</v>
      </c>
      <c r="G4706" s="170">
        <v>1050</v>
      </c>
      <c r="H4706" s="165">
        <f t="shared" si="83"/>
        <v>0.83333333333333337</v>
      </c>
    </row>
    <row r="4707" spans="1:8" x14ac:dyDescent="0.3">
      <c r="A4707" s="167" t="s">
        <v>7699</v>
      </c>
      <c r="B4707" s="168" t="s">
        <v>5617</v>
      </c>
      <c r="C4707" s="168" t="s">
        <v>7691</v>
      </c>
      <c r="D4707" s="169">
        <v>925</v>
      </c>
      <c r="E4707" s="170">
        <v>1105</v>
      </c>
      <c r="F4707" s="170">
        <v>1360</v>
      </c>
      <c r="G4707" s="170">
        <v>2140</v>
      </c>
      <c r="H4707" s="165">
        <f t="shared" si="83"/>
        <v>0.51635514018691586</v>
      </c>
    </row>
    <row r="4708" spans="1:8" x14ac:dyDescent="0.3">
      <c r="A4708" s="167" t="s">
        <v>7699</v>
      </c>
      <c r="B4708" s="168" t="s">
        <v>5618</v>
      </c>
      <c r="C4708" s="168" t="s">
        <v>7691</v>
      </c>
      <c r="D4708" s="169">
        <v>225</v>
      </c>
      <c r="E4708" s="169">
        <v>325</v>
      </c>
      <c r="F4708" s="169">
        <v>480</v>
      </c>
      <c r="G4708" s="169">
        <v>750</v>
      </c>
      <c r="H4708" s="165">
        <f t="shared" si="83"/>
        <v>0.43333333333333335</v>
      </c>
    </row>
    <row r="4709" spans="1:8" x14ac:dyDescent="0.3">
      <c r="A4709" s="167" t="s">
        <v>7699</v>
      </c>
      <c r="B4709" s="168" t="s">
        <v>5619</v>
      </c>
      <c r="C4709" s="168" t="s">
        <v>7691</v>
      </c>
      <c r="D4709" s="169">
        <v>195</v>
      </c>
      <c r="E4709" s="169">
        <v>250</v>
      </c>
      <c r="F4709" s="169">
        <v>420</v>
      </c>
      <c r="G4709" s="169">
        <v>810</v>
      </c>
      <c r="H4709" s="165">
        <f t="shared" si="83"/>
        <v>0.30864197530864196</v>
      </c>
    </row>
    <row r="4710" spans="1:8" x14ac:dyDescent="0.3">
      <c r="A4710" s="167" t="s">
        <v>7699</v>
      </c>
      <c r="B4710" s="168" t="s">
        <v>5620</v>
      </c>
      <c r="C4710" s="168" t="s">
        <v>7691</v>
      </c>
      <c r="D4710" s="169">
        <v>130</v>
      </c>
      <c r="E4710" s="169">
        <v>180</v>
      </c>
      <c r="F4710" s="169">
        <v>260</v>
      </c>
      <c r="G4710" s="169">
        <v>340</v>
      </c>
      <c r="H4710" s="165">
        <f t="shared" si="83"/>
        <v>0.52941176470588236</v>
      </c>
    </row>
    <row r="4711" spans="1:8" x14ac:dyDescent="0.3">
      <c r="A4711" s="167" t="s">
        <v>7699</v>
      </c>
      <c r="B4711" s="168" t="s">
        <v>5621</v>
      </c>
      <c r="C4711" s="168" t="s">
        <v>7691</v>
      </c>
      <c r="D4711" s="169">
        <v>510</v>
      </c>
      <c r="E4711" s="169">
        <v>705</v>
      </c>
      <c r="F4711" s="169">
        <v>865</v>
      </c>
      <c r="G4711" s="170">
        <v>1330</v>
      </c>
      <c r="H4711" s="165">
        <f t="shared" si="83"/>
        <v>0.53007518796992481</v>
      </c>
    </row>
    <row r="4712" spans="1:8" x14ac:dyDescent="0.3">
      <c r="A4712" s="167" t="s">
        <v>7699</v>
      </c>
      <c r="B4712" s="168" t="s">
        <v>5622</v>
      </c>
      <c r="C4712" s="168" t="s">
        <v>7691</v>
      </c>
      <c r="D4712" s="169">
        <v>210</v>
      </c>
      <c r="E4712" s="169">
        <v>365</v>
      </c>
      <c r="F4712" s="169">
        <v>745</v>
      </c>
      <c r="G4712" s="170">
        <v>1505</v>
      </c>
      <c r="H4712" s="165">
        <f t="shared" si="83"/>
        <v>0.2425249169435216</v>
      </c>
    </row>
    <row r="4713" spans="1:8" x14ac:dyDescent="0.3">
      <c r="A4713" s="167" t="s">
        <v>7699</v>
      </c>
      <c r="B4713" s="168" t="s">
        <v>5623</v>
      </c>
      <c r="C4713" s="168" t="s">
        <v>7691</v>
      </c>
      <c r="D4713" s="169">
        <v>100</v>
      </c>
      <c r="E4713" s="169">
        <v>185</v>
      </c>
      <c r="F4713" s="169">
        <v>295</v>
      </c>
      <c r="G4713" s="170">
        <v>1385</v>
      </c>
      <c r="H4713" s="165">
        <f t="shared" si="83"/>
        <v>0.13357400722021662</v>
      </c>
    </row>
    <row r="4714" spans="1:8" x14ac:dyDescent="0.3">
      <c r="A4714" s="167" t="s">
        <v>7699</v>
      </c>
      <c r="B4714" s="168" t="s">
        <v>5624</v>
      </c>
      <c r="C4714" s="168" t="s">
        <v>7691</v>
      </c>
      <c r="D4714" s="169">
        <v>635</v>
      </c>
      <c r="E4714" s="169">
        <v>780</v>
      </c>
      <c r="F4714" s="170">
        <v>1020</v>
      </c>
      <c r="G4714" s="170">
        <v>2170</v>
      </c>
      <c r="H4714" s="165">
        <f t="shared" si="83"/>
        <v>0.35944700460829493</v>
      </c>
    </row>
    <row r="4715" spans="1:8" x14ac:dyDescent="0.3">
      <c r="A4715" s="167" t="s">
        <v>7699</v>
      </c>
      <c r="B4715" s="168" t="s">
        <v>5625</v>
      </c>
      <c r="C4715" s="168" t="s">
        <v>7691</v>
      </c>
      <c r="D4715" s="169">
        <v>95</v>
      </c>
      <c r="E4715" s="169">
        <v>170</v>
      </c>
      <c r="F4715" s="169">
        <v>210</v>
      </c>
      <c r="G4715" s="170">
        <v>1120</v>
      </c>
      <c r="H4715" s="165">
        <f t="shared" si="83"/>
        <v>0.15178571428571427</v>
      </c>
    </row>
    <row r="4716" spans="1:8" x14ac:dyDescent="0.3">
      <c r="A4716" s="167" t="s">
        <v>7699</v>
      </c>
      <c r="B4716" s="168" t="s">
        <v>5626</v>
      </c>
      <c r="C4716" s="168" t="s">
        <v>7691</v>
      </c>
      <c r="D4716" s="169">
        <v>260</v>
      </c>
      <c r="E4716" s="169">
        <v>295</v>
      </c>
      <c r="F4716" s="169">
        <v>615</v>
      </c>
      <c r="G4716" s="170">
        <v>1670</v>
      </c>
      <c r="H4716" s="165">
        <f t="shared" si="83"/>
        <v>0.17664670658682635</v>
      </c>
    </row>
    <row r="4717" spans="1:8" x14ac:dyDescent="0.3">
      <c r="A4717" s="167" t="s">
        <v>7699</v>
      </c>
      <c r="B4717" s="168" t="s">
        <v>5627</v>
      </c>
      <c r="C4717" s="168" t="s">
        <v>7691</v>
      </c>
      <c r="D4717" s="169">
        <v>650</v>
      </c>
      <c r="E4717" s="169">
        <v>915</v>
      </c>
      <c r="F4717" s="170">
        <v>1240</v>
      </c>
      <c r="G4717" s="170">
        <v>2085</v>
      </c>
      <c r="H4717" s="165">
        <f t="shared" si="83"/>
        <v>0.43884892086330934</v>
      </c>
    </row>
    <row r="4718" spans="1:8" x14ac:dyDescent="0.3">
      <c r="A4718" s="167" t="s">
        <v>7699</v>
      </c>
      <c r="B4718" s="168" t="s">
        <v>5628</v>
      </c>
      <c r="C4718" s="168" t="s">
        <v>7691</v>
      </c>
      <c r="D4718" s="169">
        <v>260</v>
      </c>
      <c r="E4718" s="169">
        <v>315</v>
      </c>
      <c r="F4718" s="169">
        <v>510</v>
      </c>
      <c r="G4718" s="170">
        <v>1035</v>
      </c>
      <c r="H4718" s="165">
        <f t="shared" si="83"/>
        <v>0.30434782608695654</v>
      </c>
    </row>
    <row r="4719" spans="1:8" x14ac:dyDescent="0.3">
      <c r="A4719" s="167" t="s">
        <v>7699</v>
      </c>
      <c r="B4719" s="168" t="s">
        <v>5629</v>
      </c>
      <c r="C4719" s="168" t="s">
        <v>7691</v>
      </c>
      <c r="D4719" s="169">
        <v>320</v>
      </c>
      <c r="E4719" s="169">
        <v>465</v>
      </c>
      <c r="F4719" s="169">
        <v>650</v>
      </c>
      <c r="G4719" s="170">
        <v>1480</v>
      </c>
      <c r="H4719" s="165">
        <f t="shared" si="83"/>
        <v>0.3141891891891892</v>
      </c>
    </row>
    <row r="4720" spans="1:8" x14ac:dyDescent="0.3">
      <c r="A4720" s="167" t="s">
        <v>7699</v>
      </c>
      <c r="B4720" s="168" t="s">
        <v>5630</v>
      </c>
      <c r="C4720" s="168" t="s">
        <v>7691</v>
      </c>
      <c r="D4720" s="169">
        <v>135</v>
      </c>
      <c r="E4720" s="169">
        <v>485</v>
      </c>
      <c r="F4720" s="169">
        <v>740</v>
      </c>
      <c r="G4720" s="170">
        <v>1465</v>
      </c>
      <c r="H4720" s="165">
        <f t="shared" si="83"/>
        <v>0.33105802047781568</v>
      </c>
    </row>
    <row r="4721" spans="1:8" x14ac:dyDescent="0.3">
      <c r="A4721" s="167" t="s">
        <v>7699</v>
      </c>
      <c r="B4721" s="168" t="s">
        <v>5631</v>
      </c>
      <c r="C4721" s="168" t="s">
        <v>7691</v>
      </c>
      <c r="D4721" s="169">
        <v>705</v>
      </c>
      <c r="E4721" s="169">
        <v>735</v>
      </c>
      <c r="F4721" s="169">
        <v>950</v>
      </c>
      <c r="G4721" s="170">
        <v>1090</v>
      </c>
      <c r="H4721" s="165">
        <f t="shared" si="83"/>
        <v>0.67431192660550454</v>
      </c>
    </row>
    <row r="4722" spans="1:8" x14ac:dyDescent="0.3">
      <c r="A4722" s="167" t="s">
        <v>7699</v>
      </c>
      <c r="B4722" s="168" t="s">
        <v>5632</v>
      </c>
      <c r="C4722" s="168" t="s">
        <v>7691</v>
      </c>
      <c r="D4722" s="169">
        <v>825</v>
      </c>
      <c r="E4722" s="169">
        <v>875</v>
      </c>
      <c r="F4722" s="170">
        <v>1140</v>
      </c>
      <c r="G4722" s="170">
        <v>2300</v>
      </c>
      <c r="H4722" s="165">
        <f t="shared" si="83"/>
        <v>0.38043478260869568</v>
      </c>
    </row>
    <row r="4723" spans="1:8" x14ac:dyDescent="0.3">
      <c r="A4723" s="167" t="s">
        <v>7699</v>
      </c>
      <c r="B4723" s="168" t="s">
        <v>5633</v>
      </c>
      <c r="C4723" s="168" t="s">
        <v>7691</v>
      </c>
      <c r="D4723" s="169">
        <v>25</v>
      </c>
      <c r="E4723" s="169">
        <v>140</v>
      </c>
      <c r="F4723" s="169">
        <v>460</v>
      </c>
      <c r="G4723" s="170">
        <v>1160</v>
      </c>
      <c r="H4723" s="165">
        <f t="shared" si="83"/>
        <v>0.1206896551724138</v>
      </c>
    </row>
    <row r="4724" spans="1:8" x14ac:dyDescent="0.3">
      <c r="A4724" s="167" t="s">
        <v>7699</v>
      </c>
      <c r="B4724" s="168" t="s">
        <v>5634</v>
      </c>
      <c r="C4724" s="168" t="s">
        <v>7691</v>
      </c>
      <c r="D4724" s="169">
        <v>265</v>
      </c>
      <c r="E4724" s="169">
        <v>610</v>
      </c>
      <c r="F4724" s="170">
        <v>1385</v>
      </c>
      <c r="G4724" s="170">
        <v>1710</v>
      </c>
      <c r="H4724" s="165">
        <f t="shared" si="83"/>
        <v>0.35672514619883039</v>
      </c>
    </row>
    <row r="4725" spans="1:8" x14ac:dyDescent="0.3">
      <c r="A4725" s="167" t="s">
        <v>7699</v>
      </c>
      <c r="B4725" s="168" t="s">
        <v>5635</v>
      </c>
      <c r="C4725" s="168" t="s">
        <v>7691</v>
      </c>
      <c r="D4725" s="169">
        <v>280</v>
      </c>
      <c r="E4725" s="169">
        <v>500</v>
      </c>
      <c r="F4725" s="169">
        <v>775</v>
      </c>
      <c r="G4725" s="170">
        <v>1885</v>
      </c>
      <c r="H4725" s="165">
        <f t="shared" si="83"/>
        <v>0.26525198938992045</v>
      </c>
    </row>
    <row r="4726" spans="1:8" x14ac:dyDescent="0.3">
      <c r="A4726" s="167" t="s">
        <v>7699</v>
      </c>
      <c r="B4726" s="168" t="s">
        <v>5636</v>
      </c>
      <c r="C4726" s="168" t="s">
        <v>7691</v>
      </c>
      <c r="D4726" s="169">
        <v>255</v>
      </c>
      <c r="E4726" s="169">
        <v>635</v>
      </c>
      <c r="F4726" s="169">
        <v>695</v>
      </c>
      <c r="G4726" s="169">
        <v>880</v>
      </c>
      <c r="H4726" s="165">
        <f t="shared" si="83"/>
        <v>0.72159090909090906</v>
      </c>
    </row>
    <row r="4727" spans="1:8" x14ac:dyDescent="0.3">
      <c r="A4727" s="167" t="s">
        <v>7699</v>
      </c>
      <c r="B4727" s="168" t="s">
        <v>5637</v>
      </c>
      <c r="C4727" s="168" t="s">
        <v>7691</v>
      </c>
      <c r="D4727" s="169">
        <v>580</v>
      </c>
      <c r="E4727" s="169">
        <v>915</v>
      </c>
      <c r="F4727" s="170">
        <v>1780</v>
      </c>
      <c r="G4727" s="170">
        <v>2885</v>
      </c>
      <c r="H4727" s="165">
        <f t="shared" si="83"/>
        <v>0.31715771230502598</v>
      </c>
    </row>
    <row r="4728" spans="1:8" x14ac:dyDescent="0.3">
      <c r="A4728" s="167" t="s">
        <v>7699</v>
      </c>
      <c r="B4728" s="168" t="s">
        <v>5638</v>
      </c>
      <c r="C4728" s="168" t="s">
        <v>7691</v>
      </c>
      <c r="D4728" s="169">
        <v>270</v>
      </c>
      <c r="E4728" s="169">
        <v>430</v>
      </c>
      <c r="F4728" s="169">
        <v>895</v>
      </c>
      <c r="G4728" s="170">
        <v>2980</v>
      </c>
      <c r="H4728" s="165">
        <f t="shared" si="83"/>
        <v>0.14429530201342283</v>
      </c>
    </row>
    <row r="4729" spans="1:8" x14ac:dyDescent="0.3">
      <c r="A4729" s="167" t="s">
        <v>7699</v>
      </c>
      <c r="B4729" s="168" t="s">
        <v>5639</v>
      </c>
      <c r="C4729" s="168" t="s">
        <v>7691</v>
      </c>
      <c r="D4729" s="169">
        <v>310</v>
      </c>
      <c r="E4729" s="169">
        <v>435</v>
      </c>
      <c r="F4729" s="169">
        <v>770</v>
      </c>
      <c r="G4729" s="170">
        <v>1960</v>
      </c>
      <c r="H4729" s="165">
        <f t="shared" si="83"/>
        <v>0.22193877551020408</v>
      </c>
    </row>
    <row r="4730" spans="1:8" x14ac:dyDescent="0.3">
      <c r="A4730" s="167" t="s">
        <v>7699</v>
      </c>
      <c r="B4730" s="168" t="s">
        <v>5640</v>
      </c>
      <c r="C4730" s="168" t="s">
        <v>7691</v>
      </c>
      <c r="D4730" s="169">
        <v>170</v>
      </c>
      <c r="E4730" s="169">
        <v>420</v>
      </c>
      <c r="F4730" s="169">
        <v>965</v>
      </c>
      <c r="G4730" s="170">
        <v>2135</v>
      </c>
      <c r="H4730" s="165">
        <f t="shared" si="83"/>
        <v>0.19672131147540983</v>
      </c>
    </row>
    <row r="4731" spans="1:8" x14ac:dyDescent="0.3">
      <c r="A4731" s="167" t="s">
        <v>7699</v>
      </c>
      <c r="B4731" s="168" t="s">
        <v>5641</v>
      </c>
      <c r="C4731" s="168" t="s">
        <v>7691</v>
      </c>
      <c r="D4731" s="169">
        <v>20</v>
      </c>
      <c r="E4731" s="169">
        <v>205</v>
      </c>
      <c r="F4731" s="169">
        <v>485</v>
      </c>
      <c r="G4731" s="170">
        <v>1905</v>
      </c>
      <c r="H4731" s="165">
        <f t="shared" si="83"/>
        <v>0.10761154855643044</v>
      </c>
    </row>
    <row r="4732" spans="1:8" x14ac:dyDescent="0.3">
      <c r="A4732" s="167" t="s">
        <v>7699</v>
      </c>
      <c r="B4732" s="168" t="s">
        <v>5642</v>
      </c>
      <c r="C4732" s="168" t="s">
        <v>7691</v>
      </c>
      <c r="D4732" s="169">
        <v>130</v>
      </c>
      <c r="E4732" s="169">
        <v>675</v>
      </c>
      <c r="F4732" s="169">
        <v>955</v>
      </c>
      <c r="G4732" s="170">
        <v>1440</v>
      </c>
      <c r="H4732" s="165">
        <f t="shared" si="83"/>
        <v>0.46875</v>
      </c>
    </row>
    <row r="4733" spans="1:8" x14ac:dyDescent="0.3">
      <c r="A4733" s="167" t="s">
        <v>7699</v>
      </c>
      <c r="B4733" s="168" t="s">
        <v>5643</v>
      </c>
      <c r="C4733" s="168" t="s">
        <v>7691</v>
      </c>
      <c r="D4733" s="169">
        <v>70</v>
      </c>
      <c r="E4733" s="169">
        <v>280</v>
      </c>
      <c r="F4733" s="169">
        <v>790</v>
      </c>
      <c r="G4733" s="170">
        <v>2005</v>
      </c>
      <c r="H4733" s="165">
        <f t="shared" si="83"/>
        <v>0.1396508728179551</v>
      </c>
    </row>
    <row r="4734" spans="1:8" x14ac:dyDescent="0.3">
      <c r="A4734" s="167" t="s">
        <v>7699</v>
      </c>
      <c r="B4734" s="168" t="s">
        <v>5644</v>
      </c>
      <c r="C4734" s="168" t="s">
        <v>7691</v>
      </c>
      <c r="D4734" s="169">
        <v>0</v>
      </c>
      <c r="E4734" s="169">
        <v>305</v>
      </c>
      <c r="F4734" s="169">
        <v>410</v>
      </c>
      <c r="G4734" s="169">
        <v>905</v>
      </c>
      <c r="H4734" s="165">
        <f t="shared" si="83"/>
        <v>0.33701657458563539</v>
      </c>
    </row>
    <row r="4735" spans="1:8" x14ac:dyDescent="0.3">
      <c r="A4735" s="167" t="s">
        <v>7699</v>
      </c>
      <c r="B4735" s="168" t="s">
        <v>5645</v>
      </c>
      <c r="C4735" s="168" t="s">
        <v>7691</v>
      </c>
      <c r="D4735" s="169">
        <v>210</v>
      </c>
      <c r="E4735" s="169">
        <v>465</v>
      </c>
      <c r="F4735" s="169">
        <v>710</v>
      </c>
      <c r="G4735" s="170">
        <v>1245</v>
      </c>
      <c r="H4735" s="165">
        <f t="shared" si="83"/>
        <v>0.37349397590361444</v>
      </c>
    </row>
    <row r="4736" spans="1:8" x14ac:dyDescent="0.3">
      <c r="A4736" s="167" t="s">
        <v>7699</v>
      </c>
      <c r="B4736" s="168" t="s">
        <v>5646</v>
      </c>
      <c r="C4736" s="168" t="s">
        <v>7691</v>
      </c>
      <c r="D4736" s="169">
        <v>335</v>
      </c>
      <c r="E4736" s="169">
        <v>450</v>
      </c>
      <c r="F4736" s="169">
        <v>625</v>
      </c>
      <c r="G4736" s="170">
        <v>2445</v>
      </c>
      <c r="H4736" s="165">
        <f t="shared" si="83"/>
        <v>0.18404907975460122</v>
      </c>
    </row>
    <row r="4737" spans="1:8" x14ac:dyDescent="0.3">
      <c r="A4737" s="167" t="s">
        <v>7699</v>
      </c>
      <c r="B4737" s="168" t="s">
        <v>5647</v>
      </c>
      <c r="C4737" s="168" t="s">
        <v>7691</v>
      </c>
      <c r="D4737" s="169">
        <v>315</v>
      </c>
      <c r="E4737" s="169">
        <v>315</v>
      </c>
      <c r="F4737" s="169">
        <v>405</v>
      </c>
      <c r="G4737" s="169">
        <v>735</v>
      </c>
      <c r="H4737" s="165">
        <f t="shared" si="83"/>
        <v>0.42857142857142855</v>
      </c>
    </row>
    <row r="4738" spans="1:8" x14ac:dyDescent="0.3">
      <c r="A4738" s="167" t="s">
        <v>7699</v>
      </c>
      <c r="B4738" s="168" t="s">
        <v>5648</v>
      </c>
      <c r="C4738" s="168" t="s">
        <v>7691</v>
      </c>
      <c r="D4738" s="169">
        <v>345</v>
      </c>
      <c r="E4738" s="169">
        <v>530</v>
      </c>
      <c r="F4738" s="169">
        <v>750</v>
      </c>
      <c r="G4738" s="170">
        <v>2690</v>
      </c>
      <c r="H4738" s="165">
        <f t="shared" si="83"/>
        <v>0.19702602230483271</v>
      </c>
    </row>
    <row r="4739" spans="1:8" x14ac:dyDescent="0.3">
      <c r="A4739" s="167" t="s">
        <v>7699</v>
      </c>
      <c r="B4739" s="168" t="s">
        <v>5649</v>
      </c>
      <c r="C4739" s="168" t="s">
        <v>7691</v>
      </c>
      <c r="D4739" s="169">
        <v>195</v>
      </c>
      <c r="E4739" s="169">
        <v>550</v>
      </c>
      <c r="F4739" s="170">
        <v>1140</v>
      </c>
      <c r="G4739" s="170">
        <v>2005</v>
      </c>
      <c r="H4739" s="165">
        <f t="shared" si="83"/>
        <v>0.27431421446384041</v>
      </c>
    </row>
    <row r="4740" spans="1:8" x14ac:dyDescent="0.3">
      <c r="A4740" s="167" t="s">
        <v>7699</v>
      </c>
      <c r="B4740" s="168" t="s">
        <v>5650</v>
      </c>
      <c r="C4740" s="168" t="s">
        <v>7691</v>
      </c>
      <c r="D4740" s="169">
        <v>265</v>
      </c>
      <c r="E4740" s="169">
        <v>275</v>
      </c>
      <c r="F4740" s="169">
        <v>460</v>
      </c>
      <c r="G4740" s="170">
        <v>1055</v>
      </c>
      <c r="H4740" s="165">
        <f t="shared" ref="H4740:H4803" si="84">E4740/G4740</f>
        <v>0.26066350710900477</v>
      </c>
    </row>
    <row r="4741" spans="1:8" x14ac:dyDescent="0.3">
      <c r="A4741" s="167" t="s">
        <v>7699</v>
      </c>
      <c r="B4741" s="168" t="s">
        <v>5651</v>
      </c>
      <c r="C4741" s="168" t="s">
        <v>7691</v>
      </c>
      <c r="D4741" s="169">
        <v>410</v>
      </c>
      <c r="E4741" s="169">
        <v>830</v>
      </c>
      <c r="F4741" s="169">
        <v>980</v>
      </c>
      <c r="G4741" s="170">
        <v>1360</v>
      </c>
      <c r="H4741" s="165">
        <f t="shared" si="84"/>
        <v>0.61029411764705888</v>
      </c>
    </row>
    <row r="4742" spans="1:8" x14ac:dyDescent="0.3">
      <c r="A4742" s="167" t="s">
        <v>7699</v>
      </c>
      <c r="B4742" s="168" t="s">
        <v>5652</v>
      </c>
      <c r="C4742" s="168" t="s">
        <v>7691</v>
      </c>
      <c r="D4742" s="169">
        <v>140</v>
      </c>
      <c r="E4742" s="169">
        <v>605</v>
      </c>
      <c r="F4742" s="170">
        <v>1320</v>
      </c>
      <c r="G4742" s="170">
        <v>2840</v>
      </c>
      <c r="H4742" s="165">
        <f t="shared" si="84"/>
        <v>0.2130281690140845</v>
      </c>
    </row>
    <row r="4743" spans="1:8" x14ac:dyDescent="0.3">
      <c r="A4743" s="167" t="s">
        <v>7699</v>
      </c>
      <c r="B4743" s="168" t="s">
        <v>5653</v>
      </c>
      <c r="C4743" s="168" t="s">
        <v>7691</v>
      </c>
      <c r="D4743" s="169">
        <v>75</v>
      </c>
      <c r="E4743" s="169">
        <v>475</v>
      </c>
      <c r="F4743" s="169">
        <v>620</v>
      </c>
      <c r="G4743" s="170">
        <v>1100</v>
      </c>
      <c r="H4743" s="165">
        <f t="shared" si="84"/>
        <v>0.43181818181818182</v>
      </c>
    </row>
    <row r="4744" spans="1:8" x14ac:dyDescent="0.3">
      <c r="A4744" s="167" t="s">
        <v>7699</v>
      </c>
      <c r="B4744" s="168" t="s">
        <v>5654</v>
      </c>
      <c r="C4744" s="168" t="s">
        <v>7691</v>
      </c>
      <c r="D4744" s="169">
        <v>155</v>
      </c>
      <c r="E4744" s="169">
        <v>545</v>
      </c>
      <c r="F4744" s="169">
        <v>825</v>
      </c>
      <c r="G4744" s="170">
        <v>1170</v>
      </c>
      <c r="H4744" s="165">
        <f t="shared" si="84"/>
        <v>0.46581196581196582</v>
      </c>
    </row>
    <row r="4745" spans="1:8" x14ac:dyDescent="0.3">
      <c r="A4745" s="167" t="s">
        <v>7699</v>
      </c>
      <c r="B4745" s="168" t="s">
        <v>5655</v>
      </c>
      <c r="C4745" s="168" t="s">
        <v>7691</v>
      </c>
      <c r="D4745" s="169">
        <v>110</v>
      </c>
      <c r="E4745" s="169">
        <v>590</v>
      </c>
      <c r="F4745" s="170">
        <v>1655</v>
      </c>
      <c r="G4745" s="170">
        <v>1895</v>
      </c>
      <c r="H4745" s="165">
        <f t="shared" si="84"/>
        <v>0.31134564643799473</v>
      </c>
    </row>
    <row r="4746" spans="1:8" x14ac:dyDescent="0.3">
      <c r="A4746" s="167" t="s">
        <v>7699</v>
      </c>
      <c r="B4746" s="168" t="s">
        <v>5656</v>
      </c>
      <c r="C4746" s="168" t="s">
        <v>7691</v>
      </c>
      <c r="D4746" s="169">
        <v>345</v>
      </c>
      <c r="E4746" s="169">
        <v>555</v>
      </c>
      <c r="F4746" s="169">
        <v>870</v>
      </c>
      <c r="G4746" s="170">
        <v>1480</v>
      </c>
      <c r="H4746" s="165">
        <f t="shared" si="84"/>
        <v>0.375</v>
      </c>
    </row>
    <row r="4747" spans="1:8" x14ac:dyDescent="0.3">
      <c r="A4747" s="167" t="s">
        <v>7699</v>
      </c>
      <c r="B4747" s="168" t="s">
        <v>5657</v>
      </c>
      <c r="C4747" s="168" t="s">
        <v>7691</v>
      </c>
      <c r="D4747" s="169">
        <v>415</v>
      </c>
      <c r="E4747" s="169">
        <v>530</v>
      </c>
      <c r="F4747" s="169">
        <v>780</v>
      </c>
      <c r="G4747" s="170">
        <v>1140</v>
      </c>
      <c r="H4747" s="165">
        <f t="shared" si="84"/>
        <v>0.46491228070175439</v>
      </c>
    </row>
    <row r="4748" spans="1:8" x14ac:dyDescent="0.3">
      <c r="A4748" s="167" t="s">
        <v>7699</v>
      </c>
      <c r="B4748" s="168" t="s">
        <v>5658</v>
      </c>
      <c r="C4748" s="168" t="s">
        <v>7691</v>
      </c>
      <c r="D4748" s="169">
        <v>270</v>
      </c>
      <c r="E4748" s="169">
        <v>505</v>
      </c>
      <c r="F4748" s="169">
        <v>925</v>
      </c>
      <c r="G4748" s="170">
        <v>1915</v>
      </c>
      <c r="H4748" s="165">
        <f t="shared" si="84"/>
        <v>0.26370757180156656</v>
      </c>
    </row>
    <row r="4749" spans="1:8" x14ac:dyDescent="0.3">
      <c r="A4749" s="167" t="s">
        <v>7699</v>
      </c>
      <c r="B4749" s="168" t="s">
        <v>5659</v>
      </c>
      <c r="C4749" s="168" t="s">
        <v>7691</v>
      </c>
      <c r="D4749" s="169">
        <v>410</v>
      </c>
      <c r="E4749" s="169">
        <v>510</v>
      </c>
      <c r="F4749" s="169">
        <v>935</v>
      </c>
      <c r="G4749" s="170">
        <v>1385</v>
      </c>
      <c r="H4749" s="165">
        <f t="shared" si="84"/>
        <v>0.36823104693140796</v>
      </c>
    </row>
    <row r="4750" spans="1:8" x14ac:dyDescent="0.3">
      <c r="A4750" s="167" t="s">
        <v>7699</v>
      </c>
      <c r="B4750" s="168" t="s">
        <v>5660</v>
      </c>
      <c r="C4750" s="168" t="s">
        <v>7691</v>
      </c>
      <c r="D4750" s="169">
        <v>210</v>
      </c>
      <c r="E4750" s="169">
        <v>580</v>
      </c>
      <c r="F4750" s="169">
        <v>850</v>
      </c>
      <c r="G4750" s="170">
        <v>1480</v>
      </c>
      <c r="H4750" s="165">
        <f t="shared" si="84"/>
        <v>0.39189189189189189</v>
      </c>
    </row>
    <row r="4751" spans="1:8" x14ac:dyDescent="0.3">
      <c r="A4751" s="167" t="s">
        <v>7699</v>
      </c>
      <c r="B4751" s="168" t="s">
        <v>5661</v>
      </c>
      <c r="C4751" s="168" t="s">
        <v>7691</v>
      </c>
      <c r="D4751" s="169">
        <v>350</v>
      </c>
      <c r="E4751" s="169">
        <v>885</v>
      </c>
      <c r="F4751" s="170">
        <v>1485</v>
      </c>
      <c r="G4751" s="170">
        <v>2095</v>
      </c>
      <c r="H4751" s="165">
        <f t="shared" si="84"/>
        <v>0.42243436754176611</v>
      </c>
    </row>
    <row r="4752" spans="1:8" x14ac:dyDescent="0.3">
      <c r="A4752" s="167" t="s">
        <v>7699</v>
      </c>
      <c r="B4752" s="168" t="s">
        <v>5662</v>
      </c>
      <c r="C4752" s="168" t="s">
        <v>7691</v>
      </c>
      <c r="D4752" s="169">
        <v>140</v>
      </c>
      <c r="E4752" s="169">
        <v>730</v>
      </c>
      <c r="F4752" s="170">
        <v>1245</v>
      </c>
      <c r="G4752" s="170">
        <v>1780</v>
      </c>
      <c r="H4752" s="165">
        <f t="shared" si="84"/>
        <v>0.4101123595505618</v>
      </c>
    </row>
    <row r="4753" spans="1:8" x14ac:dyDescent="0.3">
      <c r="A4753" s="167" t="s">
        <v>7699</v>
      </c>
      <c r="B4753" s="168" t="s">
        <v>5663</v>
      </c>
      <c r="C4753" s="168" t="s">
        <v>7691</v>
      </c>
      <c r="D4753" s="169">
        <v>840</v>
      </c>
      <c r="E4753" s="170">
        <v>1225</v>
      </c>
      <c r="F4753" s="170">
        <v>1350</v>
      </c>
      <c r="G4753" s="170">
        <v>2080</v>
      </c>
      <c r="H4753" s="165">
        <f t="shared" si="84"/>
        <v>0.58894230769230771</v>
      </c>
    </row>
    <row r="4754" spans="1:8" x14ac:dyDescent="0.3">
      <c r="A4754" s="167" t="s">
        <v>7699</v>
      </c>
      <c r="B4754" s="168" t="s">
        <v>5664</v>
      </c>
      <c r="C4754" s="168" t="s">
        <v>7691</v>
      </c>
      <c r="D4754" s="169">
        <v>465</v>
      </c>
      <c r="E4754" s="170">
        <v>1130</v>
      </c>
      <c r="F4754" s="170">
        <v>1385</v>
      </c>
      <c r="G4754" s="170">
        <v>1555</v>
      </c>
      <c r="H4754" s="165">
        <f t="shared" si="84"/>
        <v>0.72668810289389063</v>
      </c>
    </row>
    <row r="4755" spans="1:8" x14ac:dyDescent="0.3">
      <c r="A4755" s="167" t="s">
        <v>7699</v>
      </c>
      <c r="B4755" s="168" t="s">
        <v>5665</v>
      </c>
      <c r="C4755" s="168" t="s">
        <v>7691</v>
      </c>
      <c r="D4755" s="169">
        <v>690</v>
      </c>
      <c r="E4755" s="169">
        <v>835</v>
      </c>
      <c r="F4755" s="170">
        <v>1050</v>
      </c>
      <c r="G4755" s="170">
        <v>1185</v>
      </c>
      <c r="H4755" s="165">
        <f t="shared" si="84"/>
        <v>0.70464135021097052</v>
      </c>
    </row>
    <row r="4756" spans="1:8" x14ac:dyDescent="0.3">
      <c r="A4756" s="167" t="s">
        <v>7699</v>
      </c>
      <c r="B4756" s="168" t="s">
        <v>5666</v>
      </c>
      <c r="C4756" s="168" t="s">
        <v>7691</v>
      </c>
      <c r="D4756" s="169">
        <v>555</v>
      </c>
      <c r="E4756" s="169">
        <v>875</v>
      </c>
      <c r="F4756" s="169">
        <v>900</v>
      </c>
      <c r="G4756" s="169">
        <v>930</v>
      </c>
      <c r="H4756" s="165">
        <f t="shared" si="84"/>
        <v>0.94086021505376349</v>
      </c>
    </row>
    <row r="4757" spans="1:8" x14ac:dyDescent="0.3">
      <c r="A4757" s="167" t="s">
        <v>7699</v>
      </c>
      <c r="B4757" s="168" t="s">
        <v>5667</v>
      </c>
      <c r="C4757" s="168" t="s">
        <v>7691</v>
      </c>
      <c r="D4757" s="169">
        <v>200</v>
      </c>
      <c r="E4757" s="169">
        <v>245</v>
      </c>
      <c r="F4757" s="169">
        <v>340</v>
      </c>
      <c r="G4757" s="169">
        <v>700</v>
      </c>
      <c r="H4757" s="165">
        <f t="shared" si="84"/>
        <v>0.35</v>
      </c>
    </row>
    <row r="4758" spans="1:8" x14ac:dyDescent="0.3">
      <c r="A4758" s="167" t="s">
        <v>7699</v>
      </c>
      <c r="B4758" s="168" t="s">
        <v>5668</v>
      </c>
      <c r="C4758" s="168" t="s">
        <v>7691</v>
      </c>
      <c r="D4758" s="169">
        <v>100</v>
      </c>
      <c r="E4758" s="169">
        <v>270</v>
      </c>
      <c r="F4758" s="169">
        <v>585</v>
      </c>
      <c r="G4758" s="169">
        <v>865</v>
      </c>
      <c r="H4758" s="165">
        <f t="shared" si="84"/>
        <v>0.31213872832369943</v>
      </c>
    </row>
    <row r="4759" spans="1:8" x14ac:dyDescent="0.3">
      <c r="A4759" s="167" t="s">
        <v>7699</v>
      </c>
      <c r="B4759" s="168" t="s">
        <v>5669</v>
      </c>
      <c r="C4759" s="168" t="s">
        <v>7692</v>
      </c>
      <c r="D4759" s="169">
        <v>365</v>
      </c>
      <c r="E4759" s="169">
        <v>785</v>
      </c>
      <c r="F4759" s="170">
        <v>1395</v>
      </c>
      <c r="G4759" s="170">
        <v>1905</v>
      </c>
      <c r="H4759" s="165">
        <f t="shared" si="84"/>
        <v>0.4120734908136483</v>
      </c>
    </row>
    <row r="4760" spans="1:8" x14ac:dyDescent="0.3">
      <c r="A4760" s="167" t="s">
        <v>7699</v>
      </c>
      <c r="B4760" s="168" t="s">
        <v>5670</v>
      </c>
      <c r="C4760" s="168" t="s">
        <v>7692</v>
      </c>
      <c r="D4760" s="169">
        <v>215</v>
      </c>
      <c r="E4760" s="169">
        <v>240</v>
      </c>
      <c r="F4760" s="169">
        <v>340</v>
      </c>
      <c r="G4760" s="169">
        <v>580</v>
      </c>
      <c r="H4760" s="165">
        <f t="shared" si="84"/>
        <v>0.41379310344827586</v>
      </c>
    </row>
    <row r="4761" spans="1:8" x14ac:dyDescent="0.3">
      <c r="A4761" s="167" t="s">
        <v>7699</v>
      </c>
      <c r="B4761" s="168" t="s">
        <v>5671</v>
      </c>
      <c r="C4761" s="168" t="s">
        <v>7692</v>
      </c>
      <c r="D4761" s="169">
        <v>250</v>
      </c>
      <c r="E4761" s="169">
        <v>515</v>
      </c>
      <c r="F4761" s="169">
        <v>580</v>
      </c>
      <c r="G4761" s="169">
        <v>780</v>
      </c>
      <c r="H4761" s="165">
        <f t="shared" si="84"/>
        <v>0.66025641025641024</v>
      </c>
    </row>
    <row r="4762" spans="1:8" x14ac:dyDescent="0.3">
      <c r="A4762" s="167" t="s">
        <v>7699</v>
      </c>
      <c r="B4762" s="168" t="s">
        <v>5672</v>
      </c>
      <c r="C4762" s="168" t="s">
        <v>7692</v>
      </c>
      <c r="D4762" s="169">
        <v>145</v>
      </c>
      <c r="E4762" s="169">
        <v>645</v>
      </c>
      <c r="F4762" s="169">
        <v>865</v>
      </c>
      <c r="G4762" s="170">
        <v>1215</v>
      </c>
      <c r="H4762" s="165">
        <f t="shared" si="84"/>
        <v>0.53086419753086422</v>
      </c>
    </row>
    <row r="4763" spans="1:8" x14ac:dyDescent="0.3">
      <c r="A4763" s="167" t="s">
        <v>7699</v>
      </c>
      <c r="B4763" s="168" t="s">
        <v>5673</v>
      </c>
      <c r="C4763" s="168" t="s">
        <v>7692</v>
      </c>
      <c r="D4763" s="169">
        <v>390</v>
      </c>
      <c r="E4763" s="169">
        <v>715</v>
      </c>
      <c r="F4763" s="169">
        <v>995</v>
      </c>
      <c r="G4763" s="170">
        <v>1315</v>
      </c>
      <c r="H4763" s="165">
        <f t="shared" si="84"/>
        <v>0.54372623574144485</v>
      </c>
    </row>
    <row r="4764" spans="1:8" x14ac:dyDescent="0.3">
      <c r="A4764" s="167" t="s">
        <v>7699</v>
      </c>
      <c r="B4764" s="168" t="s">
        <v>5674</v>
      </c>
      <c r="C4764" s="168" t="s">
        <v>7692</v>
      </c>
      <c r="D4764" s="169">
        <v>75</v>
      </c>
      <c r="E4764" s="169">
        <v>190</v>
      </c>
      <c r="F4764" s="169">
        <v>265</v>
      </c>
      <c r="G4764" s="169">
        <v>640</v>
      </c>
      <c r="H4764" s="165">
        <f t="shared" si="84"/>
        <v>0.296875</v>
      </c>
    </row>
    <row r="4765" spans="1:8" x14ac:dyDescent="0.3">
      <c r="A4765" s="167" t="s">
        <v>7699</v>
      </c>
      <c r="B4765" s="168" t="s">
        <v>5675</v>
      </c>
      <c r="C4765" s="168" t="s">
        <v>7692</v>
      </c>
      <c r="D4765" s="169">
        <v>320</v>
      </c>
      <c r="E4765" s="169">
        <v>530</v>
      </c>
      <c r="F4765" s="169">
        <v>685</v>
      </c>
      <c r="G4765" s="170">
        <v>1595</v>
      </c>
      <c r="H4765" s="165">
        <f t="shared" si="84"/>
        <v>0.33228840125391851</v>
      </c>
    </row>
    <row r="4766" spans="1:8" x14ac:dyDescent="0.3">
      <c r="A4766" s="167" t="s">
        <v>7699</v>
      </c>
      <c r="B4766" s="168" t="s">
        <v>5676</v>
      </c>
      <c r="C4766" s="168" t="s">
        <v>7692</v>
      </c>
      <c r="D4766" s="169">
        <v>360</v>
      </c>
      <c r="E4766" s="169">
        <v>805</v>
      </c>
      <c r="F4766" s="170">
        <v>1080</v>
      </c>
      <c r="G4766" s="170">
        <v>1500</v>
      </c>
      <c r="H4766" s="165">
        <f t="shared" si="84"/>
        <v>0.53666666666666663</v>
      </c>
    </row>
    <row r="4767" spans="1:8" x14ac:dyDescent="0.3">
      <c r="A4767" s="167" t="s">
        <v>7699</v>
      </c>
      <c r="B4767" s="168" t="s">
        <v>5677</v>
      </c>
      <c r="C4767" s="168" t="s">
        <v>7692</v>
      </c>
      <c r="D4767" s="169">
        <v>250</v>
      </c>
      <c r="E4767" s="169">
        <v>410</v>
      </c>
      <c r="F4767" s="169">
        <v>710</v>
      </c>
      <c r="G4767" s="170">
        <v>1210</v>
      </c>
      <c r="H4767" s="165">
        <f t="shared" si="84"/>
        <v>0.33884297520661155</v>
      </c>
    </row>
    <row r="4768" spans="1:8" x14ac:dyDescent="0.3">
      <c r="A4768" s="167" t="s">
        <v>7699</v>
      </c>
      <c r="B4768" s="168" t="s">
        <v>5678</v>
      </c>
      <c r="C4768" s="168" t="s">
        <v>7692</v>
      </c>
      <c r="D4768" s="169">
        <v>110</v>
      </c>
      <c r="E4768" s="169">
        <v>330</v>
      </c>
      <c r="F4768" s="169">
        <v>520</v>
      </c>
      <c r="G4768" s="169">
        <v>940</v>
      </c>
      <c r="H4768" s="165">
        <f t="shared" si="84"/>
        <v>0.35106382978723405</v>
      </c>
    </row>
    <row r="4769" spans="1:8" x14ac:dyDescent="0.3">
      <c r="A4769" s="167" t="s">
        <v>7699</v>
      </c>
      <c r="B4769" s="168" t="s">
        <v>5679</v>
      </c>
      <c r="C4769" s="168" t="s">
        <v>7692</v>
      </c>
      <c r="D4769" s="169">
        <v>425</v>
      </c>
      <c r="E4769" s="169">
        <v>540</v>
      </c>
      <c r="F4769" s="169">
        <v>650</v>
      </c>
      <c r="G4769" s="169">
        <v>860</v>
      </c>
      <c r="H4769" s="165">
        <f t="shared" si="84"/>
        <v>0.62790697674418605</v>
      </c>
    </row>
    <row r="4770" spans="1:8" x14ac:dyDescent="0.3">
      <c r="A4770" s="167" t="s">
        <v>7699</v>
      </c>
      <c r="B4770" s="168" t="s">
        <v>5680</v>
      </c>
      <c r="C4770" s="168" t="s">
        <v>7692</v>
      </c>
      <c r="D4770" s="169">
        <v>160</v>
      </c>
      <c r="E4770" s="169">
        <v>370</v>
      </c>
      <c r="F4770" s="169">
        <v>725</v>
      </c>
      <c r="G4770" s="170">
        <v>1235</v>
      </c>
      <c r="H4770" s="165">
        <f t="shared" si="84"/>
        <v>0.29959514170040485</v>
      </c>
    </row>
    <row r="4771" spans="1:8" x14ac:dyDescent="0.3">
      <c r="A4771" s="167" t="s">
        <v>7699</v>
      </c>
      <c r="B4771" s="168" t="s">
        <v>5681</v>
      </c>
      <c r="C4771" s="168" t="s">
        <v>7692</v>
      </c>
      <c r="D4771" s="169">
        <v>100</v>
      </c>
      <c r="E4771" s="169">
        <v>240</v>
      </c>
      <c r="F4771" s="169">
        <v>435</v>
      </c>
      <c r="G4771" s="169">
        <v>815</v>
      </c>
      <c r="H4771" s="165">
        <f t="shared" si="84"/>
        <v>0.29447852760736198</v>
      </c>
    </row>
    <row r="4772" spans="1:8" x14ac:dyDescent="0.3">
      <c r="A4772" s="167" t="s">
        <v>7699</v>
      </c>
      <c r="B4772" s="168" t="s">
        <v>5682</v>
      </c>
      <c r="C4772" s="168" t="s">
        <v>7693</v>
      </c>
      <c r="D4772" s="169">
        <v>220</v>
      </c>
      <c r="E4772" s="169">
        <v>510</v>
      </c>
      <c r="F4772" s="169">
        <v>645</v>
      </c>
      <c r="G4772" s="170">
        <v>1135</v>
      </c>
      <c r="H4772" s="165">
        <f t="shared" si="84"/>
        <v>0.44933920704845814</v>
      </c>
    </row>
    <row r="4773" spans="1:8" x14ac:dyDescent="0.3">
      <c r="A4773" s="167" t="s">
        <v>7699</v>
      </c>
      <c r="B4773" s="168" t="s">
        <v>5683</v>
      </c>
      <c r="C4773" s="168" t="s">
        <v>7693</v>
      </c>
      <c r="D4773" s="169">
        <v>180</v>
      </c>
      <c r="E4773" s="169">
        <v>260</v>
      </c>
      <c r="F4773" s="169">
        <v>385</v>
      </c>
      <c r="G4773" s="170">
        <v>1445</v>
      </c>
      <c r="H4773" s="165">
        <f t="shared" si="84"/>
        <v>0.17993079584775087</v>
      </c>
    </row>
    <row r="4774" spans="1:8" x14ac:dyDescent="0.3">
      <c r="A4774" s="167" t="s">
        <v>7699</v>
      </c>
      <c r="B4774" s="168" t="s">
        <v>5684</v>
      </c>
      <c r="C4774" s="168" t="s">
        <v>7693</v>
      </c>
      <c r="D4774" s="169">
        <v>575</v>
      </c>
      <c r="E4774" s="169">
        <v>925</v>
      </c>
      <c r="F4774" s="170">
        <v>1080</v>
      </c>
      <c r="G4774" s="170">
        <v>1325</v>
      </c>
      <c r="H4774" s="165">
        <f t="shared" si="84"/>
        <v>0.69811320754716977</v>
      </c>
    </row>
    <row r="4775" spans="1:8" x14ac:dyDescent="0.3">
      <c r="A4775" s="167" t="s">
        <v>7699</v>
      </c>
      <c r="B4775" s="168" t="s">
        <v>5685</v>
      </c>
      <c r="C4775" s="168" t="s">
        <v>7693</v>
      </c>
      <c r="D4775" s="169">
        <v>150</v>
      </c>
      <c r="E4775" s="169">
        <v>170</v>
      </c>
      <c r="F4775" s="169">
        <v>245</v>
      </c>
      <c r="G4775" s="169">
        <v>395</v>
      </c>
      <c r="H4775" s="165">
        <f t="shared" si="84"/>
        <v>0.43037974683544306</v>
      </c>
    </row>
    <row r="4776" spans="1:8" x14ac:dyDescent="0.3">
      <c r="A4776" s="167" t="s">
        <v>7699</v>
      </c>
      <c r="B4776" s="168" t="s">
        <v>5686</v>
      </c>
      <c r="C4776" s="168" t="s">
        <v>7693</v>
      </c>
      <c r="D4776" s="169">
        <v>340</v>
      </c>
      <c r="E4776" s="169">
        <v>645</v>
      </c>
      <c r="F4776" s="169">
        <v>945</v>
      </c>
      <c r="G4776" s="170">
        <v>2000</v>
      </c>
      <c r="H4776" s="165">
        <f t="shared" si="84"/>
        <v>0.32250000000000001</v>
      </c>
    </row>
    <row r="4777" spans="1:8" x14ac:dyDescent="0.3">
      <c r="A4777" s="167" t="s">
        <v>7699</v>
      </c>
      <c r="B4777" s="168" t="s">
        <v>5687</v>
      </c>
      <c r="C4777" s="168" t="s">
        <v>7693</v>
      </c>
      <c r="D4777" s="169">
        <v>115</v>
      </c>
      <c r="E4777" s="169">
        <v>255</v>
      </c>
      <c r="F4777" s="169">
        <v>350</v>
      </c>
      <c r="G4777" s="169">
        <v>740</v>
      </c>
      <c r="H4777" s="165">
        <f t="shared" si="84"/>
        <v>0.34459459459459457</v>
      </c>
    </row>
    <row r="4778" spans="1:8" x14ac:dyDescent="0.3">
      <c r="A4778" s="167" t="s">
        <v>7699</v>
      </c>
      <c r="B4778" s="168" t="s">
        <v>5688</v>
      </c>
      <c r="C4778" s="168" t="s">
        <v>7693</v>
      </c>
      <c r="D4778" s="169">
        <v>655</v>
      </c>
      <c r="E4778" s="170">
        <v>1240</v>
      </c>
      <c r="F4778" s="170">
        <v>1570</v>
      </c>
      <c r="G4778" s="170">
        <v>2060</v>
      </c>
      <c r="H4778" s="165">
        <f t="shared" si="84"/>
        <v>0.60194174757281549</v>
      </c>
    </row>
    <row r="4779" spans="1:8" x14ac:dyDescent="0.3">
      <c r="A4779" s="167" t="s">
        <v>7699</v>
      </c>
      <c r="B4779" s="168" t="s">
        <v>5689</v>
      </c>
      <c r="C4779" s="168" t="s">
        <v>7693</v>
      </c>
      <c r="D4779" s="169">
        <v>275</v>
      </c>
      <c r="E4779" s="169">
        <v>400</v>
      </c>
      <c r="F4779" s="169">
        <v>605</v>
      </c>
      <c r="G4779" s="170">
        <v>1335</v>
      </c>
      <c r="H4779" s="165">
        <f t="shared" si="84"/>
        <v>0.29962546816479402</v>
      </c>
    </row>
    <row r="4780" spans="1:8" x14ac:dyDescent="0.3">
      <c r="A4780" s="167" t="s">
        <v>7699</v>
      </c>
      <c r="B4780" s="168" t="s">
        <v>5690</v>
      </c>
      <c r="C4780" s="168" t="s">
        <v>7693</v>
      </c>
      <c r="D4780" s="169">
        <v>355</v>
      </c>
      <c r="E4780" s="169">
        <v>370</v>
      </c>
      <c r="F4780" s="169">
        <v>380</v>
      </c>
      <c r="G4780" s="169">
        <v>390</v>
      </c>
      <c r="H4780" s="165">
        <f t="shared" si="84"/>
        <v>0.94871794871794868</v>
      </c>
    </row>
    <row r="4781" spans="1:8" x14ac:dyDescent="0.3">
      <c r="A4781" s="167" t="s">
        <v>7699</v>
      </c>
      <c r="B4781" s="168" t="s">
        <v>5691</v>
      </c>
      <c r="C4781" s="168" t="s">
        <v>7693</v>
      </c>
      <c r="D4781" s="169">
        <v>640</v>
      </c>
      <c r="E4781" s="169">
        <v>855</v>
      </c>
      <c r="F4781" s="169">
        <v>945</v>
      </c>
      <c r="G4781" s="170">
        <v>1370</v>
      </c>
      <c r="H4781" s="165">
        <f t="shared" si="84"/>
        <v>0.62408759124087587</v>
      </c>
    </row>
    <row r="4782" spans="1:8" x14ac:dyDescent="0.3">
      <c r="A4782" s="167" t="s">
        <v>7699</v>
      </c>
      <c r="B4782" s="168" t="s">
        <v>5692</v>
      </c>
      <c r="C4782" s="168" t="s">
        <v>7693</v>
      </c>
      <c r="D4782" s="169">
        <v>560</v>
      </c>
      <c r="E4782" s="169">
        <v>815</v>
      </c>
      <c r="F4782" s="170">
        <v>1035</v>
      </c>
      <c r="G4782" s="170">
        <v>1520</v>
      </c>
      <c r="H4782" s="165">
        <f t="shared" si="84"/>
        <v>0.53618421052631582</v>
      </c>
    </row>
    <row r="4783" spans="1:8" x14ac:dyDescent="0.3">
      <c r="A4783" s="167" t="s">
        <v>7699</v>
      </c>
      <c r="B4783" s="168" t="s">
        <v>5693</v>
      </c>
      <c r="C4783" s="168" t="s">
        <v>7693</v>
      </c>
      <c r="D4783" s="169">
        <v>255</v>
      </c>
      <c r="E4783" s="169">
        <v>340</v>
      </c>
      <c r="F4783" s="169">
        <v>605</v>
      </c>
      <c r="G4783" s="169">
        <v>865</v>
      </c>
      <c r="H4783" s="165">
        <f t="shared" si="84"/>
        <v>0.39306358381502893</v>
      </c>
    </row>
    <row r="4784" spans="1:8" x14ac:dyDescent="0.3">
      <c r="A4784" s="167" t="s">
        <v>7699</v>
      </c>
      <c r="B4784" s="168" t="s">
        <v>5694</v>
      </c>
      <c r="C4784" s="168" t="s">
        <v>7693</v>
      </c>
      <c r="D4784" s="169">
        <v>520</v>
      </c>
      <c r="E4784" s="169">
        <v>690</v>
      </c>
      <c r="F4784" s="170">
        <v>1115</v>
      </c>
      <c r="G4784" s="170">
        <v>1630</v>
      </c>
      <c r="H4784" s="165">
        <f t="shared" si="84"/>
        <v>0.42331288343558282</v>
      </c>
    </row>
    <row r="4785" spans="1:8" x14ac:dyDescent="0.3">
      <c r="A4785" s="167" t="s">
        <v>7699</v>
      </c>
      <c r="B4785" s="168" t="s">
        <v>5695</v>
      </c>
      <c r="C4785" s="168" t="s">
        <v>7693</v>
      </c>
      <c r="D4785" s="169">
        <v>320</v>
      </c>
      <c r="E4785" s="169">
        <v>635</v>
      </c>
      <c r="F4785" s="169">
        <v>930</v>
      </c>
      <c r="G4785" s="170">
        <v>1415</v>
      </c>
      <c r="H4785" s="165">
        <f t="shared" si="84"/>
        <v>0.44876325088339225</v>
      </c>
    </row>
    <row r="4786" spans="1:8" x14ac:dyDescent="0.3">
      <c r="A4786" s="167" t="s">
        <v>7699</v>
      </c>
      <c r="B4786" s="168" t="s">
        <v>5696</v>
      </c>
      <c r="C4786" s="168" t="s">
        <v>7693</v>
      </c>
      <c r="D4786" s="169">
        <v>90</v>
      </c>
      <c r="E4786" s="169">
        <v>185</v>
      </c>
      <c r="F4786" s="169">
        <v>495</v>
      </c>
      <c r="G4786" s="169">
        <v>855</v>
      </c>
      <c r="H4786" s="165">
        <f t="shared" si="84"/>
        <v>0.21637426900584794</v>
      </c>
    </row>
    <row r="4787" spans="1:8" x14ac:dyDescent="0.3">
      <c r="A4787" s="167" t="s">
        <v>7699</v>
      </c>
      <c r="B4787" s="168" t="s">
        <v>5697</v>
      </c>
      <c r="C4787" s="168" t="s">
        <v>7693</v>
      </c>
      <c r="D4787" s="169">
        <v>110</v>
      </c>
      <c r="E4787" s="169">
        <v>145</v>
      </c>
      <c r="F4787" s="169">
        <v>420</v>
      </c>
      <c r="G4787" s="169">
        <v>565</v>
      </c>
      <c r="H4787" s="165">
        <f t="shared" si="84"/>
        <v>0.25663716814159293</v>
      </c>
    </row>
    <row r="4788" spans="1:8" x14ac:dyDescent="0.3">
      <c r="A4788" s="167" t="s">
        <v>7699</v>
      </c>
      <c r="B4788" s="168" t="s">
        <v>5698</v>
      </c>
      <c r="C4788" s="168" t="s">
        <v>7693</v>
      </c>
      <c r="D4788" s="169">
        <v>230</v>
      </c>
      <c r="E4788" s="169">
        <v>420</v>
      </c>
      <c r="F4788" s="169">
        <v>860</v>
      </c>
      <c r="G4788" s="170">
        <v>1120</v>
      </c>
      <c r="H4788" s="165">
        <f t="shared" si="84"/>
        <v>0.375</v>
      </c>
    </row>
    <row r="4789" spans="1:8" x14ac:dyDescent="0.3">
      <c r="A4789" s="167" t="s">
        <v>7699</v>
      </c>
      <c r="B4789" s="168" t="s">
        <v>5699</v>
      </c>
      <c r="C4789" s="168" t="s">
        <v>7693</v>
      </c>
      <c r="D4789" s="169">
        <v>110</v>
      </c>
      <c r="E4789" s="169">
        <v>250</v>
      </c>
      <c r="F4789" s="169">
        <v>335</v>
      </c>
      <c r="G4789" s="169">
        <v>575</v>
      </c>
      <c r="H4789" s="165">
        <f t="shared" si="84"/>
        <v>0.43478260869565216</v>
      </c>
    </row>
    <row r="4790" spans="1:8" x14ac:dyDescent="0.3">
      <c r="A4790" s="167" t="s">
        <v>7699</v>
      </c>
      <c r="B4790" s="168" t="s">
        <v>5700</v>
      </c>
      <c r="C4790" s="168" t="s">
        <v>7693</v>
      </c>
      <c r="D4790" s="169">
        <v>355</v>
      </c>
      <c r="E4790" s="169">
        <v>765</v>
      </c>
      <c r="F4790" s="169">
        <v>935</v>
      </c>
      <c r="G4790" s="170">
        <v>1620</v>
      </c>
      <c r="H4790" s="165">
        <f t="shared" si="84"/>
        <v>0.47222222222222221</v>
      </c>
    </row>
    <row r="4791" spans="1:8" x14ac:dyDescent="0.3">
      <c r="A4791" s="167" t="s">
        <v>7699</v>
      </c>
      <c r="B4791" s="168" t="s">
        <v>5701</v>
      </c>
      <c r="C4791" s="168" t="s">
        <v>7693</v>
      </c>
      <c r="D4791" s="169">
        <v>805</v>
      </c>
      <c r="E4791" s="169">
        <v>990</v>
      </c>
      <c r="F4791" s="170">
        <v>1170</v>
      </c>
      <c r="G4791" s="170">
        <v>1680</v>
      </c>
      <c r="H4791" s="165">
        <f t="shared" si="84"/>
        <v>0.5892857142857143</v>
      </c>
    </row>
    <row r="4792" spans="1:8" x14ac:dyDescent="0.3">
      <c r="A4792" s="167" t="s">
        <v>7699</v>
      </c>
      <c r="B4792" s="168" t="s">
        <v>5702</v>
      </c>
      <c r="C4792" s="168" t="s">
        <v>7693</v>
      </c>
      <c r="D4792" s="169">
        <v>195</v>
      </c>
      <c r="E4792" s="169">
        <v>620</v>
      </c>
      <c r="F4792" s="169">
        <v>935</v>
      </c>
      <c r="G4792" s="170">
        <v>1630</v>
      </c>
      <c r="H4792" s="165">
        <f t="shared" si="84"/>
        <v>0.38036809815950923</v>
      </c>
    </row>
    <row r="4793" spans="1:8" x14ac:dyDescent="0.3">
      <c r="A4793" s="167" t="s">
        <v>7699</v>
      </c>
      <c r="B4793" s="168" t="s">
        <v>5703</v>
      </c>
      <c r="C4793" s="168" t="s">
        <v>7693</v>
      </c>
      <c r="D4793" s="169">
        <v>510</v>
      </c>
      <c r="E4793" s="169">
        <v>695</v>
      </c>
      <c r="F4793" s="169">
        <v>910</v>
      </c>
      <c r="G4793" s="170">
        <v>1210</v>
      </c>
      <c r="H4793" s="165">
        <f t="shared" si="84"/>
        <v>0.57438016528925617</v>
      </c>
    </row>
    <row r="4794" spans="1:8" x14ac:dyDescent="0.3">
      <c r="A4794" s="167" t="s">
        <v>7699</v>
      </c>
      <c r="B4794" s="168" t="s">
        <v>5704</v>
      </c>
      <c r="C4794" s="168" t="s">
        <v>7693</v>
      </c>
      <c r="D4794" s="169">
        <v>260</v>
      </c>
      <c r="E4794" s="169">
        <v>885</v>
      </c>
      <c r="F4794" s="170">
        <v>1070</v>
      </c>
      <c r="G4794" s="170">
        <v>1350</v>
      </c>
      <c r="H4794" s="165">
        <f t="shared" si="84"/>
        <v>0.65555555555555556</v>
      </c>
    </row>
    <row r="4795" spans="1:8" x14ac:dyDescent="0.3">
      <c r="A4795" s="167" t="s">
        <v>7699</v>
      </c>
      <c r="B4795" s="168" t="s">
        <v>5705</v>
      </c>
      <c r="C4795" s="168" t="s">
        <v>7693</v>
      </c>
      <c r="D4795" s="169">
        <v>245</v>
      </c>
      <c r="E4795" s="169">
        <v>420</v>
      </c>
      <c r="F4795" s="169">
        <v>670</v>
      </c>
      <c r="G4795" s="170">
        <v>1085</v>
      </c>
      <c r="H4795" s="165">
        <f t="shared" si="84"/>
        <v>0.38709677419354838</v>
      </c>
    </row>
    <row r="4796" spans="1:8" x14ac:dyDescent="0.3">
      <c r="A4796" s="167" t="s">
        <v>7699</v>
      </c>
      <c r="B4796" s="168" t="s">
        <v>5706</v>
      </c>
      <c r="C4796" s="168" t="s">
        <v>7693</v>
      </c>
      <c r="D4796" s="169">
        <v>320</v>
      </c>
      <c r="E4796" s="169">
        <v>475</v>
      </c>
      <c r="F4796" s="169">
        <v>870</v>
      </c>
      <c r="G4796" s="170">
        <v>1075</v>
      </c>
      <c r="H4796" s="165">
        <f t="shared" si="84"/>
        <v>0.44186046511627908</v>
      </c>
    </row>
    <row r="4797" spans="1:8" x14ac:dyDescent="0.3">
      <c r="A4797" s="167" t="s">
        <v>7699</v>
      </c>
      <c r="B4797" s="168" t="s">
        <v>5707</v>
      </c>
      <c r="C4797" s="168" t="s">
        <v>7693</v>
      </c>
      <c r="D4797" s="169">
        <v>90</v>
      </c>
      <c r="E4797" s="169">
        <v>180</v>
      </c>
      <c r="F4797" s="169">
        <v>350</v>
      </c>
      <c r="G4797" s="169">
        <v>570</v>
      </c>
      <c r="H4797" s="165">
        <f t="shared" si="84"/>
        <v>0.31578947368421051</v>
      </c>
    </row>
    <row r="4798" spans="1:8" x14ac:dyDescent="0.3">
      <c r="A4798" s="167" t="s">
        <v>7699</v>
      </c>
      <c r="B4798" s="168" t="s">
        <v>5708</v>
      </c>
      <c r="C4798" s="168" t="s">
        <v>7694</v>
      </c>
      <c r="D4798" s="169">
        <v>275</v>
      </c>
      <c r="E4798" s="169">
        <v>560</v>
      </c>
      <c r="F4798" s="169">
        <v>805</v>
      </c>
      <c r="G4798" s="169">
        <v>995</v>
      </c>
      <c r="H4798" s="165">
        <f t="shared" si="84"/>
        <v>0.56281407035175879</v>
      </c>
    </row>
    <row r="4799" spans="1:8" x14ac:dyDescent="0.3">
      <c r="A4799" s="167" t="s">
        <v>7699</v>
      </c>
      <c r="B4799" s="168" t="s">
        <v>5709</v>
      </c>
      <c r="C4799" s="168" t="s">
        <v>7694</v>
      </c>
      <c r="D4799" s="169">
        <v>275</v>
      </c>
      <c r="E4799" s="169">
        <v>630</v>
      </c>
      <c r="F4799" s="169">
        <v>720</v>
      </c>
      <c r="G4799" s="170">
        <v>1315</v>
      </c>
      <c r="H4799" s="165">
        <f t="shared" si="84"/>
        <v>0.47908745247148288</v>
      </c>
    </row>
    <row r="4800" spans="1:8" x14ac:dyDescent="0.3">
      <c r="A4800" s="167" t="s">
        <v>7699</v>
      </c>
      <c r="B4800" s="168" t="s">
        <v>5710</v>
      </c>
      <c r="C4800" s="168" t="s">
        <v>7694</v>
      </c>
      <c r="D4800" s="169">
        <v>640</v>
      </c>
      <c r="E4800" s="169">
        <v>900</v>
      </c>
      <c r="F4800" s="170">
        <v>1315</v>
      </c>
      <c r="G4800" s="170">
        <v>2035</v>
      </c>
      <c r="H4800" s="165">
        <f t="shared" si="84"/>
        <v>0.44226044226044225</v>
      </c>
    </row>
    <row r="4801" spans="1:8" x14ac:dyDescent="0.3">
      <c r="A4801" s="167" t="s">
        <v>7699</v>
      </c>
      <c r="B4801" s="168" t="s">
        <v>5711</v>
      </c>
      <c r="C4801" s="168" t="s">
        <v>7694</v>
      </c>
      <c r="D4801" s="169">
        <v>345</v>
      </c>
      <c r="E4801" s="169">
        <v>405</v>
      </c>
      <c r="F4801" s="169">
        <v>700</v>
      </c>
      <c r="G4801" s="170">
        <v>1265</v>
      </c>
      <c r="H4801" s="165">
        <f t="shared" si="84"/>
        <v>0.3201581027667984</v>
      </c>
    </row>
    <row r="4802" spans="1:8" x14ac:dyDescent="0.3">
      <c r="A4802" s="167" t="s">
        <v>7699</v>
      </c>
      <c r="B4802" s="168" t="s">
        <v>5712</v>
      </c>
      <c r="C4802" s="168" t="s">
        <v>7694</v>
      </c>
      <c r="D4802" s="169">
        <v>850</v>
      </c>
      <c r="E4802" s="170">
        <v>1375</v>
      </c>
      <c r="F4802" s="170">
        <v>1775</v>
      </c>
      <c r="G4802" s="170">
        <v>2895</v>
      </c>
      <c r="H4802" s="165">
        <f t="shared" si="84"/>
        <v>0.47495682210708118</v>
      </c>
    </row>
    <row r="4803" spans="1:8" x14ac:dyDescent="0.3">
      <c r="A4803" s="167" t="s">
        <v>7699</v>
      </c>
      <c r="B4803" s="168" t="s">
        <v>5713</v>
      </c>
      <c r="C4803" s="168" t="s">
        <v>7694</v>
      </c>
      <c r="D4803" s="169">
        <v>385</v>
      </c>
      <c r="E4803" s="169">
        <v>890</v>
      </c>
      <c r="F4803" s="170">
        <v>1060</v>
      </c>
      <c r="G4803" s="170">
        <v>1725</v>
      </c>
      <c r="H4803" s="165">
        <f t="shared" si="84"/>
        <v>0.51594202898550723</v>
      </c>
    </row>
    <row r="4804" spans="1:8" x14ac:dyDescent="0.3">
      <c r="A4804" s="167" t="s">
        <v>7699</v>
      </c>
      <c r="B4804" s="168" t="s">
        <v>5714</v>
      </c>
      <c r="C4804" s="168" t="s">
        <v>7694</v>
      </c>
      <c r="D4804" s="169">
        <v>400</v>
      </c>
      <c r="E4804" s="169">
        <v>450</v>
      </c>
      <c r="F4804" s="169">
        <v>545</v>
      </c>
      <c r="G4804" s="169">
        <v>845</v>
      </c>
      <c r="H4804" s="165">
        <f t="shared" ref="H4804:H4867" si="85">E4804/G4804</f>
        <v>0.53254437869822491</v>
      </c>
    </row>
    <row r="4805" spans="1:8" x14ac:dyDescent="0.3">
      <c r="A4805" s="167" t="s">
        <v>7699</v>
      </c>
      <c r="B4805" s="168" t="s">
        <v>5715</v>
      </c>
      <c r="C4805" s="168" t="s">
        <v>7694</v>
      </c>
      <c r="D4805" s="169">
        <v>245</v>
      </c>
      <c r="E4805" s="169">
        <v>465</v>
      </c>
      <c r="F4805" s="170">
        <v>1295</v>
      </c>
      <c r="G4805" s="170">
        <v>1985</v>
      </c>
      <c r="H4805" s="165">
        <f t="shared" si="85"/>
        <v>0.23425692695214106</v>
      </c>
    </row>
    <row r="4806" spans="1:8" x14ac:dyDescent="0.3">
      <c r="A4806" s="167" t="s">
        <v>7699</v>
      </c>
      <c r="B4806" s="168" t="s">
        <v>5716</v>
      </c>
      <c r="C4806" s="168" t="s">
        <v>7694</v>
      </c>
      <c r="D4806" s="169">
        <v>390</v>
      </c>
      <c r="E4806" s="169">
        <v>580</v>
      </c>
      <c r="F4806" s="169">
        <v>715</v>
      </c>
      <c r="G4806" s="170">
        <v>1155</v>
      </c>
      <c r="H4806" s="165">
        <f t="shared" si="85"/>
        <v>0.50216450216450215</v>
      </c>
    </row>
    <row r="4807" spans="1:8" x14ac:dyDescent="0.3">
      <c r="A4807" s="167" t="s">
        <v>7699</v>
      </c>
      <c r="B4807" s="168" t="s">
        <v>5717</v>
      </c>
      <c r="C4807" s="168" t="s">
        <v>7694</v>
      </c>
      <c r="D4807" s="169">
        <v>170</v>
      </c>
      <c r="E4807" s="169">
        <v>520</v>
      </c>
      <c r="F4807" s="169">
        <v>915</v>
      </c>
      <c r="G4807" s="170">
        <v>1510</v>
      </c>
      <c r="H4807" s="165">
        <f t="shared" si="85"/>
        <v>0.3443708609271523</v>
      </c>
    </row>
    <row r="4808" spans="1:8" x14ac:dyDescent="0.3">
      <c r="A4808" s="167" t="s">
        <v>7699</v>
      </c>
      <c r="B4808" s="168" t="s">
        <v>5718</v>
      </c>
      <c r="C4808" s="168" t="s">
        <v>7694</v>
      </c>
      <c r="D4808" s="169">
        <v>160</v>
      </c>
      <c r="E4808" s="169">
        <v>395</v>
      </c>
      <c r="F4808" s="169">
        <v>840</v>
      </c>
      <c r="G4808" s="170">
        <v>1335</v>
      </c>
      <c r="H4808" s="165">
        <f t="shared" si="85"/>
        <v>0.29588014981273408</v>
      </c>
    </row>
    <row r="4809" spans="1:8" x14ac:dyDescent="0.3">
      <c r="A4809" s="167" t="s">
        <v>7699</v>
      </c>
      <c r="B4809" s="168" t="s">
        <v>5719</v>
      </c>
      <c r="C4809" s="168" t="s">
        <v>7694</v>
      </c>
      <c r="D4809" s="169">
        <v>435</v>
      </c>
      <c r="E4809" s="169">
        <v>865</v>
      </c>
      <c r="F4809" s="170">
        <v>1590</v>
      </c>
      <c r="G4809" s="170">
        <v>2065</v>
      </c>
      <c r="H4809" s="165">
        <f t="shared" si="85"/>
        <v>0.41888619854721548</v>
      </c>
    </row>
    <row r="4810" spans="1:8" x14ac:dyDescent="0.3">
      <c r="A4810" s="167" t="s">
        <v>7699</v>
      </c>
      <c r="B4810" s="168" t="s">
        <v>5720</v>
      </c>
      <c r="C4810" s="168" t="s">
        <v>7694</v>
      </c>
      <c r="D4810" s="169">
        <v>380</v>
      </c>
      <c r="E4810" s="169">
        <v>750</v>
      </c>
      <c r="F4810" s="170">
        <v>1375</v>
      </c>
      <c r="G4810" s="170">
        <v>1960</v>
      </c>
      <c r="H4810" s="165">
        <f t="shared" si="85"/>
        <v>0.38265306122448978</v>
      </c>
    </row>
    <row r="4811" spans="1:8" x14ac:dyDescent="0.3">
      <c r="A4811" s="167" t="s">
        <v>7699</v>
      </c>
      <c r="B4811" s="168" t="s">
        <v>5721</v>
      </c>
      <c r="C4811" s="168" t="s">
        <v>7694</v>
      </c>
      <c r="D4811" s="169">
        <v>385</v>
      </c>
      <c r="E4811" s="169">
        <v>515</v>
      </c>
      <c r="F4811" s="169">
        <v>725</v>
      </c>
      <c r="G4811" s="169">
        <v>890</v>
      </c>
      <c r="H4811" s="165">
        <f t="shared" si="85"/>
        <v>0.5786516853932584</v>
      </c>
    </row>
    <row r="4812" spans="1:8" x14ac:dyDescent="0.3">
      <c r="A4812" s="167" t="s">
        <v>7699</v>
      </c>
      <c r="B4812" s="168" t="s">
        <v>5722</v>
      </c>
      <c r="C4812" s="168" t="s">
        <v>7694</v>
      </c>
      <c r="D4812" s="169">
        <v>330</v>
      </c>
      <c r="E4812" s="169">
        <v>605</v>
      </c>
      <c r="F4812" s="169">
        <v>675</v>
      </c>
      <c r="G4812" s="169">
        <v>820</v>
      </c>
      <c r="H4812" s="165">
        <f t="shared" si="85"/>
        <v>0.73780487804878048</v>
      </c>
    </row>
    <row r="4813" spans="1:8" x14ac:dyDescent="0.3">
      <c r="A4813" s="167" t="s">
        <v>7699</v>
      </c>
      <c r="B4813" s="168" t="s">
        <v>5723</v>
      </c>
      <c r="C4813" s="168" t="s">
        <v>7694</v>
      </c>
      <c r="D4813" s="169">
        <v>325</v>
      </c>
      <c r="E4813" s="169">
        <v>810</v>
      </c>
      <c r="F4813" s="170">
        <v>1045</v>
      </c>
      <c r="G4813" s="170">
        <v>1725</v>
      </c>
      <c r="H4813" s="165">
        <f t="shared" si="85"/>
        <v>0.46956521739130436</v>
      </c>
    </row>
    <row r="4814" spans="1:8" x14ac:dyDescent="0.3">
      <c r="A4814" s="167" t="s">
        <v>7699</v>
      </c>
      <c r="B4814" s="168" t="s">
        <v>5724</v>
      </c>
      <c r="C4814" s="168" t="s">
        <v>7694</v>
      </c>
      <c r="D4814" s="169">
        <v>380</v>
      </c>
      <c r="E4814" s="169">
        <v>775</v>
      </c>
      <c r="F4814" s="170">
        <v>1445</v>
      </c>
      <c r="G4814" s="170">
        <v>2170</v>
      </c>
      <c r="H4814" s="165">
        <f t="shared" si="85"/>
        <v>0.35714285714285715</v>
      </c>
    </row>
    <row r="4815" spans="1:8" x14ac:dyDescent="0.3">
      <c r="A4815" s="167" t="s">
        <v>7699</v>
      </c>
      <c r="B4815" s="168" t="s">
        <v>5725</v>
      </c>
      <c r="C4815" s="168" t="s">
        <v>7695</v>
      </c>
      <c r="D4815" s="169">
        <v>230</v>
      </c>
      <c r="E4815" s="169">
        <v>585</v>
      </c>
      <c r="F4815" s="169">
        <v>975</v>
      </c>
      <c r="G4815" s="170">
        <v>2940</v>
      </c>
      <c r="H4815" s="165">
        <f t="shared" si="85"/>
        <v>0.19897959183673469</v>
      </c>
    </row>
    <row r="4816" spans="1:8" x14ac:dyDescent="0.3">
      <c r="A4816" s="167" t="s">
        <v>7699</v>
      </c>
      <c r="B4816" s="168" t="s">
        <v>5726</v>
      </c>
      <c r="C4816" s="168" t="s">
        <v>7695</v>
      </c>
      <c r="D4816" s="169">
        <v>85</v>
      </c>
      <c r="E4816" s="169">
        <v>295</v>
      </c>
      <c r="F4816" s="169">
        <v>545</v>
      </c>
      <c r="G4816" s="170">
        <v>2870</v>
      </c>
      <c r="H4816" s="165">
        <f t="shared" si="85"/>
        <v>0.10278745644599303</v>
      </c>
    </row>
    <row r="4817" spans="1:8" x14ac:dyDescent="0.3">
      <c r="A4817" s="167" t="s">
        <v>7699</v>
      </c>
      <c r="B4817" s="168" t="s">
        <v>5727</v>
      </c>
      <c r="C4817" s="168" t="s">
        <v>7695</v>
      </c>
      <c r="D4817" s="169">
        <v>230</v>
      </c>
      <c r="E4817" s="169">
        <v>525</v>
      </c>
      <c r="F4817" s="170">
        <v>1050</v>
      </c>
      <c r="G4817" s="170">
        <v>3450</v>
      </c>
      <c r="H4817" s="165">
        <f t="shared" si="85"/>
        <v>0.15217391304347827</v>
      </c>
    </row>
    <row r="4818" spans="1:8" x14ac:dyDescent="0.3">
      <c r="A4818" s="167" t="s">
        <v>7699</v>
      </c>
      <c r="B4818" s="168" t="s">
        <v>5728</v>
      </c>
      <c r="C4818" s="168" t="s">
        <v>7695</v>
      </c>
      <c r="D4818" s="169">
        <v>335</v>
      </c>
      <c r="E4818" s="169">
        <v>475</v>
      </c>
      <c r="F4818" s="169">
        <v>760</v>
      </c>
      <c r="G4818" s="170">
        <v>2095</v>
      </c>
      <c r="H4818" s="165">
        <f t="shared" si="85"/>
        <v>0.22673031026252982</v>
      </c>
    </row>
    <row r="4819" spans="1:8" x14ac:dyDescent="0.3">
      <c r="A4819" s="167" t="s">
        <v>7699</v>
      </c>
      <c r="B4819" s="168" t="s">
        <v>5729</v>
      </c>
      <c r="C4819" s="168" t="s">
        <v>7695</v>
      </c>
      <c r="D4819" s="169">
        <v>25</v>
      </c>
      <c r="E4819" s="169">
        <v>175</v>
      </c>
      <c r="F4819" s="169">
        <v>365</v>
      </c>
      <c r="G4819" s="169">
        <v>905</v>
      </c>
      <c r="H4819" s="165">
        <f t="shared" si="85"/>
        <v>0.19337016574585636</v>
      </c>
    </row>
    <row r="4820" spans="1:8" x14ac:dyDescent="0.3">
      <c r="A4820" s="167" t="s">
        <v>7699</v>
      </c>
      <c r="B4820" s="168" t="s">
        <v>5730</v>
      </c>
      <c r="C4820" s="168" t="s">
        <v>7695</v>
      </c>
      <c r="D4820" s="169">
        <v>55</v>
      </c>
      <c r="E4820" s="169">
        <v>120</v>
      </c>
      <c r="F4820" s="169">
        <v>130</v>
      </c>
      <c r="G4820" s="170">
        <v>1335</v>
      </c>
      <c r="H4820" s="165">
        <f t="shared" si="85"/>
        <v>8.98876404494382E-2</v>
      </c>
    </row>
    <row r="4821" spans="1:8" x14ac:dyDescent="0.3">
      <c r="A4821" s="167" t="s">
        <v>7699</v>
      </c>
      <c r="B4821" s="168" t="s">
        <v>5731</v>
      </c>
      <c r="C4821" s="168" t="s">
        <v>7695</v>
      </c>
      <c r="D4821" s="169">
        <v>235</v>
      </c>
      <c r="E4821" s="169">
        <v>360</v>
      </c>
      <c r="F4821" s="169">
        <v>940</v>
      </c>
      <c r="G4821" s="170">
        <v>3005</v>
      </c>
      <c r="H4821" s="165">
        <f t="shared" si="85"/>
        <v>0.11980033277870217</v>
      </c>
    </row>
    <row r="4822" spans="1:8" x14ac:dyDescent="0.3">
      <c r="A4822" s="167" t="s">
        <v>7699</v>
      </c>
      <c r="B4822" s="168" t="s">
        <v>5732</v>
      </c>
      <c r="C4822" s="168" t="s">
        <v>7695</v>
      </c>
      <c r="D4822" s="169">
        <v>0</v>
      </c>
      <c r="E4822" s="169">
        <v>80</v>
      </c>
      <c r="F4822" s="169">
        <v>625</v>
      </c>
      <c r="G4822" s="170">
        <v>2005</v>
      </c>
      <c r="H4822" s="165">
        <f t="shared" si="85"/>
        <v>3.9900249376558602E-2</v>
      </c>
    </row>
    <row r="4823" spans="1:8" x14ac:dyDescent="0.3">
      <c r="A4823" s="167" t="s">
        <v>7699</v>
      </c>
      <c r="B4823" s="168" t="s">
        <v>5733</v>
      </c>
      <c r="C4823" s="168" t="s">
        <v>7695</v>
      </c>
      <c r="D4823" s="169">
        <v>305</v>
      </c>
      <c r="E4823" s="169">
        <v>335</v>
      </c>
      <c r="F4823" s="169">
        <v>870</v>
      </c>
      <c r="G4823" s="170">
        <v>4725</v>
      </c>
      <c r="H4823" s="165">
        <f t="shared" si="85"/>
        <v>7.0899470899470893E-2</v>
      </c>
    </row>
    <row r="4824" spans="1:8" x14ac:dyDescent="0.3">
      <c r="A4824" s="167" t="s">
        <v>7699</v>
      </c>
      <c r="B4824" s="168" t="s">
        <v>5734</v>
      </c>
      <c r="C4824" s="168" t="s">
        <v>7695</v>
      </c>
      <c r="D4824" s="169">
        <v>110</v>
      </c>
      <c r="E4824" s="169">
        <v>240</v>
      </c>
      <c r="F4824" s="169">
        <v>800</v>
      </c>
      <c r="G4824" s="170">
        <v>3220</v>
      </c>
      <c r="H4824" s="165">
        <f t="shared" si="85"/>
        <v>7.4534161490683232E-2</v>
      </c>
    </row>
    <row r="4825" spans="1:8" x14ac:dyDescent="0.3">
      <c r="A4825" s="167" t="s">
        <v>7699</v>
      </c>
      <c r="B4825" s="168" t="s">
        <v>5735</v>
      </c>
      <c r="C4825" s="168" t="s">
        <v>7695</v>
      </c>
      <c r="D4825" s="169">
        <v>120</v>
      </c>
      <c r="E4825" s="169">
        <v>150</v>
      </c>
      <c r="F4825" s="169">
        <v>435</v>
      </c>
      <c r="G4825" s="170">
        <v>2630</v>
      </c>
      <c r="H4825" s="165">
        <f t="shared" si="85"/>
        <v>5.7034220532319393E-2</v>
      </c>
    </row>
    <row r="4826" spans="1:8" x14ac:dyDescent="0.3">
      <c r="A4826" s="167" t="s">
        <v>7699</v>
      </c>
      <c r="B4826" s="168" t="s">
        <v>5736</v>
      </c>
      <c r="C4826" s="168" t="s">
        <v>7695</v>
      </c>
      <c r="D4826" s="169">
        <v>85</v>
      </c>
      <c r="E4826" s="169">
        <v>145</v>
      </c>
      <c r="F4826" s="169">
        <v>310</v>
      </c>
      <c r="G4826" s="170">
        <v>1500</v>
      </c>
      <c r="H4826" s="165">
        <f t="shared" si="85"/>
        <v>9.6666666666666665E-2</v>
      </c>
    </row>
    <row r="4827" spans="1:8" x14ac:dyDescent="0.3">
      <c r="A4827" s="167" t="s">
        <v>7699</v>
      </c>
      <c r="B4827" s="168" t="s">
        <v>5737</v>
      </c>
      <c r="C4827" s="168" t="s">
        <v>7695</v>
      </c>
      <c r="D4827" s="169">
        <v>55</v>
      </c>
      <c r="E4827" s="169">
        <v>295</v>
      </c>
      <c r="F4827" s="169">
        <v>405</v>
      </c>
      <c r="G4827" s="170">
        <v>1845</v>
      </c>
      <c r="H4827" s="165">
        <f t="shared" si="85"/>
        <v>0.15989159891598917</v>
      </c>
    </row>
    <row r="4828" spans="1:8" x14ac:dyDescent="0.3">
      <c r="A4828" s="167" t="s">
        <v>7699</v>
      </c>
      <c r="B4828" s="168" t="s">
        <v>5738</v>
      </c>
      <c r="C4828" s="168" t="s">
        <v>7695</v>
      </c>
      <c r="D4828" s="169">
        <v>50</v>
      </c>
      <c r="E4828" s="169">
        <v>165</v>
      </c>
      <c r="F4828" s="169">
        <v>295</v>
      </c>
      <c r="G4828" s="170">
        <v>1835</v>
      </c>
      <c r="H4828" s="165">
        <f t="shared" si="85"/>
        <v>8.9918256130790186E-2</v>
      </c>
    </row>
    <row r="4829" spans="1:8" x14ac:dyDescent="0.3">
      <c r="A4829" s="167" t="s">
        <v>7699</v>
      </c>
      <c r="B4829" s="168" t="s">
        <v>5739</v>
      </c>
      <c r="C4829" s="168" t="s">
        <v>7695</v>
      </c>
      <c r="D4829" s="169">
        <v>105</v>
      </c>
      <c r="E4829" s="169">
        <v>140</v>
      </c>
      <c r="F4829" s="169">
        <v>275</v>
      </c>
      <c r="G4829" s="170">
        <v>1070</v>
      </c>
      <c r="H4829" s="165">
        <f t="shared" si="85"/>
        <v>0.13084112149532709</v>
      </c>
    </row>
    <row r="4830" spans="1:8" x14ac:dyDescent="0.3">
      <c r="A4830" s="167" t="s">
        <v>7699</v>
      </c>
      <c r="B4830" s="168" t="s">
        <v>5740</v>
      </c>
      <c r="C4830" s="168" t="s">
        <v>7695</v>
      </c>
      <c r="D4830" s="169">
        <v>50</v>
      </c>
      <c r="E4830" s="169">
        <v>85</v>
      </c>
      <c r="F4830" s="169">
        <v>280</v>
      </c>
      <c r="G4830" s="170">
        <v>1915</v>
      </c>
      <c r="H4830" s="165">
        <f t="shared" si="85"/>
        <v>4.4386422976501305E-2</v>
      </c>
    </row>
    <row r="4831" spans="1:8" x14ac:dyDescent="0.3">
      <c r="A4831" s="167" t="s">
        <v>7699</v>
      </c>
      <c r="B4831" s="168" t="s">
        <v>5741</v>
      </c>
      <c r="C4831" s="168" t="s">
        <v>7695</v>
      </c>
      <c r="D4831" s="169">
        <v>90</v>
      </c>
      <c r="E4831" s="169">
        <v>90</v>
      </c>
      <c r="F4831" s="169">
        <v>150</v>
      </c>
      <c r="G4831" s="170">
        <v>1920</v>
      </c>
      <c r="H4831" s="165">
        <f t="shared" si="85"/>
        <v>4.6875E-2</v>
      </c>
    </row>
    <row r="4832" spans="1:8" x14ac:dyDescent="0.3">
      <c r="A4832" s="167" t="s">
        <v>7699</v>
      </c>
      <c r="B4832" s="168" t="s">
        <v>5742</v>
      </c>
      <c r="C4832" s="168" t="s">
        <v>7695</v>
      </c>
      <c r="D4832" s="169">
        <v>25</v>
      </c>
      <c r="E4832" s="169">
        <v>130</v>
      </c>
      <c r="F4832" s="169">
        <v>450</v>
      </c>
      <c r="G4832" s="170">
        <v>2185</v>
      </c>
      <c r="H4832" s="165">
        <f t="shared" si="85"/>
        <v>5.9496567505720827E-2</v>
      </c>
    </row>
    <row r="4833" spans="1:8" x14ac:dyDescent="0.3">
      <c r="A4833" s="167" t="s">
        <v>7699</v>
      </c>
      <c r="B4833" s="168" t="s">
        <v>5743</v>
      </c>
      <c r="C4833" s="168" t="s">
        <v>7695</v>
      </c>
      <c r="D4833" s="169">
        <v>200</v>
      </c>
      <c r="E4833" s="169">
        <v>220</v>
      </c>
      <c r="F4833" s="169">
        <v>295</v>
      </c>
      <c r="G4833" s="170">
        <v>1375</v>
      </c>
      <c r="H4833" s="165">
        <f t="shared" si="85"/>
        <v>0.16</v>
      </c>
    </row>
    <row r="4834" spans="1:8" x14ac:dyDescent="0.3">
      <c r="A4834" s="167" t="s">
        <v>7699</v>
      </c>
      <c r="B4834" s="168" t="s">
        <v>5744</v>
      </c>
      <c r="C4834" s="168" t="s">
        <v>7695</v>
      </c>
      <c r="D4834" s="169">
        <v>45</v>
      </c>
      <c r="E4834" s="169">
        <v>160</v>
      </c>
      <c r="F4834" s="169">
        <v>310</v>
      </c>
      <c r="G4834" s="170">
        <v>1755</v>
      </c>
      <c r="H4834" s="165">
        <f t="shared" si="85"/>
        <v>9.1168091168091173E-2</v>
      </c>
    </row>
    <row r="4835" spans="1:8" x14ac:dyDescent="0.3">
      <c r="A4835" s="167" t="s">
        <v>7699</v>
      </c>
      <c r="B4835" s="168" t="s">
        <v>5745</v>
      </c>
      <c r="C4835" s="168" t="s">
        <v>7695</v>
      </c>
      <c r="D4835" s="169">
        <v>0</v>
      </c>
      <c r="E4835" s="169">
        <v>0</v>
      </c>
      <c r="F4835" s="169">
        <v>45</v>
      </c>
      <c r="G4835" s="169">
        <v>665</v>
      </c>
      <c r="H4835" s="165">
        <f t="shared" si="85"/>
        <v>0</v>
      </c>
    </row>
    <row r="4836" spans="1:8" x14ac:dyDescent="0.3">
      <c r="A4836" s="167" t="s">
        <v>7699</v>
      </c>
      <c r="B4836" s="168" t="s">
        <v>5746</v>
      </c>
      <c r="C4836" s="168" t="s">
        <v>7695</v>
      </c>
      <c r="D4836" s="169">
        <v>465</v>
      </c>
      <c r="E4836" s="169">
        <v>540</v>
      </c>
      <c r="F4836" s="169">
        <v>910</v>
      </c>
      <c r="G4836" s="170">
        <v>2210</v>
      </c>
      <c r="H4836" s="165">
        <f t="shared" si="85"/>
        <v>0.24434389140271492</v>
      </c>
    </row>
    <row r="4837" spans="1:8" x14ac:dyDescent="0.3">
      <c r="A4837" s="167" t="s">
        <v>7699</v>
      </c>
      <c r="B4837" s="168" t="s">
        <v>5747</v>
      </c>
      <c r="C4837" s="168" t="s">
        <v>7695</v>
      </c>
      <c r="D4837" s="169">
        <v>525</v>
      </c>
      <c r="E4837" s="170">
        <v>1040</v>
      </c>
      <c r="F4837" s="170">
        <v>1685</v>
      </c>
      <c r="G4837" s="170">
        <v>3325</v>
      </c>
      <c r="H4837" s="165">
        <f t="shared" si="85"/>
        <v>0.31278195488721805</v>
      </c>
    </row>
    <row r="4838" spans="1:8" x14ac:dyDescent="0.3">
      <c r="A4838" s="167" t="s">
        <v>7699</v>
      </c>
      <c r="B4838" s="168" t="s">
        <v>5748</v>
      </c>
      <c r="C4838" s="168" t="s">
        <v>7695</v>
      </c>
      <c r="D4838" s="169">
        <v>50</v>
      </c>
      <c r="E4838" s="169">
        <v>360</v>
      </c>
      <c r="F4838" s="169">
        <v>440</v>
      </c>
      <c r="G4838" s="169">
        <v>905</v>
      </c>
      <c r="H4838" s="165">
        <f t="shared" si="85"/>
        <v>0.39779005524861877</v>
      </c>
    </row>
    <row r="4839" spans="1:8" x14ac:dyDescent="0.3">
      <c r="A4839" s="167" t="s">
        <v>7699</v>
      </c>
      <c r="B4839" s="168" t="s">
        <v>5749</v>
      </c>
      <c r="C4839" s="168" t="s">
        <v>7695</v>
      </c>
      <c r="D4839" s="169">
        <v>30</v>
      </c>
      <c r="E4839" s="169">
        <v>65</v>
      </c>
      <c r="F4839" s="169">
        <v>790</v>
      </c>
      <c r="G4839" s="170">
        <v>2395</v>
      </c>
      <c r="H4839" s="165">
        <f t="shared" si="85"/>
        <v>2.7139874739039668E-2</v>
      </c>
    </row>
    <row r="4840" spans="1:8" x14ac:dyDescent="0.3">
      <c r="A4840" s="167" t="s">
        <v>7699</v>
      </c>
      <c r="B4840" s="168" t="s">
        <v>5750</v>
      </c>
      <c r="C4840" s="168" t="s">
        <v>7695</v>
      </c>
      <c r="D4840" s="169">
        <v>65</v>
      </c>
      <c r="E4840" s="169">
        <v>155</v>
      </c>
      <c r="F4840" s="169">
        <v>265</v>
      </c>
      <c r="G4840" s="170">
        <v>1515</v>
      </c>
      <c r="H4840" s="165">
        <f t="shared" si="85"/>
        <v>0.10231023102310231</v>
      </c>
    </row>
    <row r="4841" spans="1:8" x14ac:dyDescent="0.3">
      <c r="A4841" s="167" t="s">
        <v>7699</v>
      </c>
      <c r="B4841" s="168" t="s">
        <v>5751</v>
      </c>
      <c r="C4841" s="168" t="s">
        <v>7695</v>
      </c>
      <c r="D4841" s="169">
        <v>10</v>
      </c>
      <c r="E4841" s="169">
        <v>80</v>
      </c>
      <c r="F4841" s="169">
        <v>210</v>
      </c>
      <c r="G4841" s="170">
        <v>1925</v>
      </c>
      <c r="H4841" s="165">
        <f t="shared" si="85"/>
        <v>4.1558441558441558E-2</v>
      </c>
    </row>
    <row r="4842" spans="1:8" x14ac:dyDescent="0.3">
      <c r="A4842" s="167" t="s">
        <v>7699</v>
      </c>
      <c r="B4842" s="168" t="s">
        <v>5752</v>
      </c>
      <c r="C4842" s="168" t="s">
        <v>7695</v>
      </c>
      <c r="D4842" s="169">
        <v>40</v>
      </c>
      <c r="E4842" s="169">
        <v>50</v>
      </c>
      <c r="F4842" s="169">
        <v>90</v>
      </c>
      <c r="G4842" s="169">
        <v>910</v>
      </c>
      <c r="H4842" s="165">
        <f t="shared" si="85"/>
        <v>5.4945054945054944E-2</v>
      </c>
    </row>
    <row r="4843" spans="1:8" x14ac:dyDescent="0.3">
      <c r="A4843" s="167" t="s">
        <v>7699</v>
      </c>
      <c r="B4843" s="168" t="s">
        <v>5753</v>
      </c>
      <c r="C4843" s="168" t="s">
        <v>7695</v>
      </c>
      <c r="D4843" s="169">
        <v>255</v>
      </c>
      <c r="E4843" s="169">
        <v>330</v>
      </c>
      <c r="F4843" s="169">
        <v>625</v>
      </c>
      <c r="G4843" s="170">
        <v>1530</v>
      </c>
      <c r="H4843" s="165">
        <f t="shared" si="85"/>
        <v>0.21568627450980393</v>
      </c>
    </row>
    <row r="4844" spans="1:8" x14ac:dyDescent="0.3">
      <c r="A4844" s="167" t="s">
        <v>7699</v>
      </c>
      <c r="B4844" s="168" t="s">
        <v>5754</v>
      </c>
      <c r="C4844" s="168" t="s">
        <v>7695</v>
      </c>
      <c r="D4844" s="169">
        <v>70</v>
      </c>
      <c r="E4844" s="169">
        <v>315</v>
      </c>
      <c r="F4844" s="169">
        <v>450</v>
      </c>
      <c r="G4844" s="170">
        <v>3130</v>
      </c>
      <c r="H4844" s="165">
        <f t="shared" si="85"/>
        <v>0.10063897763578275</v>
      </c>
    </row>
    <row r="4845" spans="1:8" x14ac:dyDescent="0.3">
      <c r="A4845" s="167" t="s">
        <v>7699</v>
      </c>
      <c r="B4845" s="168" t="s">
        <v>5755</v>
      </c>
      <c r="C4845" s="168" t="s">
        <v>7695</v>
      </c>
      <c r="D4845" s="169">
        <v>105</v>
      </c>
      <c r="E4845" s="169">
        <v>330</v>
      </c>
      <c r="F4845" s="169">
        <v>660</v>
      </c>
      <c r="G4845" s="170">
        <v>1990</v>
      </c>
      <c r="H4845" s="165">
        <f t="shared" si="85"/>
        <v>0.16582914572864321</v>
      </c>
    </row>
    <row r="4846" spans="1:8" x14ac:dyDescent="0.3">
      <c r="A4846" s="167" t="s">
        <v>7699</v>
      </c>
      <c r="B4846" s="168" t="s">
        <v>5756</v>
      </c>
      <c r="C4846" s="168" t="s">
        <v>7695</v>
      </c>
      <c r="D4846" s="169">
        <v>505</v>
      </c>
      <c r="E4846" s="169">
        <v>970</v>
      </c>
      <c r="F4846" s="170">
        <v>1340</v>
      </c>
      <c r="G4846" s="170">
        <v>2050</v>
      </c>
      <c r="H4846" s="165">
        <f t="shared" si="85"/>
        <v>0.47317073170731705</v>
      </c>
    </row>
    <row r="4847" spans="1:8" x14ac:dyDescent="0.3">
      <c r="A4847" s="167" t="s">
        <v>7699</v>
      </c>
      <c r="B4847" s="168" t="s">
        <v>5757</v>
      </c>
      <c r="C4847" s="168" t="s">
        <v>7695</v>
      </c>
      <c r="D4847" s="169">
        <v>425</v>
      </c>
      <c r="E4847" s="169">
        <v>670</v>
      </c>
      <c r="F4847" s="170">
        <v>1120</v>
      </c>
      <c r="G4847" s="170">
        <v>1805</v>
      </c>
      <c r="H4847" s="165">
        <f t="shared" si="85"/>
        <v>0.37119113573407203</v>
      </c>
    </row>
    <row r="4848" spans="1:8" x14ac:dyDescent="0.3">
      <c r="A4848" s="167" t="s">
        <v>7699</v>
      </c>
      <c r="B4848" s="168" t="s">
        <v>5758</v>
      </c>
      <c r="C4848" s="168" t="s">
        <v>7695</v>
      </c>
      <c r="D4848" s="169">
        <v>50</v>
      </c>
      <c r="E4848" s="169">
        <v>135</v>
      </c>
      <c r="F4848" s="169">
        <v>300</v>
      </c>
      <c r="G4848" s="170">
        <v>1105</v>
      </c>
      <c r="H4848" s="165">
        <f t="shared" si="85"/>
        <v>0.12217194570135746</v>
      </c>
    </row>
    <row r="4849" spans="1:8" x14ac:dyDescent="0.3">
      <c r="A4849" s="167" t="s">
        <v>7699</v>
      </c>
      <c r="B4849" s="168" t="s">
        <v>5759</v>
      </c>
      <c r="C4849" s="168" t="s">
        <v>7695</v>
      </c>
      <c r="D4849" s="169">
        <v>20</v>
      </c>
      <c r="E4849" s="169">
        <v>65</v>
      </c>
      <c r="F4849" s="169">
        <v>225</v>
      </c>
      <c r="G4849" s="169">
        <v>905</v>
      </c>
      <c r="H4849" s="165">
        <f t="shared" si="85"/>
        <v>7.18232044198895E-2</v>
      </c>
    </row>
    <row r="4850" spans="1:8" x14ac:dyDescent="0.3">
      <c r="A4850" s="167" t="s">
        <v>7699</v>
      </c>
      <c r="B4850" s="168" t="s">
        <v>5760</v>
      </c>
      <c r="C4850" s="168" t="s">
        <v>7695</v>
      </c>
      <c r="D4850" s="169">
        <v>65</v>
      </c>
      <c r="E4850" s="169">
        <v>165</v>
      </c>
      <c r="F4850" s="169">
        <v>680</v>
      </c>
      <c r="G4850" s="170">
        <v>3235</v>
      </c>
      <c r="H4850" s="165">
        <f t="shared" si="85"/>
        <v>5.1004636785162288E-2</v>
      </c>
    </row>
    <row r="4851" spans="1:8" x14ac:dyDescent="0.3">
      <c r="A4851" s="167" t="s">
        <v>7699</v>
      </c>
      <c r="B4851" s="168" t="s">
        <v>5761</v>
      </c>
      <c r="C4851" s="168" t="s">
        <v>7695</v>
      </c>
      <c r="D4851" s="169">
        <v>0</v>
      </c>
      <c r="E4851" s="169">
        <v>150</v>
      </c>
      <c r="F4851" s="169">
        <v>310</v>
      </c>
      <c r="G4851" s="170">
        <v>2860</v>
      </c>
      <c r="H4851" s="165">
        <f t="shared" si="85"/>
        <v>5.2447552447552448E-2</v>
      </c>
    </row>
    <row r="4852" spans="1:8" x14ac:dyDescent="0.3">
      <c r="A4852" s="167" t="s">
        <v>7699</v>
      </c>
      <c r="B4852" s="168" t="s">
        <v>5762</v>
      </c>
      <c r="C4852" s="168" t="s">
        <v>7695</v>
      </c>
      <c r="D4852" s="169">
        <v>100</v>
      </c>
      <c r="E4852" s="169">
        <v>145</v>
      </c>
      <c r="F4852" s="169">
        <v>310</v>
      </c>
      <c r="G4852" s="169">
        <v>995</v>
      </c>
      <c r="H4852" s="165">
        <f t="shared" si="85"/>
        <v>0.14572864321608039</v>
      </c>
    </row>
    <row r="4853" spans="1:8" x14ac:dyDescent="0.3">
      <c r="A4853" s="167" t="s">
        <v>7699</v>
      </c>
      <c r="B4853" s="168" t="s">
        <v>5763</v>
      </c>
      <c r="C4853" s="168" t="s">
        <v>7695</v>
      </c>
      <c r="D4853" s="169">
        <v>20</v>
      </c>
      <c r="E4853" s="169">
        <v>60</v>
      </c>
      <c r="F4853" s="169">
        <v>195</v>
      </c>
      <c r="G4853" s="170">
        <v>1220</v>
      </c>
      <c r="H4853" s="165">
        <f t="shared" si="85"/>
        <v>4.9180327868852458E-2</v>
      </c>
    </row>
    <row r="4854" spans="1:8" x14ac:dyDescent="0.3">
      <c r="A4854" s="167" t="s">
        <v>7699</v>
      </c>
      <c r="B4854" s="168" t="s">
        <v>5764</v>
      </c>
      <c r="C4854" s="168" t="s">
        <v>7695</v>
      </c>
      <c r="D4854" s="169">
        <v>80</v>
      </c>
      <c r="E4854" s="169">
        <v>230</v>
      </c>
      <c r="F4854" s="169">
        <v>495</v>
      </c>
      <c r="G4854" s="170">
        <v>1625</v>
      </c>
      <c r="H4854" s="165">
        <f t="shared" si="85"/>
        <v>0.14153846153846153</v>
      </c>
    </row>
    <row r="4855" spans="1:8" x14ac:dyDescent="0.3">
      <c r="A4855" s="167" t="s">
        <v>7699</v>
      </c>
      <c r="B4855" s="168" t="s">
        <v>5765</v>
      </c>
      <c r="C4855" s="168" t="s">
        <v>7695</v>
      </c>
      <c r="D4855" s="169">
        <v>360</v>
      </c>
      <c r="E4855" s="169">
        <v>520</v>
      </c>
      <c r="F4855" s="169">
        <v>815</v>
      </c>
      <c r="G4855" s="170">
        <v>2805</v>
      </c>
      <c r="H4855" s="165">
        <f t="shared" si="85"/>
        <v>0.18538324420677363</v>
      </c>
    </row>
    <row r="4856" spans="1:8" x14ac:dyDescent="0.3">
      <c r="A4856" s="167" t="s">
        <v>7699</v>
      </c>
      <c r="B4856" s="168" t="s">
        <v>5766</v>
      </c>
      <c r="C4856" s="168" t="s">
        <v>7695</v>
      </c>
      <c r="D4856" s="169">
        <v>310</v>
      </c>
      <c r="E4856" s="169">
        <v>400</v>
      </c>
      <c r="F4856" s="169">
        <v>800</v>
      </c>
      <c r="G4856" s="170">
        <v>1910</v>
      </c>
      <c r="H4856" s="165">
        <f t="shared" si="85"/>
        <v>0.20942408376963351</v>
      </c>
    </row>
    <row r="4857" spans="1:8" x14ac:dyDescent="0.3">
      <c r="A4857" s="167" t="s">
        <v>7699</v>
      </c>
      <c r="B4857" s="168" t="s">
        <v>5767</v>
      </c>
      <c r="C4857" s="168" t="s">
        <v>7695</v>
      </c>
      <c r="D4857" s="169">
        <v>15</v>
      </c>
      <c r="E4857" s="169">
        <v>65</v>
      </c>
      <c r="F4857" s="169">
        <v>280</v>
      </c>
      <c r="G4857" s="169">
        <v>920</v>
      </c>
      <c r="H4857" s="165">
        <f t="shared" si="85"/>
        <v>7.0652173913043473E-2</v>
      </c>
    </row>
    <row r="4858" spans="1:8" x14ac:dyDescent="0.3">
      <c r="A4858" s="167" t="s">
        <v>7699</v>
      </c>
      <c r="B4858" s="168" t="s">
        <v>5768</v>
      </c>
      <c r="C4858" s="168" t="s">
        <v>7695</v>
      </c>
      <c r="D4858" s="169">
        <v>295</v>
      </c>
      <c r="E4858" s="169">
        <v>710</v>
      </c>
      <c r="F4858" s="169">
        <v>950</v>
      </c>
      <c r="G4858" s="170">
        <v>1290</v>
      </c>
      <c r="H4858" s="165">
        <f t="shared" si="85"/>
        <v>0.55038759689922478</v>
      </c>
    </row>
    <row r="4859" spans="1:8" x14ac:dyDescent="0.3">
      <c r="A4859" s="167" t="s">
        <v>7699</v>
      </c>
      <c r="B4859" s="168" t="s">
        <v>5769</v>
      </c>
      <c r="C4859" s="168" t="s">
        <v>7695</v>
      </c>
      <c r="D4859" s="169">
        <v>80</v>
      </c>
      <c r="E4859" s="169">
        <v>505</v>
      </c>
      <c r="F4859" s="169">
        <v>635</v>
      </c>
      <c r="G4859" s="170">
        <v>1125</v>
      </c>
      <c r="H4859" s="165">
        <f t="shared" si="85"/>
        <v>0.44888888888888889</v>
      </c>
    </row>
    <row r="4860" spans="1:8" x14ac:dyDescent="0.3">
      <c r="A4860" s="167" t="s">
        <v>7699</v>
      </c>
      <c r="B4860" s="168" t="s">
        <v>5770</v>
      </c>
      <c r="C4860" s="168" t="s">
        <v>7695</v>
      </c>
      <c r="D4860" s="169">
        <v>195</v>
      </c>
      <c r="E4860" s="169">
        <v>210</v>
      </c>
      <c r="F4860" s="169">
        <v>645</v>
      </c>
      <c r="G4860" s="170">
        <v>1330</v>
      </c>
      <c r="H4860" s="165">
        <f t="shared" si="85"/>
        <v>0.15789473684210525</v>
      </c>
    </row>
    <row r="4861" spans="1:8" x14ac:dyDescent="0.3">
      <c r="A4861" s="167" t="s">
        <v>7699</v>
      </c>
      <c r="B4861" s="168" t="s">
        <v>5771</v>
      </c>
      <c r="C4861" s="168" t="s">
        <v>7695</v>
      </c>
      <c r="D4861" s="169">
        <v>505</v>
      </c>
      <c r="E4861" s="170">
        <v>1085</v>
      </c>
      <c r="F4861" s="170">
        <v>1630</v>
      </c>
      <c r="G4861" s="170">
        <v>2475</v>
      </c>
      <c r="H4861" s="165">
        <f t="shared" si="85"/>
        <v>0.43838383838383838</v>
      </c>
    </row>
    <row r="4862" spans="1:8" x14ac:dyDescent="0.3">
      <c r="A4862" s="167" t="s">
        <v>7699</v>
      </c>
      <c r="B4862" s="168" t="s">
        <v>5772</v>
      </c>
      <c r="C4862" s="168" t="s">
        <v>7695</v>
      </c>
      <c r="D4862" s="169">
        <v>300</v>
      </c>
      <c r="E4862" s="170">
        <v>1045</v>
      </c>
      <c r="F4862" s="170">
        <v>1510</v>
      </c>
      <c r="G4862" s="170">
        <v>2065</v>
      </c>
      <c r="H4862" s="165">
        <f t="shared" si="85"/>
        <v>0.50605326876513312</v>
      </c>
    </row>
    <row r="4863" spans="1:8" x14ac:dyDescent="0.3">
      <c r="A4863" s="167" t="s">
        <v>7699</v>
      </c>
      <c r="B4863" s="168" t="s">
        <v>5773</v>
      </c>
      <c r="C4863" s="168" t="s">
        <v>7695</v>
      </c>
      <c r="D4863" s="169">
        <v>250</v>
      </c>
      <c r="E4863" s="169">
        <v>700</v>
      </c>
      <c r="F4863" s="170">
        <v>1110</v>
      </c>
      <c r="G4863" s="170">
        <v>1705</v>
      </c>
      <c r="H4863" s="165">
        <f t="shared" si="85"/>
        <v>0.41055718475073316</v>
      </c>
    </row>
    <row r="4864" spans="1:8" x14ac:dyDescent="0.3">
      <c r="A4864" s="167" t="s">
        <v>7699</v>
      </c>
      <c r="B4864" s="168" t="s">
        <v>5774</v>
      </c>
      <c r="C4864" s="168" t="s">
        <v>7695</v>
      </c>
      <c r="D4864" s="169">
        <v>360</v>
      </c>
      <c r="E4864" s="169">
        <v>965</v>
      </c>
      <c r="F4864" s="170">
        <v>1620</v>
      </c>
      <c r="G4864" s="170">
        <v>2030</v>
      </c>
      <c r="H4864" s="165">
        <f t="shared" si="85"/>
        <v>0.47536945812807879</v>
      </c>
    </row>
    <row r="4865" spans="1:8" x14ac:dyDescent="0.3">
      <c r="A4865" s="167" t="s">
        <v>7699</v>
      </c>
      <c r="B4865" s="168" t="s">
        <v>5775</v>
      </c>
      <c r="C4865" s="168" t="s">
        <v>7695</v>
      </c>
      <c r="D4865" s="169">
        <v>445</v>
      </c>
      <c r="E4865" s="169">
        <v>780</v>
      </c>
      <c r="F4865" s="170">
        <v>1555</v>
      </c>
      <c r="G4865" s="170">
        <v>2380</v>
      </c>
      <c r="H4865" s="165">
        <f t="shared" si="85"/>
        <v>0.32773109243697479</v>
      </c>
    </row>
    <row r="4866" spans="1:8" x14ac:dyDescent="0.3">
      <c r="A4866" s="167" t="s">
        <v>7699</v>
      </c>
      <c r="B4866" s="168" t="s">
        <v>5776</v>
      </c>
      <c r="C4866" s="168" t="s">
        <v>7695</v>
      </c>
      <c r="D4866" s="169">
        <v>120</v>
      </c>
      <c r="E4866" s="169">
        <v>605</v>
      </c>
      <c r="F4866" s="169">
        <v>965</v>
      </c>
      <c r="G4866" s="170">
        <v>3370</v>
      </c>
      <c r="H4866" s="165">
        <f t="shared" si="85"/>
        <v>0.17952522255192879</v>
      </c>
    </row>
    <row r="4867" spans="1:8" x14ac:dyDescent="0.3">
      <c r="A4867" s="167" t="s">
        <v>7699</v>
      </c>
      <c r="B4867" s="168" t="s">
        <v>5777</v>
      </c>
      <c r="C4867" s="168" t="s">
        <v>7695</v>
      </c>
      <c r="D4867" s="169">
        <v>845</v>
      </c>
      <c r="E4867" s="170">
        <v>1255</v>
      </c>
      <c r="F4867" s="170">
        <v>1450</v>
      </c>
      <c r="G4867" s="170">
        <v>1705</v>
      </c>
      <c r="H4867" s="165">
        <f t="shared" si="85"/>
        <v>0.73607038123167157</v>
      </c>
    </row>
    <row r="4868" spans="1:8" x14ac:dyDescent="0.3">
      <c r="A4868" s="167" t="s">
        <v>7699</v>
      </c>
      <c r="B4868" s="168" t="s">
        <v>5778</v>
      </c>
      <c r="C4868" s="168" t="s">
        <v>7695</v>
      </c>
      <c r="D4868" s="169">
        <v>20</v>
      </c>
      <c r="E4868" s="169">
        <v>215</v>
      </c>
      <c r="F4868" s="169">
        <v>785</v>
      </c>
      <c r="G4868" s="170">
        <v>1235</v>
      </c>
      <c r="H4868" s="165">
        <f t="shared" ref="H4868:H4931" si="86">E4868/G4868</f>
        <v>0.17408906882591094</v>
      </c>
    </row>
    <row r="4869" spans="1:8" x14ac:dyDescent="0.3">
      <c r="A4869" s="167" t="s">
        <v>7699</v>
      </c>
      <c r="B4869" s="168" t="s">
        <v>5779</v>
      </c>
      <c r="C4869" s="168" t="s">
        <v>7695</v>
      </c>
      <c r="D4869" s="169">
        <v>375</v>
      </c>
      <c r="E4869" s="169">
        <v>590</v>
      </c>
      <c r="F4869" s="169">
        <v>795</v>
      </c>
      <c r="G4869" s="170">
        <v>1700</v>
      </c>
      <c r="H4869" s="165">
        <f t="shared" si="86"/>
        <v>0.34705882352941175</v>
      </c>
    </row>
    <row r="4870" spans="1:8" x14ac:dyDescent="0.3">
      <c r="A4870" s="167" t="s">
        <v>7699</v>
      </c>
      <c r="B4870" s="168" t="s">
        <v>5780</v>
      </c>
      <c r="C4870" s="168" t="s">
        <v>7695</v>
      </c>
      <c r="D4870" s="169">
        <v>260</v>
      </c>
      <c r="E4870" s="169">
        <v>680</v>
      </c>
      <c r="F4870" s="169">
        <v>845</v>
      </c>
      <c r="G4870" s="170">
        <v>1360</v>
      </c>
      <c r="H4870" s="165">
        <f t="shared" si="86"/>
        <v>0.5</v>
      </c>
    </row>
    <row r="4871" spans="1:8" x14ac:dyDescent="0.3">
      <c r="A4871" s="167" t="s">
        <v>7699</v>
      </c>
      <c r="B4871" s="168" t="s">
        <v>5781</v>
      </c>
      <c r="C4871" s="168" t="s">
        <v>7695</v>
      </c>
      <c r="D4871" s="169">
        <v>150</v>
      </c>
      <c r="E4871" s="169">
        <v>400</v>
      </c>
      <c r="F4871" s="169">
        <v>935</v>
      </c>
      <c r="G4871" s="170">
        <v>2025</v>
      </c>
      <c r="H4871" s="165">
        <f t="shared" si="86"/>
        <v>0.19753086419753085</v>
      </c>
    </row>
    <row r="4872" spans="1:8" x14ac:dyDescent="0.3">
      <c r="A4872" s="167" t="s">
        <v>7699</v>
      </c>
      <c r="B4872" s="168" t="s">
        <v>5782</v>
      </c>
      <c r="C4872" s="168" t="s">
        <v>7695</v>
      </c>
      <c r="D4872" s="169">
        <v>555</v>
      </c>
      <c r="E4872" s="169">
        <v>725</v>
      </c>
      <c r="F4872" s="170">
        <v>1065</v>
      </c>
      <c r="G4872" s="170">
        <v>2295</v>
      </c>
      <c r="H4872" s="165">
        <f t="shared" si="86"/>
        <v>0.31590413943355122</v>
      </c>
    </row>
    <row r="4873" spans="1:8" x14ac:dyDescent="0.3">
      <c r="A4873" s="167" t="s">
        <v>7699</v>
      </c>
      <c r="B4873" s="168" t="s">
        <v>5783</v>
      </c>
      <c r="C4873" s="168" t="s">
        <v>7695</v>
      </c>
      <c r="D4873" s="169">
        <v>365</v>
      </c>
      <c r="E4873" s="169">
        <v>490</v>
      </c>
      <c r="F4873" s="170">
        <v>1075</v>
      </c>
      <c r="G4873" s="170">
        <v>4960</v>
      </c>
      <c r="H4873" s="165">
        <f t="shared" si="86"/>
        <v>9.8790322580645157E-2</v>
      </c>
    </row>
    <row r="4874" spans="1:8" x14ac:dyDescent="0.3">
      <c r="A4874" s="167" t="s">
        <v>7699</v>
      </c>
      <c r="B4874" s="168" t="s">
        <v>5784</v>
      </c>
      <c r="C4874" s="168" t="s">
        <v>7695</v>
      </c>
      <c r="D4874" s="169">
        <v>255</v>
      </c>
      <c r="E4874" s="169">
        <v>805</v>
      </c>
      <c r="F4874" s="170">
        <v>1270</v>
      </c>
      <c r="G4874" s="170">
        <v>2550</v>
      </c>
      <c r="H4874" s="165">
        <f t="shared" si="86"/>
        <v>0.31568627450980391</v>
      </c>
    </row>
    <row r="4875" spans="1:8" x14ac:dyDescent="0.3">
      <c r="A4875" s="167" t="s">
        <v>7699</v>
      </c>
      <c r="B4875" s="168" t="s">
        <v>5785</v>
      </c>
      <c r="C4875" s="168" t="s">
        <v>7695</v>
      </c>
      <c r="D4875" s="169">
        <v>155</v>
      </c>
      <c r="E4875" s="169">
        <v>210</v>
      </c>
      <c r="F4875" s="169">
        <v>795</v>
      </c>
      <c r="G4875" s="170">
        <v>1420</v>
      </c>
      <c r="H4875" s="165">
        <f t="shared" si="86"/>
        <v>0.14788732394366197</v>
      </c>
    </row>
    <row r="4876" spans="1:8" x14ac:dyDescent="0.3">
      <c r="A4876" s="167" t="s">
        <v>7699</v>
      </c>
      <c r="B4876" s="168" t="s">
        <v>5786</v>
      </c>
      <c r="C4876" s="168" t="s">
        <v>7695</v>
      </c>
      <c r="D4876" s="169">
        <v>200</v>
      </c>
      <c r="E4876" s="169">
        <v>675</v>
      </c>
      <c r="F4876" s="170">
        <v>1435</v>
      </c>
      <c r="G4876" s="170">
        <v>3585</v>
      </c>
      <c r="H4876" s="165">
        <f t="shared" si="86"/>
        <v>0.18828451882845187</v>
      </c>
    </row>
    <row r="4877" spans="1:8" x14ac:dyDescent="0.3">
      <c r="A4877" s="167" t="s">
        <v>7699</v>
      </c>
      <c r="B4877" s="168" t="s">
        <v>5787</v>
      </c>
      <c r="C4877" s="168" t="s">
        <v>7695</v>
      </c>
      <c r="D4877" s="169">
        <v>460</v>
      </c>
      <c r="E4877" s="169">
        <v>530</v>
      </c>
      <c r="F4877" s="169">
        <v>630</v>
      </c>
      <c r="G4877" s="170">
        <v>1430</v>
      </c>
      <c r="H4877" s="165">
        <f t="shared" si="86"/>
        <v>0.37062937062937062</v>
      </c>
    </row>
    <row r="4878" spans="1:8" x14ac:dyDescent="0.3">
      <c r="A4878" s="167" t="s">
        <v>7699</v>
      </c>
      <c r="B4878" s="168" t="s">
        <v>5788</v>
      </c>
      <c r="C4878" s="168" t="s">
        <v>7695</v>
      </c>
      <c r="D4878" s="169">
        <v>135</v>
      </c>
      <c r="E4878" s="169">
        <v>495</v>
      </c>
      <c r="F4878" s="169">
        <v>515</v>
      </c>
      <c r="G4878" s="169">
        <v>900</v>
      </c>
      <c r="H4878" s="165">
        <f t="shared" si="86"/>
        <v>0.55000000000000004</v>
      </c>
    </row>
    <row r="4879" spans="1:8" x14ac:dyDescent="0.3">
      <c r="A4879" s="167" t="s">
        <v>7699</v>
      </c>
      <c r="B4879" s="168" t="s">
        <v>5789</v>
      </c>
      <c r="C4879" s="168" t="s">
        <v>7695</v>
      </c>
      <c r="D4879" s="169">
        <v>575</v>
      </c>
      <c r="E4879" s="169">
        <v>895</v>
      </c>
      <c r="F4879" s="169">
        <v>985</v>
      </c>
      <c r="G4879" s="170">
        <v>1260</v>
      </c>
      <c r="H4879" s="165">
        <f t="shared" si="86"/>
        <v>0.71031746031746035</v>
      </c>
    </row>
    <row r="4880" spans="1:8" x14ac:dyDescent="0.3">
      <c r="A4880" s="167" t="s">
        <v>7699</v>
      </c>
      <c r="B4880" s="168" t="s">
        <v>5790</v>
      </c>
      <c r="C4880" s="168" t="s">
        <v>7695</v>
      </c>
      <c r="D4880" s="169">
        <v>870</v>
      </c>
      <c r="E4880" s="170">
        <v>1420</v>
      </c>
      <c r="F4880" s="170">
        <v>1595</v>
      </c>
      <c r="G4880" s="170">
        <v>1705</v>
      </c>
      <c r="H4880" s="165">
        <f t="shared" si="86"/>
        <v>0.83284457478005869</v>
      </c>
    </row>
    <row r="4881" spans="1:8" x14ac:dyDescent="0.3">
      <c r="A4881" s="167" t="s">
        <v>7699</v>
      </c>
      <c r="B4881" s="168" t="s">
        <v>5791</v>
      </c>
      <c r="C4881" s="168" t="s">
        <v>7695</v>
      </c>
      <c r="D4881" s="169">
        <v>485</v>
      </c>
      <c r="E4881" s="169">
        <v>610</v>
      </c>
      <c r="F4881" s="169">
        <v>710</v>
      </c>
      <c r="G4881" s="170">
        <v>1100</v>
      </c>
      <c r="H4881" s="165">
        <f t="shared" si="86"/>
        <v>0.55454545454545456</v>
      </c>
    </row>
    <row r="4882" spans="1:8" x14ac:dyDescent="0.3">
      <c r="A4882" s="167" t="s">
        <v>7699</v>
      </c>
      <c r="B4882" s="168" t="s">
        <v>5792</v>
      </c>
      <c r="C4882" s="168" t="s">
        <v>7695</v>
      </c>
      <c r="D4882" s="169">
        <v>215</v>
      </c>
      <c r="E4882" s="169">
        <v>410</v>
      </c>
      <c r="F4882" s="169">
        <v>425</v>
      </c>
      <c r="G4882" s="169">
        <v>905</v>
      </c>
      <c r="H4882" s="165">
        <f t="shared" si="86"/>
        <v>0.45303867403314918</v>
      </c>
    </row>
    <row r="4883" spans="1:8" x14ac:dyDescent="0.3">
      <c r="A4883" s="167" t="s">
        <v>7699</v>
      </c>
      <c r="B4883" s="168" t="s">
        <v>5793</v>
      </c>
      <c r="C4883" s="168" t="s">
        <v>7695</v>
      </c>
      <c r="D4883" s="169">
        <v>60</v>
      </c>
      <c r="E4883" s="169">
        <v>115</v>
      </c>
      <c r="F4883" s="169">
        <v>140</v>
      </c>
      <c r="G4883" s="169">
        <v>325</v>
      </c>
      <c r="H4883" s="165">
        <f t="shared" si="86"/>
        <v>0.35384615384615387</v>
      </c>
    </row>
    <row r="4884" spans="1:8" x14ac:dyDescent="0.3">
      <c r="A4884" s="167" t="s">
        <v>7699</v>
      </c>
      <c r="B4884" s="168" t="s">
        <v>5794</v>
      </c>
      <c r="C4884" s="168" t="s">
        <v>7695</v>
      </c>
      <c r="D4884" s="169">
        <v>290</v>
      </c>
      <c r="E4884" s="169">
        <v>515</v>
      </c>
      <c r="F4884" s="169">
        <v>620</v>
      </c>
      <c r="G4884" s="170">
        <v>1145</v>
      </c>
      <c r="H4884" s="165">
        <f t="shared" si="86"/>
        <v>0.44978165938864628</v>
      </c>
    </row>
    <row r="4885" spans="1:8" x14ac:dyDescent="0.3">
      <c r="A4885" s="167" t="s">
        <v>7699</v>
      </c>
      <c r="B4885" s="168" t="s">
        <v>5795</v>
      </c>
      <c r="C4885" s="168" t="s">
        <v>7695</v>
      </c>
      <c r="D4885" s="169">
        <v>615</v>
      </c>
      <c r="E4885" s="170">
        <v>1150</v>
      </c>
      <c r="F4885" s="170">
        <v>1665</v>
      </c>
      <c r="G4885" s="170">
        <v>2255</v>
      </c>
      <c r="H4885" s="165">
        <f t="shared" si="86"/>
        <v>0.50997782705099781</v>
      </c>
    </row>
    <row r="4886" spans="1:8" x14ac:dyDescent="0.3">
      <c r="A4886" s="167" t="s">
        <v>7699</v>
      </c>
      <c r="B4886" s="168" t="s">
        <v>5796</v>
      </c>
      <c r="C4886" s="168" t="s">
        <v>7695</v>
      </c>
      <c r="D4886" s="169">
        <v>210</v>
      </c>
      <c r="E4886" s="169">
        <v>290</v>
      </c>
      <c r="F4886" s="169">
        <v>520</v>
      </c>
      <c r="G4886" s="170">
        <v>1655</v>
      </c>
      <c r="H4886" s="165">
        <f t="shared" si="86"/>
        <v>0.17522658610271905</v>
      </c>
    </row>
    <row r="4887" spans="1:8" x14ac:dyDescent="0.3">
      <c r="A4887" s="167" t="s">
        <v>7699</v>
      </c>
      <c r="B4887" s="168" t="s">
        <v>5797</v>
      </c>
      <c r="C4887" s="168" t="s">
        <v>7695</v>
      </c>
      <c r="D4887" s="169">
        <v>350</v>
      </c>
      <c r="E4887" s="169">
        <v>440</v>
      </c>
      <c r="F4887" s="169">
        <v>550</v>
      </c>
      <c r="G4887" s="170">
        <v>1475</v>
      </c>
      <c r="H4887" s="165">
        <f t="shared" si="86"/>
        <v>0.29830508474576273</v>
      </c>
    </row>
    <row r="4888" spans="1:8" x14ac:dyDescent="0.3">
      <c r="A4888" s="167" t="s">
        <v>7699</v>
      </c>
      <c r="B4888" s="168" t="s">
        <v>5798</v>
      </c>
      <c r="C4888" s="168" t="s">
        <v>7695</v>
      </c>
      <c r="D4888" s="169">
        <v>260</v>
      </c>
      <c r="E4888" s="169">
        <v>310</v>
      </c>
      <c r="F4888" s="169">
        <v>800</v>
      </c>
      <c r="G4888" s="170">
        <v>1555</v>
      </c>
      <c r="H4888" s="165">
        <f t="shared" si="86"/>
        <v>0.19935691318327975</v>
      </c>
    </row>
    <row r="4889" spans="1:8" x14ac:dyDescent="0.3">
      <c r="A4889" s="167" t="s">
        <v>7699</v>
      </c>
      <c r="B4889" s="168" t="s">
        <v>5799</v>
      </c>
      <c r="C4889" s="168" t="s">
        <v>7695</v>
      </c>
      <c r="D4889" s="169">
        <v>135</v>
      </c>
      <c r="E4889" s="169">
        <v>230</v>
      </c>
      <c r="F4889" s="169">
        <v>330</v>
      </c>
      <c r="G4889" s="170">
        <v>1140</v>
      </c>
      <c r="H4889" s="165">
        <f t="shared" si="86"/>
        <v>0.20175438596491227</v>
      </c>
    </row>
    <row r="4890" spans="1:8" x14ac:dyDescent="0.3">
      <c r="A4890" s="167" t="s">
        <v>7699</v>
      </c>
      <c r="B4890" s="168" t="s">
        <v>5800</v>
      </c>
      <c r="C4890" s="168" t="s">
        <v>7695</v>
      </c>
      <c r="D4890" s="169">
        <v>95</v>
      </c>
      <c r="E4890" s="169">
        <v>670</v>
      </c>
      <c r="F4890" s="169">
        <v>945</v>
      </c>
      <c r="G4890" s="170">
        <v>2390</v>
      </c>
      <c r="H4890" s="165">
        <f t="shared" si="86"/>
        <v>0.28033472803347281</v>
      </c>
    </row>
    <row r="4891" spans="1:8" x14ac:dyDescent="0.3">
      <c r="A4891" s="167" t="s">
        <v>7699</v>
      </c>
      <c r="B4891" s="168" t="s">
        <v>5801</v>
      </c>
      <c r="C4891" s="168" t="s">
        <v>7695</v>
      </c>
      <c r="D4891" s="169">
        <v>175</v>
      </c>
      <c r="E4891" s="169">
        <v>605</v>
      </c>
      <c r="F4891" s="169">
        <v>695</v>
      </c>
      <c r="G4891" s="170">
        <v>1575</v>
      </c>
      <c r="H4891" s="165">
        <f t="shared" si="86"/>
        <v>0.38412698412698415</v>
      </c>
    </row>
    <row r="4892" spans="1:8" x14ac:dyDescent="0.3">
      <c r="A4892" s="167" t="s">
        <v>7699</v>
      </c>
      <c r="B4892" s="168" t="s">
        <v>5802</v>
      </c>
      <c r="C4892" s="168" t="s">
        <v>7695</v>
      </c>
      <c r="D4892" s="169">
        <v>115</v>
      </c>
      <c r="E4892" s="169">
        <v>330</v>
      </c>
      <c r="F4892" s="169">
        <v>540</v>
      </c>
      <c r="G4892" s="170">
        <v>1670</v>
      </c>
      <c r="H4892" s="165">
        <f t="shared" si="86"/>
        <v>0.19760479041916168</v>
      </c>
    </row>
    <row r="4893" spans="1:8" x14ac:dyDescent="0.3">
      <c r="A4893" s="167" t="s">
        <v>7699</v>
      </c>
      <c r="B4893" s="168" t="s">
        <v>5803</v>
      </c>
      <c r="C4893" s="168" t="s">
        <v>7695</v>
      </c>
      <c r="D4893" s="169">
        <v>65</v>
      </c>
      <c r="E4893" s="169">
        <v>345</v>
      </c>
      <c r="F4893" s="169">
        <v>795</v>
      </c>
      <c r="G4893" s="170">
        <v>2670</v>
      </c>
      <c r="H4893" s="165">
        <f t="shared" si="86"/>
        <v>0.12921348314606743</v>
      </c>
    </row>
    <row r="4894" spans="1:8" x14ac:dyDescent="0.3">
      <c r="A4894" s="167" t="s">
        <v>7699</v>
      </c>
      <c r="B4894" s="168" t="s">
        <v>5804</v>
      </c>
      <c r="C4894" s="168" t="s">
        <v>7695</v>
      </c>
      <c r="D4894" s="169">
        <v>130</v>
      </c>
      <c r="E4894" s="169">
        <v>435</v>
      </c>
      <c r="F4894" s="169">
        <v>900</v>
      </c>
      <c r="G4894" s="170">
        <v>2230</v>
      </c>
      <c r="H4894" s="165">
        <f t="shared" si="86"/>
        <v>0.19506726457399104</v>
      </c>
    </row>
    <row r="4895" spans="1:8" x14ac:dyDescent="0.3">
      <c r="A4895" s="167" t="s">
        <v>7699</v>
      </c>
      <c r="B4895" s="168" t="s">
        <v>5805</v>
      </c>
      <c r="C4895" s="168" t="s">
        <v>7695</v>
      </c>
      <c r="D4895" s="169">
        <v>175</v>
      </c>
      <c r="E4895" s="169">
        <v>215</v>
      </c>
      <c r="F4895" s="169">
        <v>285</v>
      </c>
      <c r="G4895" s="170">
        <v>1105</v>
      </c>
      <c r="H4895" s="165">
        <f t="shared" si="86"/>
        <v>0.19457013574660634</v>
      </c>
    </row>
    <row r="4896" spans="1:8" x14ac:dyDescent="0.3">
      <c r="A4896" s="167" t="s">
        <v>7699</v>
      </c>
      <c r="B4896" s="168" t="s">
        <v>5806</v>
      </c>
      <c r="C4896" s="168" t="s">
        <v>7695</v>
      </c>
      <c r="D4896" s="169">
        <v>125</v>
      </c>
      <c r="E4896" s="169">
        <v>300</v>
      </c>
      <c r="F4896" s="169">
        <v>815</v>
      </c>
      <c r="G4896" s="170">
        <v>1450</v>
      </c>
      <c r="H4896" s="165">
        <f t="shared" si="86"/>
        <v>0.20689655172413793</v>
      </c>
    </row>
    <row r="4897" spans="1:8" x14ac:dyDescent="0.3">
      <c r="A4897" s="167" t="s">
        <v>7699</v>
      </c>
      <c r="B4897" s="168" t="s">
        <v>5807</v>
      </c>
      <c r="C4897" s="168" t="s">
        <v>7695</v>
      </c>
      <c r="D4897" s="169">
        <v>140</v>
      </c>
      <c r="E4897" s="169">
        <v>290</v>
      </c>
      <c r="F4897" s="169">
        <v>710</v>
      </c>
      <c r="G4897" s="170">
        <v>2825</v>
      </c>
      <c r="H4897" s="165">
        <f t="shared" si="86"/>
        <v>0.10265486725663717</v>
      </c>
    </row>
    <row r="4898" spans="1:8" x14ac:dyDescent="0.3">
      <c r="A4898" s="167" t="s">
        <v>7699</v>
      </c>
      <c r="B4898" s="168" t="s">
        <v>5808</v>
      </c>
      <c r="C4898" s="168" t="s">
        <v>7695</v>
      </c>
      <c r="D4898" s="169">
        <v>60</v>
      </c>
      <c r="E4898" s="169">
        <v>110</v>
      </c>
      <c r="F4898" s="169">
        <v>290</v>
      </c>
      <c r="G4898" s="170">
        <v>1135</v>
      </c>
      <c r="H4898" s="165">
        <f t="shared" si="86"/>
        <v>9.6916299559471369E-2</v>
      </c>
    </row>
    <row r="4899" spans="1:8" x14ac:dyDescent="0.3">
      <c r="A4899" s="167" t="s">
        <v>7699</v>
      </c>
      <c r="B4899" s="168" t="s">
        <v>5809</v>
      </c>
      <c r="C4899" s="168" t="s">
        <v>7695</v>
      </c>
      <c r="D4899" s="169">
        <v>180</v>
      </c>
      <c r="E4899" s="169">
        <v>495</v>
      </c>
      <c r="F4899" s="169">
        <v>740</v>
      </c>
      <c r="G4899" s="170">
        <v>2675</v>
      </c>
      <c r="H4899" s="165">
        <f t="shared" si="86"/>
        <v>0.18504672897196262</v>
      </c>
    </row>
    <row r="4900" spans="1:8" x14ac:dyDescent="0.3">
      <c r="A4900" s="167" t="s">
        <v>7699</v>
      </c>
      <c r="B4900" s="168" t="s">
        <v>5810</v>
      </c>
      <c r="C4900" s="168" t="s">
        <v>7695</v>
      </c>
      <c r="D4900" s="169">
        <v>185</v>
      </c>
      <c r="E4900" s="169">
        <v>195</v>
      </c>
      <c r="F4900" s="169">
        <v>400</v>
      </c>
      <c r="G4900" s="170">
        <v>1590</v>
      </c>
      <c r="H4900" s="165">
        <f t="shared" si="86"/>
        <v>0.12264150943396226</v>
      </c>
    </row>
    <row r="4901" spans="1:8" x14ac:dyDescent="0.3">
      <c r="A4901" s="167" t="s">
        <v>7699</v>
      </c>
      <c r="B4901" s="168" t="s">
        <v>5811</v>
      </c>
      <c r="C4901" s="168" t="s">
        <v>7695</v>
      </c>
      <c r="D4901" s="169">
        <v>90</v>
      </c>
      <c r="E4901" s="169">
        <v>280</v>
      </c>
      <c r="F4901" s="169">
        <v>575</v>
      </c>
      <c r="G4901" s="170">
        <v>1750</v>
      </c>
      <c r="H4901" s="165">
        <f t="shared" si="86"/>
        <v>0.16</v>
      </c>
    </row>
    <row r="4902" spans="1:8" x14ac:dyDescent="0.3">
      <c r="A4902" s="167" t="s">
        <v>7699</v>
      </c>
      <c r="B4902" s="168" t="s">
        <v>5812</v>
      </c>
      <c r="C4902" s="168" t="s">
        <v>7695</v>
      </c>
      <c r="D4902" s="169">
        <v>100</v>
      </c>
      <c r="E4902" s="169">
        <v>130</v>
      </c>
      <c r="F4902" s="169">
        <v>485</v>
      </c>
      <c r="G4902" s="170">
        <v>3385</v>
      </c>
      <c r="H4902" s="165">
        <f t="shared" si="86"/>
        <v>3.8404726735598228E-2</v>
      </c>
    </row>
    <row r="4903" spans="1:8" x14ac:dyDescent="0.3">
      <c r="A4903" s="167" t="s">
        <v>7699</v>
      </c>
      <c r="B4903" s="168" t="s">
        <v>5813</v>
      </c>
      <c r="C4903" s="168" t="s">
        <v>7695</v>
      </c>
      <c r="D4903" s="169">
        <v>80</v>
      </c>
      <c r="E4903" s="169">
        <v>160</v>
      </c>
      <c r="F4903" s="169">
        <v>595</v>
      </c>
      <c r="G4903" s="170">
        <v>3040</v>
      </c>
      <c r="H4903" s="165">
        <f t="shared" si="86"/>
        <v>5.2631578947368418E-2</v>
      </c>
    </row>
    <row r="4904" spans="1:8" x14ac:dyDescent="0.3">
      <c r="A4904" s="167" t="s">
        <v>7699</v>
      </c>
      <c r="B4904" s="168" t="s">
        <v>5814</v>
      </c>
      <c r="C4904" s="168" t="s">
        <v>7695</v>
      </c>
      <c r="D4904" s="169">
        <v>285</v>
      </c>
      <c r="E4904" s="169">
        <v>695</v>
      </c>
      <c r="F4904" s="169">
        <v>960</v>
      </c>
      <c r="G4904" s="170">
        <v>1465</v>
      </c>
      <c r="H4904" s="165">
        <f t="shared" si="86"/>
        <v>0.47440273037542663</v>
      </c>
    </row>
    <row r="4905" spans="1:8" x14ac:dyDescent="0.3">
      <c r="A4905" s="167" t="s">
        <v>7699</v>
      </c>
      <c r="B4905" s="168" t="s">
        <v>5815</v>
      </c>
      <c r="C4905" s="168" t="s">
        <v>7695</v>
      </c>
      <c r="D4905" s="169">
        <v>120</v>
      </c>
      <c r="E4905" s="169">
        <v>120</v>
      </c>
      <c r="F4905" s="169">
        <v>470</v>
      </c>
      <c r="G4905" s="170">
        <v>2170</v>
      </c>
      <c r="H4905" s="165">
        <f t="shared" si="86"/>
        <v>5.5299539170506916E-2</v>
      </c>
    </row>
    <row r="4906" spans="1:8" x14ac:dyDescent="0.3">
      <c r="A4906" s="167" t="s">
        <v>7699</v>
      </c>
      <c r="B4906" s="168" t="s">
        <v>5816</v>
      </c>
      <c r="C4906" s="168" t="s">
        <v>7695</v>
      </c>
      <c r="D4906" s="169">
        <v>95</v>
      </c>
      <c r="E4906" s="169">
        <v>730</v>
      </c>
      <c r="F4906" s="169">
        <v>840</v>
      </c>
      <c r="G4906" s="170">
        <v>1105</v>
      </c>
      <c r="H4906" s="165">
        <f t="shared" si="86"/>
        <v>0.66063348416289591</v>
      </c>
    </row>
    <row r="4907" spans="1:8" x14ac:dyDescent="0.3">
      <c r="A4907" s="167" t="s">
        <v>7699</v>
      </c>
      <c r="B4907" s="168" t="s">
        <v>5817</v>
      </c>
      <c r="C4907" s="168" t="s">
        <v>7695</v>
      </c>
      <c r="D4907" s="169">
        <v>265</v>
      </c>
      <c r="E4907" s="169">
        <v>515</v>
      </c>
      <c r="F4907" s="170">
        <v>1155</v>
      </c>
      <c r="G4907" s="170">
        <v>5370</v>
      </c>
      <c r="H4907" s="165">
        <f t="shared" si="86"/>
        <v>9.5903165735567966E-2</v>
      </c>
    </row>
    <row r="4908" spans="1:8" x14ac:dyDescent="0.3">
      <c r="A4908" s="167" t="s">
        <v>7699</v>
      </c>
      <c r="B4908" s="168" t="s">
        <v>5818</v>
      </c>
      <c r="C4908" s="168" t="s">
        <v>7695</v>
      </c>
      <c r="D4908" s="169">
        <v>615</v>
      </c>
      <c r="E4908" s="169">
        <v>650</v>
      </c>
      <c r="F4908" s="170">
        <v>1245</v>
      </c>
      <c r="G4908" s="170">
        <v>2515</v>
      </c>
      <c r="H4908" s="165">
        <f t="shared" si="86"/>
        <v>0.25844930417495032</v>
      </c>
    </row>
    <row r="4909" spans="1:8" x14ac:dyDescent="0.3">
      <c r="A4909" s="167" t="s">
        <v>7699</v>
      </c>
      <c r="B4909" s="168" t="s">
        <v>5819</v>
      </c>
      <c r="C4909" s="168" t="s">
        <v>7695</v>
      </c>
      <c r="D4909" s="169">
        <v>300</v>
      </c>
      <c r="E4909" s="169">
        <v>785</v>
      </c>
      <c r="F4909" s="170">
        <v>1185</v>
      </c>
      <c r="G4909" s="170">
        <v>2750</v>
      </c>
      <c r="H4909" s="165">
        <f t="shared" si="86"/>
        <v>0.28545454545454546</v>
      </c>
    </row>
    <row r="4910" spans="1:8" x14ac:dyDescent="0.3">
      <c r="A4910" s="167" t="s">
        <v>7699</v>
      </c>
      <c r="B4910" s="168" t="s">
        <v>5820</v>
      </c>
      <c r="C4910" s="168" t="s">
        <v>7695</v>
      </c>
      <c r="D4910" s="169">
        <v>20</v>
      </c>
      <c r="E4910" s="169">
        <v>185</v>
      </c>
      <c r="F4910" s="169">
        <v>355</v>
      </c>
      <c r="G4910" s="170">
        <v>2415</v>
      </c>
      <c r="H4910" s="165">
        <f t="shared" si="86"/>
        <v>7.6604554865424432E-2</v>
      </c>
    </row>
    <row r="4911" spans="1:8" x14ac:dyDescent="0.3">
      <c r="A4911" s="167" t="s">
        <v>7699</v>
      </c>
      <c r="B4911" s="168" t="s">
        <v>5821</v>
      </c>
      <c r="C4911" s="168" t="s">
        <v>7695</v>
      </c>
      <c r="D4911" s="169">
        <v>30</v>
      </c>
      <c r="E4911" s="169">
        <v>80</v>
      </c>
      <c r="F4911" s="169">
        <v>220</v>
      </c>
      <c r="G4911" s="170">
        <v>1155</v>
      </c>
      <c r="H4911" s="165">
        <f t="shared" si="86"/>
        <v>6.9264069264069264E-2</v>
      </c>
    </row>
    <row r="4912" spans="1:8" x14ac:dyDescent="0.3">
      <c r="A4912" s="167" t="s">
        <v>7699</v>
      </c>
      <c r="B4912" s="168" t="s">
        <v>5822</v>
      </c>
      <c r="C4912" s="168" t="s">
        <v>7695</v>
      </c>
      <c r="D4912" s="169">
        <v>295</v>
      </c>
      <c r="E4912" s="169">
        <v>660</v>
      </c>
      <c r="F4912" s="169">
        <v>805</v>
      </c>
      <c r="G4912" s="170">
        <v>1515</v>
      </c>
      <c r="H4912" s="165">
        <f t="shared" si="86"/>
        <v>0.43564356435643564</v>
      </c>
    </row>
    <row r="4913" spans="1:8" x14ac:dyDescent="0.3">
      <c r="A4913" s="167" t="s">
        <v>7699</v>
      </c>
      <c r="B4913" s="168" t="s">
        <v>5823</v>
      </c>
      <c r="C4913" s="168" t="s">
        <v>7695</v>
      </c>
      <c r="D4913" s="169">
        <v>415</v>
      </c>
      <c r="E4913" s="169">
        <v>800</v>
      </c>
      <c r="F4913" s="170">
        <v>1005</v>
      </c>
      <c r="G4913" s="170">
        <v>1445</v>
      </c>
      <c r="H4913" s="165">
        <f t="shared" si="86"/>
        <v>0.55363321799307963</v>
      </c>
    </row>
    <row r="4914" spans="1:8" x14ac:dyDescent="0.3">
      <c r="A4914" s="167" t="s">
        <v>7699</v>
      </c>
      <c r="B4914" s="168" t="s">
        <v>5824</v>
      </c>
      <c r="C4914" s="168" t="s">
        <v>7695</v>
      </c>
      <c r="D4914" s="169">
        <v>490</v>
      </c>
      <c r="E4914" s="169">
        <v>670</v>
      </c>
      <c r="F4914" s="170">
        <v>1050</v>
      </c>
      <c r="G4914" s="170">
        <v>3680</v>
      </c>
      <c r="H4914" s="165">
        <f t="shared" si="86"/>
        <v>0.18206521739130435</v>
      </c>
    </row>
    <row r="4915" spans="1:8" x14ac:dyDescent="0.3">
      <c r="A4915" s="167" t="s">
        <v>7699</v>
      </c>
      <c r="B4915" s="168" t="s">
        <v>5825</v>
      </c>
      <c r="C4915" s="168" t="s">
        <v>7695</v>
      </c>
      <c r="D4915" s="169">
        <v>70</v>
      </c>
      <c r="E4915" s="169">
        <v>395</v>
      </c>
      <c r="F4915" s="169">
        <v>865</v>
      </c>
      <c r="G4915" s="170">
        <v>1830</v>
      </c>
      <c r="H4915" s="165">
        <f t="shared" si="86"/>
        <v>0.21584699453551912</v>
      </c>
    </row>
    <row r="4916" spans="1:8" x14ac:dyDescent="0.3">
      <c r="A4916" s="167" t="s">
        <v>7699</v>
      </c>
      <c r="B4916" s="168" t="s">
        <v>5826</v>
      </c>
      <c r="C4916" s="168" t="s">
        <v>7695</v>
      </c>
      <c r="D4916" s="169">
        <v>35</v>
      </c>
      <c r="E4916" s="169">
        <v>500</v>
      </c>
      <c r="F4916" s="169">
        <v>995</v>
      </c>
      <c r="G4916" s="170">
        <v>2660</v>
      </c>
      <c r="H4916" s="165">
        <f t="shared" si="86"/>
        <v>0.18796992481203006</v>
      </c>
    </row>
    <row r="4917" spans="1:8" x14ac:dyDescent="0.3">
      <c r="A4917" s="167" t="s">
        <v>7699</v>
      </c>
      <c r="B4917" s="168" t="s">
        <v>5827</v>
      </c>
      <c r="C4917" s="168" t="s">
        <v>7695</v>
      </c>
      <c r="D4917" s="169">
        <v>295</v>
      </c>
      <c r="E4917" s="169">
        <v>575</v>
      </c>
      <c r="F4917" s="170">
        <v>1015</v>
      </c>
      <c r="G4917" s="170">
        <v>2745</v>
      </c>
      <c r="H4917" s="165">
        <f t="shared" si="86"/>
        <v>0.20947176684881602</v>
      </c>
    </row>
    <row r="4918" spans="1:8" x14ac:dyDescent="0.3">
      <c r="A4918" s="167" t="s">
        <v>7699</v>
      </c>
      <c r="B4918" s="168" t="s">
        <v>5828</v>
      </c>
      <c r="C4918" s="168" t="s">
        <v>7695</v>
      </c>
      <c r="D4918" s="169">
        <v>70</v>
      </c>
      <c r="E4918" s="169">
        <v>80</v>
      </c>
      <c r="F4918" s="169">
        <v>560</v>
      </c>
      <c r="G4918" s="170">
        <v>1780</v>
      </c>
      <c r="H4918" s="165">
        <f t="shared" si="86"/>
        <v>4.49438202247191E-2</v>
      </c>
    </row>
    <row r="4919" spans="1:8" x14ac:dyDescent="0.3">
      <c r="A4919" s="167" t="s">
        <v>7699</v>
      </c>
      <c r="B4919" s="168" t="s">
        <v>5829</v>
      </c>
      <c r="C4919" s="168" t="s">
        <v>7695</v>
      </c>
      <c r="D4919" s="169">
        <v>385</v>
      </c>
      <c r="E4919" s="169">
        <v>565</v>
      </c>
      <c r="F4919" s="169">
        <v>720</v>
      </c>
      <c r="G4919" s="170">
        <v>2005</v>
      </c>
      <c r="H4919" s="165">
        <f t="shared" si="86"/>
        <v>0.28179551122194513</v>
      </c>
    </row>
    <row r="4920" spans="1:8" x14ac:dyDescent="0.3">
      <c r="A4920" s="167" t="s">
        <v>7699</v>
      </c>
      <c r="B4920" s="168" t="s">
        <v>5830</v>
      </c>
      <c r="C4920" s="168" t="s">
        <v>7695</v>
      </c>
      <c r="D4920" s="169">
        <v>255</v>
      </c>
      <c r="E4920" s="169">
        <v>415</v>
      </c>
      <c r="F4920" s="170">
        <v>1165</v>
      </c>
      <c r="G4920" s="170">
        <v>1890</v>
      </c>
      <c r="H4920" s="165">
        <f t="shared" si="86"/>
        <v>0.21957671957671956</v>
      </c>
    </row>
    <row r="4921" spans="1:8" x14ac:dyDescent="0.3">
      <c r="A4921" s="167" t="s">
        <v>7699</v>
      </c>
      <c r="B4921" s="168" t="s">
        <v>5831</v>
      </c>
      <c r="C4921" s="168" t="s">
        <v>7695</v>
      </c>
      <c r="D4921" s="169">
        <v>670</v>
      </c>
      <c r="E4921" s="169">
        <v>690</v>
      </c>
      <c r="F4921" s="170">
        <v>2000</v>
      </c>
      <c r="G4921" s="170">
        <v>3430</v>
      </c>
      <c r="H4921" s="165">
        <f t="shared" si="86"/>
        <v>0.20116618075801748</v>
      </c>
    </row>
    <row r="4922" spans="1:8" x14ac:dyDescent="0.3">
      <c r="A4922" s="167" t="s">
        <v>7699</v>
      </c>
      <c r="B4922" s="168" t="s">
        <v>5832</v>
      </c>
      <c r="C4922" s="168" t="s">
        <v>7695</v>
      </c>
      <c r="D4922" s="169">
        <v>765</v>
      </c>
      <c r="E4922" s="170">
        <v>1305</v>
      </c>
      <c r="F4922" s="170">
        <v>2075</v>
      </c>
      <c r="G4922" s="170">
        <v>2535</v>
      </c>
      <c r="H4922" s="165">
        <f t="shared" si="86"/>
        <v>0.51479289940828399</v>
      </c>
    </row>
    <row r="4923" spans="1:8" x14ac:dyDescent="0.3">
      <c r="A4923" s="167" t="s">
        <v>7699</v>
      </c>
      <c r="B4923" s="168" t="s">
        <v>5833</v>
      </c>
      <c r="C4923" s="168" t="s">
        <v>7695</v>
      </c>
      <c r="D4923" s="169">
        <v>935</v>
      </c>
      <c r="E4923" s="170">
        <v>1140</v>
      </c>
      <c r="F4923" s="170">
        <v>1670</v>
      </c>
      <c r="G4923" s="170">
        <v>4160</v>
      </c>
      <c r="H4923" s="165">
        <f t="shared" si="86"/>
        <v>0.27403846153846156</v>
      </c>
    </row>
    <row r="4924" spans="1:8" x14ac:dyDescent="0.3">
      <c r="A4924" s="167" t="s">
        <v>7699</v>
      </c>
      <c r="B4924" s="168" t="s">
        <v>5834</v>
      </c>
      <c r="C4924" s="168" t="s">
        <v>7695</v>
      </c>
      <c r="D4924" s="169">
        <v>0</v>
      </c>
      <c r="E4924" s="169">
        <v>0</v>
      </c>
      <c r="F4924" s="170">
        <v>1045</v>
      </c>
      <c r="G4924" s="170">
        <v>3040</v>
      </c>
      <c r="H4924" s="165">
        <f t="shared" si="86"/>
        <v>0</v>
      </c>
    </row>
    <row r="4925" spans="1:8" x14ac:dyDescent="0.3">
      <c r="A4925" s="167" t="s">
        <v>7699</v>
      </c>
      <c r="B4925" s="168" t="s">
        <v>5835</v>
      </c>
      <c r="C4925" s="168" t="s">
        <v>7695</v>
      </c>
      <c r="D4925" s="169">
        <v>0</v>
      </c>
      <c r="E4925" s="169">
        <v>830</v>
      </c>
      <c r="F4925" s="170">
        <v>1010</v>
      </c>
      <c r="G4925" s="170">
        <v>1365</v>
      </c>
      <c r="H4925" s="165">
        <f t="shared" si="86"/>
        <v>0.60805860805860801</v>
      </c>
    </row>
    <row r="4926" spans="1:8" x14ac:dyDescent="0.3">
      <c r="A4926" s="167" t="s">
        <v>7699</v>
      </c>
      <c r="B4926" s="168" t="s">
        <v>5836</v>
      </c>
      <c r="C4926" s="168" t="s">
        <v>7695</v>
      </c>
      <c r="D4926" s="169">
        <v>170</v>
      </c>
      <c r="E4926" s="169">
        <v>495</v>
      </c>
      <c r="F4926" s="170">
        <v>2650</v>
      </c>
      <c r="G4926" s="170">
        <v>5420</v>
      </c>
      <c r="H4926" s="165">
        <f t="shared" si="86"/>
        <v>9.1328413284132839E-2</v>
      </c>
    </row>
    <row r="4927" spans="1:8" x14ac:dyDescent="0.3">
      <c r="A4927" s="167" t="s">
        <v>7699</v>
      </c>
      <c r="B4927" s="168" t="s">
        <v>5837</v>
      </c>
      <c r="C4927" s="168" t="s">
        <v>7696</v>
      </c>
      <c r="D4927" s="169">
        <v>360</v>
      </c>
      <c r="E4927" s="169">
        <v>865</v>
      </c>
      <c r="F4927" s="169">
        <v>985</v>
      </c>
      <c r="G4927" s="170">
        <v>2335</v>
      </c>
      <c r="H4927" s="165">
        <f t="shared" si="86"/>
        <v>0.37044967880085655</v>
      </c>
    </row>
    <row r="4928" spans="1:8" x14ac:dyDescent="0.3">
      <c r="A4928" s="167" t="s">
        <v>7699</v>
      </c>
      <c r="B4928" s="168" t="s">
        <v>5838</v>
      </c>
      <c r="C4928" s="168" t="s">
        <v>7696</v>
      </c>
      <c r="D4928" s="169">
        <v>515</v>
      </c>
      <c r="E4928" s="170">
        <v>1225</v>
      </c>
      <c r="F4928" s="170">
        <v>2075</v>
      </c>
      <c r="G4928" s="170">
        <v>2885</v>
      </c>
      <c r="H4928" s="165">
        <f t="shared" si="86"/>
        <v>0.42461005199306762</v>
      </c>
    </row>
    <row r="4929" spans="1:8" x14ac:dyDescent="0.3">
      <c r="A4929" s="167" t="s">
        <v>7699</v>
      </c>
      <c r="B4929" s="168" t="s">
        <v>5839</v>
      </c>
      <c r="C4929" s="168" t="s">
        <v>7696</v>
      </c>
      <c r="D4929" s="169">
        <v>630</v>
      </c>
      <c r="E4929" s="170">
        <v>1750</v>
      </c>
      <c r="F4929" s="170">
        <v>1860</v>
      </c>
      <c r="G4929" s="170">
        <v>2400</v>
      </c>
      <c r="H4929" s="165">
        <f t="shared" si="86"/>
        <v>0.72916666666666663</v>
      </c>
    </row>
    <row r="4930" spans="1:8" x14ac:dyDescent="0.3">
      <c r="A4930" s="167" t="s">
        <v>7699</v>
      </c>
      <c r="B4930" s="168" t="s">
        <v>5840</v>
      </c>
      <c r="C4930" s="168" t="s">
        <v>7696</v>
      </c>
      <c r="D4930" s="169">
        <v>15</v>
      </c>
      <c r="E4930" s="169">
        <v>120</v>
      </c>
      <c r="F4930" s="169">
        <v>745</v>
      </c>
      <c r="G4930" s="170">
        <v>2010</v>
      </c>
      <c r="H4930" s="165">
        <f t="shared" si="86"/>
        <v>5.9701492537313432E-2</v>
      </c>
    </row>
    <row r="4931" spans="1:8" x14ac:dyDescent="0.3">
      <c r="A4931" s="167" t="s">
        <v>7699</v>
      </c>
      <c r="B4931" s="168" t="s">
        <v>5841</v>
      </c>
      <c r="C4931" s="168" t="s">
        <v>7696</v>
      </c>
      <c r="D4931" s="169">
        <v>75</v>
      </c>
      <c r="E4931" s="169">
        <v>315</v>
      </c>
      <c r="F4931" s="169">
        <v>655</v>
      </c>
      <c r="G4931" s="170">
        <v>1190</v>
      </c>
      <c r="H4931" s="165">
        <f t="shared" si="86"/>
        <v>0.26470588235294118</v>
      </c>
    </row>
    <row r="4932" spans="1:8" x14ac:dyDescent="0.3">
      <c r="A4932" s="167" t="s">
        <v>7699</v>
      </c>
      <c r="B4932" s="168" t="s">
        <v>5842</v>
      </c>
      <c r="C4932" s="168" t="s">
        <v>7696</v>
      </c>
      <c r="D4932" s="169">
        <v>20</v>
      </c>
      <c r="E4932" s="169">
        <v>135</v>
      </c>
      <c r="F4932" s="169">
        <v>265</v>
      </c>
      <c r="G4932" s="169">
        <v>635</v>
      </c>
      <c r="H4932" s="165">
        <f t="shared" ref="H4932:H4995" si="87">E4932/G4932</f>
        <v>0.2125984251968504</v>
      </c>
    </row>
    <row r="4933" spans="1:8" x14ac:dyDescent="0.3">
      <c r="A4933" s="167" t="s">
        <v>7699</v>
      </c>
      <c r="B4933" s="168" t="s">
        <v>5843</v>
      </c>
      <c r="C4933" s="168" t="s">
        <v>7696</v>
      </c>
      <c r="D4933" s="169">
        <v>220</v>
      </c>
      <c r="E4933" s="169">
        <v>295</v>
      </c>
      <c r="F4933" s="169">
        <v>350</v>
      </c>
      <c r="G4933" s="170">
        <v>1115</v>
      </c>
      <c r="H4933" s="165">
        <f t="shared" si="87"/>
        <v>0.26457399103139012</v>
      </c>
    </row>
    <row r="4934" spans="1:8" x14ac:dyDescent="0.3">
      <c r="A4934" s="167" t="s">
        <v>7699</v>
      </c>
      <c r="B4934" s="168" t="s">
        <v>5844</v>
      </c>
      <c r="C4934" s="168" t="s">
        <v>7696</v>
      </c>
      <c r="D4934" s="169">
        <v>465</v>
      </c>
      <c r="E4934" s="170">
        <v>1195</v>
      </c>
      <c r="F4934" s="170">
        <v>1760</v>
      </c>
      <c r="G4934" s="170">
        <v>3160</v>
      </c>
      <c r="H4934" s="165">
        <f t="shared" si="87"/>
        <v>0.37816455696202533</v>
      </c>
    </row>
    <row r="4935" spans="1:8" x14ac:dyDescent="0.3">
      <c r="A4935" s="167" t="s">
        <v>7699</v>
      </c>
      <c r="B4935" s="168" t="s">
        <v>5845</v>
      </c>
      <c r="C4935" s="168" t="s">
        <v>7696</v>
      </c>
      <c r="D4935" s="169">
        <v>355</v>
      </c>
      <c r="E4935" s="170">
        <v>1305</v>
      </c>
      <c r="F4935" s="170">
        <v>1935</v>
      </c>
      <c r="G4935" s="170">
        <v>2655</v>
      </c>
      <c r="H4935" s="165">
        <f t="shared" si="87"/>
        <v>0.49152542372881358</v>
      </c>
    </row>
    <row r="4936" spans="1:8" x14ac:dyDescent="0.3">
      <c r="A4936" s="167" t="s">
        <v>7699</v>
      </c>
      <c r="B4936" s="168" t="s">
        <v>5846</v>
      </c>
      <c r="C4936" s="168" t="s">
        <v>7696</v>
      </c>
      <c r="D4936" s="169">
        <v>215</v>
      </c>
      <c r="E4936" s="169">
        <v>650</v>
      </c>
      <c r="F4936" s="170">
        <v>1525</v>
      </c>
      <c r="G4936" s="170">
        <v>2825</v>
      </c>
      <c r="H4936" s="165">
        <f t="shared" si="87"/>
        <v>0.23008849557522124</v>
      </c>
    </row>
    <row r="4937" spans="1:8" x14ac:dyDescent="0.3">
      <c r="A4937" s="167" t="s">
        <v>7699</v>
      </c>
      <c r="B4937" s="168" t="s">
        <v>5847</v>
      </c>
      <c r="C4937" s="168" t="s">
        <v>7696</v>
      </c>
      <c r="D4937" s="169">
        <v>595</v>
      </c>
      <c r="E4937" s="169">
        <v>765</v>
      </c>
      <c r="F4937" s="170">
        <v>1840</v>
      </c>
      <c r="G4937" s="170">
        <v>2945</v>
      </c>
      <c r="H4937" s="165">
        <f t="shared" si="87"/>
        <v>0.25976230899830222</v>
      </c>
    </row>
    <row r="4938" spans="1:8" x14ac:dyDescent="0.3">
      <c r="A4938" s="167" t="s">
        <v>7699</v>
      </c>
      <c r="B4938" s="168" t="s">
        <v>5848</v>
      </c>
      <c r="C4938" s="168" t="s">
        <v>7696</v>
      </c>
      <c r="D4938" s="169">
        <v>90</v>
      </c>
      <c r="E4938" s="169">
        <v>290</v>
      </c>
      <c r="F4938" s="169">
        <v>450</v>
      </c>
      <c r="G4938" s="170">
        <v>1225</v>
      </c>
      <c r="H4938" s="165">
        <f t="shared" si="87"/>
        <v>0.23673469387755103</v>
      </c>
    </row>
    <row r="4939" spans="1:8" x14ac:dyDescent="0.3">
      <c r="A4939" s="167" t="s">
        <v>7699</v>
      </c>
      <c r="B4939" s="168" t="s">
        <v>5849</v>
      </c>
      <c r="C4939" s="168" t="s">
        <v>7696</v>
      </c>
      <c r="D4939" s="169">
        <v>280</v>
      </c>
      <c r="E4939" s="169">
        <v>615</v>
      </c>
      <c r="F4939" s="169">
        <v>945</v>
      </c>
      <c r="G4939" s="170">
        <v>2885</v>
      </c>
      <c r="H4939" s="165">
        <f t="shared" si="87"/>
        <v>0.21317157712305027</v>
      </c>
    </row>
    <row r="4940" spans="1:8" x14ac:dyDescent="0.3">
      <c r="A4940" s="167" t="s">
        <v>7699</v>
      </c>
      <c r="B4940" s="168" t="s">
        <v>5850</v>
      </c>
      <c r="C4940" s="168" t="s">
        <v>7696</v>
      </c>
      <c r="D4940" s="169">
        <v>170</v>
      </c>
      <c r="E4940" s="169">
        <v>455</v>
      </c>
      <c r="F4940" s="170">
        <v>1095</v>
      </c>
      <c r="G4940" s="170">
        <v>1885</v>
      </c>
      <c r="H4940" s="165">
        <f t="shared" si="87"/>
        <v>0.2413793103448276</v>
      </c>
    </row>
    <row r="4941" spans="1:8" x14ac:dyDescent="0.3">
      <c r="A4941" s="167" t="s">
        <v>7699</v>
      </c>
      <c r="B4941" s="168" t="s">
        <v>5851</v>
      </c>
      <c r="C4941" s="168" t="s">
        <v>7696</v>
      </c>
      <c r="D4941" s="169">
        <v>10</v>
      </c>
      <c r="E4941" s="169">
        <v>130</v>
      </c>
      <c r="F4941" s="169">
        <v>455</v>
      </c>
      <c r="G4941" s="169">
        <v>685</v>
      </c>
      <c r="H4941" s="165">
        <f t="shared" si="87"/>
        <v>0.18978102189781021</v>
      </c>
    </row>
    <row r="4942" spans="1:8" x14ac:dyDescent="0.3">
      <c r="A4942" s="167" t="s">
        <v>7699</v>
      </c>
      <c r="B4942" s="168" t="s">
        <v>5852</v>
      </c>
      <c r="C4942" s="168" t="s">
        <v>7696</v>
      </c>
      <c r="D4942" s="169">
        <v>225</v>
      </c>
      <c r="E4942" s="169">
        <v>540</v>
      </c>
      <c r="F4942" s="169">
        <v>950</v>
      </c>
      <c r="G4942" s="170">
        <v>1970</v>
      </c>
      <c r="H4942" s="165">
        <f t="shared" si="87"/>
        <v>0.27411167512690354</v>
      </c>
    </row>
    <row r="4943" spans="1:8" x14ac:dyDescent="0.3">
      <c r="A4943" s="167" t="s">
        <v>7699</v>
      </c>
      <c r="B4943" s="168" t="s">
        <v>5853</v>
      </c>
      <c r="C4943" s="168" t="s">
        <v>7696</v>
      </c>
      <c r="D4943" s="169">
        <v>155</v>
      </c>
      <c r="E4943" s="169">
        <v>300</v>
      </c>
      <c r="F4943" s="169">
        <v>865</v>
      </c>
      <c r="G4943" s="170">
        <v>2385</v>
      </c>
      <c r="H4943" s="165">
        <f t="shared" si="87"/>
        <v>0.12578616352201258</v>
      </c>
    </row>
    <row r="4944" spans="1:8" x14ac:dyDescent="0.3">
      <c r="A4944" s="167" t="s">
        <v>7699</v>
      </c>
      <c r="B4944" s="168" t="s">
        <v>5854</v>
      </c>
      <c r="C4944" s="168" t="s">
        <v>7696</v>
      </c>
      <c r="D4944" s="169">
        <v>200</v>
      </c>
      <c r="E4944" s="169">
        <v>250</v>
      </c>
      <c r="F4944" s="169">
        <v>295</v>
      </c>
      <c r="G4944" s="170">
        <v>1090</v>
      </c>
      <c r="H4944" s="165">
        <f t="shared" si="87"/>
        <v>0.22935779816513763</v>
      </c>
    </row>
    <row r="4945" spans="1:8" x14ac:dyDescent="0.3">
      <c r="A4945" s="167" t="s">
        <v>7699</v>
      </c>
      <c r="B4945" s="168" t="s">
        <v>5855</v>
      </c>
      <c r="C4945" s="168" t="s">
        <v>7696</v>
      </c>
      <c r="D4945" s="169">
        <v>180</v>
      </c>
      <c r="E4945" s="169">
        <v>230</v>
      </c>
      <c r="F4945" s="169">
        <v>600</v>
      </c>
      <c r="G4945" s="170">
        <v>1280</v>
      </c>
      <c r="H4945" s="165">
        <f t="shared" si="87"/>
        <v>0.1796875</v>
      </c>
    </row>
    <row r="4946" spans="1:8" x14ac:dyDescent="0.3">
      <c r="A4946" s="167" t="s">
        <v>7699</v>
      </c>
      <c r="B4946" s="168" t="s">
        <v>5856</v>
      </c>
      <c r="C4946" s="168" t="s">
        <v>7696</v>
      </c>
      <c r="D4946" s="169">
        <v>135</v>
      </c>
      <c r="E4946" s="169">
        <v>410</v>
      </c>
      <c r="F4946" s="170">
        <v>1065</v>
      </c>
      <c r="G4946" s="170">
        <v>1845</v>
      </c>
      <c r="H4946" s="165">
        <f t="shared" si="87"/>
        <v>0.22222222222222221</v>
      </c>
    </row>
    <row r="4947" spans="1:8" x14ac:dyDescent="0.3">
      <c r="A4947" s="167" t="s">
        <v>7699</v>
      </c>
      <c r="B4947" s="168" t="s">
        <v>5857</v>
      </c>
      <c r="C4947" s="168" t="s">
        <v>7696</v>
      </c>
      <c r="D4947" s="169">
        <v>80</v>
      </c>
      <c r="E4947" s="169">
        <v>80</v>
      </c>
      <c r="F4947" s="169">
        <v>105</v>
      </c>
      <c r="G4947" s="169">
        <v>380</v>
      </c>
      <c r="H4947" s="165">
        <f t="shared" si="87"/>
        <v>0.21052631578947367</v>
      </c>
    </row>
    <row r="4948" spans="1:8" x14ac:dyDescent="0.3">
      <c r="A4948" s="167" t="s">
        <v>7699</v>
      </c>
      <c r="B4948" s="168" t="s">
        <v>5858</v>
      </c>
      <c r="C4948" s="168" t="s">
        <v>7696</v>
      </c>
      <c r="D4948" s="169">
        <v>245</v>
      </c>
      <c r="E4948" s="169">
        <v>295</v>
      </c>
      <c r="F4948" s="169">
        <v>500</v>
      </c>
      <c r="G4948" s="170">
        <v>1805</v>
      </c>
      <c r="H4948" s="165">
        <f t="shared" si="87"/>
        <v>0.16343490304709141</v>
      </c>
    </row>
    <row r="4949" spans="1:8" x14ac:dyDescent="0.3">
      <c r="A4949" s="167" t="s">
        <v>7699</v>
      </c>
      <c r="B4949" s="168" t="s">
        <v>5859</v>
      </c>
      <c r="C4949" s="168" t="s">
        <v>7696</v>
      </c>
      <c r="D4949" s="169">
        <v>140</v>
      </c>
      <c r="E4949" s="170">
        <v>1065</v>
      </c>
      <c r="F4949" s="170">
        <v>1710</v>
      </c>
      <c r="G4949" s="170">
        <v>2550</v>
      </c>
      <c r="H4949" s="165">
        <f t="shared" si="87"/>
        <v>0.41764705882352943</v>
      </c>
    </row>
    <row r="4950" spans="1:8" x14ac:dyDescent="0.3">
      <c r="A4950" s="167" t="s">
        <v>7699</v>
      </c>
      <c r="B4950" s="168" t="s">
        <v>5860</v>
      </c>
      <c r="C4950" s="168" t="s">
        <v>7696</v>
      </c>
      <c r="D4950" s="169">
        <v>375</v>
      </c>
      <c r="E4950" s="169">
        <v>450</v>
      </c>
      <c r="F4950" s="169">
        <v>655</v>
      </c>
      <c r="G4950" s="170">
        <v>1330</v>
      </c>
      <c r="H4950" s="165">
        <f t="shared" si="87"/>
        <v>0.33834586466165412</v>
      </c>
    </row>
    <row r="4951" spans="1:8" x14ac:dyDescent="0.3">
      <c r="A4951" s="167" t="s">
        <v>7699</v>
      </c>
      <c r="B4951" s="168" t="s">
        <v>5861</v>
      </c>
      <c r="C4951" s="168" t="s">
        <v>7696</v>
      </c>
      <c r="D4951" s="169">
        <v>300</v>
      </c>
      <c r="E4951" s="169">
        <v>465</v>
      </c>
      <c r="F4951" s="169">
        <v>810</v>
      </c>
      <c r="G4951" s="170">
        <v>2085</v>
      </c>
      <c r="H4951" s="165">
        <f t="shared" si="87"/>
        <v>0.22302158273381295</v>
      </c>
    </row>
    <row r="4952" spans="1:8" x14ac:dyDescent="0.3">
      <c r="A4952" s="167" t="s">
        <v>7699</v>
      </c>
      <c r="B4952" s="168" t="s">
        <v>5862</v>
      </c>
      <c r="C4952" s="168" t="s">
        <v>7696</v>
      </c>
      <c r="D4952" s="169">
        <v>640</v>
      </c>
      <c r="E4952" s="170">
        <v>1175</v>
      </c>
      <c r="F4952" s="170">
        <v>2155</v>
      </c>
      <c r="G4952" s="170">
        <v>3410</v>
      </c>
      <c r="H4952" s="165">
        <f t="shared" si="87"/>
        <v>0.34457478005865105</v>
      </c>
    </row>
    <row r="4953" spans="1:8" x14ac:dyDescent="0.3">
      <c r="A4953" s="167" t="s">
        <v>7699</v>
      </c>
      <c r="B4953" s="168" t="s">
        <v>5863</v>
      </c>
      <c r="C4953" s="168" t="s">
        <v>7696</v>
      </c>
      <c r="D4953" s="169">
        <v>435</v>
      </c>
      <c r="E4953" s="169">
        <v>575</v>
      </c>
      <c r="F4953" s="169">
        <v>790</v>
      </c>
      <c r="G4953" s="169">
        <v>905</v>
      </c>
      <c r="H4953" s="165">
        <f t="shared" si="87"/>
        <v>0.63535911602209949</v>
      </c>
    </row>
    <row r="4954" spans="1:8" x14ac:dyDescent="0.3">
      <c r="A4954" s="167" t="s">
        <v>7699</v>
      </c>
      <c r="B4954" s="168" t="s">
        <v>5864</v>
      </c>
      <c r="C4954" s="168" t="s">
        <v>7696</v>
      </c>
      <c r="D4954" s="169">
        <v>20</v>
      </c>
      <c r="E4954" s="169">
        <v>320</v>
      </c>
      <c r="F4954" s="169">
        <v>520</v>
      </c>
      <c r="G4954" s="170">
        <v>1160</v>
      </c>
      <c r="H4954" s="165">
        <f t="shared" si="87"/>
        <v>0.27586206896551724</v>
      </c>
    </row>
    <row r="4955" spans="1:8" x14ac:dyDescent="0.3">
      <c r="A4955" s="167" t="s">
        <v>7699</v>
      </c>
      <c r="B4955" s="168" t="s">
        <v>5865</v>
      </c>
      <c r="C4955" s="168" t="s">
        <v>7696</v>
      </c>
      <c r="D4955" s="169">
        <v>25</v>
      </c>
      <c r="E4955" s="169">
        <v>145</v>
      </c>
      <c r="F4955" s="169">
        <v>490</v>
      </c>
      <c r="G4955" s="169">
        <v>945</v>
      </c>
      <c r="H4955" s="165">
        <f t="shared" si="87"/>
        <v>0.15343915343915343</v>
      </c>
    </row>
    <row r="4956" spans="1:8" x14ac:dyDescent="0.3">
      <c r="A4956" s="167" t="s">
        <v>7699</v>
      </c>
      <c r="B4956" s="168" t="s">
        <v>5866</v>
      </c>
      <c r="C4956" s="168" t="s">
        <v>7696</v>
      </c>
      <c r="D4956" s="169">
        <v>160</v>
      </c>
      <c r="E4956" s="169">
        <v>485</v>
      </c>
      <c r="F4956" s="169">
        <v>740</v>
      </c>
      <c r="G4956" s="170">
        <v>1610</v>
      </c>
      <c r="H4956" s="165">
        <f t="shared" si="87"/>
        <v>0.30124223602484473</v>
      </c>
    </row>
    <row r="4957" spans="1:8" x14ac:dyDescent="0.3">
      <c r="A4957" s="167" t="s">
        <v>7699</v>
      </c>
      <c r="B4957" s="168" t="s">
        <v>5867</v>
      </c>
      <c r="C4957" s="168" t="s">
        <v>7696</v>
      </c>
      <c r="D4957" s="169">
        <v>275</v>
      </c>
      <c r="E4957" s="169">
        <v>510</v>
      </c>
      <c r="F4957" s="169">
        <v>940</v>
      </c>
      <c r="G4957" s="170">
        <v>2250</v>
      </c>
      <c r="H4957" s="165">
        <f t="shared" si="87"/>
        <v>0.22666666666666666</v>
      </c>
    </row>
    <row r="4958" spans="1:8" x14ac:dyDescent="0.3">
      <c r="A4958" s="167" t="s">
        <v>7699</v>
      </c>
      <c r="B4958" s="168" t="s">
        <v>5868</v>
      </c>
      <c r="C4958" s="168" t="s">
        <v>7696</v>
      </c>
      <c r="D4958" s="169">
        <v>155</v>
      </c>
      <c r="E4958" s="169">
        <v>395</v>
      </c>
      <c r="F4958" s="170">
        <v>1220</v>
      </c>
      <c r="G4958" s="170">
        <v>2575</v>
      </c>
      <c r="H4958" s="165">
        <f t="shared" si="87"/>
        <v>0.15339805825242719</v>
      </c>
    </row>
    <row r="4959" spans="1:8" x14ac:dyDescent="0.3">
      <c r="A4959" s="167" t="s">
        <v>7699</v>
      </c>
      <c r="B4959" s="168" t="s">
        <v>5869</v>
      </c>
      <c r="C4959" s="168" t="s">
        <v>7696</v>
      </c>
      <c r="D4959" s="169">
        <v>540</v>
      </c>
      <c r="E4959" s="169">
        <v>695</v>
      </c>
      <c r="F4959" s="170">
        <v>1280</v>
      </c>
      <c r="G4959" s="170">
        <v>2615</v>
      </c>
      <c r="H4959" s="165">
        <f t="shared" si="87"/>
        <v>0.26577437858508607</v>
      </c>
    </row>
    <row r="4960" spans="1:8" x14ac:dyDescent="0.3">
      <c r="A4960" s="167" t="s">
        <v>7699</v>
      </c>
      <c r="B4960" s="168" t="s">
        <v>5870</v>
      </c>
      <c r="C4960" s="168" t="s">
        <v>7696</v>
      </c>
      <c r="D4960" s="169">
        <v>375</v>
      </c>
      <c r="E4960" s="169">
        <v>615</v>
      </c>
      <c r="F4960" s="170">
        <v>1270</v>
      </c>
      <c r="G4960" s="170">
        <v>2990</v>
      </c>
      <c r="H4960" s="165">
        <f t="shared" si="87"/>
        <v>0.20568561872909699</v>
      </c>
    </row>
    <row r="4961" spans="1:8" x14ac:dyDescent="0.3">
      <c r="A4961" s="167" t="s">
        <v>7699</v>
      </c>
      <c r="B4961" s="168" t="s">
        <v>5871</v>
      </c>
      <c r="C4961" s="168" t="s">
        <v>7696</v>
      </c>
      <c r="D4961" s="169">
        <v>380</v>
      </c>
      <c r="E4961" s="169">
        <v>875</v>
      </c>
      <c r="F4961" s="170">
        <v>1410</v>
      </c>
      <c r="G4961" s="170">
        <v>2765</v>
      </c>
      <c r="H4961" s="165">
        <f t="shared" si="87"/>
        <v>0.31645569620253167</v>
      </c>
    </row>
    <row r="4962" spans="1:8" x14ac:dyDescent="0.3">
      <c r="A4962" s="167" t="s">
        <v>7699</v>
      </c>
      <c r="B4962" s="168" t="s">
        <v>5872</v>
      </c>
      <c r="C4962" s="168" t="s">
        <v>7696</v>
      </c>
      <c r="D4962" s="169">
        <v>160</v>
      </c>
      <c r="E4962" s="169">
        <v>300</v>
      </c>
      <c r="F4962" s="169">
        <v>330</v>
      </c>
      <c r="G4962" s="170">
        <v>1250</v>
      </c>
      <c r="H4962" s="165">
        <f t="shared" si="87"/>
        <v>0.24</v>
      </c>
    </row>
    <row r="4963" spans="1:8" x14ac:dyDescent="0.3">
      <c r="A4963" s="167" t="s">
        <v>7699</v>
      </c>
      <c r="B4963" s="168" t="s">
        <v>5873</v>
      </c>
      <c r="C4963" s="168" t="s">
        <v>7696</v>
      </c>
      <c r="D4963" s="169">
        <v>275</v>
      </c>
      <c r="E4963" s="169">
        <v>475</v>
      </c>
      <c r="F4963" s="170">
        <v>1250</v>
      </c>
      <c r="G4963" s="170">
        <v>2835</v>
      </c>
      <c r="H4963" s="165">
        <f t="shared" si="87"/>
        <v>0.16754850088183421</v>
      </c>
    </row>
    <row r="4964" spans="1:8" x14ac:dyDescent="0.3">
      <c r="A4964" s="167" t="s">
        <v>7699</v>
      </c>
      <c r="B4964" s="168" t="s">
        <v>5874</v>
      </c>
      <c r="C4964" s="168" t="s">
        <v>7696</v>
      </c>
      <c r="D4964" s="169">
        <v>275</v>
      </c>
      <c r="E4964" s="169">
        <v>680</v>
      </c>
      <c r="F4964" s="170">
        <v>1260</v>
      </c>
      <c r="G4964" s="170">
        <v>2780</v>
      </c>
      <c r="H4964" s="165">
        <f t="shared" si="87"/>
        <v>0.2446043165467626</v>
      </c>
    </row>
    <row r="4965" spans="1:8" x14ac:dyDescent="0.3">
      <c r="A4965" s="167" t="s">
        <v>7699</v>
      </c>
      <c r="B4965" s="168" t="s">
        <v>5875</v>
      </c>
      <c r="C4965" s="168" t="s">
        <v>7696</v>
      </c>
      <c r="D4965" s="169">
        <v>205</v>
      </c>
      <c r="E4965" s="169">
        <v>260</v>
      </c>
      <c r="F4965" s="169">
        <v>490</v>
      </c>
      <c r="G4965" s="170">
        <v>1770</v>
      </c>
      <c r="H4965" s="165">
        <f t="shared" si="87"/>
        <v>0.14689265536723164</v>
      </c>
    </row>
    <row r="4966" spans="1:8" x14ac:dyDescent="0.3">
      <c r="A4966" s="167" t="s">
        <v>7699</v>
      </c>
      <c r="B4966" s="168" t="s">
        <v>5876</v>
      </c>
      <c r="C4966" s="168" t="s">
        <v>7696</v>
      </c>
      <c r="D4966" s="169">
        <v>105</v>
      </c>
      <c r="E4966" s="169">
        <v>610</v>
      </c>
      <c r="F4966" s="169">
        <v>765</v>
      </c>
      <c r="G4966" s="169">
        <v>860</v>
      </c>
      <c r="H4966" s="165">
        <f t="shared" si="87"/>
        <v>0.70930232558139539</v>
      </c>
    </row>
    <row r="4967" spans="1:8" x14ac:dyDescent="0.3">
      <c r="A4967" s="167" t="s">
        <v>7699</v>
      </c>
      <c r="B4967" s="168" t="s">
        <v>5877</v>
      </c>
      <c r="C4967" s="168" t="s">
        <v>7696</v>
      </c>
      <c r="D4967" s="169">
        <v>870</v>
      </c>
      <c r="E4967" s="170">
        <v>1345</v>
      </c>
      <c r="F4967" s="170">
        <v>1675</v>
      </c>
      <c r="G4967" s="170">
        <v>2095</v>
      </c>
      <c r="H4967" s="165">
        <f t="shared" si="87"/>
        <v>0.64200477326968974</v>
      </c>
    </row>
    <row r="4968" spans="1:8" x14ac:dyDescent="0.3">
      <c r="A4968" s="167" t="s">
        <v>7699</v>
      </c>
      <c r="B4968" s="168" t="s">
        <v>5878</v>
      </c>
      <c r="C4968" s="168" t="s">
        <v>7696</v>
      </c>
      <c r="D4968" s="169">
        <v>530</v>
      </c>
      <c r="E4968" s="170">
        <v>1130</v>
      </c>
      <c r="F4968" s="170">
        <v>1775</v>
      </c>
      <c r="G4968" s="170">
        <v>2020</v>
      </c>
      <c r="H4968" s="165">
        <f t="shared" si="87"/>
        <v>0.55940594059405946</v>
      </c>
    </row>
    <row r="4969" spans="1:8" x14ac:dyDescent="0.3">
      <c r="A4969" s="167" t="s">
        <v>7699</v>
      </c>
      <c r="B4969" s="168" t="s">
        <v>5879</v>
      </c>
      <c r="C4969" s="168" t="s">
        <v>7696</v>
      </c>
      <c r="D4969" s="169">
        <v>420</v>
      </c>
      <c r="E4969" s="169">
        <v>480</v>
      </c>
      <c r="F4969" s="169">
        <v>700</v>
      </c>
      <c r="G4969" s="169">
        <v>980</v>
      </c>
      <c r="H4969" s="165">
        <f t="shared" si="87"/>
        <v>0.48979591836734693</v>
      </c>
    </row>
    <row r="4970" spans="1:8" x14ac:dyDescent="0.3">
      <c r="A4970" s="167" t="s">
        <v>7699</v>
      </c>
      <c r="B4970" s="168" t="s">
        <v>5880</v>
      </c>
      <c r="C4970" s="168" t="s">
        <v>7696</v>
      </c>
      <c r="D4970" s="169">
        <v>740</v>
      </c>
      <c r="E4970" s="169">
        <v>935</v>
      </c>
      <c r="F4970" s="170">
        <v>1095</v>
      </c>
      <c r="G4970" s="170">
        <v>1165</v>
      </c>
      <c r="H4970" s="165">
        <f t="shared" si="87"/>
        <v>0.80257510729613735</v>
      </c>
    </row>
    <row r="4971" spans="1:8" x14ac:dyDescent="0.3">
      <c r="A4971" s="167" t="s">
        <v>7699</v>
      </c>
      <c r="B4971" s="168" t="s">
        <v>5881</v>
      </c>
      <c r="C4971" s="168" t="s">
        <v>7696</v>
      </c>
      <c r="D4971" s="170">
        <v>1260</v>
      </c>
      <c r="E4971" s="170">
        <v>1550</v>
      </c>
      <c r="F4971" s="170">
        <v>2195</v>
      </c>
      <c r="G4971" s="170">
        <v>2345</v>
      </c>
      <c r="H4971" s="165">
        <f t="shared" si="87"/>
        <v>0.66098081023454158</v>
      </c>
    </row>
    <row r="4972" spans="1:8" x14ac:dyDescent="0.3">
      <c r="A4972" s="167" t="s">
        <v>7699</v>
      </c>
      <c r="B4972" s="168" t="s">
        <v>5882</v>
      </c>
      <c r="C4972" s="168" t="s">
        <v>7696</v>
      </c>
      <c r="D4972" s="169">
        <v>720</v>
      </c>
      <c r="E4972" s="170">
        <v>1365</v>
      </c>
      <c r="F4972" s="170">
        <v>2075</v>
      </c>
      <c r="G4972" s="170">
        <v>2505</v>
      </c>
      <c r="H4972" s="165">
        <f t="shared" si="87"/>
        <v>0.54491017964071853</v>
      </c>
    </row>
    <row r="4973" spans="1:8" x14ac:dyDescent="0.3">
      <c r="A4973" s="167" t="s">
        <v>7699</v>
      </c>
      <c r="B4973" s="168" t="s">
        <v>5883</v>
      </c>
      <c r="C4973" s="168" t="s">
        <v>7696</v>
      </c>
      <c r="D4973" s="169">
        <v>750</v>
      </c>
      <c r="E4973" s="169">
        <v>935</v>
      </c>
      <c r="F4973" s="169">
        <v>980</v>
      </c>
      <c r="G4973" s="170">
        <v>1000</v>
      </c>
      <c r="H4973" s="165">
        <f t="shared" si="87"/>
        <v>0.93500000000000005</v>
      </c>
    </row>
    <row r="4974" spans="1:8" x14ac:dyDescent="0.3">
      <c r="A4974" s="167" t="s">
        <v>7699</v>
      </c>
      <c r="B4974" s="168" t="s">
        <v>5884</v>
      </c>
      <c r="C4974" s="168" t="s">
        <v>7696</v>
      </c>
      <c r="D4974" s="169">
        <v>125</v>
      </c>
      <c r="E4974" s="169">
        <v>420</v>
      </c>
      <c r="F4974" s="170">
        <v>1090</v>
      </c>
      <c r="G4974" s="170">
        <v>1415</v>
      </c>
      <c r="H4974" s="165">
        <f t="shared" si="87"/>
        <v>0.29681978798586572</v>
      </c>
    </row>
    <row r="4975" spans="1:8" x14ac:dyDescent="0.3">
      <c r="A4975" s="167" t="s">
        <v>7699</v>
      </c>
      <c r="B4975" s="168" t="s">
        <v>5885</v>
      </c>
      <c r="C4975" s="168" t="s">
        <v>7696</v>
      </c>
      <c r="D4975" s="169">
        <v>365</v>
      </c>
      <c r="E4975" s="169">
        <v>715</v>
      </c>
      <c r="F4975" s="169">
        <v>805</v>
      </c>
      <c r="G4975" s="170">
        <v>1305</v>
      </c>
      <c r="H4975" s="165">
        <f t="shared" si="87"/>
        <v>0.54789272030651337</v>
      </c>
    </row>
    <row r="4976" spans="1:8" x14ac:dyDescent="0.3">
      <c r="A4976" s="167" t="s">
        <v>7699</v>
      </c>
      <c r="B4976" s="168" t="s">
        <v>5886</v>
      </c>
      <c r="C4976" s="168" t="s">
        <v>7696</v>
      </c>
      <c r="D4976" s="169">
        <v>510</v>
      </c>
      <c r="E4976" s="170">
        <v>1010</v>
      </c>
      <c r="F4976" s="170">
        <v>1130</v>
      </c>
      <c r="G4976" s="170">
        <v>1305</v>
      </c>
      <c r="H4976" s="165">
        <f t="shared" si="87"/>
        <v>0.77394636015325668</v>
      </c>
    </row>
    <row r="4977" spans="1:8" x14ac:dyDescent="0.3">
      <c r="A4977" s="167" t="s">
        <v>7699</v>
      </c>
      <c r="B4977" s="168" t="s">
        <v>5887</v>
      </c>
      <c r="C4977" s="168" t="s">
        <v>7696</v>
      </c>
      <c r="D4977" s="169">
        <v>320</v>
      </c>
      <c r="E4977" s="169">
        <v>660</v>
      </c>
      <c r="F4977" s="169">
        <v>765</v>
      </c>
      <c r="G4977" s="169">
        <v>970</v>
      </c>
      <c r="H4977" s="165">
        <f t="shared" si="87"/>
        <v>0.68041237113402064</v>
      </c>
    </row>
    <row r="4978" spans="1:8" x14ac:dyDescent="0.3">
      <c r="A4978" s="167" t="s">
        <v>7699</v>
      </c>
      <c r="B4978" s="168" t="s">
        <v>5888</v>
      </c>
      <c r="C4978" s="168" t="s">
        <v>7696</v>
      </c>
      <c r="D4978" s="169">
        <v>895</v>
      </c>
      <c r="E4978" s="170">
        <v>1250</v>
      </c>
      <c r="F4978" s="170">
        <v>1450</v>
      </c>
      <c r="G4978" s="170">
        <v>1495</v>
      </c>
      <c r="H4978" s="165">
        <f t="shared" si="87"/>
        <v>0.83612040133779264</v>
      </c>
    </row>
    <row r="4979" spans="1:8" x14ac:dyDescent="0.3">
      <c r="A4979" s="167" t="s">
        <v>7699</v>
      </c>
      <c r="B4979" s="168" t="s">
        <v>5889</v>
      </c>
      <c r="C4979" s="168" t="s">
        <v>7696</v>
      </c>
      <c r="D4979" s="169">
        <v>970</v>
      </c>
      <c r="E4979" s="170">
        <v>1495</v>
      </c>
      <c r="F4979" s="170">
        <v>1630</v>
      </c>
      <c r="G4979" s="170">
        <v>1915</v>
      </c>
      <c r="H4979" s="165">
        <f t="shared" si="87"/>
        <v>0.78067885117493474</v>
      </c>
    </row>
    <row r="4980" spans="1:8" x14ac:dyDescent="0.3">
      <c r="A4980" s="167" t="s">
        <v>7699</v>
      </c>
      <c r="B4980" s="168" t="s">
        <v>5890</v>
      </c>
      <c r="C4980" s="168" t="s">
        <v>7696</v>
      </c>
      <c r="D4980" s="169">
        <v>480</v>
      </c>
      <c r="E4980" s="170">
        <v>1085</v>
      </c>
      <c r="F4980" s="170">
        <v>1665</v>
      </c>
      <c r="G4980" s="170">
        <v>2055</v>
      </c>
      <c r="H4980" s="165">
        <f t="shared" si="87"/>
        <v>0.52798053527980537</v>
      </c>
    </row>
    <row r="4981" spans="1:8" x14ac:dyDescent="0.3">
      <c r="A4981" s="167" t="s">
        <v>7699</v>
      </c>
      <c r="B4981" s="168" t="s">
        <v>5891</v>
      </c>
      <c r="C4981" s="168" t="s">
        <v>7696</v>
      </c>
      <c r="D4981" s="169">
        <v>290</v>
      </c>
      <c r="E4981" s="169">
        <v>845</v>
      </c>
      <c r="F4981" s="169">
        <v>910</v>
      </c>
      <c r="G4981" s="170">
        <v>1970</v>
      </c>
      <c r="H4981" s="165">
        <f t="shared" si="87"/>
        <v>0.42893401015228427</v>
      </c>
    </row>
    <row r="4982" spans="1:8" x14ac:dyDescent="0.3">
      <c r="A4982" s="167" t="s">
        <v>7699</v>
      </c>
      <c r="B4982" s="168" t="s">
        <v>5892</v>
      </c>
      <c r="C4982" s="168" t="s">
        <v>7696</v>
      </c>
      <c r="D4982" s="169">
        <v>950</v>
      </c>
      <c r="E4982" s="170">
        <v>1585</v>
      </c>
      <c r="F4982" s="170">
        <v>1795</v>
      </c>
      <c r="G4982" s="170">
        <v>2170</v>
      </c>
      <c r="H4982" s="165">
        <f t="shared" si="87"/>
        <v>0.7304147465437788</v>
      </c>
    </row>
    <row r="4983" spans="1:8" x14ac:dyDescent="0.3">
      <c r="A4983" s="167" t="s">
        <v>7699</v>
      </c>
      <c r="B4983" s="168" t="s">
        <v>5893</v>
      </c>
      <c r="C4983" s="168" t="s">
        <v>7696</v>
      </c>
      <c r="D4983" s="169">
        <v>205</v>
      </c>
      <c r="E4983" s="169">
        <v>625</v>
      </c>
      <c r="F4983" s="170">
        <v>1280</v>
      </c>
      <c r="G4983" s="170">
        <v>2040</v>
      </c>
      <c r="H4983" s="165">
        <f t="shared" si="87"/>
        <v>0.30637254901960786</v>
      </c>
    </row>
    <row r="4984" spans="1:8" x14ac:dyDescent="0.3">
      <c r="A4984" s="167" t="s">
        <v>7699</v>
      </c>
      <c r="B4984" s="168" t="s">
        <v>5894</v>
      </c>
      <c r="C4984" s="168" t="s">
        <v>7696</v>
      </c>
      <c r="D4984" s="169">
        <v>285</v>
      </c>
      <c r="E4984" s="169">
        <v>560</v>
      </c>
      <c r="F4984" s="170">
        <v>1080</v>
      </c>
      <c r="G4984" s="170">
        <v>1945</v>
      </c>
      <c r="H4984" s="165">
        <f t="shared" si="87"/>
        <v>0.2879177377892031</v>
      </c>
    </row>
    <row r="4985" spans="1:8" x14ac:dyDescent="0.3">
      <c r="A4985" s="167" t="s">
        <v>7699</v>
      </c>
      <c r="B4985" s="168" t="s">
        <v>5895</v>
      </c>
      <c r="C4985" s="168" t="s">
        <v>7696</v>
      </c>
      <c r="D4985" s="169">
        <v>110</v>
      </c>
      <c r="E4985" s="169">
        <v>170</v>
      </c>
      <c r="F4985" s="169">
        <v>490</v>
      </c>
      <c r="G4985" s="170">
        <v>1960</v>
      </c>
      <c r="H4985" s="165">
        <f t="shared" si="87"/>
        <v>8.673469387755102E-2</v>
      </c>
    </row>
    <row r="4986" spans="1:8" x14ac:dyDescent="0.3">
      <c r="A4986" s="167" t="s">
        <v>7699</v>
      </c>
      <c r="B4986" s="168" t="s">
        <v>5896</v>
      </c>
      <c r="C4986" s="168" t="s">
        <v>7696</v>
      </c>
      <c r="D4986" s="169">
        <v>50</v>
      </c>
      <c r="E4986" s="169">
        <v>145</v>
      </c>
      <c r="F4986" s="169">
        <v>260</v>
      </c>
      <c r="G4986" s="169">
        <v>735</v>
      </c>
      <c r="H4986" s="165">
        <f t="shared" si="87"/>
        <v>0.19727891156462585</v>
      </c>
    </row>
    <row r="4987" spans="1:8" x14ac:dyDescent="0.3">
      <c r="A4987" s="167" t="s">
        <v>7699</v>
      </c>
      <c r="B4987" s="168" t="s">
        <v>5897</v>
      </c>
      <c r="C4987" s="168" t="s">
        <v>7696</v>
      </c>
      <c r="D4987" s="169">
        <v>220</v>
      </c>
      <c r="E4987" s="169">
        <v>460</v>
      </c>
      <c r="F4987" s="170">
        <v>1255</v>
      </c>
      <c r="G4987" s="170">
        <v>1800</v>
      </c>
      <c r="H4987" s="165">
        <f t="shared" si="87"/>
        <v>0.25555555555555554</v>
      </c>
    </row>
    <row r="4988" spans="1:8" x14ac:dyDescent="0.3">
      <c r="A4988" s="167" t="s">
        <v>7699</v>
      </c>
      <c r="B4988" s="168" t="s">
        <v>5898</v>
      </c>
      <c r="C4988" s="168" t="s">
        <v>7696</v>
      </c>
      <c r="D4988" s="169">
        <v>165</v>
      </c>
      <c r="E4988" s="169">
        <v>165</v>
      </c>
      <c r="F4988" s="169">
        <v>450</v>
      </c>
      <c r="G4988" s="169">
        <v>865</v>
      </c>
      <c r="H4988" s="165">
        <f t="shared" si="87"/>
        <v>0.19075144508670519</v>
      </c>
    </row>
    <row r="4989" spans="1:8" x14ac:dyDescent="0.3">
      <c r="A4989" s="167" t="s">
        <v>7699</v>
      </c>
      <c r="B4989" s="168" t="s">
        <v>5899</v>
      </c>
      <c r="C4989" s="168" t="s">
        <v>7696</v>
      </c>
      <c r="D4989" s="169">
        <v>410</v>
      </c>
      <c r="E4989" s="169">
        <v>580</v>
      </c>
      <c r="F4989" s="169">
        <v>775</v>
      </c>
      <c r="G4989" s="170">
        <v>1270</v>
      </c>
      <c r="H4989" s="165">
        <f t="shared" si="87"/>
        <v>0.45669291338582679</v>
      </c>
    </row>
    <row r="4990" spans="1:8" x14ac:dyDescent="0.3">
      <c r="A4990" s="167" t="s">
        <v>7699</v>
      </c>
      <c r="B4990" s="168" t="s">
        <v>5900</v>
      </c>
      <c r="C4990" s="168" t="s">
        <v>7696</v>
      </c>
      <c r="D4990" s="169">
        <v>80</v>
      </c>
      <c r="E4990" s="169">
        <v>240</v>
      </c>
      <c r="F4990" s="169">
        <v>505</v>
      </c>
      <c r="G4990" s="170">
        <v>2325</v>
      </c>
      <c r="H4990" s="165">
        <f t="shared" si="87"/>
        <v>0.1032258064516129</v>
      </c>
    </row>
    <row r="4991" spans="1:8" x14ac:dyDescent="0.3">
      <c r="A4991" s="167" t="s">
        <v>7699</v>
      </c>
      <c r="B4991" s="168" t="s">
        <v>5901</v>
      </c>
      <c r="C4991" s="168" t="s">
        <v>7696</v>
      </c>
      <c r="D4991" s="169">
        <v>45</v>
      </c>
      <c r="E4991" s="169">
        <v>215</v>
      </c>
      <c r="F4991" s="170">
        <v>1065</v>
      </c>
      <c r="G4991" s="170">
        <v>1985</v>
      </c>
      <c r="H4991" s="165">
        <f t="shared" si="87"/>
        <v>0.10831234256926953</v>
      </c>
    </row>
    <row r="4992" spans="1:8" x14ac:dyDescent="0.3">
      <c r="A4992" s="167" t="s">
        <v>7699</v>
      </c>
      <c r="B4992" s="168" t="s">
        <v>5902</v>
      </c>
      <c r="C4992" s="168" t="s">
        <v>7696</v>
      </c>
      <c r="D4992" s="169">
        <v>200</v>
      </c>
      <c r="E4992" s="169">
        <v>440</v>
      </c>
      <c r="F4992" s="169">
        <v>700</v>
      </c>
      <c r="G4992" s="170">
        <v>1170</v>
      </c>
      <c r="H4992" s="165">
        <f t="shared" si="87"/>
        <v>0.37606837606837606</v>
      </c>
    </row>
    <row r="4993" spans="1:8" x14ac:dyDescent="0.3">
      <c r="A4993" s="167" t="s">
        <v>7699</v>
      </c>
      <c r="B4993" s="168" t="s">
        <v>5903</v>
      </c>
      <c r="C4993" s="168" t="s">
        <v>7696</v>
      </c>
      <c r="D4993" s="169">
        <v>45</v>
      </c>
      <c r="E4993" s="169">
        <v>520</v>
      </c>
      <c r="F4993" s="170">
        <v>1135</v>
      </c>
      <c r="G4993" s="170">
        <v>1615</v>
      </c>
      <c r="H4993" s="165">
        <f t="shared" si="87"/>
        <v>0.32198142414860681</v>
      </c>
    </row>
    <row r="4994" spans="1:8" x14ac:dyDescent="0.3">
      <c r="A4994" s="167" t="s">
        <v>7699</v>
      </c>
      <c r="B4994" s="168" t="s">
        <v>5904</v>
      </c>
      <c r="C4994" s="168" t="s">
        <v>7696</v>
      </c>
      <c r="D4994" s="169">
        <v>240</v>
      </c>
      <c r="E4994" s="169">
        <v>460</v>
      </c>
      <c r="F4994" s="169">
        <v>925</v>
      </c>
      <c r="G4994" s="170">
        <v>1955</v>
      </c>
      <c r="H4994" s="165">
        <f t="shared" si="87"/>
        <v>0.23529411764705882</v>
      </c>
    </row>
    <row r="4995" spans="1:8" x14ac:dyDescent="0.3">
      <c r="A4995" s="167" t="s">
        <v>7699</v>
      </c>
      <c r="B4995" s="168" t="s">
        <v>5905</v>
      </c>
      <c r="C4995" s="168" t="s">
        <v>7696</v>
      </c>
      <c r="D4995" s="169">
        <v>55</v>
      </c>
      <c r="E4995" s="169">
        <v>55</v>
      </c>
      <c r="F4995" s="169">
        <v>170</v>
      </c>
      <c r="G4995" s="169">
        <v>345</v>
      </c>
      <c r="H4995" s="165">
        <f t="shared" si="87"/>
        <v>0.15942028985507245</v>
      </c>
    </row>
    <row r="4996" spans="1:8" x14ac:dyDescent="0.3">
      <c r="A4996" s="167" t="s">
        <v>7699</v>
      </c>
      <c r="B4996" s="168" t="s">
        <v>5906</v>
      </c>
      <c r="C4996" s="168" t="s">
        <v>7696</v>
      </c>
      <c r="D4996" s="169">
        <v>140</v>
      </c>
      <c r="E4996" s="169">
        <v>585</v>
      </c>
      <c r="F4996" s="169">
        <v>990</v>
      </c>
      <c r="G4996" s="170">
        <v>2800</v>
      </c>
      <c r="H4996" s="165">
        <f t="shared" ref="H4996:H5059" si="88">E4996/G4996</f>
        <v>0.20892857142857144</v>
      </c>
    </row>
    <row r="4997" spans="1:8" x14ac:dyDescent="0.3">
      <c r="A4997" s="167" t="s">
        <v>7699</v>
      </c>
      <c r="B4997" s="168" t="s">
        <v>5907</v>
      </c>
      <c r="C4997" s="168" t="s">
        <v>7696</v>
      </c>
      <c r="D4997" s="169">
        <v>770</v>
      </c>
      <c r="E4997" s="169">
        <v>930</v>
      </c>
      <c r="F4997" s="170">
        <v>1100</v>
      </c>
      <c r="G4997" s="170">
        <v>1740</v>
      </c>
      <c r="H4997" s="165">
        <f t="shared" si="88"/>
        <v>0.53448275862068961</v>
      </c>
    </row>
    <row r="4998" spans="1:8" x14ac:dyDescent="0.3">
      <c r="A4998" s="167" t="s">
        <v>7699</v>
      </c>
      <c r="B4998" s="168" t="s">
        <v>5908</v>
      </c>
      <c r="C4998" s="168" t="s">
        <v>7696</v>
      </c>
      <c r="D4998" s="169">
        <v>105</v>
      </c>
      <c r="E4998" s="169">
        <v>550</v>
      </c>
      <c r="F4998" s="170">
        <v>1030</v>
      </c>
      <c r="G4998" s="170">
        <v>1745</v>
      </c>
      <c r="H4998" s="165">
        <f t="shared" si="88"/>
        <v>0.31518624641833809</v>
      </c>
    </row>
    <row r="4999" spans="1:8" x14ac:dyDescent="0.3">
      <c r="A4999" s="167" t="s">
        <v>7699</v>
      </c>
      <c r="B4999" s="168" t="s">
        <v>5909</v>
      </c>
      <c r="C4999" s="168" t="s">
        <v>7696</v>
      </c>
      <c r="D4999" s="169">
        <v>295</v>
      </c>
      <c r="E4999" s="169">
        <v>455</v>
      </c>
      <c r="F4999" s="169">
        <v>575</v>
      </c>
      <c r="G4999" s="170">
        <v>1525</v>
      </c>
      <c r="H4999" s="165">
        <f t="shared" si="88"/>
        <v>0.29836065573770493</v>
      </c>
    </row>
    <row r="5000" spans="1:8" x14ac:dyDescent="0.3">
      <c r="A5000" s="167" t="s">
        <v>7699</v>
      </c>
      <c r="B5000" s="168" t="s">
        <v>5910</v>
      </c>
      <c r="C5000" s="168" t="s">
        <v>7696</v>
      </c>
      <c r="D5000" s="169">
        <v>225</v>
      </c>
      <c r="E5000" s="169">
        <v>580</v>
      </c>
      <c r="F5000" s="170">
        <v>1275</v>
      </c>
      <c r="G5000" s="170">
        <v>1610</v>
      </c>
      <c r="H5000" s="165">
        <f t="shared" si="88"/>
        <v>0.36024844720496896</v>
      </c>
    </row>
    <row r="5001" spans="1:8" x14ac:dyDescent="0.3">
      <c r="A5001" s="167" t="s">
        <v>7699</v>
      </c>
      <c r="B5001" s="168" t="s">
        <v>5911</v>
      </c>
      <c r="C5001" s="168" t="s">
        <v>7696</v>
      </c>
      <c r="D5001" s="169">
        <v>170</v>
      </c>
      <c r="E5001" s="169">
        <v>845</v>
      </c>
      <c r="F5001" s="170">
        <v>1205</v>
      </c>
      <c r="G5001" s="170">
        <v>1835</v>
      </c>
      <c r="H5001" s="165">
        <f t="shared" si="88"/>
        <v>0.46049046321525888</v>
      </c>
    </row>
    <row r="5002" spans="1:8" x14ac:dyDescent="0.3">
      <c r="A5002" s="167" t="s">
        <v>7699</v>
      </c>
      <c r="B5002" s="168" t="s">
        <v>5912</v>
      </c>
      <c r="C5002" s="168" t="s">
        <v>7696</v>
      </c>
      <c r="D5002" s="169">
        <v>255</v>
      </c>
      <c r="E5002" s="169">
        <v>520</v>
      </c>
      <c r="F5002" s="169">
        <v>800</v>
      </c>
      <c r="G5002" s="170">
        <v>1045</v>
      </c>
      <c r="H5002" s="165">
        <f t="shared" si="88"/>
        <v>0.49760765550239233</v>
      </c>
    </row>
    <row r="5003" spans="1:8" x14ac:dyDescent="0.3">
      <c r="A5003" s="167" t="s">
        <v>7699</v>
      </c>
      <c r="B5003" s="168" t="s">
        <v>5913</v>
      </c>
      <c r="C5003" s="168" t="s">
        <v>7696</v>
      </c>
      <c r="D5003" s="169">
        <v>440</v>
      </c>
      <c r="E5003" s="169">
        <v>865</v>
      </c>
      <c r="F5003" s="170">
        <v>1270</v>
      </c>
      <c r="G5003" s="170">
        <v>1550</v>
      </c>
      <c r="H5003" s="165">
        <f t="shared" si="88"/>
        <v>0.5580645161290323</v>
      </c>
    </row>
    <row r="5004" spans="1:8" x14ac:dyDescent="0.3">
      <c r="A5004" s="167" t="s">
        <v>7697</v>
      </c>
      <c r="B5004" s="168" t="s">
        <v>5914</v>
      </c>
      <c r="C5004" s="168" t="s">
        <v>7615</v>
      </c>
      <c r="D5004" s="171">
        <v>1440</v>
      </c>
      <c r="E5004" s="171">
        <v>2235</v>
      </c>
      <c r="F5004" s="171">
        <v>2570</v>
      </c>
      <c r="G5004" s="171">
        <v>3190</v>
      </c>
      <c r="H5004" s="165">
        <f t="shared" si="88"/>
        <v>0.70062695924764895</v>
      </c>
    </row>
    <row r="5005" spans="1:8" x14ac:dyDescent="0.3">
      <c r="A5005" s="167" t="s">
        <v>7697</v>
      </c>
      <c r="B5005" s="168" t="s">
        <v>5915</v>
      </c>
      <c r="C5005" s="168" t="s">
        <v>7615</v>
      </c>
      <c r="D5005" s="171">
        <v>315</v>
      </c>
      <c r="E5005" s="171">
        <v>885</v>
      </c>
      <c r="F5005" s="171">
        <v>1410</v>
      </c>
      <c r="G5005" s="171">
        <v>3985</v>
      </c>
      <c r="H5005" s="165">
        <f t="shared" si="88"/>
        <v>0.22208281053952322</v>
      </c>
    </row>
    <row r="5006" spans="1:8" x14ac:dyDescent="0.3">
      <c r="A5006" s="167" t="s">
        <v>7697</v>
      </c>
      <c r="B5006" s="168" t="s">
        <v>5916</v>
      </c>
      <c r="C5006" s="168" t="s">
        <v>7615</v>
      </c>
      <c r="D5006" s="171">
        <v>1285</v>
      </c>
      <c r="E5006" s="171">
        <v>1890</v>
      </c>
      <c r="F5006" s="171">
        <v>2660</v>
      </c>
      <c r="G5006" s="171">
        <v>3965</v>
      </c>
      <c r="H5006" s="165">
        <f t="shared" si="88"/>
        <v>0.47667087011349307</v>
      </c>
    </row>
    <row r="5007" spans="1:8" x14ac:dyDescent="0.3">
      <c r="A5007" s="167" t="s">
        <v>7697</v>
      </c>
      <c r="B5007" s="168" t="s">
        <v>5917</v>
      </c>
      <c r="C5007" s="168" t="s">
        <v>7615</v>
      </c>
      <c r="D5007" s="171">
        <v>575</v>
      </c>
      <c r="E5007" s="171">
        <v>1895</v>
      </c>
      <c r="F5007" s="171">
        <v>2965</v>
      </c>
      <c r="G5007" s="171">
        <v>3960</v>
      </c>
      <c r="H5007" s="165">
        <f t="shared" si="88"/>
        <v>0.47853535353535354</v>
      </c>
    </row>
    <row r="5008" spans="1:8" x14ac:dyDescent="0.3">
      <c r="A5008" s="167" t="s">
        <v>7697</v>
      </c>
      <c r="B5008" s="168" t="s">
        <v>5918</v>
      </c>
      <c r="C5008" s="168" t="s">
        <v>7615</v>
      </c>
      <c r="D5008" s="171">
        <v>1650</v>
      </c>
      <c r="E5008" s="171">
        <v>2715</v>
      </c>
      <c r="F5008" s="171">
        <v>3635</v>
      </c>
      <c r="G5008" s="171">
        <v>4280</v>
      </c>
      <c r="H5008" s="165">
        <f t="shared" si="88"/>
        <v>0.63434579439252337</v>
      </c>
    </row>
    <row r="5009" spans="1:8" x14ac:dyDescent="0.3">
      <c r="A5009" s="167" t="s">
        <v>7697</v>
      </c>
      <c r="B5009" s="168" t="s">
        <v>5919</v>
      </c>
      <c r="C5009" s="168" t="s">
        <v>7615</v>
      </c>
      <c r="D5009" s="171">
        <v>1505</v>
      </c>
      <c r="E5009" s="171">
        <v>2285</v>
      </c>
      <c r="F5009" s="171">
        <v>3035</v>
      </c>
      <c r="G5009" s="171">
        <v>3700</v>
      </c>
      <c r="H5009" s="165">
        <f t="shared" si="88"/>
        <v>0.61756756756756759</v>
      </c>
    </row>
    <row r="5010" spans="1:8" x14ac:dyDescent="0.3">
      <c r="A5010" s="167" t="s">
        <v>7697</v>
      </c>
      <c r="B5010" s="168" t="s">
        <v>5920</v>
      </c>
      <c r="C5010" s="168" t="s">
        <v>7615</v>
      </c>
      <c r="D5010" s="171">
        <v>550</v>
      </c>
      <c r="E5010" s="171">
        <v>800</v>
      </c>
      <c r="F5010" s="171">
        <v>1225</v>
      </c>
      <c r="G5010" s="171">
        <v>2315</v>
      </c>
      <c r="H5010" s="165">
        <f t="shared" si="88"/>
        <v>0.34557235421166305</v>
      </c>
    </row>
    <row r="5011" spans="1:8" x14ac:dyDescent="0.3">
      <c r="A5011" s="167" t="s">
        <v>7697</v>
      </c>
      <c r="B5011" s="168" t="s">
        <v>5921</v>
      </c>
      <c r="C5011" s="168" t="s">
        <v>7615</v>
      </c>
      <c r="D5011" s="171">
        <v>665</v>
      </c>
      <c r="E5011" s="171">
        <v>1135</v>
      </c>
      <c r="F5011" s="171">
        <v>1500</v>
      </c>
      <c r="G5011" s="171">
        <v>1620</v>
      </c>
      <c r="H5011" s="165">
        <f t="shared" si="88"/>
        <v>0.70061728395061729</v>
      </c>
    </row>
    <row r="5012" spans="1:8" x14ac:dyDescent="0.3">
      <c r="A5012" s="167" t="s">
        <v>7697</v>
      </c>
      <c r="B5012" s="168" t="s">
        <v>5922</v>
      </c>
      <c r="C5012" s="168" t="s">
        <v>7615</v>
      </c>
      <c r="D5012" s="171">
        <v>1705</v>
      </c>
      <c r="E5012" s="171">
        <v>2780</v>
      </c>
      <c r="F5012" s="171">
        <v>3525</v>
      </c>
      <c r="G5012" s="171">
        <v>4690</v>
      </c>
      <c r="H5012" s="165">
        <f t="shared" si="88"/>
        <v>0.59275053304904046</v>
      </c>
    </row>
    <row r="5013" spans="1:8" x14ac:dyDescent="0.3">
      <c r="A5013" s="167" t="s">
        <v>7697</v>
      </c>
      <c r="B5013" s="168" t="s">
        <v>5923</v>
      </c>
      <c r="C5013" s="168" t="s">
        <v>7615</v>
      </c>
      <c r="D5013" s="171">
        <v>580</v>
      </c>
      <c r="E5013" s="171">
        <v>2020</v>
      </c>
      <c r="F5013" s="171">
        <v>2830</v>
      </c>
      <c r="G5013" s="171">
        <v>5255</v>
      </c>
      <c r="H5013" s="165">
        <f t="shared" si="88"/>
        <v>0.38439581351094199</v>
      </c>
    </row>
    <row r="5014" spans="1:8" x14ac:dyDescent="0.3">
      <c r="A5014" s="167" t="s">
        <v>7697</v>
      </c>
      <c r="B5014" s="168" t="s">
        <v>5924</v>
      </c>
      <c r="C5014" s="168" t="s">
        <v>7615</v>
      </c>
      <c r="D5014" s="171">
        <v>1665</v>
      </c>
      <c r="E5014" s="171">
        <v>3310</v>
      </c>
      <c r="F5014" s="171">
        <v>4580</v>
      </c>
      <c r="G5014" s="171">
        <v>6785</v>
      </c>
      <c r="H5014" s="165">
        <f t="shared" si="88"/>
        <v>0.48784082535003687</v>
      </c>
    </row>
    <row r="5015" spans="1:8" x14ac:dyDescent="0.3">
      <c r="A5015" s="167" t="s">
        <v>7697</v>
      </c>
      <c r="B5015" s="168" t="s">
        <v>5925</v>
      </c>
      <c r="C5015" s="168" t="s">
        <v>7615</v>
      </c>
      <c r="D5015" s="171">
        <v>960</v>
      </c>
      <c r="E5015" s="171">
        <v>1290</v>
      </c>
      <c r="F5015" s="171">
        <v>1910</v>
      </c>
      <c r="G5015" s="171">
        <v>2780</v>
      </c>
      <c r="H5015" s="165">
        <f t="shared" si="88"/>
        <v>0.46402877697841727</v>
      </c>
    </row>
    <row r="5016" spans="1:8" x14ac:dyDescent="0.3">
      <c r="A5016" s="167" t="s">
        <v>7697</v>
      </c>
      <c r="B5016" s="168" t="s">
        <v>5926</v>
      </c>
      <c r="C5016" s="168" t="s">
        <v>7615</v>
      </c>
      <c r="D5016" s="171">
        <v>1270</v>
      </c>
      <c r="E5016" s="171">
        <v>2050</v>
      </c>
      <c r="F5016" s="171">
        <v>2760</v>
      </c>
      <c r="G5016" s="171">
        <v>3570</v>
      </c>
      <c r="H5016" s="165">
        <f t="shared" si="88"/>
        <v>0.57422969187675066</v>
      </c>
    </row>
    <row r="5017" spans="1:8" x14ac:dyDescent="0.3">
      <c r="A5017" s="167" t="s">
        <v>7697</v>
      </c>
      <c r="B5017" s="168" t="s">
        <v>5927</v>
      </c>
      <c r="C5017" s="168" t="s">
        <v>7615</v>
      </c>
      <c r="D5017" s="171">
        <v>410</v>
      </c>
      <c r="E5017" s="171">
        <v>1180</v>
      </c>
      <c r="F5017" s="171">
        <v>1815</v>
      </c>
      <c r="G5017" s="171">
        <v>4105</v>
      </c>
      <c r="H5017" s="165">
        <f t="shared" si="88"/>
        <v>0.28745432399512788</v>
      </c>
    </row>
    <row r="5018" spans="1:8" x14ac:dyDescent="0.3">
      <c r="A5018" s="167" t="s">
        <v>7697</v>
      </c>
      <c r="B5018" s="168" t="s">
        <v>5928</v>
      </c>
      <c r="C5018" s="168" t="s">
        <v>7615</v>
      </c>
      <c r="D5018" s="171">
        <v>1330</v>
      </c>
      <c r="E5018" s="171">
        <v>1905</v>
      </c>
      <c r="F5018" s="171">
        <v>3045</v>
      </c>
      <c r="G5018" s="171">
        <v>4700</v>
      </c>
      <c r="H5018" s="165">
        <f t="shared" si="88"/>
        <v>0.40531914893617021</v>
      </c>
    </row>
    <row r="5019" spans="1:8" x14ac:dyDescent="0.3">
      <c r="A5019" s="167" t="s">
        <v>7697</v>
      </c>
      <c r="B5019" s="168" t="s">
        <v>5929</v>
      </c>
      <c r="C5019" s="168" t="s">
        <v>7615</v>
      </c>
      <c r="D5019" s="171">
        <v>1635</v>
      </c>
      <c r="E5019" s="171">
        <v>2870</v>
      </c>
      <c r="F5019" s="171">
        <v>4370</v>
      </c>
      <c r="G5019" s="171">
        <v>5450</v>
      </c>
      <c r="H5019" s="165">
        <f t="shared" si="88"/>
        <v>0.52660550458715594</v>
      </c>
    </row>
    <row r="5020" spans="1:8" x14ac:dyDescent="0.3">
      <c r="A5020" s="167" t="s">
        <v>7697</v>
      </c>
      <c r="B5020" s="168" t="s">
        <v>5930</v>
      </c>
      <c r="C5020" s="168" t="s">
        <v>7615</v>
      </c>
      <c r="D5020" s="171">
        <v>640</v>
      </c>
      <c r="E5020" s="171">
        <v>1315</v>
      </c>
      <c r="F5020" s="171">
        <v>2200</v>
      </c>
      <c r="G5020" s="171">
        <v>3520</v>
      </c>
      <c r="H5020" s="165">
        <f t="shared" si="88"/>
        <v>0.37357954545454547</v>
      </c>
    </row>
    <row r="5021" spans="1:8" x14ac:dyDescent="0.3">
      <c r="A5021" s="167" t="s">
        <v>7697</v>
      </c>
      <c r="B5021" s="168" t="s">
        <v>5931</v>
      </c>
      <c r="C5021" s="168" t="s">
        <v>7615</v>
      </c>
      <c r="D5021" s="171">
        <v>810</v>
      </c>
      <c r="E5021" s="171">
        <v>1350</v>
      </c>
      <c r="F5021" s="171">
        <v>2060</v>
      </c>
      <c r="G5021" s="171">
        <v>3665</v>
      </c>
      <c r="H5021" s="165">
        <f t="shared" si="88"/>
        <v>0.3683492496589359</v>
      </c>
    </row>
    <row r="5022" spans="1:8" x14ac:dyDescent="0.3">
      <c r="A5022" s="167" t="s">
        <v>7697</v>
      </c>
      <c r="B5022" s="168" t="s">
        <v>5932</v>
      </c>
      <c r="C5022" s="168" t="s">
        <v>7615</v>
      </c>
      <c r="D5022" s="171">
        <v>1500</v>
      </c>
      <c r="E5022" s="171">
        <v>2495</v>
      </c>
      <c r="F5022" s="171">
        <v>2845</v>
      </c>
      <c r="G5022" s="171">
        <v>3645</v>
      </c>
      <c r="H5022" s="165">
        <f t="shared" si="88"/>
        <v>0.68449931412894371</v>
      </c>
    </row>
    <row r="5023" spans="1:8" x14ac:dyDescent="0.3">
      <c r="A5023" s="167" t="s">
        <v>7697</v>
      </c>
      <c r="B5023" s="168" t="s">
        <v>5933</v>
      </c>
      <c r="C5023" s="168" t="s">
        <v>7615</v>
      </c>
      <c r="D5023" s="171">
        <v>0</v>
      </c>
      <c r="E5023" s="171">
        <v>0</v>
      </c>
      <c r="F5023" s="171">
        <v>0</v>
      </c>
      <c r="G5023" s="171">
        <v>0</v>
      </c>
      <c r="H5023" s="165" t="e">
        <f t="shared" si="88"/>
        <v>#DIV/0!</v>
      </c>
    </row>
    <row r="5024" spans="1:8" x14ac:dyDescent="0.3">
      <c r="A5024" s="167" t="s">
        <v>7697</v>
      </c>
      <c r="B5024" s="168" t="s">
        <v>5934</v>
      </c>
      <c r="C5024" s="168" t="s">
        <v>7616</v>
      </c>
      <c r="D5024" s="171">
        <v>475</v>
      </c>
      <c r="E5024" s="171">
        <v>915</v>
      </c>
      <c r="F5024" s="171">
        <v>1955</v>
      </c>
      <c r="G5024" s="171">
        <v>4670</v>
      </c>
      <c r="H5024" s="165">
        <f t="shared" si="88"/>
        <v>0.19593147751605997</v>
      </c>
    </row>
    <row r="5025" spans="1:8" x14ac:dyDescent="0.3">
      <c r="A5025" s="167" t="s">
        <v>7697</v>
      </c>
      <c r="B5025" s="168" t="s">
        <v>5935</v>
      </c>
      <c r="C5025" s="168" t="s">
        <v>7616</v>
      </c>
      <c r="D5025" s="171">
        <v>155</v>
      </c>
      <c r="E5025" s="171">
        <v>640</v>
      </c>
      <c r="F5025" s="171">
        <v>1380</v>
      </c>
      <c r="G5025" s="171">
        <v>3460</v>
      </c>
      <c r="H5025" s="165">
        <f t="shared" si="88"/>
        <v>0.18497109826589594</v>
      </c>
    </row>
    <row r="5026" spans="1:8" x14ac:dyDescent="0.3">
      <c r="A5026" s="167" t="s">
        <v>7697</v>
      </c>
      <c r="B5026" s="168" t="s">
        <v>5936</v>
      </c>
      <c r="C5026" s="168" t="s">
        <v>7616</v>
      </c>
      <c r="D5026" s="171">
        <v>330</v>
      </c>
      <c r="E5026" s="171">
        <v>1135</v>
      </c>
      <c r="F5026" s="171">
        <v>2610</v>
      </c>
      <c r="G5026" s="171">
        <v>4310</v>
      </c>
      <c r="H5026" s="165">
        <f t="shared" si="88"/>
        <v>0.26334106728538281</v>
      </c>
    </row>
    <row r="5027" spans="1:8" x14ac:dyDescent="0.3">
      <c r="A5027" s="167" t="s">
        <v>7697</v>
      </c>
      <c r="B5027" s="168" t="s">
        <v>5937</v>
      </c>
      <c r="C5027" s="168" t="s">
        <v>7616</v>
      </c>
      <c r="D5027" s="171">
        <v>865</v>
      </c>
      <c r="E5027" s="171">
        <v>985</v>
      </c>
      <c r="F5027" s="171">
        <v>1760</v>
      </c>
      <c r="G5027" s="171">
        <v>3225</v>
      </c>
      <c r="H5027" s="165">
        <f t="shared" si="88"/>
        <v>0.3054263565891473</v>
      </c>
    </row>
    <row r="5028" spans="1:8" x14ac:dyDescent="0.3">
      <c r="A5028" s="167" t="s">
        <v>7697</v>
      </c>
      <c r="B5028" s="168" t="s">
        <v>5938</v>
      </c>
      <c r="C5028" s="168" t="s">
        <v>7616</v>
      </c>
      <c r="D5028" s="171">
        <v>595</v>
      </c>
      <c r="E5028" s="171">
        <v>1725</v>
      </c>
      <c r="F5028" s="171">
        <v>2845</v>
      </c>
      <c r="G5028" s="171">
        <v>5785</v>
      </c>
      <c r="H5028" s="165">
        <f t="shared" si="88"/>
        <v>0.29818496110630943</v>
      </c>
    </row>
    <row r="5029" spans="1:8" x14ac:dyDescent="0.3">
      <c r="A5029" s="167" t="s">
        <v>7697</v>
      </c>
      <c r="B5029" s="168" t="s">
        <v>5939</v>
      </c>
      <c r="C5029" s="168" t="s">
        <v>7616</v>
      </c>
      <c r="D5029" s="171">
        <v>2455</v>
      </c>
      <c r="E5029" s="171">
        <v>4290</v>
      </c>
      <c r="F5029" s="171">
        <v>4770</v>
      </c>
      <c r="G5029" s="171">
        <v>6980</v>
      </c>
      <c r="H5029" s="165">
        <f t="shared" si="88"/>
        <v>0.61461318051575931</v>
      </c>
    </row>
    <row r="5030" spans="1:8" x14ac:dyDescent="0.3">
      <c r="A5030" s="167" t="s">
        <v>7697</v>
      </c>
      <c r="B5030" s="168" t="s">
        <v>5940</v>
      </c>
      <c r="C5030" s="168" t="s">
        <v>7616</v>
      </c>
      <c r="D5030" s="171">
        <v>1075</v>
      </c>
      <c r="E5030" s="171">
        <v>3410</v>
      </c>
      <c r="F5030" s="171">
        <v>4335</v>
      </c>
      <c r="G5030" s="171">
        <v>6785</v>
      </c>
      <c r="H5030" s="165">
        <f t="shared" si="88"/>
        <v>0.50257921886514367</v>
      </c>
    </row>
    <row r="5031" spans="1:8" x14ac:dyDescent="0.3">
      <c r="A5031" s="167" t="s">
        <v>7697</v>
      </c>
      <c r="B5031" s="168" t="s">
        <v>5941</v>
      </c>
      <c r="C5031" s="168" t="s">
        <v>7616</v>
      </c>
      <c r="D5031" s="171">
        <v>1195</v>
      </c>
      <c r="E5031" s="171">
        <v>2795</v>
      </c>
      <c r="F5031" s="171">
        <v>4190</v>
      </c>
      <c r="G5031" s="171">
        <v>6775</v>
      </c>
      <c r="H5031" s="165">
        <f t="shared" si="88"/>
        <v>0.41254612546125463</v>
      </c>
    </row>
    <row r="5032" spans="1:8" x14ac:dyDescent="0.3">
      <c r="A5032" s="167" t="s">
        <v>7697</v>
      </c>
      <c r="B5032" s="168" t="s">
        <v>5942</v>
      </c>
      <c r="C5032" s="168" t="s">
        <v>7616</v>
      </c>
      <c r="D5032" s="171">
        <v>760</v>
      </c>
      <c r="E5032" s="171">
        <v>1035</v>
      </c>
      <c r="F5032" s="171">
        <v>1680</v>
      </c>
      <c r="G5032" s="171">
        <v>3220</v>
      </c>
      <c r="H5032" s="165">
        <f t="shared" si="88"/>
        <v>0.32142857142857145</v>
      </c>
    </row>
    <row r="5033" spans="1:8" x14ac:dyDescent="0.3">
      <c r="A5033" s="167" t="s">
        <v>7697</v>
      </c>
      <c r="B5033" s="168" t="s">
        <v>5943</v>
      </c>
      <c r="C5033" s="168" t="s">
        <v>7616</v>
      </c>
      <c r="D5033" s="171">
        <v>285</v>
      </c>
      <c r="E5033" s="171">
        <v>655</v>
      </c>
      <c r="F5033" s="171">
        <v>1125</v>
      </c>
      <c r="G5033" s="171">
        <v>3180</v>
      </c>
      <c r="H5033" s="165">
        <f t="shared" si="88"/>
        <v>0.20597484276729561</v>
      </c>
    </row>
    <row r="5034" spans="1:8" x14ac:dyDescent="0.3">
      <c r="A5034" s="167" t="s">
        <v>7697</v>
      </c>
      <c r="B5034" s="168" t="s">
        <v>5944</v>
      </c>
      <c r="C5034" s="168" t="s">
        <v>126</v>
      </c>
      <c r="D5034" s="171">
        <v>755</v>
      </c>
      <c r="E5034" s="171">
        <v>1425</v>
      </c>
      <c r="F5034" s="171">
        <v>1860</v>
      </c>
      <c r="G5034" s="171">
        <v>3470</v>
      </c>
      <c r="H5034" s="165">
        <f t="shared" si="88"/>
        <v>0.41066282420749278</v>
      </c>
    </row>
    <row r="5035" spans="1:8" x14ac:dyDescent="0.3">
      <c r="A5035" s="167" t="s">
        <v>7697</v>
      </c>
      <c r="B5035" s="168" t="s">
        <v>5945</v>
      </c>
      <c r="C5035" s="168" t="s">
        <v>126</v>
      </c>
      <c r="D5035" s="171">
        <v>835</v>
      </c>
      <c r="E5035" s="171">
        <v>1125</v>
      </c>
      <c r="F5035" s="171">
        <v>1555</v>
      </c>
      <c r="G5035" s="171">
        <v>2795</v>
      </c>
      <c r="H5035" s="165">
        <f t="shared" si="88"/>
        <v>0.40250447227191416</v>
      </c>
    </row>
    <row r="5036" spans="1:8" x14ac:dyDescent="0.3">
      <c r="A5036" s="167" t="s">
        <v>7697</v>
      </c>
      <c r="B5036" s="168" t="s">
        <v>5946</v>
      </c>
      <c r="C5036" s="168" t="s">
        <v>126</v>
      </c>
      <c r="D5036" s="171">
        <v>545</v>
      </c>
      <c r="E5036" s="171">
        <v>810</v>
      </c>
      <c r="F5036" s="171">
        <v>1380</v>
      </c>
      <c r="G5036" s="171">
        <v>2120</v>
      </c>
      <c r="H5036" s="165">
        <f t="shared" si="88"/>
        <v>0.38207547169811323</v>
      </c>
    </row>
    <row r="5037" spans="1:8" x14ac:dyDescent="0.3">
      <c r="A5037" s="167" t="s">
        <v>7697</v>
      </c>
      <c r="B5037" s="168" t="s">
        <v>5947</v>
      </c>
      <c r="C5037" s="168" t="s">
        <v>126</v>
      </c>
      <c r="D5037" s="171">
        <v>840</v>
      </c>
      <c r="E5037" s="171">
        <v>1385</v>
      </c>
      <c r="F5037" s="171">
        <v>1955</v>
      </c>
      <c r="G5037" s="171">
        <v>3530</v>
      </c>
      <c r="H5037" s="165">
        <f t="shared" si="88"/>
        <v>0.3923512747875354</v>
      </c>
    </row>
    <row r="5038" spans="1:8" x14ac:dyDescent="0.3">
      <c r="A5038" s="167" t="s">
        <v>7697</v>
      </c>
      <c r="B5038" s="168" t="s">
        <v>5948</v>
      </c>
      <c r="C5038" s="168" t="s">
        <v>126</v>
      </c>
      <c r="D5038" s="171">
        <v>965</v>
      </c>
      <c r="E5038" s="171">
        <v>2230</v>
      </c>
      <c r="F5038" s="171">
        <v>3135</v>
      </c>
      <c r="G5038" s="171">
        <v>4020</v>
      </c>
      <c r="H5038" s="165">
        <f t="shared" si="88"/>
        <v>0.55472636815920395</v>
      </c>
    </row>
    <row r="5039" spans="1:8" x14ac:dyDescent="0.3">
      <c r="A5039" s="167" t="s">
        <v>7697</v>
      </c>
      <c r="B5039" s="168" t="s">
        <v>5949</v>
      </c>
      <c r="C5039" s="168" t="s">
        <v>7617</v>
      </c>
      <c r="D5039" s="171">
        <v>1290</v>
      </c>
      <c r="E5039" s="171">
        <v>2145</v>
      </c>
      <c r="F5039" s="171">
        <v>2690</v>
      </c>
      <c r="G5039" s="171">
        <v>3925</v>
      </c>
      <c r="H5039" s="165">
        <f t="shared" si="88"/>
        <v>0.54649681528662419</v>
      </c>
    </row>
    <row r="5040" spans="1:8" x14ac:dyDescent="0.3">
      <c r="A5040" s="167" t="s">
        <v>7697</v>
      </c>
      <c r="B5040" s="168" t="s">
        <v>5950</v>
      </c>
      <c r="C5040" s="168" t="s">
        <v>7617</v>
      </c>
      <c r="D5040" s="171">
        <v>190</v>
      </c>
      <c r="E5040" s="171">
        <v>395</v>
      </c>
      <c r="F5040" s="171">
        <v>865</v>
      </c>
      <c r="G5040" s="171">
        <v>1915</v>
      </c>
      <c r="H5040" s="165">
        <f t="shared" si="88"/>
        <v>0.20626631853785901</v>
      </c>
    </row>
    <row r="5041" spans="1:8" x14ac:dyDescent="0.3">
      <c r="A5041" s="167" t="s">
        <v>7697</v>
      </c>
      <c r="B5041" s="168" t="s">
        <v>5951</v>
      </c>
      <c r="C5041" s="168" t="s">
        <v>7617</v>
      </c>
      <c r="D5041" s="171">
        <v>990</v>
      </c>
      <c r="E5041" s="171">
        <v>2310</v>
      </c>
      <c r="F5041" s="171">
        <v>2830</v>
      </c>
      <c r="G5041" s="171">
        <v>4135</v>
      </c>
      <c r="H5041" s="165">
        <f t="shared" si="88"/>
        <v>0.55864570737605801</v>
      </c>
    </row>
    <row r="5042" spans="1:8" x14ac:dyDescent="0.3">
      <c r="A5042" s="167" t="s">
        <v>7697</v>
      </c>
      <c r="B5042" s="168" t="s">
        <v>5952</v>
      </c>
      <c r="C5042" s="168" t="s">
        <v>7617</v>
      </c>
      <c r="D5042" s="171">
        <v>1035</v>
      </c>
      <c r="E5042" s="171">
        <v>1285</v>
      </c>
      <c r="F5042" s="171">
        <v>2145</v>
      </c>
      <c r="G5042" s="171">
        <v>3795</v>
      </c>
      <c r="H5042" s="165">
        <f t="shared" si="88"/>
        <v>0.33860342555994732</v>
      </c>
    </row>
    <row r="5043" spans="1:8" x14ac:dyDescent="0.3">
      <c r="A5043" s="167" t="s">
        <v>7697</v>
      </c>
      <c r="B5043" s="168" t="s">
        <v>5953</v>
      </c>
      <c r="C5043" s="168" t="s">
        <v>7618</v>
      </c>
      <c r="D5043" s="171">
        <v>1145</v>
      </c>
      <c r="E5043" s="171">
        <v>1745</v>
      </c>
      <c r="F5043" s="171">
        <v>2505</v>
      </c>
      <c r="G5043" s="171">
        <v>2775</v>
      </c>
      <c r="H5043" s="165">
        <f t="shared" si="88"/>
        <v>0.62882882882882885</v>
      </c>
    </row>
    <row r="5044" spans="1:8" x14ac:dyDescent="0.3">
      <c r="A5044" s="167" t="s">
        <v>7697</v>
      </c>
      <c r="B5044" s="168" t="s">
        <v>5954</v>
      </c>
      <c r="C5044" s="168" t="s">
        <v>7618</v>
      </c>
      <c r="D5044" s="171">
        <v>1660</v>
      </c>
      <c r="E5044" s="171">
        <v>2855</v>
      </c>
      <c r="F5044" s="171">
        <v>4210</v>
      </c>
      <c r="G5044" s="171">
        <v>6495</v>
      </c>
      <c r="H5044" s="165">
        <f t="shared" si="88"/>
        <v>0.43956889915319475</v>
      </c>
    </row>
    <row r="5045" spans="1:8" x14ac:dyDescent="0.3">
      <c r="A5045" s="167" t="s">
        <v>7697</v>
      </c>
      <c r="B5045" s="168" t="s">
        <v>5955</v>
      </c>
      <c r="C5045" s="168" t="s">
        <v>7618</v>
      </c>
      <c r="D5045" s="171">
        <v>1525</v>
      </c>
      <c r="E5045" s="171">
        <v>3275</v>
      </c>
      <c r="F5045" s="171">
        <v>4935</v>
      </c>
      <c r="G5045" s="171">
        <v>6290</v>
      </c>
      <c r="H5045" s="165">
        <f t="shared" si="88"/>
        <v>0.52066772655007953</v>
      </c>
    </row>
    <row r="5046" spans="1:8" x14ac:dyDescent="0.3">
      <c r="A5046" s="167" t="s">
        <v>7697</v>
      </c>
      <c r="B5046" s="168" t="s">
        <v>5956</v>
      </c>
      <c r="C5046" s="168" t="s">
        <v>7618</v>
      </c>
      <c r="D5046" s="171">
        <v>725</v>
      </c>
      <c r="E5046" s="171">
        <v>1305</v>
      </c>
      <c r="F5046" s="171">
        <v>1925</v>
      </c>
      <c r="G5046" s="171">
        <v>3385</v>
      </c>
      <c r="H5046" s="165">
        <f t="shared" si="88"/>
        <v>0.38552437223042835</v>
      </c>
    </row>
    <row r="5047" spans="1:8" x14ac:dyDescent="0.3">
      <c r="A5047" s="167" t="s">
        <v>7697</v>
      </c>
      <c r="B5047" s="168" t="s">
        <v>5957</v>
      </c>
      <c r="C5047" s="168" t="s">
        <v>7618</v>
      </c>
      <c r="D5047" s="171">
        <v>710</v>
      </c>
      <c r="E5047" s="171">
        <v>1325</v>
      </c>
      <c r="F5047" s="171">
        <v>2435</v>
      </c>
      <c r="G5047" s="171">
        <v>3475</v>
      </c>
      <c r="H5047" s="165">
        <f t="shared" si="88"/>
        <v>0.38129496402877699</v>
      </c>
    </row>
    <row r="5048" spans="1:8" x14ac:dyDescent="0.3">
      <c r="A5048" s="167" t="s">
        <v>7697</v>
      </c>
      <c r="B5048" s="168" t="s">
        <v>5958</v>
      </c>
      <c r="C5048" s="168" t="s">
        <v>7618</v>
      </c>
      <c r="D5048" s="171">
        <v>1165</v>
      </c>
      <c r="E5048" s="171">
        <v>1680</v>
      </c>
      <c r="F5048" s="171">
        <v>2130</v>
      </c>
      <c r="G5048" s="171">
        <v>2735</v>
      </c>
      <c r="H5048" s="165">
        <f t="shared" si="88"/>
        <v>0.61425959780621575</v>
      </c>
    </row>
    <row r="5049" spans="1:8" x14ac:dyDescent="0.3">
      <c r="A5049" s="167" t="s">
        <v>7697</v>
      </c>
      <c r="B5049" s="168" t="s">
        <v>5959</v>
      </c>
      <c r="C5049" s="168" t="s">
        <v>7618</v>
      </c>
      <c r="D5049" s="171">
        <v>635</v>
      </c>
      <c r="E5049" s="171">
        <v>1340</v>
      </c>
      <c r="F5049" s="171">
        <v>1820</v>
      </c>
      <c r="G5049" s="171">
        <v>2930</v>
      </c>
      <c r="H5049" s="165">
        <f t="shared" si="88"/>
        <v>0.45733788395904434</v>
      </c>
    </row>
    <row r="5050" spans="1:8" x14ac:dyDescent="0.3">
      <c r="A5050" s="167" t="s">
        <v>7697</v>
      </c>
      <c r="B5050" s="168" t="s">
        <v>5960</v>
      </c>
      <c r="C5050" s="168" t="s">
        <v>7618</v>
      </c>
      <c r="D5050" s="171">
        <v>720</v>
      </c>
      <c r="E5050" s="171">
        <v>1295</v>
      </c>
      <c r="F5050" s="171">
        <v>2700</v>
      </c>
      <c r="G5050" s="171">
        <v>4920</v>
      </c>
      <c r="H5050" s="165">
        <f t="shared" si="88"/>
        <v>0.26321138211382111</v>
      </c>
    </row>
    <row r="5051" spans="1:8" x14ac:dyDescent="0.3">
      <c r="A5051" s="167" t="s">
        <v>7697</v>
      </c>
      <c r="B5051" s="168" t="s">
        <v>5961</v>
      </c>
      <c r="C5051" s="168" t="s">
        <v>7618</v>
      </c>
      <c r="D5051" s="171">
        <v>1715</v>
      </c>
      <c r="E5051" s="171">
        <v>2410</v>
      </c>
      <c r="F5051" s="171">
        <v>2715</v>
      </c>
      <c r="G5051" s="171">
        <v>3045</v>
      </c>
      <c r="H5051" s="165">
        <f t="shared" si="88"/>
        <v>0.79146141215106736</v>
      </c>
    </row>
    <row r="5052" spans="1:8" x14ac:dyDescent="0.3">
      <c r="A5052" s="167" t="s">
        <v>7697</v>
      </c>
      <c r="B5052" s="168" t="s">
        <v>5962</v>
      </c>
      <c r="C5052" s="168" t="s">
        <v>7618</v>
      </c>
      <c r="D5052" s="171">
        <v>1505</v>
      </c>
      <c r="E5052" s="171">
        <v>2460</v>
      </c>
      <c r="F5052" s="171">
        <v>3465</v>
      </c>
      <c r="G5052" s="171">
        <v>6265</v>
      </c>
      <c r="H5052" s="165">
        <f t="shared" si="88"/>
        <v>0.39265762170790103</v>
      </c>
    </row>
    <row r="5053" spans="1:8" x14ac:dyDescent="0.3">
      <c r="A5053" s="167" t="s">
        <v>7697</v>
      </c>
      <c r="B5053" s="168" t="s">
        <v>5963</v>
      </c>
      <c r="C5053" s="168" t="s">
        <v>7618</v>
      </c>
      <c r="D5053" s="171">
        <v>1130</v>
      </c>
      <c r="E5053" s="171">
        <v>1935</v>
      </c>
      <c r="F5053" s="171">
        <v>3385</v>
      </c>
      <c r="G5053" s="171">
        <v>6160</v>
      </c>
      <c r="H5053" s="165">
        <f t="shared" si="88"/>
        <v>0.31412337662337664</v>
      </c>
    </row>
    <row r="5054" spans="1:8" x14ac:dyDescent="0.3">
      <c r="A5054" s="167" t="s">
        <v>7697</v>
      </c>
      <c r="B5054" s="168" t="s">
        <v>5964</v>
      </c>
      <c r="C5054" s="168" t="s">
        <v>7618</v>
      </c>
      <c r="D5054" s="171">
        <v>980</v>
      </c>
      <c r="E5054" s="171">
        <v>1500</v>
      </c>
      <c r="F5054" s="171">
        <v>2655</v>
      </c>
      <c r="G5054" s="171">
        <v>4400</v>
      </c>
      <c r="H5054" s="165">
        <f t="shared" si="88"/>
        <v>0.34090909090909088</v>
      </c>
    </row>
    <row r="5055" spans="1:8" x14ac:dyDescent="0.3">
      <c r="A5055" s="167" t="s">
        <v>7697</v>
      </c>
      <c r="B5055" s="168" t="s">
        <v>5965</v>
      </c>
      <c r="C5055" s="168" t="s">
        <v>7618</v>
      </c>
      <c r="D5055" s="171">
        <v>635</v>
      </c>
      <c r="E5055" s="171">
        <v>1420</v>
      </c>
      <c r="F5055" s="171">
        <v>2580</v>
      </c>
      <c r="G5055" s="171">
        <v>4725</v>
      </c>
      <c r="H5055" s="165">
        <f t="shared" si="88"/>
        <v>0.30052910052910053</v>
      </c>
    </row>
    <row r="5056" spans="1:8" x14ac:dyDescent="0.3">
      <c r="A5056" s="167" t="s">
        <v>7697</v>
      </c>
      <c r="B5056" s="168" t="s">
        <v>5966</v>
      </c>
      <c r="C5056" s="168" t="s">
        <v>7618</v>
      </c>
      <c r="D5056" s="171">
        <v>1170</v>
      </c>
      <c r="E5056" s="171">
        <v>2175</v>
      </c>
      <c r="F5056" s="171">
        <v>3960</v>
      </c>
      <c r="G5056" s="171">
        <v>8625</v>
      </c>
      <c r="H5056" s="165">
        <f t="shared" si="88"/>
        <v>0.25217391304347825</v>
      </c>
    </row>
    <row r="5057" spans="1:8" x14ac:dyDescent="0.3">
      <c r="A5057" s="167" t="s">
        <v>7697</v>
      </c>
      <c r="B5057" s="168" t="s">
        <v>5967</v>
      </c>
      <c r="C5057" s="168" t="s">
        <v>7618</v>
      </c>
      <c r="D5057" s="171">
        <v>1820</v>
      </c>
      <c r="E5057" s="171">
        <v>2940</v>
      </c>
      <c r="F5057" s="171">
        <v>3865</v>
      </c>
      <c r="G5057" s="171">
        <v>5415</v>
      </c>
      <c r="H5057" s="165">
        <f t="shared" si="88"/>
        <v>0.54293628808864269</v>
      </c>
    </row>
    <row r="5058" spans="1:8" x14ac:dyDescent="0.3">
      <c r="A5058" s="167" t="s">
        <v>7697</v>
      </c>
      <c r="B5058" s="168" t="s">
        <v>5968</v>
      </c>
      <c r="C5058" s="168" t="s">
        <v>7618</v>
      </c>
      <c r="D5058" s="171">
        <v>565</v>
      </c>
      <c r="E5058" s="171">
        <v>1640</v>
      </c>
      <c r="F5058" s="171">
        <v>2835</v>
      </c>
      <c r="G5058" s="171">
        <v>3910</v>
      </c>
      <c r="H5058" s="165">
        <f t="shared" si="88"/>
        <v>0.41943734015345269</v>
      </c>
    </row>
    <row r="5059" spans="1:8" x14ac:dyDescent="0.3">
      <c r="A5059" s="167" t="s">
        <v>7697</v>
      </c>
      <c r="B5059" s="168" t="s">
        <v>5969</v>
      </c>
      <c r="C5059" s="168" t="s">
        <v>7618</v>
      </c>
      <c r="D5059" s="171">
        <v>1405</v>
      </c>
      <c r="E5059" s="171">
        <v>2050</v>
      </c>
      <c r="F5059" s="171">
        <v>3590</v>
      </c>
      <c r="G5059" s="171">
        <v>6390</v>
      </c>
      <c r="H5059" s="165">
        <f t="shared" si="88"/>
        <v>0.32081377151799689</v>
      </c>
    </row>
    <row r="5060" spans="1:8" x14ac:dyDescent="0.3">
      <c r="A5060" s="167" t="s">
        <v>7697</v>
      </c>
      <c r="B5060" s="168" t="s">
        <v>5970</v>
      </c>
      <c r="C5060" s="168" t="s">
        <v>7618</v>
      </c>
      <c r="D5060" s="171">
        <v>920</v>
      </c>
      <c r="E5060" s="171">
        <v>1820</v>
      </c>
      <c r="F5060" s="171">
        <v>3385</v>
      </c>
      <c r="G5060" s="171">
        <v>6240</v>
      </c>
      <c r="H5060" s="165">
        <f t="shared" ref="H5060:H5123" si="89">E5060/G5060</f>
        <v>0.29166666666666669</v>
      </c>
    </row>
    <row r="5061" spans="1:8" x14ac:dyDescent="0.3">
      <c r="A5061" s="167" t="s">
        <v>7697</v>
      </c>
      <c r="B5061" s="168" t="s">
        <v>5971</v>
      </c>
      <c r="C5061" s="168" t="s">
        <v>7618</v>
      </c>
      <c r="D5061" s="171">
        <v>685</v>
      </c>
      <c r="E5061" s="171">
        <v>1045</v>
      </c>
      <c r="F5061" s="171">
        <v>1545</v>
      </c>
      <c r="G5061" s="171">
        <v>1920</v>
      </c>
      <c r="H5061" s="165">
        <f t="shared" si="89"/>
        <v>0.54427083333333337</v>
      </c>
    </row>
    <row r="5062" spans="1:8" x14ac:dyDescent="0.3">
      <c r="A5062" s="167" t="s">
        <v>7697</v>
      </c>
      <c r="B5062" s="168" t="s">
        <v>5972</v>
      </c>
      <c r="C5062" s="168" t="s">
        <v>7618</v>
      </c>
      <c r="D5062" s="171">
        <v>715</v>
      </c>
      <c r="E5062" s="171">
        <v>1165</v>
      </c>
      <c r="F5062" s="171">
        <v>1750</v>
      </c>
      <c r="G5062" s="171">
        <v>2235</v>
      </c>
      <c r="H5062" s="165">
        <f t="shared" si="89"/>
        <v>0.52125279642058164</v>
      </c>
    </row>
    <row r="5063" spans="1:8" x14ac:dyDescent="0.3">
      <c r="A5063" s="167" t="s">
        <v>7697</v>
      </c>
      <c r="B5063" s="168" t="s">
        <v>5973</v>
      </c>
      <c r="C5063" s="168" t="s">
        <v>7618</v>
      </c>
      <c r="D5063" s="171">
        <v>195</v>
      </c>
      <c r="E5063" s="171">
        <v>805</v>
      </c>
      <c r="F5063" s="171">
        <v>1210</v>
      </c>
      <c r="G5063" s="171">
        <v>2160</v>
      </c>
      <c r="H5063" s="165">
        <f t="shared" si="89"/>
        <v>0.37268518518518517</v>
      </c>
    </row>
    <row r="5064" spans="1:8" x14ac:dyDescent="0.3">
      <c r="A5064" s="167" t="s">
        <v>7697</v>
      </c>
      <c r="B5064" s="168" t="s">
        <v>5974</v>
      </c>
      <c r="C5064" s="168" t="s">
        <v>7618</v>
      </c>
      <c r="D5064" s="171">
        <v>395</v>
      </c>
      <c r="E5064" s="171">
        <v>735</v>
      </c>
      <c r="F5064" s="171">
        <v>1150</v>
      </c>
      <c r="G5064" s="171">
        <v>1640</v>
      </c>
      <c r="H5064" s="165">
        <f t="shared" si="89"/>
        <v>0.44817073170731708</v>
      </c>
    </row>
    <row r="5065" spans="1:8" x14ac:dyDescent="0.3">
      <c r="A5065" s="167" t="s">
        <v>7697</v>
      </c>
      <c r="B5065" s="168" t="s">
        <v>5975</v>
      </c>
      <c r="C5065" s="168" t="s">
        <v>7618</v>
      </c>
      <c r="D5065" s="171">
        <v>965</v>
      </c>
      <c r="E5065" s="171">
        <v>1850</v>
      </c>
      <c r="F5065" s="171">
        <v>2565</v>
      </c>
      <c r="G5065" s="171">
        <v>3910</v>
      </c>
      <c r="H5065" s="165">
        <f t="shared" si="89"/>
        <v>0.47314578005115088</v>
      </c>
    </row>
    <row r="5066" spans="1:8" x14ac:dyDescent="0.3">
      <c r="A5066" s="167" t="s">
        <v>7697</v>
      </c>
      <c r="B5066" s="168" t="s">
        <v>5976</v>
      </c>
      <c r="C5066" s="168" t="s">
        <v>7618</v>
      </c>
      <c r="D5066" s="171">
        <v>880</v>
      </c>
      <c r="E5066" s="171">
        <v>2105</v>
      </c>
      <c r="F5066" s="171">
        <v>3455</v>
      </c>
      <c r="G5066" s="171">
        <v>7190</v>
      </c>
      <c r="H5066" s="165">
        <f t="shared" si="89"/>
        <v>0.29276773296244785</v>
      </c>
    </row>
    <row r="5067" spans="1:8" x14ac:dyDescent="0.3">
      <c r="A5067" s="167" t="s">
        <v>7697</v>
      </c>
      <c r="B5067" s="168" t="s">
        <v>5977</v>
      </c>
      <c r="C5067" s="168" t="s">
        <v>7618</v>
      </c>
      <c r="D5067" s="171">
        <v>1100</v>
      </c>
      <c r="E5067" s="171">
        <v>2045</v>
      </c>
      <c r="F5067" s="171">
        <v>3560</v>
      </c>
      <c r="G5067" s="171">
        <v>5375</v>
      </c>
      <c r="H5067" s="165">
        <f t="shared" si="89"/>
        <v>0.38046511627906976</v>
      </c>
    </row>
    <row r="5068" spans="1:8" x14ac:dyDescent="0.3">
      <c r="A5068" s="167" t="s">
        <v>7697</v>
      </c>
      <c r="B5068" s="168" t="s">
        <v>5978</v>
      </c>
      <c r="C5068" s="168" t="s">
        <v>7618</v>
      </c>
      <c r="D5068" s="171">
        <v>555</v>
      </c>
      <c r="E5068" s="171">
        <v>1130</v>
      </c>
      <c r="F5068" s="171">
        <v>1975</v>
      </c>
      <c r="G5068" s="171">
        <v>4075</v>
      </c>
      <c r="H5068" s="165">
        <f t="shared" si="89"/>
        <v>0.27730061349693252</v>
      </c>
    </row>
    <row r="5069" spans="1:8" x14ac:dyDescent="0.3">
      <c r="A5069" s="167" t="s">
        <v>7697</v>
      </c>
      <c r="B5069" s="168" t="s">
        <v>5979</v>
      </c>
      <c r="C5069" s="168" t="s">
        <v>7618</v>
      </c>
      <c r="D5069" s="171">
        <v>555</v>
      </c>
      <c r="E5069" s="171">
        <v>930</v>
      </c>
      <c r="F5069" s="171">
        <v>1375</v>
      </c>
      <c r="G5069" s="171">
        <v>3300</v>
      </c>
      <c r="H5069" s="165">
        <f t="shared" si="89"/>
        <v>0.2818181818181818</v>
      </c>
    </row>
    <row r="5070" spans="1:8" x14ac:dyDescent="0.3">
      <c r="A5070" s="167" t="s">
        <v>7697</v>
      </c>
      <c r="B5070" s="168" t="s">
        <v>5980</v>
      </c>
      <c r="C5070" s="168" t="s">
        <v>7618</v>
      </c>
      <c r="D5070" s="171">
        <v>705</v>
      </c>
      <c r="E5070" s="171">
        <v>1645</v>
      </c>
      <c r="F5070" s="171">
        <v>3640</v>
      </c>
      <c r="G5070" s="171">
        <v>6325</v>
      </c>
      <c r="H5070" s="165">
        <f t="shared" si="89"/>
        <v>0.26007905138339921</v>
      </c>
    </row>
    <row r="5071" spans="1:8" x14ac:dyDescent="0.3">
      <c r="A5071" s="167" t="s">
        <v>7697</v>
      </c>
      <c r="B5071" s="168" t="s">
        <v>5981</v>
      </c>
      <c r="C5071" s="168" t="s">
        <v>7618</v>
      </c>
      <c r="D5071" s="171">
        <v>1075</v>
      </c>
      <c r="E5071" s="171">
        <v>1630</v>
      </c>
      <c r="F5071" s="171">
        <v>2245</v>
      </c>
      <c r="G5071" s="171">
        <v>3320</v>
      </c>
      <c r="H5071" s="165">
        <f t="shared" si="89"/>
        <v>0.49096385542168675</v>
      </c>
    </row>
    <row r="5072" spans="1:8" x14ac:dyDescent="0.3">
      <c r="A5072" s="167" t="s">
        <v>7697</v>
      </c>
      <c r="B5072" s="168" t="s">
        <v>5982</v>
      </c>
      <c r="C5072" s="168" t="s">
        <v>7618</v>
      </c>
      <c r="D5072" s="171">
        <v>0</v>
      </c>
      <c r="E5072" s="171">
        <v>0</v>
      </c>
      <c r="F5072" s="171">
        <v>0</v>
      </c>
      <c r="G5072" s="171">
        <v>0</v>
      </c>
      <c r="H5072" s="165" t="e">
        <f t="shared" si="89"/>
        <v>#DIV/0!</v>
      </c>
    </row>
    <row r="5073" spans="1:8" x14ac:dyDescent="0.3">
      <c r="A5073" s="167" t="s">
        <v>7697</v>
      </c>
      <c r="B5073" s="168" t="s">
        <v>5983</v>
      </c>
      <c r="C5073" s="168" t="s">
        <v>7618</v>
      </c>
      <c r="D5073" s="171">
        <v>4</v>
      </c>
      <c r="E5073" s="171">
        <v>15</v>
      </c>
      <c r="F5073" s="171">
        <v>15</v>
      </c>
      <c r="G5073" s="171">
        <v>15</v>
      </c>
      <c r="H5073" s="165">
        <f t="shared" si="89"/>
        <v>1</v>
      </c>
    </row>
    <row r="5074" spans="1:8" x14ac:dyDescent="0.3">
      <c r="A5074" s="167" t="s">
        <v>7697</v>
      </c>
      <c r="B5074" s="168" t="s">
        <v>5984</v>
      </c>
      <c r="C5074" s="168" t="s">
        <v>7619</v>
      </c>
      <c r="D5074" s="171">
        <v>1315</v>
      </c>
      <c r="E5074" s="171">
        <v>2060</v>
      </c>
      <c r="F5074" s="171">
        <v>2960</v>
      </c>
      <c r="G5074" s="171">
        <v>5275</v>
      </c>
      <c r="H5074" s="165">
        <f t="shared" si="89"/>
        <v>0.39052132701421799</v>
      </c>
    </row>
    <row r="5075" spans="1:8" x14ac:dyDescent="0.3">
      <c r="A5075" s="167" t="s">
        <v>7697</v>
      </c>
      <c r="B5075" s="168" t="s">
        <v>5985</v>
      </c>
      <c r="C5075" s="168" t="s">
        <v>7619</v>
      </c>
      <c r="D5075" s="171">
        <v>1260</v>
      </c>
      <c r="E5075" s="171">
        <v>1920</v>
      </c>
      <c r="F5075" s="171">
        <v>2390</v>
      </c>
      <c r="G5075" s="171">
        <v>3000</v>
      </c>
      <c r="H5075" s="165">
        <f t="shared" si="89"/>
        <v>0.64</v>
      </c>
    </row>
    <row r="5076" spans="1:8" x14ac:dyDescent="0.3">
      <c r="A5076" s="167" t="s">
        <v>7697</v>
      </c>
      <c r="B5076" s="168" t="s">
        <v>5986</v>
      </c>
      <c r="C5076" s="168" t="s">
        <v>7619</v>
      </c>
      <c r="D5076" s="171">
        <v>810</v>
      </c>
      <c r="E5076" s="171">
        <v>1340</v>
      </c>
      <c r="F5076" s="171">
        <v>1745</v>
      </c>
      <c r="G5076" s="171">
        <v>2760</v>
      </c>
      <c r="H5076" s="165">
        <f t="shared" si="89"/>
        <v>0.48550724637681159</v>
      </c>
    </row>
    <row r="5077" spans="1:8" x14ac:dyDescent="0.3">
      <c r="A5077" s="167" t="s">
        <v>7697</v>
      </c>
      <c r="B5077" s="168" t="s">
        <v>5987</v>
      </c>
      <c r="C5077" s="168" t="s">
        <v>7619</v>
      </c>
      <c r="D5077" s="171">
        <v>1410</v>
      </c>
      <c r="E5077" s="171">
        <v>2170</v>
      </c>
      <c r="F5077" s="171">
        <v>3000</v>
      </c>
      <c r="G5077" s="171">
        <v>3575</v>
      </c>
      <c r="H5077" s="165">
        <f t="shared" si="89"/>
        <v>0.60699300699300696</v>
      </c>
    </row>
    <row r="5078" spans="1:8" x14ac:dyDescent="0.3">
      <c r="A5078" s="167" t="s">
        <v>7697</v>
      </c>
      <c r="B5078" s="168" t="s">
        <v>5988</v>
      </c>
      <c r="C5078" s="168" t="s">
        <v>7619</v>
      </c>
      <c r="D5078" s="171">
        <v>1390</v>
      </c>
      <c r="E5078" s="171">
        <v>1695</v>
      </c>
      <c r="F5078" s="171">
        <v>2025</v>
      </c>
      <c r="G5078" s="171">
        <v>2345</v>
      </c>
      <c r="H5078" s="165">
        <f t="shared" si="89"/>
        <v>0.72281449893390193</v>
      </c>
    </row>
    <row r="5079" spans="1:8" x14ac:dyDescent="0.3">
      <c r="A5079" s="167" t="s">
        <v>7697</v>
      </c>
      <c r="B5079" s="168" t="s">
        <v>5989</v>
      </c>
      <c r="C5079" s="168" t="s">
        <v>7619</v>
      </c>
      <c r="D5079" s="171">
        <v>825</v>
      </c>
      <c r="E5079" s="171">
        <v>1220</v>
      </c>
      <c r="F5079" s="171">
        <v>1525</v>
      </c>
      <c r="G5079" s="171">
        <v>2105</v>
      </c>
      <c r="H5079" s="165">
        <f t="shared" si="89"/>
        <v>0.57957244655581952</v>
      </c>
    </row>
    <row r="5080" spans="1:8" x14ac:dyDescent="0.3">
      <c r="A5080" s="167" t="s">
        <v>7697</v>
      </c>
      <c r="B5080" s="168" t="s">
        <v>5990</v>
      </c>
      <c r="C5080" s="168" t="s">
        <v>7619</v>
      </c>
      <c r="D5080" s="171">
        <v>755</v>
      </c>
      <c r="E5080" s="171">
        <v>1435</v>
      </c>
      <c r="F5080" s="171">
        <v>1975</v>
      </c>
      <c r="G5080" s="171">
        <v>3480</v>
      </c>
      <c r="H5080" s="165">
        <f t="shared" si="89"/>
        <v>0.41235632183908044</v>
      </c>
    </row>
    <row r="5081" spans="1:8" x14ac:dyDescent="0.3">
      <c r="A5081" s="167" t="s">
        <v>7697</v>
      </c>
      <c r="B5081" s="168" t="s">
        <v>5991</v>
      </c>
      <c r="C5081" s="168" t="s">
        <v>7619</v>
      </c>
      <c r="D5081" s="171">
        <v>1710</v>
      </c>
      <c r="E5081" s="171">
        <v>2700</v>
      </c>
      <c r="F5081" s="171">
        <v>3350</v>
      </c>
      <c r="G5081" s="171">
        <v>4375</v>
      </c>
      <c r="H5081" s="165">
        <f t="shared" si="89"/>
        <v>0.6171428571428571</v>
      </c>
    </row>
    <row r="5082" spans="1:8" x14ac:dyDescent="0.3">
      <c r="A5082" s="167" t="s">
        <v>7697</v>
      </c>
      <c r="B5082" s="168" t="s">
        <v>5992</v>
      </c>
      <c r="C5082" s="168" t="s">
        <v>7619</v>
      </c>
      <c r="D5082" s="171">
        <v>1165</v>
      </c>
      <c r="E5082" s="171">
        <v>2620</v>
      </c>
      <c r="F5082" s="171">
        <v>3040</v>
      </c>
      <c r="G5082" s="171">
        <v>3270</v>
      </c>
      <c r="H5082" s="165">
        <f t="shared" si="89"/>
        <v>0.80122324159021407</v>
      </c>
    </row>
    <row r="5083" spans="1:8" x14ac:dyDescent="0.3">
      <c r="A5083" s="167" t="s">
        <v>7697</v>
      </c>
      <c r="B5083" s="168" t="s">
        <v>5993</v>
      </c>
      <c r="C5083" s="168" t="s">
        <v>7619</v>
      </c>
      <c r="D5083" s="171">
        <v>485</v>
      </c>
      <c r="E5083" s="171">
        <v>1110</v>
      </c>
      <c r="F5083" s="171">
        <v>1920</v>
      </c>
      <c r="G5083" s="171">
        <v>2840</v>
      </c>
      <c r="H5083" s="165">
        <f t="shared" si="89"/>
        <v>0.39084507042253519</v>
      </c>
    </row>
    <row r="5084" spans="1:8" x14ac:dyDescent="0.3">
      <c r="A5084" s="167" t="s">
        <v>7697</v>
      </c>
      <c r="B5084" s="168" t="s">
        <v>5994</v>
      </c>
      <c r="C5084" s="168" t="s">
        <v>7619</v>
      </c>
      <c r="D5084" s="171">
        <v>1445</v>
      </c>
      <c r="E5084" s="171">
        <v>2415</v>
      </c>
      <c r="F5084" s="171">
        <v>3870</v>
      </c>
      <c r="G5084" s="171">
        <v>5775</v>
      </c>
      <c r="H5084" s="165">
        <f t="shared" si="89"/>
        <v>0.41818181818181815</v>
      </c>
    </row>
    <row r="5085" spans="1:8" x14ac:dyDescent="0.3">
      <c r="A5085" s="167" t="s">
        <v>7697</v>
      </c>
      <c r="B5085" s="168" t="s">
        <v>5995</v>
      </c>
      <c r="C5085" s="168" t="s">
        <v>7619</v>
      </c>
      <c r="D5085" s="171">
        <v>550</v>
      </c>
      <c r="E5085" s="171">
        <v>1460</v>
      </c>
      <c r="F5085" s="171">
        <v>2270</v>
      </c>
      <c r="G5085" s="171">
        <v>6005</v>
      </c>
      <c r="H5085" s="165">
        <f t="shared" si="89"/>
        <v>0.24313072439633637</v>
      </c>
    </row>
    <row r="5086" spans="1:8" x14ac:dyDescent="0.3">
      <c r="A5086" s="167" t="s">
        <v>7697</v>
      </c>
      <c r="B5086" s="168" t="s">
        <v>5996</v>
      </c>
      <c r="C5086" s="168" t="s">
        <v>7619</v>
      </c>
      <c r="D5086" s="171">
        <v>490</v>
      </c>
      <c r="E5086" s="171">
        <v>815</v>
      </c>
      <c r="F5086" s="171">
        <v>1365</v>
      </c>
      <c r="G5086" s="171">
        <v>3400</v>
      </c>
      <c r="H5086" s="165">
        <f t="shared" si="89"/>
        <v>0.23970588235294119</v>
      </c>
    </row>
    <row r="5087" spans="1:8" x14ac:dyDescent="0.3">
      <c r="A5087" s="167" t="s">
        <v>7697</v>
      </c>
      <c r="B5087" s="168" t="s">
        <v>5997</v>
      </c>
      <c r="C5087" s="168" t="s">
        <v>7619</v>
      </c>
      <c r="D5087" s="171">
        <v>900</v>
      </c>
      <c r="E5087" s="171">
        <v>1650</v>
      </c>
      <c r="F5087" s="171">
        <v>3690</v>
      </c>
      <c r="G5087" s="171">
        <v>6275</v>
      </c>
      <c r="H5087" s="165">
        <f t="shared" si="89"/>
        <v>0.26294820717131473</v>
      </c>
    </row>
    <row r="5088" spans="1:8" x14ac:dyDescent="0.3">
      <c r="A5088" s="167" t="s">
        <v>7697</v>
      </c>
      <c r="B5088" s="168" t="s">
        <v>5998</v>
      </c>
      <c r="C5088" s="168" t="s">
        <v>7619</v>
      </c>
      <c r="D5088" s="171">
        <v>255</v>
      </c>
      <c r="E5088" s="171">
        <v>470</v>
      </c>
      <c r="F5088" s="171">
        <v>965</v>
      </c>
      <c r="G5088" s="171">
        <v>4795</v>
      </c>
      <c r="H5088" s="165">
        <f t="shared" si="89"/>
        <v>9.8018769551616272E-2</v>
      </c>
    </row>
    <row r="5089" spans="1:8" x14ac:dyDescent="0.3">
      <c r="A5089" s="167" t="s">
        <v>7697</v>
      </c>
      <c r="B5089" s="168" t="s">
        <v>5999</v>
      </c>
      <c r="C5089" s="168" t="s">
        <v>7619</v>
      </c>
      <c r="D5089" s="171">
        <v>875</v>
      </c>
      <c r="E5089" s="171">
        <v>1850</v>
      </c>
      <c r="F5089" s="171">
        <v>3120</v>
      </c>
      <c r="G5089" s="171">
        <v>5675</v>
      </c>
      <c r="H5089" s="165">
        <f t="shared" si="89"/>
        <v>0.32599118942731276</v>
      </c>
    </row>
    <row r="5090" spans="1:8" x14ac:dyDescent="0.3">
      <c r="A5090" s="167" t="s">
        <v>7697</v>
      </c>
      <c r="B5090" s="168" t="s">
        <v>6000</v>
      </c>
      <c r="C5090" s="168" t="s">
        <v>7619</v>
      </c>
      <c r="D5090" s="171">
        <v>1055</v>
      </c>
      <c r="E5090" s="171">
        <v>2230</v>
      </c>
      <c r="F5090" s="171">
        <v>3260</v>
      </c>
      <c r="G5090" s="171">
        <v>5790</v>
      </c>
      <c r="H5090" s="165">
        <f t="shared" si="89"/>
        <v>0.38514680483592401</v>
      </c>
    </row>
    <row r="5091" spans="1:8" x14ac:dyDescent="0.3">
      <c r="A5091" s="167" t="s">
        <v>7697</v>
      </c>
      <c r="B5091" s="168" t="s">
        <v>6001</v>
      </c>
      <c r="C5091" s="168" t="s">
        <v>7619</v>
      </c>
      <c r="D5091" s="171">
        <v>530</v>
      </c>
      <c r="E5091" s="171">
        <v>940</v>
      </c>
      <c r="F5091" s="171">
        <v>1285</v>
      </c>
      <c r="G5091" s="171">
        <v>2610</v>
      </c>
      <c r="H5091" s="165">
        <f t="shared" si="89"/>
        <v>0.36015325670498083</v>
      </c>
    </row>
    <row r="5092" spans="1:8" x14ac:dyDescent="0.3">
      <c r="A5092" s="167" t="s">
        <v>7697</v>
      </c>
      <c r="B5092" s="168" t="s">
        <v>6002</v>
      </c>
      <c r="C5092" s="168" t="s">
        <v>7619</v>
      </c>
      <c r="D5092" s="171">
        <v>805</v>
      </c>
      <c r="E5092" s="171">
        <v>1860</v>
      </c>
      <c r="F5092" s="171">
        <v>2430</v>
      </c>
      <c r="G5092" s="171">
        <v>3370</v>
      </c>
      <c r="H5092" s="165">
        <f t="shared" si="89"/>
        <v>0.55192878338278928</v>
      </c>
    </row>
    <row r="5093" spans="1:8" x14ac:dyDescent="0.3">
      <c r="A5093" s="167" t="s">
        <v>7697</v>
      </c>
      <c r="B5093" s="168" t="s">
        <v>6003</v>
      </c>
      <c r="C5093" s="168" t="s">
        <v>7619</v>
      </c>
      <c r="D5093" s="171">
        <v>1100</v>
      </c>
      <c r="E5093" s="171">
        <v>1425</v>
      </c>
      <c r="F5093" s="171">
        <v>2035</v>
      </c>
      <c r="G5093" s="171">
        <v>3940</v>
      </c>
      <c r="H5093" s="165">
        <f t="shared" si="89"/>
        <v>0.3616751269035533</v>
      </c>
    </row>
    <row r="5094" spans="1:8" x14ac:dyDescent="0.3">
      <c r="A5094" s="167" t="s">
        <v>7697</v>
      </c>
      <c r="B5094" s="168" t="s">
        <v>6004</v>
      </c>
      <c r="C5094" s="168" t="s">
        <v>7619</v>
      </c>
      <c r="D5094" s="171">
        <v>885</v>
      </c>
      <c r="E5094" s="171">
        <v>1300</v>
      </c>
      <c r="F5094" s="171">
        <v>1725</v>
      </c>
      <c r="G5094" s="171">
        <v>4090</v>
      </c>
      <c r="H5094" s="165">
        <f t="shared" si="89"/>
        <v>0.31784841075794623</v>
      </c>
    </row>
    <row r="5095" spans="1:8" x14ac:dyDescent="0.3">
      <c r="A5095" s="167" t="s">
        <v>7697</v>
      </c>
      <c r="B5095" s="168" t="s">
        <v>6005</v>
      </c>
      <c r="C5095" s="168" t="s">
        <v>7619</v>
      </c>
      <c r="D5095" s="171">
        <v>825</v>
      </c>
      <c r="E5095" s="171">
        <v>2005</v>
      </c>
      <c r="F5095" s="171">
        <v>3465</v>
      </c>
      <c r="G5095" s="171">
        <v>5510</v>
      </c>
      <c r="H5095" s="165">
        <f t="shared" si="89"/>
        <v>0.36388384754990927</v>
      </c>
    </row>
    <row r="5096" spans="1:8" x14ac:dyDescent="0.3">
      <c r="A5096" s="167" t="s">
        <v>7697</v>
      </c>
      <c r="B5096" s="168" t="s">
        <v>6006</v>
      </c>
      <c r="C5096" s="168" t="s">
        <v>7619</v>
      </c>
      <c r="D5096" s="171">
        <v>930</v>
      </c>
      <c r="E5096" s="171">
        <v>1295</v>
      </c>
      <c r="F5096" s="171">
        <v>1920</v>
      </c>
      <c r="G5096" s="171">
        <v>4125</v>
      </c>
      <c r="H5096" s="165">
        <f t="shared" si="89"/>
        <v>0.31393939393939396</v>
      </c>
    </row>
    <row r="5097" spans="1:8" x14ac:dyDescent="0.3">
      <c r="A5097" s="167" t="s">
        <v>7697</v>
      </c>
      <c r="B5097" s="168" t="s">
        <v>6007</v>
      </c>
      <c r="C5097" s="168" t="s">
        <v>7619</v>
      </c>
      <c r="D5097" s="171">
        <v>760</v>
      </c>
      <c r="E5097" s="171">
        <v>1490</v>
      </c>
      <c r="F5097" s="171">
        <v>2340</v>
      </c>
      <c r="G5097" s="171">
        <v>4460</v>
      </c>
      <c r="H5097" s="165">
        <f t="shared" si="89"/>
        <v>0.33408071748878926</v>
      </c>
    </row>
    <row r="5098" spans="1:8" x14ac:dyDescent="0.3">
      <c r="A5098" s="167" t="s">
        <v>7697</v>
      </c>
      <c r="B5098" s="168" t="s">
        <v>6008</v>
      </c>
      <c r="C5098" s="168" t="s">
        <v>7619</v>
      </c>
      <c r="D5098" s="171">
        <v>940</v>
      </c>
      <c r="E5098" s="171">
        <v>1505</v>
      </c>
      <c r="F5098" s="171">
        <v>2555</v>
      </c>
      <c r="G5098" s="171">
        <v>4815</v>
      </c>
      <c r="H5098" s="165">
        <f t="shared" si="89"/>
        <v>0.31256490134994808</v>
      </c>
    </row>
    <row r="5099" spans="1:8" x14ac:dyDescent="0.3">
      <c r="A5099" s="167" t="s">
        <v>7697</v>
      </c>
      <c r="B5099" s="168" t="s">
        <v>6009</v>
      </c>
      <c r="C5099" s="168" t="s">
        <v>7620</v>
      </c>
      <c r="D5099" s="171">
        <v>1190</v>
      </c>
      <c r="E5099" s="171">
        <v>1710</v>
      </c>
      <c r="F5099" s="171">
        <v>2515</v>
      </c>
      <c r="G5099" s="171">
        <v>3535</v>
      </c>
      <c r="H5099" s="165">
        <f t="shared" si="89"/>
        <v>0.48373408769448373</v>
      </c>
    </row>
    <row r="5100" spans="1:8" x14ac:dyDescent="0.3">
      <c r="A5100" s="167" t="s">
        <v>7697</v>
      </c>
      <c r="B5100" s="168" t="s">
        <v>6010</v>
      </c>
      <c r="C5100" s="168" t="s">
        <v>7620</v>
      </c>
      <c r="D5100" s="171">
        <v>890</v>
      </c>
      <c r="E5100" s="171">
        <v>1225</v>
      </c>
      <c r="F5100" s="171">
        <v>1555</v>
      </c>
      <c r="G5100" s="171">
        <v>2105</v>
      </c>
      <c r="H5100" s="165">
        <f t="shared" si="89"/>
        <v>0.58194774346793354</v>
      </c>
    </row>
    <row r="5101" spans="1:8" x14ac:dyDescent="0.3">
      <c r="A5101" s="167" t="s">
        <v>7697</v>
      </c>
      <c r="B5101" s="168" t="s">
        <v>6011</v>
      </c>
      <c r="C5101" s="168" t="s">
        <v>7620</v>
      </c>
      <c r="D5101" s="171">
        <v>570</v>
      </c>
      <c r="E5101" s="171">
        <v>1020</v>
      </c>
      <c r="F5101" s="171">
        <v>1485</v>
      </c>
      <c r="G5101" s="171">
        <v>2010</v>
      </c>
      <c r="H5101" s="165">
        <f t="shared" si="89"/>
        <v>0.5074626865671642</v>
      </c>
    </row>
    <row r="5102" spans="1:8" x14ac:dyDescent="0.3">
      <c r="A5102" s="167" t="s">
        <v>7697</v>
      </c>
      <c r="B5102" s="168" t="s">
        <v>6012</v>
      </c>
      <c r="C5102" s="168" t="s">
        <v>7620</v>
      </c>
      <c r="D5102" s="171">
        <v>1010</v>
      </c>
      <c r="E5102" s="171">
        <v>2360</v>
      </c>
      <c r="F5102" s="171">
        <v>3080</v>
      </c>
      <c r="G5102" s="171">
        <v>4855</v>
      </c>
      <c r="H5102" s="165">
        <f t="shared" si="89"/>
        <v>0.48609680741503603</v>
      </c>
    </row>
    <row r="5103" spans="1:8" x14ac:dyDescent="0.3">
      <c r="A5103" s="167" t="s">
        <v>7697</v>
      </c>
      <c r="B5103" s="168" t="s">
        <v>6013</v>
      </c>
      <c r="C5103" s="168" t="s">
        <v>7620</v>
      </c>
      <c r="D5103" s="171">
        <v>765</v>
      </c>
      <c r="E5103" s="171">
        <v>1390</v>
      </c>
      <c r="F5103" s="171">
        <v>2375</v>
      </c>
      <c r="G5103" s="171">
        <v>4905</v>
      </c>
      <c r="H5103" s="165">
        <f t="shared" si="89"/>
        <v>0.28338430173292556</v>
      </c>
    </row>
    <row r="5104" spans="1:8" x14ac:dyDescent="0.3">
      <c r="A5104" s="167" t="s">
        <v>7697</v>
      </c>
      <c r="B5104" s="168" t="s">
        <v>6014</v>
      </c>
      <c r="C5104" s="168" t="s">
        <v>7620</v>
      </c>
      <c r="D5104" s="171">
        <v>670</v>
      </c>
      <c r="E5104" s="171">
        <v>1025</v>
      </c>
      <c r="F5104" s="171">
        <v>1340</v>
      </c>
      <c r="G5104" s="171">
        <v>1890</v>
      </c>
      <c r="H5104" s="165">
        <f t="shared" si="89"/>
        <v>0.54232804232804233</v>
      </c>
    </row>
    <row r="5105" spans="1:8" x14ac:dyDescent="0.3">
      <c r="A5105" s="167" t="s">
        <v>7697</v>
      </c>
      <c r="B5105" s="168" t="s">
        <v>6015</v>
      </c>
      <c r="C5105" s="168" t="s">
        <v>7620</v>
      </c>
      <c r="D5105" s="171">
        <v>685</v>
      </c>
      <c r="E5105" s="171">
        <v>1185</v>
      </c>
      <c r="F5105" s="171">
        <v>1610</v>
      </c>
      <c r="G5105" s="171">
        <v>2105</v>
      </c>
      <c r="H5105" s="165">
        <f t="shared" si="89"/>
        <v>0.56294536817102137</v>
      </c>
    </row>
    <row r="5106" spans="1:8" x14ac:dyDescent="0.3">
      <c r="A5106" s="167" t="s">
        <v>7697</v>
      </c>
      <c r="B5106" s="168" t="s">
        <v>6016</v>
      </c>
      <c r="C5106" s="168" t="s">
        <v>7620</v>
      </c>
      <c r="D5106" s="171">
        <v>205</v>
      </c>
      <c r="E5106" s="171">
        <v>475</v>
      </c>
      <c r="F5106" s="171">
        <v>785</v>
      </c>
      <c r="G5106" s="171">
        <v>1555</v>
      </c>
      <c r="H5106" s="165">
        <f t="shared" si="89"/>
        <v>0.30546623794212219</v>
      </c>
    </row>
    <row r="5107" spans="1:8" x14ac:dyDescent="0.3">
      <c r="A5107" s="167" t="s">
        <v>7697</v>
      </c>
      <c r="B5107" s="168" t="s">
        <v>6017</v>
      </c>
      <c r="C5107" s="168" t="s">
        <v>7620</v>
      </c>
      <c r="D5107" s="171">
        <v>1535</v>
      </c>
      <c r="E5107" s="171">
        <v>1805</v>
      </c>
      <c r="F5107" s="171">
        <v>2175</v>
      </c>
      <c r="G5107" s="171">
        <v>2950</v>
      </c>
      <c r="H5107" s="165">
        <f t="shared" si="89"/>
        <v>0.61186440677966103</v>
      </c>
    </row>
    <row r="5108" spans="1:8" x14ac:dyDescent="0.3">
      <c r="A5108" s="167" t="s">
        <v>7697</v>
      </c>
      <c r="B5108" s="168" t="s">
        <v>6018</v>
      </c>
      <c r="C5108" s="168" t="s">
        <v>7620</v>
      </c>
      <c r="D5108" s="171">
        <v>535</v>
      </c>
      <c r="E5108" s="171">
        <v>920</v>
      </c>
      <c r="F5108" s="171">
        <v>1315</v>
      </c>
      <c r="G5108" s="171">
        <v>2405</v>
      </c>
      <c r="H5108" s="165">
        <f t="shared" si="89"/>
        <v>0.38253638253638256</v>
      </c>
    </row>
    <row r="5109" spans="1:8" x14ac:dyDescent="0.3">
      <c r="A5109" s="167" t="s">
        <v>7697</v>
      </c>
      <c r="B5109" s="168" t="s">
        <v>6019</v>
      </c>
      <c r="C5109" s="168" t="s">
        <v>7620</v>
      </c>
      <c r="D5109" s="171">
        <v>965</v>
      </c>
      <c r="E5109" s="171">
        <v>1590</v>
      </c>
      <c r="F5109" s="171">
        <v>2035</v>
      </c>
      <c r="G5109" s="171">
        <v>2960</v>
      </c>
      <c r="H5109" s="165">
        <f t="shared" si="89"/>
        <v>0.53716216216216217</v>
      </c>
    </row>
    <row r="5110" spans="1:8" x14ac:dyDescent="0.3">
      <c r="A5110" s="167" t="s">
        <v>7697</v>
      </c>
      <c r="B5110" s="168" t="s">
        <v>6020</v>
      </c>
      <c r="C5110" s="168" t="s">
        <v>7620</v>
      </c>
      <c r="D5110" s="171">
        <v>800</v>
      </c>
      <c r="E5110" s="171">
        <v>1140</v>
      </c>
      <c r="F5110" s="171">
        <v>1820</v>
      </c>
      <c r="G5110" s="171">
        <v>2290</v>
      </c>
      <c r="H5110" s="165">
        <f t="shared" si="89"/>
        <v>0.49781659388646288</v>
      </c>
    </row>
    <row r="5111" spans="1:8" x14ac:dyDescent="0.3">
      <c r="A5111" s="167" t="s">
        <v>7697</v>
      </c>
      <c r="B5111" s="168" t="s">
        <v>6021</v>
      </c>
      <c r="C5111" s="168" t="s">
        <v>7620</v>
      </c>
      <c r="D5111" s="171">
        <v>980</v>
      </c>
      <c r="E5111" s="171">
        <v>1980</v>
      </c>
      <c r="F5111" s="171">
        <v>2720</v>
      </c>
      <c r="G5111" s="171">
        <v>5560</v>
      </c>
      <c r="H5111" s="165">
        <f t="shared" si="89"/>
        <v>0.35611510791366907</v>
      </c>
    </row>
    <row r="5112" spans="1:8" x14ac:dyDescent="0.3">
      <c r="A5112" s="167" t="s">
        <v>7697</v>
      </c>
      <c r="B5112" s="168" t="s">
        <v>6022</v>
      </c>
      <c r="C5112" s="168" t="s">
        <v>7621</v>
      </c>
      <c r="D5112" s="171">
        <v>1690</v>
      </c>
      <c r="E5112" s="171">
        <v>2435</v>
      </c>
      <c r="F5112" s="171">
        <v>3325</v>
      </c>
      <c r="G5112" s="171">
        <v>4310</v>
      </c>
      <c r="H5112" s="165">
        <f t="shared" si="89"/>
        <v>0.56496519721577731</v>
      </c>
    </row>
    <row r="5113" spans="1:8" x14ac:dyDescent="0.3">
      <c r="A5113" s="167" t="s">
        <v>7697</v>
      </c>
      <c r="B5113" s="168" t="s">
        <v>6023</v>
      </c>
      <c r="C5113" s="168" t="s">
        <v>7621</v>
      </c>
      <c r="D5113" s="171">
        <v>885</v>
      </c>
      <c r="E5113" s="171">
        <v>1595</v>
      </c>
      <c r="F5113" s="171">
        <v>1870</v>
      </c>
      <c r="G5113" s="171">
        <v>2145</v>
      </c>
      <c r="H5113" s="165">
        <f t="shared" si="89"/>
        <v>0.74358974358974361</v>
      </c>
    </row>
    <row r="5114" spans="1:8" x14ac:dyDescent="0.3">
      <c r="A5114" s="167" t="s">
        <v>7697</v>
      </c>
      <c r="B5114" s="168" t="s">
        <v>6024</v>
      </c>
      <c r="C5114" s="168" t="s">
        <v>7621</v>
      </c>
      <c r="D5114" s="171">
        <v>1145</v>
      </c>
      <c r="E5114" s="171">
        <v>1825</v>
      </c>
      <c r="F5114" s="171">
        <v>2860</v>
      </c>
      <c r="G5114" s="171">
        <v>3985</v>
      </c>
      <c r="H5114" s="165">
        <f t="shared" si="89"/>
        <v>0.45796737766624845</v>
      </c>
    </row>
    <row r="5115" spans="1:8" x14ac:dyDescent="0.3">
      <c r="A5115" s="167" t="s">
        <v>7697</v>
      </c>
      <c r="B5115" s="168" t="s">
        <v>6025</v>
      </c>
      <c r="C5115" s="168" t="s">
        <v>7621</v>
      </c>
      <c r="D5115" s="171">
        <v>970</v>
      </c>
      <c r="E5115" s="171">
        <v>1770</v>
      </c>
      <c r="F5115" s="171">
        <v>2715</v>
      </c>
      <c r="G5115" s="171">
        <v>3755</v>
      </c>
      <c r="H5115" s="165">
        <f t="shared" si="89"/>
        <v>0.47137150466045274</v>
      </c>
    </row>
    <row r="5116" spans="1:8" x14ac:dyDescent="0.3">
      <c r="A5116" s="167" t="s">
        <v>7697</v>
      </c>
      <c r="B5116" s="168" t="s">
        <v>6026</v>
      </c>
      <c r="C5116" s="168" t="s">
        <v>7622</v>
      </c>
      <c r="D5116" s="171">
        <v>830</v>
      </c>
      <c r="E5116" s="171">
        <v>1910</v>
      </c>
      <c r="F5116" s="171">
        <v>2830</v>
      </c>
      <c r="G5116" s="171">
        <v>4065</v>
      </c>
      <c r="H5116" s="165">
        <f t="shared" si="89"/>
        <v>0.46986469864698649</v>
      </c>
    </row>
    <row r="5117" spans="1:8" x14ac:dyDescent="0.3">
      <c r="A5117" s="167" t="s">
        <v>7697</v>
      </c>
      <c r="B5117" s="168" t="s">
        <v>6027</v>
      </c>
      <c r="C5117" s="168" t="s">
        <v>7622</v>
      </c>
      <c r="D5117" s="171">
        <v>370</v>
      </c>
      <c r="E5117" s="171">
        <v>710</v>
      </c>
      <c r="F5117" s="171">
        <v>1305</v>
      </c>
      <c r="G5117" s="171">
        <v>2210</v>
      </c>
      <c r="H5117" s="165">
        <f t="shared" si="89"/>
        <v>0.32126696832579188</v>
      </c>
    </row>
    <row r="5118" spans="1:8" x14ac:dyDescent="0.3">
      <c r="A5118" s="167" t="s">
        <v>7697</v>
      </c>
      <c r="B5118" s="168" t="s">
        <v>6028</v>
      </c>
      <c r="C5118" s="168" t="s">
        <v>7622</v>
      </c>
      <c r="D5118" s="171">
        <v>1270</v>
      </c>
      <c r="E5118" s="171">
        <v>1675</v>
      </c>
      <c r="F5118" s="171">
        <v>1855</v>
      </c>
      <c r="G5118" s="171">
        <v>3285</v>
      </c>
      <c r="H5118" s="165">
        <f t="shared" si="89"/>
        <v>0.50989345509893458</v>
      </c>
    </row>
    <row r="5119" spans="1:8" x14ac:dyDescent="0.3">
      <c r="A5119" s="167" t="s">
        <v>7697</v>
      </c>
      <c r="B5119" s="168" t="s">
        <v>6029</v>
      </c>
      <c r="C5119" s="168" t="s">
        <v>7622</v>
      </c>
      <c r="D5119" s="171">
        <v>1030</v>
      </c>
      <c r="E5119" s="171">
        <v>1495</v>
      </c>
      <c r="F5119" s="171">
        <v>2050</v>
      </c>
      <c r="G5119" s="171">
        <v>3310</v>
      </c>
      <c r="H5119" s="165">
        <f t="shared" si="89"/>
        <v>0.45166163141993959</v>
      </c>
    </row>
    <row r="5120" spans="1:8" x14ac:dyDescent="0.3">
      <c r="A5120" s="167" t="s">
        <v>7697</v>
      </c>
      <c r="B5120" s="168" t="s">
        <v>6030</v>
      </c>
      <c r="C5120" s="168" t="s">
        <v>7622</v>
      </c>
      <c r="D5120" s="171">
        <v>920</v>
      </c>
      <c r="E5120" s="171">
        <v>1400</v>
      </c>
      <c r="F5120" s="171">
        <v>1925</v>
      </c>
      <c r="G5120" s="171">
        <v>4580</v>
      </c>
      <c r="H5120" s="165">
        <f t="shared" si="89"/>
        <v>0.3056768558951965</v>
      </c>
    </row>
    <row r="5121" spans="1:8" x14ac:dyDescent="0.3">
      <c r="A5121" s="167" t="s">
        <v>7697</v>
      </c>
      <c r="B5121" s="168" t="s">
        <v>6031</v>
      </c>
      <c r="C5121" s="168" t="s">
        <v>7622</v>
      </c>
      <c r="D5121" s="171">
        <v>870</v>
      </c>
      <c r="E5121" s="171">
        <v>1520</v>
      </c>
      <c r="F5121" s="171">
        <v>2325</v>
      </c>
      <c r="G5121" s="171">
        <v>4405</v>
      </c>
      <c r="H5121" s="165">
        <f t="shared" si="89"/>
        <v>0.34506242905788875</v>
      </c>
    </row>
    <row r="5122" spans="1:8" x14ac:dyDescent="0.3">
      <c r="A5122" s="167" t="s">
        <v>7697</v>
      </c>
      <c r="B5122" s="168" t="s">
        <v>6032</v>
      </c>
      <c r="C5122" s="168" t="s">
        <v>7622</v>
      </c>
      <c r="D5122" s="171">
        <v>730</v>
      </c>
      <c r="E5122" s="171">
        <v>1050</v>
      </c>
      <c r="F5122" s="171">
        <v>1315</v>
      </c>
      <c r="G5122" s="171">
        <v>2725</v>
      </c>
      <c r="H5122" s="165">
        <f t="shared" si="89"/>
        <v>0.38532110091743121</v>
      </c>
    </row>
    <row r="5123" spans="1:8" x14ac:dyDescent="0.3">
      <c r="A5123" s="167" t="s">
        <v>7697</v>
      </c>
      <c r="B5123" s="168" t="s">
        <v>6033</v>
      </c>
      <c r="C5123" s="168" t="s">
        <v>7622</v>
      </c>
      <c r="D5123" s="171">
        <v>490</v>
      </c>
      <c r="E5123" s="171">
        <v>880</v>
      </c>
      <c r="F5123" s="171">
        <v>1370</v>
      </c>
      <c r="G5123" s="171">
        <v>2335</v>
      </c>
      <c r="H5123" s="165">
        <f t="shared" si="89"/>
        <v>0.37687366167023556</v>
      </c>
    </row>
    <row r="5124" spans="1:8" x14ac:dyDescent="0.3">
      <c r="A5124" s="167" t="s">
        <v>7697</v>
      </c>
      <c r="B5124" s="168" t="s">
        <v>6034</v>
      </c>
      <c r="C5124" s="168" t="s">
        <v>7622</v>
      </c>
      <c r="D5124" s="171">
        <v>0</v>
      </c>
      <c r="E5124" s="171">
        <v>0</v>
      </c>
      <c r="F5124" s="171">
        <v>0</v>
      </c>
      <c r="G5124" s="171">
        <v>0</v>
      </c>
      <c r="H5124" s="165" t="e">
        <f t="shared" ref="H5124:H5187" si="90">E5124/G5124</f>
        <v>#DIV/0!</v>
      </c>
    </row>
    <row r="5125" spans="1:8" x14ac:dyDescent="0.3">
      <c r="A5125" s="167" t="s">
        <v>7697</v>
      </c>
      <c r="B5125" s="168" t="s">
        <v>6035</v>
      </c>
      <c r="C5125" s="168" t="s">
        <v>7623</v>
      </c>
      <c r="D5125" s="171">
        <v>540</v>
      </c>
      <c r="E5125" s="171">
        <v>850</v>
      </c>
      <c r="F5125" s="171">
        <v>1200</v>
      </c>
      <c r="G5125" s="171">
        <v>1445</v>
      </c>
      <c r="H5125" s="165">
        <f t="shared" si="90"/>
        <v>0.58823529411764708</v>
      </c>
    </row>
    <row r="5126" spans="1:8" x14ac:dyDescent="0.3">
      <c r="A5126" s="167" t="s">
        <v>7697</v>
      </c>
      <c r="B5126" s="168" t="s">
        <v>6036</v>
      </c>
      <c r="C5126" s="168" t="s">
        <v>7623</v>
      </c>
      <c r="D5126" s="171">
        <v>775</v>
      </c>
      <c r="E5126" s="171">
        <v>1600</v>
      </c>
      <c r="F5126" s="171">
        <v>2315</v>
      </c>
      <c r="G5126" s="171">
        <v>3470</v>
      </c>
      <c r="H5126" s="165">
        <f t="shared" si="90"/>
        <v>0.4610951008645533</v>
      </c>
    </row>
    <row r="5127" spans="1:8" x14ac:dyDescent="0.3">
      <c r="A5127" s="167" t="s">
        <v>7697</v>
      </c>
      <c r="B5127" s="168" t="s">
        <v>6037</v>
      </c>
      <c r="C5127" s="168" t="s">
        <v>7623</v>
      </c>
      <c r="D5127" s="171">
        <v>1335</v>
      </c>
      <c r="E5127" s="171">
        <v>2685</v>
      </c>
      <c r="F5127" s="171">
        <v>3595</v>
      </c>
      <c r="G5127" s="171">
        <v>5520</v>
      </c>
      <c r="H5127" s="165">
        <f t="shared" si="90"/>
        <v>0.48641304347826086</v>
      </c>
    </row>
    <row r="5128" spans="1:8" x14ac:dyDescent="0.3">
      <c r="A5128" s="167" t="s">
        <v>7697</v>
      </c>
      <c r="B5128" s="168" t="s">
        <v>6038</v>
      </c>
      <c r="C5128" s="168" t="s">
        <v>7623</v>
      </c>
      <c r="D5128" s="171">
        <v>825</v>
      </c>
      <c r="E5128" s="171">
        <v>1225</v>
      </c>
      <c r="F5128" s="171">
        <v>1580</v>
      </c>
      <c r="G5128" s="171">
        <v>1930</v>
      </c>
      <c r="H5128" s="165">
        <f t="shared" si="90"/>
        <v>0.63471502590673579</v>
      </c>
    </row>
    <row r="5129" spans="1:8" x14ac:dyDescent="0.3">
      <c r="A5129" s="167" t="s">
        <v>7697</v>
      </c>
      <c r="B5129" s="168" t="s">
        <v>6039</v>
      </c>
      <c r="C5129" s="168" t="s">
        <v>7623</v>
      </c>
      <c r="D5129" s="171">
        <v>970</v>
      </c>
      <c r="E5129" s="171">
        <v>1910</v>
      </c>
      <c r="F5129" s="171">
        <v>2610</v>
      </c>
      <c r="G5129" s="171">
        <v>3825</v>
      </c>
      <c r="H5129" s="165">
        <f t="shared" si="90"/>
        <v>0.49934640522875817</v>
      </c>
    </row>
    <row r="5130" spans="1:8" x14ac:dyDescent="0.3">
      <c r="A5130" s="167" t="s">
        <v>7697</v>
      </c>
      <c r="B5130" s="168" t="s">
        <v>6040</v>
      </c>
      <c r="C5130" s="168" t="s">
        <v>7623</v>
      </c>
      <c r="D5130" s="171">
        <v>1095</v>
      </c>
      <c r="E5130" s="171">
        <v>1415</v>
      </c>
      <c r="F5130" s="171">
        <v>1735</v>
      </c>
      <c r="G5130" s="171">
        <v>2370</v>
      </c>
      <c r="H5130" s="165">
        <f t="shared" si="90"/>
        <v>0.59704641350210974</v>
      </c>
    </row>
    <row r="5131" spans="1:8" x14ac:dyDescent="0.3">
      <c r="A5131" s="167" t="s">
        <v>7697</v>
      </c>
      <c r="B5131" s="168" t="s">
        <v>6041</v>
      </c>
      <c r="C5131" s="168" t="s">
        <v>7623</v>
      </c>
      <c r="D5131" s="171">
        <v>730</v>
      </c>
      <c r="E5131" s="171">
        <v>1310</v>
      </c>
      <c r="F5131" s="171">
        <v>2240</v>
      </c>
      <c r="G5131" s="171">
        <v>3615</v>
      </c>
      <c r="H5131" s="165">
        <f t="shared" si="90"/>
        <v>0.36237897648686029</v>
      </c>
    </row>
    <row r="5132" spans="1:8" x14ac:dyDescent="0.3">
      <c r="A5132" s="167" t="s">
        <v>7697</v>
      </c>
      <c r="B5132" s="168" t="s">
        <v>6042</v>
      </c>
      <c r="C5132" s="168" t="s">
        <v>7623</v>
      </c>
      <c r="D5132" s="171">
        <v>790</v>
      </c>
      <c r="E5132" s="171">
        <v>1235</v>
      </c>
      <c r="F5132" s="171">
        <v>2000</v>
      </c>
      <c r="G5132" s="171">
        <v>2915</v>
      </c>
      <c r="H5132" s="165">
        <f t="shared" si="90"/>
        <v>0.42367066895368782</v>
      </c>
    </row>
    <row r="5133" spans="1:8" x14ac:dyDescent="0.3">
      <c r="A5133" s="167" t="s">
        <v>7697</v>
      </c>
      <c r="B5133" s="168" t="s">
        <v>6043</v>
      </c>
      <c r="C5133" s="168" t="s">
        <v>7623</v>
      </c>
      <c r="D5133" s="171">
        <v>820</v>
      </c>
      <c r="E5133" s="171">
        <v>1215</v>
      </c>
      <c r="F5133" s="171">
        <v>1885</v>
      </c>
      <c r="G5133" s="171">
        <v>3020</v>
      </c>
      <c r="H5133" s="165">
        <f t="shared" si="90"/>
        <v>0.40231788079470199</v>
      </c>
    </row>
    <row r="5134" spans="1:8" x14ac:dyDescent="0.3">
      <c r="A5134" s="167" t="s">
        <v>7697</v>
      </c>
      <c r="B5134" s="168" t="s">
        <v>6044</v>
      </c>
      <c r="C5134" s="168" t="s">
        <v>7623</v>
      </c>
      <c r="D5134" s="171">
        <v>1135</v>
      </c>
      <c r="E5134" s="171">
        <v>1550</v>
      </c>
      <c r="F5134" s="171">
        <v>1940</v>
      </c>
      <c r="G5134" s="171">
        <v>2515</v>
      </c>
      <c r="H5134" s="165">
        <f t="shared" si="90"/>
        <v>0.61630218687872762</v>
      </c>
    </row>
    <row r="5135" spans="1:8" x14ac:dyDescent="0.3">
      <c r="A5135" s="167" t="s">
        <v>7697</v>
      </c>
      <c r="B5135" s="168" t="s">
        <v>6045</v>
      </c>
      <c r="C5135" s="168" t="s">
        <v>7623</v>
      </c>
      <c r="D5135" s="171">
        <v>775</v>
      </c>
      <c r="E5135" s="171">
        <v>1090</v>
      </c>
      <c r="F5135" s="171">
        <v>1325</v>
      </c>
      <c r="G5135" s="171">
        <v>1980</v>
      </c>
      <c r="H5135" s="165">
        <f t="shared" si="90"/>
        <v>0.5505050505050505</v>
      </c>
    </row>
    <row r="5136" spans="1:8" x14ac:dyDescent="0.3">
      <c r="A5136" s="167" t="s">
        <v>7697</v>
      </c>
      <c r="B5136" s="168" t="s">
        <v>6046</v>
      </c>
      <c r="C5136" s="168" t="s">
        <v>7623</v>
      </c>
      <c r="D5136" s="171">
        <v>1450</v>
      </c>
      <c r="E5136" s="171">
        <v>2165</v>
      </c>
      <c r="F5136" s="171">
        <v>2775</v>
      </c>
      <c r="G5136" s="171">
        <v>3820</v>
      </c>
      <c r="H5136" s="165">
        <f t="shared" si="90"/>
        <v>0.56675392670157065</v>
      </c>
    </row>
    <row r="5137" spans="1:8" x14ac:dyDescent="0.3">
      <c r="A5137" s="167" t="s">
        <v>7697</v>
      </c>
      <c r="B5137" s="168" t="s">
        <v>6047</v>
      </c>
      <c r="C5137" s="168" t="s">
        <v>7623</v>
      </c>
      <c r="D5137" s="171">
        <v>875</v>
      </c>
      <c r="E5137" s="171">
        <v>1605</v>
      </c>
      <c r="F5137" s="171">
        <v>2395</v>
      </c>
      <c r="G5137" s="171">
        <v>3865</v>
      </c>
      <c r="H5137" s="165">
        <f t="shared" si="90"/>
        <v>0.41526520051746441</v>
      </c>
    </row>
    <row r="5138" spans="1:8" x14ac:dyDescent="0.3">
      <c r="A5138" s="167" t="s">
        <v>7697</v>
      </c>
      <c r="B5138" s="168" t="s">
        <v>6048</v>
      </c>
      <c r="C5138" s="168" t="s">
        <v>7623</v>
      </c>
      <c r="D5138" s="171">
        <v>1105</v>
      </c>
      <c r="E5138" s="171">
        <v>1695</v>
      </c>
      <c r="F5138" s="171">
        <v>2570</v>
      </c>
      <c r="G5138" s="171">
        <v>3945</v>
      </c>
      <c r="H5138" s="165">
        <f t="shared" si="90"/>
        <v>0.42965779467680609</v>
      </c>
    </row>
    <row r="5139" spans="1:8" x14ac:dyDescent="0.3">
      <c r="A5139" s="167" t="s">
        <v>7697</v>
      </c>
      <c r="B5139" s="168" t="s">
        <v>6049</v>
      </c>
      <c r="C5139" s="168" t="s">
        <v>7623</v>
      </c>
      <c r="D5139" s="171">
        <v>1120</v>
      </c>
      <c r="E5139" s="171">
        <v>1610</v>
      </c>
      <c r="F5139" s="171">
        <v>2070</v>
      </c>
      <c r="G5139" s="171">
        <v>3355</v>
      </c>
      <c r="H5139" s="165">
        <f t="shared" si="90"/>
        <v>0.47988077496274217</v>
      </c>
    </row>
    <row r="5140" spans="1:8" x14ac:dyDescent="0.3">
      <c r="A5140" s="167" t="s">
        <v>7697</v>
      </c>
      <c r="B5140" s="168" t="s">
        <v>6050</v>
      </c>
      <c r="C5140" s="168" t="s">
        <v>7623</v>
      </c>
      <c r="D5140" s="171">
        <v>600</v>
      </c>
      <c r="E5140" s="171">
        <v>1060</v>
      </c>
      <c r="F5140" s="171">
        <v>1200</v>
      </c>
      <c r="G5140" s="171">
        <v>2160</v>
      </c>
      <c r="H5140" s="165">
        <f t="shared" si="90"/>
        <v>0.49074074074074076</v>
      </c>
    </row>
    <row r="5141" spans="1:8" x14ac:dyDescent="0.3">
      <c r="A5141" s="167" t="s">
        <v>7697</v>
      </c>
      <c r="B5141" s="168" t="s">
        <v>6051</v>
      </c>
      <c r="C5141" s="168" t="s">
        <v>7623</v>
      </c>
      <c r="D5141" s="171">
        <v>630</v>
      </c>
      <c r="E5141" s="171">
        <v>1005</v>
      </c>
      <c r="F5141" s="171">
        <v>1260</v>
      </c>
      <c r="G5141" s="171">
        <v>1660</v>
      </c>
      <c r="H5141" s="165">
        <f t="shared" si="90"/>
        <v>0.60542168674698793</v>
      </c>
    </row>
    <row r="5142" spans="1:8" x14ac:dyDescent="0.3">
      <c r="A5142" s="167" t="s">
        <v>7697</v>
      </c>
      <c r="B5142" s="168" t="s">
        <v>6052</v>
      </c>
      <c r="C5142" s="168" t="s">
        <v>7623</v>
      </c>
      <c r="D5142" s="171">
        <v>820</v>
      </c>
      <c r="E5142" s="171">
        <v>1730</v>
      </c>
      <c r="F5142" s="171">
        <v>2200</v>
      </c>
      <c r="G5142" s="171">
        <v>3380</v>
      </c>
      <c r="H5142" s="165">
        <f t="shared" si="90"/>
        <v>0.51183431952662717</v>
      </c>
    </row>
    <row r="5143" spans="1:8" x14ac:dyDescent="0.3">
      <c r="A5143" s="167" t="s">
        <v>7697</v>
      </c>
      <c r="B5143" s="168" t="s">
        <v>6053</v>
      </c>
      <c r="C5143" s="168" t="s">
        <v>7624</v>
      </c>
      <c r="D5143" s="171">
        <v>1110</v>
      </c>
      <c r="E5143" s="171">
        <v>1935</v>
      </c>
      <c r="F5143" s="171">
        <v>2815</v>
      </c>
      <c r="G5143" s="171">
        <v>3945</v>
      </c>
      <c r="H5143" s="165">
        <f t="shared" si="90"/>
        <v>0.49049429657794674</v>
      </c>
    </row>
    <row r="5144" spans="1:8" x14ac:dyDescent="0.3">
      <c r="A5144" s="167" t="s">
        <v>7697</v>
      </c>
      <c r="B5144" s="168" t="s">
        <v>6054</v>
      </c>
      <c r="C5144" s="168" t="s">
        <v>7624</v>
      </c>
      <c r="D5144" s="171">
        <v>800</v>
      </c>
      <c r="E5144" s="171">
        <v>1710</v>
      </c>
      <c r="F5144" s="171">
        <v>2770</v>
      </c>
      <c r="G5144" s="171">
        <v>3720</v>
      </c>
      <c r="H5144" s="165">
        <f t="shared" si="90"/>
        <v>0.45967741935483869</v>
      </c>
    </row>
    <row r="5145" spans="1:8" x14ac:dyDescent="0.3">
      <c r="A5145" s="167" t="s">
        <v>7697</v>
      </c>
      <c r="B5145" s="168" t="s">
        <v>6055</v>
      </c>
      <c r="C5145" s="168" t="s">
        <v>7624</v>
      </c>
      <c r="D5145" s="171">
        <v>2210</v>
      </c>
      <c r="E5145" s="171">
        <v>3230</v>
      </c>
      <c r="F5145" s="171">
        <v>4595</v>
      </c>
      <c r="G5145" s="171">
        <v>5910</v>
      </c>
      <c r="H5145" s="165">
        <f t="shared" si="90"/>
        <v>0.54653130287648055</v>
      </c>
    </row>
    <row r="5146" spans="1:8" x14ac:dyDescent="0.3">
      <c r="A5146" s="167" t="s">
        <v>7697</v>
      </c>
      <c r="B5146" s="168" t="s">
        <v>6056</v>
      </c>
      <c r="C5146" s="168" t="s">
        <v>7624</v>
      </c>
      <c r="D5146" s="171">
        <v>490</v>
      </c>
      <c r="E5146" s="171">
        <v>1095</v>
      </c>
      <c r="F5146" s="171">
        <v>2645</v>
      </c>
      <c r="G5146" s="171">
        <v>4660</v>
      </c>
      <c r="H5146" s="165">
        <f t="shared" si="90"/>
        <v>0.23497854077253219</v>
      </c>
    </row>
    <row r="5147" spans="1:8" x14ac:dyDescent="0.3">
      <c r="A5147" s="167" t="s">
        <v>7697</v>
      </c>
      <c r="B5147" s="168" t="s">
        <v>6057</v>
      </c>
      <c r="C5147" s="168" t="s">
        <v>7624</v>
      </c>
      <c r="D5147" s="171">
        <v>1120</v>
      </c>
      <c r="E5147" s="171">
        <v>3120</v>
      </c>
      <c r="F5147" s="171">
        <v>4305</v>
      </c>
      <c r="G5147" s="171">
        <v>5500</v>
      </c>
      <c r="H5147" s="165">
        <f t="shared" si="90"/>
        <v>0.56727272727272726</v>
      </c>
    </row>
    <row r="5148" spans="1:8" x14ac:dyDescent="0.3">
      <c r="A5148" s="167" t="s">
        <v>7697</v>
      </c>
      <c r="B5148" s="168" t="s">
        <v>6058</v>
      </c>
      <c r="C5148" s="168" t="s">
        <v>7624</v>
      </c>
      <c r="D5148" s="171">
        <v>830</v>
      </c>
      <c r="E5148" s="171">
        <v>1755</v>
      </c>
      <c r="F5148" s="171">
        <v>2700</v>
      </c>
      <c r="G5148" s="171">
        <v>3675</v>
      </c>
      <c r="H5148" s="165">
        <f t="shared" si="90"/>
        <v>0.47755102040816327</v>
      </c>
    </row>
    <row r="5149" spans="1:8" x14ac:dyDescent="0.3">
      <c r="A5149" s="167" t="s">
        <v>7697</v>
      </c>
      <c r="B5149" s="168" t="s">
        <v>6059</v>
      </c>
      <c r="C5149" s="168" t="s">
        <v>7624</v>
      </c>
      <c r="D5149" s="171">
        <v>1135</v>
      </c>
      <c r="E5149" s="171">
        <v>1700</v>
      </c>
      <c r="F5149" s="171">
        <v>2520</v>
      </c>
      <c r="G5149" s="171">
        <v>3440</v>
      </c>
      <c r="H5149" s="165">
        <f t="shared" si="90"/>
        <v>0.4941860465116279</v>
      </c>
    </row>
    <row r="5150" spans="1:8" x14ac:dyDescent="0.3">
      <c r="A5150" s="167" t="s">
        <v>7697</v>
      </c>
      <c r="B5150" s="168" t="s">
        <v>6060</v>
      </c>
      <c r="C5150" s="168" t="s">
        <v>7624</v>
      </c>
      <c r="D5150" s="171">
        <v>425</v>
      </c>
      <c r="E5150" s="171">
        <v>890</v>
      </c>
      <c r="F5150" s="171">
        <v>1785</v>
      </c>
      <c r="G5150" s="171">
        <v>2640</v>
      </c>
      <c r="H5150" s="165">
        <f t="shared" si="90"/>
        <v>0.3371212121212121</v>
      </c>
    </row>
    <row r="5151" spans="1:8" x14ac:dyDescent="0.3">
      <c r="A5151" s="167" t="s">
        <v>7697</v>
      </c>
      <c r="B5151" s="168" t="s">
        <v>6061</v>
      </c>
      <c r="C5151" s="168" t="s">
        <v>7624</v>
      </c>
      <c r="D5151" s="171">
        <v>1460</v>
      </c>
      <c r="E5151" s="171">
        <v>2600</v>
      </c>
      <c r="F5151" s="171">
        <v>4175</v>
      </c>
      <c r="G5151" s="171">
        <v>6660</v>
      </c>
      <c r="H5151" s="165">
        <f t="shared" si="90"/>
        <v>0.39039039039039036</v>
      </c>
    </row>
    <row r="5152" spans="1:8" x14ac:dyDescent="0.3">
      <c r="A5152" s="167" t="s">
        <v>7697</v>
      </c>
      <c r="B5152" s="168" t="s">
        <v>6062</v>
      </c>
      <c r="C5152" s="168" t="s">
        <v>7625</v>
      </c>
      <c r="D5152" s="171">
        <v>405</v>
      </c>
      <c r="E5152" s="171">
        <v>645</v>
      </c>
      <c r="F5152" s="171">
        <v>1020</v>
      </c>
      <c r="G5152" s="171">
        <v>2425</v>
      </c>
      <c r="H5152" s="165">
        <f t="shared" si="90"/>
        <v>0.26597938144329897</v>
      </c>
    </row>
    <row r="5153" spans="1:8" x14ac:dyDescent="0.3">
      <c r="A5153" s="167" t="s">
        <v>7697</v>
      </c>
      <c r="B5153" s="168" t="s">
        <v>6063</v>
      </c>
      <c r="C5153" s="168" t="s">
        <v>7625</v>
      </c>
      <c r="D5153" s="171">
        <v>455</v>
      </c>
      <c r="E5153" s="171">
        <v>1130</v>
      </c>
      <c r="F5153" s="171">
        <v>2300</v>
      </c>
      <c r="G5153" s="171">
        <v>3610</v>
      </c>
      <c r="H5153" s="165">
        <f t="shared" si="90"/>
        <v>0.31301939058171746</v>
      </c>
    </row>
    <row r="5154" spans="1:8" x14ac:dyDescent="0.3">
      <c r="A5154" s="167" t="s">
        <v>7697</v>
      </c>
      <c r="B5154" s="168" t="s">
        <v>6064</v>
      </c>
      <c r="C5154" s="168" t="s">
        <v>7625</v>
      </c>
      <c r="D5154" s="171">
        <v>1310</v>
      </c>
      <c r="E5154" s="171">
        <v>2180</v>
      </c>
      <c r="F5154" s="171">
        <v>3160</v>
      </c>
      <c r="G5154" s="171">
        <v>4760</v>
      </c>
      <c r="H5154" s="165">
        <f t="shared" si="90"/>
        <v>0.45798319327731091</v>
      </c>
    </row>
    <row r="5155" spans="1:8" x14ac:dyDescent="0.3">
      <c r="A5155" s="167" t="s">
        <v>7697</v>
      </c>
      <c r="B5155" s="168" t="s">
        <v>6065</v>
      </c>
      <c r="C5155" s="168" t="s">
        <v>7625</v>
      </c>
      <c r="D5155" s="171">
        <v>195</v>
      </c>
      <c r="E5155" s="171">
        <v>345</v>
      </c>
      <c r="F5155" s="171">
        <v>550</v>
      </c>
      <c r="G5155" s="171">
        <v>1360</v>
      </c>
      <c r="H5155" s="165">
        <f t="shared" si="90"/>
        <v>0.25367647058823528</v>
      </c>
    </row>
    <row r="5156" spans="1:8" x14ac:dyDescent="0.3">
      <c r="A5156" s="167" t="s">
        <v>7697</v>
      </c>
      <c r="B5156" s="168" t="s">
        <v>6066</v>
      </c>
      <c r="C5156" s="168" t="s">
        <v>7625</v>
      </c>
      <c r="D5156" s="171">
        <v>405</v>
      </c>
      <c r="E5156" s="171">
        <v>1140</v>
      </c>
      <c r="F5156" s="171">
        <v>2185</v>
      </c>
      <c r="G5156" s="171">
        <v>3795</v>
      </c>
      <c r="H5156" s="165">
        <f t="shared" si="90"/>
        <v>0.30039525691699603</v>
      </c>
    </row>
    <row r="5157" spans="1:8" x14ac:dyDescent="0.3">
      <c r="A5157" s="167" t="s">
        <v>7697</v>
      </c>
      <c r="B5157" s="168" t="s">
        <v>6067</v>
      </c>
      <c r="C5157" s="168" t="s">
        <v>7626</v>
      </c>
      <c r="D5157" s="171">
        <v>935</v>
      </c>
      <c r="E5157" s="171">
        <v>1340</v>
      </c>
      <c r="F5157" s="171">
        <v>1805</v>
      </c>
      <c r="G5157" s="171">
        <v>2695</v>
      </c>
      <c r="H5157" s="165">
        <f t="shared" si="90"/>
        <v>0.49721706864564008</v>
      </c>
    </row>
    <row r="5158" spans="1:8" x14ac:dyDescent="0.3">
      <c r="A5158" s="167" t="s">
        <v>7697</v>
      </c>
      <c r="B5158" s="168" t="s">
        <v>6068</v>
      </c>
      <c r="C5158" s="168" t="s">
        <v>7626</v>
      </c>
      <c r="D5158" s="171">
        <v>465</v>
      </c>
      <c r="E5158" s="171">
        <v>865</v>
      </c>
      <c r="F5158" s="171">
        <v>1530</v>
      </c>
      <c r="G5158" s="171">
        <v>2455</v>
      </c>
      <c r="H5158" s="165">
        <f t="shared" si="90"/>
        <v>0.35234215885947046</v>
      </c>
    </row>
    <row r="5159" spans="1:8" x14ac:dyDescent="0.3">
      <c r="A5159" s="167" t="s">
        <v>7697</v>
      </c>
      <c r="B5159" s="168" t="s">
        <v>6069</v>
      </c>
      <c r="C5159" s="168" t="s">
        <v>7626</v>
      </c>
      <c r="D5159" s="171">
        <v>1040</v>
      </c>
      <c r="E5159" s="171">
        <v>1865</v>
      </c>
      <c r="F5159" s="171">
        <v>2450</v>
      </c>
      <c r="G5159" s="171">
        <v>3785</v>
      </c>
      <c r="H5159" s="165">
        <f t="shared" si="90"/>
        <v>0.49273447820343463</v>
      </c>
    </row>
    <row r="5160" spans="1:8" x14ac:dyDescent="0.3">
      <c r="A5160" s="167" t="s">
        <v>7697</v>
      </c>
      <c r="B5160" s="168" t="s">
        <v>6070</v>
      </c>
      <c r="C5160" s="168" t="s">
        <v>7626</v>
      </c>
      <c r="D5160" s="171">
        <v>260</v>
      </c>
      <c r="E5160" s="171">
        <v>485</v>
      </c>
      <c r="F5160" s="171">
        <v>630</v>
      </c>
      <c r="G5160" s="171">
        <v>735</v>
      </c>
      <c r="H5160" s="165">
        <f t="shared" si="90"/>
        <v>0.65986394557823125</v>
      </c>
    </row>
    <row r="5161" spans="1:8" x14ac:dyDescent="0.3">
      <c r="A5161" s="167" t="s">
        <v>7697</v>
      </c>
      <c r="B5161" s="168" t="s">
        <v>6071</v>
      </c>
      <c r="C5161" s="168" t="s">
        <v>7626</v>
      </c>
      <c r="D5161" s="171">
        <v>830</v>
      </c>
      <c r="E5161" s="171">
        <v>1220</v>
      </c>
      <c r="F5161" s="171">
        <v>1595</v>
      </c>
      <c r="G5161" s="171">
        <v>2590</v>
      </c>
      <c r="H5161" s="165">
        <f t="shared" si="90"/>
        <v>0.47104247104247104</v>
      </c>
    </row>
    <row r="5162" spans="1:8" x14ac:dyDescent="0.3">
      <c r="A5162" s="167" t="s">
        <v>7697</v>
      </c>
      <c r="B5162" s="168" t="s">
        <v>6072</v>
      </c>
      <c r="C5162" s="168" t="s">
        <v>7626</v>
      </c>
      <c r="D5162" s="171">
        <v>945</v>
      </c>
      <c r="E5162" s="171">
        <v>1755</v>
      </c>
      <c r="F5162" s="171">
        <v>2900</v>
      </c>
      <c r="G5162" s="171">
        <v>4540</v>
      </c>
      <c r="H5162" s="165">
        <f t="shared" si="90"/>
        <v>0.38656387665198239</v>
      </c>
    </row>
    <row r="5163" spans="1:8" x14ac:dyDescent="0.3">
      <c r="A5163" s="167" t="s">
        <v>7697</v>
      </c>
      <c r="B5163" s="168" t="s">
        <v>6073</v>
      </c>
      <c r="C5163" s="168" t="s">
        <v>7626</v>
      </c>
      <c r="D5163" s="171">
        <v>1910</v>
      </c>
      <c r="E5163" s="171">
        <v>2920</v>
      </c>
      <c r="F5163" s="171">
        <v>4510</v>
      </c>
      <c r="G5163" s="171">
        <v>5875</v>
      </c>
      <c r="H5163" s="165">
        <f t="shared" si="90"/>
        <v>0.49702127659574469</v>
      </c>
    </row>
    <row r="5164" spans="1:8" x14ac:dyDescent="0.3">
      <c r="A5164" s="167" t="s">
        <v>7697</v>
      </c>
      <c r="B5164" s="168" t="s">
        <v>6074</v>
      </c>
      <c r="C5164" s="168" t="s">
        <v>7626</v>
      </c>
      <c r="D5164" s="171">
        <v>1080</v>
      </c>
      <c r="E5164" s="171">
        <v>1710</v>
      </c>
      <c r="F5164" s="171">
        <v>2585</v>
      </c>
      <c r="G5164" s="171">
        <v>3505</v>
      </c>
      <c r="H5164" s="165">
        <f t="shared" si="90"/>
        <v>0.48787446504992865</v>
      </c>
    </row>
    <row r="5165" spans="1:8" x14ac:dyDescent="0.3">
      <c r="A5165" s="167" t="s">
        <v>7697</v>
      </c>
      <c r="B5165" s="168" t="s">
        <v>6075</v>
      </c>
      <c r="C5165" s="168" t="s">
        <v>7626</v>
      </c>
      <c r="D5165" s="171">
        <v>1265</v>
      </c>
      <c r="E5165" s="171">
        <v>1965</v>
      </c>
      <c r="F5165" s="171">
        <v>3250</v>
      </c>
      <c r="G5165" s="171">
        <v>4385</v>
      </c>
      <c r="H5165" s="165">
        <f t="shared" si="90"/>
        <v>0.44811858608893956</v>
      </c>
    </row>
    <row r="5166" spans="1:8" x14ac:dyDescent="0.3">
      <c r="A5166" s="167" t="s">
        <v>7697</v>
      </c>
      <c r="B5166" s="168" t="s">
        <v>6076</v>
      </c>
      <c r="C5166" s="168" t="s">
        <v>7627</v>
      </c>
      <c r="D5166" s="171">
        <v>1770</v>
      </c>
      <c r="E5166" s="171">
        <v>2830</v>
      </c>
      <c r="F5166" s="171">
        <v>3545</v>
      </c>
      <c r="G5166" s="171">
        <v>4995</v>
      </c>
      <c r="H5166" s="165">
        <f t="shared" si="90"/>
        <v>0.56656656656656657</v>
      </c>
    </row>
    <row r="5167" spans="1:8" x14ac:dyDescent="0.3">
      <c r="A5167" s="167" t="s">
        <v>7697</v>
      </c>
      <c r="B5167" s="168" t="s">
        <v>6077</v>
      </c>
      <c r="C5167" s="168" t="s">
        <v>7627</v>
      </c>
      <c r="D5167" s="171">
        <v>845</v>
      </c>
      <c r="E5167" s="171">
        <v>1225</v>
      </c>
      <c r="F5167" s="171">
        <v>1600</v>
      </c>
      <c r="G5167" s="171">
        <v>2530</v>
      </c>
      <c r="H5167" s="165">
        <f t="shared" si="90"/>
        <v>0.48418972332015808</v>
      </c>
    </row>
    <row r="5168" spans="1:8" x14ac:dyDescent="0.3">
      <c r="A5168" s="167" t="s">
        <v>7697</v>
      </c>
      <c r="B5168" s="168" t="s">
        <v>6078</v>
      </c>
      <c r="C5168" s="168" t="s">
        <v>7628</v>
      </c>
      <c r="D5168" s="171">
        <v>1120</v>
      </c>
      <c r="E5168" s="171">
        <v>1795</v>
      </c>
      <c r="F5168" s="171">
        <v>2410</v>
      </c>
      <c r="G5168" s="171">
        <v>4120</v>
      </c>
      <c r="H5168" s="165">
        <f t="shared" si="90"/>
        <v>0.43567961165048541</v>
      </c>
    </row>
    <row r="5169" spans="1:8" x14ac:dyDescent="0.3">
      <c r="A5169" s="167" t="s">
        <v>7697</v>
      </c>
      <c r="B5169" s="168" t="s">
        <v>6079</v>
      </c>
      <c r="C5169" s="168" t="s">
        <v>7628</v>
      </c>
      <c r="D5169" s="171">
        <v>2045</v>
      </c>
      <c r="E5169" s="171">
        <v>3175</v>
      </c>
      <c r="F5169" s="171">
        <v>4230</v>
      </c>
      <c r="G5169" s="171">
        <v>5320</v>
      </c>
      <c r="H5169" s="165">
        <f t="shared" si="90"/>
        <v>0.59680451127819545</v>
      </c>
    </row>
    <row r="5170" spans="1:8" x14ac:dyDescent="0.3">
      <c r="A5170" s="167" t="s">
        <v>7697</v>
      </c>
      <c r="B5170" s="168" t="s">
        <v>6080</v>
      </c>
      <c r="C5170" s="168" t="s">
        <v>7628</v>
      </c>
      <c r="D5170" s="171">
        <v>1110</v>
      </c>
      <c r="E5170" s="171">
        <v>1865</v>
      </c>
      <c r="F5170" s="171">
        <v>2600</v>
      </c>
      <c r="G5170" s="171">
        <v>4460</v>
      </c>
      <c r="H5170" s="165">
        <f t="shared" si="90"/>
        <v>0.41816143497757846</v>
      </c>
    </row>
    <row r="5171" spans="1:8" x14ac:dyDescent="0.3">
      <c r="A5171" s="167" t="s">
        <v>7697</v>
      </c>
      <c r="B5171" s="168" t="s">
        <v>6081</v>
      </c>
      <c r="C5171" s="168" t="s">
        <v>7628</v>
      </c>
      <c r="D5171" s="171">
        <v>550</v>
      </c>
      <c r="E5171" s="171">
        <v>970</v>
      </c>
      <c r="F5171" s="171">
        <v>1705</v>
      </c>
      <c r="G5171" s="171">
        <v>2085</v>
      </c>
      <c r="H5171" s="165">
        <f t="shared" si="90"/>
        <v>0.46522781774580335</v>
      </c>
    </row>
    <row r="5172" spans="1:8" x14ac:dyDescent="0.3">
      <c r="A5172" s="167" t="s">
        <v>7697</v>
      </c>
      <c r="B5172" s="168" t="s">
        <v>6082</v>
      </c>
      <c r="C5172" s="168" t="s">
        <v>7628</v>
      </c>
      <c r="D5172" s="171">
        <v>2060</v>
      </c>
      <c r="E5172" s="171">
        <v>4055</v>
      </c>
      <c r="F5172" s="171">
        <v>5105</v>
      </c>
      <c r="G5172" s="171">
        <v>6015</v>
      </c>
      <c r="H5172" s="165">
        <f t="shared" si="90"/>
        <v>0.67414796342477146</v>
      </c>
    </row>
    <row r="5173" spans="1:8" x14ac:dyDescent="0.3">
      <c r="A5173" s="167" t="s">
        <v>7697</v>
      </c>
      <c r="B5173" s="168" t="s">
        <v>6083</v>
      </c>
      <c r="C5173" s="168" t="s">
        <v>7628</v>
      </c>
      <c r="D5173" s="171">
        <v>950</v>
      </c>
      <c r="E5173" s="171">
        <v>1850</v>
      </c>
      <c r="F5173" s="171">
        <v>2975</v>
      </c>
      <c r="G5173" s="171">
        <v>5100</v>
      </c>
      <c r="H5173" s="165">
        <f t="shared" si="90"/>
        <v>0.36274509803921567</v>
      </c>
    </row>
    <row r="5174" spans="1:8" x14ac:dyDescent="0.3">
      <c r="A5174" s="167" t="s">
        <v>7697</v>
      </c>
      <c r="B5174" s="168" t="s">
        <v>6084</v>
      </c>
      <c r="C5174" s="168" t="s">
        <v>7628</v>
      </c>
      <c r="D5174" s="171">
        <v>955</v>
      </c>
      <c r="E5174" s="171">
        <v>2155</v>
      </c>
      <c r="F5174" s="171">
        <v>3110</v>
      </c>
      <c r="G5174" s="171">
        <v>4085</v>
      </c>
      <c r="H5174" s="165">
        <f t="shared" si="90"/>
        <v>0.52753977968176258</v>
      </c>
    </row>
    <row r="5175" spans="1:8" x14ac:dyDescent="0.3">
      <c r="A5175" s="167" t="s">
        <v>7697</v>
      </c>
      <c r="B5175" s="168" t="s">
        <v>6085</v>
      </c>
      <c r="C5175" s="168" t="s">
        <v>7628</v>
      </c>
      <c r="D5175" s="171">
        <v>1215</v>
      </c>
      <c r="E5175" s="171">
        <v>2100</v>
      </c>
      <c r="F5175" s="171">
        <v>2720</v>
      </c>
      <c r="G5175" s="171">
        <v>4260</v>
      </c>
      <c r="H5175" s="165">
        <f t="shared" si="90"/>
        <v>0.49295774647887325</v>
      </c>
    </row>
    <row r="5176" spans="1:8" x14ac:dyDescent="0.3">
      <c r="A5176" s="167" t="s">
        <v>7697</v>
      </c>
      <c r="B5176" s="168" t="s">
        <v>6086</v>
      </c>
      <c r="C5176" s="168" t="s">
        <v>7628</v>
      </c>
      <c r="D5176" s="171">
        <v>0</v>
      </c>
      <c r="E5176" s="171">
        <v>0</v>
      </c>
      <c r="F5176" s="171">
        <v>0</v>
      </c>
      <c r="G5176" s="171">
        <v>0</v>
      </c>
      <c r="H5176" s="165" t="e">
        <f t="shared" si="90"/>
        <v>#DIV/0!</v>
      </c>
    </row>
    <row r="5177" spans="1:8" x14ac:dyDescent="0.3">
      <c r="A5177" s="167" t="s">
        <v>7697</v>
      </c>
      <c r="B5177" s="168" t="s">
        <v>6087</v>
      </c>
      <c r="C5177" s="168" t="s">
        <v>7629</v>
      </c>
      <c r="D5177" s="171">
        <v>895</v>
      </c>
      <c r="E5177" s="171">
        <v>1575</v>
      </c>
      <c r="F5177" s="171">
        <v>2440</v>
      </c>
      <c r="G5177" s="171">
        <v>3680</v>
      </c>
      <c r="H5177" s="165">
        <f t="shared" si="90"/>
        <v>0.42798913043478259</v>
      </c>
    </row>
    <row r="5178" spans="1:8" x14ac:dyDescent="0.3">
      <c r="A5178" s="167" t="s">
        <v>7697</v>
      </c>
      <c r="B5178" s="168" t="s">
        <v>6088</v>
      </c>
      <c r="C5178" s="168" t="s">
        <v>7629</v>
      </c>
      <c r="D5178" s="171">
        <v>590</v>
      </c>
      <c r="E5178" s="171">
        <v>1405</v>
      </c>
      <c r="F5178" s="171">
        <v>2075</v>
      </c>
      <c r="G5178" s="171">
        <v>3845</v>
      </c>
      <c r="H5178" s="165">
        <f t="shared" si="90"/>
        <v>0.36540962288686607</v>
      </c>
    </row>
    <row r="5179" spans="1:8" x14ac:dyDescent="0.3">
      <c r="A5179" s="167" t="s">
        <v>7697</v>
      </c>
      <c r="B5179" s="168" t="s">
        <v>6089</v>
      </c>
      <c r="C5179" s="168" t="s">
        <v>7629</v>
      </c>
      <c r="D5179" s="171">
        <v>425</v>
      </c>
      <c r="E5179" s="171">
        <v>1010</v>
      </c>
      <c r="F5179" s="171">
        <v>1850</v>
      </c>
      <c r="G5179" s="171">
        <v>3500</v>
      </c>
      <c r="H5179" s="165">
        <f t="shared" si="90"/>
        <v>0.28857142857142859</v>
      </c>
    </row>
    <row r="5180" spans="1:8" x14ac:dyDescent="0.3">
      <c r="A5180" s="167" t="s">
        <v>7697</v>
      </c>
      <c r="B5180" s="168" t="s">
        <v>6090</v>
      </c>
      <c r="C5180" s="168" t="s">
        <v>7629</v>
      </c>
      <c r="D5180" s="171">
        <v>250</v>
      </c>
      <c r="E5180" s="171">
        <v>655</v>
      </c>
      <c r="F5180" s="171">
        <v>1255</v>
      </c>
      <c r="G5180" s="171">
        <v>1985</v>
      </c>
      <c r="H5180" s="165">
        <f t="shared" si="90"/>
        <v>0.32997481108312343</v>
      </c>
    </row>
    <row r="5181" spans="1:8" x14ac:dyDescent="0.3">
      <c r="A5181" s="167" t="s">
        <v>7697</v>
      </c>
      <c r="B5181" s="168" t="s">
        <v>6091</v>
      </c>
      <c r="C5181" s="168" t="s">
        <v>7629</v>
      </c>
      <c r="D5181" s="171">
        <v>140</v>
      </c>
      <c r="E5181" s="171">
        <v>390</v>
      </c>
      <c r="F5181" s="171">
        <v>670</v>
      </c>
      <c r="G5181" s="171">
        <v>1470</v>
      </c>
      <c r="H5181" s="165">
        <f t="shared" si="90"/>
        <v>0.26530612244897961</v>
      </c>
    </row>
    <row r="5182" spans="1:8" x14ac:dyDescent="0.3">
      <c r="A5182" s="167" t="s">
        <v>7697</v>
      </c>
      <c r="B5182" s="168" t="s">
        <v>6092</v>
      </c>
      <c r="C5182" s="168" t="s">
        <v>7629</v>
      </c>
      <c r="D5182" s="171">
        <v>1830</v>
      </c>
      <c r="E5182" s="171">
        <v>2460</v>
      </c>
      <c r="F5182" s="171">
        <v>2940</v>
      </c>
      <c r="G5182" s="171">
        <v>5045</v>
      </c>
      <c r="H5182" s="165">
        <f t="shared" si="90"/>
        <v>0.48761149653121905</v>
      </c>
    </row>
    <row r="5183" spans="1:8" x14ac:dyDescent="0.3">
      <c r="A5183" s="167" t="s">
        <v>7697</v>
      </c>
      <c r="B5183" s="168" t="s">
        <v>6093</v>
      </c>
      <c r="C5183" s="168" t="s">
        <v>7629</v>
      </c>
      <c r="D5183" s="171">
        <v>210</v>
      </c>
      <c r="E5183" s="171">
        <v>330</v>
      </c>
      <c r="F5183" s="171">
        <v>500</v>
      </c>
      <c r="G5183" s="171">
        <v>795</v>
      </c>
      <c r="H5183" s="165">
        <f t="shared" si="90"/>
        <v>0.41509433962264153</v>
      </c>
    </row>
    <row r="5184" spans="1:8" x14ac:dyDescent="0.3">
      <c r="A5184" s="167" t="s">
        <v>7697</v>
      </c>
      <c r="B5184" s="168" t="s">
        <v>6094</v>
      </c>
      <c r="C5184" s="168" t="s">
        <v>7629</v>
      </c>
      <c r="D5184" s="171">
        <v>440</v>
      </c>
      <c r="E5184" s="171">
        <v>1090</v>
      </c>
      <c r="F5184" s="171">
        <v>2175</v>
      </c>
      <c r="G5184" s="171">
        <v>4925</v>
      </c>
      <c r="H5184" s="165">
        <f t="shared" si="90"/>
        <v>0.22131979695431472</v>
      </c>
    </row>
    <row r="5185" spans="1:8" x14ac:dyDescent="0.3">
      <c r="A5185" s="167" t="s">
        <v>7697</v>
      </c>
      <c r="B5185" s="168" t="s">
        <v>6095</v>
      </c>
      <c r="C5185" s="168" t="s">
        <v>7629</v>
      </c>
      <c r="D5185" s="171">
        <v>880</v>
      </c>
      <c r="E5185" s="171">
        <v>1705</v>
      </c>
      <c r="F5185" s="171">
        <v>3055</v>
      </c>
      <c r="G5185" s="171">
        <v>4295</v>
      </c>
      <c r="H5185" s="165">
        <f t="shared" si="90"/>
        <v>0.39697322467986029</v>
      </c>
    </row>
    <row r="5186" spans="1:8" x14ac:dyDescent="0.3">
      <c r="A5186" s="167" t="s">
        <v>7697</v>
      </c>
      <c r="B5186" s="168" t="s">
        <v>6096</v>
      </c>
      <c r="C5186" s="168" t="s">
        <v>7629</v>
      </c>
      <c r="D5186" s="171">
        <v>1360</v>
      </c>
      <c r="E5186" s="171">
        <v>2220</v>
      </c>
      <c r="F5186" s="171">
        <v>3320</v>
      </c>
      <c r="G5186" s="171">
        <v>5075</v>
      </c>
      <c r="H5186" s="165">
        <f t="shared" si="90"/>
        <v>0.43743842364532021</v>
      </c>
    </row>
    <row r="5187" spans="1:8" x14ac:dyDescent="0.3">
      <c r="A5187" s="167" t="s">
        <v>7697</v>
      </c>
      <c r="B5187" s="168" t="s">
        <v>6097</v>
      </c>
      <c r="C5187" s="168" t="s">
        <v>7629</v>
      </c>
      <c r="D5187" s="171">
        <v>1185</v>
      </c>
      <c r="E5187" s="171">
        <v>1930</v>
      </c>
      <c r="F5187" s="171">
        <v>2670</v>
      </c>
      <c r="G5187" s="171">
        <v>4470</v>
      </c>
      <c r="H5187" s="165">
        <f t="shared" si="90"/>
        <v>0.43176733780760629</v>
      </c>
    </row>
    <row r="5188" spans="1:8" x14ac:dyDescent="0.3">
      <c r="A5188" s="167" t="s">
        <v>7697</v>
      </c>
      <c r="B5188" s="168" t="s">
        <v>6098</v>
      </c>
      <c r="C5188" s="168" t="s">
        <v>7629</v>
      </c>
      <c r="D5188" s="171">
        <v>194</v>
      </c>
      <c r="E5188" s="171">
        <v>735</v>
      </c>
      <c r="F5188" s="171">
        <v>1730</v>
      </c>
      <c r="G5188" s="171">
        <v>3060</v>
      </c>
      <c r="H5188" s="165">
        <f t="shared" ref="H5188:H5251" si="91">E5188/G5188</f>
        <v>0.24019607843137256</v>
      </c>
    </row>
    <row r="5189" spans="1:8" x14ac:dyDescent="0.3">
      <c r="A5189" s="167" t="s">
        <v>7697</v>
      </c>
      <c r="B5189" s="168" t="s">
        <v>6099</v>
      </c>
      <c r="C5189" s="168" t="s">
        <v>7629</v>
      </c>
      <c r="D5189" s="171">
        <v>160</v>
      </c>
      <c r="E5189" s="171">
        <v>360</v>
      </c>
      <c r="F5189" s="171">
        <v>920</v>
      </c>
      <c r="G5189" s="171">
        <v>3130</v>
      </c>
      <c r="H5189" s="165">
        <f t="shared" si="91"/>
        <v>0.11501597444089456</v>
      </c>
    </row>
    <row r="5190" spans="1:8" x14ac:dyDescent="0.3">
      <c r="A5190" s="167" t="s">
        <v>7697</v>
      </c>
      <c r="B5190" s="168" t="s">
        <v>6100</v>
      </c>
      <c r="C5190" s="168" t="s">
        <v>7629</v>
      </c>
      <c r="D5190" s="171">
        <v>1730</v>
      </c>
      <c r="E5190" s="171">
        <v>2650</v>
      </c>
      <c r="F5190" s="171">
        <v>3345</v>
      </c>
      <c r="G5190" s="171">
        <v>4130</v>
      </c>
      <c r="H5190" s="165">
        <f t="shared" si="91"/>
        <v>0.64164648910411626</v>
      </c>
    </row>
    <row r="5191" spans="1:8" x14ac:dyDescent="0.3">
      <c r="A5191" s="167" t="s">
        <v>7697</v>
      </c>
      <c r="B5191" s="168" t="s">
        <v>6101</v>
      </c>
      <c r="C5191" s="168" t="s">
        <v>7629</v>
      </c>
      <c r="D5191" s="171">
        <v>90</v>
      </c>
      <c r="E5191" s="171">
        <v>375</v>
      </c>
      <c r="F5191" s="171">
        <v>420</v>
      </c>
      <c r="G5191" s="171">
        <v>880</v>
      </c>
      <c r="H5191" s="165">
        <f t="shared" si="91"/>
        <v>0.42613636363636365</v>
      </c>
    </row>
    <row r="5192" spans="1:8" x14ac:dyDescent="0.3">
      <c r="A5192" s="167" t="s">
        <v>7697</v>
      </c>
      <c r="B5192" s="168" t="s">
        <v>6102</v>
      </c>
      <c r="C5192" s="168" t="s">
        <v>7629</v>
      </c>
      <c r="D5192" s="171">
        <v>815</v>
      </c>
      <c r="E5192" s="171">
        <v>1950</v>
      </c>
      <c r="F5192" s="171">
        <v>3345</v>
      </c>
      <c r="G5192" s="171">
        <v>4985</v>
      </c>
      <c r="H5192" s="165">
        <f t="shared" si="91"/>
        <v>0.39117352056168503</v>
      </c>
    </row>
    <row r="5193" spans="1:8" x14ac:dyDescent="0.3">
      <c r="A5193" s="167" t="s">
        <v>7697</v>
      </c>
      <c r="B5193" s="168" t="s">
        <v>6103</v>
      </c>
      <c r="C5193" s="168" t="s">
        <v>7629</v>
      </c>
      <c r="D5193" s="171">
        <v>0</v>
      </c>
      <c r="E5193" s="171">
        <v>0</v>
      </c>
      <c r="F5193" s="171">
        <v>0</v>
      </c>
      <c r="G5193" s="171">
        <v>0</v>
      </c>
      <c r="H5193" s="165" t="e">
        <f t="shared" si="91"/>
        <v>#DIV/0!</v>
      </c>
    </row>
    <row r="5194" spans="1:8" x14ac:dyDescent="0.3">
      <c r="A5194" s="167" t="s">
        <v>7697</v>
      </c>
      <c r="B5194" s="168" t="s">
        <v>6104</v>
      </c>
      <c r="C5194" s="168" t="s">
        <v>7630</v>
      </c>
      <c r="D5194" s="171">
        <v>355</v>
      </c>
      <c r="E5194" s="171">
        <v>705</v>
      </c>
      <c r="F5194" s="171">
        <v>1055</v>
      </c>
      <c r="G5194" s="171">
        <v>2140</v>
      </c>
      <c r="H5194" s="165">
        <f t="shared" si="91"/>
        <v>0.32943925233644861</v>
      </c>
    </row>
    <row r="5195" spans="1:8" x14ac:dyDescent="0.3">
      <c r="A5195" s="167" t="s">
        <v>7697</v>
      </c>
      <c r="B5195" s="168" t="s">
        <v>6105</v>
      </c>
      <c r="C5195" s="168" t="s">
        <v>7630</v>
      </c>
      <c r="D5195" s="171">
        <v>910</v>
      </c>
      <c r="E5195" s="171">
        <v>1485</v>
      </c>
      <c r="F5195" s="171">
        <v>2035</v>
      </c>
      <c r="G5195" s="171">
        <v>3890</v>
      </c>
      <c r="H5195" s="165">
        <f t="shared" si="91"/>
        <v>0.38174807197943444</v>
      </c>
    </row>
    <row r="5196" spans="1:8" x14ac:dyDescent="0.3">
      <c r="A5196" s="167" t="s">
        <v>7697</v>
      </c>
      <c r="B5196" s="168" t="s">
        <v>6106</v>
      </c>
      <c r="C5196" s="168" t="s">
        <v>7630</v>
      </c>
      <c r="D5196" s="171">
        <v>500</v>
      </c>
      <c r="E5196" s="171">
        <v>805</v>
      </c>
      <c r="F5196" s="171">
        <v>1095</v>
      </c>
      <c r="G5196" s="171">
        <v>1680</v>
      </c>
      <c r="H5196" s="165">
        <f t="shared" si="91"/>
        <v>0.47916666666666669</v>
      </c>
    </row>
    <row r="5197" spans="1:8" x14ac:dyDescent="0.3">
      <c r="A5197" s="167" t="s">
        <v>7697</v>
      </c>
      <c r="B5197" s="168" t="s">
        <v>6107</v>
      </c>
      <c r="C5197" s="168" t="s">
        <v>7630</v>
      </c>
      <c r="D5197" s="171">
        <v>365</v>
      </c>
      <c r="E5197" s="171">
        <v>1060</v>
      </c>
      <c r="F5197" s="171">
        <v>1680</v>
      </c>
      <c r="G5197" s="171">
        <v>2465</v>
      </c>
      <c r="H5197" s="165">
        <f t="shared" si="91"/>
        <v>0.43002028397565922</v>
      </c>
    </row>
    <row r="5198" spans="1:8" x14ac:dyDescent="0.3">
      <c r="A5198" s="167" t="s">
        <v>7697</v>
      </c>
      <c r="B5198" s="168" t="s">
        <v>6108</v>
      </c>
      <c r="C5198" s="168" t="s">
        <v>7630</v>
      </c>
      <c r="D5198" s="171">
        <v>1080</v>
      </c>
      <c r="E5198" s="171">
        <v>1685</v>
      </c>
      <c r="F5198" s="171">
        <v>2445</v>
      </c>
      <c r="G5198" s="171">
        <v>3905</v>
      </c>
      <c r="H5198" s="165">
        <f t="shared" si="91"/>
        <v>0.43149807938540335</v>
      </c>
    </row>
    <row r="5199" spans="1:8" x14ac:dyDescent="0.3">
      <c r="A5199" s="167" t="s">
        <v>7697</v>
      </c>
      <c r="B5199" s="168" t="s">
        <v>6109</v>
      </c>
      <c r="C5199" s="168" t="s">
        <v>7631</v>
      </c>
      <c r="D5199" s="171">
        <v>645</v>
      </c>
      <c r="E5199" s="171">
        <v>1095</v>
      </c>
      <c r="F5199" s="171">
        <v>1960</v>
      </c>
      <c r="G5199" s="171">
        <v>4805</v>
      </c>
      <c r="H5199" s="165">
        <f t="shared" si="91"/>
        <v>0.22788761706555671</v>
      </c>
    </row>
    <row r="5200" spans="1:8" x14ac:dyDescent="0.3">
      <c r="A5200" s="167" t="s">
        <v>7697</v>
      </c>
      <c r="B5200" s="168" t="s">
        <v>6110</v>
      </c>
      <c r="C5200" s="168" t="s">
        <v>7631</v>
      </c>
      <c r="D5200" s="171">
        <v>700</v>
      </c>
      <c r="E5200" s="171">
        <v>1175</v>
      </c>
      <c r="F5200" s="171">
        <v>1560</v>
      </c>
      <c r="G5200" s="171">
        <v>3070</v>
      </c>
      <c r="H5200" s="165">
        <f t="shared" si="91"/>
        <v>0.38273615635179153</v>
      </c>
    </row>
    <row r="5201" spans="1:8" x14ac:dyDescent="0.3">
      <c r="A5201" s="167" t="s">
        <v>7697</v>
      </c>
      <c r="B5201" s="168" t="s">
        <v>6111</v>
      </c>
      <c r="C5201" s="168" t="s">
        <v>7631</v>
      </c>
      <c r="D5201" s="171">
        <v>420</v>
      </c>
      <c r="E5201" s="171">
        <v>1010</v>
      </c>
      <c r="F5201" s="171">
        <v>1495</v>
      </c>
      <c r="G5201" s="171">
        <v>2920</v>
      </c>
      <c r="H5201" s="165">
        <f t="shared" si="91"/>
        <v>0.3458904109589041</v>
      </c>
    </row>
    <row r="5202" spans="1:8" x14ac:dyDescent="0.3">
      <c r="A5202" s="167" t="s">
        <v>7697</v>
      </c>
      <c r="B5202" s="168" t="s">
        <v>6112</v>
      </c>
      <c r="C5202" s="168" t="s">
        <v>7631</v>
      </c>
      <c r="D5202" s="171">
        <v>450</v>
      </c>
      <c r="E5202" s="171">
        <v>2045</v>
      </c>
      <c r="F5202" s="171">
        <v>2865</v>
      </c>
      <c r="G5202" s="171">
        <v>5085</v>
      </c>
      <c r="H5202" s="165">
        <f t="shared" si="91"/>
        <v>0.40216322517207476</v>
      </c>
    </row>
    <row r="5203" spans="1:8" x14ac:dyDescent="0.3">
      <c r="A5203" s="167" t="s">
        <v>7697</v>
      </c>
      <c r="B5203" s="168" t="s">
        <v>6113</v>
      </c>
      <c r="C5203" s="168" t="s">
        <v>7631</v>
      </c>
      <c r="D5203" s="171">
        <v>360</v>
      </c>
      <c r="E5203" s="171">
        <v>485</v>
      </c>
      <c r="F5203" s="171">
        <v>645</v>
      </c>
      <c r="G5203" s="171">
        <v>1850</v>
      </c>
      <c r="H5203" s="165">
        <f t="shared" si="91"/>
        <v>0.26216216216216215</v>
      </c>
    </row>
    <row r="5204" spans="1:8" x14ac:dyDescent="0.3">
      <c r="A5204" s="167" t="s">
        <v>7697</v>
      </c>
      <c r="B5204" s="168" t="s">
        <v>6114</v>
      </c>
      <c r="C5204" s="168" t="s">
        <v>7631</v>
      </c>
      <c r="D5204" s="171">
        <v>680</v>
      </c>
      <c r="E5204" s="171">
        <v>1305</v>
      </c>
      <c r="F5204" s="171">
        <v>1930</v>
      </c>
      <c r="G5204" s="171">
        <v>3270</v>
      </c>
      <c r="H5204" s="165">
        <f t="shared" si="91"/>
        <v>0.39908256880733944</v>
      </c>
    </row>
    <row r="5205" spans="1:8" x14ac:dyDescent="0.3">
      <c r="A5205" s="167" t="s">
        <v>7697</v>
      </c>
      <c r="B5205" s="168" t="s">
        <v>6115</v>
      </c>
      <c r="C5205" s="168" t="s">
        <v>7631</v>
      </c>
      <c r="D5205" s="171">
        <v>945</v>
      </c>
      <c r="E5205" s="171">
        <v>1865</v>
      </c>
      <c r="F5205" s="171">
        <v>2560</v>
      </c>
      <c r="G5205" s="171">
        <v>3785</v>
      </c>
      <c r="H5205" s="165">
        <f t="shared" si="91"/>
        <v>0.49273447820343463</v>
      </c>
    </row>
    <row r="5206" spans="1:8" x14ac:dyDescent="0.3">
      <c r="A5206" s="167" t="s">
        <v>7697</v>
      </c>
      <c r="B5206" s="168" t="s">
        <v>6116</v>
      </c>
      <c r="C5206" s="168" t="s">
        <v>7631</v>
      </c>
      <c r="D5206" s="171">
        <v>1510</v>
      </c>
      <c r="E5206" s="171">
        <v>2475</v>
      </c>
      <c r="F5206" s="171">
        <v>3095</v>
      </c>
      <c r="G5206" s="171">
        <v>4165</v>
      </c>
      <c r="H5206" s="165">
        <f t="shared" si="91"/>
        <v>0.59423769507803126</v>
      </c>
    </row>
    <row r="5207" spans="1:8" x14ac:dyDescent="0.3">
      <c r="A5207" s="167" t="s">
        <v>7697</v>
      </c>
      <c r="B5207" s="168" t="s">
        <v>6117</v>
      </c>
      <c r="C5207" s="168" t="s">
        <v>7631</v>
      </c>
      <c r="D5207" s="171">
        <v>590</v>
      </c>
      <c r="E5207" s="171">
        <v>735</v>
      </c>
      <c r="F5207" s="171">
        <v>1225</v>
      </c>
      <c r="G5207" s="171">
        <v>1960</v>
      </c>
      <c r="H5207" s="165">
        <f t="shared" si="91"/>
        <v>0.375</v>
      </c>
    </row>
    <row r="5208" spans="1:8" x14ac:dyDescent="0.3">
      <c r="A5208" s="167" t="s">
        <v>7697</v>
      </c>
      <c r="B5208" s="168" t="s">
        <v>6118</v>
      </c>
      <c r="C5208" s="168" t="s">
        <v>7631</v>
      </c>
      <c r="D5208" s="171">
        <v>900</v>
      </c>
      <c r="E5208" s="171">
        <v>1340</v>
      </c>
      <c r="F5208" s="171">
        <v>2000</v>
      </c>
      <c r="G5208" s="171">
        <v>2865</v>
      </c>
      <c r="H5208" s="165">
        <f t="shared" si="91"/>
        <v>0.46771378708551481</v>
      </c>
    </row>
    <row r="5209" spans="1:8" x14ac:dyDescent="0.3">
      <c r="A5209" s="167" t="s">
        <v>7697</v>
      </c>
      <c r="B5209" s="168" t="s">
        <v>6119</v>
      </c>
      <c r="C5209" s="168" t="s">
        <v>7631</v>
      </c>
      <c r="D5209" s="171">
        <v>1200</v>
      </c>
      <c r="E5209" s="171">
        <v>2025</v>
      </c>
      <c r="F5209" s="171">
        <v>2695</v>
      </c>
      <c r="G5209" s="171">
        <v>3615</v>
      </c>
      <c r="H5209" s="165">
        <f t="shared" si="91"/>
        <v>0.56016597510373445</v>
      </c>
    </row>
    <row r="5210" spans="1:8" x14ac:dyDescent="0.3">
      <c r="A5210" s="167" t="s">
        <v>7697</v>
      </c>
      <c r="B5210" s="168" t="s">
        <v>6120</v>
      </c>
      <c r="C5210" s="168" t="s">
        <v>7631</v>
      </c>
      <c r="D5210" s="171">
        <v>699</v>
      </c>
      <c r="E5210" s="171">
        <v>1585</v>
      </c>
      <c r="F5210" s="171">
        <v>2455</v>
      </c>
      <c r="G5210" s="171">
        <v>5420</v>
      </c>
      <c r="H5210" s="165">
        <f t="shared" si="91"/>
        <v>0.29243542435424352</v>
      </c>
    </row>
    <row r="5211" spans="1:8" x14ac:dyDescent="0.3">
      <c r="A5211" s="167" t="s">
        <v>7697</v>
      </c>
      <c r="B5211" s="168" t="s">
        <v>6121</v>
      </c>
      <c r="C5211" s="168" t="s">
        <v>7631</v>
      </c>
      <c r="D5211" s="171">
        <v>475</v>
      </c>
      <c r="E5211" s="171">
        <v>1020</v>
      </c>
      <c r="F5211" s="171">
        <v>2005</v>
      </c>
      <c r="G5211" s="171">
        <v>3830</v>
      </c>
      <c r="H5211" s="165">
        <f t="shared" si="91"/>
        <v>0.26631853785900783</v>
      </c>
    </row>
    <row r="5212" spans="1:8" x14ac:dyDescent="0.3">
      <c r="A5212" s="167" t="s">
        <v>7697</v>
      </c>
      <c r="B5212" s="168" t="s">
        <v>6122</v>
      </c>
      <c r="C5212" s="168" t="s">
        <v>7631</v>
      </c>
      <c r="D5212" s="171">
        <v>340</v>
      </c>
      <c r="E5212" s="171">
        <v>805</v>
      </c>
      <c r="F5212" s="171">
        <v>1140</v>
      </c>
      <c r="G5212" s="171">
        <v>1945</v>
      </c>
      <c r="H5212" s="165">
        <f t="shared" si="91"/>
        <v>0.41388174807197942</v>
      </c>
    </row>
    <row r="5213" spans="1:8" x14ac:dyDescent="0.3">
      <c r="A5213" s="167" t="s">
        <v>7697</v>
      </c>
      <c r="B5213" s="168" t="s">
        <v>6123</v>
      </c>
      <c r="C5213" s="168" t="s">
        <v>7631</v>
      </c>
      <c r="D5213" s="171">
        <v>215</v>
      </c>
      <c r="E5213" s="171">
        <v>825</v>
      </c>
      <c r="F5213" s="171">
        <v>1280</v>
      </c>
      <c r="G5213" s="171">
        <v>2255</v>
      </c>
      <c r="H5213" s="165">
        <f t="shared" si="91"/>
        <v>0.36585365853658536</v>
      </c>
    </row>
    <row r="5214" spans="1:8" x14ac:dyDescent="0.3">
      <c r="A5214" s="167" t="s">
        <v>7697</v>
      </c>
      <c r="B5214" s="168" t="s">
        <v>6124</v>
      </c>
      <c r="C5214" s="168" t="s">
        <v>7631</v>
      </c>
      <c r="D5214" s="171">
        <v>690</v>
      </c>
      <c r="E5214" s="171">
        <v>1685</v>
      </c>
      <c r="F5214" s="171">
        <v>2940</v>
      </c>
      <c r="G5214" s="171">
        <v>4315</v>
      </c>
      <c r="H5214" s="165">
        <f t="shared" si="91"/>
        <v>0.39049826187717268</v>
      </c>
    </row>
    <row r="5215" spans="1:8" x14ac:dyDescent="0.3">
      <c r="A5215" s="167" t="s">
        <v>7697</v>
      </c>
      <c r="B5215" s="168" t="s">
        <v>6125</v>
      </c>
      <c r="C5215" s="168" t="s">
        <v>7631</v>
      </c>
      <c r="D5215" s="171">
        <v>610</v>
      </c>
      <c r="E5215" s="171">
        <v>1590</v>
      </c>
      <c r="F5215" s="171">
        <v>2460</v>
      </c>
      <c r="G5215" s="171">
        <v>4150</v>
      </c>
      <c r="H5215" s="165">
        <f t="shared" si="91"/>
        <v>0.38313253012048193</v>
      </c>
    </row>
    <row r="5216" spans="1:8" x14ac:dyDescent="0.3">
      <c r="A5216" s="167" t="s">
        <v>7697</v>
      </c>
      <c r="B5216" s="168" t="s">
        <v>6126</v>
      </c>
      <c r="C5216" s="168" t="s">
        <v>7632</v>
      </c>
      <c r="D5216" s="171">
        <v>680</v>
      </c>
      <c r="E5216" s="171">
        <v>965</v>
      </c>
      <c r="F5216" s="171">
        <v>1475</v>
      </c>
      <c r="G5216" s="171">
        <v>2415</v>
      </c>
      <c r="H5216" s="165">
        <f t="shared" si="91"/>
        <v>0.39958592132505177</v>
      </c>
    </row>
    <row r="5217" spans="1:8" x14ac:dyDescent="0.3">
      <c r="A5217" s="167" t="s">
        <v>7697</v>
      </c>
      <c r="B5217" s="168" t="s">
        <v>6127</v>
      </c>
      <c r="C5217" s="168" t="s">
        <v>7632</v>
      </c>
      <c r="D5217" s="171">
        <v>645</v>
      </c>
      <c r="E5217" s="171">
        <v>1085</v>
      </c>
      <c r="F5217" s="171">
        <v>1725</v>
      </c>
      <c r="G5217" s="171">
        <v>3005</v>
      </c>
      <c r="H5217" s="165">
        <f t="shared" si="91"/>
        <v>0.36106489184692181</v>
      </c>
    </row>
    <row r="5218" spans="1:8" x14ac:dyDescent="0.3">
      <c r="A5218" s="167" t="s">
        <v>7697</v>
      </c>
      <c r="B5218" s="168" t="s">
        <v>6128</v>
      </c>
      <c r="C5218" s="168" t="s">
        <v>7632</v>
      </c>
      <c r="D5218" s="171">
        <v>1440</v>
      </c>
      <c r="E5218" s="171">
        <v>2250</v>
      </c>
      <c r="F5218" s="171">
        <v>3250</v>
      </c>
      <c r="G5218" s="171">
        <v>4835</v>
      </c>
      <c r="H5218" s="165">
        <f t="shared" si="91"/>
        <v>0.46535677352637023</v>
      </c>
    </row>
    <row r="5219" spans="1:8" x14ac:dyDescent="0.3">
      <c r="A5219" s="167" t="s">
        <v>7697</v>
      </c>
      <c r="B5219" s="168" t="s">
        <v>6129</v>
      </c>
      <c r="C5219" s="168" t="s">
        <v>7632</v>
      </c>
      <c r="D5219" s="171">
        <v>865</v>
      </c>
      <c r="E5219" s="171">
        <v>1295</v>
      </c>
      <c r="F5219" s="171">
        <v>2110</v>
      </c>
      <c r="G5219" s="171">
        <v>2810</v>
      </c>
      <c r="H5219" s="165">
        <f t="shared" si="91"/>
        <v>0.46085409252669041</v>
      </c>
    </row>
    <row r="5220" spans="1:8" x14ac:dyDescent="0.3">
      <c r="A5220" s="167" t="s">
        <v>7697</v>
      </c>
      <c r="B5220" s="168" t="s">
        <v>6130</v>
      </c>
      <c r="C5220" s="168" t="s">
        <v>7632</v>
      </c>
      <c r="D5220" s="171">
        <v>910</v>
      </c>
      <c r="E5220" s="171">
        <v>1460</v>
      </c>
      <c r="F5220" s="171">
        <v>2820</v>
      </c>
      <c r="G5220" s="171">
        <v>4285</v>
      </c>
      <c r="H5220" s="165">
        <f t="shared" si="91"/>
        <v>0.34072345390898484</v>
      </c>
    </row>
    <row r="5221" spans="1:8" x14ac:dyDescent="0.3">
      <c r="A5221" s="167" t="s">
        <v>7697</v>
      </c>
      <c r="B5221" s="168" t="s">
        <v>6131</v>
      </c>
      <c r="C5221" s="168" t="s">
        <v>7632</v>
      </c>
      <c r="D5221" s="171">
        <v>400</v>
      </c>
      <c r="E5221" s="171">
        <v>1260</v>
      </c>
      <c r="F5221" s="171">
        <v>2085</v>
      </c>
      <c r="G5221" s="171">
        <v>3915</v>
      </c>
      <c r="H5221" s="165">
        <f t="shared" si="91"/>
        <v>0.32183908045977011</v>
      </c>
    </row>
    <row r="5222" spans="1:8" x14ac:dyDescent="0.3">
      <c r="A5222" s="167" t="s">
        <v>7697</v>
      </c>
      <c r="B5222" s="168" t="s">
        <v>6132</v>
      </c>
      <c r="C5222" s="168" t="s">
        <v>7632</v>
      </c>
      <c r="D5222" s="171">
        <v>1230</v>
      </c>
      <c r="E5222" s="171">
        <v>1905</v>
      </c>
      <c r="F5222" s="171">
        <v>2830</v>
      </c>
      <c r="G5222" s="171">
        <v>3810</v>
      </c>
      <c r="H5222" s="165">
        <f t="shared" si="91"/>
        <v>0.5</v>
      </c>
    </row>
    <row r="5223" spans="1:8" x14ac:dyDescent="0.3">
      <c r="A5223" s="167" t="s">
        <v>7697</v>
      </c>
      <c r="B5223" s="168" t="s">
        <v>6133</v>
      </c>
      <c r="C5223" s="168" t="s">
        <v>7632</v>
      </c>
      <c r="D5223" s="171">
        <v>425</v>
      </c>
      <c r="E5223" s="171">
        <v>750</v>
      </c>
      <c r="F5223" s="171">
        <v>1105</v>
      </c>
      <c r="G5223" s="171">
        <v>1575</v>
      </c>
      <c r="H5223" s="165">
        <f t="shared" si="91"/>
        <v>0.47619047619047616</v>
      </c>
    </row>
    <row r="5224" spans="1:8" x14ac:dyDescent="0.3">
      <c r="A5224" s="167" t="s">
        <v>7697</v>
      </c>
      <c r="B5224" s="168" t="s">
        <v>6134</v>
      </c>
      <c r="C5224" s="168" t="s">
        <v>7632</v>
      </c>
      <c r="D5224" s="171">
        <v>2405</v>
      </c>
      <c r="E5224" s="171">
        <v>3215</v>
      </c>
      <c r="F5224" s="171">
        <v>4260</v>
      </c>
      <c r="G5224" s="171">
        <v>5115</v>
      </c>
      <c r="H5224" s="165">
        <f t="shared" si="91"/>
        <v>0.62854349951124144</v>
      </c>
    </row>
    <row r="5225" spans="1:8" x14ac:dyDescent="0.3">
      <c r="A5225" s="167" t="s">
        <v>7697</v>
      </c>
      <c r="B5225" s="168" t="s">
        <v>6135</v>
      </c>
      <c r="C5225" s="168" t="s">
        <v>7632</v>
      </c>
      <c r="D5225" s="171">
        <v>1670</v>
      </c>
      <c r="E5225" s="171">
        <v>2980</v>
      </c>
      <c r="F5225" s="171">
        <v>3995</v>
      </c>
      <c r="G5225" s="171">
        <v>4725</v>
      </c>
      <c r="H5225" s="165">
        <f t="shared" si="91"/>
        <v>0.63068783068783074</v>
      </c>
    </row>
    <row r="5226" spans="1:8" x14ac:dyDescent="0.3">
      <c r="A5226" s="167" t="s">
        <v>7697</v>
      </c>
      <c r="B5226" s="168" t="s">
        <v>6136</v>
      </c>
      <c r="C5226" s="168" t="s">
        <v>7632</v>
      </c>
      <c r="D5226" s="171">
        <v>3255</v>
      </c>
      <c r="E5226" s="171">
        <v>3740</v>
      </c>
      <c r="F5226" s="171">
        <v>4275</v>
      </c>
      <c r="G5226" s="171">
        <v>4290</v>
      </c>
      <c r="H5226" s="165">
        <f t="shared" si="91"/>
        <v>0.87179487179487181</v>
      </c>
    </row>
    <row r="5227" spans="1:8" x14ac:dyDescent="0.3">
      <c r="A5227" s="167" t="s">
        <v>7697</v>
      </c>
      <c r="B5227" s="168" t="s">
        <v>6137</v>
      </c>
      <c r="C5227" s="168" t="s">
        <v>7632</v>
      </c>
      <c r="D5227" s="171">
        <v>865</v>
      </c>
      <c r="E5227" s="171">
        <v>1860</v>
      </c>
      <c r="F5227" s="171">
        <v>2365</v>
      </c>
      <c r="G5227" s="171">
        <v>2365</v>
      </c>
      <c r="H5227" s="165">
        <f t="shared" si="91"/>
        <v>0.78646934460887952</v>
      </c>
    </row>
    <row r="5228" spans="1:8" x14ac:dyDescent="0.3">
      <c r="A5228" s="167" t="s">
        <v>7697</v>
      </c>
      <c r="B5228" s="168" t="s">
        <v>6138</v>
      </c>
      <c r="C5228" s="168" t="s">
        <v>7632</v>
      </c>
      <c r="D5228" s="171">
        <v>1690</v>
      </c>
      <c r="E5228" s="171">
        <v>2790</v>
      </c>
      <c r="F5228" s="171">
        <v>4325</v>
      </c>
      <c r="G5228" s="171">
        <v>5695</v>
      </c>
      <c r="H5228" s="165">
        <f t="shared" si="91"/>
        <v>0.48990342405618964</v>
      </c>
    </row>
    <row r="5229" spans="1:8" x14ac:dyDescent="0.3">
      <c r="A5229" s="167" t="s">
        <v>7697</v>
      </c>
      <c r="B5229" s="168" t="s">
        <v>6139</v>
      </c>
      <c r="C5229" s="168" t="s">
        <v>7632</v>
      </c>
      <c r="D5229" s="171">
        <v>1435</v>
      </c>
      <c r="E5229" s="171">
        <v>2550</v>
      </c>
      <c r="F5229" s="171">
        <v>3900</v>
      </c>
      <c r="G5229" s="171">
        <v>5275</v>
      </c>
      <c r="H5229" s="165">
        <f t="shared" si="91"/>
        <v>0.48341232227488151</v>
      </c>
    </row>
    <row r="5230" spans="1:8" x14ac:dyDescent="0.3">
      <c r="A5230" s="167" t="s">
        <v>7697</v>
      </c>
      <c r="B5230" s="168" t="s">
        <v>6140</v>
      </c>
      <c r="C5230" s="168" t="s">
        <v>7632</v>
      </c>
      <c r="D5230" s="171">
        <v>1605</v>
      </c>
      <c r="E5230" s="171">
        <v>3515</v>
      </c>
      <c r="F5230" s="171">
        <v>4295</v>
      </c>
      <c r="G5230" s="171">
        <v>5885</v>
      </c>
      <c r="H5230" s="165">
        <f t="shared" si="91"/>
        <v>0.59728122344944778</v>
      </c>
    </row>
    <row r="5231" spans="1:8" x14ac:dyDescent="0.3">
      <c r="A5231" s="167" t="s">
        <v>7697</v>
      </c>
      <c r="B5231" s="168" t="s">
        <v>6141</v>
      </c>
      <c r="C5231" s="168" t="s">
        <v>7632</v>
      </c>
      <c r="D5231" s="171">
        <v>960</v>
      </c>
      <c r="E5231" s="171">
        <v>2320</v>
      </c>
      <c r="F5231" s="171">
        <v>2765</v>
      </c>
      <c r="G5231" s="171">
        <v>3580</v>
      </c>
      <c r="H5231" s="165">
        <f t="shared" si="91"/>
        <v>0.64804469273743015</v>
      </c>
    </row>
    <row r="5232" spans="1:8" x14ac:dyDescent="0.3">
      <c r="A5232" s="167" t="s">
        <v>7697</v>
      </c>
      <c r="B5232" s="168" t="s">
        <v>6142</v>
      </c>
      <c r="C5232" s="168" t="s">
        <v>7632</v>
      </c>
      <c r="D5232" s="171">
        <v>1380</v>
      </c>
      <c r="E5232" s="171">
        <v>2170</v>
      </c>
      <c r="F5232" s="171">
        <v>3290</v>
      </c>
      <c r="G5232" s="171">
        <v>4080</v>
      </c>
      <c r="H5232" s="165">
        <f t="shared" si="91"/>
        <v>0.53186274509803921</v>
      </c>
    </row>
    <row r="5233" spans="1:8" x14ac:dyDescent="0.3">
      <c r="A5233" s="167" t="s">
        <v>7697</v>
      </c>
      <c r="B5233" s="168" t="s">
        <v>6143</v>
      </c>
      <c r="C5233" s="168" t="s">
        <v>7632</v>
      </c>
      <c r="D5233" s="171">
        <v>1620</v>
      </c>
      <c r="E5233" s="171">
        <v>2130</v>
      </c>
      <c r="F5233" s="171">
        <v>2625</v>
      </c>
      <c r="G5233" s="171">
        <v>3055</v>
      </c>
      <c r="H5233" s="165">
        <f t="shared" si="91"/>
        <v>0.69721767594108019</v>
      </c>
    </row>
    <row r="5234" spans="1:8" x14ac:dyDescent="0.3">
      <c r="A5234" s="167" t="s">
        <v>7697</v>
      </c>
      <c r="B5234" s="168" t="s">
        <v>6144</v>
      </c>
      <c r="C5234" s="168" t="s">
        <v>7632</v>
      </c>
      <c r="D5234" s="171">
        <v>1375</v>
      </c>
      <c r="E5234" s="171">
        <v>2605</v>
      </c>
      <c r="F5234" s="171">
        <v>4190</v>
      </c>
      <c r="G5234" s="171">
        <v>5475</v>
      </c>
      <c r="H5234" s="165">
        <f t="shared" si="91"/>
        <v>0.47579908675799087</v>
      </c>
    </row>
    <row r="5235" spans="1:8" x14ac:dyDescent="0.3">
      <c r="A5235" s="167" t="s">
        <v>7697</v>
      </c>
      <c r="B5235" s="168" t="s">
        <v>6145</v>
      </c>
      <c r="C5235" s="168" t="s">
        <v>7632</v>
      </c>
      <c r="D5235" s="171">
        <v>1240</v>
      </c>
      <c r="E5235" s="171">
        <v>1910</v>
      </c>
      <c r="F5235" s="171">
        <v>3090</v>
      </c>
      <c r="G5235" s="171">
        <v>3605</v>
      </c>
      <c r="H5235" s="165">
        <f t="shared" si="91"/>
        <v>0.52981969486823854</v>
      </c>
    </row>
    <row r="5236" spans="1:8" x14ac:dyDescent="0.3">
      <c r="A5236" s="167" t="s">
        <v>7697</v>
      </c>
      <c r="B5236" s="168" t="s">
        <v>6146</v>
      </c>
      <c r="C5236" s="168" t="s">
        <v>7632</v>
      </c>
      <c r="D5236" s="171">
        <v>655</v>
      </c>
      <c r="E5236" s="171">
        <v>1375</v>
      </c>
      <c r="F5236" s="171">
        <v>2330</v>
      </c>
      <c r="G5236" s="171">
        <v>3115</v>
      </c>
      <c r="H5236" s="165">
        <f t="shared" si="91"/>
        <v>0.44141252006420545</v>
      </c>
    </row>
    <row r="5237" spans="1:8" x14ac:dyDescent="0.3">
      <c r="A5237" s="167" t="s">
        <v>7697</v>
      </c>
      <c r="B5237" s="168" t="s">
        <v>6147</v>
      </c>
      <c r="C5237" s="168" t="s">
        <v>7632</v>
      </c>
      <c r="D5237" s="171">
        <v>3345</v>
      </c>
      <c r="E5237" s="171">
        <v>4450</v>
      </c>
      <c r="F5237" s="171">
        <v>5695</v>
      </c>
      <c r="G5237" s="171">
        <v>6305</v>
      </c>
      <c r="H5237" s="165">
        <f t="shared" si="91"/>
        <v>0.70578905630452027</v>
      </c>
    </row>
    <row r="5238" spans="1:8" x14ac:dyDescent="0.3">
      <c r="A5238" s="167" t="s">
        <v>7697</v>
      </c>
      <c r="B5238" s="168" t="s">
        <v>6148</v>
      </c>
      <c r="C5238" s="168" t="s">
        <v>7632</v>
      </c>
      <c r="D5238" s="171">
        <v>1950</v>
      </c>
      <c r="E5238" s="171">
        <v>2405</v>
      </c>
      <c r="F5238" s="171">
        <v>2625</v>
      </c>
      <c r="G5238" s="171">
        <v>3085</v>
      </c>
      <c r="H5238" s="165">
        <f t="shared" si="91"/>
        <v>0.77957860615883301</v>
      </c>
    </row>
    <row r="5239" spans="1:8" x14ac:dyDescent="0.3">
      <c r="A5239" s="167" t="s">
        <v>7697</v>
      </c>
      <c r="B5239" s="168" t="s">
        <v>6149</v>
      </c>
      <c r="C5239" s="168" t="s">
        <v>7632</v>
      </c>
      <c r="D5239" s="171">
        <v>3015</v>
      </c>
      <c r="E5239" s="171">
        <v>5095</v>
      </c>
      <c r="F5239" s="171">
        <v>6245</v>
      </c>
      <c r="G5239" s="171">
        <v>6905</v>
      </c>
      <c r="H5239" s="165">
        <f t="shared" si="91"/>
        <v>0.73787110789283128</v>
      </c>
    </row>
    <row r="5240" spans="1:8" x14ac:dyDescent="0.3">
      <c r="A5240" s="167" t="s">
        <v>7697</v>
      </c>
      <c r="B5240" s="168" t="s">
        <v>6150</v>
      </c>
      <c r="C5240" s="168" t="s">
        <v>7632</v>
      </c>
      <c r="D5240" s="171">
        <v>690</v>
      </c>
      <c r="E5240" s="171">
        <v>1345</v>
      </c>
      <c r="F5240" s="171">
        <v>1825</v>
      </c>
      <c r="G5240" s="171">
        <v>2425</v>
      </c>
      <c r="H5240" s="165">
        <f t="shared" si="91"/>
        <v>0.55463917525773199</v>
      </c>
    </row>
    <row r="5241" spans="1:8" x14ac:dyDescent="0.3">
      <c r="A5241" s="167" t="s">
        <v>7697</v>
      </c>
      <c r="B5241" s="168" t="s">
        <v>6151</v>
      </c>
      <c r="C5241" s="168" t="s">
        <v>7632</v>
      </c>
      <c r="D5241" s="171">
        <v>705</v>
      </c>
      <c r="E5241" s="171">
        <v>1870</v>
      </c>
      <c r="F5241" s="171">
        <v>2415</v>
      </c>
      <c r="G5241" s="171">
        <v>4040</v>
      </c>
      <c r="H5241" s="165">
        <f t="shared" si="91"/>
        <v>0.46287128712871289</v>
      </c>
    </row>
    <row r="5242" spans="1:8" x14ac:dyDescent="0.3">
      <c r="A5242" s="167" t="s">
        <v>7697</v>
      </c>
      <c r="B5242" s="168" t="s">
        <v>6152</v>
      </c>
      <c r="C5242" s="168" t="s">
        <v>7632</v>
      </c>
      <c r="D5242" s="171">
        <v>910</v>
      </c>
      <c r="E5242" s="171">
        <v>2360</v>
      </c>
      <c r="F5242" s="171">
        <v>2960</v>
      </c>
      <c r="G5242" s="171">
        <v>4225</v>
      </c>
      <c r="H5242" s="165">
        <f t="shared" si="91"/>
        <v>0.55857988165680472</v>
      </c>
    </row>
    <row r="5243" spans="1:8" x14ac:dyDescent="0.3">
      <c r="A5243" s="167" t="s">
        <v>7697</v>
      </c>
      <c r="B5243" s="168" t="s">
        <v>6153</v>
      </c>
      <c r="C5243" s="168" t="s">
        <v>7632</v>
      </c>
      <c r="D5243" s="171">
        <v>2730</v>
      </c>
      <c r="E5243" s="171">
        <v>3805</v>
      </c>
      <c r="F5243" s="171">
        <v>4785</v>
      </c>
      <c r="G5243" s="171">
        <v>5980</v>
      </c>
      <c r="H5243" s="165">
        <f t="shared" si="91"/>
        <v>0.63628762541806017</v>
      </c>
    </row>
    <row r="5244" spans="1:8" x14ac:dyDescent="0.3">
      <c r="A5244" s="167" t="s">
        <v>7697</v>
      </c>
      <c r="B5244" s="168" t="s">
        <v>6154</v>
      </c>
      <c r="C5244" s="168" t="s">
        <v>7632</v>
      </c>
      <c r="D5244" s="171">
        <v>1200</v>
      </c>
      <c r="E5244" s="171">
        <v>2395</v>
      </c>
      <c r="F5244" s="171">
        <v>3380</v>
      </c>
      <c r="G5244" s="171">
        <v>4740</v>
      </c>
      <c r="H5244" s="165">
        <f t="shared" si="91"/>
        <v>0.50527426160337552</v>
      </c>
    </row>
    <row r="5245" spans="1:8" x14ac:dyDescent="0.3">
      <c r="A5245" s="167" t="s">
        <v>7697</v>
      </c>
      <c r="B5245" s="168" t="s">
        <v>6155</v>
      </c>
      <c r="C5245" s="168" t="s">
        <v>7632</v>
      </c>
      <c r="D5245" s="171">
        <v>725</v>
      </c>
      <c r="E5245" s="171">
        <v>1665</v>
      </c>
      <c r="F5245" s="171">
        <v>2435</v>
      </c>
      <c r="G5245" s="171">
        <v>3640</v>
      </c>
      <c r="H5245" s="165">
        <f t="shared" si="91"/>
        <v>0.4574175824175824</v>
      </c>
    </row>
    <row r="5246" spans="1:8" x14ac:dyDescent="0.3">
      <c r="A5246" s="167" t="s">
        <v>7697</v>
      </c>
      <c r="B5246" s="168" t="s">
        <v>6156</v>
      </c>
      <c r="C5246" s="168" t="s">
        <v>7632</v>
      </c>
      <c r="D5246" s="171">
        <v>1060</v>
      </c>
      <c r="E5246" s="171">
        <v>1530</v>
      </c>
      <c r="F5246" s="171">
        <v>3180</v>
      </c>
      <c r="G5246" s="171">
        <v>5130</v>
      </c>
      <c r="H5246" s="165">
        <f t="shared" si="91"/>
        <v>0.2982456140350877</v>
      </c>
    </row>
    <row r="5247" spans="1:8" x14ac:dyDescent="0.3">
      <c r="A5247" s="167" t="s">
        <v>7697</v>
      </c>
      <c r="B5247" s="168" t="s">
        <v>6157</v>
      </c>
      <c r="C5247" s="168" t="s">
        <v>7632</v>
      </c>
      <c r="D5247" s="171">
        <v>1675</v>
      </c>
      <c r="E5247" s="171">
        <v>2350</v>
      </c>
      <c r="F5247" s="171">
        <v>3310</v>
      </c>
      <c r="G5247" s="171">
        <v>5235</v>
      </c>
      <c r="H5247" s="165">
        <f t="shared" si="91"/>
        <v>0.44890162368672398</v>
      </c>
    </row>
    <row r="5248" spans="1:8" x14ac:dyDescent="0.3">
      <c r="A5248" s="167" t="s">
        <v>7697</v>
      </c>
      <c r="B5248" s="168" t="s">
        <v>6158</v>
      </c>
      <c r="C5248" s="168" t="s">
        <v>7632</v>
      </c>
      <c r="D5248" s="171">
        <v>1225</v>
      </c>
      <c r="E5248" s="171">
        <v>2055</v>
      </c>
      <c r="F5248" s="171">
        <v>2420</v>
      </c>
      <c r="G5248" s="171">
        <v>2990</v>
      </c>
      <c r="H5248" s="165">
        <f t="shared" si="91"/>
        <v>0.68729096989966554</v>
      </c>
    </row>
    <row r="5249" spans="1:8" x14ac:dyDescent="0.3">
      <c r="A5249" s="167" t="s">
        <v>7697</v>
      </c>
      <c r="B5249" s="168" t="s">
        <v>6159</v>
      </c>
      <c r="C5249" s="168" t="s">
        <v>7632</v>
      </c>
      <c r="D5249" s="171">
        <v>1240</v>
      </c>
      <c r="E5249" s="171">
        <v>1870</v>
      </c>
      <c r="F5249" s="171">
        <v>2280</v>
      </c>
      <c r="G5249" s="171">
        <v>2730</v>
      </c>
      <c r="H5249" s="165">
        <f t="shared" si="91"/>
        <v>0.68498168498168499</v>
      </c>
    </row>
    <row r="5250" spans="1:8" x14ac:dyDescent="0.3">
      <c r="A5250" s="167" t="s">
        <v>7697</v>
      </c>
      <c r="B5250" s="168" t="s">
        <v>6160</v>
      </c>
      <c r="C5250" s="168" t="s">
        <v>7632</v>
      </c>
      <c r="D5250" s="171">
        <v>240</v>
      </c>
      <c r="E5250" s="171">
        <v>555</v>
      </c>
      <c r="F5250" s="171">
        <v>850</v>
      </c>
      <c r="G5250" s="171">
        <v>2595</v>
      </c>
      <c r="H5250" s="165">
        <f t="shared" si="91"/>
        <v>0.2138728323699422</v>
      </c>
    </row>
    <row r="5251" spans="1:8" x14ac:dyDescent="0.3">
      <c r="A5251" s="167" t="s">
        <v>7697</v>
      </c>
      <c r="B5251" s="168" t="s">
        <v>6161</v>
      </c>
      <c r="C5251" s="168" t="s">
        <v>7632</v>
      </c>
      <c r="D5251" s="171">
        <v>270</v>
      </c>
      <c r="E5251" s="171">
        <v>650</v>
      </c>
      <c r="F5251" s="171">
        <v>1095</v>
      </c>
      <c r="G5251" s="171">
        <v>2200</v>
      </c>
      <c r="H5251" s="165">
        <f t="shared" si="91"/>
        <v>0.29545454545454547</v>
      </c>
    </row>
    <row r="5252" spans="1:8" x14ac:dyDescent="0.3">
      <c r="A5252" s="167" t="s">
        <v>7697</v>
      </c>
      <c r="B5252" s="168" t="s">
        <v>6162</v>
      </c>
      <c r="C5252" s="168" t="s">
        <v>7632</v>
      </c>
      <c r="D5252" s="171">
        <v>870</v>
      </c>
      <c r="E5252" s="171">
        <v>1310</v>
      </c>
      <c r="F5252" s="171">
        <v>1765</v>
      </c>
      <c r="G5252" s="171">
        <v>2075</v>
      </c>
      <c r="H5252" s="165">
        <f t="shared" ref="H5252:H5315" si="92">E5252/G5252</f>
        <v>0.63132530120481922</v>
      </c>
    </row>
    <row r="5253" spans="1:8" x14ac:dyDescent="0.3">
      <c r="A5253" s="167" t="s">
        <v>7697</v>
      </c>
      <c r="B5253" s="168" t="s">
        <v>6163</v>
      </c>
      <c r="C5253" s="168" t="s">
        <v>7632</v>
      </c>
      <c r="D5253" s="171">
        <v>2240</v>
      </c>
      <c r="E5253" s="171">
        <v>3755</v>
      </c>
      <c r="F5253" s="171">
        <v>4445</v>
      </c>
      <c r="G5253" s="171">
        <v>5085</v>
      </c>
      <c r="H5253" s="165">
        <f t="shared" si="92"/>
        <v>0.73844641101278274</v>
      </c>
    </row>
    <row r="5254" spans="1:8" x14ac:dyDescent="0.3">
      <c r="A5254" s="167" t="s">
        <v>7697</v>
      </c>
      <c r="B5254" s="168" t="s">
        <v>6164</v>
      </c>
      <c r="C5254" s="168" t="s">
        <v>7632</v>
      </c>
      <c r="D5254" s="171">
        <v>1045</v>
      </c>
      <c r="E5254" s="171">
        <v>1395</v>
      </c>
      <c r="F5254" s="171">
        <v>2395</v>
      </c>
      <c r="G5254" s="171">
        <v>2970</v>
      </c>
      <c r="H5254" s="165">
        <f t="shared" si="92"/>
        <v>0.46969696969696972</v>
      </c>
    </row>
    <row r="5255" spans="1:8" x14ac:dyDescent="0.3">
      <c r="A5255" s="167" t="s">
        <v>7697</v>
      </c>
      <c r="B5255" s="168" t="s">
        <v>6165</v>
      </c>
      <c r="C5255" s="168" t="s">
        <v>7632</v>
      </c>
      <c r="D5255" s="171">
        <v>2700</v>
      </c>
      <c r="E5255" s="171">
        <v>3595</v>
      </c>
      <c r="F5255" s="171">
        <v>4475</v>
      </c>
      <c r="G5255" s="171">
        <v>5365</v>
      </c>
      <c r="H5255" s="165">
        <f t="shared" si="92"/>
        <v>0.67008387698042871</v>
      </c>
    </row>
    <row r="5256" spans="1:8" x14ac:dyDescent="0.3">
      <c r="A5256" s="167" t="s">
        <v>7697</v>
      </c>
      <c r="B5256" s="168" t="s">
        <v>6166</v>
      </c>
      <c r="C5256" s="168" t="s">
        <v>7632</v>
      </c>
      <c r="D5256" s="171">
        <v>1285</v>
      </c>
      <c r="E5256" s="171">
        <v>1685</v>
      </c>
      <c r="F5256" s="171">
        <v>2460</v>
      </c>
      <c r="G5256" s="171">
        <v>3220</v>
      </c>
      <c r="H5256" s="165">
        <f t="shared" si="92"/>
        <v>0.52329192546583847</v>
      </c>
    </row>
    <row r="5257" spans="1:8" x14ac:dyDescent="0.3">
      <c r="A5257" s="167" t="s">
        <v>7697</v>
      </c>
      <c r="B5257" s="168" t="s">
        <v>6167</v>
      </c>
      <c r="C5257" s="168" t="s">
        <v>7632</v>
      </c>
      <c r="D5257" s="171">
        <v>10</v>
      </c>
      <c r="E5257" s="171">
        <v>15</v>
      </c>
      <c r="F5257" s="171">
        <v>20</v>
      </c>
      <c r="G5257" s="171">
        <v>35</v>
      </c>
      <c r="H5257" s="165">
        <f t="shared" si="92"/>
        <v>0.42857142857142855</v>
      </c>
    </row>
    <row r="5258" spans="1:8" x14ac:dyDescent="0.3">
      <c r="A5258" s="167" t="s">
        <v>7697</v>
      </c>
      <c r="B5258" s="168" t="s">
        <v>6168</v>
      </c>
      <c r="C5258" s="168" t="s">
        <v>7632</v>
      </c>
      <c r="D5258" s="171">
        <v>0</v>
      </c>
      <c r="E5258" s="171">
        <v>0</v>
      </c>
      <c r="F5258" s="171">
        <v>0</v>
      </c>
      <c r="G5258" s="171">
        <v>0</v>
      </c>
      <c r="H5258" s="165" t="e">
        <f t="shared" si="92"/>
        <v>#DIV/0!</v>
      </c>
    </row>
    <row r="5259" spans="1:8" x14ac:dyDescent="0.3">
      <c r="A5259" s="167" t="s">
        <v>7697</v>
      </c>
      <c r="B5259" s="168" t="s">
        <v>6169</v>
      </c>
      <c r="C5259" s="168" t="s">
        <v>7632</v>
      </c>
      <c r="D5259" s="171">
        <v>585</v>
      </c>
      <c r="E5259" s="171">
        <v>1000</v>
      </c>
      <c r="F5259" s="171">
        <v>1425</v>
      </c>
      <c r="G5259" s="171">
        <v>2385</v>
      </c>
      <c r="H5259" s="165">
        <f t="shared" si="92"/>
        <v>0.41928721174004191</v>
      </c>
    </row>
    <row r="5260" spans="1:8" x14ac:dyDescent="0.3">
      <c r="A5260" s="167" t="s">
        <v>7697</v>
      </c>
      <c r="B5260" s="168" t="s">
        <v>6170</v>
      </c>
      <c r="C5260" s="168" t="s">
        <v>7632</v>
      </c>
      <c r="D5260" s="171">
        <v>820</v>
      </c>
      <c r="E5260" s="171">
        <v>1500</v>
      </c>
      <c r="F5260" s="171">
        <v>2300</v>
      </c>
      <c r="G5260" s="171">
        <v>2935</v>
      </c>
      <c r="H5260" s="165">
        <f t="shared" si="92"/>
        <v>0.51107325383304936</v>
      </c>
    </row>
    <row r="5261" spans="1:8" x14ac:dyDescent="0.3">
      <c r="A5261" s="167" t="s">
        <v>7697</v>
      </c>
      <c r="B5261" s="168" t="s">
        <v>6171</v>
      </c>
      <c r="C5261" s="168" t="s">
        <v>7632</v>
      </c>
      <c r="D5261" s="171">
        <v>575</v>
      </c>
      <c r="E5261" s="171">
        <v>2040</v>
      </c>
      <c r="F5261" s="171">
        <v>2900</v>
      </c>
      <c r="G5261" s="171">
        <v>3610</v>
      </c>
      <c r="H5261" s="165">
        <f t="shared" si="92"/>
        <v>0.5650969529085873</v>
      </c>
    </row>
    <row r="5262" spans="1:8" x14ac:dyDescent="0.3">
      <c r="A5262" s="167" t="s">
        <v>7697</v>
      </c>
      <c r="B5262" s="168" t="s">
        <v>6172</v>
      </c>
      <c r="C5262" s="168" t="s">
        <v>7632</v>
      </c>
      <c r="D5262" s="171">
        <v>1000</v>
      </c>
      <c r="E5262" s="171">
        <v>1490</v>
      </c>
      <c r="F5262" s="171">
        <v>2275</v>
      </c>
      <c r="G5262" s="171">
        <v>3725</v>
      </c>
      <c r="H5262" s="165">
        <f t="shared" si="92"/>
        <v>0.4</v>
      </c>
    </row>
    <row r="5263" spans="1:8" x14ac:dyDescent="0.3">
      <c r="A5263" s="167" t="s">
        <v>7697</v>
      </c>
      <c r="B5263" s="168" t="s">
        <v>6173</v>
      </c>
      <c r="C5263" s="168" t="s">
        <v>7632</v>
      </c>
      <c r="D5263" s="171">
        <v>810</v>
      </c>
      <c r="E5263" s="171">
        <v>1565</v>
      </c>
      <c r="F5263" s="171">
        <v>2450</v>
      </c>
      <c r="G5263" s="171">
        <v>4515</v>
      </c>
      <c r="H5263" s="165">
        <f t="shared" si="92"/>
        <v>0.34662236987818384</v>
      </c>
    </row>
    <row r="5264" spans="1:8" x14ac:dyDescent="0.3">
      <c r="A5264" s="167" t="s">
        <v>7697</v>
      </c>
      <c r="B5264" s="168" t="s">
        <v>6174</v>
      </c>
      <c r="C5264" s="168" t="s">
        <v>7632</v>
      </c>
      <c r="D5264" s="171">
        <v>505</v>
      </c>
      <c r="E5264" s="171">
        <v>1265</v>
      </c>
      <c r="F5264" s="171">
        <v>1735</v>
      </c>
      <c r="G5264" s="171">
        <v>2400</v>
      </c>
      <c r="H5264" s="165">
        <f t="shared" si="92"/>
        <v>0.52708333333333335</v>
      </c>
    </row>
    <row r="5265" spans="1:8" x14ac:dyDescent="0.3">
      <c r="A5265" s="167" t="s">
        <v>7697</v>
      </c>
      <c r="B5265" s="168" t="s">
        <v>6175</v>
      </c>
      <c r="C5265" s="168" t="s">
        <v>7632</v>
      </c>
      <c r="D5265" s="171">
        <v>2405</v>
      </c>
      <c r="E5265" s="171">
        <v>3010</v>
      </c>
      <c r="F5265" s="171">
        <v>3425</v>
      </c>
      <c r="G5265" s="171">
        <v>3540</v>
      </c>
      <c r="H5265" s="165">
        <f t="shared" si="92"/>
        <v>0.85028248587570621</v>
      </c>
    </row>
    <row r="5266" spans="1:8" x14ac:dyDescent="0.3">
      <c r="A5266" s="167" t="s">
        <v>7697</v>
      </c>
      <c r="B5266" s="168" t="s">
        <v>6176</v>
      </c>
      <c r="C5266" s="168" t="s">
        <v>7632</v>
      </c>
      <c r="D5266" s="171">
        <v>1325</v>
      </c>
      <c r="E5266" s="171">
        <v>2365</v>
      </c>
      <c r="F5266" s="171">
        <v>2870</v>
      </c>
      <c r="G5266" s="171">
        <v>3475</v>
      </c>
      <c r="H5266" s="165">
        <f t="shared" si="92"/>
        <v>0.68057553956834538</v>
      </c>
    </row>
    <row r="5267" spans="1:8" x14ac:dyDescent="0.3">
      <c r="A5267" s="167" t="s">
        <v>7697</v>
      </c>
      <c r="B5267" s="168" t="s">
        <v>6177</v>
      </c>
      <c r="C5267" s="168" t="s">
        <v>7632</v>
      </c>
      <c r="D5267" s="171">
        <v>1415</v>
      </c>
      <c r="E5267" s="171">
        <v>1965</v>
      </c>
      <c r="F5267" s="171">
        <v>2300</v>
      </c>
      <c r="G5267" s="171">
        <v>2525</v>
      </c>
      <c r="H5267" s="165">
        <f t="shared" si="92"/>
        <v>0.77821782178217824</v>
      </c>
    </row>
    <row r="5268" spans="1:8" x14ac:dyDescent="0.3">
      <c r="A5268" s="167" t="s">
        <v>7697</v>
      </c>
      <c r="B5268" s="168" t="s">
        <v>6178</v>
      </c>
      <c r="C5268" s="168" t="s">
        <v>7632</v>
      </c>
      <c r="D5268" s="171">
        <v>1105</v>
      </c>
      <c r="E5268" s="171">
        <v>1485</v>
      </c>
      <c r="F5268" s="171">
        <v>2055</v>
      </c>
      <c r="G5268" s="171">
        <v>2150</v>
      </c>
      <c r="H5268" s="165">
        <f t="shared" si="92"/>
        <v>0.69069767441860463</v>
      </c>
    </row>
    <row r="5269" spans="1:8" x14ac:dyDescent="0.3">
      <c r="A5269" s="167" t="s">
        <v>7697</v>
      </c>
      <c r="B5269" s="168" t="s">
        <v>6179</v>
      </c>
      <c r="C5269" s="168" t="s">
        <v>7632</v>
      </c>
      <c r="D5269" s="171">
        <v>1115</v>
      </c>
      <c r="E5269" s="171">
        <v>1270</v>
      </c>
      <c r="F5269" s="171">
        <v>1600</v>
      </c>
      <c r="G5269" s="171">
        <v>1720</v>
      </c>
      <c r="H5269" s="165">
        <f t="shared" si="92"/>
        <v>0.73837209302325579</v>
      </c>
    </row>
    <row r="5270" spans="1:8" x14ac:dyDescent="0.3">
      <c r="A5270" s="167" t="s">
        <v>7697</v>
      </c>
      <c r="B5270" s="168" t="s">
        <v>6180</v>
      </c>
      <c r="C5270" s="168" t="s">
        <v>7632</v>
      </c>
      <c r="D5270" s="171">
        <v>825</v>
      </c>
      <c r="E5270" s="171">
        <v>1145</v>
      </c>
      <c r="F5270" s="171">
        <v>1200</v>
      </c>
      <c r="G5270" s="171">
        <v>1275</v>
      </c>
      <c r="H5270" s="165">
        <f t="shared" si="92"/>
        <v>0.89803921568627454</v>
      </c>
    </row>
    <row r="5271" spans="1:8" x14ac:dyDescent="0.3">
      <c r="A5271" s="167" t="s">
        <v>7697</v>
      </c>
      <c r="B5271" s="168" t="s">
        <v>6181</v>
      </c>
      <c r="C5271" s="168" t="s">
        <v>7632</v>
      </c>
      <c r="D5271" s="171">
        <v>810</v>
      </c>
      <c r="E5271" s="171">
        <v>1080</v>
      </c>
      <c r="F5271" s="171">
        <v>1315</v>
      </c>
      <c r="G5271" s="171">
        <v>1615</v>
      </c>
      <c r="H5271" s="165">
        <f t="shared" si="92"/>
        <v>0.66873065015479871</v>
      </c>
    </row>
    <row r="5272" spans="1:8" x14ac:dyDescent="0.3">
      <c r="A5272" s="167" t="s">
        <v>7697</v>
      </c>
      <c r="B5272" s="168" t="s">
        <v>6182</v>
      </c>
      <c r="C5272" s="168" t="s">
        <v>7632</v>
      </c>
      <c r="D5272" s="171">
        <v>1000</v>
      </c>
      <c r="E5272" s="171">
        <v>1605</v>
      </c>
      <c r="F5272" s="171">
        <v>1975</v>
      </c>
      <c r="G5272" s="171">
        <v>2315</v>
      </c>
      <c r="H5272" s="165">
        <f t="shared" si="92"/>
        <v>0.693304535637149</v>
      </c>
    </row>
    <row r="5273" spans="1:8" x14ac:dyDescent="0.3">
      <c r="A5273" s="167" t="s">
        <v>7697</v>
      </c>
      <c r="B5273" s="168" t="s">
        <v>6183</v>
      </c>
      <c r="C5273" s="168" t="s">
        <v>7632</v>
      </c>
      <c r="D5273" s="171">
        <v>1455</v>
      </c>
      <c r="E5273" s="171">
        <v>1455</v>
      </c>
      <c r="F5273" s="171">
        <v>1455</v>
      </c>
      <c r="G5273" s="171">
        <v>1455</v>
      </c>
      <c r="H5273" s="165">
        <f t="shared" si="92"/>
        <v>1</v>
      </c>
    </row>
    <row r="5274" spans="1:8" x14ac:dyDescent="0.3">
      <c r="A5274" s="167" t="s">
        <v>7697</v>
      </c>
      <c r="B5274" s="168" t="s">
        <v>6184</v>
      </c>
      <c r="C5274" s="168" t="s">
        <v>7632</v>
      </c>
      <c r="D5274" s="171">
        <v>875</v>
      </c>
      <c r="E5274" s="171">
        <v>1830</v>
      </c>
      <c r="F5274" s="171">
        <v>2750</v>
      </c>
      <c r="G5274" s="171">
        <v>3765</v>
      </c>
      <c r="H5274" s="165">
        <f t="shared" si="92"/>
        <v>0.48605577689243029</v>
      </c>
    </row>
    <row r="5275" spans="1:8" x14ac:dyDescent="0.3">
      <c r="A5275" s="167" t="s">
        <v>7697</v>
      </c>
      <c r="B5275" s="168" t="s">
        <v>6185</v>
      </c>
      <c r="C5275" s="168" t="s">
        <v>7632</v>
      </c>
      <c r="D5275" s="171">
        <v>520</v>
      </c>
      <c r="E5275" s="171">
        <v>1125</v>
      </c>
      <c r="F5275" s="171">
        <v>1865</v>
      </c>
      <c r="G5275" s="171">
        <v>2530</v>
      </c>
      <c r="H5275" s="165">
        <f t="shared" si="92"/>
        <v>0.44466403162055335</v>
      </c>
    </row>
    <row r="5276" spans="1:8" x14ac:dyDescent="0.3">
      <c r="A5276" s="167" t="s">
        <v>7697</v>
      </c>
      <c r="B5276" s="168" t="s">
        <v>6186</v>
      </c>
      <c r="C5276" s="168" t="s">
        <v>7632</v>
      </c>
      <c r="D5276" s="171">
        <v>910</v>
      </c>
      <c r="E5276" s="171">
        <v>2310</v>
      </c>
      <c r="F5276" s="171">
        <v>3715</v>
      </c>
      <c r="G5276" s="171">
        <v>6490</v>
      </c>
      <c r="H5276" s="165">
        <f t="shared" si="92"/>
        <v>0.3559322033898305</v>
      </c>
    </row>
    <row r="5277" spans="1:8" x14ac:dyDescent="0.3">
      <c r="A5277" s="167" t="s">
        <v>7697</v>
      </c>
      <c r="B5277" s="168" t="s">
        <v>6187</v>
      </c>
      <c r="C5277" s="168" t="s">
        <v>7632</v>
      </c>
      <c r="D5277" s="171">
        <v>820</v>
      </c>
      <c r="E5277" s="171">
        <v>2670</v>
      </c>
      <c r="F5277" s="171">
        <v>3615</v>
      </c>
      <c r="G5277" s="171">
        <v>5975</v>
      </c>
      <c r="H5277" s="165">
        <f t="shared" si="92"/>
        <v>0.44686192468619246</v>
      </c>
    </row>
    <row r="5278" spans="1:8" x14ac:dyDescent="0.3">
      <c r="A5278" s="167" t="s">
        <v>7697</v>
      </c>
      <c r="B5278" s="168" t="s">
        <v>6188</v>
      </c>
      <c r="C5278" s="168" t="s">
        <v>7632</v>
      </c>
      <c r="D5278" s="171">
        <v>1015</v>
      </c>
      <c r="E5278" s="171">
        <v>2085</v>
      </c>
      <c r="F5278" s="171">
        <v>2940</v>
      </c>
      <c r="G5278" s="171">
        <v>4450</v>
      </c>
      <c r="H5278" s="165">
        <f t="shared" si="92"/>
        <v>0.46853932584269664</v>
      </c>
    </row>
    <row r="5279" spans="1:8" x14ac:dyDescent="0.3">
      <c r="A5279" s="167" t="s">
        <v>7697</v>
      </c>
      <c r="B5279" s="168" t="s">
        <v>6189</v>
      </c>
      <c r="C5279" s="168" t="s">
        <v>7632</v>
      </c>
      <c r="D5279" s="171">
        <v>1145</v>
      </c>
      <c r="E5279" s="171">
        <v>1525</v>
      </c>
      <c r="F5279" s="171">
        <v>2230</v>
      </c>
      <c r="G5279" s="171">
        <v>2730</v>
      </c>
      <c r="H5279" s="165">
        <f t="shared" si="92"/>
        <v>0.55860805860805862</v>
      </c>
    </row>
    <row r="5280" spans="1:8" x14ac:dyDescent="0.3">
      <c r="A5280" s="167" t="s">
        <v>7697</v>
      </c>
      <c r="B5280" s="168" t="s">
        <v>6190</v>
      </c>
      <c r="C5280" s="168" t="s">
        <v>7632</v>
      </c>
      <c r="D5280" s="171">
        <v>755</v>
      </c>
      <c r="E5280" s="171">
        <v>2120</v>
      </c>
      <c r="F5280" s="171">
        <v>3525</v>
      </c>
      <c r="G5280" s="171">
        <v>4545</v>
      </c>
      <c r="H5280" s="165">
        <f t="shared" si="92"/>
        <v>0.46644664466446645</v>
      </c>
    </row>
    <row r="5281" spans="1:8" x14ac:dyDescent="0.3">
      <c r="A5281" s="167" t="s">
        <v>7697</v>
      </c>
      <c r="B5281" s="168" t="s">
        <v>6191</v>
      </c>
      <c r="C5281" s="168" t="s">
        <v>7632</v>
      </c>
      <c r="D5281" s="171">
        <v>635</v>
      </c>
      <c r="E5281" s="171">
        <v>1185</v>
      </c>
      <c r="F5281" s="171">
        <v>2165</v>
      </c>
      <c r="G5281" s="171">
        <v>2925</v>
      </c>
      <c r="H5281" s="165">
        <f t="shared" si="92"/>
        <v>0.40512820512820513</v>
      </c>
    </row>
    <row r="5282" spans="1:8" x14ac:dyDescent="0.3">
      <c r="A5282" s="167" t="s">
        <v>7697</v>
      </c>
      <c r="B5282" s="168" t="s">
        <v>6192</v>
      </c>
      <c r="C5282" s="168" t="s">
        <v>7632</v>
      </c>
      <c r="D5282" s="171">
        <v>1180</v>
      </c>
      <c r="E5282" s="171">
        <v>2495</v>
      </c>
      <c r="F5282" s="171">
        <v>3430</v>
      </c>
      <c r="G5282" s="171">
        <v>4030</v>
      </c>
      <c r="H5282" s="165">
        <f t="shared" si="92"/>
        <v>0.61910669975186106</v>
      </c>
    </row>
    <row r="5283" spans="1:8" x14ac:dyDescent="0.3">
      <c r="A5283" s="167" t="s">
        <v>7697</v>
      </c>
      <c r="B5283" s="168" t="s">
        <v>6193</v>
      </c>
      <c r="C5283" s="168" t="s">
        <v>7632</v>
      </c>
      <c r="D5283" s="171">
        <v>880</v>
      </c>
      <c r="E5283" s="171">
        <v>1970</v>
      </c>
      <c r="F5283" s="171">
        <v>3100</v>
      </c>
      <c r="G5283" s="171">
        <v>4180</v>
      </c>
      <c r="H5283" s="165">
        <f t="shared" si="92"/>
        <v>0.47129186602870815</v>
      </c>
    </row>
    <row r="5284" spans="1:8" x14ac:dyDescent="0.3">
      <c r="A5284" s="167" t="s">
        <v>7697</v>
      </c>
      <c r="B5284" s="168" t="s">
        <v>6194</v>
      </c>
      <c r="C5284" s="168" t="s">
        <v>7632</v>
      </c>
      <c r="D5284" s="171">
        <v>1860</v>
      </c>
      <c r="E5284" s="171">
        <v>2890</v>
      </c>
      <c r="F5284" s="171">
        <v>3320</v>
      </c>
      <c r="G5284" s="171">
        <v>3790</v>
      </c>
      <c r="H5284" s="165">
        <f t="shared" si="92"/>
        <v>0.76253298153034299</v>
      </c>
    </row>
    <row r="5285" spans="1:8" x14ac:dyDescent="0.3">
      <c r="A5285" s="167" t="s">
        <v>7697</v>
      </c>
      <c r="B5285" s="168" t="s">
        <v>6195</v>
      </c>
      <c r="C5285" s="168" t="s">
        <v>7632</v>
      </c>
      <c r="D5285" s="171">
        <v>1235</v>
      </c>
      <c r="E5285" s="171">
        <v>2115</v>
      </c>
      <c r="F5285" s="171">
        <v>2790</v>
      </c>
      <c r="G5285" s="171">
        <v>3985</v>
      </c>
      <c r="H5285" s="165">
        <f t="shared" si="92"/>
        <v>0.53074027603513174</v>
      </c>
    </row>
    <row r="5286" spans="1:8" x14ac:dyDescent="0.3">
      <c r="A5286" s="167" t="s">
        <v>7697</v>
      </c>
      <c r="B5286" s="168" t="s">
        <v>6196</v>
      </c>
      <c r="C5286" s="168" t="s">
        <v>7632</v>
      </c>
      <c r="D5286" s="171">
        <v>2730</v>
      </c>
      <c r="E5286" s="171">
        <v>4480</v>
      </c>
      <c r="F5286" s="171">
        <v>5735</v>
      </c>
      <c r="G5286" s="171">
        <v>5895</v>
      </c>
      <c r="H5286" s="165">
        <f t="shared" si="92"/>
        <v>0.7599660729431722</v>
      </c>
    </row>
    <row r="5287" spans="1:8" x14ac:dyDescent="0.3">
      <c r="A5287" s="167" t="s">
        <v>7697</v>
      </c>
      <c r="B5287" s="168" t="s">
        <v>6197</v>
      </c>
      <c r="C5287" s="168" t="s">
        <v>7632</v>
      </c>
      <c r="D5287" s="171">
        <v>595</v>
      </c>
      <c r="E5287" s="171">
        <v>1020</v>
      </c>
      <c r="F5287" s="171">
        <v>1690</v>
      </c>
      <c r="G5287" s="171">
        <v>2610</v>
      </c>
      <c r="H5287" s="165">
        <f t="shared" si="92"/>
        <v>0.39080459770114945</v>
      </c>
    </row>
    <row r="5288" spans="1:8" x14ac:dyDescent="0.3">
      <c r="A5288" s="167" t="s">
        <v>7697</v>
      </c>
      <c r="B5288" s="168" t="s">
        <v>6198</v>
      </c>
      <c r="C5288" s="168" t="s">
        <v>7632</v>
      </c>
      <c r="D5288" s="171">
        <v>2355</v>
      </c>
      <c r="E5288" s="171">
        <v>3905</v>
      </c>
      <c r="F5288" s="171">
        <v>5745</v>
      </c>
      <c r="G5288" s="171">
        <v>7300</v>
      </c>
      <c r="H5288" s="165">
        <f t="shared" si="92"/>
        <v>0.53493150684931512</v>
      </c>
    </row>
    <row r="5289" spans="1:8" x14ac:dyDescent="0.3">
      <c r="A5289" s="167" t="s">
        <v>7697</v>
      </c>
      <c r="B5289" s="168" t="s">
        <v>6199</v>
      </c>
      <c r="C5289" s="168" t="s">
        <v>7632</v>
      </c>
      <c r="D5289" s="171">
        <v>1460</v>
      </c>
      <c r="E5289" s="171">
        <v>2195</v>
      </c>
      <c r="F5289" s="171">
        <v>3380</v>
      </c>
      <c r="G5289" s="171">
        <v>5465</v>
      </c>
      <c r="H5289" s="165">
        <f t="shared" si="92"/>
        <v>0.40164684354986274</v>
      </c>
    </row>
    <row r="5290" spans="1:8" x14ac:dyDescent="0.3">
      <c r="A5290" s="167" t="s">
        <v>7697</v>
      </c>
      <c r="B5290" s="168" t="s">
        <v>6200</v>
      </c>
      <c r="C5290" s="168" t="s">
        <v>7632</v>
      </c>
      <c r="D5290" s="171">
        <v>2910</v>
      </c>
      <c r="E5290" s="171">
        <v>4200</v>
      </c>
      <c r="F5290" s="171">
        <v>5830</v>
      </c>
      <c r="G5290" s="171">
        <v>6765</v>
      </c>
      <c r="H5290" s="165">
        <f t="shared" si="92"/>
        <v>0.62084257206208426</v>
      </c>
    </row>
    <row r="5291" spans="1:8" x14ac:dyDescent="0.3">
      <c r="A5291" s="167" t="s">
        <v>7697</v>
      </c>
      <c r="B5291" s="168" t="s">
        <v>6201</v>
      </c>
      <c r="C5291" s="168" t="s">
        <v>7632</v>
      </c>
      <c r="D5291" s="171">
        <v>490</v>
      </c>
      <c r="E5291" s="171">
        <v>1595</v>
      </c>
      <c r="F5291" s="171">
        <v>2300</v>
      </c>
      <c r="G5291" s="171">
        <v>3765</v>
      </c>
      <c r="H5291" s="165">
        <f t="shared" si="92"/>
        <v>0.42363877822045154</v>
      </c>
    </row>
    <row r="5292" spans="1:8" x14ac:dyDescent="0.3">
      <c r="A5292" s="167" t="s">
        <v>7697</v>
      </c>
      <c r="B5292" s="168" t="s">
        <v>6202</v>
      </c>
      <c r="C5292" s="168" t="s">
        <v>7632</v>
      </c>
      <c r="D5292" s="171">
        <v>2285</v>
      </c>
      <c r="E5292" s="171">
        <v>3170</v>
      </c>
      <c r="F5292" s="171">
        <v>3785</v>
      </c>
      <c r="G5292" s="171">
        <v>5505</v>
      </c>
      <c r="H5292" s="165">
        <f t="shared" si="92"/>
        <v>0.5758401453224341</v>
      </c>
    </row>
    <row r="5293" spans="1:8" x14ac:dyDescent="0.3">
      <c r="A5293" s="167" t="s">
        <v>7697</v>
      </c>
      <c r="B5293" s="168" t="s">
        <v>6203</v>
      </c>
      <c r="C5293" s="168" t="s">
        <v>7632</v>
      </c>
      <c r="D5293" s="171">
        <v>980</v>
      </c>
      <c r="E5293" s="171">
        <v>1980</v>
      </c>
      <c r="F5293" s="171">
        <v>3170</v>
      </c>
      <c r="G5293" s="171">
        <v>4530</v>
      </c>
      <c r="H5293" s="165">
        <f t="shared" si="92"/>
        <v>0.4370860927152318</v>
      </c>
    </row>
    <row r="5294" spans="1:8" x14ac:dyDescent="0.3">
      <c r="A5294" s="167" t="s">
        <v>7697</v>
      </c>
      <c r="B5294" s="168" t="s">
        <v>6204</v>
      </c>
      <c r="C5294" s="168" t="s">
        <v>7632</v>
      </c>
      <c r="D5294" s="171">
        <v>1135</v>
      </c>
      <c r="E5294" s="171">
        <v>3075</v>
      </c>
      <c r="F5294" s="171">
        <v>4555</v>
      </c>
      <c r="G5294" s="171">
        <v>5865</v>
      </c>
      <c r="H5294" s="165">
        <f t="shared" si="92"/>
        <v>0.52429667519181589</v>
      </c>
    </row>
    <row r="5295" spans="1:8" x14ac:dyDescent="0.3">
      <c r="A5295" s="167" t="s">
        <v>7697</v>
      </c>
      <c r="B5295" s="168" t="s">
        <v>6205</v>
      </c>
      <c r="C5295" s="168" t="s">
        <v>7632</v>
      </c>
      <c r="D5295" s="171">
        <v>3915</v>
      </c>
      <c r="E5295" s="171">
        <v>5155</v>
      </c>
      <c r="F5295" s="171">
        <v>6510</v>
      </c>
      <c r="G5295" s="171">
        <v>7360</v>
      </c>
      <c r="H5295" s="165">
        <f t="shared" si="92"/>
        <v>0.70040760869565222</v>
      </c>
    </row>
    <row r="5296" spans="1:8" x14ac:dyDescent="0.3">
      <c r="A5296" s="167" t="s">
        <v>7697</v>
      </c>
      <c r="B5296" s="168" t="s">
        <v>6206</v>
      </c>
      <c r="C5296" s="168" t="s">
        <v>7632</v>
      </c>
      <c r="D5296" s="171">
        <v>950</v>
      </c>
      <c r="E5296" s="171">
        <v>2185</v>
      </c>
      <c r="F5296" s="171">
        <v>2780</v>
      </c>
      <c r="G5296" s="171">
        <v>3475</v>
      </c>
      <c r="H5296" s="165">
        <f t="shared" si="92"/>
        <v>0.62877697841726621</v>
      </c>
    </row>
    <row r="5297" spans="1:8" x14ac:dyDescent="0.3">
      <c r="A5297" s="167" t="s">
        <v>7697</v>
      </c>
      <c r="B5297" s="168" t="s">
        <v>6207</v>
      </c>
      <c r="C5297" s="168" t="s">
        <v>7632</v>
      </c>
      <c r="D5297" s="171">
        <v>1885</v>
      </c>
      <c r="E5297" s="171">
        <v>3225</v>
      </c>
      <c r="F5297" s="171">
        <v>3670</v>
      </c>
      <c r="G5297" s="171">
        <v>3965</v>
      </c>
      <c r="H5297" s="165">
        <f t="shared" si="92"/>
        <v>0.81336696090794447</v>
      </c>
    </row>
    <row r="5298" spans="1:8" x14ac:dyDescent="0.3">
      <c r="A5298" s="167" t="s">
        <v>7697</v>
      </c>
      <c r="B5298" s="168" t="s">
        <v>6208</v>
      </c>
      <c r="C5298" s="168" t="s">
        <v>7632</v>
      </c>
      <c r="D5298" s="171">
        <v>2145</v>
      </c>
      <c r="E5298" s="171">
        <v>4585</v>
      </c>
      <c r="F5298" s="171">
        <v>5745</v>
      </c>
      <c r="G5298" s="171">
        <v>6365</v>
      </c>
      <c r="H5298" s="165">
        <f t="shared" si="92"/>
        <v>0.72034564021995284</v>
      </c>
    </row>
    <row r="5299" spans="1:8" x14ac:dyDescent="0.3">
      <c r="A5299" s="167" t="s">
        <v>7697</v>
      </c>
      <c r="B5299" s="168" t="s">
        <v>6209</v>
      </c>
      <c r="C5299" s="168" t="s">
        <v>7632</v>
      </c>
      <c r="D5299" s="171">
        <v>1590</v>
      </c>
      <c r="E5299" s="171">
        <v>2550</v>
      </c>
      <c r="F5299" s="171">
        <v>3600</v>
      </c>
      <c r="G5299" s="171">
        <v>4695</v>
      </c>
      <c r="H5299" s="165">
        <f t="shared" si="92"/>
        <v>0.54313099041533541</v>
      </c>
    </row>
    <row r="5300" spans="1:8" x14ac:dyDescent="0.3">
      <c r="A5300" s="167" t="s">
        <v>7697</v>
      </c>
      <c r="B5300" s="168" t="s">
        <v>6210</v>
      </c>
      <c r="C5300" s="168" t="s">
        <v>7632</v>
      </c>
      <c r="D5300" s="171">
        <v>1220</v>
      </c>
      <c r="E5300" s="171">
        <v>1970</v>
      </c>
      <c r="F5300" s="171">
        <v>2755</v>
      </c>
      <c r="G5300" s="171">
        <v>3735</v>
      </c>
      <c r="H5300" s="165">
        <f t="shared" si="92"/>
        <v>0.52744310575635878</v>
      </c>
    </row>
    <row r="5301" spans="1:8" x14ac:dyDescent="0.3">
      <c r="A5301" s="167" t="s">
        <v>7697</v>
      </c>
      <c r="B5301" s="168" t="s">
        <v>6211</v>
      </c>
      <c r="C5301" s="168" t="s">
        <v>7632</v>
      </c>
      <c r="D5301" s="171">
        <v>410</v>
      </c>
      <c r="E5301" s="171">
        <v>745</v>
      </c>
      <c r="F5301" s="171">
        <v>1555</v>
      </c>
      <c r="G5301" s="171">
        <v>4705</v>
      </c>
      <c r="H5301" s="165">
        <f t="shared" si="92"/>
        <v>0.15834218916046758</v>
      </c>
    </row>
    <row r="5302" spans="1:8" x14ac:dyDescent="0.3">
      <c r="A5302" s="167" t="s">
        <v>7697</v>
      </c>
      <c r="B5302" s="168" t="s">
        <v>6212</v>
      </c>
      <c r="C5302" s="168" t="s">
        <v>7632</v>
      </c>
      <c r="D5302" s="171">
        <v>2875</v>
      </c>
      <c r="E5302" s="171">
        <v>3965</v>
      </c>
      <c r="F5302" s="171">
        <v>7145</v>
      </c>
      <c r="G5302" s="171">
        <v>9890</v>
      </c>
      <c r="H5302" s="165">
        <f t="shared" si="92"/>
        <v>0.40091001011122346</v>
      </c>
    </row>
    <row r="5303" spans="1:8" x14ac:dyDescent="0.3">
      <c r="A5303" s="167" t="s">
        <v>7697</v>
      </c>
      <c r="B5303" s="168" t="s">
        <v>6213</v>
      </c>
      <c r="C5303" s="168" t="s">
        <v>7632</v>
      </c>
      <c r="D5303" s="171">
        <v>135</v>
      </c>
      <c r="E5303" s="171">
        <v>570</v>
      </c>
      <c r="F5303" s="171">
        <v>2800</v>
      </c>
      <c r="G5303" s="171">
        <v>3500</v>
      </c>
      <c r="H5303" s="165">
        <f t="shared" si="92"/>
        <v>0.16285714285714287</v>
      </c>
    </row>
    <row r="5304" spans="1:8" x14ac:dyDescent="0.3">
      <c r="A5304" s="167" t="s">
        <v>7697</v>
      </c>
      <c r="B5304" s="168" t="s">
        <v>6214</v>
      </c>
      <c r="C5304" s="168" t="s">
        <v>7632</v>
      </c>
      <c r="D5304" s="171">
        <v>630</v>
      </c>
      <c r="E5304" s="171">
        <v>1360</v>
      </c>
      <c r="F5304" s="171">
        <v>2210</v>
      </c>
      <c r="G5304" s="171">
        <v>2980</v>
      </c>
      <c r="H5304" s="165">
        <f t="shared" si="92"/>
        <v>0.4563758389261745</v>
      </c>
    </row>
    <row r="5305" spans="1:8" x14ac:dyDescent="0.3">
      <c r="A5305" s="167" t="s">
        <v>7697</v>
      </c>
      <c r="B5305" s="168" t="s">
        <v>6215</v>
      </c>
      <c r="C5305" s="168" t="s">
        <v>7632</v>
      </c>
      <c r="D5305" s="171">
        <v>760</v>
      </c>
      <c r="E5305" s="171">
        <v>2325</v>
      </c>
      <c r="F5305" s="171">
        <v>2775</v>
      </c>
      <c r="G5305" s="171">
        <v>3770</v>
      </c>
      <c r="H5305" s="165">
        <f t="shared" si="92"/>
        <v>0.61671087533156499</v>
      </c>
    </row>
    <row r="5306" spans="1:8" x14ac:dyDescent="0.3">
      <c r="A5306" s="167" t="s">
        <v>7697</v>
      </c>
      <c r="B5306" s="168" t="s">
        <v>6216</v>
      </c>
      <c r="C5306" s="168" t="s">
        <v>7632</v>
      </c>
      <c r="D5306" s="171">
        <v>645</v>
      </c>
      <c r="E5306" s="171">
        <v>945</v>
      </c>
      <c r="F5306" s="171">
        <v>1570</v>
      </c>
      <c r="G5306" s="171">
        <v>1820</v>
      </c>
      <c r="H5306" s="165">
        <f t="shared" si="92"/>
        <v>0.51923076923076927</v>
      </c>
    </row>
    <row r="5307" spans="1:8" x14ac:dyDescent="0.3">
      <c r="A5307" s="167" t="s">
        <v>7697</v>
      </c>
      <c r="B5307" s="168" t="s">
        <v>6217</v>
      </c>
      <c r="C5307" s="168" t="s">
        <v>7632</v>
      </c>
      <c r="D5307" s="171">
        <v>2380</v>
      </c>
      <c r="E5307" s="171">
        <v>3400</v>
      </c>
      <c r="F5307" s="171">
        <v>4240</v>
      </c>
      <c r="G5307" s="171">
        <v>4770</v>
      </c>
      <c r="H5307" s="165">
        <f t="shared" si="92"/>
        <v>0.71278825995807127</v>
      </c>
    </row>
    <row r="5308" spans="1:8" x14ac:dyDescent="0.3">
      <c r="A5308" s="167" t="s">
        <v>7697</v>
      </c>
      <c r="B5308" s="168" t="s">
        <v>6218</v>
      </c>
      <c r="C5308" s="168" t="s">
        <v>7632</v>
      </c>
      <c r="D5308" s="171">
        <v>2180</v>
      </c>
      <c r="E5308" s="171">
        <v>2570</v>
      </c>
      <c r="F5308" s="171">
        <v>2830</v>
      </c>
      <c r="G5308" s="171">
        <v>3615</v>
      </c>
      <c r="H5308" s="165">
        <f t="shared" si="92"/>
        <v>0.71092669432918398</v>
      </c>
    </row>
    <row r="5309" spans="1:8" x14ac:dyDescent="0.3">
      <c r="A5309" s="167" t="s">
        <v>7697</v>
      </c>
      <c r="B5309" s="168" t="s">
        <v>6219</v>
      </c>
      <c r="C5309" s="168" t="s">
        <v>7632</v>
      </c>
      <c r="D5309" s="171">
        <v>2240</v>
      </c>
      <c r="E5309" s="171">
        <v>3280</v>
      </c>
      <c r="F5309" s="171">
        <v>4105</v>
      </c>
      <c r="G5309" s="171">
        <v>4320</v>
      </c>
      <c r="H5309" s="165">
        <f t="shared" si="92"/>
        <v>0.7592592592592593</v>
      </c>
    </row>
    <row r="5310" spans="1:8" x14ac:dyDescent="0.3">
      <c r="A5310" s="167" t="s">
        <v>7697</v>
      </c>
      <c r="B5310" s="168" t="s">
        <v>6220</v>
      </c>
      <c r="C5310" s="168" t="s">
        <v>7632</v>
      </c>
      <c r="D5310" s="171">
        <v>1210</v>
      </c>
      <c r="E5310" s="171">
        <v>1435</v>
      </c>
      <c r="F5310" s="171">
        <v>1690</v>
      </c>
      <c r="G5310" s="171">
        <v>1785</v>
      </c>
      <c r="H5310" s="165">
        <f t="shared" si="92"/>
        <v>0.80392156862745101</v>
      </c>
    </row>
    <row r="5311" spans="1:8" x14ac:dyDescent="0.3">
      <c r="A5311" s="167" t="s">
        <v>7697</v>
      </c>
      <c r="B5311" s="168" t="s">
        <v>6221</v>
      </c>
      <c r="C5311" s="168" t="s">
        <v>7632</v>
      </c>
      <c r="D5311" s="171">
        <v>1860</v>
      </c>
      <c r="E5311" s="171">
        <v>2130</v>
      </c>
      <c r="F5311" s="171">
        <v>2410</v>
      </c>
      <c r="G5311" s="171">
        <v>2550</v>
      </c>
      <c r="H5311" s="165">
        <f t="shared" si="92"/>
        <v>0.83529411764705885</v>
      </c>
    </row>
    <row r="5312" spans="1:8" x14ac:dyDescent="0.3">
      <c r="A5312" s="167" t="s">
        <v>7697</v>
      </c>
      <c r="B5312" s="168" t="s">
        <v>6222</v>
      </c>
      <c r="C5312" s="168" t="s">
        <v>7632</v>
      </c>
      <c r="D5312" s="171">
        <v>970</v>
      </c>
      <c r="E5312" s="171">
        <v>1410</v>
      </c>
      <c r="F5312" s="171">
        <v>1810</v>
      </c>
      <c r="G5312" s="171">
        <v>2235</v>
      </c>
      <c r="H5312" s="165">
        <f t="shared" si="92"/>
        <v>0.63087248322147649</v>
      </c>
    </row>
    <row r="5313" spans="1:8" x14ac:dyDescent="0.3">
      <c r="A5313" s="167" t="s">
        <v>7697</v>
      </c>
      <c r="B5313" s="168" t="s">
        <v>6223</v>
      </c>
      <c r="C5313" s="168" t="s">
        <v>7632</v>
      </c>
      <c r="D5313" s="171">
        <v>1610</v>
      </c>
      <c r="E5313" s="171">
        <v>1980</v>
      </c>
      <c r="F5313" s="171">
        <v>2430</v>
      </c>
      <c r="G5313" s="171">
        <v>3095</v>
      </c>
      <c r="H5313" s="165">
        <f t="shared" si="92"/>
        <v>0.63974151857835215</v>
      </c>
    </row>
    <row r="5314" spans="1:8" x14ac:dyDescent="0.3">
      <c r="A5314" s="167" t="s">
        <v>7697</v>
      </c>
      <c r="B5314" s="168" t="s">
        <v>6224</v>
      </c>
      <c r="C5314" s="168" t="s">
        <v>7632</v>
      </c>
      <c r="D5314" s="171">
        <v>1295</v>
      </c>
      <c r="E5314" s="171">
        <v>1485</v>
      </c>
      <c r="F5314" s="171">
        <v>1865</v>
      </c>
      <c r="G5314" s="171">
        <v>2690</v>
      </c>
      <c r="H5314" s="165">
        <f t="shared" si="92"/>
        <v>0.55204460966542745</v>
      </c>
    </row>
    <row r="5315" spans="1:8" x14ac:dyDescent="0.3">
      <c r="A5315" s="167" t="s">
        <v>7697</v>
      </c>
      <c r="B5315" s="168" t="s">
        <v>6225</v>
      </c>
      <c r="C5315" s="168" t="s">
        <v>7632</v>
      </c>
      <c r="D5315" s="171">
        <v>570</v>
      </c>
      <c r="E5315" s="171">
        <v>780</v>
      </c>
      <c r="F5315" s="171">
        <v>1075</v>
      </c>
      <c r="G5315" s="171">
        <v>1605</v>
      </c>
      <c r="H5315" s="165">
        <f t="shared" si="92"/>
        <v>0.48598130841121495</v>
      </c>
    </row>
    <row r="5316" spans="1:8" x14ac:dyDescent="0.3">
      <c r="A5316" s="167" t="s">
        <v>7697</v>
      </c>
      <c r="B5316" s="168" t="s">
        <v>6226</v>
      </c>
      <c r="C5316" s="168" t="s">
        <v>7632</v>
      </c>
      <c r="D5316" s="171">
        <v>275</v>
      </c>
      <c r="E5316" s="171">
        <v>390</v>
      </c>
      <c r="F5316" s="171">
        <v>805</v>
      </c>
      <c r="G5316" s="171">
        <v>975</v>
      </c>
      <c r="H5316" s="165">
        <f t="shared" ref="H5316:H5379" si="93">E5316/G5316</f>
        <v>0.4</v>
      </c>
    </row>
    <row r="5317" spans="1:8" x14ac:dyDescent="0.3">
      <c r="A5317" s="167" t="s">
        <v>7697</v>
      </c>
      <c r="B5317" s="168" t="s">
        <v>6227</v>
      </c>
      <c r="C5317" s="168" t="s">
        <v>7632</v>
      </c>
      <c r="D5317" s="171">
        <v>1230</v>
      </c>
      <c r="E5317" s="171">
        <v>1990</v>
      </c>
      <c r="F5317" s="171">
        <v>2510</v>
      </c>
      <c r="G5317" s="171">
        <v>3330</v>
      </c>
      <c r="H5317" s="165">
        <f t="shared" si="93"/>
        <v>0.59759759759759756</v>
      </c>
    </row>
    <row r="5318" spans="1:8" x14ac:dyDescent="0.3">
      <c r="A5318" s="167" t="s">
        <v>7697</v>
      </c>
      <c r="B5318" s="168" t="s">
        <v>6228</v>
      </c>
      <c r="C5318" s="168" t="s">
        <v>7632</v>
      </c>
      <c r="D5318" s="171">
        <v>630</v>
      </c>
      <c r="E5318" s="171">
        <v>1070</v>
      </c>
      <c r="F5318" s="171">
        <v>1515</v>
      </c>
      <c r="G5318" s="171">
        <v>5145</v>
      </c>
      <c r="H5318" s="165">
        <f t="shared" si="93"/>
        <v>0.20796890184645286</v>
      </c>
    </row>
    <row r="5319" spans="1:8" x14ac:dyDescent="0.3">
      <c r="A5319" s="167" t="s">
        <v>7697</v>
      </c>
      <c r="B5319" s="168" t="s">
        <v>6229</v>
      </c>
      <c r="C5319" s="168" t="s">
        <v>7632</v>
      </c>
      <c r="D5319" s="171">
        <v>1095</v>
      </c>
      <c r="E5319" s="171">
        <v>1665</v>
      </c>
      <c r="F5319" s="171">
        <v>2135</v>
      </c>
      <c r="G5319" s="171">
        <v>4720</v>
      </c>
      <c r="H5319" s="165">
        <f t="shared" si="93"/>
        <v>0.3527542372881356</v>
      </c>
    </row>
    <row r="5320" spans="1:8" x14ac:dyDescent="0.3">
      <c r="A5320" s="167" t="s">
        <v>7697</v>
      </c>
      <c r="B5320" s="168" t="s">
        <v>6230</v>
      </c>
      <c r="C5320" s="168" t="s">
        <v>7632</v>
      </c>
      <c r="D5320" s="171">
        <v>960</v>
      </c>
      <c r="E5320" s="171">
        <v>1535</v>
      </c>
      <c r="F5320" s="171">
        <v>2210</v>
      </c>
      <c r="G5320" s="171">
        <v>5290</v>
      </c>
      <c r="H5320" s="165">
        <f t="shared" si="93"/>
        <v>0.29017013232514177</v>
      </c>
    </row>
    <row r="5321" spans="1:8" x14ac:dyDescent="0.3">
      <c r="A5321" s="167" t="s">
        <v>7697</v>
      </c>
      <c r="B5321" s="168" t="s">
        <v>6231</v>
      </c>
      <c r="C5321" s="168" t="s">
        <v>7632</v>
      </c>
      <c r="D5321" s="171">
        <v>625</v>
      </c>
      <c r="E5321" s="171">
        <v>975</v>
      </c>
      <c r="F5321" s="171">
        <v>1435</v>
      </c>
      <c r="G5321" s="171">
        <v>2970</v>
      </c>
      <c r="H5321" s="165">
        <f t="shared" si="93"/>
        <v>0.32828282828282829</v>
      </c>
    </row>
    <row r="5322" spans="1:8" x14ac:dyDescent="0.3">
      <c r="A5322" s="167" t="s">
        <v>7697</v>
      </c>
      <c r="B5322" s="168" t="s">
        <v>6232</v>
      </c>
      <c r="C5322" s="168" t="s">
        <v>7632</v>
      </c>
      <c r="D5322" s="171">
        <v>695</v>
      </c>
      <c r="E5322" s="171">
        <v>1215</v>
      </c>
      <c r="F5322" s="171">
        <v>1665</v>
      </c>
      <c r="G5322" s="171">
        <v>3120</v>
      </c>
      <c r="H5322" s="165">
        <f t="shared" si="93"/>
        <v>0.38942307692307693</v>
      </c>
    </row>
    <row r="5323" spans="1:8" x14ac:dyDescent="0.3">
      <c r="A5323" s="167" t="s">
        <v>7697</v>
      </c>
      <c r="B5323" s="168" t="s">
        <v>6233</v>
      </c>
      <c r="C5323" s="168" t="s">
        <v>7632</v>
      </c>
      <c r="D5323" s="171">
        <v>525</v>
      </c>
      <c r="E5323" s="171">
        <v>795</v>
      </c>
      <c r="F5323" s="171">
        <v>1095</v>
      </c>
      <c r="G5323" s="171">
        <v>1290</v>
      </c>
      <c r="H5323" s="165">
        <f t="shared" si="93"/>
        <v>0.61627906976744184</v>
      </c>
    </row>
    <row r="5324" spans="1:8" x14ac:dyDescent="0.3">
      <c r="A5324" s="167" t="s">
        <v>7697</v>
      </c>
      <c r="B5324" s="168" t="s">
        <v>6234</v>
      </c>
      <c r="C5324" s="168" t="s">
        <v>7632</v>
      </c>
      <c r="D5324" s="171">
        <v>1740</v>
      </c>
      <c r="E5324" s="171">
        <v>2415</v>
      </c>
      <c r="F5324" s="171">
        <v>2860</v>
      </c>
      <c r="G5324" s="171">
        <v>3340</v>
      </c>
      <c r="H5324" s="165">
        <f t="shared" si="93"/>
        <v>0.72305389221556882</v>
      </c>
    </row>
    <row r="5325" spans="1:8" x14ac:dyDescent="0.3">
      <c r="A5325" s="167" t="s">
        <v>7697</v>
      </c>
      <c r="B5325" s="168" t="s">
        <v>6235</v>
      </c>
      <c r="C5325" s="168" t="s">
        <v>7632</v>
      </c>
      <c r="D5325" s="171">
        <v>805</v>
      </c>
      <c r="E5325" s="171">
        <v>1420</v>
      </c>
      <c r="F5325" s="171">
        <v>1745</v>
      </c>
      <c r="G5325" s="171">
        <v>2100</v>
      </c>
      <c r="H5325" s="165">
        <f t="shared" si="93"/>
        <v>0.67619047619047623</v>
      </c>
    </row>
    <row r="5326" spans="1:8" x14ac:dyDescent="0.3">
      <c r="A5326" s="167" t="s">
        <v>7697</v>
      </c>
      <c r="B5326" s="168" t="s">
        <v>6236</v>
      </c>
      <c r="C5326" s="168" t="s">
        <v>7632</v>
      </c>
      <c r="D5326" s="171">
        <v>2075</v>
      </c>
      <c r="E5326" s="171">
        <v>3070</v>
      </c>
      <c r="F5326" s="171">
        <v>4045</v>
      </c>
      <c r="G5326" s="171">
        <v>5255</v>
      </c>
      <c r="H5326" s="165">
        <f t="shared" si="93"/>
        <v>0.58420551855375835</v>
      </c>
    </row>
    <row r="5327" spans="1:8" x14ac:dyDescent="0.3">
      <c r="A5327" s="167" t="s">
        <v>7697</v>
      </c>
      <c r="B5327" s="168" t="s">
        <v>6237</v>
      </c>
      <c r="C5327" s="168" t="s">
        <v>7632</v>
      </c>
      <c r="D5327" s="171">
        <v>1350</v>
      </c>
      <c r="E5327" s="171">
        <v>1785</v>
      </c>
      <c r="F5327" s="171">
        <v>2315</v>
      </c>
      <c r="G5327" s="171">
        <v>2950</v>
      </c>
      <c r="H5327" s="165">
        <f t="shared" si="93"/>
        <v>0.60508474576271187</v>
      </c>
    </row>
    <row r="5328" spans="1:8" x14ac:dyDescent="0.3">
      <c r="A5328" s="167" t="s">
        <v>7697</v>
      </c>
      <c r="B5328" s="168" t="s">
        <v>6238</v>
      </c>
      <c r="C5328" s="168" t="s">
        <v>7632</v>
      </c>
      <c r="D5328" s="171">
        <v>295</v>
      </c>
      <c r="E5328" s="171">
        <v>505</v>
      </c>
      <c r="F5328" s="171">
        <v>740</v>
      </c>
      <c r="G5328" s="171">
        <v>2495</v>
      </c>
      <c r="H5328" s="165">
        <f t="shared" si="93"/>
        <v>0.20240480961923848</v>
      </c>
    </row>
    <row r="5329" spans="1:8" x14ac:dyDescent="0.3">
      <c r="A5329" s="167" t="s">
        <v>7697</v>
      </c>
      <c r="B5329" s="168" t="s">
        <v>6239</v>
      </c>
      <c r="C5329" s="168" t="s">
        <v>7632</v>
      </c>
      <c r="D5329" s="171">
        <v>335</v>
      </c>
      <c r="E5329" s="171">
        <v>675</v>
      </c>
      <c r="F5329" s="171">
        <v>1295</v>
      </c>
      <c r="G5329" s="171">
        <v>3825</v>
      </c>
      <c r="H5329" s="165">
        <f t="shared" si="93"/>
        <v>0.17647058823529413</v>
      </c>
    </row>
    <row r="5330" spans="1:8" x14ac:dyDescent="0.3">
      <c r="A5330" s="167" t="s">
        <v>7697</v>
      </c>
      <c r="B5330" s="168" t="s">
        <v>6240</v>
      </c>
      <c r="C5330" s="168" t="s">
        <v>7632</v>
      </c>
      <c r="D5330" s="171">
        <v>1290</v>
      </c>
      <c r="E5330" s="171">
        <v>2300</v>
      </c>
      <c r="F5330" s="171">
        <v>3090</v>
      </c>
      <c r="G5330" s="171">
        <v>5925</v>
      </c>
      <c r="H5330" s="165">
        <f t="shared" si="93"/>
        <v>0.3881856540084388</v>
      </c>
    </row>
    <row r="5331" spans="1:8" x14ac:dyDescent="0.3">
      <c r="A5331" s="167" t="s">
        <v>7697</v>
      </c>
      <c r="B5331" s="168" t="s">
        <v>6241</v>
      </c>
      <c r="C5331" s="168" t="s">
        <v>7632</v>
      </c>
      <c r="D5331" s="171">
        <v>565</v>
      </c>
      <c r="E5331" s="171">
        <v>1240</v>
      </c>
      <c r="F5331" s="171">
        <v>1520</v>
      </c>
      <c r="G5331" s="171">
        <v>5195</v>
      </c>
      <c r="H5331" s="165">
        <f t="shared" si="93"/>
        <v>0.2386910490856593</v>
      </c>
    </row>
    <row r="5332" spans="1:8" x14ac:dyDescent="0.3">
      <c r="A5332" s="167" t="s">
        <v>7697</v>
      </c>
      <c r="B5332" s="168" t="s">
        <v>6242</v>
      </c>
      <c r="C5332" s="168" t="s">
        <v>7632</v>
      </c>
      <c r="D5332" s="171">
        <v>225</v>
      </c>
      <c r="E5332" s="171">
        <v>870</v>
      </c>
      <c r="F5332" s="171">
        <v>1440</v>
      </c>
      <c r="G5332" s="171">
        <v>4920</v>
      </c>
      <c r="H5332" s="165">
        <f t="shared" si="93"/>
        <v>0.17682926829268292</v>
      </c>
    </row>
    <row r="5333" spans="1:8" x14ac:dyDescent="0.3">
      <c r="A5333" s="167" t="s">
        <v>7697</v>
      </c>
      <c r="B5333" s="168" t="s">
        <v>6243</v>
      </c>
      <c r="C5333" s="168" t="s">
        <v>7632</v>
      </c>
      <c r="D5333" s="171">
        <v>610</v>
      </c>
      <c r="E5333" s="171">
        <v>1430</v>
      </c>
      <c r="F5333" s="171">
        <v>1965</v>
      </c>
      <c r="G5333" s="171">
        <v>4640</v>
      </c>
      <c r="H5333" s="165">
        <f t="shared" si="93"/>
        <v>0.30818965517241381</v>
      </c>
    </row>
    <row r="5334" spans="1:8" x14ac:dyDescent="0.3">
      <c r="A5334" s="167" t="s">
        <v>7697</v>
      </c>
      <c r="B5334" s="168" t="s">
        <v>6244</v>
      </c>
      <c r="C5334" s="168" t="s">
        <v>7632</v>
      </c>
      <c r="D5334" s="171">
        <v>2010</v>
      </c>
      <c r="E5334" s="171">
        <v>3205</v>
      </c>
      <c r="F5334" s="171">
        <v>3650</v>
      </c>
      <c r="G5334" s="171">
        <v>4745</v>
      </c>
      <c r="H5334" s="165">
        <f t="shared" si="93"/>
        <v>0.67544783983140144</v>
      </c>
    </row>
    <row r="5335" spans="1:8" x14ac:dyDescent="0.3">
      <c r="A5335" s="167" t="s">
        <v>7697</v>
      </c>
      <c r="B5335" s="168" t="s">
        <v>6245</v>
      </c>
      <c r="C5335" s="168" t="s">
        <v>7632</v>
      </c>
      <c r="D5335" s="171">
        <v>660</v>
      </c>
      <c r="E5335" s="171">
        <v>1035</v>
      </c>
      <c r="F5335" s="171">
        <v>1575</v>
      </c>
      <c r="G5335" s="171">
        <v>3860</v>
      </c>
      <c r="H5335" s="165">
        <f t="shared" si="93"/>
        <v>0.26813471502590674</v>
      </c>
    </row>
    <row r="5336" spans="1:8" x14ac:dyDescent="0.3">
      <c r="A5336" s="167" t="s">
        <v>7697</v>
      </c>
      <c r="B5336" s="168" t="s">
        <v>6246</v>
      </c>
      <c r="C5336" s="168" t="s">
        <v>7632</v>
      </c>
      <c r="D5336" s="171">
        <v>215</v>
      </c>
      <c r="E5336" s="171">
        <v>510</v>
      </c>
      <c r="F5336" s="171">
        <v>1360</v>
      </c>
      <c r="G5336" s="171">
        <v>3315</v>
      </c>
      <c r="H5336" s="165">
        <f t="shared" si="93"/>
        <v>0.15384615384615385</v>
      </c>
    </row>
    <row r="5337" spans="1:8" x14ac:dyDescent="0.3">
      <c r="A5337" s="167" t="s">
        <v>7697</v>
      </c>
      <c r="B5337" s="168" t="s">
        <v>6247</v>
      </c>
      <c r="C5337" s="168" t="s">
        <v>7632</v>
      </c>
      <c r="D5337" s="171">
        <v>24</v>
      </c>
      <c r="E5337" s="171">
        <v>100</v>
      </c>
      <c r="F5337" s="171">
        <v>255</v>
      </c>
      <c r="G5337" s="171">
        <v>1445</v>
      </c>
      <c r="H5337" s="165">
        <f t="shared" si="93"/>
        <v>6.9204152249134954E-2</v>
      </c>
    </row>
    <row r="5338" spans="1:8" x14ac:dyDescent="0.3">
      <c r="A5338" s="167" t="s">
        <v>7697</v>
      </c>
      <c r="B5338" s="168" t="s">
        <v>6248</v>
      </c>
      <c r="C5338" s="168" t="s">
        <v>7632</v>
      </c>
      <c r="D5338" s="171">
        <v>1145</v>
      </c>
      <c r="E5338" s="171">
        <v>2440</v>
      </c>
      <c r="F5338" s="171">
        <v>2930</v>
      </c>
      <c r="G5338" s="171">
        <v>3400</v>
      </c>
      <c r="H5338" s="165">
        <f t="shared" si="93"/>
        <v>0.71764705882352942</v>
      </c>
    </row>
    <row r="5339" spans="1:8" x14ac:dyDescent="0.3">
      <c r="A5339" s="167" t="s">
        <v>7697</v>
      </c>
      <c r="B5339" s="168" t="s">
        <v>6249</v>
      </c>
      <c r="C5339" s="168" t="s">
        <v>7632</v>
      </c>
      <c r="D5339" s="171">
        <v>525</v>
      </c>
      <c r="E5339" s="171">
        <v>1145</v>
      </c>
      <c r="F5339" s="171">
        <v>2210</v>
      </c>
      <c r="G5339" s="171">
        <v>3690</v>
      </c>
      <c r="H5339" s="165">
        <f t="shared" si="93"/>
        <v>0.31029810298102983</v>
      </c>
    </row>
    <row r="5340" spans="1:8" x14ac:dyDescent="0.3">
      <c r="A5340" s="167" t="s">
        <v>7697</v>
      </c>
      <c r="B5340" s="168" t="s">
        <v>6250</v>
      </c>
      <c r="C5340" s="168" t="s">
        <v>7632</v>
      </c>
      <c r="D5340" s="171">
        <v>395</v>
      </c>
      <c r="E5340" s="171">
        <v>775</v>
      </c>
      <c r="F5340" s="171">
        <v>1420</v>
      </c>
      <c r="G5340" s="171">
        <v>2885</v>
      </c>
      <c r="H5340" s="165">
        <f t="shared" si="93"/>
        <v>0.268630849220104</v>
      </c>
    </row>
    <row r="5341" spans="1:8" x14ac:dyDescent="0.3">
      <c r="A5341" s="167" t="s">
        <v>7697</v>
      </c>
      <c r="B5341" s="168" t="s">
        <v>6251</v>
      </c>
      <c r="C5341" s="168" t="s">
        <v>7632</v>
      </c>
      <c r="D5341" s="171">
        <v>570</v>
      </c>
      <c r="E5341" s="171">
        <v>1605</v>
      </c>
      <c r="F5341" s="171">
        <v>2525</v>
      </c>
      <c r="G5341" s="171">
        <v>3705</v>
      </c>
      <c r="H5341" s="165">
        <f t="shared" si="93"/>
        <v>0.4331983805668016</v>
      </c>
    </row>
    <row r="5342" spans="1:8" x14ac:dyDescent="0.3">
      <c r="A5342" s="167" t="s">
        <v>7697</v>
      </c>
      <c r="B5342" s="168" t="s">
        <v>6252</v>
      </c>
      <c r="C5342" s="168" t="s">
        <v>7632</v>
      </c>
      <c r="D5342" s="171">
        <v>185</v>
      </c>
      <c r="E5342" s="171">
        <v>520</v>
      </c>
      <c r="F5342" s="171">
        <v>1360</v>
      </c>
      <c r="G5342" s="171">
        <v>4280</v>
      </c>
      <c r="H5342" s="165">
        <f t="shared" si="93"/>
        <v>0.12149532710280374</v>
      </c>
    </row>
    <row r="5343" spans="1:8" x14ac:dyDescent="0.3">
      <c r="A5343" s="167" t="s">
        <v>7697</v>
      </c>
      <c r="B5343" s="168" t="s">
        <v>6253</v>
      </c>
      <c r="C5343" s="168" t="s">
        <v>7632</v>
      </c>
      <c r="D5343" s="171">
        <v>875</v>
      </c>
      <c r="E5343" s="171">
        <v>1845</v>
      </c>
      <c r="F5343" s="171">
        <v>2525</v>
      </c>
      <c r="G5343" s="171">
        <v>4315</v>
      </c>
      <c r="H5343" s="165">
        <f t="shared" si="93"/>
        <v>0.42757821552723058</v>
      </c>
    </row>
    <row r="5344" spans="1:8" x14ac:dyDescent="0.3">
      <c r="A5344" s="167" t="s">
        <v>7697</v>
      </c>
      <c r="B5344" s="168" t="s">
        <v>6254</v>
      </c>
      <c r="C5344" s="168" t="s">
        <v>7632</v>
      </c>
      <c r="D5344" s="171">
        <v>385</v>
      </c>
      <c r="E5344" s="171">
        <v>1130</v>
      </c>
      <c r="F5344" s="171">
        <v>1985</v>
      </c>
      <c r="G5344" s="171">
        <v>4780</v>
      </c>
      <c r="H5344" s="165">
        <f t="shared" si="93"/>
        <v>0.23640167364016737</v>
      </c>
    </row>
    <row r="5345" spans="1:8" x14ac:dyDescent="0.3">
      <c r="A5345" s="167" t="s">
        <v>7697</v>
      </c>
      <c r="B5345" s="168" t="s">
        <v>6255</v>
      </c>
      <c r="C5345" s="168" t="s">
        <v>7632</v>
      </c>
      <c r="D5345" s="171">
        <v>505</v>
      </c>
      <c r="E5345" s="171">
        <v>1025</v>
      </c>
      <c r="F5345" s="171">
        <v>1870</v>
      </c>
      <c r="G5345" s="171">
        <v>5600</v>
      </c>
      <c r="H5345" s="165">
        <f t="shared" si="93"/>
        <v>0.18303571428571427</v>
      </c>
    </row>
    <row r="5346" spans="1:8" x14ac:dyDescent="0.3">
      <c r="A5346" s="167" t="s">
        <v>7697</v>
      </c>
      <c r="B5346" s="168" t="s">
        <v>6256</v>
      </c>
      <c r="C5346" s="168" t="s">
        <v>7632</v>
      </c>
      <c r="D5346" s="171">
        <v>250</v>
      </c>
      <c r="E5346" s="171">
        <v>640</v>
      </c>
      <c r="F5346" s="171">
        <v>1625</v>
      </c>
      <c r="G5346" s="171">
        <v>3990</v>
      </c>
      <c r="H5346" s="165">
        <f t="shared" si="93"/>
        <v>0.16040100250626566</v>
      </c>
    </row>
    <row r="5347" spans="1:8" x14ac:dyDescent="0.3">
      <c r="A5347" s="167" t="s">
        <v>7697</v>
      </c>
      <c r="B5347" s="168" t="s">
        <v>6257</v>
      </c>
      <c r="C5347" s="168" t="s">
        <v>7632</v>
      </c>
      <c r="D5347" s="171">
        <v>460</v>
      </c>
      <c r="E5347" s="171">
        <v>1825</v>
      </c>
      <c r="F5347" s="171">
        <v>2690</v>
      </c>
      <c r="G5347" s="171">
        <v>4425</v>
      </c>
      <c r="H5347" s="165">
        <f t="shared" si="93"/>
        <v>0.41242937853107342</v>
      </c>
    </row>
    <row r="5348" spans="1:8" x14ac:dyDescent="0.3">
      <c r="A5348" s="167" t="s">
        <v>7697</v>
      </c>
      <c r="B5348" s="168" t="s">
        <v>6258</v>
      </c>
      <c r="C5348" s="168" t="s">
        <v>7632</v>
      </c>
      <c r="D5348" s="171">
        <v>850</v>
      </c>
      <c r="E5348" s="171">
        <v>1430</v>
      </c>
      <c r="F5348" s="171">
        <v>2540</v>
      </c>
      <c r="G5348" s="171">
        <v>3215</v>
      </c>
      <c r="H5348" s="165">
        <f t="shared" si="93"/>
        <v>0.44479004665629862</v>
      </c>
    </row>
    <row r="5349" spans="1:8" x14ac:dyDescent="0.3">
      <c r="A5349" s="167" t="s">
        <v>7697</v>
      </c>
      <c r="B5349" s="168" t="s">
        <v>6259</v>
      </c>
      <c r="C5349" s="168" t="s">
        <v>7632</v>
      </c>
      <c r="D5349" s="171">
        <v>1145</v>
      </c>
      <c r="E5349" s="171">
        <v>1645</v>
      </c>
      <c r="F5349" s="171">
        <v>2015</v>
      </c>
      <c r="G5349" s="171">
        <v>3440</v>
      </c>
      <c r="H5349" s="165">
        <f t="shared" si="93"/>
        <v>0.47819767441860467</v>
      </c>
    </row>
    <row r="5350" spans="1:8" x14ac:dyDescent="0.3">
      <c r="A5350" s="167" t="s">
        <v>7697</v>
      </c>
      <c r="B5350" s="168" t="s">
        <v>6260</v>
      </c>
      <c r="C5350" s="168" t="s">
        <v>7632</v>
      </c>
      <c r="D5350" s="171">
        <v>690</v>
      </c>
      <c r="E5350" s="171">
        <v>1390</v>
      </c>
      <c r="F5350" s="171">
        <v>2540</v>
      </c>
      <c r="G5350" s="171">
        <v>4035</v>
      </c>
      <c r="H5350" s="165">
        <f t="shared" si="93"/>
        <v>0.34448574969021067</v>
      </c>
    </row>
    <row r="5351" spans="1:8" x14ac:dyDescent="0.3">
      <c r="A5351" s="167" t="s">
        <v>7697</v>
      </c>
      <c r="B5351" s="168" t="s">
        <v>6261</v>
      </c>
      <c r="C5351" s="168" t="s">
        <v>7632</v>
      </c>
      <c r="D5351" s="171">
        <v>200</v>
      </c>
      <c r="E5351" s="171">
        <v>325</v>
      </c>
      <c r="F5351" s="171">
        <v>665</v>
      </c>
      <c r="G5351" s="171">
        <v>4250</v>
      </c>
      <c r="H5351" s="165">
        <f t="shared" si="93"/>
        <v>7.6470588235294124E-2</v>
      </c>
    </row>
    <row r="5352" spans="1:8" x14ac:dyDescent="0.3">
      <c r="A5352" s="167" t="s">
        <v>7697</v>
      </c>
      <c r="B5352" s="168" t="s">
        <v>6262</v>
      </c>
      <c r="C5352" s="168" t="s">
        <v>7632</v>
      </c>
      <c r="D5352" s="171">
        <v>250</v>
      </c>
      <c r="E5352" s="171">
        <v>295</v>
      </c>
      <c r="F5352" s="171">
        <v>400</v>
      </c>
      <c r="G5352" s="171">
        <v>2365</v>
      </c>
      <c r="H5352" s="165">
        <f t="shared" si="93"/>
        <v>0.12473572938689217</v>
      </c>
    </row>
    <row r="5353" spans="1:8" x14ac:dyDescent="0.3">
      <c r="A5353" s="167" t="s">
        <v>7697</v>
      </c>
      <c r="B5353" s="168" t="s">
        <v>6263</v>
      </c>
      <c r="C5353" s="168" t="s">
        <v>7632</v>
      </c>
      <c r="D5353" s="171">
        <v>315</v>
      </c>
      <c r="E5353" s="171">
        <v>530</v>
      </c>
      <c r="F5353" s="171">
        <v>975</v>
      </c>
      <c r="G5353" s="171">
        <v>4250</v>
      </c>
      <c r="H5353" s="165">
        <f t="shared" si="93"/>
        <v>0.12470588235294118</v>
      </c>
    </row>
    <row r="5354" spans="1:8" x14ac:dyDescent="0.3">
      <c r="A5354" s="167" t="s">
        <v>7697</v>
      </c>
      <c r="B5354" s="168" t="s">
        <v>6264</v>
      </c>
      <c r="C5354" s="168" t="s">
        <v>7632</v>
      </c>
      <c r="D5354" s="171">
        <v>100</v>
      </c>
      <c r="E5354" s="171">
        <v>270</v>
      </c>
      <c r="F5354" s="171">
        <v>630</v>
      </c>
      <c r="G5354" s="171">
        <v>3350</v>
      </c>
      <c r="H5354" s="165">
        <f t="shared" si="93"/>
        <v>8.0597014925373134E-2</v>
      </c>
    </row>
    <row r="5355" spans="1:8" x14ac:dyDescent="0.3">
      <c r="A5355" s="167" t="s">
        <v>7697</v>
      </c>
      <c r="B5355" s="168" t="s">
        <v>6265</v>
      </c>
      <c r="C5355" s="168" t="s">
        <v>7632</v>
      </c>
      <c r="D5355" s="171">
        <v>620</v>
      </c>
      <c r="E5355" s="171">
        <v>1265</v>
      </c>
      <c r="F5355" s="171">
        <v>2365</v>
      </c>
      <c r="G5355" s="171">
        <v>5505</v>
      </c>
      <c r="H5355" s="165">
        <f t="shared" si="93"/>
        <v>0.22979109900090827</v>
      </c>
    </row>
    <row r="5356" spans="1:8" x14ac:dyDescent="0.3">
      <c r="A5356" s="167" t="s">
        <v>7697</v>
      </c>
      <c r="B5356" s="168" t="s">
        <v>6266</v>
      </c>
      <c r="C5356" s="168" t="s">
        <v>7632</v>
      </c>
      <c r="D5356" s="171">
        <v>460</v>
      </c>
      <c r="E5356" s="171">
        <v>1100</v>
      </c>
      <c r="F5356" s="171">
        <v>1880</v>
      </c>
      <c r="G5356" s="171">
        <v>3535</v>
      </c>
      <c r="H5356" s="165">
        <f t="shared" si="93"/>
        <v>0.31117397454031115</v>
      </c>
    </row>
    <row r="5357" spans="1:8" x14ac:dyDescent="0.3">
      <c r="A5357" s="167" t="s">
        <v>7697</v>
      </c>
      <c r="B5357" s="168" t="s">
        <v>6267</v>
      </c>
      <c r="C5357" s="168" t="s">
        <v>7632</v>
      </c>
      <c r="D5357" s="171">
        <v>250</v>
      </c>
      <c r="E5357" s="171">
        <v>745</v>
      </c>
      <c r="F5357" s="171">
        <v>1990</v>
      </c>
      <c r="G5357" s="171">
        <v>5490</v>
      </c>
      <c r="H5357" s="165">
        <f t="shared" si="93"/>
        <v>0.13570127504553733</v>
      </c>
    </row>
    <row r="5358" spans="1:8" x14ac:dyDescent="0.3">
      <c r="A5358" s="167" t="s">
        <v>7697</v>
      </c>
      <c r="B5358" s="168" t="s">
        <v>6268</v>
      </c>
      <c r="C5358" s="168" t="s">
        <v>7632</v>
      </c>
      <c r="D5358" s="171">
        <v>1320</v>
      </c>
      <c r="E5358" s="171">
        <v>1970</v>
      </c>
      <c r="F5358" s="171">
        <v>2910</v>
      </c>
      <c r="G5358" s="171">
        <v>3280</v>
      </c>
      <c r="H5358" s="165">
        <f t="shared" si="93"/>
        <v>0.60060975609756095</v>
      </c>
    </row>
    <row r="5359" spans="1:8" x14ac:dyDescent="0.3">
      <c r="A5359" s="167" t="s">
        <v>7697</v>
      </c>
      <c r="B5359" s="168" t="s">
        <v>6269</v>
      </c>
      <c r="C5359" s="168" t="s">
        <v>7632</v>
      </c>
      <c r="D5359" s="171">
        <v>575</v>
      </c>
      <c r="E5359" s="171">
        <v>1380</v>
      </c>
      <c r="F5359" s="171">
        <v>1735</v>
      </c>
      <c r="G5359" s="171">
        <v>2705</v>
      </c>
      <c r="H5359" s="165">
        <f t="shared" si="93"/>
        <v>0.5101663585951941</v>
      </c>
    </row>
    <row r="5360" spans="1:8" x14ac:dyDescent="0.3">
      <c r="A5360" s="167" t="s">
        <v>7697</v>
      </c>
      <c r="B5360" s="168" t="s">
        <v>6270</v>
      </c>
      <c r="C5360" s="168" t="s">
        <v>7632</v>
      </c>
      <c r="D5360" s="171">
        <v>905</v>
      </c>
      <c r="E5360" s="171">
        <v>1960</v>
      </c>
      <c r="F5360" s="171">
        <v>2625</v>
      </c>
      <c r="G5360" s="171">
        <v>3410</v>
      </c>
      <c r="H5360" s="165">
        <f t="shared" si="93"/>
        <v>0.57478005865102644</v>
      </c>
    </row>
    <row r="5361" spans="1:8" x14ac:dyDescent="0.3">
      <c r="A5361" s="167" t="s">
        <v>7697</v>
      </c>
      <c r="B5361" s="168" t="s">
        <v>6271</v>
      </c>
      <c r="C5361" s="168" t="s">
        <v>7632</v>
      </c>
      <c r="D5361" s="171">
        <v>1285</v>
      </c>
      <c r="E5361" s="171">
        <v>1770</v>
      </c>
      <c r="F5361" s="171">
        <v>2530</v>
      </c>
      <c r="G5361" s="171">
        <v>3295</v>
      </c>
      <c r="H5361" s="165">
        <f t="shared" si="93"/>
        <v>0.53717754172989374</v>
      </c>
    </row>
    <row r="5362" spans="1:8" x14ac:dyDescent="0.3">
      <c r="A5362" s="167" t="s">
        <v>7697</v>
      </c>
      <c r="B5362" s="168" t="s">
        <v>6272</v>
      </c>
      <c r="C5362" s="168" t="s">
        <v>7632</v>
      </c>
      <c r="D5362" s="171">
        <v>2055</v>
      </c>
      <c r="E5362" s="171">
        <v>3415</v>
      </c>
      <c r="F5362" s="171">
        <v>3895</v>
      </c>
      <c r="G5362" s="171">
        <v>4420</v>
      </c>
      <c r="H5362" s="165">
        <f t="shared" si="93"/>
        <v>0.7726244343891403</v>
      </c>
    </row>
    <row r="5363" spans="1:8" x14ac:dyDescent="0.3">
      <c r="A5363" s="167" t="s">
        <v>7697</v>
      </c>
      <c r="B5363" s="168" t="s">
        <v>6273</v>
      </c>
      <c r="C5363" s="168" t="s">
        <v>7632</v>
      </c>
      <c r="D5363" s="171">
        <v>2300</v>
      </c>
      <c r="E5363" s="171">
        <v>3415</v>
      </c>
      <c r="F5363" s="171">
        <v>4170</v>
      </c>
      <c r="G5363" s="171">
        <v>4450</v>
      </c>
      <c r="H5363" s="165">
        <f t="shared" si="93"/>
        <v>0.76741573033707866</v>
      </c>
    </row>
    <row r="5364" spans="1:8" x14ac:dyDescent="0.3">
      <c r="A5364" s="167" t="s">
        <v>7697</v>
      </c>
      <c r="B5364" s="168" t="s">
        <v>6274</v>
      </c>
      <c r="C5364" s="168" t="s">
        <v>7632</v>
      </c>
      <c r="D5364" s="171">
        <v>1095</v>
      </c>
      <c r="E5364" s="171">
        <v>1820</v>
      </c>
      <c r="F5364" s="171">
        <v>2750</v>
      </c>
      <c r="G5364" s="171">
        <v>2905</v>
      </c>
      <c r="H5364" s="165">
        <f t="shared" si="93"/>
        <v>0.62650602409638556</v>
      </c>
    </row>
    <row r="5365" spans="1:8" x14ac:dyDescent="0.3">
      <c r="A5365" s="167" t="s">
        <v>7697</v>
      </c>
      <c r="B5365" s="168" t="s">
        <v>6275</v>
      </c>
      <c r="C5365" s="168" t="s">
        <v>7632</v>
      </c>
      <c r="D5365" s="171">
        <v>2805</v>
      </c>
      <c r="E5365" s="171">
        <v>4200</v>
      </c>
      <c r="F5365" s="171">
        <v>5280</v>
      </c>
      <c r="G5365" s="171">
        <v>5990</v>
      </c>
      <c r="H5365" s="165">
        <f t="shared" si="93"/>
        <v>0.70116861435726208</v>
      </c>
    </row>
    <row r="5366" spans="1:8" x14ac:dyDescent="0.3">
      <c r="A5366" s="167" t="s">
        <v>7697</v>
      </c>
      <c r="B5366" s="168" t="s">
        <v>6276</v>
      </c>
      <c r="C5366" s="168" t="s">
        <v>7632</v>
      </c>
      <c r="D5366" s="171">
        <v>2660</v>
      </c>
      <c r="E5366" s="171">
        <v>3280</v>
      </c>
      <c r="F5366" s="171">
        <v>4820</v>
      </c>
      <c r="G5366" s="171">
        <v>5705</v>
      </c>
      <c r="H5366" s="165">
        <f t="shared" si="93"/>
        <v>0.57493426818580196</v>
      </c>
    </row>
    <row r="5367" spans="1:8" x14ac:dyDescent="0.3">
      <c r="A5367" s="167" t="s">
        <v>7697</v>
      </c>
      <c r="B5367" s="168" t="s">
        <v>6277</v>
      </c>
      <c r="C5367" s="168" t="s">
        <v>7632</v>
      </c>
      <c r="D5367" s="171">
        <v>1060</v>
      </c>
      <c r="E5367" s="171">
        <v>2055</v>
      </c>
      <c r="F5367" s="171">
        <v>2790</v>
      </c>
      <c r="G5367" s="171">
        <v>4250</v>
      </c>
      <c r="H5367" s="165">
        <f t="shared" si="93"/>
        <v>0.48352941176470587</v>
      </c>
    </row>
    <row r="5368" spans="1:8" x14ac:dyDescent="0.3">
      <c r="A5368" s="167" t="s">
        <v>7697</v>
      </c>
      <c r="B5368" s="168" t="s">
        <v>6278</v>
      </c>
      <c r="C5368" s="168" t="s">
        <v>7632</v>
      </c>
      <c r="D5368" s="171">
        <v>2125</v>
      </c>
      <c r="E5368" s="171">
        <v>2640</v>
      </c>
      <c r="F5368" s="171">
        <v>3120</v>
      </c>
      <c r="G5368" s="171">
        <v>3480</v>
      </c>
      <c r="H5368" s="165">
        <f t="shared" si="93"/>
        <v>0.75862068965517238</v>
      </c>
    </row>
    <row r="5369" spans="1:8" x14ac:dyDescent="0.3">
      <c r="A5369" s="167" t="s">
        <v>7697</v>
      </c>
      <c r="B5369" s="168" t="s">
        <v>6279</v>
      </c>
      <c r="C5369" s="168" t="s">
        <v>7632</v>
      </c>
      <c r="D5369" s="171">
        <v>1955</v>
      </c>
      <c r="E5369" s="171">
        <v>2970</v>
      </c>
      <c r="F5369" s="171">
        <v>4680</v>
      </c>
      <c r="G5369" s="171">
        <v>5345</v>
      </c>
      <c r="H5369" s="165">
        <f t="shared" si="93"/>
        <v>0.55565949485500465</v>
      </c>
    </row>
    <row r="5370" spans="1:8" x14ac:dyDescent="0.3">
      <c r="A5370" s="167" t="s">
        <v>7697</v>
      </c>
      <c r="B5370" s="168" t="s">
        <v>6280</v>
      </c>
      <c r="C5370" s="168" t="s">
        <v>7632</v>
      </c>
      <c r="D5370" s="171">
        <v>1610</v>
      </c>
      <c r="E5370" s="171">
        <v>2290</v>
      </c>
      <c r="F5370" s="171">
        <v>3000</v>
      </c>
      <c r="G5370" s="171">
        <v>3600</v>
      </c>
      <c r="H5370" s="165">
        <f t="shared" si="93"/>
        <v>0.63611111111111107</v>
      </c>
    </row>
    <row r="5371" spans="1:8" x14ac:dyDescent="0.3">
      <c r="A5371" s="167" t="s">
        <v>7697</v>
      </c>
      <c r="B5371" s="168" t="s">
        <v>6281</v>
      </c>
      <c r="C5371" s="168" t="s">
        <v>7632</v>
      </c>
      <c r="D5371" s="171">
        <v>2000</v>
      </c>
      <c r="E5371" s="171">
        <v>3425</v>
      </c>
      <c r="F5371" s="171">
        <v>4245</v>
      </c>
      <c r="G5371" s="171">
        <v>4715</v>
      </c>
      <c r="H5371" s="165">
        <f t="shared" si="93"/>
        <v>0.72640509013785792</v>
      </c>
    </row>
    <row r="5372" spans="1:8" x14ac:dyDescent="0.3">
      <c r="A5372" s="167" t="s">
        <v>7697</v>
      </c>
      <c r="B5372" s="168" t="s">
        <v>6282</v>
      </c>
      <c r="C5372" s="168" t="s">
        <v>7632</v>
      </c>
      <c r="D5372" s="171">
        <v>995</v>
      </c>
      <c r="E5372" s="171">
        <v>2745</v>
      </c>
      <c r="F5372" s="171">
        <v>3720</v>
      </c>
      <c r="G5372" s="171">
        <v>5005</v>
      </c>
      <c r="H5372" s="165">
        <f t="shared" si="93"/>
        <v>0.54845154845154842</v>
      </c>
    </row>
    <row r="5373" spans="1:8" x14ac:dyDescent="0.3">
      <c r="A5373" s="167" t="s">
        <v>7697</v>
      </c>
      <c r="B5373" s="168" t="s">
        <v>6283</v>
      </c>
      <c r="C5373" s="168" t="s">
        <v>7632</v>
      </c>
      <c r="D5373" s="171">
        <v>525</v>
      </c>
      <c r="E5373" s="171">
        <v>855</v>
      </c>
      <c r="F5373" s="171">
        <v>1470</v>
      </c>
      <c r="G5373" s="171">
        <v>3660</v>
      </c>
      <c r="H5373" s="165">
        <f t="shared" si="93"/>
        <v>0.23360655737704919</v>
      </c>
    </row>
    <row r="5374" spans="1:8" x14ac:dyDescent="0.3">
      <c r="A5374" s="167" t="s">
        <v>7697</v>
      </c>
      <c r="B5374" s="168" t="s">
        <v>6284</v>
      </c>
      <c r="C5374" s="168" t="s">
        <v>7632</v>
      </c>
      <c r="D5374" s="171">
        <v>1270</v>
      </c>
      <c r="E5374" s="171">
        <v>2805</v>
      </c>
      <c r="F5374" s="171">
        <v>4600</v>
      </c>
      <c r="G5374" s="171">
        <v>7340</v>
      </c>
      <c r="H5374" s="165">
        <f t="shared" si="93"/>
        <v>0.38215258855585832</v>
      </c>
    </row>
    <row r="5375" spans="1:8" x14ac:dyDescent="0.3">
      <c r="A5375" s="167" t="s">
        <v>7697</v>
      </c>
      <c r="B5375" s="168" t="s">
        <v>6285</v>
      </c>
      <c r="C5375" s="168" t="s">
        <v>7632</v>
      </c>
      <c r="D5375" s="171">
        <v>1330</v>
      </c>
      <c r="E5375" s="171">
        <v>1975</v>
      </c>
      <c r="F5375" s="171">
        <v>3095</v>
      </c>
      <c r="G5375" s="171">
        <v>5460</v>
      </c>
      <c r="H5375" s="165">
        <f t="shared" si="93"/>
        <v>0.36172161172161171</v>
      </c>
    </row>
    <row r="5376" spans="1:8" x14ac:dyDescent="0.3">
      <c r="A5376" s="167" t="s">
        <v>7697</v>
      </c>
      <c r="B5376" s="168" t="s">
        <v>6286</v>
      </c>
      <c r="C5376" s="168" t="s">
        <v>7632</v>
      </c>
      <c r="D5376" s="171">
        <v>1955</v>
      </c>
      <c r="E5376" s="171">
        <v>3125</v>
      </c>
      <c r="F5376" s="171">
        <v>4110</v>
      </c>
      <c r="G5376" s="171">
        <v>5630</v>
      </c>
      <c r="H5376" s="165">
        <f t="shared" si="93"/>
        <v>0.55506216696269983</v>
      </c>
    </row>
    <row r="5377" spans="1:8" x14ac:dyDescent="0.3">
      <c r="A5377" s="167" t="s">
        <v>7697</v>
      </c>
      <c r="B5377" s="168" t="s">
        <v>6287</v>
      </c>
      <c r="C5377" s="168" t="s">
        <v>7632</v>
      </c>
      <c r="D5377" s="171">
        <v>480</v>
      </c>
      <c r="E5377" s="171">
        <v>1685</v>
      </c>
      <c r="F5377" s="171">
        <v>3600</v>
      </c>
      <c r="G5377" s="171">
        <v>7385</v>
      </c>
      <c r="H5377" s="165">
        <f t="shared" si="93"/>
        <v>0.22816519972918078</v>
      </c>
    </row>
    <row r="5378" spans="1:8" x14ac:dyDescent="0.3">
      <c r="A5378" s="167" t="s">
        <v>7697</v>
      </c>
      <c r="B5378" s="168" t="s">
        <v>6288</v>
      </c>
      <c r="C5378" s="168" t="s">
        <v>7632</v>
      </c>
      <c r="D5378" s="171">
        <v>525</v>
      </c>
      <c r="E5378" s="171">
        <v>1295</v>
      </c>
      <c r="F5378" s="171">
        <v>1840</v>
      </c>
      <c r="G5378" s="171">
        <v>4080</v>
      </c>
      <c r="H5378" s="165">
        <f t="shared" si="93"/>
        <v>0.31740196078431371</v>
      </c>
    </row>
    <row r="5379" spans="1:8" x14ac:dyDescent="0.3">
      <c r="A5379" s="167" t="s">
        <v>7697</v>
      </c>
      <c r="B5379" s="168" t="s">
        <v>6289</v>
      </c>
      <c r="C5379" s="168" t="s">
        <v>7632</v>
      </c>
      <c r="D5379" s="171">
        <v>985</v>
      </c>
      <c r="E5379" s="171">
        <v>1185</v>
      </c>
      <c r="F5379" s="171">
        <v>1925</v>
      </c>
      <c r="G5379" s="171">
        <v>3665</v>
      </c>
      <c r="H5379" s="165">
        <f t="shared" si="93"/>
        <v>0.32332878581173263</v>
      </c>
    </row>
    <row r="5380" spans="1:8" x14ac:dyDescent="0.3">
      <c r="A5380" s="167" t="s">
        <v>7697</v>
      </c>
      <c r="B5380" s="168" t="s">
        <v>6290</v>
      </c>
      <c r="C5380" s="168" t="s">
        <v>7632</v>
      </c>
      <c r="D5380" s="171">
        <v>1355</v>
      </c>
      <c r="E5380" s="171">
        <v>2335</v>
      </c>
      <c r="F5380" s="171">
        <v>2850</v>
      </c>
      <c r="G5380" s="171">
        <v>3785</v>
      </c>
      <c r="H5380" s="165">
        <f t="shared" ref="H5380:H5443" si="94">E5380/G5380</f>
        <v>0.61690885072655222</v>
      </c>
    </row>
    <row r="5381" spans="1:8" x14ac:dyDescent="0.3">
      <c r="A5381" s="167" t="s">
        <v>7697</v>
      </c>
      <c r="B5381" s="168" t="s">
        <v>6291</v>
      </c>
      <c r="C5381" s="168" t="s">
        <v>7632</v>
      </c>
      <c r="D5381" s="171">
        <v>2660</v>
      </c>
      <c r="E5381" s="171">
        <v>2860</v>
      </c>
      <c r="F5381" s="171">
        <v>3115</v>
      </c>
      <c r="G5381" s="171">
        <v>3440</v>
      </c>
      <c r="H5381" s="165">
        <f t="shared" si="94"/>
        <v>0.83139534883720934</v>
      </c>
    </row>
    <row r="5382" spans="1:8" x14ac:dyDescent="0.3">
      <c r="A5382" s="167" t="s">
        <v>7697</v>
      </c>
      <c r="B5382" s="168" t="s">
        <v>6292</v>
      </c>
      <c r="C5382" s="168" t="s">
        <v>7632</v>
      </c>
      <c r="D5382" s="171">
        <v>1100</v>
      </c>
      <c r="E5382" s="171">
        <v>1360</v>
      </c>
      <c r="F5382" s="171">
        <v>1685</v>
      </c>
      <c r="G5382" s="171">
        <v>2310</v>
      </c>
      <c r="H5382" s="165">
        <f t="shared" si="94"/>
        <v>0.58874458874458879</v>
      </c>
    </row>
    <row r="5383" spans="1:8" x14ac:dyDescent="0.3">
      <c r="A5383" s="167" t="s">
        <v>7697</v>
      </c>
      <c r="B5383" s="168" t="s">
        <v>6293</v>
      </c>
      <c r="C5383" s="168" t="s">
        <v>7632</v>
      </c>
      <c r="D5383" s="171">
        <v>365</v>
      </c>
      <c r="E5383" s="171">
        <v>790</v>
      </c>
      <c r="F5383" s="171">
        <v>1710</v>
      </c>
      <c r="G5383" s="171">
        <v>3790</v>
      </c>
      <c r="H5383" s="165">
        <f t="shared" si="94"/>
        <v>0.20844327176781002</v>
      </c>
    </row>
    <row r="5384" spans="1:8" x14ac:dyDescent="0.3">
      <c r="A5384" s="167" t="s">
        <v>7697</v>
      </c>
      <c r="B5384" s="168" t="s">
        <v>6294</v>
      </c>
      <c r="C5384" s="168" t="s">
        <v>7632</v>
      </c>
      <c r="D5384" s="171">
        <v>625</v>
      </c>
      <c r="E5384" s="171">
        <v>880</v>
      </c>
      <c r="F5384" s="171">
        <v>1395</v>
      </c>
      <c r="G5384" s="171">
        <v>2140</v>
      </c>
      <c r="H5384" s="165">
        <f t="shared" si="94"/>
        <v>0.41121495327102803</v>
      </c>
    </row>
    <row r="5385" spans="1:8" x14ac:dyDescent="0.3">
      <c r="A5385" s="167" t="s">
        <v>7697</v>
      </c>
      <c r="B5385" s="168" t="s">
        <v>6295</v>
      </c>
      <c r="C5385" s="168" t="s">
        <v>7632</v>
      </c>
      <c r="D5385" s="171">
        <v>420</v>
      </c>
      <c r="E5385" s="171">
        <v>1065</v>
      </c>
      <c r="F5385" s="171">
        <v>1600</v>
      </c>
      <c r="G5385" s="171">
        <v>2580</v>
      </c>
      <c r="H5385" s="165">
        <f t="shared" si="94"/>
        <v>0.41279069767441862</v>
      </c>
    </row>
    <row r="5386" spans="1:8" x14ac:dyDescent="0.3">
      <c r="A5386" s="167" t="s">
        <v>7697</v>
      </c>
      <c r="B5386" s="168" t="s">
        <v>6296</v>
      </c>
      <c r="C5386" s="168" t="s">
        <v>7632</v>
      </c>
      <c r="D5386" s="171">
        <v>745</v>
      </c>
      <c r="E5386" s="171">
        <v>1100</v>
      </c>
      <c r="F5386" s="171">
        <v>1240</v>
      </c>
      <c r="G5386" s="171">
        <v>2630</v>
      </c>
      <c r="H5386" s="165">
        <f t="shared" si="94"/>
        <v>0.41825095057034223</v>
      </c>
    </row>
    <row r="5387" spans="1:8" x14ac:dyDescent="0.3">
      <c r="A5387" s="167" t="s">
        <v>7697</v>
      </c>
      <c r="B5387" s="168" t="s">
        <v>6297</v>
      </c>
      <c r="C5387" s="168" t="s">
        <v>7632</v>
      </c>
      <c r="D5387" s="171">
        <v>935</v>
      </c>
      <c r="E5387" s="171">
        <v>2270</v>
      </c>
      <c r="F5387" s="171">
        <v>2910</v>
      </c>
      <c r="G5387" s="171">
        <v>3820</v>
      </c>
      <c r="H5387" s="165">
        <f t="shared" si="94"/>
        <v>0.59424083769633507</v>
      </c>
    </row>
    <row r="5388" spans="1:8" x14ac:dyDescent="0.3">
      <c r="A5388" s="167" t="s">
        <v>7697</v>
      </c>
      <c r="B5388" s="168" t="s">
        <v>6298</v>
      </c>
      <c r="C5388" s="168" t="s">
        <v>7632</v>
      </c>
      <c r="D5388" s="171">
        <v>0</v>
      </c>
      <c r="E5388" s="171">
        <v>0</v>
      </c>
      <c r="F5388" s="171">
        <v>0</v>
      </c>
      <c r="G5388" s="171">
        <v>0</v>
      </c>
      <c r="H5388" s="165" t="e">
        <f t="shared" si="94"/>
        <v>#DIV/0!</v>
      </c>
    </row>
    <row r="5389" spans="1:8" x14ac:dyDescent="0.3">
      <c r="A5389" s="167" t="s">
        <v>7697</v>
      </c>
      <c r="B5389" s="168" t="s">
        <v>6299</v>
      </c>
      <c r="C5389" s="168" t="s">
        <v>7632</v>
      </c>
      <c r="D5389" s="171">
        <v>0</v>
      </c>
      <c r="E5389" s="171">
        <v>0</v>
      </c>
      <c r="F5389" s="171">
        <v>0</v>
      </c>
      <c r="G5389" s="171">
        <v>0</v>
      </c>
      <c r="H5389" s="165" t="e">
        <f t="shared" si="94"/>
        <v>#DIV/0!</v>
      </c>
    </row>
    <row r="5390" spans="1:8" x14ac:dyDescent="0.3">
      <c r="A5390" s="167" t="s">
        <v>7697</v>
      </c>
      <c r="B5390" s="168" t="s">
        <v>6300</v>
      </c>
      <c r="C5390" s="168" t="s">
        <v>182</v>
      </c>
      <c r="D5390" s="171">
        <v>340</v>
      </c>
      <c r="E5390" s="171">
        <v>665</v>
      </c>
      <c r="F5390" s="171">
        <v>1075</v>
      </c>
      <c r="G5390" s="171">
        <v>1670</v>
      </c>
      <c r="H5390" s="165">
        <f t="shared" si="94"/>
        <v>0.39820359281437123</v>
      </c>
    </row>
    <row r="5391" spans="1:8" x14ac:dyDescent="0.3">
      <c r="A5391" s="167" t="s">
        <v>7697</v>
      </c>
      <c r="B5391" s="168" t="s">
        <v>6301</v>
      </c>
      <c r="C5391" s="168" t="s">
        <v>182</v>
      </c>
      <c r="D5391" s="171">
        <v>580</v>
      </c>
      <c r="E5391" s="171">
        <v>980</v>
      </c>
      <c r="F5391" s="171">
        <v>1605</v>
      </c>
      <c r="G5391" s="171">
        <v>2260</v>
      </c>
      <c r="H5391" s="165">
        <f t="shared" si="94"/>
        <v>0.4336283185840708</v>
      </c>
    </row>
    <row r="5392" spans="1:8" x14ac:dyDescent="0.3">
      <c r="A5392" s="167" t="s">
        <v>7697</v>
      </c>
      <c r="B5392" s="168" t="s">
        <v>6302</v>
      </c>
      <c r="C5392" s="168" t="s">
        <v>182</v>
      </c>
      <c r="D5392" s="171">
        <v>715</v>
      </c>
      <c r="E5392" s="171">
        <v>1155</v>
      </c>
      <c r="F5392" s="171">
        <v>1590</v>
      </c>
      <c r="G5392" s="171">
        <v>2070</v>
      </c>
      <c r="H5392" s="165">
        <f t="shared" si="94"/>
        <v>0.55797101449275366</v>
      </c>
    </row>
    <row r="5393" spans="1:8" x14ac:dyDescent="0.3">
      <c r="A5393" s="167" t="s">
        <v>7697</v>
      </c>
      <c r="B5393" s="168" t="s">
        <v>6303</v>
      </c>
      <c r="C5393" s="168" t="s">
        <v>182</v>
      </c>
      <c r="D5393" s="171">
        <v>475</v>
      </c>
      <c r="E5393" s="171">
        <v>860</v>
      </c>
      <c r="F5393" s="171">
        <v>1195</v>
      </c>
      <c r="G5393" s="171">
        <v>1825</v>
      </c>
      <c r="H5393" s="165">
        <f t="shared" si="94"/>
        <v>0.47123287671232877</v>
      </c>
    </row>
    <row r="5394" spans="1:8" x14ac:dyDescent="0.3">
      <c r="A5394" s="167" t="s">
        <v>7697</v>
      </c>
      <c r="B5394" s="168" t="s">
        <v>6304</v>
      </c>
      <c r="C5394" s="168" t="s">
        <v>182</v>
      </c>
      <c r="D5394" s="171">
        <v>970</v>
      </c>
      <c r="E5394" s="171">
        <v>1390</v>
      </c>
      <c r="F5394" s="171">
        <v>2030</v>
      </c>
      <c r="G5394" s="171">
        <v>3605</v>
      </c>
      <c r="H5394" s="165">
        <f t="shared" si="94"/>
        <v>0.3855755894590846</v>
      </c>
    </row>
    <row r="5395" spans="1:8" x14ac:dyDescent="0.3">
      <c r="A5395" s="167" t="s">
        <v>7697</v>
      </c>
      <c r="B5395" s="168" t="s">
        <v>6305</v>
      </c>
      <c r="C5395" s="168" t="s">
        <v>7633</v>
      </c>
      <c r="D5395" s="171">
        <v>560</v>
      </c>
      <c r="E5395" s="171">
        <v>820</v>
      </c>
      <c r="F5395" s="171">
        <v>1185</v>
      </c>
      <c r="G5395" s="171">
        <v>2710</v>
      </c>
      <c r="H5395" s="165">
        <f t="shared" si="94"/>
        <v>0.30258302583025831</v>
      </c>
    </row>
    <row r="5396" spans="1:8" x14ac:dyDescent="0.3">
      <c r="A5396" s="167" t="s">
        <v>7697</v>
      </c>
      <c r="B5396" s="168" t="s">
        <v>6306</v>
      </c>
      <c r="C5396" s="168" t="s">
        <v>7633</v>
      </c>
      <c r="D5396" s="171">
        <v>1235</v>
      </c>
      <c r="E5396" s="171">
        <v>1870</v>
      </c>
      <c r="F5396" s="171">
        <v>2865</v>
      </c>
      <c r="G5396" s="171">
        <v>5030</v>
      </c>
      <c r="H5396" s="165">
        <f t="shared" si="94"/>
        <v>0.37176938369781309</v>
      </c>
    </row>
    <row r="5397" spans="1:8" x14ac:dyDescent="0.3">
      <c r="A5397" s="167" t="s">
        <v>7697</v>
      </c>
      <c r="B5397" s="168" t="s">
        <v>6307</v>
      </c>
      <c r="C5397" s="168" t="s">
        <v>7633</v>
      </c>
      <c r="D5397" s="171">
        <v>1375</v>
      </c>
      <c r="E5397" s="171">
        <v>2555</v>
      </c>
      <c r="F5397" s="171">
        <v>3350</v>
      </c>
      <c r="G5397" s="171">
        <v>4300</v>
      </c>
      <c r="H5397" s="165">
        <f t="shared" si="94"/>
        <v>0.59418604651162787</v>
      </c>
    </row>
    <row r="5398" spans="1:8" x14ac:dyDescent="0.3">
      <c r="A5398" s="167" t="s">
        <v>7697</v>
      </c>
      <c r="B5398" s="168" t="s">
        <v>6308</v>
      </c>
      <c r="C5398" s="168" t="s">
        <v>7633</v>
      </c>
      <c r="D5398" s="171">
        <v>535</v>
      </c>
      <c r="E5398" s="171">
        <v>790</v>
      </c>
      <c r="F5398" s="171">
        <v>1260</v>
      </c>
      <c r="G5398" s="171">
        <v>1865</v>
      </c>
      <c r="H5398" s="165">
        <f t="shared" si="94"/>
        <v>0.42359249329758714</v>
      </c>
    </row>
    <row r="5399" spans="1:8" x14ac:dyDescent="0.3">
      <c r="A5399" s="167" t="s">
        <v>7697</v>
      </c>
      <c r="B5399" s="168" t="s">
        <v>6309</v>
      </c>
      <c r="C5399" s="168" t="s">
        <v>7633</v>
      </c>
      <c r="D5399" s="171">
        <v>1375</v>
      </c>
      <c r="E5399" s="171">
        <v>2465</v>
      </c>
      <c r="F5399" s="171">
        <v>3405</v>
      </c>
      <c r="G5399" s="171">
        <v>5870</v>
      </c>
      <c r="H5399" s="165">
        <f t="shared" si="94"/>
        <v>0.41993185689948892</v>
      </c>
    </row>
    <row r="5400" spans="1:8" x14ac:dyDescent="0.3">
      <c r="A5400" s="167" t="s">
        <v>7697</v>
      </c>
      <c r="B5400" s="168" t="s">
        <v>6310</v>
      </c>
      <c r="C5400" s="168" t="s">
        <v>185</v>
      </c>
      <c r="D5400" s="171">
        <v>1090</v>
      </c>
      <c r="E5400" s="171">
        <v>2150</v>
      </c>
      <c r="F5400" s="171">
        <v>3255</v>
      </c>
      <c r="G5400" s="171">
        <v>3955</v>
      </c>
      <c r="H5400" s="165">
        <f t="shared" si="94"/>
        <v>0.54361567635903918</v>
      </c>
    </row>
    <row r="5401" spans="1:8" x14ac:dyDescent="0.3">
      <c r="A5401" s="167" t="s">
        <v>7697</v>
      </c>
      <c r="B5401" s="168" t="s">
        <v>6311</v>
      </c>
      <c r="C5401" s="168" t="s">
        <v>185</v>
      </c>
      <c r="D5401" s="171">
        <v>1400</v>
      </c>
      <c r="E5401" s="171">
        <v>1785</v>
      </c>
      <c r="F5401" s="171">
        <v>2885</v>
      </c>
      <c r="G5401" s="171">
        <v>3345</v>
      </c>
      <c r="H5401" s="165">
        <f t="shared" si="94"/>
        <v>0.53363228699551568</v>
      </c>
    </row>
    <row r="5402" spans="1:8" x14ac:dyDescent="0.3">
      <c r="A5402" s="167" t="s">
        <v>7697</v>
      </c>
      <c r="B5402" s="168" t="s">
        <v>6312</v>
      </c>
      <c r="C5402" s="168" t="s">
        <v>185</v>
      </c>
      <c r="D5402" s="171">
        <v>860</v>
      </c>
      <c r="E5402" s="171">
        <v>1440</v>
      </c>
      <c r="F5402" s="171">
        <v>2915</v>
      </c>
      <c r="G5402" s="171">
        <v>3635</v>
      </c>
      <c r="H5402" s="165">
        <f t="shared" si="94"/>
        <v>0.39614855570839064</v>
      </c>
    </row>
    <row r="5403" spans="1:8" x14ac:dyDescent="0.3">
      <c r="A5403" s="167" t="s">
        <v>7697</v>
      </c>
      <c r="B5403" s="168" t="s">
        <v>6313</v>
      </c>
      <c r="C5403" s="168" t="s">
        <v>185</v>
      </c>
      <c r="D5403" s="171">
        <v>2465</v>
      </c>
      <c r="E5403" s="171">
        <v>3845</v>
      </c>
      <c r="F5403" s="171">
        <v>5340</v>
      </c>
      <c r="G5403" s="171">
        <v>7235</v>
      </c>
      <c r="H5403" s="165">
        <f t="shared" si="94"/>
        <v>0.53144436765722181</v>
      </c>
    </row>
    <row r="5404" spans="1:8" x14ac:dyDescent="0.3">
      <c r="A5404" s="167" t="s">
        <v>7697</v>
      </c>
      <c r="B5404" s="168" t="s">
        <v>6314</v>
      </c>
      <c r="C5404" s="168" t="s">
        <v>185</v>
      </c>
      <c r="D5404" s="171">
        <v>345</v>
      </c>
      <c r="E5404" s="171">
        <v>955</v>
      </c>
      <c r="F5404" s="171">
        <v>1700</v>
      </c>
      <c r="G5404" s="171">
        <v>3230</v>
      </c>
      <c r="H5404" s="165">
        <f t="shared" si="94"/>
        <v>0.29566563467492263</v>
      </c>
    </row>
    <row r="5405" spans="1:8" x14ac:dyDescent="0.3">
      <c r="A5405" s="167" t="s">
        <v>7697</v>
      </c>
      <c r="B5405" s="168" t="s">
        <v>6315</v>
      </c>
      <c r="C5405" s="168" t="s">
        <v>185</v>
      </c>
      <c r="D5405" s="171">
        <v>1120</v>
      </c>
      <c r="E5405" s="171">
        <v>2155</v>
      </c>
      <c r="F5405" s="171">
        <v>3995</v>
      </c>
      <c r="G5405" s="171">
        <v>7120</v>
      </c>
      <c r="H5405" s="165">
        <f t="shared" si="94"/>
        <v>0.3026685393258427</v>
      </c>
    </row>
    <row r="5406" spans="1:8" x14ac:dyDescent="0.3">
      <c r="A5406" s="167" t="s">
        <v>7697</v>
      </c>
      <c r="B5406" s="168" t="s">
        <v>6316</v>
      </c>
      <c r="C5406" s="168" t="s">
        <v>185</v>
      </c>
      <c r="D5406" s="171">
        <v>1600</v>
      </c>
      <c r="E5406" s="171">
        <v>2810</v>
      </c>
      <c r="F5406" s="171">
        <v>4525</v>
      </c>
      <c r="G5406" s="171">
        <v>5950</v>
      </c>
      <c r="H5406" s="165">
        <f t="shared" si="94"/>
        <v>0.4722689075630252</v>
      </c>
    </row>
    <row r="5407" spans="1:8" x14ac:dyDescent="0.3">
      <c r="A5407" s="167" t="s">
        <v>7697</v>
      </c>
      <c r="B5407" s="168" t="s">
        <v>6317</v>
      </c>
      <c r="C5407" s="168" t="s">
        <v>185</v>
      </c>
      <c r="D5407" s="171">
        <v>385</v>
      </c>
      <c r="E5407" s="171">
        <v>1310</v>
      </c>
      <c r="F5407" s="171">
        <v>1660</v>
      </c>
      <c r="G5407" s="171">
        <v>2665</v>
      </c>
      <c r="H5407" s="165">
        <f t="shared" si="94"/>
        <v>0.49155722326454032</v>
      </c>
    </row>
    <row r="5408" spans="1:8" x14ac:dyDescent="0.3">
      <c r="A5408" s="167" t="s">
        <v>7697</v>
      </c>
      <c r="B5408" s="168" t="s">
        <v>6318</v>
      </c>
      <c r="C5408" s="168" t="s">
        <v>185</v>
      </c>
      <c r="D5408" s="171">
        <v>1605</v>
      </c>
      <c r="E5408" s="171">
        <v>2685</v>
      </c>
      <c r="F5408" s="171">
        <v>3300</v>
      </c>
      <c r="G5408" s="171">
        <v>4120</v>
      </c>
      <c r="H5408" s="165">
        <f t="shared" si="94"/>
        <v>0.65169902912621358</v>
      </c>
    </row>
    <row r="5409" spans="1:8" x14ac:dyDescent="0.3">
      <c r="A5409" s="167" t="s">
        <v>7697</v>
      </c>
      <c r="B5409" s="168" t="s">
        <v>6319</v>
      </c>
      <c r="C5409" s="168" t="s">
        <v>185</v>
      </c>
      <c r="D5409" s="171">
        <v>2360</v>
      </c>
      <c r="E5409" s="171">
        <v>3820</v>
      </c>
      <c r="F5409" s="171">
        <v>5340</v>
      </c>
      <c r="G5409" s="171">
        <v>6845</v>
      </c>
      <c r="H5409" s="165">
        <f t="shared" si="94"/>
        <v>0.5580715850986121</v>
      </c>
    </row>
    <row r="5410" spans="1:8" x14ac:dyDescent="0.3">
      <c r="A5410" s="167" t="s">
        <v>7697</v>
      </c>
      <c r="B5410" s="168" t="s">
        <v>6320</v>
      </c>
      <c r="C5410" s="168" t="s">
        <v>185</v>
      </c>
      <c r="D5410" s="171">
        <v>1125</v>
      </c>
      <c r="E5410" s="171">
        <v>2240</v>
      </c>
      <c r="F5410" s="171">
        <v>3375</v>
      </c>
      <c r="G5410" s="171">
        <v>4430</v>
      </c>
      <c r="H5410" s="165">
        <f t="shared" si="94"/>
        <v>0.50564334085778784</v>
      </c>
    </row>
    <row r="5411" spans="1:8" x14ac:dyDescent="0.3">
      <c r="A5411" s="167" t="s">
        <v>7697</v>
      </c>
      <c r="B5411" s="168" t="s">
        <v>6321</v>
      </c>
      <c r="C5411" s="168" t="s">
        <v>192</v>
      </c>
      <c r="D5411" s="171">
        <v>1565</v>
      </c>
      <c r="E5411" s="171">
        <v>2400</v>
      </c>
      <c r="F5411" s="171">
        <v>3190</v>
      </c>
      <c r="G5411" s="171">
        <v>4710</v>
      </c>
      <c r="H5411" s="165">
        <f t="shared" si="94"/>
        <v>0.50955414012738853</v>
      </c>
    </row>
    <row r="5412" spans="1:8" x14ac:dyDescent="0.3">
      <c r="A5412" s="167" t="s">
        <v>7697</v>
      </c>
      <c r="B5412" s="168" t="s">
        <v>6322</v>
      </c>
      <c r="C5412" s="168" t="s">
        <v>192</v>
      </c>
      <c r="D5412" s="171">
        <v>315</v>
      </c>
      <c r="E5412" s="171">
        <v>755</v>
      </c>
      <c r="F5412" s="171">
        <v>1655</v>
      </c>
      <c r="G5412" s="171">
        <v>2630</v>
      </c>
      <c r="H5412" s="165">
        <f t="shared" si="94"/>
        <v>0.28707224334600762</v>
      </c>
    </row>
    <row r="5413" spans="1:8" x14ac:dyDescent="0.3">
      <c r="A5413" s="167" t="s">
        <v>7697</v>
      </c>
      <c r="B5413" s="168" t="s">
        <v>6323</v>
      </c>
      <c r="C5413" s="168" t="s">
        <v>192</v>
      </c>
      <c r="D5413" s="171">
        <v>1055</v>
      </c>
      <c r="E5413" s="171">
        <v>1845</v>
      </c>
      <c r="F5413" s="171">
        <v>2430</v>
      </c>
      <c r="G5413" s="171">
        <v>5680</v>
      </c>
      <c r="H5413" s="165">
        <f t="shared" si="94"/>
        <v>0.32482394366197181</v>
      </c>
    </row>
    <row r="5414" spans="1:8" x14ac:dyDescent="0.3">
      <c r="A5414" s="167" t="s">
        <v>7697</v>
      </c>
      <c r="B5414" s="168" t="s">
        <v>6324</v>
      </c>
      <c r="C5414" s="168" t="s">
        <v>192</v>
      </c>
      <c r="D5414" s="171">
        <v>1660</v>
      </c>
      <c r="E5414" s="171">
        <v>2380</v>
      </c>
      <c r="F5414" s="171">
        <v>3500</v>
      </c>
      <c r="G5414" s="171">
        <v>5420</v>
      </c>
      <c r="H5414" s="165">
        <f t="shared" si="94"/>
        <v>0.43911439114391143</v>
      </c>
    </row>
    <row r="5415" spans="1:8" x14ac:dyDescent="0.3">
      <c r="A5415" s="167" t="s">
        <v>7697</v>
      </c>
      <c r="B5415" s="168" t="s">
        <v>6325</v>
      </c>
      <c r="C5415" s="168" t="s">
        <v>192</v>
      </c>
      <c r="D5415" s="171">
        <v>865</v>
      </c>
      <c r="E5415" s="171">
        <v>1770</v>
      </c>
      <c r="F5415" s="171">
        <v>2345</v>
      </c>
      <c r="G5415" s="171">
        <v>3140</v>
      </c>
      <c r="H5415" s="165">
        <f t="shared" si="94"/>
        <v>0.56369426751592355</v>
      </c>
    </row>
    <row r="5416" spans="1:8" x14ac:dyDescent="0.3">
      <c r="A5416" s="167" t="s">
        <v>7697</v>
      </c>
      <c r="B5416" s="168" t="s">
        <v>6326</v>
      </c>
      <c r="C5416" s="168" t="s">
        <v>192</v>
      </c>
      <c r="D5416" s="171">
        <v>1150</v>
      </c>
      <c r="E5416" s="171">
        <v>1715</v>
      </c>
      <c r="F5416" s="171">
        <v>2110</v>
      </c>
      <c r="G5416" s="171">
        <v>2655</v>
      </c>
      <c r="H5416" s="165">
        <f t="shared" si="94"/>
        <v>0.64595103578154422</v>
      </c>
    </row>
    <row r="5417" spans="1:8" x14ac:dyDescent="0.3">
      <c r="A5417" s="167" t="s">
        <v>7697</v>
      </c>
      <c r="B5417" s="168" t="s">
        <v>6327</v>
      </c>
      <c r="C5417" s="168" t="s">
        <v>192</v>
      </c>
      <c r="D5417" s="171">
        <v>285</v>
      </c>
      <c r="E5417" s="171">
        <v>800</v>
      </c>
      <c r="F5417" s="171">
        <v>1135</v>
      </c>
      <c r="G5417" s="171">
        <v>2210</v>
      </c>
      <c r="H5417" s="165">
        <f t="shared" si="94"/>
        <v>0.36199095022624433</v>
      </c>
    </row>
    <row r="5418" spans="1:8" x14ac:dyDescent="0.3">
      <c r="A5418" s="167" t="s">
        <v>7697</v>
      </c>
      <c r="B5418" s="168" t="s">
        <v>6328</v>
      </c>
      <c r="C5418" s="168" t="s">
        <v>192</v>
      </c>
      <c r="D5418" s="171">
        <v>795</v>
      </c>
      <c r="E5418" s="171">
        <v>1330</v>
      </c>
      <c r="F5418" s="171">
        <v>1825</v>
      </c>
      <c r="G5418" s="171">
        <v>2575</v>
      </c>
      <c r="H5418" s="165">
        <f t="shared" si="94"/>
        <v>0.51650485436893201</v>
      </c>
    </row>
    <row r="5419" spans="1:8" x14ac:dyDescent="0.3">
      <c r="A5419" s="167" t="s">
        <v>7697</v>
      </c>
      <c r="B5419" s="168" t="s">
        <v>6329</v>
      </c>
      <c r="C5419" s="168" t="s">
        <v>192</v>
      </c>
      <c r="D5419" s="171">
        <v>540</v>
      </c>
      <c r="E5419" s="171">
        <v>1055</v>
      </c>
      <c r="F5419" s="171">
        <v>1460</v>
      </c>
      <c r="G5419" s="171">
        <v>2905</v>
      </c>
      <c r="H5419" s="165">
        <f t="shared" si="94"/>
        <v>0.36316695352839934</v>
      </c>
    </row>
    <row r="5420" spans="1:8" x14ac:dyDescent="0.3">
      <c r="A5420" s="167" t="s">
        <v>7697</v>
      </c>
      <c r="B5420" s="168" t="s">
        <v>6330</v>
      </c>
      <c r="C5420" s="168" t="s">
        <v>192</v>
      </c>
      <c r="D5420" s="171">
        <v>545</v>
      </c>
      <c r="E5420" s="171">
        <v>1140</v>
      </c>
      <c r="F5420" s="171">
        <v>2105</v>
      </c>
      <c r="G5420" s="171">
        <v>4700</v>
      </c>
      <c r="H5420" s="165">
        <f t="shared" si="94"/>
        <v>0.24255319148936169</v>
      </c>
    </row>
    <row r="5421" spans="1:8" x14ac:dyDescent="0.3">
      <c r="A5421" s="167" t="s">
        <v>7697</v>
      </c>
      <c r="B5421" s="168" t="s">
        <v>6331</v>
      </c>
      <c r="C5421" s="168" t="s">
        <v>7634</v>
      </c>
      <c r="D5421" s="171">
        <v>915</v>
      </c>
      <c r="E5421" s="171">
        <v>1375</v>
      </c>
      <c r="F5421" s="171">
        <v>1940</v>
      </c>
      <c r="G5421" s="171">
        <v>2765</v>
      </c>
      <c r="H5421" s="165">
        <f t="shared" si="94"/>
        <v>0.49728752260397829</v>
      </c>
    </row>
    <row r="5422" spans="1:8" x14ac:dyDescent="0.3">
      <c r="A5422" s="167" t="s">
        <v>7697</v>
      </c>
      <c r="B5422" s="168" t="s">
        <v>6332</v>
      </c>
      <c r="C5422" s="168" t="s">
        <v>7634</v>
      </c>
      <c r="D5422" s="171">
        <v>475</v>
      </c>
      <c r="E5422" s="171">
        <v>1010</v>
      </c>
      <c r="F5422" s="171">
        <v>1410</v>
      </c>
      <c r="G5422" s="171">
        <v>2925</v>
      </c>
      <c r="H5422" s="165">
        <f t="shared" si="94"/>
        <v>0.34529914529914529</v>
      </c>
    </row>
    <row r="5423" spans="1:8" x14ac:dyDescent="0.3">
      <c r="A5423" s="167" t="s">
        <v>7697</v>
      </c>
      <c r="B5423" s="168" t="s">
        <v>6333</v>
      </c>
      <c r="C5423" s="168" t="s">
        <v>7634</v>
      </c>
      <c r="D5423" s="171">
        <v>300</v>
      </c>
      <c r="E5423" s="171">
        <v>1230</v>
      </c>
      <c r="F5423" s="171">
        <v>2080</v>
      </c>
      <c r="G5423" s="171">
        <v>4120</v>
      </c>
      <c r="H5423" s="165">
        <f t="shared" si="94"/>
        <v>0.29854368932038833</v>
      </c>
    </row>
    <row r="5424" spans="1:8" x14ac:dyDescent="0.3">
      <c r="A5424" s="167" t="s">
        <v>7697</v>
      </c>
      <c r="B5424" s="168" t="s">
        <v>6334</v>
      </c>
      <c r="C5424" s="168" t="s">
        <v>7634</v>
      </c>
      <c r="D5424" s="171">
        <v>300</v>
      </c>
      <c r="E5424" s="171">
        <v>1145</v>
      </c>
      <c r="F5424" s="171">
        <v>1765</v>
      </c>
      <c r="G5424" s="171">
        <v>4050</v>
      </c>
      <c r="H5424" s="165">
        <f t="shared" si="94"/>
        <v>0.28271604938271605</v>
      </c>
    </row>
    <row r="5425" spans="1:8" x14ac:dyDescent="0.3">
      <c r="A5425" s="167" t="s">
        <v>7697</v>
      </c>
      <c r="B5425" s="168" t="s">
        <v>6335</v>
      </c>
      <c r="C5425" s="168" t="s">
        <v>7634</v>
      </c>
      <c r="D5425" s="171">
        <v>900</v>
      </c>
      <c r="E5425" s="171">
        <v>1775</v>
      </c>
      <c r="F5425" s="171">
        <v>2940</v>
      </c>
      <c r="G5425" s="171">
        <v>6135</v>
      </c>
      <c r="H5425" s="165">
        <f t="shared" si="94"/>
        <v>0.28932355338223309</v>
      </c>
    </row>
    <row r="5426" spans="1:8" x14ac:dyDescent="0.3">
      <c r="A5426" s="167" t="s">
        <v>7697</v>
      </c>
      <c r="B5426" s="168" t="s">
        <v>6336</v>
      </c>
      <c r="C5426" s="168" t="s">
        <v>7634</v>
      </c>
      <c r="D5426" s="171">
        <v>1810</v>
      </c>
      <c r="E5426" s="171">
        <v>2520</v>
      </c>
      <c r="F5426" s="171">
        <v>3150</v>
      </c>
      <c r="G5426" s="171">
        <v>4440</v>
      </c>
      <c r="H5426" s="165">
        <f t="shared" si="94"/>
        <v>0.56756756756756754</v>
      </c>
    </row>
    <row r="5427" spans="1:8" x14ac:dyDescent="0.3">
      <c r="A5427" s="167" t="s">
        <v>7697</v>
      </c>
      <c r="B5427" s="168" t="s">
        <v>6337</v>
      </c>
      <c r="C5427" s="168" t="s">
        <v>7634</v>
      </c>
      <c r="D5427" s="171">
        <v>870</v>
      </c>
      <c r="E5427" s="171">
        <v>1475</v>
      </c>
      <c r="F5427" s="171">
        <v>2460</v>
      </c>
      <c r="G5427" s="171">
        <v>3560</v>
      </c>
      <c r="H5427" s="165">
        <f t="shared" si="94"/>
        <v>0.4143258426966292</v>
      </c>
    </row>
    <row r="5428" spans="1:8" x14ac:dyDescent="0.3">
      <c r="A5428" s="167" t="s">
        <v>7697</v>
      </c>
      <c r="B5428" s="168" t="s">
        <v>6338</v>
      </c>
      <c r="C5428" s="168" t="s">
        <v>7634</v>
      </c>
      <c r="D5428" s="171">
        <v>1125</v>
      </c>
      <c r="E5428" s="171">
        <v>1920</v>
      </c>
      <c r="F5428" s="171">
        <v>2495</v>
      </c>
      <c r="G5428" s="171">
        <v>3840</v>
      </c>
      <c r="H5428" s="165">
        <f t="shared" si="94"/>
        <v>0.5</v>
      </c>
    </row>
    <row r="5429" spans="1:8" x14ac:dyDescent="0.3">
      <c r="A5429" s="167" t="s">
        <v>7697</v>
      </c>
      <c r="B5429" s="168" t="s">
        <v>6339</v>
      </c>
      <c r="C5429" s="168" t="s">
        <v>7634</v>
      </c>
      <c r="D5429" s="171">
        <v>245</v>
      </c>
      <c r="E5429" s="171">
        <v>460</v>
      </c>
      <c r="F5429" s="171">
        <v>975</v>
      </c>
      <c r="G5429" s="171">
        <v>2130</v>
      </c>
      <c r="H5429" s="165">
        <f t="shared" si="94"/>
        <v>0.215962441314554</v>
      </c>
    </row>
    <row r="5430" spans="1:8" x14ac:dyDescent="0.3">
      <c r="A5430" s="167" t="s">
        <v>7697</v>
      </c>
      <c r="B5430" s="168" t="s">
        <v>6340</v>
      </c>
      <c r="C5430" s="168" t="s">
        <v>7634</v>
      </c>
      <c r="D5430" s="171">
        <v>435</v>
      </c>
      <c r="E5430" s="171">
        <v>835</v>
      </c>
      <c r="F5430" s="171">
        <v>1275</v>
      </c>
      <c r="G5430" s="171">
        <v>3630</v>
      </c>
      <c r="H5430" s="165">
        <f t="shared" si="94"/>
        <v>0.23002754820936638</v>
      </c>
    </row>
    <row r="5431" spans="1:8" x14ac:dyDescent="0.3">
      <c r="A5431" s="167" t="s">
        <v>7697</v>
      </c>
      <c r="B5431" s="168" t="s">
        <v>6341</v>
      </c>
      <c r="C5431" s="168" t="s">
        <v>7634</v>
      </c>
      <c r="D5431" s="171">
        <v>645</v>
      </c>
      <c r="E5431" s="171">
        <v>1015</v>
      </c>
      <c r="F5431" s="171">
        <v>1405</v>
      </c>
      <c r="G5431" s="171">
        <v>2380</v>
      </c>
      <c r="H5431" s="165">
        <f t="shared" si="94"/>
        <v>0.4264705882352941</v>
      </c>
    </row>
    <row r="5432" spans="1:8" x14ac:dyDescent="0.3">
      <c r="A5432" s="167" t="s">
        <v>7697</v>
      </c>
      <c r="B5432" s="168" t="s">
        <v>6342</v>
      </c>
      <c r="C5432" s="168" t="s">
        <v>7635</v>
      </c>
      <c r="D5432" s="171">
        <v>945</v>
      </c>
      <c r="E5432" s="171">
        <v>1470</v>
      </c>
      <c r="F5432" s="171">
        <v>2275</v>
      </c>
      <c r="G5432" s="171">
        <v>3750</v>
      </c>
      <c r="H5432" s="165">
        <f t="shared" si="94"/>
        <v>0.39200000000000002</v>
      </c>
    </row>
    <row r="5433" spans="1:8" x14ac:dyDescent="0.3">
      <c r="A5433" s="167" t="s">
        <v>7697</v>
      </c>
      <c r="B5433" s="168" t="s">
        <v>6343</v>
      </c>
      <c r="C5433" s="168" t="s">
        <v>7635</v>
      </c>
      <c r="D5433" s="171">
        <v>1635</v>
      </c>
      <c r="E5433" s="171">
        <v>2670</v>
      </c>
      <c r="F5433" s="171">
        <v>3335</v>
      </c>
      <c r="G5433" s="171">
        <v>3950</v>
      </c>
      <c r="H5433" s="165">
        <f t="shared" si="94"/>
        <v>0.67594936708860764</v>
      </c>
    </row>
    <row r="5434" spans="1:8" x14ac:dyDescent="0.3">
      <c r="A5434" s="167" t="s">
        <v>7697</v>
      </c>
      <c r="B5434" s="168" t="s">
        <v>6344</v>
      </c>
      <c r="C5434" s="168" t="s">
        <v>7635</v>
      </c>
      <c r="D5434" s="171">
        <v>490</v>
      </c>
      <c r="E5434" s="171">
        <v>910</v>
      </c>
      <c r="F5434" s="171">
        <v>1300</v>
      </c>
      <c r="G5434" s="171">
        <v>1950</v>
      </c>
      <c r="H5434" s="165">
        <f t="shared" si="94"/>
        <v>0.46666666666666667</v>
      </c>
    </row>
    <row r="5435" spans="1:8" x14ac:dyDescent="0.3">
      <c r="A5435" s="167" t="s">
        <v>7697</v>
      </c>
      <c r="B5435" s="168" t="s">
        <v>6345</v>
      </c>
      <c r="C5435" s="168" t="s">
        <v>7635</v>
      </c>
      <c r="D5435" s="171">
        <v>585</v>
      </c>
      <c r="E5435" s="171">
        <v>955</v>
      </c>
      <c r="F5435" s="171">
        <v>1660</v>
      </c>
      <c r="G5435" s="171">
        <v>2835</v>
      </c>
      <c r="H5435" s="165">
        <f t="shared" si="94"/>
        <v>0.33686067019400351</v>
      </c>
    </row>
    <row r="5436" spans="1:8" x14ac:dyDescent="0.3">
      <c r="A5436" s="167" t="s">
        <v>7697</v>
      </c>
      <c r="B5436" s="168" t="s">
        <v>6346</v>
      </c>
      <c r="C5436" s="168" t="s">
        <v>7635</v>
      </c>
      <c r="D5436" s="171">
        <v>1780</v>
      </c>
      <c r="E5436" s="171">
        <v>2885</v>
      </c>
      <c r="F5436" s="171">
        <v>4390</v>
      </c>
      <c r="G5436" s="171">
        <v>5745</v>
      </c>
      <c r="H5436" s="165">
        <f t="shared" si="94"/>
        <v>0.50217580504786774</v>
      </c>
    </row>
    <row r="5437" spans="1:8" x14ac:dyDescent="0.3">
      <c r="A5437" s="167" t="s">
        <v>7697</v>
      </c>
      <c r="B5437" s="168" t="s">
        <v>6347</v>
      </c>
      <c r="C5437" s="168" t="s">
        <v>211</v>
      </c>
      <c r="D5437" s="171">
        <v>1060</v>
      </c>
      <c r="E5437" s="171">
        <v>1660</v>
      </c>
      <c r="F5437" s="171">
        <v>2290</v>
      </c>
      <c r="G5437" s="171">
        <v>3605</v>
      </c>
      <c r="H5437" s="165">
        <f t="shared" si="94"/>
        <v>0.46047156726768379</v>
      </c>
    </row>
    <row r="5438" spans="1:8" x14ac:dyDescent="0.3">
      <c r="A5438" s="167" t="s">
        <v>7697</v>
      </c>
      <c r="B5438" s="168" t="s">
        <v>6348</v>
      </c>
      <c r="C5438" s="168" t="s">
        <v>211</v>
      </c>
      <c r="D5438" s="171">
        <v>975</v>
      </c>
      <c r="E5438" s="171">
        <v>1805</v>
      </c>
      <c r="F5438" s="171">
        <v>2825</v>
      </c>
      <c r="G5438" s="171">
        <v>5960</v>
      </c>
      <c r="H5438" s="165">
        <f t="shared" si="94"/>
        <v>0.30285234899328861</v>
      </c>
    </row>
    <row r="5439" spans="1:8" x14ac:dyDescent="0.3">
      <c r="A5439" s="167" t="s">
        <v>7697</v>
      </c>
      <c r="B5439" s="168" t="s">
        <v>6349</v>
      </c>
      <c r="C5439" s="168" t="s">
        <v>211</v>
      </c>
      <c r="D5439" s="171">
        <v>1230</v>
      </c>
      <c r="E5439" s="171">
        <v>2030</v>
      </c>
      <c r="F5439" s="171">
        <v>3155</v>
      </c>
      <c r="G5439" s="171">
        <v>5215</v>
      </c>
      <c r="H5439" s="165">
        <f t="shared" si="94"/>
        <v>0.38926174496644295</v>
      </c>
    </row>
    <row r="5440" spans="1:8" x14ac:dyDescent="0.3">
      <c r="A5440" s="167" t="s">
        <v>7697</v>
      </c>
      <c r="B5440" s="168" t="s">
        <v>6350</v>
      </c>
      <c r="C5440" s="168" t="s">
        <v>211</v>
      </c>
      <c r="D5440" s="171">
        <v>465</v>
      </c>
      <c r="E5440" s="171">
        <v>990</v>
      </c>
      <c r="F5440" s="171">
        <v>1465</v>
      </c>
      <c r="G5440" s="171">
        <v>3140</v>
      </c>
      <c r="H5440" s="165">
        <f t="shared" si="94"/>
        <v>0.31528662420382164</v>
      </c>
    </row>
    <row r="5441" spans="1:8" x14ac:dyDescent="0.3">
      <c r="A5441" s="167" t="s">
        <v>7697</v>
      </c>
      <c r="B5441" s="168" t="s">
        <v>6351</v>
      </c>
      <c r="C5441" s="168" t="s">
        <v>211</v>
      </c>
      <c r="D5441" s="171">
        <v>955</v>
      </c>
      <c r="E5441" s="171">
        <v>1980</v>
      </c>
      <c r="F5441" s="171">
        <v>2810</v>
      </c>
      <c r="G5441" s="171">
        <v>4135</v>
      </c>
      <c r="H5441" s="165">
        <f t="shared" si="94"/>
        <v>0.4788391777509069</v>
      </c>
    </row>
    <row r="5442" spans="1:8" x14ac:dyDescent="0.3">
      <c r="A5442" s="167" t="s">
        <v>7697</v>
      </c>
      <c r="B5442" s="168" t="s">
        <v>6352</v>
      </c>
      <c r="C5442" s="168" t="s">
        <v>211</v>
      </c>
      <c r="D5442" s="171">
        <v>515</v>
      </c>
      <c r="E5442" s="171">
        <v>910</v>
      </c>
      <c r="F5442" s="171">
        <v>1885</v>
      </c>
      <c r="G5442" s="171">
        <v>3730</v>
      </c>
      <c r="H5442" s="165">
        <f t="shared" si="94"/>
        <v>0.24396782841823056</v>
      </c>
    </row>
    <row r="5443" spans="1:8" x14ac:dyDescent="0.3">
      <c r="A5443" s="167" t="s">
        <v>7697</v>
      </c>
      <c r="B5443" s="168" t="s">
        <v>6353</v>
      </c>
      <c r="C5443" s="168" t="s">
        <v>211</v>
      </c>
      <c r="D5443" s="171">
        <v>1280</v>
      </c>
      <c r="E5443" s="171">
        <v>2120</v>
      </c>
      <c r="F5443" s="171">
        <v>2775</v>
      </c>
      <c r="G5443" s="171">
        <v>3880</v>
      </c>
      <c r="H5443" s="165">
        <f t="shared" si="94"/>
        <v>0.54639175257731953</v>
      </c>
    </row>
    <row r="5444" spans="1:8" x14ac:dyDescent="0.3">
      <c r="A5444" s="167" t="s">
        <v>7697</v>
      </c>
      <c r="B5444" s="168" t="s">
        <v>6354</v>
      </c>
      <c r="C5444" s="168" t="s">
        <v>211</v>
      </c>
      <c r="D5444" s="171">
        <v>1340</v>
      </c>
      <c r="E5444" s="171">
        <v>1840</v>
      </c>
      <c r="F5444" s="171">
        <v>2585</v>
      </c>
      <c r="G5444" s="171">
        <v>4445</v>
      </c>
      <c r="H5444" s="165">
        <f t="shared" ref="H5444:H5507" si="95">E5444/G5444</f>
        <v>0.41394825646794153</v>
      </c>
    </row>
    <row r="5445" spans="1:8" x14ac:dyDescent="0.3">
      <c r="A5445" s="167" t="s">
        <v>7697</v>
      </c>
      <c r="B5445" s="168" t="s">
        <v>6355</v>
      </c>
      <c r="C5445" s="168" t="s">
        <v>211</v>
      </c>
      <c r="D5445" s="171">
        <v>475</v>
      </c>
      <c r="E5445" s="171">
        <v>975</v>
      </c>
      <c r="F5445" s="171">
        <v>1355</v>
      </c>
      <c r="G5445" s="171">
        <v>2570</v>
      </c>
      <c r="H5445" s="165">
        <f t="shared" si="95"/>
        <v>0.37937743190661477</v>
      </c>
    </row>
    <row r="5446" spans="1:8" x14ac:dyDescent="0.3">
      <c r="A5446" s="167" t="s">
        <v>7697</v>
      </c>
      <c r="B5446" s="168" t="s">
        <v>6356</v>
      </c>
      <c r="C5446" s="168" t="s">
        <v>211</v>
      </c>
      <c r="D5446" s="171">
        <v>595</v>
      </c>
      <c r="E5446" s="171">
        <v>1565</v>
      </c>
      <c r="F5446" s="171">
        <v>2005</v>
      </c>
      <c r="G5446" s="171">
        <v>3265</v>
      </c>
      <c r="H5446" s="165">
        <f t="shared" si="95"/>
        <v>0.47932618683001532</v>
      </c>
    </row>
    <row r="5447" spans="1:8" x14ac:dyDescent="0.3">
      <c r="A5447" s="167" t="s">
        <v>7697</v>
      </c>
      <c r="B5447" s="168" t="s">
        <v>6357</v>
      </c>
      <c r="C5447" s="168" t="s">
        <v>222</v>
      </c>
      <c r="D5447" s="171">
        <v>455</v>
      </c>
      <c r="E5447" s="171">
        <v>985</v>
      </c>
      <c r="F5447" s="171">
        <v>1620</v>
      </c>
      <c r="G5447" s="171">
        <v>2270</v>
      </c>
      <c r="H5447" s="165">
        <f t="shared" si="95"/>
        <v>0.43392070484581496</v>
      </c>
    </row>
    <row r="5448" spans="1:8" x14ac:dyDescent="0.3">
      <c r="A5448" s="167" t="s">
        <v>7697</v>
      </c>
      <c r="B5448" s="168" t="s">
        <v>6358</v>
      </c>
      <c r="C5448" s="168" t="s">
        <v>222</v>
      </c>
      <c r="D5448" s="171">
        <v>925</v>
      </c>
      <c r="E5448" s="171">
        <v>1695</v>
      </c>
      <c r="F5448" s="171">
        <v>2390</v>
      </c>
      <c r="G5448" s="171">
        <v>3580</v>
      </c>
      <c r="H5448" s="165">
        <f t="shared" si="95"/>
        <v>0.47346368715083798</v>
      </c>
    </row>
    <row r="5449" spans="1:8" x14ac:dyDescent="0.3">
      <c r="A5449" s="167" t="s">
        <v>7697</v>
      </c>
      <c r="B5449" s="168" t="s">
        <v>6359</v>
      </c>
      <c r="C5449" s="168" t="s">
        <v>222</v>
      </c>
      <c r="D5449" s="171">
        <v>565</v>
      </c>
      <c r="E5449" s="171">
        <v>1115</v>
      </c>
      <c r="F5449" s="171">
        <v>1515</v>
      </c>
      <c r="G5449" s="171">
        <v>2495</v>
      </c>
      <c r="H5449" s="165">
        <f t="shared" si="95"/>
        <v>0.4468937875751503</v>
      </c>
    </row>
    <row r="5450" spans="1:8" x14ac:dyDescent="0.3">
      <c r="A5450" s="167" t="s">
        <v>7697</v>
      </c>
      <c r="B5450" s="168" t="s">
        <v>6360</v>
      </c>
      <c r="C5450" s="168" t="s">
        <v>222</v>
      </c>
      <c r="D5450" s="171">
        <v>875</v>
      </c>
      <c r="E5450" s="171">
        <v>2690</v>
      </c>
      <c r="F5450" s="171">
        <v>3575</v>
      </c>
      <c r="G5450" s="171">
        <v>5420</v>
      </c>
      <c r="H5450" s="165">
        <f t="shared" si="95"/>
        <v>0.49630996309963099</v>
      </c>
    </row>
    <row r="5451" spans="1:8" x14ac:dyDescent="0.3">
      <c r="A5451" s="167" t="s">
        <v>7697</v>
      </c>
      <c r="B5451" s="168" t="s">
        <v>6361</v>
      </c>
      <c r="C5451" s="168" t="s">
        <v>222</v>
      </c>
      <c r="D5451" s="171">
        <v>630</v>
      </c>
      <c r="E5451" s="171">
        <v>760</v>
      </c>
      <c r="F5451" s="171">
        <v>1140</v>
      </c>
      <c r="G5451" s="171">
        <v>2275</v>
      </c>
      <c r="H5451" s="165">
        <f t="shared" si="95"/>
        <v>0.33406593406593404</v>
      </c>
    </row>
    <row r="5452" spans="1:8" x14ac:dyDescent="0.3">
      <c r="A5452" s="167" t="s">
        <v>7697</v>
      </c>
      <c r="B5452" s="168" t="s">
        <v>6362</v>
      </c>
      <c r="C5452" s="168" t="s">
        <v>222</v>
      </c>
      <c r="D5452" s="171">
        <v>940</v>
      </c>
      <c r="E5452" s="171">
        <v>1400</v>
      </c>
      <c r="F5452" s="171">
        <v>1835</v>
      </c>
      <c r="G5452" s="171">
        <v>2845</v>
      </c>
      <c r="H5452" s="165">
        <f t="shared" si="95"/>
        <v>0.49209138840070299</v>
      </c>
    </row>
    <row r="5453" spans="1:8" x14ac:dyDescent="0.3">
      <c r="A5453" s="167" t="s">
        <v>7697</v>
      </c>
      <c r="B5453" s="168" t="s">
        <v>6363</v>
      </c>
      <c r="C5453" s="168" t="s">
        <v>222</v>
      </c>
      <c r="D5453" s="171">
        <v>250</v>
      </c>
      <c r="E5453" s="171">
        <v>700</v>
      </c>
      <c r="F5453" s="171">
        <v>1350</v>
      </c>
      <c r="G5453" s="171">
        <v>2050</v>
      </c>
      <c r="H5453" s="165">
        <f t="shared" si="95"/>
        <v>0.34146341463414637</v>
      </c>
    </row>
    <row r="5454" spans="1:8" x14ac:dyDescent="0.3">
      <c r="A5454" s="167" t="s">
        <v>7697</v>
      </c>
      <c r="B5454" s="168" t="s">
        <v>6364</v>
      </c>
      <c r="C5454" s="168" t="s">
        <v>222</v>
      </c>
      <c r="D5454" s="171">
        <v>510</v>
      </c>
      <c r="E5454" s="171">
        <v>925</v>
      </c>
      <c r="F5454" s="171">
        <v>1470</v>
      </c>
      <c r="G5454" s="171">
        <v>2160</v>
      </c>
      <c r="H5454" s="165">
        <f t="shared" si="95"/>
        <v>0.42824074074074076</v>
      </c>
    </row>
    <row r="5455" spans="1:8" x14ac:dyDescent="0.3">
      <c r="A5455" s="167" t="s">
        <v>7697</v>
      </c>
      <c r="B5455" s="168" t="s">
        <v>6365</v>
      </c>
      <c r="C5455" s="168" t="s">
        <v>222</v>
      </c>
      <c r="D5455" s="171">
        <v>825</v>
      </c>
      <c r="E5455" s="171">
        <v>1425</v>
      </c>
      <c r="F5455" s="171">
        <v>1755</v>
      </c>
      <c r="G5455" s="171">
        <v>2745</v>
      </c>
      <c r="H5455" s="165">
        <f t="shared" si="95"/>
        <v>0.51912568306010931</v>
      </c>
    </row>
    <row r="5456" spans="1:8" x14ac:dyDescent="0.3">
      <c r="A5456" s="167" t="s">
        <v>7697</v>
      </c>
      <c r="B5456" s="168" t="s">
        <v>6366</v>
      </c>
      <c r="C5456" s="168" t="s">
        <v>222</v>
      </c>
      <c r="D5456" s="171">
        <v>195</v>
      </c>
      <c r="E5456" s="171">
        <v>500</v>
      </c>
      <c r="F5456" s="171">
        <v>690</v>
      </c>
      <c r="G5456" s="171">
        <v>1140</v>
      </c>
      <c r="H5456" s="165">
        <f t="shared" si="95"/>
        <v>0.43859649122807015</v>
      </c>
    </row>
    <row r="5457" spans="1:8" x14ac:dyDescent="0.3">
      <c r="A5457" s="167" t="s">
        <v>7697</v>
      </c>
      <c r="B5457" s="168" t="s">
        <v>6367</v>
      </c>
      <c r="C5457" s="168" t="s">
        <v>222</v>
      </c>
      <c r="D5457" s="171">
        <v>1030</v>
      </c>
      <c r="E5457" s="171">
        <v>1580</v>
      </c>
      <c r="F5457" s="171">
        <v>1745</v>
      </c>
      <c r="G5457" s="171">
        <v>2665</v>
      </c>
      <c r="H5457" s="165">
        <f t="shared" si="95"/>
        <v>0.59287054409005624</v>
      </c>
    </row>
    <row r="5458" spans="1:8" x14ac:dyDescent="0.3">
      <c r="A5458" s="167" t="s">
        <v>7697</v>
      </c>
      <c r="B5458" s="168" t="s">
        <v>6368</v>
      </c>
      <c r="C5458" s="168" t="s">
        <v>222</v>
      </c>
      <c r="D5458" s="171">
        <v>710</v>
      </c>
      <c r="E5458" s="171">
        <v>1540</v>
      </c>
      <c r="F5458" s="171">
        <v>2160</v>
      </c>
      <c r="G5458" s="171">
        <v>3700</v>
      </c>
      <c r="H5458" s="165">
        <f t="shared" si="95"/>
        <v>0.41621621621621624</v>
      </c>
    </row>
    <row r="5459" spans="1:8" x14ac:dyDescent="0.3">
      <c r="A5459" s="167" t="s">
        <v>7697</v>
      </c>
      <c r="B5459" s="168" t="s">
        <v>6369</v>
      </c>
      <c r="C5459" s="168" t="s">
        <v>222</v>
      </c>
      <c r="D5459" s="171">
        <v>1125</v>
      </c>
      <c r="E5459" s="171">
        <v>1650</v>
      </c>
      <c r="F5459" s="171">
        <v>2040</v>
      </c>
      <c r="G5459" s="171">
        <v>2485</v>
      </c>
      <c r="H5459" s="165">
        <f t="shared" si="95"/>
        <v>0.66398390342052316</v>
      </c>
    </row>
    <row r="5460" spans="1:8" x14ac:dyDescent="0.3">
      <c r="A5460" s="167" t="s">
        <v>7697</v>
      </c>
      <c r="B5460" s="168" t="s">
        <v>6370</v>
      </c>
      <c r="C5460" s="168" t="s">
        <v>222</v>
      </c>
      <c r="D5460" s="171">
        <v>470</v>
      </c>
      <c r="E5460" s="171">
        <v>1830</v>
      </c>
      <c r="F5460" s="171">
        <v>2700</v>
      </c>
      <c r="G5460" s="171">
        <v>7835</v>
      </c>
      <c r="H5460" s="165">
        <f t="shared" si="95"/>
        <v>0.23356732610082961</v>
      </c>
    </row>
    <row r="5461" spans="1:8" x14ac:dyDescent="0.3">
      <c r="A5461" s="167" t="s">
        <v>7697</v>
      </c>
      <c r="B5461" s="168" t="s">
        <v>6371</v>
      </c>
      <c r="C5461" s="168" t="s">
        <v>222</v>
      </c>
      <c r="D5461" s="171">
        <v>100</v>
      </c>
      <c r="E5461" s="171">
        <v>295</v>
      </c>
      <c r="F5461" s="171">
        <v>430</v>
      </c>
      <c r="G5461" s="171">
        <v>990</v>
      </c>
      <c r="H5461" s="165">
        <f t="shared" si="95"/>
        <v>0.29797979797979796</v>
      </c>
    </row>
    <row r="5462" spans="1:8" x14ac:dyDescent="0.3">
      <c r="A5462" s="167" t="s">
        <v>7697</v>
      </c>
      <c r="B5462" s="168" t="s">
        <v>6372</v>
      </c>
      <c r="C5462" s="168" t="s">
        <v>222</v>
      </c>
      <c r="D5462" s="171">
        <v>625</v>
      </c>
      <c r="E5462" s="171">
        <v>1255</v>
      </c>
      <c r="F5462" s="171">
        <v>2080</v>
      </c>
      <c r="G5462" s="171">
        <v>3395</v>
      </c>
      <c r="H5462" s="165">
        <f t="shared" si="95"/>
        <v>0.36966126656848308</v>
      </c>
    </row>
    <row r="5463" spans="1:8" x14ac:dyDescent="0.3">
      <c r="A5463" s="167" t="s">
        <v>7697</v>
      </c>
      <c r="B5463" s="168" t="s">
        <v>6373</v>
      </c>
      <c r="C5463" s="168" t="s">
        <v>222</v>
      </c>
      <c r="D5463" s="171">
        <v>0</v>
      </c>
      <c r="E5463" s="171">
        <v>0</v>
      </c>
      <c r="F5463" s="171">
        <v>0</v>
      </c>
      <c r="G5463" s="171">
        <v>0</v>
      </c>
      <c r="H5463" s="165" t="e">
        <f t="shared" si="95"/>
        <v>#DIV/0!</v>
      </c>
    </row>
    <row r="5464" spans="1:8" x14ac:dyDescent="0.3">
      <c r="A5464" s="167" t="s">
        <v>7697</v>
      </c>
      <c r="B5464" s="168" t="s">
        <v>6374</v>
      </c>
      <c r="C5464" s="168" t="s">
        <v>7636</v>
      </c>
      <c r="D5464" s="171">
        <v>535</v>
      </c>
      <c r="E5464" s="171">
        <v>1220</v>
      </c>
      <c r="F5464" s="171">
        <v>1775</v>
      </c>
      <c r="G5464" s="171">
        <v>3240</v>
      </c>
      <c r="H5464" s="165">
        <f t="shared" si="95"/>
        <v>0.37654320987654322</v>
      </c>
    </row>
    <row r="5465" spans="1:8" x14ac:dyDescent="0.3">
      <c r="A5465" s="167" t="s">
        <v>7697</v>
      </c>
      <c r="B5465" s="168" t="s">
        <v>6375</v>
      </c>
      <c r="C5465" s="168" t="s">
        <v>7636</v>
      </c>
      <c r="D5465" s="171">
        <v>1095</v>
      </c>
      <c r="E5465" s="171">
        <v>1795</v>
      </c>
      <c r="F5465" s="171">
        <v>2565</v>
      </c>
      <c r="G5465" s="171">
        <v>4635</v>
      </c>
      <c r="H5465" s="165">
        <f t="shared" si="95"/>
        <v>0.38727076591154264</v>
      </c>
    </row>
    <row r="5466" spans="1:8" x14ac:dyDescent="0.3">
      <c r="A5466" s="167" t="s">
        <v>7697</v>
      </c>
      <c r="B5466" s="168" t="s">
        <v>6376</v>
      </c>
      <c r="C5466" s="168" t="s">
        <v>7636</v>
      </c>
      <c r="D5466" s="171">
        <v>585</v>
      </c>
      <c r="E5466" s="171">
        <v>1650</v>
      </c>
      <c r="F5466" s="171">
        <v>2435</v>
      </c>
      <c r="G5466" s="171">
        <v>3870</v>
      </c>
      <c r="H5466" s="165">
        <f t="shared" si="95"/>
        <v>0.4263565891472868</v>
      </c>
    </row>
    <row r="5467" spans="1:8" x14ac:dyDescent="0.3">
      <c r="A5467" s="167" t="s">
        <v>7697</v>
      </c>
      <c r="B5467" s="168" t="s">
        <v>6377</v>
      </c>
      <c r="C5467" s="168" t="s">
        <v>7636</v>
      </c>
      <c r="D5467" s="171">
        <v>230</v>
      </c>
      <c r="E5467" s="171">
        <v>470</v>
      </c>
      <c r="F5467" s="171">
        <v>835</v>
      </c>
      <c r="G5467" s="171">
        <v>1430</v>
      </c>
      <c r="H5467" s="165">
        <f t="shared" si="95"/>
        <v>0.32867132867132864</v>
      </c>
    </row>
    <row r="5468" spans="1:8" x14ac:dyDescent="0.3">
      <c r="A5468" s="167" t="s">
        <v>7697</v>
      </c>
      <c r="B5468" s="168" t="s">
        <v>6378</v>
      </c>
      <c r="C5468" s="168" t="s">
        <v>7636</v>
      </c>
      <c r="D5468" s="171">
        <v>745</v>
      </c>
      <c r="E5468" s="171">
        <v>960</v>
      </c>
      <c r="F5468" s="171">
        <v>1495</v>
      </c>
      <c r="G5468" s="171">
        <v>2790</v>
      </c>
      <c r="H5468" s="165">
        <f t="shared" si="95"/>
        <v>0.34408602150537637</v>
      </c>
    </row>
    <row r="5469" spans="1:8" x14ac:dyDescent="0.3">
      <c r="A5469" s="167" t="s">
        <v>7697</v>
      </c>
      <c r="B5469" s="168" t="s">
        <v>6379</v>
      </c>
      <c r="C5469" s="168" t="s">
        <v>7636</v>
      </c>
      <c r="D5469" s="171">
        <v>1075</v>
      </c>
      <c r="E5469" s="171">
        <v>1765</v>
      </c>
      <c r="F5469" s="171">
        <v>3240</v>
      </c>
      <c r="G5469" s="171">
        <v>4860</v>
      </c>
      <c r="H5469" s="165">
        <f t="shared" si="95"/>
        <v>0.36316872427983538</v>
      </c>
    </row>
    <row r="5470" spans="1:8" x14ac:dyDescent="0.3">
      <c r="A5470" s="167" t="s">
        <v>7697</v>
      </c>
      <c r="B5470" s="168" t="s">
        <v>6380</v>
      </c>
      <c r="C5470" s="168" t="s">
        <v>7636</v>
      </c>
      <c r="D5470" s="171">
        <v>670</v>
      </c>
      <c r="E5470" s="171">
        <v>1120</v>
      </c>
      <c r="F5470" s="171">
        <v>1675</v>
      </c>
      <c r="G5470" s="171">
        <v>2975</v>
      </c>
      <c r="H5470" s="165">
        <f t="shared" si="95"/>
        <v>0.37647058823529411</v>
      </c>
    </row>
    <row r="5471" spans="1:8" x14ac:dyDescent="0.3">
      <c r="A5471" s="167" t="s">
        <v>7697</v>
      </c>
      <c r="B5471" s="168" t="s">
        <v>6381</v>
      </c>
      <c r="C5471" s="168" t="s">
        <v>7636</v>
      </c>
      <c r="D5471" s="171">
        <v>310</v>
      </c>
      <c r="E5471" s="171">
        <v>510</v>
      </c>
      <c r="F5471" s="171">
        <v>750</v>
      </c>
      <c r="G5471" s="171">
        <v>1740</v>
      </c>
      <c r="H5471" s="165">
        <f t="shared" si="95"/>
        <v>0.29310344827586204</v>
      </c>
    </row>
    <row r="5472" spans="1:8" x14ac:dyDescent="0.3">
      <c r="A5472" s="167" t="s">
        <v>7697</v>
      </c>
      <c r="B5472" s="168" t="s">
        <v>6382</v>
      </c>
      <c r="C5472" s="168" t="s">
        <v>7636</v>
      </c>
      <c r="D5472" s="171">
        <v>635</v>
      </c>
      <c r="E5472" s="171">
        <v>1315</v>
      </c>
      <c r="F5472" s="171">
        <v>1760</v>
      </c>
      <c r="G5472" s="171">
        <v>3070</v>
      </c>
      <c r="H5472" s="165">
        <f t="shared" si="95"/>
        <v>0.42833876221498374</v>
      </c>
    </row>
    <row r="5473" spans="1:8" x14ac:dyDescent="0.3">
      <c r="A5473" s="167" t="s">
        <v>7697</v>
      </c>
      <c r="B5473" s="168" t="s">
        <v>6383</v>
      </c>
      <c r="C5473" s="168" t="s">
        <v>7637</v>
      </c>
      <c r="D5473" s="171">
        <v>1225</v>
      </c>
      <c r="E5473" s="171">
        <v>1740</v>
      </c>
      <c r="F5473" s="171">
        <v>2790</v>
      </c>
      <c r="G5473" s="171">
        <v>4365</v>
      </c>
      <c r="H5473" s="165">
        <f t="shared" si="95"/>
        <v>0.39862542955326463</v>
      </c>
    </row>
    <row r="5474" spans="1:8" x14ac:dyDescent="0.3">
      <c r="A5474" s="167" t="s">
        <v>7697</v>
      </c>
      <c r="B5474" s="168" t="s">
        <v>6384</v>
      </c>
      <c r="C5474" s="168" t="s">
        <v>7637</v>
      </c>
      <c r="D5474" s="171">
        <v>1040</v>
      </c>
      <c r="E5474" s="171">
        <v>1650</v>
      </c>
      <c r="F5474" s="171">
        <v>2415</v>
      </c>
      <c r="G5474" s="171">
        <v>5065</v>
      </c>
      <c r="H5474" s="165">
        <f t="shared" si="95"/>
        <v>0.32576505429417574</v>
      </c>
    </row>
    <row r="5475" spans="1:8" x14ac:dyDescent="0.3">
      <c r="A5475" s="167" t="s">
        <v>7697</v>
      </c>
      <c r="B5475" s="168" t="s">
        <v>6385</v>
      </c>
      <c r="C5475" s="168" t="s">
        <v>7637</v>
      </c>
      <c r="D5475" s="171">
        <v>810</v>
      </c>
      <c r="E5475" s="171">
        <v>1290</v>
      </c>
      <c r="F5475" s="171">
        <v>1850</v>
      </c>
      <c r="G5475" s="171">
        <v>2835</v>
      </c>
      <c r="H5475" s="165">
        <f t="shared" si="95"/>
        <v>0.455026455026455</v>
      </c>
    </row>
    <row r="5476" spans="1:8" x14ac:dyDescent="0.3">
      <c r="A5476" s="167" t="s">
        <v>7697</v>
      </c>
      <c r="B5476" s="168" t="s">
        <v>6386</v>
      </c>
      <c r="C5476" s="168" t="s">
        <v>7637</v>
      </c>
      <c r="D5476" s="171">
        <v>665</v>
      </c>
      <c r="E5476" s="171">
        <v>1440</v>
      </c>
      <c r="F5476" s="171">
        <v>2370</v>
      </c>
      <c r="G5476" s="171">
        <v>3490</v>
      </c>
      <c r="H5476" s="165">
        <f t="shared" si="95"/>
        <v>0.41260744985673353</v>
      </c>
    </row>
    <row r="5477" spans="1:8" x14ac:dyDescent="0.3">
      <c r="A5477" s="167" t="s">
        <v>7697</v>
      </c>
      <c r="B5477" s="168" t="s">
        <v>6387</v>
      </c>
      <c r="C5477" s="168" t="s">
        <v>7637</v>
      </c>
      <c r="D5477" s="171">
        <v>640</v>
      </c>
      <c r="E5477" s="171">
        <v>1085</v>
      </c>
      <c r="F5477" s="171">
        <v>1785</v>
      </c>
      <c r="G5477" s="171">
        <v>2700</v>
      </c>
      <c r="H5477" s="165">
        <f t="shared" si="95"/>
        <v>0.40185185185185185</v>
      </c>
    </row>
    <row r="5478" spans="1:8" x14ac:dyDescent="0.3">
      <c r="A5478" s="167" t="s">
        <v>7697</v>
      </c>
      <c r="B5478" s="168" t="s">
        <v>6388</v>
      </c>
      <c r="C5478" s="168" t="s">
        <v>7637</v>
      </c>
      <c r="D5478" s="171">
        <v>1180</v>
      </c>
      <c r="E5478" s="171">
        <v>2005</v>
      </c>
      <c r="F5478" s="171">
        <v>2870</v>
      </c>
      <c r="G5478" s="171">
        <v>4670</v>
      </c>
      <c r="H5478" s="165">
        <f t="shared" si="95"/>
        <v>0.42933618843683086</v>
      </c>
    </row>
    <row r="5479" spans="1:8" x14ac:dyDescent="0.3">
      <c r="A5479" s="167" t="s">
        <v>7697</v>
      </c>
      <c r="B5479" s="168" t="s">
        <v>6389</v>
      </c>
      <c r="C5479" s="168" t="s">
        <v>7638</v>
      </c>
      <c r="D5479" s="171">
        <v>2250</v>
      </c>
      <c r="E5479" s="171">
        <v>3220</v>
      </c>
      <c r="F5479" s="171">
        <v>4055</v>
      </c>
      <c r="G5479" s="171">
        <v>5610</v>
      </c>
      <c r="H5479" s="165">
        <f t="shared" si="95"/>
        <v>0.57397504456327986</v>
      </c>
    </row>
    <row r="5480" spans="1:8" x14ac:dyDescent="0.3">
      <c r="A5480" s="167" t="s">
        <v>7697</v>
      </c>
      <c r="B5480" s="168" t="s">
        <v>6390</v>
      </c>
      <c r="C5480" s="168" t="s">
        <v>7638</v>
      </c>
      <c r="D5480" s="171">
        <v>270</v>
      </c>
      <c r="E5480" s="171">
        <v>525</v>
      </c>
      <c r="F5480" s="171">
        <v>940</v>
      </c>
      <c r="G5480" s="171">
        <v>1915</v>
      </c>
      <c r="H5480" s="165">
        <f t="shared" si="95"/>
        <v>0.27415143603133157</v>
      </c>
    </row>
    <row r="5481" spans="1:8" x14ac:dyDescent="0.3">
      <c r="A5481" s="167" t="s">
        <v>7697</v>
      </c>
      <c r="B5481" s="168" t="s">
        <v>6391</v>
      </c>
      <c r="C5481" s="168" t="s">
        <v>7638</v>
      </c>
      <c r="D5481" s="171">
        <v>1130</v>
      </c>
      <c r="E5481" s="171">
        <v>2225</v>
      </c>
      <c r="F5481" s="171">
        <v>3105</v>
      </c>
      <c r="G5481" s="171">
        <v>5435</v>
      </c>
      <c r="H5481" s="165">
        <f t="shared" si="95"/>
        <v>0.40938362465501382</v>
      </c>
    </row>
    <row r="5482" spans="1:8" x14ac:dyDescent="0.3">
      <c r="A5482" s="167" t="s">
        <v>7697</v>
      </c>
      <c r="B5482" s="168" t="s">
        <v>6392</v>
      </c>
      <c r="C5482" s="168" t="s">
        <v>7638</v>
      </c>
      <c r="D5482" s="171">
        <v>965</v>
      </c>
      <c r="E5482" s="171">
        <v>1835</v>
      </c>
      <c r="F5482" s="171">
        <v>3135</v>
      </c>
      <c r="G5482" s="171">
        <v>4965</v>
      </c>
      <c r="H5482" s="165">
        <f t="shared" si="95"/>
        <v>0.36958710976837866</v>
      </c>
    </row>
    <row r="5483" spans="1:8" x14ac:dyDescent="0.3">
      <c r="A5483" s="167" t="s">
        <v>7697</v>
      </c>
      <c r="B5483" s="168" t="s">
        <v>6393</v>
      </c>
      <c r="C5483" s="168" t="s">
        <v>7638</v>
      </c>
      <c r="D5483" s="171">
        <v>865</v>
      </c>
      <c r="E5483" s="171">
        <v>2625</v>
      </c>
      <c r="F5483" s="171">
        <v>3120</v>
      </c>
      <c r="G5483" s="171">
        <v>4855</v>
      </c>
      <c r="H5483" s="165">
        <f t="shared" si="95"/>
        <v>0.54067971163748718</v>
      </c>
    </row>
    <row r="5484" spans="1:8" x14ac:dyDescent="0.3">
      <c r="A5484" s="167" t="s">
        <v>7697</v>
      </c>
      <c r="B5484" s="168" t="s">
        <v>6394</v>
      </c>
      <c r="C5484" s="168" t="s">
        <v>7638</v>
      </c>
      <c r="D5484" s="171">
        <v>185</v>
      </c>
      <c r="E5484" s="171">
        <v>320</v>
      </c>
      <c r="F5484" s="171">
        <v>425</v>
      </c>
      <c r="G5484" s="171">
        <v>1475</v>
      </c>
      <c r="H5484" s="165">
        <f t="shared" si="95"/>
        <v>0.21694915254237288</v>
      </c>
    </row>
    <row r="5485" spans="1:8" x14ac:dyDescent="0.3">
      <c r="A5485" s="167" t="s">
        <v>7697</v>
      </c>
      <c r="B5485" s="168" t="s">
        <v>6395</v>
      </c>
      <c r="C5485" s="168" t="s">
        <v>7638</v>
      </c>
      <c r="D5485" s="171">
        <v>1040</v>
      </c>
      <c r="E5485" s="171">
        <v>1615</v>
      </c>
      <c r="F5485" s="171">
        <v>2500</v>
      </c>
      <c r="G5485" s="171">
        <v>4035</v>
      </c>
      <c r="H5485" s="165">
        <f t="shared" si="95"/>
        <v>0.40024783147459725</v>
      </c>
    </row>
    <row r="5486" spans="1:8" x14ac:dyDescent="0.3">
      <c r="A5486" s="167" t="s">
        <v>7697</v>
      </c>
      <c r="B5486" s="168" t="s">
        <v>6396</v>
      </c>
      <c r="C5486" s="168" t="s">
        <v>7638</v>
      </c>
      <c r="D5486" s="171">
        <v>410</v>
      </c>
      <c r="E5486" s="171">
        <v>1415</v>
      </c>
      <c r="F5486" s="171">
        <v>2060</v>
      </c>
      <c r="G5486" s="171">
        <v>2860</v>
      </c>
      <c r="H5486" s="165">
        <f t="shared" si="95"/>
        <v>0.49475524475524474</v>
      </c>
    </row>
    <row r="5487" spans="1:8" x14ac:dyDescent="0.3">
      <c r="A5487" s="167" t="s">
        <v>7697</v>
      </c>
      <c r="B5487" s="168" t="s">
        <v>6397</v>
      </c>
      <c r="C5487" s="168" t="s">
        <v>7638</v>
      </c>
      <c r="D5487" s="171">
        <v>1045</v>
      </c>
      <c r="E5487" s="171">
        <v>1730</v>
      </c>
      <c r="F5487" s="171">
        <v>2725</v>
      </c>
      <c r="G5487" s="171">
        <v>4550</v>
      </c>
      <c r="H5487" s="165">
        <f t="shared" si="95"/>
        <v>0.3802197802197802</v>
      </c>
    </row>
    <row r="5488" spans="1:8" x14ac:dyDescent="0.3">
      <c r="A5488" s="167" t="s">
        <v>7697</v>
      </c>
      <c r="B5488" s="168" t="s">
        <v>6398</v>
      </c>
      <c r="C5488" s="168" t="s">
        <v>7638</v>
      </c>
      <c r="D5488" s="171">
        <v>920</v>
      </c>
      <c r="E5488" s="171">
        <v>1810</v>
      </c>
      <c r="F5488" s="171">
        <v>3435</v>
      </c>
      <c r="G5488" s="171">
        <v>5245</v>
      </c>
      <c r="H5488" s="165">
        <f t="shared" si="95"/>
        <v>0.34509056244041947</v>
      </c>
    </row>
    <row r="5489" spans="1:8" x14ac:dyDescent="0.3">
      <c r="A5489" s="167" t="s">
        <v>7697</v>
      </c>
      <c r="B5489" s="168" t="s">
        <v>6399</v>
      </c>
      <c r="C5489" s="168" t="s">
        <v>7638</v>
      </c>
      <c r="D5489" s="171">
        <v>1410</v>
      </c>
      <c r="E5489" s="171">
        <v>2100</v>
      </c>
      <c r="F5489" s="171">
        <v>3015</v>
      </c>
      <c r="G5489" s="171">
        <v>4335</v>
      </c>
      <c r="H5489" s="165">
        <f t="shared" si="95"/>
        <v>0.48442906574394462</v>
      </c>
    </row>
    <row r="5490" spans="1:8" x14ac:dyDescent="0.3">
      <c r="A5490" s="167" t="s">
        <v>7697</v>
      </c>
      <c r="B5490" s="168" t="s">
        <v>6400</v>
      </c>
      <c r="C5490" s="168" t="s">
        <v>7638</v>
      </c>
      <c r="D5490" s="171">
        <v>760</v>
      </c>
      <c r="E5490" s="171">
        <v>1195</v>
      </c>
      <c r="F5490" s="171">
        <v>1655</v>
      </c>
      <c r="G5490" s="171">
        <v>3605</v>
      </c>
      <c r="H5490" s="165">
        <f t="shared" si="95"/>
        <v>0.33148404993065189</v>
      </c>
    </row>
    <row r="5491" spans="1:8" x14ac:dyDescent="0.3">
      <c r="A5491" s="167" t="s">
        <v>7697</v>
      </c>
      <c r="B5491" s="168" t="s">
        <v>6401</v>
      </c>
      <c r="C5491" s="168" t="s">
        <v>7638</v>
      </c>
      <c r="D5491" s="171">
        <v>950</v>
      </c>
      <c r="E5491" s="171">
        <v>1525</v>
      </c>
      <c r="F5491" s="171">
        <v>2210</v>
      </c>
      <c r="G5491" s="171">
        <v>3865</v>
      </c>
      <c r="H5491" s="165">
        <f t="shared" si="95"/>
        <v>0.39456662354463129</v>
      </c>
    </row>
    <row r="5492" spans="1:8" x14ac:dyDescent="0.3">
      <c r="A5492" s="167" t="s">
        <v>7697</v>
      </c>
      <c r="B5492" s="168" t="s">
        <v>6402</v>
      </c>
      <c r="C5492" s="168" t="s">
        <v>7638</v>
      </c>
      <c r="D5492" s="171">
        <v>1275</v>
      </c>
      <c r="E5492" s="171">
        <v>1785</v>
      </c>
      <c r="F5492" s="171">
        <v>2325</v>
      </c>
      <c r="G5492" s="171">
        <v>4030</v>
      </c>
      <c r="H5492" s="165">
        <f t="shared" si="95"/>
        <v>0.44292803970223327</v>
      </c>
    </row>
    <row r="5493" spans="1:8" x14ac:dyDescent="0.3">
      <c r="A5493" s="167" t="s">
        <v>7697</v>
      </c>
      <c r="B5493" s="168" t="s">
        <v>6403</v>
      </c>
      <c r="C5493" s="168" t="s">
        <v>7638</v>
      </c>
      <c r="D5493" s="171">
        <v>1225</v>
      </c>
      <c r="E5493" s="171">
        <v>2160</v>
      </c>
      <c r="F5493" s="171">
        <v>2755</v>
      </c>
      <c r="G5493" s="171">
        <v>4285</v>
      </c>
      <c r="H5493" s="165">
        <f t="shared" si="95"/>
        <v>0.50408401400233371</v>
      </c>
    </row>
    <row r="5494" spans="1:8" x14ac:dyDescent="0.3">
      <c r="A5494" s="167" t="s">
        <v>7697</v>
      </c>
      <c r="B5494" s="168" t="s">
        <v>6404</v>
      </c>
      <c r="C5494" s="168" t="s">
        <v>7638</v>
      </c>
      <c r="D5494" s="171">
        <v>900</v>
      </c>
      <c r="E5494" s="171">
        <v>1355</v>
      </c>
      <c r="F5494" s="171">
        <v>1800</v>
      </c>
      <c r="G5494" s="171">
        <v>2825</v>
      </c>
      <c r="H5494" s="165">
        <f t="shared" si="95"/>
        <v>0.47964601769911502</v>
      </c>
    </row>
    <row r="5495" spans="1:8" x14ac:dyDescent="0.3">
      <c r="A5495" s="167" t="s">
        <v>7697</v>
      </c>
      <c r="B5495" s="168" t="s">
        <v>6405</v>
      </c>
      <c r="C5495" s="168" t="s">
        <v>7638</v>
      </c>
      <c r="D5495" s="171">
        <v>520</v>
      </c>
      <c r="E5495" s="171">
        <v>865</v>
      </c>
      <c r="F5495" s="171">
        <v>1220</v>
      </c>
      <c r="G5495" s="171">
        <v>3045</v>
      </c>
      <c r="H5495" s="165">
        <f t="shared" si="95"/>
        <v>0.28407224958949095</v>
      </c>
    </row>
    <row r="5496" spans="1:8" x14ac:dyDescent="0.3">
      <c r="A5496" s="167" t="s">
        <v>7697</v>
      </c>
      <c r="B5496" s="168" t="s">
        <v>6406</v>
      </c>
      <c r="C5496" s="168" t="s">
        <v>7639</v>
      </c>
      <c r="D5496" s="171">
        <v>565</v>
      </c>
      <c r="E5496" s="171">
        <v>1090</v>
      </c>
      <c r="F5496" s="171">
        <v>1440</v>
      </c>
      <c r="G5496" s="171">
        <v>2360</v>
      </c>
      <c r="H5496" s="165">
        <f t="shared" si="95"/>
        <v>0.46186440677966101</v>
      </c>
    </row>
    <row r="5497" spans="1:8" x14ac:dyDescent="0.3">
      <c r="A5497" s="167" t="s">
        <v>7697</v>
      </c>
      <c r="B5497" s="168" t="s">
        <v>6407</v>
      </c>
      <c r="C5497" s="168" t="s">
        <v>7639</v>
      </c>
      <c r="D5497" s="171">
        <v>365</v>
      </c>
      <c r="E5497" s="171">
        <v>575</v>
      </c>
      <c r="F5497" s="171">
        <v>840</v>
      </c>
      <c r="G5497" s="171">
        <v>1460</v>
      </c>
      <c r="H5497" s="165">
        <f t="shared" si="95"/>
        <v>0.39383561643835618</v>
      </c>
    </row>
    <row r="5498" spans="1:8" x14ac:dyDescent="0.3">
      <c r="A5498" s="167" t="s">
        <v>7697</v>
      </c>
      <c r="B5498" s="168" t="s">
        <v>6408</v>
      </c>
      <c r="C5498" s="168" t="s">
        <v>7639</v>
      </c>
      <c r="D5498" s="171">
        <v>1030</v>
      </c>
      <c r="E5498" s="171">
        <v>1875</v>
      </c>
      <c r="F5498" s="171">
        <v>2925</v>
      </c>
      <c r="G5498" s="171">
        <v>4160</v>
      </c>
      <c r="H5498" s="165">
        <f t="shared" si="95"/>
        <v>0.45072115384615385</v>
      </c>
    </row>
    <row r="5499" spans="1:8" x14ac:dyDescent="0.3">
      <c r="A5499" s="167" t="s">
        <v>7697</v>
      </c>
      <c r="B5499" s="168" t="s">
        <v>6409</v>
      </c>
      <c r="C5499" s="168" t="s">
        <v>7639</v>
      </c>
      <c r="D5499" s="171">
        <v>1460</v>
      </c>
      <c r="E5499" s="171">
        <v>2190</v>
      </c>
      <c r="F5499" s="171">
        <v>3265</v>
      </c>
      <c r="G5499" s="171">
        <v>5200</v>
      </c>
      <c r="H5499" s="165">
        <f t="shared" si="95"/>
        <v>0.42115384615384616</v>
      </c>
    </row>
    <row r="5500" spans="1:8" x14ac:dyDescent="0.3">
      <c r="A5500" s="167" t="s">
        <v>7697</v>
      </c>
      <c r="B5500" s="168" t="s">
        <v>6410</v>
      </c>
      <c r="C5500" s="168" t="s">
        <v>7640</v>
      </c>
      <c r="D5500" s="171">
        <v>2815</v>
      </c>
      <c r="E5500" s="171">
        <v>4010</v>
      </c>
      <c r="F5500" s="171">
        <v>5315</v>
      </c>
      <c r="G5500" s="171">
        <v>5815</v>
      </c>
      <c r="H5500" s="165">
        <f t="shared" si="95"/>
        <v>0.68959587274290624</v>
      </c>
    </row>
    <row r="5501" spans="1:8" x14ac:dyDescent="0.3">
      <c r="A5501" s="167" t="s">
        <v>7697</v>
      </c>
      <c r="B5501" s="168" t="s">
        <v>6411</v>
      </c>
      <c r="C5501" s="168" t="s">
        <v>7640</v>
      </c>
      <c r="D5501" s="171">
        <v>1880</v>
      </c>
      <c r="E5501" s="171">
        <v>3455</v>
      </c>
      <c r="F5501" s="171">
        <v>4750</v>
      </c>
      <c r="G5501" s="171">
        <v>5820</v>
      </c>
      <c r="H5501" s="165">
        <f t="shared" si="95"/>
        <v>0.5936426116838488</v>
      </c>
    </row>
    <row r="5502" spans="1:8" x14ac:dyDescent="0.3">
      <c r="A5502" s="167" t="s">
        <v>7697</v>
      </c>
      <c r="B5502" s="168" t="s">
        <v>6412</v>
      </c>
      <c r="C5502" s="168" t="s">
        <v>7640</v>
      </c>
      <c r="D5502" s="171">
        <v>2250</v>
      </c>
      <c r="E5502" s="171">
        <v>2825</v>
      </c>
      <c r="F5502" s="171">
        <v>3230</v>
      </c>
      <c r="G5502" s="171">
        <v>3330</v>
      </c>
      <c r="H5502" s="165">
        <f t="shared" si="95"/>
        <v>0.84834834834834838</v>
      </c>
    </row>
    <row r="5503" spans="1:8" x14ac:dyDescent="0.3">
      <c r="A5503" s="167" t="s">
        <v>7697</v>
      </c>
      <c r="B5503" s="168" t="s">
        <v>6413</v>
      </c>
      <c r="C5503" s="168" t="s">
        <v>7640</v>
      </c>
      <c r="D5503" s="171">
        <v>2040</v>
      </c>
      <c r="E5503" s="171">
        <v>3450</v>
      </c>
      <c r="F5503" s="171">
        <v>4635</v>
      </c>
      <c r="G5503" s="171">
        <v>6225</v>
      </c>
      <c r="H5503" s="165">
        <f t="shared" si="95"/>
        <v>0.55421686746987953</v>
      </c>
    </row>
    <row r="5504" spans="1:8" x14ac:dyDescent="0.3">
      <c r="A5504" s="167" t="s">
        <v>7697</v>
      </c>
      <c r="B5504" s="168" t="s">
        <v>6414</v>
      </c>
      <c r="C5504" s="168" t="s">
        <v>7640</v>
      </c>
      <c r="D5504" s="171">
        <v>989</v>
      </c>
      <c r="E5504" s="171">
        <v>1360</v>
      </c>
      <c r="F5504" s="171">
        <v>1920</v>
      </c>
      <c r="G5504" s="171">
        <v>3240</v>
      </c>
      <c r="H5504" s="165">
        <f t="shared" si="95"/>
        <v>0.41975308641975306</v>
      </c>
    </row>
    <row r="5505" spans="1:8" x14ac:dyDescent="0.3">
      <c r="A5505" s="167" t="s">
        <v>7697</v>
      </c>
      <c r="B5505" s="168" t="s">
        <v>6415</v>
      </c>
      <c r="C5505" s="168" t="s">
        <v>7640</v>
      </c>
      <c r="D5505" s="171">
        <v>1360</v>
      </c>
      <c r="E5505" s="171">
        <v>2330</v>
      </c>
      <c r="F5505" s="171">
        <v>4110</v>
      </c>
      <c r="G5505" s="171">
        <v>7330</v>
      </c>
      <c r="H5505" s="165">
        <f t="shared" si="95"/>
        <v>0.31787175989085947</v>
      </c>
    </row>
    <row r="5506" spans="1:8" x14ac:dyDescent="0.3">
      <c r="A5506" s="167" t="s">
        <v>7697</v>
      </c>
      <c r="B5506" s="168" t="s">
        <v>6416</v>
      </c>
      <c r="C5506" s="168" t="s">
        <v>7640</v>
      </c>
      <c r="D5506" s="171">
        <v>945</v>
      </c>
      <c r="E5506" s="171">
        <v>2805</v>
      </c>
      <c r="F5506" s="171">
        <v>3500</v>
      </c>
      <c r="G5506" s="171">
        <v>6360</v>
      </c>
      <c r="H5506" s="165">
        <f t="shared" si="95"/>
        <v>0.44103773584905659</v>
      </c>
    </row>
    <row r="5507" spans="1:8" x14ac:dyDescent="0.3">
      <c r="A5507" s="167" t="s">
        <v>7697</v>
      </c>
      <c r="B5507" s="168" t="s">
        <v>6417</v>
      </c>
      <c r="C5507" s="168" t="s">
        <v>7640</v>
      </c>
      <c r="D5507" s="171">
        <v>1375</v>
      </c>
      <c r="E5507" s="171">
        <v>1695</v>
      </c>
      <c r="F5507" s="171">
        <v>2260</v>
      </c>
      <c r="G5507" s="171">
        <v>3210</v>
      </c>
      <c r="H5507" s="165">
        <f t="shared" si="95"/>
        <v>0.5280373831775701</v>
      </c>
    </row>
    <row r="5508" spans="1:8" x14ac:dyDescent="0.3">
      <c r="A5508" s="167" t="s">
        <v>7697</v>
      </c>
      <c r="B5508" s="168" t="s">
        <v>6418</v>
      </c>
      <c r="C5508" s="168" t="s">
        <v>7640</v>
      </c>
      <c r="D5508" s="171">
        <v>870</v>
      </c>
      <c r="E5508" s="171">
        <v>1655</v>
      </c>
      <c r="F5508" s="171">
        <v>3080</v>
      </c>
      <c r="G5508" s="171">
        <v>5525</v>
      </c>
      <c r="H5508" s="165">
        <f t="shared" ref="H5508:H5571" si="96">E5508/G5508</f>
        <v>0.29954751131221719</v>
      </c>
    </row>
    <row r="5509" spans="1:8" x14ac:dyDescent="0.3">
      <c r="A5509" s="167" t="s">
        <v>7697</v>
      </c>
      <c r="B5509" s="168" t="s">
        <v>6419</v>
      </c>
      <c r="C5509" s="168" t="s">
        <v>7640</v>
      </c>
      <c r="D5509" s="171">
        <v>1225</v>
      </c>
      <c r="E5509" s="171">
        <v>2285</v>
      </c>
      <c r="F5509" s="171">
        <v>3325</v>
      </c>
      <c r="G5509" s="171">
        <v>5260</v>
      </c>
      <c r="H5509" s="165">
        <f t="shared" si="96"/>
        <v>0.43441064638783272</v>
      </c>
    </row>
    <row r="5510" spans="1:8" x14ac:dyDescent="0.3">
      <c r="A5510" s="167" t="s">
        <v>7697</v>
      </c>
      <c r="B5510" s="168" t="s">
        <v>6420</v>
      </c>
      <c r="C5510" s="168" t="s">
        <v>7640</v>
      </c>
      <c r="D5510" s="171">
        <v>515</v>
      </c>
      <c r="E5510" s="171">
        <v>985</v>
      </c>
      <c r="F5510" s="171">
        <v>1890</v>
      </c>
      <c r="G5510" s="171">
        <v>4995</v>
      </c>
      <c r="H5510" s="165">
        <f t="shared" si="96"/>
        <v>0.19719719719719719</v>
      </c>
    </row>
    <row r="5511" spans="1:8" x14ac:dyDescent="0.3">
      <c r="A5511" s="167" t="s">
        <v>7697</v>
      </c>
      <c r="B5511" s="168" t="s">
        <v>6421</v>
      </c>
      <c r="C5511" s="168" t="s">
        <v>7640</v>
      </c>
      <c r="D5511" s="171">
        <v>380</v>
      </c>
      <c r="E5511" s="171">
        <v>1415</v>
      </c>
      <c r="F5511" s="171">
        <v>3210</v>
      </c>
      <c r="G5511" s="171">
        <v>6420</v>
      </c>
      <c r="H5511" s="165">
        <f t="shared" si="96"/>
        <v>0.22040498442367601</v>
      </c>
    </row>
    <row r="5512" spans="1:8" x14ac:dyDescent="0.3">
      <c r="A5512" s="167" t="s">
        <v>7697</v>
      </c>
      <c r="B5512" s="168" t="s">
        <v>6422</v>
      </c>
      <c r="C5512" s="168" t="s">
        <v>7641</v>
      </c>
      <c r="D5512" s="171">
        <v>1960</v>
      </c>
      <c r="E5512" s="171">
        <v>2500</v>
      </c>
      <c r="F5512" s="171">
        <v>3085</v>
      </c>
      <c r="G5512" s="171">
        <v>3310</v>
      </c>
      <c r="H5512" s="165">
        <f t="shared" si="96"/>
        <v>0.75528700906344415</v>
      </c>
    </row>
    <row r="5513" spans="1:8" x14ac:dyDescent="0.3">
      <c r="A5513" s="167" t="s">
        <v>7697</v>
      </c>
      <c r="B5513" s="168" t="s">
        <v>6423</v>
      </c>
      <c r="C5513" s="168" t="s">
        <v>7641</v>
      </c>
      <c r="D5513" s="171">
        <v>430</v>
      </c>
      <c r="E5513" s="171">
        <v>680</v>
      </c>
      <c r="F5513" s="171">
        <v>1375</v>
      </c>
      <c r="G5513" s="171">
        <v>3610</v>
      </c>
      <c r="H5513" s="165">
        <f t="shared" si="96"/>
        <v>0.18836565096952909</v>
      </c>
    </row>
    <row r="5514" spans="1:8" x14ac:dyDescent="0.3">
      <c r="A5514" s="167" t="s">
        <v>7697</v>
      </c>
      <c r="B5514" s="168" t="s">
        <v>6424</v>
      </c>
      <c r="C5514" s="168" t="s">
        <v>7641</v>
      </c>
      <c r="D5514" s="171">
        <v>770</v>
      </c>
      <c r="E5514" s="171">
        <v>1050</v>
      </c>
      <c r="F5514" s="171">
        <v>1545</v>
      </c>
      <c r="G5514" s="171">
        <v>4790</v>
      </c>
      <c r="H5514" s="165">
        <f t="shared" si="96"/>
        <v>0.21920668058455114</v>
      </c>
    </row>
    <row r="5515" spans="1:8" x14ac:dyDescent="0.3">
      <c r="A5515" s="167" t="s">
        <v>7697</v>
      </c>
      <c r="B5515" s="168" t="s">
        <v>6425</v>
      </c>
      <c r="C5515" s="168" t="s">
        <v>7641</v>
      </c>
      <c r="D5515" s="171">
        <v>445</v>
      </c>
      <c r="E5515" s="171">
        <v>755</v>
      </c>
      <c r="F5515" s="171">
        <v>1185</v>
      </c>
      <c r="G5515" s="171">
        <v>1825</v>
      </c>
      <c r="H5515" s="165">
        <f t="shared" si="96"/>
        <v>0.41369863013698632</v>
      </c>
    </row>
    <row r="5516" spans="1:8" x14ac:dyDescent="0.3">
      <c r="A5516" s="167" t="s">
        <v>7697</v>
      </c>
      <c r="B5516" s="168" t="s">
        <v>6426</v>
      </c>
      <c r="C5516" s="168" t="s">
        <v>7641</v>
      </c>
      <c r="D5516" s="171">
        <v>600</v>
      </c>
      <c r="E5516" s="171">
        <v>820</v>
      </c>
      <c r="F5516" s="171">
        <v>1095</v>
      </c>
      <c r="G5516" s="171">
        <v>1480</v>
      </c>
      <c r="H5516" s="165">
        <f t="shared" si="96"/>
        <v>0.55405405405405406</v>
      </c>
    </row>
    <row r="5517" spans="1:8" x14ac:dyDescent="0.3">
      <c r="A5517" s="167" t="s">
        <v>7697</v>
      </c>
      <c r="B5517" s="168" t="s">
        <v>6427</v>
      </c>
      <c r="C5517" s="168" t="s">
        <v>7641</v>
      </c>
      <c r="D5517" s="171">
        <v>1160</v>
      </c>
      <c r="E5517" s="171">
        <v>1610</v>
      </c>
      <c r="F5517" s="171">
        <v>2065</v>
      </c>
      <c r="G5517" s="171">
        <v>2720</v>
      </c>
      <c r="H5517" s="165">
        <f t="shared" si="96"/>
        <v>0.59191176470588236</v>
      </c>
    </row>
    <row r="5518" spans="1:8" x14ac:dyDescent="0.3">
      <c r="A5518" s="167" t="s">
        <v>7697</v>
      </c>
      <c r="B5518" s="168" t="s">
        <v>6428</v>
      </c>
      <c r="C5518" s="168" t="s">
        <v>7641</v>
      </c>
      <c r="D5518" s="171">
        <v>1100</v>
      </c>
      <c r="E5518" s="171">
        <v>1660</v>
      </c>
      <c r="F5518" s="171">
        <v>1770</v>
      </c>
      <c r="G5518" s="171">
        <v>2070</v>
      </c>
      <c r="H5518" s="165">
        <f t="shared" si="96"/>
        <v>0.80193236714975846</v>
      </c>
    </row>
    <row r="5519" spans="1:8" x14ac:dyDescent="0.3">
      <c r="A5519" s="167" t="s">
        <v>7697</v>
      </c>
      <c r="B5519" s="168" t="s">
        <v>6429</v>
      </c>
      <c r="C5519" s="168" t="s">
        <v>7641</v>
      </c>
      <c r="D5519" s="171">
        <v>465</v>
      </c>
      <c r="E5519" s="171">
        <v>780</v>
      </c>
      <c r="F5519" s="171">
        <v>1290</v>
      </c>
      <c r="G5519" s="171">
        <v>1735</v>
      </c>
      <c r="H5519" s="165">
        <f t="shared" si="96"/>
        <v>0.44956772334293948</v>
      </c>
    </row>
    <row r="5520" spans="1:8" x14ac:dyDescent="0.3">
      <c r="A5520" s="167" t="s">
        <v>7697</v>
      </c>
      <c r="B5520" s="168" t="s">
        <v>6430</v>
      </c>
      <c r="C5520" s="168" t="s">
        <v>7641</v>
      </c>
      <c r="D5520" s="171">
        <v>1635</v>
      </c>
      <c r="E5520" s="171">
        <v>2030</v>
      </c>
      <c r="F5520" s="171">
        <v>2090</v>
      </c>
      <c r="G5520" s="171">
        <v>2490</v>
      </c>
      <c r="H5520" s="165">
        <f t="shared" si="96"/>
        <v>0.81526104417670686</v>
      </c>
    </row>
    <row r="5521" spans="1:8" x14ac:dyDescent="0.3">
      <c r="A5521" s="167" t="s">
        <v>7697</v>
      </c>
      <c r="B5521" s="168" t="s">
        <v>6431</v>
      </c>
      <c r="C5521" s="168" t="s">
        <v>7641</v>
      </c>
      <c r="D5521" s="171">
        <v>590</v>
      </c>
      <c r="E5521" s="171">
        <v>1135</v>
      </c>
      <c r="F5521" s="171">
        <v>1670</v>
      </c>
      <c r="G5521" s="171">
        <v>2660</v>
      </c>
      <c r="H5521" s="165">
        <f t="shared" si="96"/>
        <v>0.42669172932330829</v>
      </c>
    </row>
    <row r="5522" spans="1:8" x14ac:dyDescent="0.3">
      <c r="A5522" s="167" t="s">
        <v>7697</v>
      </c>
      <c r="B5522" s="168" t="s">
        <v>6432</v>
      </c>
      <c r="C5522" s="168" t="s">
        <v>7641</v>
      </c>
      <c r="D5522" s="171">
        <v>2465</v>
      </c>
      <c r="E5522" s="171">
        <v>2750</v>
      </c>
      <c r="F5522" s="171">
        <v>3240</v>
      </c>
      <c r="G5522" s="171">
        <v>3765</v>
      </c>
      <c r="H5522" s="165">
        <f t="shared" si="96"/>
        <v>0.73041168658698541</v>
      </c>
    </row>
    <row r="5523" spans="1:8" x14ac:dyDescent="0.3">
      <c r="A5523" s="167" t="s">
        <v>7697</v>
      </c>
      <c r="B5523" s="168" t="s">
        <v>6433</v>
      </c>
      <c r="C5523" s="168" t="s">
        <v>7641</v>
      </c>
      <c r="D5523" s="171">
        <v>585</v>
      </c>
      <c r="E5523" s="171">
        <v>760</v>
      </c>
      <c r="F5523" s="171">
        <v>855</v>
      </c>
      <c r="G5523" s="171">
        <v>1715</v>
      </c>
      <c r="H5523" s="165">
        <f t="shared" si="96"/>
        <v>0.44314868804664725</v>
      </c>
    </row>
    <row r="5524" spans="1:8" x14ac:dyDescent="0.3">
      <c r="A5524" s="167" t="s">
        <v>7697</v>
      </c>
      <c r="B5524" s="168" t="s">
        <v>6434</v>
      </c>
      <c r="C5524" s="168" t="s">
        <v>7641</v>
      </c>
      <c r="D5524" s="171">
        <v>735</v>
      </c>
      <c r="E5524" s="171">
        <v>1125</v>
      </c>
      <c r="F5524" s="171">
        <v>1600</v>
      </c>
      <c r="G5524" s="171">
        <v>1680</v>
      </c>
      <c r="H5524" s="165">
        <f t="shared" si="96"/>
        <v>0.6696428571428571</v>
      </c>
    </row>
    <row r="5525" spans="1:8" x14ac:dyDescent="0.3">
      <c r="A5525" s="167" t="s">
        <v>7697</v>
      </c>
      <c r="B5525" s="168" t="s">
        <v>6435</v>
      </c>
      <c r="C5525" s="168" t="s">
        <v>7641</v>
      </c>
      <c r="D5525" s="171">
        <v>2670</v>
      </c>
      <c r="E5525" s="171">
        <v>3725</v>
      </c>
      <c r="F5525" s="171">
        <v>4420</v>
      </c>
      <c r="G5525" s="171">
        <v>5165</v>
      </c>
      <c r="H5525" s="165">
        <f t="shared" si="96"/>
        <v>0.72120038722168445</v>
      </c>
    </row>
    <row r="5526" spans="1:8" x14ac:dyDescent="0.3">
      <c r="A5526" s="167" t="s">
        <v>7697</v>
      </c>
      <c r="B5526" s="168" t="s">
        <v>6436</v>
      </c>
      <c r="C5526" s="168" t="s">
        <v>7641</v>
      </c>
      <c r="D5526" s="171">
        <v>3505</v>
      </c>
      <c r="E5526" s="171">
        <v>4475</v>
      </c>
      <c r="F5526" s="171">
        <v>4990</v>
      </c>
      <c r="G5526" s="171">
        <v>5350</v>
      </c>
      <c r="H5526" s="165">
        <f t="shared" si="96"/>
        <v>0.83644859813084116</v>
      </c>
    </row>
    <row r="5527" spans="1:8" x14ac:dyDescent="0.3">
      <c r="A5527" s="167" t="s">
        <v>7697</v>
      </c>
      <c r="B5527" s="168" t="s">
        <v>6437</v>
      </c>
      <c r="C5527" s="168" t="s">
        <v>7641</v>
      </c>
      <c r="D5527" s="171">
        <v>1150</v>
      </c>
      <c r="E5527" s="171">
        <v>1575</v>
      </c>
      <c r="F5527" s="171">
        <v>1890</v>
      </c>
      <c r="G5527" s="171">
        <v>2240</v>
      </c>
      <c r="H5527" s="165">
        <f t="shared" si="96"/>
        <v>0.703125</v>
      </c>
    </row>
    <row r="5528" spans="1:8" x14ac:dyDescent="0.3">
      <c r="A5528" s="167" t="s">
        <v>7697</v>
      </c>
      <c r="B5528" s="168" t="s">
        <v>6438</v>
      </c>
      <c r="C5528" s="168" t="s">
        <v>7641</v>
      </c>
      <c r="D5528" s="171">
        <v>605</v>
      </c>
      <c r="E5528" s="171">
        <v>1355</v>
      </c>
      <c r="F5528" s="171">
        <v>2025</v>
      </c>
      <c r="G5528" s="171">
        <v>3785</v>
      </c>
      <c r="H5528" s="165">
        <f t="shared" si="96"/>
        <v>0.3579920739762219</v>
      </c>
    </row>
    <row r="5529" spans="1:8" x14ac:dyDescent="0.3">
      <c r="A5529" s="167" t="s">
        <v>7697</v>
      </c>
      <c r="B5529" s="168" t="s">
        <v>6439</v>
      </c>
      <c r="C5529" s="168" t="s">
        <v>7641</v>
      </c>
      <c r="D5529" s="171">
        <v>1070</v>
      </c>
      <c r="E5529" s="171">
        <v>1350</v>
      </c>
      <c r="F5529" s="171">
        <v>1780</v>
      </c>
      <c r="G5529" s="171">
        <v>2650</v>
      </c>
      <c r="H5529" s="165">
        <f t="shared" si="96"/>
        <v>0.50943396226415094</v>
      </c>
    </row>
    <row r="5530" spans="1:8" x14ac:dyDescent="0.3">
      <c r="A5530" s="167" t="s">
        <v>7697</v>
      </c>
      <c r="B5530" s="168" t="s">
        <v>6440</v>
      </c>
      <c r="C5530" s="168" t="s">
        <v>7641</v>
      </c>
      <c r="D5530" s="171">
        <v>530</v>
      </c>
      <c r="E5530" s="171">
        <v>995</v>
      </c>
      <c r="F5530" s="171">
        <v>1625</v>
      </c>
      <c r="G5530" s="171">
        <v>1970</v>
      </c>
      <c r="H5530" s="165">
        <f t="shared" si="96"/>
        <v>0.50507614213197971</v>
      </c>
    </row>
    <row r="5531" spans="1:8" x14ac:dyDescent="0.3">
      <c r="A5531" s="167" t="s">
        <v>7697</v>
      </c>
      <c r="B5531" s="168" t="s">
        <v>6441</v>
      </c>
      <c r="C5531" s="168" t="s">
        <v>7641</v>
      </c>
      <c r="D5531" s="171">
        <v>380</v>
      </c>
      <c r="E5531" s="171">
        <v>525</v>
      </c>
      <c r="F5531" s="171">
        <v>840</v>
      </c>
      <c r="G5531" s="171">
        <v>1495</v>
      </c>
      <c r="H5531" s="165">
        <f t="shared" si="96"/>
        <v>0.3511705685618729</v>
      </c>
    </row>
    <row r="5532" spans="1:8" x14ac:dyDescent="0.3">
      <c r="A5532" s="167" t="s">
        <v>7697</v>
      </c>
      <c r="B5532" s="168" t="s">
        <v>6442</v>
      </c>
      <c r="C5532" s="168" t="s">
        <v>7641</v>
      </c>
      <c r="D5532" s="171">
        <v>735</v>
      </c>
      <c r="E5532" s="171">
        <v>1320</v>
      </c>
      <c r="F5532" s="171">
        <v>2015</v>
      </c>
      <c r="G5532" s="171">
        <v>2670</v>
      </c>
      <c r="H5532" s="165">
        <f t="shared" si="96"/>
        <v>0.4943820224719101</v>
      </c>
    </row>
    <row r="5533" spans="1:8" x14ac:dyDescent="0.3">
      <c r="A5533" s="167" t="s">
        <v>7697</v>
      </c>
      <c r="B5533" s="168" t="s">
        <v>6443</v>
      </c>
      <c r="C5533" s="168" t="s">
        <v>7641</v>
      </c>
      <c r="D5533" s="171">
        <v>1575</v>
      </c>
      <c r="E5533" s="171">
        <v>2885</v>
      </c>
      <c r="F5533" s="171">
        <v>5235</v>
      </c>
      <c r="G5533" s="171">
        <v>6595</v>
      </c>
      <c r="H5533" s="165">
        <f t="shared" si="96"/>
        <v>0.43745261561789234</v>
      </c>
    </row>
    <row r="5534" spans="1:8" x14ac:dyDescent="0.3">
      <c r="A5534" s="167" t="s">
        <v>7697</v>
      </c>
      <c r="B5534" s="168" t="s">
        <v>6444</v>
      </c>
      <c r="C5534" s="168" t="s">
        <v>7641</v>
      </c>
      <c r="D5534" s="171">
        <v>1870</v>
      </c>
      <c r="E5534" s="171">
        <v>2740</v>
      </c>
      <c r="F5534" s="171">
        <v>3260</v>
      </c>
      <c r="G5534" s="171">
        <v>4175</v>
      </c>
      <c r="H5534" s="165">
        <f t="shared" si="96"/>
        <v>0.65628742514970062</v>
      </c>
    </row>
    <row r="5535" spans="1:8" x14ac:dyDescent="0.3">
      <c r="A5535" s="167" t="s">
        <v>7697</v>
      </c>
      <c r="B5535" s="168" t="s">
        <v>6445</v>
      </c>
      <c r="C5535" s="168" t="s">
        <v>7641</v>
      </c>
      <c r="D5535" s="171">
        <v>870</v>
      </c>
      <c r="E5535" s="171">
        <v>1980</v>
      </c>
      <c r="F5535" s="171">
        <v>2760</v>
      </c>
      <c r="G5535" s="171">
        <v>6180</v>
      </c>
      <c r="H5535" s="165">
        <f t="shared" si="96"/>
        <v>0.32038834951456313</v>
      </c>
    </row>
    <row r="5536" spans="1:8" x14ac:dyDescent="0.3">
      <c r="A5536" s="167" t="s">
        <v>7697</v>
      </c>
      <c r="B5536" s="168" t="s">
        <v>6446</v>
      </c>
      <c r="C5536" s="168" t="s">
        <v>7641</v>
      </c>
      <c r="D5536" s="171">
        <v>255</v>
      </c>
      <c r="E5536" s="171">
        <v>1300</v>
      </c>
      <c r="F5536" s="171">
        <v>2140</v>
      </c>
      <c r="G5536" s="171">
        <v>4030</v>
      </c>
      <c r="H5536" s="165">
        <f t="shared" si="96"/>
        <v>0.32258064516129031</v>
      </c>
    </row>
    <row r="5537" spans="1:8" x14ac:dyDescent="0.3">
      <c r="A5537" s="167" t="s">
        <v>7697</v>
      </c>
      <c r="B5537" s="168" t="s">
        <v>6447</v>
      </c>
      <c r="C5537" s="168" t="s">
        <v>7641</v>
      </c>
      <c r="D5537" s="171">
        <v>795</v>
      </c>
      <c r="E5537" s="171">
        <v>1550</v>
      </c>
      <c r="F5537" s="171">
        <v>1990</v>
      </c>
      <c r="G5537" s="171">
        <v>3835</v>
      </c>
      <c r="H5537" s="165">
        <f t="shared" si="96"/>
        <v>0.4041720990873533</v>
      </c>
    </row>
    <row r="5538" spans="1:8" x14ac:dyDescent="0.3">
      <c r="A5538" s="167" t="s">
        <v>7697</v>
      </c>
      <c r="B5538" s="168" t="s">
        <v>6448</v>
      </c>
      <c r="C5538" s="168" t="s">
        <v>7641</v>
      </c>
      <c r="D5538" s="171">
        <v>625</v>
      </c>
      <c r="E5538" s="171">
        <v>975</v>
      </c>
      <c r="F5538" s="171">
        <v>1715</v>
      </c>
      <c r="G5538" s="171">
        <v>4100</v>
      </c>
      <c r="H5538" s="165">
        <f t="shared" si="96"/>
        <v>0.23780487804878048</v>
      </c>
    </row>
    <row r="5539" spans="1:8" x14ac:dyDescent="0.3">
      <c r="A5539" s="167" t="s">
        <v>7697</v>
      </c>
      <c r="B5539" s="168" t="s">
        <v>6449</v>
      </c>
      <c r="C5539" s="168" t="s">
        <v>7641</v>
      </c>
      <c r="D5539" s="171">
        <v>620</v>
      </c>
      <c r="E5539" s="171">
        <v>1865</v>
      </c>
      <c r="F5539" s="171">
        <v>2645</v>
      </c>
      <c r="G5539" s="171">
        <v>4295</v>
      </c>
      <c r="H5539" s="165">
        <f t="shared" si="96"/>
        <v>0.43422584400465658</v>
      </c>
    </row>
    <row r="5540" spans="1:8" x14ac:dyDescent="0.3">
      <c r="A5540" s="167" t="s">
        <v>7697</v>
      </c>
      <c r="B5540" s="168" t="s">
        <v>6450</v>
      </c>
      <c r="C5540" s="168" t="s">
        <v>7641</v>
      </c>
      <c r="D5540" s="171">
        <v>285</v>
      </c>
      <c r="E5540" s="171">
        <v>780</v>
      </c>
      <c r="F5540" s="171">
        <v>1330</v>
      </c>
      <c r="G5540" s="171">
        <v>2895</v>
      </c>
      <c r="H5540" s="165">
        <f t="shared" si="96"/>
        <v>0.26943005181347152</v>
      </c>
    </row>
    <row r="5541" spans="1:8" x14ac:dyDescent="0.3">
      <c r="A5541" s="167" t="s">
        <v>7697</v>
      </c>
      <c r="B5541" s="168" t="s">
        <v>6451</v>
      </c>
      <c r="C5541" s="168" t="s">
        <v>7641</v>
      </c>
      <c r="D5541" s="171">
        <v>310</v>
      </c>
      <c r="E5541" s="171">
        <v>925</v>
      </c>
      <c r="F5541" s="171">
        <v>2055</v>
      </c>
      <c r="G5541" s="171">
        <v>5080</v>
      </c>
      <c r="H5541" s="165">
        <f t="shared" si="96"/>
        <v>0.18208661417322836</v>
      </c>
    </row>
    <row r="5542" spans="1:8" x14ac:dyDescent="0.3">
      <c r="A5542" s="167" t="s">
        <v>7697</v>
      </c>
      <c r="B5542" s="168" t="s">
        <v>6452</v>
      </c>
      <c r="C5542" s="168" t="s">
        <v>7641</v>
      </c>
      <c r="D5542" s="171">
        <v>480</v>
      </c>
      <c r="E5542" s="171">
        <v>1095</v>
      </c>
      <c r="F5542" s="171">
        <v>1765</v>
      </c>
      <c r="G5542" s="171">
        <v>3560</v>
      </c>
      <c r="H5542" s="165">
        <f t="shared" si="96"/>
        <v>0.30758426966292135</v>
      </c>
    </row>
    <row r="5543" spans="1:8" x14ac:dyDescent="0.3">
      <c r="A5543" s="167" t="s">
        <v>7697</v>
      </c>
      <c r="B5543" s="168" t="s">
        <v>6453</v>
      </c>
      <c r="C5543" s="168" t="s">
        <v>7641</v>
      </c>
      <c r="D5543" s="171">
        <v>695</v>
      </c>
      <c r="E5543" s="171">
        <v>1310</v>
      </c>
      <c r="F5543" s="171">
        <v>2125</v>
      </c>
      <c r="G5543" s="171">
        <v>3915</v>
      </c>
      <c r="H5543" s="165">
        <f t="shared" si="96"/>
        <v>0.334610472541507</v>
      </c>
    </row>
    <row r="5544" spans="1:8" x14ac:dyDescent="0.3">
      <c r="A5544" s="167" t="s">
        <v>7697</v>
      </c>
      <c r="B5544" s="168" t="s">
        <v>6454</v>
      </c>
      <c r="C5544" s="168" t="s">
        <v>7641</v>
      </c>
      <c r="D5544" s="171">
        <v>520</v>
      </c>
      <c r="E5544" s="171">
        <v>950</v>
      </c>
      <c r="F5544" s="171">
        <v>1440</v>
      </c>
      <c r="G5544" s="171">
        <v>2670</v>
      </c>
      <c r="H5544" s="165">
        <f t="shared" si="96"/>
        <v>0.35580524344569286</v>
      </c>
    </row>
    <row r="5545" spans="1:8" x14ac:dyDescent="0.3">
      <c r="A5545" s="167" t="s">
        <v>7697</v>
      </c>
      <c r="B5545" s="168" t="s">
        <v>6455</v>
      </c>
      <c r="C5545" s="168" t="s">
        <v>7641</v>
      </c>
      <c r="D5545" s="171">
        <v>545</v>
      </c>
      <c r="E5545" s="171">
        <v>1135</v>
      </c>
      <c r="F5545" s="171">
        <v>1590</v>
      </c>
      <c r="G5545" s="171">
        <v>2685</v>
      </c>
      <c r="H5545" s="165">
        <f t="shared" si="96"/>
        <v>0.42271880819366853</v>
      </c>
    </row>
    <row r="5546" spans="1:8" x14ac:dyDescent="0.3">
      <c r="A5546" s="167" t="s">
        <v>7697</v>
      </c>
      <c r="B5546" s="168" t="s">
        <v>6456</v>
      </c>
      <c r="C5546" s="168" t="s">
        <v>7641</v>
      </c>
      <c r="D5546" s="171">
        <v>1105</v>
      </c>
      <c r="E5546" s="171">
        <v>1830</v>
      </c>
      <c r="F5546" s="171">
        <v>2715</v>
      </c>
      <c r="G5546" s="171">
        <v>7860</v>
      </c>
      <c r="H5546" s="165">
        <f t="shared" si="96"/>
        <v>0.23282442748091603</v>
      </c>
    </row>
    <row r="5547" spans="1:8" x14ac:dyDescent="0.3">
      <c r="A5547" s="167" t="s">
        <v>7697</v>
      </c>
      <c r="B5547" s="168" t="s">
        <v>6457</v>
      </c>
      <c r="C5547" s="168" t="s">
        <v>7641</v>
      </c>
      <c r="D5547" s="171">
        <v>615</v>
      </c>
      <c r="E5547" s="171">
        <v>1225</v>
      </c>
      <c r="F5547" s="171">
        <v>2650</v>
      </c>
      <c r="G5547" s="171">
        <v>4910</v>
      </c>
      <c r="H5547" s="165">
        <f t="shared" si="96"/>
        <v>0.24949083503054989</v>
      </c>
    </row>
    <row r="5548" spans="1:8" x14ac:dyDescent="0.3">
      <c r="A5548" s="167" t="s">
        <v>7697</v>
      </c>
      <c r="B5548" s="168" t="s">
        <v>6458</v>
      </c>
      <c r="C5548" s="168" t="s">
        <v>7641</v>
      </c>
      <c r="D5548" s="171">
        <v>410</v>
      </c>
      <c r="E5548" s="171">
        <v>1020</v>
      </c>
      <c r="F5548" s="171">
        <v>1585</v>
      </c>
      <c r="G5548" s="171">
        <v>3910</v>
      </c>
      <c r="H5548" s="165">
        <f t="shared" si="96"/>
        <v>0.2608695652173913</v>
      </c>
    </row>
    <row r="5549" spans="1:8" x14ac:dyDescent="0.3">
      <c r="A5549" s="167" t="s">
        <v>7697</v>
      </c>
      <c r="B5549" s="168" t="s">
        <v>6459</v>
      </c>
      <c r="C5549" s="168" t="s">
        <v>7641</v>
      </c>
      <c r="D5549" s="171">
        <v>830</v>
      </c>
      <c r="E5549" s="171">
        <v>2105</v>
      </c>
      <c r="F5549" s="171">
        <v>3495</v>
      </c>
      <c r="G5549" s="171">
        <v>7000</v>
      </c>
      <c r="H5549" s="165">
        <f t="shared" si="96"/>
        <v>0.30071428571428571</v>
      </c>
    </row>
    <row r="5550" spans="1:8" x14ac:dyDescent="0.3">
      <c r="A5550" s="167" t="s">
        <v>7697</v>
      </c>
      <c r="B5550" s="168" t="s">
        <v>6460</v>
      </c>
      <c r="C5550" s="168" t="s">
        <v>7641</v>
      </c>
      <c r="D5550" s="171">
        <v>530</v>
      </c>
      <c r="E5550" s="171">
        <v>1480</v>
      </c>
      <c r="F5550" s="171">
        <v>2430</v>
      </c>
      <c r="G5550" s="171">
        <v>6875</v>
      </c>
      <c r="H5550" s="165">
        <f t="shared" si="96"/>
        <v>0.21527272727272728</v>
      </c>
    </row>
    <row r="5551" spans="1:8" x14ac:dyDescent="0.3">
      <c r="A5551" s="167" t="s">
        <v>7697</v>
      </c>
      <c r="B5551" s="168" t="s">
        <v>6461</v>
      </c>
      <c r="C5551" s="168" t="s">
        <v>7641</v>
      </c>
      <c r="D5551" s="171">
        <v>1030</v>
      </c>
      <c r="E5551" s="171">
        <v>1695</v>
      </c>
      <c r="F5551" s="171">
        <v>2705</v>
      </c>
      <c r="G5551" s="171">
        <v>5145</v>
      </c>
      <c r="H5551" s="165">
        <f t="shared" si="96"/>
        <v>0.32944606413994171</v>
      </c>
    </row>
    <row r="5552" spans="1:8" x14ac:dyDescent="0.3">
      <c r="A5552" s="167" t="s">
        <v>7697</v>
      </c>
      <c r="B5552" s="168" t="s">
        <v>6462</v>
      </c>
      <c r="C5552" s="168" t="s">
        <v>7641</v>
      </c>
      <c r="D5552" s="171">
        <v>245</v>
      </c>
      <c r="E5552" s="171">
        <v>600</v>
      </c>
      <c r="F5552" s="171">
        <v>925</v>
      </c>
      <c r="G5552" s="171">
        <v>2355</v>
      </c>
      <c r="H5552" s="165">
        <f t="shared" si="96"/>
        <v>0.25477707006369427</v>
      </c>
    </row>
    <row r="5553" spans="1:8" x14ac:dyDescent="0.3">
      <c r="A5553" s="167" t="s">
        <v>7697</v>
      </c>
      <c r="B5553" s="168" t="s">
        <v>6463</v>
      </c>
      <c r="C5553" s="168" t="s">
        <v>7641</v>
      </c>
      <c r="D5553" s="171">
        <v>995</v>
      </c>
      <c r="E5553" s="171">
        <v>1905</v>
      </c>
      <c r="F5553" s="171">
        <v>2955</v>
      </c>
      <c r="G5553" s="171">
        <v>4820</v>
      </c>
      <c r="H5553" s="165">
        <f t="shared" si="96"/>
        <v>0.39522821576763484</v>
      </c>
    </row>
    <row r="5554" spans="1:8" x14ac:dyDescent="0.3">
      <c r="A5554" s="167" t="s">
        <v>7697</v>
      </c>
      <c r="B5554" s="168" t="s">
        <v>6464</v>
      </c>
      <c r="C5554" s="168" t="s">
        <v>7641</v>
      </c>
      <c r="D5554" s="171">
        <v>815</v>
      </c>
      <c r="E5554" s="171">
        <v>2295</v>
      </c>
      <c r="F5554" s="171">
        <v>3415</v>
      </c>
      <c r="G5554" s="171">
        <v>6005</v>
      </c>
      <c r="H5554" s="165">
        <f t="shared" si="96"/>
        <v>0.38218151540383016</v>
      </c>
    </row>
    <row r="5555" spans="1:8" x14ac:dyDescent="0.3">
      <c r="A5555" s="167" t="s">
        <v>7697</v>
      </c>
      <c r="B5555" s="168" t="s">
        <v>6465</v>
      </c>
      <c r="C5555" s="168" t="s">
        <v>7641</v>
      </c>
      <c r="D5555" s="171">
        <v>674</v>
      </c>
      <c r="E5555" s="171">
        <v>1170</v>
      </c>
      <c r="F5555" s="171">
        <v>1515</v>
      </c>
      <c r="G5555" s="171">
        <v>3310</v>
      </c>
      <c r="H5555" s="165">
        <f t="shared" si="96"/>
        <v>0.35347432024169184</v>
      </c>
    </row>
    <row r="5556" spans="1:8" x14ac:dyDescent="0.3">
      <c r="A5556" s="167" t="s">
        <v>7697</v>
      </c>
      <c r="B5556" s="168" t="s">
        <v>6466</v>
      </c>
      <c r="C5556" s="168" t="s">
        <v>7641</v>
      </c>
      <c r="D5556" s="171">
        <v>675</v>
      </c>
      <c r="E5556" s="171">
        <v>1085</v>
      </c>
      <c r="F5556" s="171">
        <v>1750</v>
      </c>
      <c r="G5556" s="171">
        <v>3110</v>
      </c>
      <c r="H5556" s="165">
        <f t="shared" si="96"/>
        <v>0.34887459807073956</v>
      </c>
    </row>
    <row r="5557" spans="1:8" x14ac:dyDescent="0.3">
      <c r="A5557" s="167" t="s">
        <v>7697</v>
      </c>
      <c r="B5557" s="168" t="s">
        <v>6467</v>
      </c>
      <c r="C5557" s="168" t="s">
        <v>7641</v>
      </c>
      <c r="D5557" s="171">
        <v>585</v>
      </c>
      <c r="E5557" s="171">
        <v>1380</v>
      </c>
      <c r="F5557" s="171">
        <v>1895</v>
      </c>
      <c r="G5557" s="171">
        <v>2785</v>
      </c>
      <c r="H5557" s="165">
        <f t="shared" si="96"/>
        <v>0.49551166965888688</v>
      </c>
    </row>
    <row r="5558" spans="1:8" x14ac:dyDescent="0.3">
      <c r="A5558" s="167" t="s">
        <v>7697</v>
      </c>
      <c r="B5558" s="168" t="s">
        <v>6468</v>
      </c>
      <c r="C5558" s="168" t="s">
        <v>7641</v>
      </c>
      <c r="D5558" s="171">
        <v>995</v>
      </c>
      <c r="E5558" s="171">
        <v>2115</v>
      </c>
      <c r="F5558" s="171">
        <v>2870</v>
      </c>
      <c r="G5558" s="171">
        <v>4020</v>
      </c>
      <c r="H5558" s="165">
        <f t="shared" si="96"/>
        <v>0.52611940298507465</v>
      </c>
    </row>
    <row r="5559" spans="1:8" x14ac:dyDescent="0.3">
      <c r="A5559" s="167" t="s">
        <v>7697</v>
      </c>
      <c r="B5559" s="168" t="s">
        <v>6469</v>
      </c>
      <c r="C5559" s="168" t="s">
        <v>7641</v>
      </c>
      <c r="D5559" s="171">
        <v>465</v>
      </c>
      <c r="E5559" s="171">
        <v>810</v>
      </c>
      <c r="F5559" s="171">
        <v>1325</v>
      </c>
      <c r="G5559" s="171">
        <v>1975</v>
      </c>
      <c r="H5559" s="165">
        <f t="shared" si="96"/>
        <v>0.41012658227848103</v>
      </c>
    </row>
    <row r="5560" spans="1:8" x14ac:dyDescent="0.3">
      <c r="A5560" s="167" t="s">
        <v>7697</v>
      </c>
      <c r="B5560" s="168" t="s">
        <v>6470</v>
      </c>
      <c r="C5560" s="168" t="s">
        <v>7641</v>
      </c>
      <c r="D5560" s="171">
        <v>260</v>
      </c>
      <c r="E5560" s="171">
        <v>505</v>
      </c>
      <c r="F5560" s="171">
        <v>605</v>
      </c>
      <c r="G5560" s="171">
        <v>925</v>
      </c>
      <c r="H5560" s="165">
        <f t="shared" si="96"/>
        <v>0.54594594594594592</v>
      </c>
    </row>
    <row r="5561" spans="1:8" x14ac:dyDescent="0.3">
      <c r="A5561" s="167" t="s">
        <v>7697</v>
      </c>
      <c r="B5561" s="168" t="s">
        <v>6471</v>
      </c>
      <c r="C5561" s="168" t="s">
        <v>7641</v>
      </c>
      <c r="D5561" s="171">
        <v>600</v>
      </c>
      <c r="E5561" s="171">
        <v>840</v>
      </c>
      <c r="F5561" s="171">
        <v>1540</v>
      </c>
      <c r="G5561" s="171">
        <v>2605</v>
      </c>
      <c r="H5561" s="165">
        <f t="shared" si="96"/>
        <v>0.32245681381957775</v>
      </c>
    </row>
    <row r="5562" spans="1:8" x14ac:dyDescent="0.3">
      <c r="A5562" s="167" t="s">
        <v>7697</v>
      </c>
      <c r="B5562" s="168" t="s">
        <v>6472</v>
      </c>
      <c r="C5562" s="168" t="s">
        <v>7641</v>
      </c>
      <c r="D5562" s="171">
        <v>795</v>
      </c>
      <c r="E5562" s="171">
        <v>1340</v>
      </c>
      <c r="F5562" s="171">
        <v>2295</v>
      </c>
      <c r="G5562" s="171">
        <v>3510</v>
      </c>
      <c r="H5562" s="165">
        <f t="shared" si="96"/>
        <v>0.38176638176638178</v>
      </c>
    </row>
    <row r="5563" spans="1:8" x14ac:dyDescent="0.3">
      <c r="A5563" s="167" t="s">
        <v>7697</v>
      </c>
      <c r="B5563" s="168" t="s">
        <v>6473</v>
      </c>
      <c r="C5563" s="168" t="s">
        <v>7641</v>
      </c>
      <c r="D5563" s="171">
        <v>395</v>
      </c>
      <c r="E5563" s="171">
        <v>565</v>
      </c>
      <c r="F5563" s="171">
        <v>990</v>
      </c>
      <c r="G5563" s="171">
        <v>2335</v>
      </c>
      <c r="H5563" s="165">
        <f t="shared" si="96"/>
        <v>0.24197002141327623</v>
      </c>
    </row>
    <row r="5564" spans="1:8" x14ac:dyDescent="0.3">
      <c r="A5564" s="167" t="s">
        <v>7697</v>
      </c>
      <c r="B5564" s="168" t="s">
        <v>6474</v>
      </c>
      <c r="C5564" s="168" t="s">
        <v>7641</v>
      </c>
      <c r="D5564" s="171">
        <v>205</v>
      </c>
      <c r="E5564" s="171">
        <v>390</v>
      </c>
      <c r="F5564" s="171">
        <v>1005</v>
      </c>
      <c r="G5564" s="171">
        <v>3460</v>
      </c>
      <c r="H5564" s="165">
        <f t="shared" si="96"/>
        <v>0.11271676300578035</v>
      </c>
    </row>
    <row r="5565" spans="1:8" x14ac:dyDescent="0.3">
      <c r="A5565" s="167" t="s">
        <v>7697</v>
      </c>
      <c r="B5565" s="168" t="s">
        <v>6475</v>
      </c>
      <c r="C5565" s="168" t="s">
        <v>7641</v>
      </c>
      <c r="D5565" s="171">
        <v>190</v>
      </c>
      <c r="E5565" s="171">
        <v>545</v>
      </c>
      <c r="F5565" s="171">
        <v>1265</v>
      </c>
      <c r="G5565" s="171">
        <v>3935</v>
      </c>
      <c r="H5565" s="165">
        <f t="shared" si="96"/>
        <v>0.13850063532401524</v>
      </c>
    </row>
    <row r="5566" spans="1:8" x14ac:dyDescent="0.3">
      <c r="A5566" s="167" t="s">
        <v>7697</v>
      </c>
      <c r="B5566" s="168" t="s">
        <v>6476</v>
      </c>
      <c r="C5566" s="168" t="s">
        <v>7641</v>
      </c>
      <c r="D5566" s="171">
        <v>335</v>
      </c>
      <c r="E5566" s="171">
        <v>690</v>
      </c>
      <c r="F5566" s="171">
        <v>1090</v>
      </c>
      <c r="G5566" s="171">
        <v>5815</v>
      </c>
      <c r="H5566" s="165">
        <f t="shared" si="96"/>
        <v>0.11865864144453998</v>
      </c>
    </row>
    <row r="5567" spans="1:8" x14ac:dyDescent="0.3">
      <c r="A5567" s="167" t="s">
        <v>7697</v>
      </c>
      <c r="B5567" s="168" t="s">
        <v>6477</v>
      </c>
      <c r="C5567" s="168" t="s">
        <v>7641</v>
      </c>
      <c r="D5567" s="171">
        <v>295</v>
      </c>
      <c r="E5567" s="171">
        <v>1050</v>
      </c>
      <c r="F5567" s="171">
        <v>1980</v>
      </c>
      <c r="G5567" s="171">
        <v>5370</v>
      </c>
      <c r="H5567" s="165">
        <f t="shared" si="96"/>
        <v>0.19553072625698323</v>
      </c>
    </row>
    <row r="5568" spans="1:8" x14ac:dyDescent="0.3">
      <c r="A5568" s="167" t="s">
        <v>7697</v>
      </c>
      <c r="B5568" s="168" t="s">
        <v>6478</v>
      </c>
      <c r="C5568" s="168" t="s">
        <v>7641</v>
      </c>
      <c r="D5568" s="171">
        <v>1560</v>
      </c>
      <c r="E5568" s="171">
        <v>2505</v>
      </c>
      <c r="F5568" s="171">
        <v>3145</v>
      </c>
      <c r="G5568" s="171">
        <v>5635</v>
      </c>
      <c r="H5568" s="165">
        <f t="shared" si="96"/>
        <v>0.44454303460514638</v>
      </c>
    </row>
    <row r="5569" spans="1:8" x14ac:dyDescent="0.3">
      <c r="A5569" s="167" t="s">
        <v>7697</v>
      </c>
      <c r="B5569" s="168" t="s">
        <v>6479</v>
      </c>
      <c r="C5569" s="168" t="s">
        <v>7641</v>
      </c>
      <c r="D5569" s="171">
        <v>400</v>
      </c>
      <c r="E5569" s="171">
        <v>930</v>
      </c>
      <c r="F5569" s="171">
        <v>1930</v>
      </c>
      <c r="G5569" s="171">
        <v>6960</v>
      </c>
      <c r="H5569" s="165">
        <f t="shared" si="96"/>
        <v>0.1336206896551724</v>
      </c>
    </row>
    <row r="5570" spans="1:8" x14ac:dyDescent="0.3">
      <c r="A5570" s="167" t="s">
        <v>7697</v>
      </c>
      <c r="B5570" s="168" t="s">
        <v>6480</v>
      </c>
      <c r="C5570" s="168" t="s">
        <v>7641</v>
      </c>
      <c r="D5570" s="171">
        <v>1515</v>
      </c>
      <c r="E5570" s="171">
        <v>1725</v>
      </c>
      <c r="F5570" s="171">
        <v>3065</v>
      </c>
      <c r="G5570" s="171">
        <v>5080</v>
      </c>
      <c r="H5570" s="165">
        <f t="shared" si="96"/>
        <v>0.33956692913385828</v>
      </c>
    </row>
    <row r="5571" spans="1:8" x14ac:dyDescent="0.3">
      <c r="A5571" s="167" t="s">
        <v>7697</v>
      </c>
      <c r="B5571" s="168" t="s">
        <v>6481</v>
      </c>
      <c r="C5571" s="168" t="s">
        <v>7641</v>
      </c>
      <c r="D5571" s="171">
        <v>1015</v>
      </c>
      <c r="E5571" s="171">
        <v>2135</v>
      </c>
      <c r="F5571" s="171">
        <v>4730</v>
      </c>
      <c r="G5571" s="171">
        <v>8420</v>
      </c>
      <c r="H5571" s="165">
        <f t="shared" si="96"/>
        <v>0.25356294536817103</v>
      </c>
    </row>
    <row r="5572" spans="1:8" x14ac:dyDescent="0.3">
      <c r="A5572" s="167" t="s">
        <v>7697</v>
      </c>
      <c r="B5572" s="168" t="s">
        <v>6482</v>
      </c>
      <c r="C5572" s="168" t="s">
        <v>7641</v>
      </c>
      <c r="D5572" s="171">
        <v>610</v>
      </c>
      <c r="E5572" s="171">
        <v>1360</v>
      </c>
      <c r="F5572" s="171">
        <v>2350</v>
      </c>
      <c r="G5572" s="171">
        <v>5575</v>
      </c>
      <c r="H5572" s="165">
        <f t="shared" ref="H5572:H5635" si="97">E5572/G5572</f>
        <v>0.24394618834080717</v>
      </c>
    </row>
    <row r="5573" spans="1:8" x14ac:dyDescent="0.3">
      <c r="A5573" s="167" t="s">
        <v>7697</v>
      </c>
      <c r="B5573" s="168" t="s">
        <v>6483</v>
      </c>
      <c r="C5573" s="168" t="s">
        <v>7641</v>
      </c>
      <c r="D5573" s="171">
        <v>740</v>
      </c>
      <c r="E5573" s="171">
        <v>1680</v>
      </c>
      <c r="F5573" s="171">
        <v>2695</v>
      </c>
      <c r="G5573" s="171">
        <v>7610</v>
      </c>
      <c r="H5573" s="165">
        <f t="shared" si="97"/>
        <v>0.22076215505913271</v>
      </c>
    </row>
    <row r="5574" spans="1:8" x14ac:dyDescent="0.3">
      <c r="A5574" s="167" t="s">
        <v>7697</v>
      </c>
      <c r="B5574" s="168" t="s">
        <v>6484</v>
      </c>
      <c r="C5574" s="168" t="s">
        <v>7641</v>
      </c>
      <c r="D5574" s="171">
        <v>795</v>
      </c>
      <c r="E5574" s="171">
        <v>945</v>
      </c>
      <c r="F5574" s="171">
        <v>2170</v>
      </c>
      <c r="G5574" s="171">
        <v>5820</v>
      </c>
      <c r="H5574" s="165">
        <f t="shared" si="97"/>
        <v>0.16237113402061856</v>
      </c>
    </row>
    <row r="5575" spans="1:8" x14ac:dyDescent="0.3">
      <c r="A5575" s="167" t="s">
        <v>7697</v>
      </c>
      <c r="B5575" s="168" t="s">
        <v>6485</v>
      </c>
      <c r="C5575" s="168" t="s">
        <v>7641</v>
      </c>
      <c r="D5575" s="171">
        <v>145</v>
      </c>
      <c r="E5575" s="171">
        <v>260</v>
      </c>
      <c r="F5575" s="171">
        <v>845</v>
      </c>
      <c r="G5575" s="171">
        <v>4630</v>
      </c>
      <c r="H5575" s="165">
        <f t="shared" si="97"/>
        <v>5.6155507559395246E-2</v>
      </c>
    </row>
    <row r="5576" spans="1:8" x14ac:dyDescent="0.3">
      <c r="A5576" s="167" t="s">
        <v>7697</v>
      </c>
      <c r="B5576" s="168" t="s">
        <v>6486</v>
      </c>
      <c r="C5576" s="168" t="s">
        <v>7641</v>
      </c>
      <c r="D5576" s="171">
        <v>100</v>
      </c>
      <c r="E5576" s="171">
        <v>700</v>
      </c>
      <c r="F5576" s="171">
        <v>1320</v>
      </c>
      <c r="G5576" s="171">
        <v>6315</v>
      </c>
      <c r="H5576" s="165">
        <f t="shared" si="97"/>
        <v>0.11084718923198733</v>
      </c>
    </row>
    <row r="5577" spans="1:8" x14ac:dyDescent="0.3">
      <c r="A5577" s="167" t="s">
        <v>7697</v>
      </c>
      <c r="B5577" s="168" t="s">
        <v>6487</v>
      </c>
      <c r="C5577" s="168" t="s">
        <v>7641</v>
      </c>
      <c r="D5577" s="171">
        <v>1795</v>
      </c>
      <c r="E5577" s="171">
        <v>3315</v>
      </c>
      <c r="F5577" s="171">
        <v>3965</v>
      </c>
      <c r="G5577" s="171">
        <v>6445</v>
      </c>
      <c r="H5577" s="165">
        <f t="shared" si="97"/>
        <v>0.51435221101629169</v>
      </c>
    </row>
    <row r="5578" spans="1:8" x14ac:dyDescent="0.3">
      <c r="A5578" s="167" t="s">
        <v>7697</v>
      </c>
      <c r="B5578" s="168" t="s">
        <v>6488</v>
      </c>
      <c r="C5578" s="168" t="s">
        <v>7641</v>
      </c>
      <c r="D5578" s="171">
        <v>1045</v>
      </c>
      <c r="E5578" s="171">
        <v>2415</v>
      </c>
      <c r="F5578" s="171">
        <v>4205</v>
      </c>
      <c r="G5578" s="171">
        <v>6125</v>
      </c>
      <c r="H5578" s="165">
        <f t="shared" si="97"/>
        <v>0.39428571428571429</v>
      </c>
    </row>
    <row r="5579" spans="1:8" x14ac:dyDescent="0.3">
      <c r="A5579" s="167" t="s">
        <v>7697</v>
      </c>
      <c r="B5579" s="168" t="s">
        <v>6489</v>
      </c>
      <c r="C5579" s="168" t="s">
        <v>7641</v>
      </c>
      <c r="D5579" s="171">
        <v>1340</v>
      </c>
      <c r="E5579" s="171">
        <v>2065</v>
      </c>
      <c r="F5579" s="171">
        <v>2600</v>
      </c>
      <c r="G5579" s="171">
        <v>4390</v>
      </c>
      <c r="H5579" s="165">
        <f t="shared" si="97"/>
        <v>0.47038724373576307</v>
      </c>
    </row>
    <row r="5580" spans="1:8" x14ac:dyDescent="0.3">
      <c r="A5580" s="167" t="s">
        <v>7697</v>
      </c>
      <c r="B5580" s="168" t="s">
        <v>6490</v>
      </c>
      <c r="C5580" s="168" t="s">
        <v>7641</v>
      </c>
      <c r="D5580" s="171">
        <v>735</v>
      </c>
      <c r="E5580" s="171">
        <v>2075</v>
      </c>
      <c r="F5580" s="171">
        <v>4210</v>
      </c>
      <c r="G5580" s="171">
        <v>8485</v>
      </c>
      <c r="H5580" s="165">
        <f t="shared" si="97"/>
        <v>0.24454920447849146</v>
      </c>
    </row>
    <row r="5581" spans="1:8" x14ac:dyDescent="0.3">
      <c r="A5581" s="167" t="s">
        <v>7697</v>
      </c>
      <c r="B5581" s="168" t="s">
        <v>6491</v>
      </c>
      <c r="C5581" s="168" t="s">
        <v>7641</v>
      </c>
      <c r="D5581" s="171">
        <v>535</v>
      </c>
      <c r="E5581" s="171">
        <v>1090</v>
      </c>
      <c r="F5581" s="171">
        <v>1885</v>
      </c>
      <c r="G5581" s="171">
        <v>2760</v>
      </c>
      <c r="H5581" s="165">
        <f t="shared" si="97"/>
        <v>0.39492753623188404</v>
      </c>
    </row>
    <row r="5582" spans="1:8" x14ac:dyDescent="0.3">
      <c r="A5582" s="167" t="s">
        <v>7697</v>
      </c>
      <c r="B5582" s="168" t="s">
        <v>6492</v>
      </c>
      <c r="C5582" s="168" t="s">
        <v>7641</v>
      </c>
      <c r="D5582" s="171">
        <v>1045</v>
      </c>
      <c r="E5582" s="171">
        <v>2460</v>
      </c>
      <c r="F5582" s="171">
        <v>2995</v>
      </c>
      <c r="G5582" s="171">
        <v>3740</v>
      </c>
      <c r="H5582" s="165">
        <f t="shared" si="97"/>
        <v>0.65775401069518713</v>
      </c>
    </row>
    <row r="5583" spans="1:8" x14ac:dyDescent="0.3">
      <c r="A5583" s="167" t="s">
        <v>7697</v>
      </c>
      <c r="B5583" s="168" t="s">
        <v>6493</v>
      </c>
      <c r="C5583" s="168" t="s">
        <v>7641</v>
      </c>
      <c r="D5583" s="171">
        <v>850</v>
      </c>
      <c r="E5583" s="171">
        <v>2170</v>
      </c>
      <c r="F5583" s="171">
        <v>2670</v>
      </c>
      <c r="G5583" s="171">
        <v>3875</v>
      </c>
      <c r="H5583" s="165">
        <f t="shared" si="97"/>
        <v>0.56000000000000005</v>
      </c>
    </row>
    <row r="5584" spans="1:8" x14ac:dyDescent="0.3">
      <c r="A5584" s="167" t="s">
        <v>7697</v>
      </c>
      <c r="B5584" s="168" t="s">
        <v>6494</v>
      </c>
      <c r="C5584" s="168" t="s">
        <v>7641</v>
      </c>
      <c r="D5584" s="171">
        <v>560</v>
      </c>
      <c r="E5584" s="171">
        <v>1490</v>
      </c>
      <c r="F5584" s="171">
        <v>2400</v>
      </c>
      <c r="G5584" s="171">
        <v>4860</v>
      </c>
      <c r="H5584" s="165">
        <f t="shared" si="97"/>
        <v>0.30658436213991769</v>
      </c>
    </row>
    <row r="5585" spans="1:8" x14ac:dyDescent="0.3">
      <c r="A5585" s="167" t="s">
        <v>7697</v>
      </c>
      <c r="B5585" s="168" t="s">
        <v>6495</v>
      </c>
      <c r="C5585" s="168" t="s">
        <v>7641</v>
      </c>
      <c r="D5585" s="171">
        <v>840</v>
      </c>
      <c r="E5585" s="171">
        <v>1205</v>
      </c>
      <c r="F5585" s="171">
        <v>3315</v>
      </c>
      <c r="G5585" s="171">
        <v>8675</v>
      </c>
      <c r="H5585" s="165">
        <f t="shared" si="97"/>
        <v>0.13890489913544668</v>
      </c>
    </row>
    <row r="5586" spans="1:8" x14ac:dyDescent="0.3">
      <c r="A5586" s="167" t="s">
        <v>7697</v>
      </c>
      <c r="B5586" s="168" t="s">
        <v>6496</v>
      </c>
      <c r="C5586" s="168" t="s">
        <v>7641</v>
      </c>
      <c r="D5586" s="171">
        <v>1015</v>
      </c>
      <c r="E5586" s="171">
        <v>1830</v>
      </c>
      <c r="F5586" s="171">
        <v>2810</v>
      </c>
      <c r="G5586" s="171">
        <v>3815</v>
      </c>
      <c r="H5586" s="165">
        <f t="shared" si="97"/>
        <v>0.4796854521625164</v>
      </c>
    </row>
    <row r="5587" spans="1:8" x14ac:dyDescent="0.3">
      <c r="A5587" s="167" t="s">
        <v>7697</v>
      </c>
      <c r="B5587" s="168" t="s">
        <v>6497</v>
      </c>
      <c r="C5587" s="168" t="s">
        <v>7641</v>
      </c>
      <c r="D5587" s="171">
        <v>570</v>
      </c>
      <c r="E5587" s="171">
        <v>1010</v>
      </c>
      <c r="F5587" s="171">
        <v>1340</v>
      </c>
      <c r="G5587" s="171">
        <v>2140</v>
      </c>
      <c r="H5587" s="165">
        <f t="shared" si="97"/>
        <v>0.4719626168224299</v>
      </c>
    </row>
    <row r="5588" spans="1:8" x14ac:dyDescent="0.3">
      <c r="A5588" s="167" t="s">
        <v>7697</v>
      </c>
      <c r="B5588" s="168" t="s">
        <v>6498</v>
      </c>
      <c r="C5588" s="168" t="s">
        <v>7641</v>
      </c>
      <c r="D5588" s="171">
        <v>2015</v>
      </c>
      <c r="E5588" s="171">
        <v>3495</v>
      </c>
      <c r="F5588" s="171">
        <v>4590</v>
      </c>
      <c r="G5588" s="171">
        <v>5625</v>
      </c>
      <c r="H5588" s="165">
        <f t="shared" si="97"/>
        <v>0.62133333333333329</v>
      </c>
    </row>
    <row r="5589" spans="1:8" x14ac:dyDescent="0.3">
      <c r="A5589" s="167" t="s">
        <v>7697</v>
      </c>
      <c r="B5589" s="168" t="s">
        <v>6499</v>
      </c>
      <c r="C5589" s="168" t="s">
        <v>7641</v>
      </c>
      <c r="D5589" s="171">
        <v>1190</v>
      </c>
      <c r="E5589" s="171">
        <v>1835</v>
      </c>
      <c r="F5589" s="171">
        <v>3050</v>
      </c>
      <c r="G5589" s="171">
        <v>4620</v>
      </c>
      <c r="H5589" s="165">
        <f t="shared" si="97"/>
        <v>0.3971861471861472</v>
      </c>
    </row>
    <row r="5590" spans="1:8" x14ac:dyDescent="0.3">
      <c r="A5590" s="167" t="s">
        <v>7697</v>
      </c>
      <c r="B5590" s="168" t="s">
        <v>6500</v>
      </c>
      <c r="C5590" s="168" t="s">
        <v>7641</v>
      </c>
      <c r="D5590" s="171">
        <v>1310</v>
      </c>
      <c r="E5590" s="171">
        <v>2785</v>
      </c>
      <c r="F5590" s="171">
        <v>4255</v>
      </c>
      <c r="G5590" s="171">
        <v>6585</v>
      </c>
      <c r="H5590" s="165">
        <f t="shared" si="97"/>
        <v>0.42293090356871677</v>
      </c>
    </row>
    <row r="5591" spans="1:8" x14ac:dyDescent="0.3">
      <c r="A5591" s="167" t="s">
        <v>7697</v>
      </c>
      <c r="B5591" s="168" t="s">
        <v>6501</v>
      </c>
      <c r="C5591" s="168" t="s">
        <v>7641</v>
      </c>
      <c r="D5591" s="171">
        <v>285</v>
      </c>
      <c r="E5591" s="171">
        <v>685</v>
      </c>
      <c r="F5591" s="171">
        <v>1085</v>
      </c>
      <c r="G5591" s="171">
        <v>1430</v>
      </c>
      <c r="H5591" s="165">
        <f t="shared" si="97"/>
        <v>0.47902097902097901</v>
      </c>
    </row>
    <row r="5592" spans="1:8" x14ac:dyDescent="0.3">
      <c r="A5592" s="167" t="s">
        <v>7697</v>
      </c>
      <c r="B5592" s="168" t="s">
        <v>6502</v>
      </c>
      <c r="C5592" s="168" t="s">
        <v>7641</v>
      </c>
      <c r="D5592" s="171">
        <v>80</v>
      </c>
      <c r="E5592" s="171">
        <v>125</v>
      </c>
      <c r="F5592" s="171">
        <v>250</v>
      </c>
      <c r="G5592" s="171">
        <v>2015</v>
      </c>
      <c r="H5592" s="165">
        <f t="shared" si="97"/>
        <v>6.2034739454094295E-2</v>
      </c>
    </row>
    <row r="5593" spans="1:8" x14ac:dyDescent="0.3">
      <c r="A5593" s="167" t="s">
        <v>7697</v>
      </c>
      <c r="B5593" s="168" t="s">
        <v>6503</v>
      </c>
      <c r="C5593" s="168" t="s">
        <v>7641</v>
      </c>
      <c r="D5593" s="171">
        <v>1630</v>
      </c>
      <c r="E5593" s="171">
        <v>2300</v>
      </c>
      <c r="F5593" s="171">
        <v>3970</v>
      </c>
      <c r="G5593" s="171">
        <v>6865</v>
      </c>
      <c r="H5593" s="165">
        <f t="shared" si="97"/>
        <v>0.33503277494537509</v>
      </c>
    </row>
    <row r="5594" spans="1:8" x14ac:dyDescent="0.3">
      <c r="A5594" s="167" t="s">
        <v>7697</v>
      </c>
      <c r="B5594" s="168" t="s">
        <v>6504</v>
      </c>
      <c r="C5594" s="168" t="s">
        <v>7641</v>
      </c>
      <c r="D5594" s="171">
        <v>1395</v>
      </c>
      <c r="E5594" s="171">
        <v>1825</v>
      </c>
      <c r="F5594" s="171">
        <v>1990</v>
      </c>
      <c r="G5594" s="171">
        <v>2235</v>
      </c>
      <c r="H5594" s="165">
        <f t="shared" si="97"/>
        <v>0.81655480984340045</v>
      </c>
    </row>
    <row r="5595" spans="1:8" x14ac:dyDescent="0.3">
      <c r="A5595" s="167" t="s">
        <v>7697</v>
      </c>
      <c r="B5595" s="168" t="s">
        <v>6505</v>
      </c>
      <c r="C5595" s="168" t="s">
        <v>7641</v>
      </c>
      <c r="D5595" s="171">
        <v>1995</v>
      </c>
      <c r="E5595" s="171">
        <v>2900</v>
      </c>
      <c r="F5595" s="171">
        <v>3685</v>
      </c>
      <c r="G5595" s="171">
        <v>4745</v>
      </c>
      <c r="H5595" s="165">
        <f t="shared" si="97"/>
        <v>0.61116965226554265</v>
      </c>
    </row>
    <row r="5596" spans="1:8" x14ac:dyDescent="0.3">
      <c r="A5596" s="167" t="s">
        <v>7697</v>
      </c>
      <c r="B5596" s="168" t="s">
        <v>6506</v>
      </c>
      <c r="C5596" s="168" t="s">
        <v>7641</v>
      </c>
      <c r="D5596" s="171">
        <v>1020</v>
      </c>
      <c r="E5596" s="171">
        <v>1330</v>
      </c>
      <c r="F5596" s="171">
        <v>1620</v>
      </c>
      <c r="G5596" s="171">
        <v>2365</v>
      </c>
      <c r="H5596" s="165">
        <f t="shared" si="97"/>
        <v>0.56236786469344613</v>
      </c>
    </row>
    <row r="5597" spans="1:8" x14ac:dyDescent="0.3">
      <c r="A5597" s="167" t="s">
        <v>7697</v>
      </c>
      <c r="B5597" s="168" t="s">
        <v>6507</v>
      </c>
      <c r="C5597" s="168" t="s">
        <v>7641</v>
      </c>
      <c r="D5597" s="171">
        <v>0</v>
      </c>
      <c r="E5597" s="171">
        <v>0</v>
      </c>
      <c r="F5597" s="171">
        <v>0</v>
      </c>
      <c r="G5597" s="171">
        <v>0</v>
      </c>
      <c r="H5597" s="165" t="e">
        <f t="shared" si="97"/>
        <v>#DIV/0!</v>
      </c>
    </row>
    <row r="5598" spans="1:8" x14ac:dyDescent="0.3">
      <c r="A5598" s="167" t="s">
        <v>7697</v>
      </c>
      <c r="B5598" s="168" t="s">
        <v>6508</v>
      </c>
      <c r="C5598" s="168" t="s">
        <v>7641</v>
      </c>
      <c r="D5598" s="171">
        <v>0</v>
      </c>
      <c r="E5598" s="171">
        <v>0</v>
      </c>
      <c r="F5598" s="171">
        <v>0</v>
      </c>
      <c r="G5598" s="171">
        <v>0</v>
      </c>
      <c r="H5598" s="165" t="e">
        <f t="shared" si="97"/>
        <v>#DIV/0!</v>
      </c>
    </row>
    <row r="5599" spans="1:8" x14ac:dyDescent="0.3">
      <c r="A5599" s="167" t="s">
        <v>7697</v>
      </c>
      <c r="B5599" s="168" t="s">
        <v>6509</v>
      </c>
      <c r="C5599" s="168" t="s">
        <v>7642</v>
      </c>
      <c r="D5599" s="171">
        <v>880</v>
      </c>
      <c r="E5599" s="171">
        <v>1250</v>
      </c>
      <c r="F5599" s="171">
        <v>1680</v>
      </c>
      <c r="G5599" s="171">
        <v>2415</v>
      </c>
      <c r="H5599" s="165">
        <f t="shared" si="97"/>
        <v>0.51759834368530022</v>
      </c>
    </row>
    <row r="5600" spans="1:8" x14ac:dyDescent="0.3">
      <c r="A5600" s="167" t="s">
        <v>7697</v>
      </c>
      <c r="B5600" s="168" t="s">
        <v>6510</v>
      </c>
      <c r="C5600" s="168" t="s">
        <v>7642</v>
      </c>
      <c r="D5600" s="171">
        <v>1725</v>
      </c>
      <c r="E5600" s="171">
        <v>2235</v>
      </c>
      <c r="F5600" s="171">
        <v>2655</v>
      </c>
      <c r="G5600" s="171">
        <v>3975</v>
      </c>
      <c r="H5600" s="165">
        <f t="shared" si="97"/>
        <v>0.56226415094339621</v>
      </c>
    </row>
    <row r="5601" spans="1:8" x14ac:dyDescent="0.3">
      <c r="A5601" s="167" t="s">
        <v>7697</v>
      </c>
      <c r="B5601" s="168" t="s">
        <v>6511</v>
      </c>
      <c r="C5601" s="168" t="s">
        <v>7643</v>
      </c>
      <c r="D5601" s="171">
        <v>945</v>
      </c>
      <c r="E5601" s="171">
        <v>1750</v>
      </c>
      <c r="F5601" s="171">
        <v>2125</v>
      </c>
      <c r="G5601" s="171">
        <v>3460</v>
      </c>
      <c r="H5601" s="165">
        <f t="shared" si="97"/>
        <v>0.5057803468208093</v>
      </c>
    </row>
    <row r="5602" spans="1:8" x14ac:dyDescent="0.3">
      <c r="A5602" s="167" t="s">
        <v>7697</v>
      </c>
      <c r="B5602" s="168" t="s">
        <v>6512</v>
      </c>
      <c r="C5602" s="168" t="s">
        <v>7643</v>
      </c>
      <c r="D5602" s="171">
        <v>500</v>
      </c>
      <c r="E5602" s="171">
        <v>855</v>
      </c>
      <c r="F5602" s="171">
        <v>1060</v>
      </c>
      <c r="G5602" s="171">
        <v>1955</v>
      </c>
      <c r="H5602" s="165">
        <f t="shared" si="97"/>
        <v>0.4373401534526854</v>
      </c>
    </row>
    <row r="5603" spans="1:8" x14ac:dyDescent="0.3">
      <c r="A5603" s="167" t="s">
        <v>7697</v>
      </c>
      <c r="B5603" s="168" t="s">
        <v>6513</v>
      </c>
      <c r="C5603" s="168" t="s">
        <v>7643</v>
      </c>
      <c r="D5603" s="171">
        <v>1135</v>
      </c>
      <c r="E5603" s="171">
        <v>2190</v>
      </c>
      <c r="F5603" s="171">
        <v>2715</v>
      </c>
      <c r="G5603" s="171">
        <v>3815</v>
      </c>
      <c r="H5603" s="165">
        <f t="shared" si="97"/>
        <v>0.57404980340760159</v>
      </c>
    </row>
    <row r="5604" spans="1:8" x14ac:dyDescent="0.3">
      <c r="A5604" s="167" t="s">
        <v>7697</v>
      </c>
      <c r="B5604" s="168" t="s">
        <v>6514</v>
      </c>
      <c r="C5604" s="168" t="s">
        <v>7643</v>
      </c>
      <c r="D5604" s="171">
        <v>1250</v>
      </c>
      <c r="E5604" s="171">
        <v>1865</v>
      </c>
      <c r="F5604" s="171">
        <v>3360</v>
      </c>
      <c r="G5604" s="171">
        <v>4720</v>
      </c>
      <c r="H5604" s="165">
        <f t="shared" si="97"/>
        <v>0.3951271186440678</v>
      </c>
    </row>
    <row r="5605" spans="1:8" x14ac:dyDescent="0.3">
      <c r="A5605" s="167" t="s">
        <v>7697</v>
      </c>
      <c r="B5605" s="168" t="s">
        <v>6515</v>
      </c>
      <c r="C5605" s="168" t="s">
        <v>7643</v>
      </c>
      <c r="D5605" s="171">
        <v>1140</v>
      </c>
      <c r="E5605" s="171">
        <v>1810</v>
      </c>
      <c r="F5605" s="171">
        <v>2945</v>
      </c>
      <c r="G5605" s="171">
        <v>4470</v>
      </c>
      <c r="H5605" s="165">
        <f t="shared" si="97"/>
        <v>0.40492170022371365</v>
      </c>
    </row>
    <row r="5606" spans="1:8" x14ac:dyDescent="0.3">
      <c r="A5606" s="167" t="s">
        <v>7697</v>
      </c>
      <c r="B5606" s="168" t="s">
        <v>6516</v>
      </c>
      <c r="C5606" s="168" t="s">
        <v>7643</v>
      </c>
      <c r="D5606" s="171">
        <v>680</v>
      </c>
      <c r="E5606" s="171">
        <v>1640</v>
      </c>
      <c r="F5606" s="171">
        <v>2375</v>
      </c>
      <c r="G5606" s="171">
        <v>2835</v>
      </c>
      <c r="H5606" s="165">
        <f t="shared" si="97"/>
        <v>0.57848324514991178</v>
      </c>
    </row>
    <row r="5607" spans="1:8" x14ac:dyDescent="0.3">
      <c r="A5607" s="167" t="s">
        <v>7697</v>
      </c>
      <c r="B5607" s="168" t="s">
        <v>6517</v>
      </c>
      <c r="C5607" s="168" t="s">
        <v>7644</v>
      </c>
      <c r="D5607" s="171">
        <v>660</v>
      </c>
      <c r="E5607" s="171">
        <v>1275</v>
      </c>
      <c r="F5607" s="171">
        <v>2215</v>
      </c>
      <c r="G5607" s="171">
        <v>4060</v>
      </c>
      <c r="H5607" s="165">
        <f t="shared" si="97"/>
        <v>0.31403940886699505</v>
      </c>
    </row>
    <row r="5608" spans="1:8" x14ac:dyDescent="0.3">
      <c r="A5608" s="167" t="s">
        <v>7697</v>
      </c>
      <c r="B5608" s="168" t="s">
        <v>6518</v>
      </c>
      <c r="C5608" s="168" t="s">
        <v>7644</v>
      </c>
      <c r="D5608" s="171">
        <v>1150</v>
      </c>
      <c r="E5608" s="171">
        <v>2080</v>
      </c>
      <c r="F5608" s="171">
        <v>2930</v>
      </c>
      <c r="G5608" s="171">
        <v>4355</v>
      </c>
      <c r="H5608" s="165">
        <f t="shared" si="97"/>
        <v>0.47761194029850745</v>
      </c>
    </row>
    <row r="5609" spans="1:8" x14ac:dyDescent="0.3">
      <c r="A5609" s="167" t="s">
        <v>7697</v>
      </c>
      <c r="B5609" s="168" t="s">
        <v>6519</v>
      </c>
      <c r="C5609" s="168" t="s">
        <v>7644</v>
      </c>
      <c r="D5609" s="171">
        <v>890</v>
      </c>
      <c r="E5609" s="171">
        <v>1495</v>
      </c>
      <c r="F5609" s="171">
        <v>2030</v>
      </c>
      <c r="G5609" s="171">
        <v>3715</v>
      </c>
      <c r="H5609" s="165">
        <f t="shared" si="97"/>
        <v>0.40242261103633914</v>
      </c>
    </row>
    <row r="5610" spans="1:8" x14ac:dyDescent="0.3">
      <c r="A5610" s="167" t="s">
        <v>7697</v>
      </c>
      <c r="B5610" s="168" t="s">
        <v>6520</v>
      </c>
      <c r="C5610" s="168" t="s">
        <v>7644</v>
      </c>
      <c r="D5610" s="171">
        <v>515</v>
      </c>
      <c r="E5610" s="171">
        <v>885</v>
      </c>
      <c r="F5610" s="171">
        <v>1780</v>
      </c>
      <c r="G5610" s="171">
        <v>2250</v>
      </c>
      <c r="H5610" s="165">
        <f t="shared" si="97"/>
        <v>0.39333333333333331</v>
      </c>
    </row>
    <row r="5611" spans="1:8" x14ac:dyDescent="0.3">
      <c r="A5611" s="167" t="s">
        <v>7697</v>
      </c>
      <c r="B5611" s="168" t="s">
        <v>6521</v>
      </c>
      <c r="C5611" s="168" t="s">
        <v>7644</v>
      </c>
      <c r="D5611" s="171">
        <v>965</v>
      </c>
      <c r="E5611" s="171">
        <v>1570</v>
      </c>
      <c r="F5611" s="171">
        <v>2270</v>
      </c>
      <c r="G5611" s="171">
        <v>2645</v>
      </c>
      <c r="H5611" s="165">
        <f t="shared" si="97"/>
        <v>0.59357277882797732</v>
      </c>
    </row>
    <row r="5612" spans="1:8" x14ac:dyDescent="0.3">
      <c r="A5612" s="167" t="s">
        <v>7697</v>
      </c>
      <c r="B5612" s="168" t="s">
        <v>6522</v>
      </c>
      <c r="C5612" s="168" t="s">
        <v>7644</v>
      </c>
      <c r="D5612" s="171">
        <v>1000</v>
      </c>
      <c r="E5612" s="171">
        <v>1255</v>
      </c>
      <c r="F5612" s="171">
        <v>2040</v>
      </c>
      <c r="G5612" s="171">
        <v>3630</v>
      </c>
      <c r="H5612" s="165">
        <f t="shared" si="97"/>
        <v>0.34573002754820936</v>
      </c>
    </row>
    <row r="5613" spans="1:8" x14ac:dyDescent="0.3">
      <c r="A5613" s="167" t="s">
        <v>7697</v>
      </c>
      <c r="B5613" s="168" t="s">
        <v>6523</v>
      </c>
      <c r="C5613" s="168" t="s">
        <v>7644</v>
      </c>
      <c r="D5613" s="171">
        <v>195</v>
      </c>
      <c r="E5613" s="171">
        <v>540</v>
      </c>
      <c r="F5613" s="171">
        <v>1130</v>
      </c>
      <c r="G5613" s="171">
        <v>1310</v>
      </c>
      <c r="H5613" s="165">
        <f t="shared" si="97"/>
        <v>0.41221374045801529</v>
      </c>
    </row>
    <row r="5614" spans="1:8" x14ac:dyDescent="0.3">
      <c r="A5614" s="167" t="s">
        <v>7697</v>
      </c>
      <c r="B5614" s="168" t="s">
        <v>6524</v>
      </c>
      <c r="C5614" s="168" t="s">
        <v>7644</v>
      </c>
      <c r="D5614" s="171">
        <v>740</v>
      </c>
      <c r="E5614" s="171">
        <v>1075</v>
      </c>
      <c r="F5614" s="171">
        <v>1960</v>
      </c>
      <c r="G5614" s="171">
        <v>3205</v>
      </c>
      <c r="H5614" s="165">
        <f t="shared" si="97"/>
        <v>0.33541341653666146</v>
      </c>
    </row>
    <row r="5615" spans="1:8" x14ac:dyDescent="0.3">
      <c r="A5615" s="167" t="s">
        <v>7697</v>
      </c>
      <c r="B5615" s="168" t="s">
        <v>6525</v>
      </c>
      <c r="C5615" s="168" t="s">
        <v>7645</v>
      </c>
      <c r="D5615" s="171">
        <v>1460</v>
      </c>
      <c r="E5615" s="171">
        <v>2665</v>
      </c>
      <c r="F5615" s="171">
        <v>3535</v>
      </c>
      <c r="G5615" s="171">
        <v>4500</v>
      </c>
      <c r="H5615" s="165">
        <f t="shared" si="97"/>
        <v>0.59222222222222221</v>
      </c>
    </row>
    <row r="5616" spans="1:8" x14ac:dyDescent="0.3">
      <c r="A5616" s="167" t="s">
        <v>7697</v>
      </c>
      <c r="B5616" s="168" t="s">
        <v>6526</v>
      </c>
      <c r="C5616" s="168" t="s">
        <v>7645</v>
      </c>
      <c r="D5616" s="171">
        <v>1170</v>
      </c>
      <c r="E5616" s="171">
        <v>1665</v>
      </c>
      <c r="F5616" s="171">
        <v>2570</v>
      </c>
      <c r="G5616" s="171">
        <v>4625</v>
      </c>
      <c r="H5616" s="165">
        <f t="shared" si="97"/>
        <v>0.36</v>
      </c>
    </row>
    <row r="5617" spans="1:8" x14ac:dyDescent="0.3">
      <c r="A5617" s="167" t="s">
        <v>7697</v>
      </c>
      <c r="B5617" s="168" t="s">
        <v>6527</v>
      </c>
      <c r="C5617" s="168" t="s">
        <v>7645</v>
      </c>
      <c r="D5617" s="171">
        <v>1050</v>
      </c>
      <c r="E5617" s="171">
        <v>1835</v>
      </c>
      <c r="F5617" s="171">
        <v>3035</v>
      </c>
      <c r="G5617" s="171">
        <v>4200</v>
      </c>
      <c r="H5617" s="165">
        <f t="shared" si="97"/>
        <v>0.43690476190476191</v>
      </c>
    </row>
    <row r="5618" spans="1:8" x14ac:dyDescent="0.3">
      <c r="A5618" s="167" t="s">
        <v>7697</v>
      </c>
      <c r="B5618" s="168" t="s">
        <v>6528</v>
      </c>
      <c r="C5618" s="168" t="s">
        <v>7645</v>
      </c>
      <c r="D5618" s="171">
        <v>1090</v>
      </c>
      <c r="E5618" s="171">
        <v>1675</v>
      </c>
      <c r="F5618" s="171">
        <v>2675</v>
      </c>
      <c r="G5618" s="171">
        <v>3585</v>
      </c>
      <c r="H5618" s="165">
        <f t="shared" si="97"/>
        <v>0.46722454672245467</v>
      </c>
    </row>
    <row r="5619" spans="1:8" x14ac:dyDescent="0.3">
      <c r="A5619" s="167" t="s">
        <v>7697</v>
      </c>
      <c r="B5619" s="168" t="s">
        <v>6529</v>
      </c>
      <c r="C5619" s="168" t="s">
        <v>7645</v>
      </c>
      <c r="D5619" s="171">
        <v>2085</v>
      </c>
      <c r="E5619" s="171">
        <v>3435</v>
      </c>
      <c r="F5619" s="171">
        <v>4375</v>
      </c>
      <c r="G5619" s="171">
        <v>5890</v>
      </c>
      <c r="H5619" s="165">
        <f t="shared" si="97"/>
        <v>0.58319185059422751</v>
      </c>
    </row>
    <row r="5620" spans="1:8" x14ac:dyDescent="0.3">
      <c r="A5620" s="167" t="s">
        <v>7697</v>
      </c>
      <c r="B5620" s="168" t="s">
        <v>6530</v>
      </c>
      <c r="C5620" s="168" t="s">
        <v>7645</v>
      </c>
      <c r="D5620" s="171">
        <v>1305</v>
      </c>
      <c r="E5620" s="171">
        <v>1890</v>
      </c>
      <c r="F5620" s="171">
        <v>2695</v>
      </c>
      <c r="G5620" s="171">
        <v>3695</v>
      </c>
      <c r="H5620" s="165">
        <f t="shared" si="97"/>
        <v>0.5115020297699594</v>
      </c>
    </row>
    <row r="5621" spans="1:8" x14ac:dyDescent="0.3">
      <c r="A5621" s="167" t="s">
        <v>7697</v>
      </c>
      <c r="B5621" s="168" t="s">
        <v>6531</v>
      </c>
      <c r="C5621" s="168" t="s">
        <v>7645</v>
      </c>
      <c r="D5621" s="171">
        <v>780</v>
      </c>
      <c r="E5621" s="171">
        <v>1340</v>
      </c>
      <c r="F5621" s="171">
        <v>1960</v>
      </c>
      <c r="G5621" s="171">
        <v>3060</v>
      </c>
      <c r="H5621" s="165">
        <f t="shared" si="97"/>
        <v>0.43790849673202614</v>
      </c>
    </row>
    <row r="5622" spans="1:8" x14ac:dyDescent="0.3">
      <c r="A5622" s="167" t="s">
        <v>7697</v>
      </c>
      <c r="B5622" s="168" t="s">
        <v>6532</v>
      </c>
      <c r="C5622" s="168" t="s">
        <v>7645</v>
      </c>
      <c r="D5622" s="171">
        <v>835</v>
      </c>
      <c r="E5622" s="171">
        <v>1295</v>
      </c>
      <c r="F5622" s="171">
        <v>2720</v>
      </c>
      <c r="G5622" s="171">
        <v>4665</v>
      </c>
      <c r="H5622" s="165">
        <f t="shared" si="97"/>
        <v>0.27759914255091106</v>
      </c>
    </row>
    <row r="5623" spans="1:8" x14ac:dyDescent="0.3">
      <c r="A5623" s="167" t="s">
        <v>7697</v>
      </c>
      <c r="B5623" s="168" t="s">
        <v>6533</v>
      </c>
      <c r="C5623" s="168" t="s">
        <v>7645</v>
      </c>
      <c r="D5623" s="171">
        <v>1515</v>
      </c>
      <c r="E5623" s="171">
        <v>2030</v>
      </c>
      <c r="F5623" s="171">
        <v>2900</v>
      </c>
      <c r="G5623" s="171">
        <v>5810</v>
      </c>
      <c r="H5623" s="165">
        <f t="shared" si="97"/>
        <v>0.3493975903614458</v>
      </c>
    </row>
    <row r="5624" spans="1:8" x14ac:dyDescent="0.3">
      <c r="A5624" s="167" t="s">
        <v>7697</v>
      </c>
      <c r="B5624" s="168" t="s">
        <v>6534</v>
      </c>
      <c r="C5624" s="168" t="s">
        <v>7645</v>
      </c>
      <c r="D5624" s="171">
        <v>585</v>
      </c>
      <c r="E5624" s="171">
        <v>1110</v>
      </c>
      <c r="F5624" s="171">
        <v>2025</v>
      </c>
      <c r="G5624" s="171">
        <v>4310</v>
      </c>
      <c r="H5624" s="165">
        <f t="shared" si="97"/>
        <v>0.25754060324825984</v>
      </c>
    </row>
    <row r="5625" spans="1:8" x14ac:dyDescent="0.3">
      <c r="A5625" s="167" t="s">
        <v>7697</v>
      </c>
      <c r="B5625" s="168" t="s">
        <v>6535</v>
      </c>
      <c r="C5625" s="168" t="s">
        <v>7645</v>
      </c>
      <c r="D5625" s="171">
        <v>905</v>
      </c>
      <c r="E5625" s="171">
        <v>1595</v>
      </c>
      <c r="F5625" s="171">
        <v>2510</v>
      </c>
      <c r="G5625" s="171">
        <v>3705</v>
      </c>
      <c r="H5625" s="165">
        <f t="shared" si="97"/>
        <v>0.43049932523616735</v>
      </c>
    </row>
    <row r="5626" spans="1:8" x14ac:dyDescent="0.3">
      <c r="A5626" s="167" t="s">
        <v>7697</v>
      </c>
      <c r="B5626" s="168" t="s">
        <v>6536</v>
      </c>
      <c r="C5626" s="168" t="s">
        <v>7645</v>
      </c>
      <c r="D5626" s="171">
        <v>1190</v>
      </c>
      <c r="E5626" s="171">
        <v>2175</v>
      </c>
      <c r="F5626" s="171">
        <v>3680</v>
      </c>
      <c r="G5626" s="171">
        <v>4920</v>
      </c>
      <c r="H5626" s="165">
        <f t="shared" si="97"/>
        <v>0.44207317073170732</v>
      </c>
    </row>
    <row r="5627" spans="1:8" x14ac:dyDescent="0.3">
      <c r="A5627" s="167" t="s">
        <v>7697</v>
      </c>
      <c r="B5627" s="168" t="s">
        <v>6537</v>
      </c>
      <c r="C5627" s="168" t="s">
        <v>7645</v>
      </c>
      <c r="D5627" s="171">
        <v>1180</v>
      </c>
      <c r="E5627" s="171">
        <v>1735</v>
      </c>
      <c r="F5627" s="171">
        <v>2435</v>
      </c>
      <c r="G5627" s="171">
        <v>3105</v>
      </c>
      <c r="H5627" s="165">
        <f t="shared" si="97"/>
        <v>0.55877616747181968</v>
      </c>
    </row>
    <row r="5628" spans="1:8" x14ac:dyDescent="0.3">
      <c r="A5628" s="167" t="s">
        <v>7697</v>
      </c>
      <c r="B5628" s="168" t="s">
        <v>6538</v>
      </c>
      <c r="C5628" s="168" t="s">
        <v>7646</v>
      </c>
      <c r="D5628" s="171">
        <v>175</v>
      </c>
      <c r="E5628" s="171">
        <v>1015</v>
      </c>
      <c r="F5628" s="171">
        <v>1570</v>
      </c>
      <c r="G5628" s="171">
        <v>2560</v>
      </c>
      <c r="H5628" s="165">
        <f t="shared" si="97"/>
        <v>0.396484375</v>
      </c>
    </row>
    <row r="5629" spans="1:8" x14ac:dyDescent="0.3">
      <c r="A5629" s="167" t="s">
        <v>7697</v>
      </c>
      <c r="B5629" s="168" t="s">
        <v>6539</v>
      </c>
      <c r="C5629" s="168" t="s">
        <v>7646</v>
      </c>
      <c r="D5629" s="171">
        <v>455</v>
      </c>
      <c r="E5629" s="171">
        <v>775</v>
      </c>
      <c r="F5629" s="171">
        <v>1030</v>
      </c>
      <c r="G5629" s="171">
        <v>1460</v>
      </c>
      <c r="H5629" s="165">
        <f t="shared" si="97"/>
        <v>0.53082191780821919</v>
      </c>
    </row>
    <row r="5630" spans="1:8" x14ac:dyDescent="0.3">
      <c r="A5630" s="167" t="s">
        <v>7697</v>
      </c>
      <c r="B5630" s="168" t="s">
        <v>6540</v>
      </c>
      <c r="C5630" s="168" t="s">
        <v>7646</v>
      </c>
      <c r="D5630" s="171">
        <v>1155</v>
      </c>
      <c r="E5630" s="171">
        <v>1675</v>
      </c>
      <c r="F5630" s="171">
        <v>2590</v>
      </c>
      <c r="G5630" s="171">
        <v>3940</v>
      </c>
      <c r="H5630" s="165">
        <f t="shared" si="97"/>
        <v>0.42512690355329952</v>
      </c>
    </row>
    <row r="5631" spans="1:8" x14ac:dyDescent="0.3">
      <c r="A5631" s="167" t="s">
        <v>7697</v>
      </c>
      <c r="B5631" s="168" t="s">
        <v>6541</v>
      </c>
      <c r="C5631" s="168" t="s">
        <v>7646</v>
      </c>
      <c r="D5631" s="171">
        <v>1210</v>
      </c>
      <c r="E5631" s="171">
        <v>1750</v>
      </c>
      <c r="F5631" s="171">
        <v>2050</v>
      </c>
      <c r="G5631" s="171">
        <v>2730</v>
      </c>
      <c r="H5631" s="165">
        <f t="shared" si="97"/>
        <v>0.64102564102564108</v>
      </c>
    </row>
    <row r="5632" spans="1:8" x14ac:dyDescent="0.3">
      <c r="A5632" s="167" t="s">
        <v>7697</v>
      </c>
      <c r="B5632" s="168" t="s">
        <v>6542</v>
      </c>
      <c r="C5632" s="168" t="s">
        <v>7646</v>
      </c>
      <c r="D5632" s="171">
        <v>1050</v>
      </c>
      <c r="E5632" s="171">
        <v>1835</v>
      </c>
      <c r="F5632" s="171">
        <v>2455</v>
      </c>
      <c r="G5632" s="171">
        <v>3535</v>
      </c>
      <c r="H5632" s="165">
        <f t="shared" si="97"/>
        <v>0.51909476661951914</v>
      </c>
    </row>
    <row r="5633" spans="1:8" x14ac:dyDescent="0.3">
      <c r="A5633" s="167" t="s">
        <v>7697</v>
      </c>
      <c r="B5633" s="168" t="s">
        <v>6543</v>
      </c>
      <c r="C5633" s="168" t="s">
        <v>7646</v>
      </c>
      <c r="D5633" s="171">
        <v>595</v>
      </c>
      <c r="E5633" s="171">
        <v>1175</v>
      </c>
      <c r="F5633" s="171">
        <v>1785</v>
      </c>
      <c r="G5633" s="171">
        <v>2945</v>
      </c>
      <c r="H5633" s="165">
        <f t="shared" si="97"/>
        <v>0.39898132427843802</v>
      </c>
    </row>
    <row r="5634" spans="1:8" x14ac:dyDescent="0.3">
      <c r="A5634" s="167" t="s">
        <v>7697</v>
      </c>
      <c r="B5634" s="168" t="s">
        <v>6544</v>
      </c>
      <c r="C5634" s="168" t="s">
        <v>239</v>
      </c>
      <c r="D5634" s="171">
        <v>270</v>
      </c>
      <c r="E5634" s="171">
        <v>775</v>
      </c>
      <c r="F5634" s="171">
        <v>1235</v>
      </c>
      <c r="G5634" s="171">
        <v>3430</v>
      </c>
      <c r="H5634" s="165">
        <f t="shared" si="97"/>
        <v>0.22594752186588921</v>
      </c>
    </row>
    <row r="5635" spans="1:8" x14ac:dyDescent="0.3">
      <c r="A5635" s="167" t="s">
        <v>7697</v>
      </c>
      <c r="B5635" s="168" t="s">
        <v>6545</v>
      </c>
      <c r="C5635" s="168" t="s">
        <v>239</v>
      </c>
      <c r="D5635" s="171">
        <v>860</v>
      </c>
      <c r="E5635" s="171">
        <v>1890</v>
      </c>
      <c r="F5635" s="171">
        <v>2585</v>
      </c>
      <c r="G5635" s="171">
        <v>3880</v>
      </c>
      <c r="H5635" s="165">
        <f t="shared" si="97"/>
        <v>0.48711340206185566</v>
      </c>
    </row>
    <row r="5636" spans="1:8" x14ac:dyDescent="0.3">
      <c r="A5636" s="167" t="s">
        <v>7697</v>
      </c>
      <c r="B5636" s="168" t="s">
        <v>6546</v>
      </c>
      <c r="C5636" s="168" t="s">
        <v>239</v>
      </c>
      <c r="D5636" s="171">
        <v>935</v>
      </c>
      <c r="E5636" s="171">
        <v>1775</v>
      </c>
      <c r="F5636" s="171">
        <v>2340</v>
      </c>
      <c r="G5636" s="171">
        <v>4550</v>
      </c>
      <c r="H5636" s="165">
        <f t="shared" ref="H5636:H5699" si="98">E5636/G5636</f>
        <v>0.39010989010989011</v>
      </c>
    </row>
    <row r="5637" spans="1:8" x14ac:dyDescent="0.3">
      <c r="A5637" s="167" t="s">
        <v>7697</v>
      </c>
      <c r="B5637" s="168" t="s">
        <v>6547</v>
      </c>
      <c r="C5637" s="168" t="s">
        <v>239</v>
      </c>
      <c r="D5637" s="171">
        <v>540</v>
      </c>
      <c r="E5637" s="171">
        <v>1040</v>
      </c>
      <c r="F5637" s="171">
        <v>1915</v>
      </c>
      <c r="G5637" s="171">
        <v>3080</v>
      </c>
      <c r="H5637" s="165">
        <f t="shared" si="98"/>
        <v>0.33766233766233766</v>
      </c>
    </row>
    <row r="5638" spans="1:8" x14ac:dyDescent="0.3">
      <c r="A5638" s="167" t="s">
        <v>7697</v>
      </c>
      <c r="B5638" s="168" t="s">
        <v>6548</v>
      </c>
      <c r="C5638" s="168" t="s">
        <v>239</v>
      </c>
      <c r="D5638" s="171">
        <v>1180</v>
      </c>
      <c r="E5638" s="171">
        <v>2095</v>
      </c>
      <c r="F5638" s="171">
        <v>2720</v>
      </c>
      <c r="G5638" s="171">
        <v>4525</v>
      </c>
      <c r="H5638" s="165">
        <f t="shared" si="98"/>
        <v>0.46298342541436466</v>
      </c>
    </row>
    <row r="5639" spans="1:8" x14ac:dyDescent="0.3">
      <c r="A5639" s="167" t="s">
        <v>7697</v>
      </c>
      <c r="B5639" s="168" t="s">
        <v>6549</v>
      </c>
      <c r="C5639" s="168" t="s">
        <v>239</v>
      </c>
      <c r="D5639" s="171">
        <v>2020</v>
      </c>
      <c r="E5639" s="171">
        <v>2570</v>
      </c>
      <c r="F5639" s="171">
        <v>3395</v>
      </c>
      <c r="G5639" s="171">
        <v>4515</v>
      </c>
      <c r="H5639" s="165">
        <f t="shared" si="98"/>
        <v>0.56921373200442971</v>
      </c>
    </row>
    <row r="5640" spans="1:8" x14ac:dyDescent="0.3">
      <c r="A5640" s="167" t="s">
        <v>7697</v>
      </c>
      <c r="B5640" s="168" t="s">
        <v>6550</v>
      </c>
      <c r="C5640" s="168" t="s">
        <v>239</v>
      </c>
      <c r="D5640" s="171">
        <v>960</v>
      </c>
      <c r="E5640" s="171">
        <v>1715</v>
      </c>
      <c r="F5640" s="171">
        <v>2085</v>
      </c>
      <c r="G5640" s="171">
        <v>3570</v>
      </c>
      <c r="H5640" s="165">
        <f t="shared" si="98"/>
        <v>0.48039215686274511</v>
      </c>
    </row>
    <row r="5641" spans="1:8" x14ac:dyDescent="0.3">
      <c r="A5641" s="167" t="s">
        <v>7697</v>
      </c>
      <c r="B5641" s="168" t="s">
        <v>6551</v>
      </c>
      <c r="C5641" s="168" t="s">
        <v>242</v>
      </c>
      <c r="D5641" s="171">
        <v>465</v>
      </c>
      <c r="E5641" s="171">
        <v>510</v>
      </c>
      <c r="F5641" s="171">
        <v>1230</v>
      </c>
      <c r="G5641" s="171">
        <v>1990</v>
      </c>
      <c r="H5641" s="165">
        <f t="shared" si="98"/>
        <v>0.25628140703517588</v>
      </c>
    </row>
    <row r="5642" spans="1:8" x14ac:dyDescent="0.3">
      <c r="A5642" s="167" t="s">
        <v>7697</v>
      </c>
      <c r="B5642" s="168" t="s">
        <v>6552</v>
      </c>
      <c r="C5642" s="168" t="s">
        <v>242</v>
      </c>
      <c r="D5642" s="171">
        <v>465</v>
      </c>
      <c r="E5642" s="171">
        <v>775</v>
      </c>
      <c r="F5642" s="171">
        <v>1085</v>
      </c>
      <c r="G5642" s="171">
        <v>1965</v>
      </c>
      <c r="H5642" s="165">
        <f t="shared" si="98"/>
        <v>0.3944020356234097</v>
      </c>
    </row>
    <row r="5643" spans="1:8" x14ac:dyDescent="0.3">
      <c r="A5643" s="167" t="s">
        <v>7697</v>
      </c>
      <c r="B5643" s="168" t="s">
        <v>6553</v>
      </c>
      <c r="C5643" s="168" t="s">
        <v>242</v>
      </c>
      <c r="D5643" s="171">
        <v>745</v>
      </c>
      <c r="E5643" s="171">
        <v>1145</v>
      </c>
      <c r="F5643" s="171">
        <v>2035</v>
      </c>
      <c r="G5643" s="171">
        <v>3225</v>
      </c>
      <c r="H5643" s="165">
        <f t="shared" si="98"/>
        <v>0.35503875968992249</v>
      </c>
    </row>
    <row r="5644" spans="1:8" x14ac:dyDescent="0.3">
      <c r="A5644" s="167" t="s">
        <v>7697</v>
      </c>
      <c r="B5644" s="168" t="s">
        <v>6554</v>
      </c>
      <c r="C5644" s="168" t="s">
        <v>242</v>
      </c>
      <c r="D5644" s="171">
        <v>445</v>
      </c>
      <c r="E5644" s="171">
        <v>940</v>
      </c>
      <c r="F5644" s="171">
        <v>1300</v>
      </c>
      <c r="G5644" s="171">
        <v>1990</v>
      </c>
      <c r="H5644" s="165">
        <f t="shared" si="98"/>
        <v>0.47236180904522612</v>
      </c>
    </row>
    <row r="5645" spans="1:8" x14ac:dyDescent="0.3">
      <c r="A5645" s="167" t="s">
        <v>7697</v>
      </c>
      <c r="B5645" s="168" t="s">
        <v>6555</v>
      </c>
      <c r="C5645" s="168" t="s">
        <v>242</v>
      </c>
      <c r="D5645" s="171">
        <v>1305</v>
      </c>
      <c r="E5645" s="171">
        <v>1930</v>
      </c>
      <c r="F5645" s="171">
        <v>2620</v>
      </c>
      <c r="G5645" s="171">
        <v>3150</v>
      </c>
      <c r="H5645" s="165">
        <f t="shared" si="98"/>
        <v>0.61269841269841274</v>
      </c>
    </row>
    <row r="5646" spans="1:8" x14ac:dyDescent="0.3">
      <c r="A5646" s="167" t="s">
        <v>7697</v>
      </c>
      <c r="B5646" s="168" t="s">
        <v>6556</v>
      </c>
      <c r="C5646" s="168" t="s">
        <v>242</v>
      </c>
      <c r="D5646" s="171">
        <v>930</v>
      </c>
      <c r="E5646" s="171">
        <v>1200</v>
      </c>
      <c r="F5646" s="171">
        <v>1670</v>
      </c>
      <c r="G5646" s="171">
        <v>2055</v>
      </c>
      <c r="H5646" s="165">
        <f t="shared" si="98"/>
        <v>0.58394160583941601</v>
      </c>
    </row>
    <row r="5647" spans="1:8" x14ac:dyDescent="0.3">
      <c r="A5647" s="167" t="s">
        <v>7697</v>
      </c>
      <c r="B5647" s="168" t="s">
        <v>6557</v>
      </c>
      <c r="C5647" s="168" t="s">
        <v>242</v>
      </c>
      <c r="D5647" s="171">
        <v>415</v>
      </c>
      <c r="E5647" s="171">
        <v>625</v>
      </c>
      <c r="F5647" s="171">
        <v>995</v>
      </c>
      <c r="G5647" s="171">
        <v>1555</v>
      </c>
      <c r="H5647" s="165">
        <f t="shared" si="98"/>
        <v>0.40192926045016075</v>
      </c>
    </row>
    <row r="5648" spans="1:8" x14ac:dyDescent="0.3">
      <c r="A5648" s="167" t="s">
        <v>7697</v>
      </c>
      <c r="B5648" s="168" t="s">
        <v>6558</v>
      </c>
      <c r="C5648" s="168" t="s">
        <v>242</v>
      </c>
      <c r="D5648" s="171">
        <v>1075</v>
      </c>
      <c r="E5648" s="171">
        <v>1775</v>
      </c>
      <c r="F5648" s="171">
        <v>2300</v>
      </c>
      <c r="G5648" s="171">
        <v>3290</v>
      </c>
      <c r="H5648" s="165">
        <f t="shared" si="98"/>
        <v>0.53951367781155013</v>
      </c>
    </row>
    <row r="5649" spans="1:8" x14ac:dyDescent="0.3">
      <c r="A5649" s="167" t="s">
        <v>7697</v>
      </c>
      <c r="B5649" s="168" t="s">
        <v>6559</v>
      </c>
      <c r="C5649" s="168" t="s">
        <v>242</v>
      </c>
      <c r="D5649" s="171">
        <v>475</v>
      </c>
      <c r="E5649" s="171">
        <v>1200</v>
      </c>
      <c r="F5649" s="171">
        <v>1770</v>
      </c>
      <c r="G5649" s="171">
        <v>3055</v>
      </c>
      <c r="H5649" s="165">
        <f t="shared" si="98"/>
        <v>0.39279869067103107</v>
      </c>
    </row>
    <row r="5650" spans="1:8" x14ac:dyDescent="0.3">
      <c r="A5650" s="167" t="s">
        <v>7697</v>
      </c>
      <c r="B5650" s="168" t="s">
        <v>6560</v>
      </c>
      <c r="C5650" s="168" t="s">
        <v>242</v>
      </c>
      <c r="D5650" s="171">
        <v>1050</v>
      </c>
      <c r="E5650" s="171">
        <v>1775</v>
      </c>
      <c r="F5650" s="171">
        <v>2330</v>
      </c>
      <c r="G5650" s="171">
        <v>4975</v>
      </c>
      <c r="H5650" s="165">
        <f t="shared" si="98"/>
        <v>0.35678391959798994</v>
      </c>
    </row>
    <row r="5651" spans="1:8" x14ac:dyDescent="0.3">
      <c r="A5651" s="167" t="s">
        <v>7697</v>
      </c>
      <c r="B5651" s="168" t="s">
        <v>6561</v>
      </c>
      <c r="C5651" s="168" t="s">
        <v>242</v>
      </c>
      <c r="D5651" s="171">
        <v>395</v>
      </c>
      <c r="E5651" s="171">
        <v>940</v>
      </c>
      <c r="F5651" s="171">
        <v>1385</v>
      </c>
      <c r="G5651" s="171">
        <v>2125</v>
      </c>
      <c r="H5651" s="165">
        <f t="shared" si="98"/>
        <v>0.44235294117647062</v>
      </c>
    </row>
    <row r="5652" spans="1:8" x14ac:dyDescent="0.3">
      <c r="A5652" s="167" t="s">
        <v>7697</v>
      </c>
      <c r="B5652" s="168" t="s">
        <v>6562</v>
      </c>
      <c r="C5652" s="168" t="s">
        <v>242</v>
      </c>
      <c r="D5652" s="171">
        <v>735</v>
      </c>
      <c r="E5652" s="171">
        <v>1030</v>
      </c>
      <c r="F5652" s="171">
        <v>1435</v>
      </c>
      <c r="G5652" s="171">
        <v>2315</v>
      </c>
      <c r="H5652" s="165">
        <f t="shared" si="98"/>
        <v>0.44492440604751621</v>
      </c>
    </row>
    <row r="5653" spans="1:8" x14ac:dyDescent="0.3">
      <c r="A5653" s="167" t="s">
        <v>7697</v>
      </c>
      <c r="B5653" s="168" t="s">
        <v>6563</v>
      </c>
      <c r="C5653" s="168" t="s">
        <v>7647</v>
      </c>
      <c r="D5653" s="171">
        <v>1125</v>
      </c>
      <c r="E5653" s="171">
        <v>1985</v>
      </c>
      <c r="F5653" s="171">
        <v>3220</v>
      </c>
      <c r="G5653" s="171">
        <v>5845</v>
      </c>
      <c r="H5653" s="165">
        <f t="shared" si="98"/>
        <v>0.33960650128314801</v>
      </c>
    </row>
    <row r="5654" spans="1:8" x14ac:dyDescent="0.3">
      <c r="A5654" s="167" t="s">
        <v>7697</v>
      </c>
      <c r="B5654" s="168" t="s">
        <v>6564</v>
      </c>
      <c r="C5654" s="168" t="s">
        <v>7647</v>
      </c>
      <c r="D5654" s="171">
        <v>945</v>
      </c>
      <c r="E5654" s="171">
        <v>1810</v>
      </c>
      <c r="F5654" s="171">
        <v>2640</v>
      </c>
      <c r="G5654" s="171">
        <v>4020</v>
      </c>
      <c r="H5654" s="165">
        <f t="shared" si="98"/>
        <v>0.45024875621890548</v>
      </c>
    </row>
    <row r="5655" spans="1:8" x14ac:dyDescent="0.3">
      <c r="A5655" s="167" t="s">
        <v>7697</v>
      </c>
      <c r="B5655" s="168" t="s">
        <v>6565</v>
      </c>
      <c r="C5655" s="168" t="s">
        <v>7647</v>
      </c>
      <c r="D5655" s="171">
        <v>500</v>
      </c>
      <c r="E5655" s="171">
        <v>980</v>
      </c>
      <c r="F5655" s="171">
        <v>1935</v>
      </c>
      <c r="G5655" s="171">
        <v>3370</v>
      </c>
      <c r="H5655" s="165">
        <f t="shared" si="98"/>
        <v>0.29080118694362017</v>
      </c>
    </row>
    <row r="5656" spans="1:8" x14ac:dyDescent="0.3">
      <c r="A5656" s="167" t="s">
        <v>7697</v>
      </c>
      <c r="B5656" s="168" t="s">
        <v>6566</v>
      </c>
      <c r="C5656" s="168" t="s">
        <v>7647</v>
      </c>
      <c r="D5656" s="171">
        <v>430</v>
      </c>
      <c r="E5656" s="171">
        <v>1210</v>
      </c>
      <c r="F5656" s="171">
        <v>1760</v>
      </c>
      <c r="G5656" s="171">
        <v>2630</v>
      </c>
      <c r="H5656" s="165">
        <f t="shared" si="98"/>
        <v>0.46007604562737642</v>
      </c>
    </row>
    <row r="5657" spans="1:8" x14ac:dyDescent="0.3">
      <c r="A5657" s="167" t="s">
        <v>7697</v>
      </c>
      <c r="B5657" s="168" t="s">
        <v>6567</v>
      </c>
      <c r="C5657" s="168" t="s">
        <v>7647</v>
      </c>
      <c r="D5657" s="171">
        <v>640</v>
      </c>
      <c r="E5657" s="171">
        <v>1455</v>
      </c>
      <c r="F5657" s="171">
        <v>2310</v>
      </c>
      <c r="G5657" s="171">
        <v>4180</v>
      </c>
      <c r="H5657" s="165">
        <f t="shared" si="98"/>
        <v>0.34808612440191389</v>
      </c>
    </row>
    <row r="5658" spans="1:8" x14ac:dyDescent="0.3">
      <c r="A5658" s="167" t="s">
        <v>7697</v>
      </c>
      <c r="B5658" s="168" t="s">
        <v>6568</v>
      </c>
      <c r="C5658" s="168" t="s">
        <v>7647</v>
      </c>
      <c r="D5658" s="171">
        <v>405</v>
      </c>
      <c r="E5658" s="171">
        <v>625</v>
      </c>
      <c r="F5658" s="171">
        <v>1285</v>
      </c>
      <c r="G5658" s="171">
        <v>1940</v>
      </c>
      <c r="H5658" s="165">
        <f t="shared" si="98"/>
        <v>0.32216494845360827</v>
      </c>
    </row>
    <row r="5659" spans="1:8" x14ac:dyDescent="0.3">
      <c r="A5659" s="167" t="s">
        <v>7697</v>
      </c>
      <c r="B5659" s="168" t="s">
        <v>6569</v>
      </c>
      <c r="C5659" s="168" t="s">
        <v>7647</v>
      </c>
      <c r="D5659" s="171">
        <v>145</v>
      </c>
      <c r="E5659" s="171">
        <v>310</v>
      </c>
      <c r="F5659" s="171">
        <v>590</v>
      </c>
      <c r="G5659" s="171">
        <v>1205</v>
      </c>
      <c r="H5659" s="165">
        <f t="shared" si="98"/>
        <v>0.25726141078838172</v>
      </c>
    </row>
    <row r="5660" spans="1:8" x14ac:dyDescent="0.3">
      <c r="A5660" s="167" t="s">
        <v>7697</v>
      </c>
      <c r="B5660" s="168" t="s">
        <v>6570</v>
      </c>
      <c r="C5660" s="168" t="s">
        <v>7648</v>
      </c>
      <c r="D5660" s="171">
        <v>460</v>
      </c>
      <c r="E5660" s="171">
        <v>995</v>
      </c>
      <c r="F5660" s="171">
        <v>1580</v>
      </c>
      <c r="G5660" s="171">
        <v>2945</v>
      </c>
      <c r="H5660" s="165">
        <f t="shared" si="98"/>
        <v>0.33786078098471989</v>
      </c>
    </row>
    <row r="5661" spans="1:8" x14ac:dyDescent="0.3">
      <c r="A5661" s="167" t="s">
        <v>7697</v>
      </c>
      <c r="B5661" s="168" t="s">
        <v>6571</v>
      </c>
      <c r="C5661" s="168" t="s">
        <v>7648</v>
      </c>
      <c r="D5661" s="171">
        <v>450</v>
      </c>
      <c r="E5661" s="171">
        <v>790</v>
      </c>
      <c r="F5661" s="171">
        <v>1630</v>
      </c>
      <c r="G5661" s="171">
        <v>2440</v>
      </c>
      <c r="H5661" s="165">
        <f t="shared" si="98"/>
        <v>0.32377049180327871</v>
      </c>
    </row>
    <row r="5662" spans="1:8" x14ac:dyDescent="0.3">
      <c r="A5662" s="167" t="s">
        <v>7697</v>
      </c>
      <c r="B5662" s="168" t="s">
        <v>6572</v>
      </c>
      <c r="C5662" s="168" t="s">
        <v>7648</v>
      </c>
      <c r="D5662" s="171">
        <v>775</v>
      </c>
      <c r="E5662" s="171">
        <v>1275</v>
      </c>
      <c r="F5662" s="171">
        <v>1705</v>
      </c>
      <c r="G5662" s="171">
        <v>2585</v>
      </c>
      <c r="H5662" s="165">
        <f t="shared" si="98"/>
        <v>0.49323017408123793</v>
      </c>
    </row>
    <row r="5663" spans="1:8" x14ac:dyDescent="0.3">
      <c r="A5663" s="167" t="s">
        <v>7697</v>
      </c>
      <c r="B5663" s="168" t="s">
        <v>6573</v>
      </c>
      <c r="C5663" s="168" t="s">
        <v>7649</v>
      </c>
      <c r="D5663" s="171">
        <v>965</v>
      </c>
      <c r="E5663" s="171">
        <v>1745</v>
      </c>
      <c r="F5663" s="171">
        <v>2820</v>
      </c>
      <c r="G5663" s="171">
        <v>5975</v>
      </c>
      <c r="H5663" s="165">
        <f t="shared" si="98"/>
        <v>0.29205020920502089</v>
      </c>
    </row>
    <row r="5664" spans="1:8" x14ac:dyDescent="0.3">
      <c r="A5664" s="167" t="s">
        <v>7697</v>
      </c>
      <c r="B5664" s="168" t="s">
        <v>6574</v>
      </c>
      <c r="C5664" s="168" t="s">
        <v>7649</v>
      </c>
      <c r="D5664" s="171">
        <v>390</v>
      </c>
      <c r="E5664" s="171">
        <v>895</v>
      </c>
      <c r="F5664" s="171">
        <v>1275</v>
      </c>
      <c r="G5664" s="171">
        <v>1860</v>
      </c>
      <c r="H5664" s="165">
        <f t="shared" si="98"/>
        <v>0.48118279569892475</v>
      </c>
    </row>
    <row r="5665" spans="1:8" x14ac:dyDescent="0.3">
      <c r="A5665" s="167" t="s">
        <v>7697</v>
      </c>
      <c r="B5665" s="168" t="s">
        <v>6575</v>
      </c>
      <c r="C5665" s="168" t="s">
        <v>7649</v>
      </c>
      <c r="D5665" s="171">
        <v>1020</v>
      </c>
      <c r="E5665" s="171">
        <v>2055</v>
      </c>
      <c r="F5665" s="171">
        <v>3285</v>
      </c>
      <c r="G5665" s="171">
        <v>4990</v>
      </c>
      <c r="H5665" s="165">
        <f t="shared" si="98"/>
        <v>0.4118236472945892</v>
      </c>
    </row>
    <row r="5666" spans="1:8" x14ac:dyDescent="0.3">
      <c r="A5666" s="167" t="s">
        <v>7697</v>
      </c>
      <c r="B5666" s="168" t="s">
        <v>6576</v>
      </c>
      <c r="C5666" s="168" t="s">
        <v>7649</v>
      </c>
      <c r="D5666" s="171">
        <v>695</v>
      </c>
      <c r="E5666" s="171">
        <v>950</v>
      </c>
      <c r="F5666" s="171">
        <v>1670</v>
      </c>
      <c r="G5666" s="171">
        <v>2360</v>
      </c>
      <c r="H5666" s="165">
        <f t="shared" si="98"/>
        <v>0.40254237288135591</v>
      </c>
    </row>
    <row r="5667" spans="1:8" x14ac:dyDescent="0.3">
      <c r="A5667" s="167" t="s">
        <v>7697</v>
      </c>
      <c r="B5667" s="168" t="s">
        <v>6577</v>
      </c>
      <c r="C5667" s="168" t="s">
        <v>7649</v>
      </c>
      <c r="D5667" s="171">
        <v>485</v>
      </c>
      <c r="E5667" s="171">
        <v>905</v>
      </c>
      <c r="F5667" s="171">
        <v>1760</v>
      </c>
      <c r="G5667" s="171">
        <v>3105</v>
      </c>
      <c r="H5667" s="165">
        <f t="shared" si="98"/>
        <v>0.29146537842190018</v>
      </c>
    </row>
    <row r="5668" spans="1:8" x14ac:dyDescent="0.3">
      <c r="A5668" s="167" t="s">
        <v>7697</v>
      </c>
      <c r="B5668" s="168" t="s">
        <v>6578</v>
      </c>
      <c r="C5668" s="168" t="s">
        <v>253</v>
      </c>
      <c r="D5668" s="171">
        <v>515</v>
      </c>
      <c r="E5668" s="171">
        <v>850</v>
      </c>
      <c r="F5668" s="171">
        <v>1285</v>
      </c>
      <c r="G5668" s="171">
        <v>1885</v>
      </c>
      <c r="H5668" s="165">
        <f t="shared" si="98"/>
        <v>0.45092838196286472</v>
      </c>
    </row>
    <row r="5669" spans="1:8" x14ac:dyDescent="0.3">
      <c r="A5669" s="167" t="s">
        <v>7697</v>
      </c>
      <c r="B5669" s="168" t="s">
        <v>6579</v>
      </c>
      <c r="C5669" s="168" t="s">
        <v>253</v>
      </c>
      <c r="D5669" s="171">
        <v>650</v>
      </c>
      <c r="E5669" s="171">
        <v>930</v>
      </c>
      <c r="F5669" s="171">
        <v>1655</v>
      </c>
      <c r="G5669" s="171">
        <v>2350</v>
      </c>
      <c r="H5669" s="165">
        <f t="shared" si="98"/>
        <v>0.39574468085106385</v>
      </c>
    </row>
    <row r="5670" spans="1:8" x14ac:dyDescent="0.3">
      <c r="A5670" s="167" t="s">
        <v>7697</v>
      </c>
      <c r="B5670" s="168" t="s">
        <v>6580</v>
      </c>
      <c r="C5670" s="168" t="s">
        <v>253</v>
      </c>
      <c r="D5670" s="171">
        <v>1075</v>
      </c>
      <c r="E5670" s="171">
        <v>2125</v>
      </c>
      <c r="F5670" s="171">
        <v>3270</v>
      </c>
      <c r="G5670" s="171">
        <v>5435</v>
      </c>
      <c r="H5670" s="165">
        <f t="shared" si="98"/>
        <v>0.39098436062557496</v>
      </c>
    </row>
    <row r="5671" spans="1:8" x14ac:dyDescent="0.3">
      <c r="A5671" s="167" t="s">
        <v>7697</v>
      </c>
      <c r="B5671" s="168" t="s">
        <v>6581</v>
      </c>
      <c r="C5671" s="168" t="s">
        <v>253</v>
      </c>
      <c r="D5671" s="171">
        <v>770</v>
      </c>
      <c r="E5671" s="171">
        <v>980</v>
      </c>
      <c r="F5671" s="171">
        <v>1190</v>
      </c>
      <c r="G5671" s="171">
        <v>1855</v>
      </c>
      <c r="H5671" s="165">
        <f t="shared" si="98"/>
        <v>0.52830188679245282</v>
      </c>
    </row>
    <row r="5672" spans="1:8" x14ac:dyDescent="0.3">
      <c r="A5672" s="167" t="s">
        <v>7697</v>
      </c>
      <c r="B5672" s="168" t="s">
        <v>6582</v>
      </c>
      <c r="C5672" s="168" t="s">
        <v>7650</v>
      </c>
      <c r="D5672" s="171">
        <v>415</v>
      </c>
      <c r="E5672" s="171">
        <v>695</v>
      </c>
      <c r="F5672" s="171">
        <v>1380</v>
      </c>
      <c r="G5672" s="171">
        <v>2270</v>
      </c>
      <c r="H5672" s="165">
        <f t="shared" si="98"/>
        <v>0.30616740088105726</v>
      </c>
    </row>
    <row r="5673" spans="1:8" x14ac:dyDescent="0.3">
      <c r="A5673" s="167" t="s">
        <v>7697</v>
      </c>
      <c r="B5673" s="168" t="s">
        <v>6583</v>
      </c>
      <c r="C5673" s="168" t="s">
        <v>7650</v>
      </c>
      <c r="D5673" s="171">
        <v>1000</v>
      </c>
      <c r="E5673" s="171">
        <v>1765</v>
      </c>
      <c r="F5673" s="171">
        <v>2640</v>
      </c>
      <c r="G5673" s="171">
        <v>5160</v>
      </c>
      <c r="H5673" s="165">
        <f t="shared" si="98"/>
        <v>0.34205426356589147</v>
      </c>
    </row>
    <row r="5674" spans="1:8" x14ac:dyDescent="0.3">
      <c r="A5674" s="167" t="s">
        <v>7697</v>
      </c>
      <c r="B5674" s="168" t="s">
        <v>6584</v>
      </c>
      <c r="C5674" s="168" t="s">
        <v>7650</v>
      </c>
      <c r="D5674" s="171">
        <v>940</v>
      </c>
      <c r="E5674" s="171">
        <v>1535</v>
      </c>
      <c r="F5674" s="171">
        <v>2745</v>
      </c>
      <c r="G5674" s="171">
        <v>4815</v>
      </c>
      <c r="H5674" s="165">
        <f t="shared" si="98"/>
        <v>0.31879543094496365</v>
      </c>
    </row>
    <row r="5675" spans="1:8" x14ac:dyDescent="0.3">
      <c r="A5675" s="167" t="s">
        <v>7697</v>
      </c>
      <c r="B5675" s="168" t="s">
        <v>6585</v>
      </c>
      <c r="C5675" s="168" t="s">
        <v>7650</v>
      </c>
      <c r="D5675" s="171">
        <v>1665</v>
      </c>
      <c r="E5675" s="171">
        <v>2415</v>
      </c>
      <c r="F5675" s="171">
        <v>3845</v>
      </c>
      <c r="G5675" s="171">
        <v>5775</v>
      </c>
      <c r="H5675" s="165">
        <f t="shared" si="98"/>
        <v>0.41818181818181815</v>
      </c>
    </row>
    <row r="5676" spans="1:8" x14ac:dyDescent="0.3">
      <c r="A5676" s="167" t="s">
        <v>7697</v>
      </c>
      <c r="B5676" s="168" t="s">
        <v>6586</v>
      </c>
      <c r="C5676" s="168" t="s">
        <v>7650</v>
      </c>
      <c r="D5676" s="171">
        <v>905</v>
      </c>
      <c r="E5676" s="171">
        <v>1270</v>
      </c>
      <c r="F5676" s="171">
        <v>1995</v>
      </c>
      <c r="G5676" s="171">
        <v>3905</v>
      </c>
      <c r="H5676" s="165">
        <f t="shared" si="98"/>
        <v>0.32522407170294493</v>
      </c>
    </row>
    <row r="5677" spans="1:8" x14ac:dyDescent="0.3">
      <c r="A5677" s="167" t="s">
        <v>7697</v>
      </c>
      <c r="B5677" s="168" t="s">
        <v>6587</v>
      </c>
      <c r="C5677" s="168" t="s">
        <v>7650</v>
      </c>
      <c r="D5677" s="171">
        <v>755</v>
      </c>
      <c r="E5677" s="171">
        <v>1615</v>
      </c>
      <c r="F5677" s="171">
        <v>2495</v>
      </c>
      <c r="G5677" s="171">
        <v>4410</v>
      </c>
      <c r="H5677" s="165">
        <f t="shared" si="98"/>
        <v>0.36621315192743764</v>
      </c>
    </row>
    <row r="5678" spans="1:8" x14ac:dyDescent="0.3">
      <c r="A5678" s="167" t="s">
        <v>7697</v>
      </c>
      <c r="B5678" s="168" t="s">
        <v>6588</v>
      </c>
      <c r="C5678" s="168" t="s">
        <v>7650</v>
      </c>
      <c r="D5678" s="171">
        <v>1290</v>
      </c>
      <c r="E5678" s="171">
        <v>2220</v>
      </c>
      <c r="F5678" s="171">
        <v>3155</v>
      </c>
      <c r="G5678" s="171">
        <v>5175</v>
      </c>
      <c r="H5678" s="165">
        <f t="shared" si="98"/>
        <v>0.4289855072463768</v>
      </c>
    </row>
    <row r="5679" spans="1:8" x14ac:dyDescent="0.3">
      <c r="A5679" s="167" t="s">
        <v>7697</v>
      </c>
      <c r="B5679" s="168" t="s">
        <v>6589</v>
      </c>
      <c r="C5679" s="168" t="s">
        <v>7650</v>
      </c>
      <c r="D5679" s="171">
        <v>475</v>
      </c>
      <c r="E5679" s="171">
        <v>1605</v>
      </c>
      <c r="F5679" s="171">
        <v>2195</v>
      </c>
      <c r="G5679" s="171">
        <v>4430</v>
      </c>
      <c r="H5679" s="165">
        <f t="shared" si="98"/>
        <v>0.36230248306997742</v>
      </c>
    </row>
    <row r="5680" spans="1:8" x14ac:dyDescent="0.3">
      <c r="A5680" s="167" t="s">
        <v>7697</v>
      </c>
      <c r="B5680" s="168" t="s">
        <v>6590</v>
      </c>
      <c r="C5680" s="168" t="s">
        <v>7650</v>
      </c>
      <c r="D5680" s="171">
        <v>560</v>
      </c>
      <c r="E5680" s="171">
        <v>1090</v>
      </c>
      <c r="F5680" s="171">
        <v>1730</v>
      </c>
      <c r="G5680" s="171">
        <v>3960</v>
      </c>
      <c r="H5680" s="165">
        <f t="shared" si="98"/>
        <v>0.27525252525252525</v>
      </c>
    </row>
    <row r="5681" spans="1:8" x14ac:dyDescent="0.3">
      <c r="A5681" s="167" t="s">
        <v>7697</v>
      </c>
      <c r="B5681" s="168" t="s">
        <v>6591</v>
      </c>
      <c r="C5681" s="168" t="s">
        <v>7650</v>
      </c>
      <c r="D5681" s="171">
        <v>655</v>
      </c>
      <c r="E5681" s="171">
        <v>2115</v>
      </c>
      <c r="F5681" s="171">
        <v>3240</v>
      </c>
      <c r="G5681" s="171">
        <v>4495</v>
      </c>
      <c r="H5681" s="165">
        <f t="shared" si="98"/>
        <v>0.47052280311457173</v>
      </c>
    </row>
    <row r="5682" spans="1:8" x14ac:dyDescent="0.3">
      <c r="A5682" s="167" t="s">
        <v>7697</v>
      </c>
      <c r="B5682" s="168" t="s">
        <v>6592</v>
      </c>
      <c r="C5682" s="168" t="s">
        <v>7650</v>
      </c>
      <c r="D5682" s="171">
        <v>850</v>
      </c>
      <c r="E5682" s="171">
        <v>1560</v>
      </c>
      <c r="F5682" s="171">
        <v>2300</v>
      </c>
      <c r="G5682" s="171">
        <v>3675</v>
      </c>
      <c r="H5682" s="165">
        <f t="shared" si="98"/>
        <v>0.42448979591836733</v>
      </c>
    </row>
    <row r="5683" spans="1:8" x14ac:dyDescent="0.3">
      <c r="A5683" s="167" t="s">
        <v>7697</v>
      </c>
      <c r="B5683" s="168" t="s">
        <v>6593</v>
      </c>
      <c r="C5683" s="168" t="s">
        <v>7650</v>
      </c>
      <c r="D5683" s="171">
        <v>660</v>
      </c>
      <c r="E5683" s="171">
        <v>2040</v>
      </c>
      <c r="F5683" s="171">
        <v>2900</v>
      </c>
      <c r="G5683" s="171">
        <v>4205</v>
      </c>
      <c r="H5683" s="165">
        <f t="shared" si="98"/>
        <v>0.48513674197384066</v>
      </c>
    </row>
    <row r="5684" spans="1:8" x14ac:dyDescent="0.3">
      <c r="A5684" s="167" t="s">
        <v>7697</v>
      </c>
      <c r="B5684" s="168" t="s">
        <v>6594</v>
      </c>
      <c r="C5684" s="168" t="s">
        <v>7651</v>
      </c>
      <c r="D5684" s="171">
        <v>225</v>
      </c>
      <c r="E5684" s="171">
        <v>540</v>
      </c>
      <c r="F5684" s="171">
        <v>715</v>
      </c>
      <c r="G5684" s="171">
        <v>1010</v>
      </c>
      <c r="H5684" s="165">
        <f t="shared" si="98"/>
        <v>0.53465346534653468</v>
      </c>
    </row>
    <row r="5685" spans="1:8" x14ac:dyDescent="0.3">
      <c r="A5685" s="167" t="s">
        <v>7697</v>
      </c>
      <c r="B5685" s="168" t="s">
        <v>6595</v>
      </c>
      <c r="C5685" s="168" t="s">
        <v>7651</v>
      </c>
      <c r="D5685" s="171">
        <v>515</v>
      </c>
      <c r="E5685" s="171">
        <v>1080</v>
      </c>
      <c r="F5685" s="171">
        <v>1565</v>
      </c>
      <c r="G5685" s="171">
        <v>2500</v>
      </c>
      <c r="H5685" s="165">
        <f t="shared" si="98"/>
        <v>0.432</v>
      </c>
    </row>
    <row r="5686" spans="1:8" x14ac:dyDescent="0.3">
      <c r="A5686" s="167" t="s">
        <v>7697</v>
      </c>
      <c r="B5686" s="168" t="s">
        <v>6596</v>
      </c>
      <c r="C5686" s="168" t="s">
        <v>7651</v>
      </c>
      <c r="D5686" s="171">
        <v>525</v>
      </c>
      <c r="E5686" s="171">
        <v>965</v>
      </c>
      <c r="F5686" s="171">
        <v>1430</v>
      </c>
      <c r="G5686" s="171">
        <v>2330</v>
      </c>
      <c r="H5686" s="165">
        <f t="shared" si="98"/>
        <v>0.41416309012875535</v>
      </c>
    </row>
    <row r="5687" spans="1:8" x14ac:dyDescent="0.3">
      <c r="A5687" s="167" t="s">
        <v>7697</v>
      </c>
      <c r="B5687" s="168" t="s">
        <v>6597</v>
      </c>
      <c r="C5687" s="168" t="s">
        <v>7651</v>
      </c>
      <c r="D5687" s="171">
        <v>2230</v>
      </c>
      <c r="E5687" s="171">
        <v>3315</v>
      </c>
      <c r="F5687" s="171">
        <v>3895</v>
      </c>
      <c r="G5687" s="171">
        <v>5025</v>
      </c>
      <c r="H5687" s="165">
        <f t="shared" si="98"/>
        <v>0.65970149253731347</v>
      </c>
    </row>
    <row r="5688" spans="1:8" x14ac:dyDescent="0.3">
      <c r="A5688" s="167" t="s">
        <v>7697</v>
      </c>
      <c r="B5688" s="168" t="s">
        <v>6598</v>
      </c>
      <c r="C5688" s="168" t="s">
        <v>7651</v>
      </c>
      <c r="D5688" s="171">
        <v>1620</v>
      </c>
      <c r="E5688" s="171">
        <v>3005</v>
      </c>
      <c r="F5688" s="171">
        <v>3340</v>
      </c>
      <c r="G5688" s="171">
        <v>4925</v>
      </c>
      <c r="H5688" s="165">
        <f t="shared" si="98"/>
        <v>0.6101522842639594</v>
      </c>
    </row>
    <row r="5689" spans="1:8" x14ac:dyDescent="0.3">
      <c r="A5689" s="167" t="s">
        <v>7697</v>
      </c>
      <c r="B5689" s="168" t="s">
        <v>6599</v>
      </c>
      <c r="C5689" s="168" t="s">
        <v>7652</v>
      </c>
      <c r="D5689" s="171">
        <v>835</v>
      </c>
      <c r="E5689" s="171">
        <v>1150</v>
      </c>
      <c r="F5689" s="171">
        <v>1395</v>
      </c>
      <c r="G5689" s="171">
        <v>2270</v>
      </c>
      <c r="H5689" s="165">
        <f t="shared" si="98"/>
        <v>0.50660792951541855</v>
      </c>
    </row>
    <row r="5690" spans="1:8" x14ac:dyDescent="0.3">
      <c r="A5690" s="167" t="s">
        <v>7697</v>
      </c>
      <c r="B5690" s="168" t="s">
        <v>6600</v>
      </c>
      <c r="C5690" s="168" t="s">
        <v>7652</v>
      </c>
      <c r="D5690" s="171">
        <v>2310</v>
      </c>
      <c r="E5690" s="171">
        <v>2900</v>
      </c>
      <c r="F5690" s="171">
        <v>3395</v>
      </c>
      <c r="G5690" s="171">
        <v>3780</v>
      </c>
      <c r="H5690" s="165">
        <f t="shared" si="98"/>
        <v>0.76719576719576721</v>
      </c>
    </row>
    <row r="5691" spans="1:8" x14ac:dyDescent="0.3">
      <c r="A5691" s="167" t="s">
        <v>7697</v>
      </c>
      <c r="B5691" s="168" t="s">
        <v>6601</v>
      </c>
      <c r="C5691" s="168" t="s">
        <v>7652</v>
      </c>
      <c r="D5691" s="171">
        <v>0</v>
      </c>
      <c r="E5691" s="171">
        <v>0</v>
      </c>
      <c r="F5691" s="171">
        <v>0</v>
      </c>
      <c r="G5691" s="171">
        <v>0</v>
      </c>
      <c r="H5691" s="165" t="e">
        <f t="shared" si="98"/>
        <v>#DIV/0!</v>
      </c>
    </row>
    <row r="5692" spans="1:8" x14ac:dyDescent="0.3">
      <c r="A5692" s="167" t="s">
        <v>7697</v>
      </c>
      <c r="B5692" s="168" t="s">
        <v>6602</v>
      </c>
      <c r="C5692" s="168" t="s">
        <v>7652</v>
      </c>
      <c r="D5692" s="171">
        <v>110</v>
      </c>
      <c r="E5692" s="171">
        <v>425</v>
      </c>
      <c r="F5692" s="171">
        <v>425</v>
      </c>
      <c r="G5692" s="171">
        <v>425</v>
      </c>
      <c r="H5692" s="165">
        <f t="shared" si="98"/>
        <v>1</v>
      </c>
    </row>
    <row r="5693" spans="1:8" x14ac:dyDescent="0.3">
      <c r="A5693" s="167" t="s">
        <v>7697</v>
      </c>
      <c r="B5693" s="168" t="s">
        <v>6603</v>
      </c>
      <c r="C5693" s="168" t="s">
        <v>7652</v>
      </c>
      <c r="D5693" s="171">
        <v>1540</v>
      </c>
      <c r="E5693" s="171">
        <v>1755</v>
      </c>
      <c r="F5693" s="171">
        <v>2325</v>
      </c>
      <c r="G5693" s="171">
        <v>2325</v>
      </c>
      <c r="H5693" s="165">
        <f t="shared" si="98"/>
        <v>0.75483870967741939</v>
      </c>
    </row>
    <row r="5694" spans="1:8" x14ac:dyDescent="0.3">
      <c r="A5694" s="167" t="s">
        <v>7697</v>
      </c>
      <c r="B5694" s="168" t="s">
        <v>6604</v>
      </c>
      <c r="C5694" s="168" t="s">
        <v>7652</v>
      </c>
      <c r="D5694" s="171">
        <v>1255</v>
      </c>
      <c r="E5694" s="171">
        <v>2060</v>
      </c>
      <c r="F5694" s="171">
        <v>2600</v>
      </c>
      <c r="G5694" s="171">
        <v>3200</v>
      </c>
      <c r="H5694" s="165">
        <f t="shared" si="98"/>
        <v>0.64375000000000004</v>
      </c>
    </row>
    <row r="5695" spans="1:8" x14ac:dyDescent="0.3">
      <c r="A5695" s="167" t="s">
        <v>7697</v>
      </c>
      <c r="B5695" s="168" t="s">
        <v>6605</v>
      </c>
      <c r="C5695" s="168" t="s">
        <v>7652</v>
      </c>
      <c r="D5695" s="171">
        <v>970</v>
      </c>
      <c r="E5695" s="171">
        <v>1720</v>
      </c>
      <c r="F5695" s="171">
        <v>2350</v>
      </c>
      <c r="G5695" s="171">
        <v>3145</v>
      </c>
      <c r="H5695" s="165">
        <f t="shared" si="98"/>
        <v>0.54689984101748812</v>
      </c>
    </row>
    <row r="5696" spans="1:8" x14ac:dyDescent="0.3">
      <c r="A5696" s="167" t="s">
        <v>7697</v>
      </c>
      <c r="B5696" s="168" t="s">
        <v>6606</v>
      </c>
      <c r="C5696" s="168" t="s">
        <v>7652</v>
      </c>
      <c r="D5696" s="171">
        <v>910</v>
      </c>
      <c r="E5696" s="171">
        <v>1545</v>
      </c>
      <c r="F5696" s="171">
        <v>2000</v>
      </c>
      <c r="G5696" s="171">
        <v>2365</v>
      </c>
      <c r="H5696" s="165">
        <f t="shared" si="98"/>
        <v>0.65327695560253696</v>
      </c>
    </row>
    <row r="5697" spans="1:8" x14ac:dyDescent="0.3">
      <c r="A5697" s="167" t="s">
        <v>7697</v>
      </c>
      <c r="B5697" s="168" t="s">
        <v>6607</v>
      </c>
      <c r="C5697" s="168" t="s">
        <v>7652</v>
      </c>
      <c r="D5697" s="171">
        <v>745</v>
      </c>
      <c r="E5697" s="171">
        <v>1250</v>
      </c>
      <c r="F5697" s="171">
        <v>1595</v>
      </c>
      <c r="G5697" s="171">
        <v>2350</v>
      </c>
      <c r="H5697" s="165">
        <f t="shared" si="98"/>
        <v>0.53191489361702127</v>
      </c>
    </row>
    <row r="5698" spans="1:8" x14ac:dyDescent="0.3">
      <c r="A5698" s="167" t="s">
        <v>7697</v>
      </c>
      <c r="B5698" s="168" t="s">
        <v>6608</v>
      </c>
      <c r="C5698" s="168" t="s">
        <v>7652</v>
      </c>
      <c r="D5698" s="171">
        <v>815</v>
      </c>
      <c r="E5698" s="171">
        <v>1090</v>
      </c>
      <c r="F5698" s="171">
        <v>1300</v>
      </c>
      <c r="G5698" s="171">
        <v>1380</v>
      </c>
      <c r="H5698" s="165">
        <f t="shared" si="98"/>
        <v>0.78985507246376807</v>
      </c>
    </row>
    <row r="5699" spans="1:8" x14ac:dyDescent="0.3">
      <c r="A5699" s="167" t="s">
        <v>7697</v>
      </c>
      <c r="B5699" s="168" t="s">
        <v>6609</v>
      </c>
      <c r="C5699" s="168" t="s">
        <v>7652</v>
      </c>
      <c r="D5699" s="171">
        <v>1665</v>
      </c>
      <c r="E5699" s="171">
        <v>2270</v>
      </c>
      <c r="F5699" s="171">
        <v>2590</v>
      </c>
      <c r="G5699" s="171">
        <v>2715</v>
      </c>
      <c r="H5699" s="165">
        <f t="shared" si="98"/>
        <v>0.83609576427255983</v>
      </c>
    </row>
    <row r="5700" spans="1:8" x14ac:dyDescent="0.3">
      <c r="A5700" s="167" t="s">
        <v>7697</v>
      </c>
      <c r="B5700" s="168" t="s">
        <v>6610</v>
      </c>
      <c r="C5700" s="168" t="s">
        <v>7652</v>
      </c>
      <c r="D5700" s="171">
        <v>1545</v>
      </c>
      <c r="E5700" s="171">
        <v>2245</v>
      </c>
      <c r="F5700" s="171">
        <v>2630</v>
      </c>
      <c r="G5700" s="171">
        <v>3010</v>
      </c>
      <c r="H5700" s="165">
        <f t="shared" ref="H5700:H5763" si="99">E5700/G5700</f>
        <v>0.74584717607973416</v>
      </c>
    </row>
    <row r="5701" spans="1:8" x14ac:dyDescent="0.3">
      <c r="A5701" s="167" t="s">
        <v>7697</v>
      </c>
      <c r="B5701" s="168" t="s">
        <v>6611</v>
      </c>
      <c r="C5701" s="168" t="s">
        <v>7652</v>
      </c>
      <c r="D5701" s="171">
        <v>1195</v>
      </c>
      <c r="E5701" s="171">
        <v>2260</v>
      </c>
      <c r="F5701" s="171">
        <v>3185</v>
      </c>
      <c r="G5701" s="171">
        <v>3970</v>
      </c>
      <c r="H5701" s="165">
        <f t="shared" si="99"/>
        <v>0.56926952141057929</v>
      </c>
    </row>
    <row r="5702" spans="1:8" x14ac:dyDescent="0.3">
      <c r="A5702" s="167" t="s">
        <v>7697</v>
      </c>
      <c r="B5702" s="168" t="s">
        <v>6612</v>
      </c>
      <c r="C5702" s="168" t="s">
        <v>7652</v>
      </c>
      <c r="D5702" s="171">
        <v>1160</v>
      </c>
      <c r="E5702" s="171">
        <v>1765</v>
      </c>
      <c r="F5702" s="171">
        <v>2240</v>
      </c>
      <c r="G5702" s="171">
        <v>2970</v>
      </c>
      <c r="H5702" s="165">
        <f t="shared" si="99"/>
        <v>0.59427609427609429</v>
      </c>
    </row>
    <row r="5703" spans="1:8" x14ac:dyDescent="0.3">
      <c r="A5703" s="167" t="s">
        <v>7697</v>
      </c>
      <c r="B5703" s="168" t="s">
        <v>6613</v>
      </c>
      <c r="C5703" s="168" t="s">
        <v>7652</v>
      </c>
      <c r="D5703" s="171">
        <v>2060</v>
      </c>
      <c r="E5703" s="171">
        <v>2910</v>
      </c>
      <c r="F5703" s="171">
        <v>3870</v>
      </c>
      <c r="G5703" s="171">
        <v>4360</v>
      </c>
      <c r="H5703" s="165">
        <f t="shared" si="99"/>
        <v>0.66743119266055051</v>
      </c>
    </row>
    <row r="5704" spans="1:8" x14ac:dyDescent="0.3">
      <c r="A5704" s="167" t="s">
        <v>7697</v>
      </c>
      <c r="B5704" s="168" t="s">
        <v>6614</v>
      </c>
      <c r="C5704" s="168" t="s">
        <v>7652</v>
      </c>
      <c r="D5704" s="171">
        <v>1605</v>
      </c>
      <c r="E5704" s="171">
        <v>2260</v>
      </c>
      <c r="F5704" s="171">
        <v>2460</v>
      </c>
      <c r="G5704" s="171">
        <v>2645</v>
      </c>
      <c r="H5704" s="165">
        <f t="shared" si="99"/>
        <v>0.85444234404536867</v>
      </c>
    </row>
    <row r="5705" spans="1:8" x14ac:dyDescent="0.3">
      <c r="A5705" s="167" t="s">
        <v>7697</v>
      </c>
      <c r="B5705" s="168" t="s">
        <v>6615</v>
      </c>
      <c r="C5705" s="168" t="s">
        <v>7652</v>
      </c>
      <c r="D5705" s="171">
        <v>1315</v>
      </c>
      <c r="E5705" s="171">
        <v>1695</v>
      </c>
      <c r="F5705" s="171">
        <v>2575</v>
      </c>
      <c r="G5705" s="171">
        <v>2785</v>
      </c>
      <c r="H5705" s="165">
        <f t="shared" si="99"/>
        <v>0.60861759425493711</v>
      </c>
    </row>
    <row r="5706" spans="1:8" x14ac:dyDescent="0.3">
      <c r="A5706" s="167" t="s">
        <v>7697</v>
      </c>
      <c r="B5706" s="168" t="s">
        <v>6616</v>
      </c>
      <c r="C5706" s="168" t="s">
        <v>7652</v>
      </c>
      <c r="D5706" s="171">
        <v>2845</v>
      </c>
      <c r="E5706" s="171">
        <v>3850</v>
      </c>
      <c r="F5706" s="171">
        <v>4090</v>
      </c>
      <c r="G5706" s="171">
        <v>4345</v>
      </c>
      <c r="H5706" s="165">
        <f t="shared" si="99"/>
        <v>0.88607594936708856</v>
      </c>
    </row>
    <row r="5707" spans="1:8" x14ac:dyDescent="0.3">
      <c r="A5707" s="167" t="s">
        <v>7697</v>
      </c>
      <c r="B5707" s="168" t="s">
        <v>6617</v>
      </c>
      <c r="C5707" s="168" t="s">
        <v>7652</v>
      </c>
      <c r="D5707" s="171">
        <v>2360</v>
      </c>
      <c r="E5707" s="171">
        <v>2885</v>
      </c>
      <c r="F5707" s="171">
        <v>3295</v>
      </c>
      <c r="G5707" s="171">
        <v>3545</v>
      </c>
      <c r="H5707" s="165">
        <f t="shared" si="99"/>
        <v>0.81382228490832154</v>
      </c>
    </row>
    <row r="5708" spans="1:8" x14ac:dyDescent="0.3">
      <c r="A5708" s="167" t="s">
        <v>7697</v>
      </c>
      <c r="B5708" s="168" t="s">
        <v>6618</v>
      </c>
      <c r="C5708" s="168" t="s">
        <v>7652</v>
      </c>
      <c r="D5708" s="171">
        <v>2175</v>
      </c>
      <c r="E5708" s="171">
        <v>3565</v>
      </c>
      <c r="F5708" s="171">
        <v>4560</v>
      </c>
      <c r="G5708" s="171">
        <v>5310</v>
      </c>
      <c r="H5708" s="165">
        <f t="shared" si="99"/>
        <v>0.67137476459510359</v>
      </c>
    </row>
    <row r="5709" spans="1:8" x14ac:dyDescent="0.3">
      <c r="A5709" s="167" t="s">
        <v>7697</v>
      </c>
      <c r="B5709" s="168" t="s">
        <v>6619</v>
      </c>
      <c r="C5709" s="168" t="s">
        <v>7652</v>
      </c>
      <c r="D5709" s="171">
        <v>945</v>
      </c>
      <c r="E5709" s="171">
        <v>1710</v>
      </c>
      <c r="F5709" s="171">
        <v>2210</v>
      </c>
      <c r="G5709" s="171">
        <v>2700</v>
      </c>
      <c r="H5709" s="165">
        <f t="shared" si="99"/>
        <v>0.6333333333333333</v>
      </c>
    </row>
    <row r="5710" spans="1:8" x14ac:dyDescent="0.3">
      <c r="A5710" s="167" t="s">
        <v>7697</v>
      </c>
      <c r="B5710" s="168" t="s">
        <v>6620</v>
      </c>
      <c r="C5710" s="168" t="s">
        <v>7652</v>
      </c>
      <c r="D5710" s="171">
        <v>1485</v>
      </c>
      <c r="E5710" s="171">
        <v>2570</v>
      </c>
      <c r="F5710" s="171">
        <v>2845</v>
      </c>
      <c r="G5710" s="171">
        <v>3030</v>
      </c>
      <c r="H5710" s="165">
        <f t="shared" si="99"/>
        <v>0.84818481848184824</v>
      </c>
    </row>
    <row r="5711" spans="1:8" x14ac:dyDescent="0.3">
      <c r="A5711" s="167" t="s">
        <v>7697</v>
      </c>
      <c r="B5711" s="168" t="s">
        <v>6621</v>
      </c>
      <c r="C5711" s="168" t="s">
        <v>7652</v>
      </c>
      <c r="D5711" s="171">
        <v>195</v>
      </c>
      <c r="E5711" s="171">
        <v>625</v>
      </c>
      <c r="F5711" s="171">
        <v>1225</v>
      </c>
      <c r="G5711" s="171">
        <v>2160</v>
      </c>
      <c r="H5711" s="165">
        <f t="shared" si="99"/>
        <v>0.28935185185185186</v>
      </c>
    </row>
    <row r="5712" spans="1:8" x14ac:dyDescent="0.3">
      <c r="A5712" s="167" t="s">
        <v>7697</v>
      </c>
      <c r="B5712" s="168" t="s">
        <v>6622</v>
      </c>
      <c r="C5712" s="168" t="s">
        <v>7652</v>
      </c>
      <c r="D5712" s="171">
        <v>905</v>
      </c>
      <c r="E5712" s="171">
        <v>1400</v>
      </c>
      <c r="F5712" s="171">
        <v>3045</v>
      </c>
      <c r="G5712" s="171">
        <v>4180</v>
      </c>
      <c r="H5712" s="165">
        <f t="shared" si="99"/>
        <v>0.3349282296650718</v>
      </c>
    </row>
    <row r="5713" spans="1:8" x14ac:dyDescent="0.3">
      <c r="A5713" s="167" t="s">
        <v>7697</v>
      </c>
      <c r="B5713" s="168" t="s">
        <v>6623</v>
      </c>
      <c r="C5713" s="168" t="s">
        <v>7652</v>
      </c>
      <c r="D5713" s="171">
        <v>935</v>
      </c>
      <c r="E5713" s="171">
        <v>1155</v>
      </c>
      <c r="F5713" s="171">
        <v>1605</v>
      </c>
      <c r="G5713" s="171">
        <v>2960</v>
      </c>
      <c r="H5713" s="165">
        <f t="shared" si="99"/>
        <v>0.39020270270270269</v>
      </c>
    </row>
    <row r="5714" spans="1:8" x14ac:dyDescent="0.3">
      <c r="A5714" s="167" t="s">
        <v>7697</v>
      </c>
      <c r="B5714" s="168" t="s">
        <v>6624</v>
      </c>
      <c r="C5714" s="168" t="s">
        <v>7652</v>
      </c>
      <c r="D5714" s="171">
        <v>1285</v>
      </c>
      <c r="E5714" s="171">
        <v>1580</v>
      </c>
      <c r="F5714" s="171">
        <v>1695</v>
      </c>
      <c r="G5714" s="171">
        <v>1995</v>
      </c>
      <c r="H5714" s="165">
        <f t="shared" si="99"/>
        <v>0.79197994987468667</v>
      </c>
    </row>
    <row r="5715" spans="1:8" x14ac:dyDescent="0.3">
      <c r="A5715" s="167" t="s">
        <v>7697</v>
      </c>
      <c r="B5715" s="168" t="s">
        <v>6625</v>
      </c>
      <c r="C5715" s="168" t="s">
        <v>7652</v>
      </c>
      <c r="D5715" s="171">
        <v>1030</v>
      </c>
      <c r="E5715" s="171">
        <v>1375</v>
      </c>
      <c r="F5715" s="171">
        <v>1985</v>
      </c>
      <c r="G5715" s="171">
        <v>2805</v>
      </c>
      <c r="H5715" s="165">
        <f t="shared" si="99"/>
        <v>0.49019607843137253</v>
      </c>
    </row>
    <row r="5716" spans="1:8" x14ac:dyDescent="0.3">
      <c r="A5716" s="167" t="s">
        <v>7697</v>
      </c>
      <c r="B5716" s="168" t="s">
        <v>6626</v>
      </c>
      <c r="C5716" s="168" t="s">
        <v>7652</v>
      </c>
      <c r="D5716" s="171">
        <v>1850</v>
      </c>
      <c r="E5716" s="171">
        <v>2945</v>
      </c>
      <c r="F5716" s="171">
        <v>3510</v>
      </c>
      <c r="G5716" s="171">
        <v>4795</v>
      </c>
      <c r="H5716" s="165">
        <f t="shared" si="99"/>
        <v>0.61418143899895727</v>
      </c>
    </row>
    <row r="5717" spans="1:8" x14ac:dyDescent="0.3">
      <c r="A5717" s="167" t="s">
        <v>7697</v>
      </c>
      <c r="B5717" s="168" t="s">
        <v>6627</v>
      </c>
      <c r="C5717" s="168" t="s">
        <v>7652</v>
      </c>
      <c r="D5717" s="171">
        <v>870</v>
      </c>
      <c r="E5717" s="171">
        <v>1500</v>
      </c>
      <c r="F5717" s="171">
        <v>2210</v>
      </c>
      <c r="G5717" s="171">
        <v>3235</v>
      </c>
      <c r="H5717" s="165">
        <f t="shared" si="99"/>
        <v>0.46367851622874806</v>
      </c>
    </row>
    <row r="5718" spans="1:8" x14ac:dyDescent="0.3">
      <c r="A5718" s="167" t="s">
        <v>7697</v>
      </c>
      <c r="B5718" s="168" t="s">
        <v>6628</v>
      </c>
      <c r="C5718" s="168" t="s">
        <v>7652</v>
      </c>
      <c r="D5718" s="171">
        <v>1295</v>
      </c>
      <c r="E5718" s="171">
        <v>2150</v>
      </c>
      <c r="F5718" s="171">
        <v>2865</v>
      </c>
      <c r="G5718" s="171">
        <v>4300</v>
      </c>
      <c r="H5718" s="165">
        <f t="shared" si="99"/>
        <v>0.5</v>
      </c>
    </row>
    <row r="5719" spans="1:8" x14ac:dyDescent="0.3">
      <c r="A5719" s="167" t="s">
        <v>7697</v>
      </c>
      <c r="B5719" s="168" t="s">
        <v>6629</v>
      </c>
      <c r="C5719" s="168" t="s">
        <v>7652</v>
      </c>
      <c r="D5719" s="171">
        <v>1420</v>
      </c>
      <c r="E5719" s="171">
        <v>1890</v>
      </c>
      <c r="F5719" s="171">
        <v>2720</v>
      </c>
      <c r="G5719" s="171">
        <v>3100</v>
      </c>
      <c r="H5719" s="165">
        <f t="shared" si="99"/>
        <v>0.60967741935483866</v>
      </c>
    </row>
    <row r="5720" spans="1:8" x14ac:dyDescent="0.3">
      <c r="A5720" s="167" t="s">
        <v>7697</v>
      </c>
      <c r="B5720" s="168" t="s">
        <v>6630</v>
      </c>
      <c r="C5720" s="168" t="s">
        <v>7652</v>
      </c>
      <c r="D5720" s="171">
        <v>1730</v>
      </c>
      <c r="E5720" s="171">
        <v>3085</v>
      </c>
      <c r="F5720" s="171">
        <v>3770</v>
      </c>
      <c r="G5720" s="171">
        <v>4190</v>
      </c>
      <c r="H5720" s="165">
        <f t="shared" si="99"/>
        <v>0.73627684964200479</v>
      </c>
    </row>
    <row r="5721" spans="1:8" x14ac:dyDescent="0.3">
      <c r="A5721" s="167" t="s">
        <v>7697</v>
      </c>
      <c r="B5721" s="168" t="s">
        <v>6631</v>
      </c>
      <c r="C5721" s="168" t="s">
        <v>7652</v>
      </c>
      <c r="D5721" s="171">
        <v>1285</v>
      </c>
      <c r="E5721" s="171">
        <v>2110</v>
      </c>
      <c r="F5721" s="171">
        <v>3225</v>
      </c>
      <c r="G5721" s="171">
        <v>4365</v>
      </c>
      <c r="H5721" s="165">
        <f t="shared" si="99"/>
        <v>0.48339060710194731</v>
      </c>
    </row>
    <row r="5722" spans="1:8" x14ac:dyDescent="0.3">
      <c r="A5722" s="167" t="s">
        <v>7697</v>
      </c>
      <c r="B5722" s="168" t="s">
        <v>6632</v>
      </c>
      <c r="C5722" s="168" t="s">
        <v>7652</v>
      </c>
      <c r="D5722" s="171">
        <v>775</v>
      </c>
      <c r="E5722" s="171">
        <v>1285</v>
      </c>
      <c r="F5722" s="171">
        <v>2200</v>
      </c>
      <c r="G5722" s="171">
        <v>3105</v>
      </c>
      <c r="H5722" s="165">
        <f t="shared" si="99"/>
        <v>0.41384863123993559</v>
      </c>
    </row>
    <row r="5723" spans="1:8" x14ac:dyDescent="0.3">
      <c r="A5723" s="167" t="s">
        <v>7697</v>
      </c>
      <c r="B5723" s="168" t="s">
        <v>6633</v>
      </c>
      <c r="C5723" s="168" t="s">
        <v>7652</v>
      </c>
      <c r="D5723" s="171">
        <v>800</v>
      </c>
      <c r="E5723" s="171">
        <v>1435</v>
      </c>
      <c r="F5723" s="171">
        <v>2445</v>
      </c>
      <c r="G5723" s="171">
        <v>2940</v>
      </c>
      <c r="H5723" s="165">
        <f t="shared" si="99"/>
        <v>0.48809523809523808</v>
      </c>
    </row>
    <row r="5724" spans="1:8" x14ac:dyDescent="0.3">
      <c r="A5724" s="167" t="s">
        <v>7697</v>
      </c>
      <c r="B5724" s="168" t="s">
        <v>6634</v>
      </c>
      <c r="C5724" s="168" t="s">
        <v>7652</v>
      </c>
      <c r="D5724" s="171">
        <v>300</v>
      </c>
      <c r="E5724" s="171">
        <v>1050</v>
      </c>
      <c r="F5724" s="171">
        <v>2125</v>
      </c>
      <c r="G5724" s="171">
        <v>4805</v>
      </c>
      <c r="H5724" s="165">
        <f t="shared" si="99"/>
        <v>0.21852237252861603</v>
      </c>
    </row>
    <row r="5725" spans="1:8" x14ac:dyDescent="0.3">
      <c r="A5725" s="167" t="s">
        <v>7697</v>
      </c>
      <c r="B5725" s="168" t="s">
        <v>6635</v>
      </c>
      <c r="C5725" s="168" t="s">
        <v>7652</v>
      </c>
      <c r="D5725" s="171">
        <v>1030</v>
      </c>
      <c r="E5725" s="171">
        <v>2075</v>
      </c>
      <c r="F5725" s="171">
        <v>2740</v>
      </c>
      <c r="G5725" s="171">
        <v>5200</v>
      </c>
      <c r="H5725" s="165">
        <f t="shared" si="99"/>
        <v>0.39903846153846156</v>
      </c>
    </row>
    <row r="5726" spans="1:8" x14ac:dyDescent="0.3">
      <c r="A5726" s="167" t="s">
        <v>7697</v>
      </c>
      <c r="B5726" s="168" t="s">
        <v>6636</v>
      </c>
      <c r="C5726" s="168" t="s">
        <v>7652</v>
      </c>
      <c r="D5726" s="171">
        <v>665</v>
      </c>
      <c r="E5726" s="171">
        <v>1225</v>
      </c>
      <c r="F5726" s="171">
        <v>1630</v>
      </c>
      <c r="G5726" s="171">
        <v>3790</v>
      </c>
      <c r="H5726" s="165">
        <f t="shared" si="99"/>
        <v>0.32321899736147758</v>
      </c>
    </row>
    <row r="5727" spans="1:8" x14ac:dyDescent="0.3">
      <c r="A5727" s="167" t="s">
        <v>7697</v>
      </c>
      <c r="B5727" s="168" t="s">
        <v>6637</v>
      </c>
      <c r="C5727" s="168" t="s">
        <v>7652</v>
      </c>
      <c r="D5727" s="171">
        <v>1215</v>
      </c>
      <c r="E5727" s="171">
        <v>1820</v>
      </c>
      <c r="F5727" s="171">
        <v>2465</v>
      </c>
      <c r="G5727" s="171">
        <v>3190</v>
      </c>
      <c r="H5727" s="165">
        <f t="shared" si="99"/>
        <v>0.57053291536050155</v>
      </c>
    </row>
    <row r="5728" spans="1:8" x14ac:dyDescent="0.3">
      <c r="A5728" s="167" t="s">
        <v>7697</v>
      </c>
      <c r="B5728" s="168" t="s">
        <v>6638</v>
      </c>
      <c r="C5728" s="168" t="s">
        <v>7652</v>
      </c>
      <c r="D5728" s="171">
        <v>675</v>
      </c>
      <c r="E5728" s="171">
        <v>1275</v>
      </c>
      <c r="F5728" s="171">
        <v>1705</v>
      </c>
      <c r="G5728" s="171">
        <v>3575</v>
      </c>
      <c r="H5728" s="165">
        <f t="shared" si="99"/>
        <v>0.35664335664335667</v>
      </c>
    </row>
    <row r="5729" spans="1:8" x14ac:dyDescent="0.3">
      <c r="A5729" s="167" t="s">
        <v>7697</v>
      </c>
      <c r="B5729" s="168" t="s">
        <v>6639</v>
      </c>
      <c r="C5729" s="168" t="s">
        <v>7652</v>
      </c>
      <c r="D5729" s="171">
        <v>715</v>
      </c>
      <c r="E5729" s="171">
        <v>1765</v>
      </c>
      <c r="F5729" s="171">
        <v>2985</v>
      </c>
      <c r="G5729" s="171">
        <v>7540</v>
      </c>
      <c r="H5729" s="165">
        <f t="shared" si="99"/>
        <v>0.23408488063660476</v>
      </c>
    </row>
    <row r="5730" spans="1:8" x14ac:dyDescent="0.3">
      <c r="A5730" s="167" t="s">
        <v>7697</v>
      </c>
      <c r="B5730" s="168" t="s">
        <v>6640</v>
      </c>
      <c r="C5730" s="168" t="s">
        <v>7652</v>
      </c>
      <c r="D5730" s="171">
        <v>890</v>
      </c>
      <c r="E5730" s="171">
        <v>1605</v>
      </c>
      <c r="F5730" s="171">
        <v>2865</v>
      </c>
      <c r="G5730" s="171">
        <v>6135</v>
      </c>
      <c r="H5730" s="165">
        <f t="shared" si="99"/>
        <v>0.26161369193154033</v>
      </c>
    </row>
    <row r="5731" spans="1:8" x14ac:dyDescent="0.3">
      <c r="A5731" s="167" t="s">
        <v>7697</v>
      </c>
      <c r="B5731" s="168" t="s">
        <v>6641</v>
      </c>
      <c r="C5731" s="168" t="s">
        <v>7652</v>
      </c>
      <c r="D5731" s="171">
        <v>465</v>
      </c>
      <c r="E5731" s="171">
        <v>1335</v>
      </c>
      <c r="F5731" s="171">
        <v>1940</v>
      </c>
      <c r="G5731" s="171">
        <v>2615</v>
      </c>
      <c r="H5731" s="165">
        <f t="shared" si="99"/>
        <v>0.51051625239005738</v>
      </c>
    </row>
    <row r="5732" spans="1:8" x14ac:dyDescent="0.3">
      <c r="A5732" s="167" t="s">
        <v>7697</v>
      </c>
      <c r="B5732" s="168" t="s">
        <v>6642</v>
      </c>
      <c r="C5732" s="168" t="s">
        <v>7652</v>
      </c>
      <c r="D5732" s="171">
        <v>1315</v>
      </c>
      <c r="E5732" s="171">
        <v>2575</v>
      </c>
      <c r="F5732" s="171">
        <v>3520</v>
      </c>
      <c r="G5732" s="171">
        <v>5020</v>
      </c>
      <c r="H5732" s="165">
        <f t="shared" si="99"/>
        <v>0.51294820717131473</v>
      </c>
    </row>
    <row r="5733" spans="1:8" x14ac:dyDescent="0.3">
      <c r="A5733" s="167" t="s">
        <v>7697</v>
      </c>
      <c r="B5733" s="168" t="s">
        <v>6643</v>
      </c>
      <c r="C5733" s="168" t="s">
        <v>7652</v>
      </c>
      <c r="D5733" s="171">
        <v>1635</v>
      </c>
      <c r="E5733" s="171">
        <v>3060</v>
      </c>
      <c r="F5733" s="171">
        <v>3975</v>
      </c>
      <c r="G5733" s="171">
        <v>4695</v>
      </c>
      <c r="H5733" s="165">
        <f t="shared" si="99"/>
        <v>0.65175718849840258</v>
      </c>
    </row>
    <row r="5734" spans="1:8" x14ac:dyDescent="0.3">
      <c r="A5734" s="167" t="s">
        <v>7697</v>
      </c>
      <c r="B5734" s="168" t="s">
        <v>6644</v>
      </c>
      <c r="C5734" s="168" t="s">
        <v>7652</v>
      </c>
      <c r="D5734" s="171">
        <v>740</v>
      </c>
      <c r="E5734" s="171">
        <v>1105</v>
      </c>
      <c r="F5734" s="171">
        <v>2250</v>
      </c>
      <c r="G5734" s="171">
        <v>4770</v>
      </c>
      <c r="H5734" s="165">
        <f t="shared" si="99"/>
        <v>0.23165618448637318</v>
      </c>
    </row>
    <row r="5735" spans="1:8" x14ac:dyDescent="0.3">
      <c r="A5735" s="167" t="s">
        <v>7697</v>
      </c>
      <c r="B5735" s="168" t="s">
        <v>6645</v>
      </c>
      <c r="C5735" s="168" t="s">
        <v>7652</v>
      </c>
      <c r="D5735" s="171">
        <v>350</v>
      </c>
      <c r="E5735" s="171">
        <v>615</v>
      </c>
      <c r="F5735" s="171">
        <v>1025</v>
      </c>
      <c r="G5735" s="171">
        <v>2805</v>
      </c>
      <c r="H5735" s="165">
        <f t="shared" si="99"/>
        <v>0.21925133689839571</v>
      </c>
    </row>
    <row r="5736" spans="1:8" x14ac:dyDescent="0.3">
      <c r="A5736" s="167" t="s">
        <v>7697</v>
      </c>
      <c r="B5736" s="168" t="s">
        <v>6646</v>
      </c>
      <c r="C5736" s="168" t="s">
        <v>7652</v>
      </c>
      <c r="D5736" s="171">
        <v>745</v>
      </c>
      <c r="E5736" s="171">
        <v>1335</v>
      </c>
      <c r="F5736" s="171">
        <v>3030</v>
      </c>
      <c r="G5736" s="171">
        <v>5330</v>
      </c>
      <c r="H5736" s="165">
        <f t="shared" si="99"/>
        <v>0.25046904315196999</v>
      </c>
    </row>
    <row r="5737" spans="1:8" x14ac:dyDescent="0.3">
      <c r="A5737" s="167" t="s">
        <v>7697</v>
      </c>
      <c r="B5737" s="168" t="s">
        <v>6647</v>
      </c>
      <c r="C5737" s="168" t="s">
        <v>7652</v>
      </c>
      <c r="D5737" s="171">
        <v>870</v>
      </c>
      <c r="E5737" s="171">
        <v>1795</v>
      </c>
      <c r="F5737" s="171">
        <v>2470</v>
      </c>
      <c r="G5737" s="171">
        <v>3630</v>
      </c>
      <c r="H5737" s="165">
        <f t="shared" si="99"/>
        <v>0.49449035812672176</v>
      </c>
    </row>
    <row r="5738" spans="1:8" x14ac:dyDescent="0.3">
      <c r="A5738" s="167" t="s">
        <v>7697</v>
      </c>
      <c r="B5738" s="168" t="s">
        <v>6648</v>
      </c>
      <c r="C5738" s="168" t="s">
        <v>7652</v>
      </c>
      <c r="D5738" s="171">
        <v>1745</v>
      </c>
      <c r="E5738" s="171">
        <v>2225</v>
      </c>
      <c r="F5738" s="171">
        <v>3240</v>
      </c>
      <c r="G5738" s="171">
        <v>4365</v>
      </c>
      <c r="H5738" s="165">
        <f t="shared" si="99"/>
        <v>0.50973654066437568</v>
      </c>
    </row>
    <row r="5739" spans="1:8" x14ac:dyDescent="0.3">
      <c r="A5739" s="167" t="s">
        <v>7697</v>
      </c>
      <c r="B5739" s="168" t="s">
        <v>6649</v>
      </c>
      <c r="C5739" s="168" t="s">
        <v>7652</v>
      </c>
      <c r="D5739" s="171">
        <v>800</v>
      </c>
      <c r="E5739" s="171">
        <v>2065</v>
      </c>
      <c r="F5739" s="171">
        <v>2930</v>
      </c>
      <c r="G5739" s="171">
        <v>4230</v>
      </c>
      <c r="H5739" s="165">
        <f t="shared" si="99"/>
        <v>0.48817966903073284</v>
      </c>
    </row>
    <row r="5740" spans="1:8" x14ac:dyDescent="0.3">
      <c r="A5740" s="167" t="s">
        <v>7697</v>
      </c>
      <c r="B5740" s="168" t="s">
        <v>6650</v>
      </c>
      <c r="C5740" s="168" t="s">
        <v>7652</v>
      </c>
      <c r="D5740" s="171">
        <v>2370</v>
      </c>
      <c r="E5740" s="171">
        <v>3525</v>
      </c>
      <c r="F5740" s="171">
        <v>4255</v>
      </c>
      <c r="G5740" s="171">
        <v>5700</v>
      </c>
      <c r="H5740" s="165">
        <f t="shared" si="99"/>
        <v>0.61842105263157898</v>
      </c>
    </row>
    <row r="5741" spans="1:8" x14ac:dyDescent="0.3">
      <c r="A5741" s="167" t="s">
        <v>7697</v>
      </c>
      <c r="B5741" s="168" t="s">
        <v>6651</v>
      </c>
      <c r="C5741" s="168" t="s">
        <v>7652</v>
      </c>
      <c r="D5741" s="171">
        <v>1905</v>
      </c>
      <c r="E5741" s="171">
        <v>2520</v>
      </c>
      <c r="F5741" s="171">
        <v>3445</v>
      </c>
      <c r="G5741" s="171">
        <v>5515</v>
      </c>
      <c r="H5741" s="165">
        <f t="shared" si="99"/>
        <v>0.45693563009972804</v>
      </c>
    </row>
    <row r="5742" spans="1:8" x14ac:dyDescent="0.3">
      <c r="A5742" s="167" t="s">
        <v>7697</v>
      </c>
      <c r="B5742" s="168" t="s">
        <v>6652</v>
      </c>
      <c r="C5742" s="168" t="s">
        <v>7652</v>
      </c>
      <c r="D5742" s="171">
        <v>1185</v>
      </c>
      <c r="E5742" s="171">
        <v>1775</v>
      </c>
      <c r="F5742" s="171">
        <v>2860</v>
      </c>
      <c r="G5742" s="171">
        <v>4075</v>
      </c>
      <c r="H5742" s="165">
        <f t="shared" si="99"/>
        <v>0.43558282208588955</v>
      </c>
    </row>
    <row r="5743" spans="1:8" x14ac:dyDescent="0.3">
      <c r="A5743" s="167" t="s">
        <v>7697</v>
      </c>
      <c r="B5743" s="168" t="s">
        <v>6653</v>
      </c>
      <c r="C5743" s="168" t="s">
        <v>7652</v>
      </c>
      <c r="D5743" s="171">
        <v>470</v>
      </c>
      <c r="E5743" s="171">
        <v>1345</v>
      </c>
      <c r="F5743" s="171">
        <v>2390</v>
      </c>
      <c r="G5743" s="171">
        <v>6905</v>
      </c>
      <c r="H5743" s="165">
        <f t="shared" si="99"/>
        <v>0.1947863866763215</v>
      </c>
    </row>
    <row r="5744" spans="1:8" x14ac:dyDescent="0.3">
      <c r="A5744" s="167" t="s">
        <v>7697</v>
      </c>
      <c r="B5744" s="168" t="s">
        <v>6654</v>
      </c>
      <c r="C5744" s="168" t="s">
        <v>7652</v>
      </c>
      <c r="D5744" s="171">
        <v>840</v>
      </c>
      <c r="E5744" s="171">
        <v>1895</v>
      </c>
      <c r="F5744" s="171">
        <v>2375</v>
      </c>
      <c r="G5744" s="171">
        <v>3295</v>
      </c>
      <c r="H5744" s="165">
        <f t="shared" si="99"/>
        <v>0.57511380880121399</v>
      </c>
    </row>
    <row r="5745" spans="1:8" x14ac:dyDescent="0.3">
      <c r="A5745" s="167" t="s">
        <v>7697</v>
      </c>
      <c r="B5745" s="168" t="s">
        <v>6655</v>
      </c>
      <c r="C5745" s="168" t="s">
        <v>7652</v>
      </c>
      <c r="D5745" s="171">
        <v>430</v>
      </c>
      <c r="E5745" s="171">
        <v>865</v>
      </c>
      <c r="F5745" s="171">
        <v>2325</v>
      </c>
      <c r="G5745" s="171">
        <v>3990</v>
      </c>
      <c r="H5745" s="165">
        <f t="shared" si="99"/>
        <v>0.21679197994987467</v>
      </c>
    </row>
    <row r="5746" spans="1:8" x14ac:dyDescent="0.3">
      <c r="A5746" s="167" t="s">
        <v>7697</v>
      </c>
      <c r="B5746" s="168" t="s">
        <v>6656</v>
      </c>
      <c r="C5746" s="168" t="s">
        <v>7652</v>
      </c>
      <c r="D5746" s="171">
        <v>320</v>
      </c>
      <c r="E5746" s="171">
        <v>670</v>
      </c>
      <c r="F5746" s="171">
        <v>1170</v>
      </c>
      <c r="G5746" s="171">
        <v>1530</v>
      </c>
      <c r="H5746" s="165">
        <f t="shared" si="99"/>
        <v>0.43790849673202614</v>
      </c>
    </row>
    <row r="5747" spans="1:8" x14ac:dyDescent="0.3">
      <c r="A5747" s="167" t="s">
        <v>7697</v>
      </c>
      <c r="B5747" s="168" t="s">
        <v>6657</v>
      </c>
      <c r="C5747" s="168" t="s">
        <v>7652</v>
      </c>
      <c r="D5747" s="171">
        <v>1065</v>
      </c>
      <c r="E5747" s="171">
        <v>1985</v>
      </c>
      <c r="F5747" s="171">
        <v>3445</v>
      </c>
      <c r="G5747" s="171">
        <v>5050</v>
      </c>
      <c r="H5747" s="165">
        <f t="shared" si="99"/>
        <v>0.39306930693069309</v>
      </c>
    </row>
    <row r="5748" spans="1:8" x14ac:dyDescent="0.3">
      <c r="A5748" s="167" t="s">
        <v>7697</v>
      </c>
      <c r="B5748" s="168" t="s">
        <v>6658</v>
      </c>
      <c r="C5748" s="168" t="s">
        <v>7652</v>
      </c>
      <c r="D5748" s="171">
        <v>945</v>
      </c>
      <c r="E5748" s="171">
        <v>1475</v>
      </c>
      <c r="F5748" s="171">
        <v>2255</v>
      </c>
      <c r="G5748" s="171">
        <v>3845</v>
      </c>
      <c r="H5748" s="165">
        <f t="shared" si="99"/>
        <v>0.38361508452535759</v>
      </c>
    </row>
    <row r="5749" spans="1:8" x14ac:dyDescent="0.3">
      <c r="A5749" s="167" t="s">
        <v>7697</v>
      </c>
      <c r="B5749" s="168" t="s">
        <v>6659</v>
      </c>
      <c r="C5749" s="168" t="s">
        <v>7652</v>
      </c>
      <c r="D5749" s="171">
        <v>820</v>
      </c>
      <c r="E5749" s="171">
        <v>1260</v>
      </c>
      <c r="F5749" s="171">
        <v>1900</v>
      </c>
      <c r="G5749" s="171">
        <v>3295</v>
      </c>
      <c r="H5749" s="165">
        <f t="shared" si="99"/>
        <v>0.38239757207890746</v>
      </c>
    </row>
    <row r="5750" spans="1:8" x14ac:dyDescent="0.3">
      <c r="A5750" s="167" t="s">
        <v>7697</v>
      </c>
      <c r="B5750" s="168" t="s">
        <v>6660</v>
      </c>
      <c r="C5750" s="168" t="s">
        <v>7652</v>
      </c>
      <c r="D5750" s="171">
        <v>1015</v>
      </c>
      <c r="E5750" s="171">
        <v>1635</v>
      </c>
      <c r="F5750" s="171">
        <v>2410</v>
      </c>
      <c r="G5750" s="171">
        <v>3480</v>
      </c>
      <c r="H5750" s="165">
        <f t="shared" si="99"/>
        <v>0.46982758620689657</v>
      </c>
    </row>
    <row r="5751" spans="1:8" x14ac:dyDescent="0.3">
      <c r="A5751" s="167" t="s">
        <v>7697</v>
      </c>
      <c r="B5751" s="168" t="s">
        <v>6661</v>
      </c>
      <c r="C5751" s="168" t="s">
        <v>7652</v>
      </c>
      <c r="D5751" s="171">
        <v>405</v>
      </c>
      <c r="E5751" s="171">
        <v>1070</v>
      </c>
      <c r="F5751" s="171">
        <v>1825</v>
      </c>
      <c r="G5751" s="171">
        <v>2420</v>
      </c>
      <c r="H5751" s="165">
        <f t="shared" si="99"/>
        <v>0.44214876033057854</v>
      </c>
    </row>
    <row r="5752" spans="1:8" x14ac:dyDescent="0.3">
      <c r="A5752" s="167" t="s">
        <v>7697</v>
      </c>
      <c r="B5752" s="168" t="s">
        <v>6662</v>
      </c>
      <c r="C5752" s="168" t="s">
        <v>7652</v>
      </c>
      <c r="D5752" s="171">
        <v>820</v>
      </c>
      <c r="E5752" s="171">
        <v>1370</v>
      </c>
      <c r="F5752" s="171">
        <v>2250</v>
      </c>
      <c r="G5752" s="171">
        <v>2850</v>
      </c>
      <c r="H5752" s="165">
        <f t="shared" si="99"/>
        <v>0.48070175438596491</v>
      </c>
    </row>
    <row r="5753" spans="1:8" x14ac:dyDescent="0.3">
      <c r="A5753" s="167" t="s">
        <v>7697</v>
      </c>
      <c r="B5753" s="168" t="s">
        <v>6663</v>
      </c>
      <c r="C5753" s="168" t="s">
        <v>7652</v>
      </c>
      <c r="D5753" s="171">
        <v>635</v>
      </c>
      <c r="E5753" s="171">
        <v>1100</v>
      </c>
      <c r="F5753" s="171">
        <v>2025</v>
      </c>
      <c r="G5753" s="171">
        <v>3975</v>
      </c>
      <c r="H5753" s="165">
        <f t="shared" si="99"/>
        <v>0.27672955974842767</v>
      </c>
    </row>
    <row r="5754" spans="1:8" x14ac:dyDescent="0.3">
      <c r="A5754" s="167" t="s">
        <v>7697</v>
      </c>
      <c r="B5754" s="168" t="s">
        <v>6664</v>
      </c>
      <c r="C5754" s="168" t="s">
        <v>7652</v>
      </c>
      <c r="D5754" s="171">
        <v>630</v>
      </c>
      <c r="E5754" s="171">
        <v>1015</v>
      </c>
      <c r="F5754" s="171">
        <v>2015</v>
      </c>
      <c r="G5754" s="171">
        <v>3760</v>
      </c>
      <c r="H5754" s="165">
        <f t="shared" si="99"/>
        <v>0.26994680851063829</v>
      </c>
    </row>
    <row r="5755" spans="1:8" x14ac:dyDescent="0.3">
      <c r="A5755" s="167" t="s">
        <v>7697</v>
      </c>
      <c r="B5755" s="168" t="s">
        <v>6665</v>
      </c>
      <c r="C5755" s="168" t="s">
        <v>7652</v>
      </c>
      <c r="D5755" s="171">
        <v>470</v>
      </c>
      <c r="E5755" s="171">
        <v>935</v>
      </c>
      <c r="F5755" s="171">
        <v>1765</v>
      </c>
      <c r="G5755" s="171">
        <v>2575</v>
      </c>
      <c r="H5755" s="165">
        <f t="shared" si="99"/>
        <v>0.36310679611650487</v>
      </c>
    </row>
    <row r="5756" spans="1:8" x14ac:dyDescent="0.3">
      <c r="A5756" s="167" t="s">
        <v>7697</v>
      </c>
      <c r="B5756" s="168" t="s">
        <v>6666</v>
      </c>
      <c r="C5756" s="168" t="s">
        <v>7652</v>
      </c>
      <c r="D5756" s="171">
        <v>230</v>
      </c>
      <c r="E5756" s="171">
        <v>660</v>
      </c>
      <c r="F5756" s="171">
        <v>1345</v>
      </c>
      <c r="G5756" s="171">
        <v>4770</v>
      </c>
      <c r="H5756" s="165">
        <f t="shared" si="99"/>
        <v>0.13836477987421383</v>
      </c>
    </row>
    <row r="5757" spans="1:8" x14ac:dyDescent="0.3">
      <c r="A5757" s="167" t="s">
        <v>7697</v>
      </c>
      <c r="B5757" s="168" t="s">
        <v>6667</v>
      </c>
      <c r="C5757" s="168" t="s">
        <v>7652</v>
      </c>
      <c r="D5757" s="171">
        <v>1300</v>
      </c>
      <c r="E5757" s="171">
        <v>2290</v>
      </c>
      <c r="F5757" s="171">
        <v>4015</v>
      </c>
      <c r="G5757" s="171">
        <v>6325</v>
      </c>
      <c r="H5757" s="165">
        <f t="shared" si="99"/>
        <v>0.36205533596837947</v>
      </c>
    </row>
    <row r="5758" spans="1:8" x14ac:dyDescent="0.3">
      <c r="A5758" s="167" t="s">
        <v>7697</v>
      </c>
      <c r="B5758" s="168" t="s">
        <v>6668</v>
      </c>
      <c r="C5758" s="168" t="s">
        <v>7652</v>
      </c>
      <c r="D5758" s="171">
        <v>445</v>
      </c>
      <c r="E5758" s="171">
        <v>1180</v>
      </c>
      <c r="F5758" s="171">
        <v>1685</v>
      </c>
      <c r="G5758" s="171">
        <v>4355</v>
      </c>
      <c r="H5758" s="165">
        <f t="shared" si="99"/>
        <v>0.27095292766934559</v>
      </c>
    </row>
    <row r="5759" spans="1:8" x14ac:dyDescent="0.3">
      <c r="A5759" s="167" t="s">
        <v>7697</v>
      </c>
      <c r="B5759" s="168" t="s">
        <v>6669</v>
      </c>
      <c r="C5759" s="168" t="s">
        <v>7652</v>
      </c>
      <c r="D5759" s="171">
        <v>210</v>
      </c>
      <c r="E5759" s="171">
        <v>690</v>
      </c>
      <c r="F5759" s="171">
        <v>1405</v>
      </c>
      <c r="G5759" s="171">
        <v>3430</v>
      </c>
      <c r="H5759" s="165">
        <f t="shared" si="99"/>
        <v>0.20116618075801748</v>
      </c>
    </row>
    <row r="5760" spans="1:8" x14ac:dyDescent="0.3">
      <c r="A5760" s="167" t="s">
        <v>7697</v>
      </c>
      <c r="B5760" s="168" t="s">
        <v>6670</v>
      </c>
      <c r="C5760" s="168" t="s">
        <v>7652</v>
      </c>
      <c r="D5760" s="171">
        <v>245</v>
      </c>
      <c r="E5760" s="171">
        <v>385</v>
      </c>
      <c r="F5760" s="171">
        <v>1100</v>
      </c>
      <c r="G5760" s="171">
        <v>3030</v>
      </c>
      <c r="H5760" s="165">
        <f t="shared" si="99"/>
        <v>0.12706270627062707</v>
      </c>
    </row>
    <row r="5761" spans="1:8" x14ac:dyDescent="0.3">
      <c r="A5761" s="167" t="s">
        <v>7697</v>
      </c>
      <c r="B5761" s="168" t="s">
        <v>6671</v>
      </c>
      <c r="C5761" s="168" t="s">
        <v>7652</v>
      </c>
      <c r="D5761" s="171">
        <v>45</v>
      </c>
      <c r="E5761" s="171">
        <v>185</v>
      </c>
      <c r="F5761" s="171">
        <v>605</v>
      </c>
      <c r="G5761" s="171">
        <v>2205</v>
      </c>
      <c r="H5761" s="165">
        <f t="shared" si="99"/>
        <v>8.390022675736962E-2</v>
      </c>
    </row>
    <row r="5762" spans="1:8" x14ac:dyDescent="0.3">
      <c r="A5762" s="167" t="s">
        <v>7697</v>
      </c>
      <c r="B5762" s="168" t="s">
        <v>6672</v>
      </c>
      <c r="C5762" s="168" t="s">
        <v>7652</v>
      </c>
      <c r="D5762" s="171">
        <v>190</v>
      </c>
      <c r="E5762" s="171">
        <v>200</v>
      </c>
      <c r="F5762" s="171">
        <v>425</v>
      </c>
      <c r="G5762" s="171">
        <v>2485</v>
      </c>
      <c r="H5762" s="165">
        <f t="shared" si="99"/>
        <v>8.0482897384305835E-2</v>
      </c>
    </row>
    <row r="5763" spans="1:8" x14ac:dyDescent="0.3">
      <c r="A5763" s="167" t="s">
        <v>7697</v>
      </c>
      <c r="B5763" s="168" t="s">
        <v>6673</v>
      </c>
      <c r="C5763" s="168" t="s">
        <v>7652</v>
      </c>
      <c r="D5763" s="171">
        <v>610</v>
      </c>
      <c r="E5763" s="171">
        <v>975</v>
      </c>
      <c r="F5763" s="171">
        <v>2085</v>
      </c>
      <c r="G5763" s="171">
        <v>5870</v>
      </c>
      <c r="H5763" s="165">
        <f t="shared" si="99"/>
        <v>0.16609880749574105</v>
      </c>
    </row>
    <row r="5764" spans="1:8" x14ac:dyDescent="0.3">
      <c r="A5764" s="167" t="s">
        <v>7697</v>
      </c>
      <c r="B5764" s="168" t="s">
        <v>6674</v>
      </c>
      <c r="C5764" s="168" t="s">
        <v>7652</v>
      </c>
      <c r="D5764" s="171">
        <v>225</v>
      </c>
      <c r="E5764" s="171">
        <v>630</v>
      </c>
      <c r="F5764" s="171">
        <v>1685</v>
      </c>
      <c r="G5764" s="171">
        <v>4605</v>
      </c>
      <c r="H5764" s="165">
        <f t="shared" ref="H5764:H5827" si="100">E5764/G5764</f>
        <v>0.13680781758957655</v>
      </c>
    </row>
    <row r="5765" spans="1:8" x14ac:dyDescent="0.3">
      <c r="A5765" s="167" t="s">
        <v>7697</v>
      </c>
      <c r="B5765" s="168" t="s">
        <v>6675</v>
      </c>
      <c r="C5765" s="168" t="s">
        <v>7652</v>
      </c>
      <c r="D5765" s="171">
        <v>240</v>
      </c>
      <c r="E5765" s="171">
        <v>685</v>
      </c>
      <c r="F5765" s="171">
        <v>1315</v>
      </c>
      <c r="G5765" s="171">
        <v>4820</v>
      </c>
      <c r="H5765" s="165">
        <f t="shared" si="100"/>
        <v>0.1421161825726141</v>
      </c>
    </row>
    <row r="5766" spans="1:8" x14ac:dyDescent="0.3">
      <c r="A5766" s="167" t="s">
        <v>7697</v>
      </c>
      <c r="B5766" s="168" t="s">
        <v>6676</v>
      </c>
      <c r="C5766" s="168" t="s">
        <v>7652</v>
      </c>
      <c r="D5766" s="171">
        <v>410</v>
      </c>
      <c r="E5766" s="171">
        <v>700</v>
      </c>
      <c r="F5766" s="171">
        <v>1320</v>
      </c>
      <c r="G5766" s="171">
        <v>3465</v>
      </c>
      <c r="H5766" s="165">
        <f t="shared" si="100"/>
        <v>0.20202020202020202</v>
      </c>
    </row>
    <row r="5767" spans="1:8" x14ac:dyDescent="0.3">
      <c r="A5767" s="167" t="s">
        <v>7697</v>
      </c>
      <c r="B5767" s="168" t="s">
        <v>6677</v>
      </c>
      <c r="C5767" s="168" t="s">
        <v>7652</v>
      </c>
      <c r="D5767" s="171">
        <v>190</v>
      </c>
      <c r="E5767" s="171">
        <v>395</v>
      </c>
      <c r="F5767" s="171">
        <v>675</v>
      </c>
      <c r="G5767" s="171">
        <v>2660</v>
      </c>
      <c r="H5767" s="165">
        <f t="shared" si="100"/>
        <v>0.14849624060150377</v>
      </c>
    </row>
    <row r="5768" spans="1:8" x14ac:dyDescent="0.3">
      <c r="A5768" s="167" t="s">
        <v>7697</v>
      </c>
      <c r="B5768" s="168" t="s">
        <v>6678</v>
      </c>
      <c r="C5768" s="168" t="s">
        <v>7652</v>
      </c>
      <c r="D5768" s="171">
        <v>265</v>
      </c>
      <c r="E5768" s="171">
        <v>1330</v>
      </c>
      <c r="F5768" s="171">
        <v>2370</v>
      </c>
      <c r="G5768" s="171">
        <v>5450</v>
      </c>
      <c r="H5768" s="165">
        <f t="shared" si="100"/>
        <v>0.24403669724770644</v>
      </c>
    </row>
    <row r="5769" spans="1:8" x14ac:dyDescent="0.3">
      <c r="A5769" s="167" t="s">
        <v>7697</v>
      </c>
      <c r="B5769" s="168" t="s">
        <v>6679</v>
      </c>
      <c r="C5769" s="168" t="s">
        <v>7652</v>
      </c>
      <c r="D5769" s="171">
        <v>535</v>
      </c>
      <c r="E5769" s="171">
        <v>840</v>
      </c>
      <c r="F5769" s="171">
        <v>1400</v>
      </c>
      <c r="G5769" s="171">
        <v>4860</v>
      </c>
      <c r="H5769" s="165">
        <f t="shared" si="100"/>
        <v>0.1728395061728395</v>
      </c>
    </row>
    <row r="5770" spans="1:8" x14ac:dyDescent="0.3">
      <c r="A5770" s="167" t="s">
        <v>7697</v>
      </c>
      <c r="B5770" s="168" t="s">
        <v>6680</v>
      </c>
      <c r="C5770" s="168" t="s">
        <v>7652</v>
      </c>
      <c r="D5770" s="171">
        <v>180</v>
      </c>
      <c r="E5770" s="171">
        <v>330</v>
      </c>
      <c r="F5770" s="171">
        <v>640</v>
      </c>
      <c r="G5770" s="171">
        <v>3715</v>
      </c>
      <c r="H5770" s="165">
        <f t="shared" si="100"/>
        <v>8.8829071332436074E-2</v>
      </c>
    </row>
    <row r="5771" spans="1:8" x14ac:dyDescent="0.3">
      <c r="A5771" s="167" t="s">
        <v>7697</v>
      </c>
      <c r="B5771" s="168" t="s">
        <v>6681</v>
      </c>
      <c r="C5771" s="168" t="s">
        <v>7652</v>
      </c>
      <c r="D5771" s="171">
        <v>230</v>
      </c>
      <c r="E5771" s="171">
        <v>335</v>
      </c>
      <c r="F5771" s="171">
        <v>650</v>
      </c>
      <c r="G5771" s="171">
        <v>3810</v>
      </c>
      <c r="H5771" s="165">
        <f t="shared" si="100"/>
        <v>8.7926509186351712E-2</v>
      </c>
    </row>
    <row r="5772" spans="1:8" x14ac:dyDescent="0.3">
      <c r="A5772" s="167" t="s">
        <v>7697</v>
      </c>
      <c r="B5772" s="168" t="s">
        <v>6682</v>
      </c>
      <c r="C5772" s="168" t="s">
        <v>7652</v>
      </c>
      <c r="D5772" s="171">
        <v>380</v>
      </c>
      <c r="E5772" s="171">
        <v>975</v>
      </c>
      <c r="F5772" s="171">
        <v>1780</v>
      </c>
      <c r="G5772" s="171">
        <v>6375</v>
      </c>
      <c r="H5772" s="165">
        <f t="shared" si="100"/>
        <v>0.15294117647058825</v>
      </c>
    </row>
    <row r="5773" spans="1:8" x14ac:dyDescent="0.3">
      <c r="A5773" s="167" t="s">
        <v>7697</v>
      </c>
      <c r="B5773" s="168" t="s">
        <v>6683</v>
      </c>
      <c r="C5773" s="168" t="s">
        <v>7652</v>
      </c>
      <c r="D5773" s="171">
        <v>60</v>
      </c>
      <c r="E5773" s="171">
        <v>265</v>
      </c>
      <c r="F5773" s="171">
        <v>725</v>
      </c>
      <c r="G5773" s="171">
        <v>4150</v>
      </c>
      <c r="H5773" s="165">
        <f t="shared" si="100"/>
        <v>6.3855421686746988E-2</v>
      </c>
    </row>
    <row r="5774" spans="1:8" x14ac:dyDescent="0.3">
      <c r="A5774" s="167" t="s">
        <v>7697</v>
      </c>
      <c r="B5774" s="168" t="s">
        <v>6684</v>
      </c>
      <c r="C5774" s="168" t="s">
        <v>7652</v>
      </c>
      <c r="D5774" s="171">
        <v>110</v>
      </c>
      <c r="E5774" s="171">
        <v>250</v>
      </c>
      <c r="F5774" s="171">
        <v>395</v>
      </c>
      <c r="G5774" s="171">
        <v>2630</v>
      </c>
      <c r="H5774" s="165">
        <f t="shared" si="100"/>
        <v>9.5057034220532313E-2</v>
      </c>
    </row>
    <row r="5775" spans="1:8" x14ac:dyDescent="0.3">
      <c r="A5775" s="167" t="s">
        <v>7697</v>
      </c>
      <c r="B5775" s="168" t="s">
        <v>6685</v>
      </c>
      <c r="C5775" s="168" t="s">
        <v>7652</v>
      </c>
      <c r="D5775" s="171">
        <v>515</v>
      </c>
      <c r="E5775" s="171">
        <v>960</v>
      </c>
      <c r="F5775" s="171">
        <v>1470</v>
      </c>
      <c r="G5775" s="171">
        <v>3630</v>
      </c>
      <c r="H5775" s="165">
        <f t="shared" si="100"/>
        <v>0.26446280991735538</v>
      </c>
    </row>
    <row r="5776" spans="1:8" x14ac:dyDescent="0.3">
      <c r="A5776" s="167" t="s">
        <v>7697</v>
      </c>
      <c r="B5776" s="168" t="s">
        <v>6686</v>
      </c>
      <c r="C5776" s="168" t="s">
        <v>7652</v>
      </c>
      <c r="D5776" s="171">
        <v>350</v>
      </c>
      <c r="E5776" s="171">
        <v>500</v>
      </c>
      <c r="F5776" s="171">
        <v>905</v>
      </c>
      <c r="G5776" s="171">
        <v>2240</v>
      </c>
      <c r="H5776" s="165">
        <f t="shared" si="100"/>
        <v>0.22321428571428573</v>
      </c>
    </row>
    <row r="5777" spans="1:8" x14ac:dyDescent="0.3">
      <c r="A5777" s="167" t="s">
        <v>7697</v>
      </c>
      <c r="B5777" s="168" t="s">
        <v>6687</v>
      </c>
      <c r="C5777" s="168" t="s">
        <v>7652</v>
      </c>
      <c r="D5777" s="171">
        <v>485</v>
      </c>
      <c r="E5777" s="171">
        <v>925</v>
      </c>
      <c r="F5777" s="171">
        <v>1690</v>
      </c>
      <c r="G5777" s="171">
        <v>5305</v>
      </c>
      <c r="H5777" s="165">
        <f t="shared" si="100"/>
        <v>0.17436380772855797</v>
      </c>
    </row>
    <row r="5778" spans="1:8" x14ac:dyDescent="0.3">
      <c r="A5778" s="167" t="s">
        <v>7697</v>
      </c>
      <c r="B5778" s="168" t="s">
        <v>6688</v>
      </c>
      <c r="C5778" s="168" t="s">
        <v>7652</v>
      </c>
      <c r="D5778" s="171">
        <v>910</v>
      </c>
      <c r="E5778" s="171">
        <v>1870</v>
      </c>
      <c r="F5778" s="171">
        <v>3050</v>
      </c>
      <c r="G5778" s="171">
        <v>4950</v>
      </c>
      <c r="H5778" s="165">
        <f t="shared" si="100"/>
        <v>0.37777777777777777</v>
      </c>
    </row>
    <row r="5779" spans="1:8" x14ac:dyDescent="0.3">
      <c r="A5779" s="167" t="s">
        <v>7697</v>
      </c>
      <c r="B5779" s="168" t="s">
        <v>6689</v>
      </c>
      <c r="C5779" s="168" t="s">
        <v>7652</v>
      </c>
      <c r="D5779" s="171">
        <v>235</v>
      </c>
      <c r="E5779" s="171">
        <v>270</v>
      </c>
      <c r="F5779" s="171">
        <v>380</v>
      </c>
      <c r="G5779" s="171">
        <v>1425</v>
      </c>
      <c r="H5779" s="165">
        <f t="shared" si="100"/>
        <v>0.18947368421052632</v>
      </c>
    </row>
    <row r="5780" spans="1:8" x14ac:dyDescent="0.3">
      <c r="A5780" s="167" t="s">
        <v>7697</v>
      </c>
      <c r="B5780" s="168" t="s">
        <v>6690</v>
      </c>
      <c r="C5780" s="168" t="s">
        <v>7652</v>
      </c>
      <c r="D5780" s="171">
        <v>310</v>
      </c>
      <c r="E5780" s="171">
        <v>430</v>
      </c>
      <c r="F5780" s="171">
        <v>670</v>
      </c>
      <c r="G5780" s="171">
        <v>1620</v>
      </c>
      <c r="H5780" s="165">
        <f t="shared" si="100"/>
        <v>0.26543209876543211</v>
      </c>
    </row>
    <row r="5781" spans="1:8" x14ac:dyDescent="0.3">
      <c r="A5781" s="167" t="s">
        <v>7697</v>
      </c>
      <c r="B5781" s="168" t="s">
        <v>6691</v>
      </c>
      <c r="C5781" s="168" t="s">
        <v>7652</v>
      </c>
      <c r="D5781" s="171">
        <v>325</v>
      </c>
      <c r="E5781" s="171">
        <v>915</v>
      </c>
      <c r="F5781" s="171">
        <v>1705</v>
      </c>
      <c r="G5781" s="171">
        <v>2765</v>
      </c>
      <c r="H5781" s="165">
        <f t="shared" si="100"/>
        <v>0.3309222423146474</v>
      </c>
    </row>
    <row r="5782" spans="1:8" x14ac:dyDescent="0.3">
      <c r="A5782" s="167" t="s">
        <v>7697</v>
      </c>
      <c r="B5782" s="168" t="s">
        <v>6692</v>
      </c>
      <c r="C5782" s="168" t="s">
        <v>7652</v>
      </c>
      <c r="D5782" s="171">
        <v>585</v>
      </c>
      <c r="E5782" s="171">
        <v>840</v>
      </c>
      <c r="F5782" s="171">
        <v>1850</v>
      </c>
      <c r="G5782" s="171">
        <v>3825</v>
      </c>
      <c r="H5782" s="165">
        <f t="shared" si="100"/>
        <v>0.2196078431372549</v>
      </c>
    </row>
    <row r="5783" spans="1:8" x14ac:dyDescent="0.3">
      <c r="A5783" s="167" t="s">
        <v>7697</v>
      </c>
      <c r="B5783" s="168" t="s">
        <v>6693</v>
      </c>
      <c r="C5783" s="168" t="s">
        <v>7652</v>
      </c>
      <c r="D5783" s="171">
        <v>490</v>
      </c>
      <c r="E5783" s="171">
        <v>1420</v>
      </c>
      <c r="F5783" s="171">
        <v>2465</v>
      </c>
      <c r="G5783" s="171">
        <v>3905</v>
      </c>
      <c r="H5783" s="165">
        <f t="shared" si="100"/>
        <v>0.36363636363636365</v>
      </c>
    </row>
    <row r="5784" spans="1:8" x14ac:dyDescent="0.3">
      <c r="A5784" s="167" t="s">
        <v>7697</v>
      </c>
      <c r="B5784" s="168" t="s">
        <v>6694</v>
      </c>
      <c r="C5784" s="168" t="s">
        <v>7652</v>
      </c>
      <c r="D5784" s="171">
        <v>1495</v>
      </c>
      <c r="E5784" s="171">
        <v>1740</v>
      </c>
      <c r="F5784" s="171">
        <v>2950</v>
      </c>
      <c r="G5784" s="171">
        <v>5980</v>
      </c>
      <c r="H5784" s="165">
        <f t="shared" si="100"/>
        <v>0.29096989966555181</v>
      </c>
    </row>
    <row r="5785" spans="1:8" x14ac:dyDescent="0.3">
      <c r="A5785" s="167" t="s">
        <v>7697</v>
      </c>
      <c r="B5785" s="168" t="s">
        <v>6695</v>
      </c>
      <c r="C5785" s="168" t="s">
        <v>7652</v>
      </c>
      <c r="D5785" s="171">
        <v>435</v>
      </c>
      <c r="E5785" s="171">
        <v>1085</v>
      </c>
      <c r="F5785" s="171">
        <v>2115</v>
      </c>
      <c r="G5785" s="171">
        <v>4535</v>
      </c>
      <c r="H5785" s="165">
        <f t="shared" si="100"/>
        <v>0.23925027563395809</v>
      </c>
    </row>
    <row r="5786" spans="1:8" x14ac:dyDescent="0.3">
      <c r="A5786" s="167" t="s">
        <v>7697</v>
      </c>
      <c r="B5786" s="168" t="s">
        <v>6696</v>
      </c>
      <c r="C5786" s="168" t="s">
        <v>7652</v>
      </c>
      <c r="D5786" s="171">
        <v>705</v>
      </c>
      <c r="E5786" s="171">
        <v>1710</v>
      </c>
      <c r="F5786" s="171">
        <v>2625</v>
      </c>
      <c r="G5786" s="171">
        <v>5370</v>
      </c>
      <c r="H5786" s="165">
        <f t="shared" si="100"/>
        <v>0.31843575418994413</v>
      </c>
    </row>
    <row r="5787" spans="1:8" x14ac:dyDescent="0.3">
      <c r="A5787" s="167" t="s">
        <v>7697</v>
      </c>
      <c r="B5787" s="168" t="s">
        <v>6697</v>
      </c>
      <c r="C5787" s="168" t="s">
        <v>7652</v>
      </c>
      <c r="D5787" s="171">
        <v>640</v>
      </c>
      <c r="E5787" s="171">
        <v>1505</v>
      </c>
      <c r="F5787" s="171">
        <v>2800</v>
      </c>
      <c r="G5787" s="171">
        <v>4255</v>
      </c>
      <c r="H5787" s="165">
        <f t="shared" si="100"/>
        <v>0.35370152761457108</v>
      </c>
    </row>
    <row r="5788" spans="1:8" x14ac:dyDescent="0.3">
      <c r="A5788" s="167" t="s">
        <v>7697</v>
      </c>
      <c r="B5788" s="168" t="s">
        <v>6698</v>
      </c>
      <c r="C5788" s="168" t="s">
        <v>7652</v>
      </c>
      <c r="D5788" s="171">
        <v>985</v>
      </c>
      <c r="E5788" s="171">
        <v>1705</v>
      </c>
      <c r="F5788" s="171">
        <v>3275</v>
      </c>
      <c r="G5788" s="171">
        <v>5990</v>
      </c>
      <c r="H5788" s="165">
        <f t="shared" si="100"/>
        <v>0.28464106844741233</v>
      </c>
    </row>
    <row r="5789" spans="1:8" x14ac:dyDescent="0.3">
      <c r="A5789" s="167" t="s">
        <v>7697</v>
      </c>
      <c r="B5789" s="168" t="s">
        <v>6699</v>
      </c>
      <c r="C5789" s="168" t="s">
        <v>7652</v>
      </c>
      <c r="D5789" s="171">
        <v>465</v>
      </c>
      <c r="E5789" s="171">
        <v>915</v>
      </c>
      <c r="F5789" s="171">
        <v>2275</v>
      </c>
      <c r="G5789" s="171">
        <v>4655</v>
      </c>
      <c r="H5789" s="165">
        <f t="shared" si="100"/>
        <v>0.19656283566058003</v>
      </c>
    </row>
    <row r="5790" spans="1:8" x14ac:dyDescent="0.3">
      <c r="A5790" s="167" t="s">
        <v>7697</v>
      </c>
      <c r="B5790" s="168" t="s">
        <v>6700</v>
      </c>
      <c r="C5790" s="168" t="s">
        <v>7652</v>
      </c>
      <c r="D5790" s="171">
        <v>600</v>
      </c>
      <c r="E5790" s="171">
        <v>2055</v>
      </c>
      <c r="F5790" s="171">
        <v>3885</v>
      </c>
      <c r="G5790" s="171">
        <v>5035</v>
      </c>
      <c r="H5790" s="165">
        <f t="shared" si="100"/>
        <v>0.40814299900695133</v>
      </c>
    </row>
    <row r="5791" spans="1:8" x14ac:dyDescent="0.3">
      <c r="A5791" s="167" t="s">
        <v>7697</v>
      </c>
      <c r="B5791" s="168" t="s">
        <v>6701</v>
      </c>
      <c r="C5791" s="168" t="s">
        <v>7652</v>
      </c>
      <c r="D5791" s="171">
        <v>620</v>
      </c>
      <c r="E5791" s="171">
        <v>1085</v>
      </c>
      <c r="F5791" s="171">
        <v>1755</v>
      </c>
      <c r="G5791" s="171">
        <v>5075</v>
      </c>
      <c r="H5791" s="165">
        <f t="shared" si="100"/>
        <v>0.21379310344827587</v>
      </c>
    </row>
    <row r="5792" spans="1:8" x14ac:dyDescent="0.3">
      <c r="A5792" s="167" t="s">
        <v>7697</v>
      </c>
      <c r="B5792" s="168" t="s">
        <v>6702</v>
      </c>
      <c r="C5792" s="168" t="s">
        <v>7652</v>
      </c>
      <c r="D5792" s="171">
        <v>645</v>
      </c>
      <c r="E5792" s="171">
        <v>1785</v>
      </c>
      <c r="F5792" s="171">
        <v>3330</v>
      </c>
      <c r="G5792" s="171">
        <v>5825</v>
      </c>
      <c r="H5792" s="165">
        <f t="shared" si="100"/>
        <v>0.30643776824034336</v>
      </c>
    </row>
    <row r="5793" spans="1:8" x14ac:dyDescent="0.3">
      <c r="A5793" s="167" t="s">
        <v>7697</v>
      </c>
      <c r="B5793" s="168" t="s">
        <v>6703</v>
      </c>
      <c r="C5793" s="168" t="s">
        <v>7652</v>
      </c>
      <c r="D5793" s="171">
        <v>1160</v>
      </c>
      <c r="E5793" s="171">
        <v>1400</v>
      </c>
      <c r="F5793" s="171">
        <v>2540</v>
      </c>
      <c r="G5793" s="171">
        <v>3820</v>
      </c>
      <c r="H5793" s="165">
        <f t="shared" si="100"/>
        <v>0.36649214659685864</v>
      </c>
    </row>
    <row r="5794" spans="1:8" x14ac:dyDescent="0.3">
      <c r="A5794" s="167" t="s">
        <v>7697</v>
      </c>
      <c r="B5794" s="168" t="s">
        <v>6704</v>
      </c>
      <c r="C5794" s="168" t="s">
        <v>7652</v>
      </c>
      <c r="D5794" s="171">
        <v>1990</v>
      </c>
      <c r="E5794" s="171">
        <v>2545</v>
      </c>
      <c r="F5794" s="171">
        <v>3235</v>
      </c>
      <c r="G5794" s="171">
        <v>5315</v>
      </c>
      <c r="H5794" s="165">
        <f t="shared" si="100"/>
        <v>0.47883349012229537</v>
      </c>
    </row>
    <row r="5795" spans="1:8" x14ac:dyDescent="0.3">
      <c r="A5795" s="167" t="s">
        <v>7697</v>
      </c>
      <c r="B5795" s="168" t="s">
        <v>6705</v>
      </c>
      <c r="C5795" s="168" t="s">
        <v>7652</v>
      </c>
      <c r="D5795" s="171">
        <v>555</v>
      </c>
      <c r="E5795" s="171">
        <v>1540</v>
      </c>
      <c r="F5795" s="171">
        <v>2100</v>
      </c>
      <c r="G5795" s="171">
        <v>3430</v>
      </c>
      <c r="H5795" s="165">
        <f t="shared" si="100"/>
        <v>0.44897959183673469</v>
      </c>
    </row>
    <row r="5796" spans="1:8" x14ac:dyDescent="0.3">
      <c r="A5796" s="167" t="s">
        <v>7697</v>
      </c>
      <c r="B5796" s="168" t="s">
        <v>6706</v>
      </c>
      <c r="C5796" s="168" t="s">
        <v>7652</v>
      </c>
      <c r="D5796" s="171">
        <v>895</v>
      </c>
      <c r="E5796" s="171">
        <v>1580</v>
      </c>
      <c r="F5796" s="171">
        <v>2260</v>
      </c>
      <c r="G5796" s="171">
        <v>2990</v>
      </c>
      <c r="H5796" s="165">
        <f t="shared" si="100"/>
        <v>0.52842809364548493</v>
      </c>
    </row>
    <row r="5797" spans="1:8" x14ac:dyDescent="0.3">
      <c r="A5797" s="167" t="s">
        <v>7697</v>
      </c>
      <c r="B5797" s="168" t="s">
        <v>6707</v>
      </c>
      <c r="C5797" s="168" t="s">
        <v>7652</v>
      </c>
      <c r="D5797" s="171">
        <v>880</v>
      </c>
      <c r="E5797" s="171">
        <v>1985</v>
      </c>
      <c r="F5797" s="171">
        <v>3030</v>
      </c>
      <c r="G5797" s="171">
        <v>4460</v>
      </c>
      <c r="H5797" s="165">
        <f t="shared" si="100"/>
        <v>0.44506726457399104</v>
      </c>
    </row>
    <row r="5798" spans="1:8" x14ac:dyDescent="0.3">
      <c r="A5798" s="167" t="s">
        <v>7697</v>
      </c>
      <c r="B5798" s="168" t="s">
        <v>6708</v>
      </c>
      <c r="C5798" s="168" t="s">
        <v>7652</v>
      </c>
      <c r="D5798" s="171">
        <v>850</v>
      </c>
      <c r="E5798" s="171">
        <v>2180</v>
      </c>
      <c r="F5798" s="171">
        <v>3305</v>
      </c>
      <c r="G5798" s="171">
        <v>5150</v>
      </c>
      <c r="H5798" s="165">
        <f t="shared" si="100"/>
        <v>0.42330097087378643</v>
      </c>
    </row>
    <row r="5799" spans="1:8" x14ac:dyDescent="0.3">
      <c r="A5799" s="167" t="s">
        <v>7697</v>
      </c>
      <c r="B5799" s="168" t="s">
        <v>6709</v>
      </c>
      <c r="C5799" s="168" t="s">
        <v>7652</v>
      </c>
      <c r="D5799" s="171">
        <v>565</v>
      </c>
      <c r="E5799" s="171">
        <v>1660</v>
      </c>
      <c r="F5799" s="171">
        <v>2215</v>
      </c>
      <c r="G5799" s="171">
        <v>3180</v>
      </c>
      <c r="H5799" s="165">
        <f t="shared" si="100"/>
        <v>0.5220125786163522</v>
      </c>
    </row>
    <row r="5800" spans="1:8" x14ac:dyDescent="0.3">
      <c r="A5800" s="167" t="s">
        <v>7697</v>
      </c>
      <c r="B5800" s="168" t="s">
        <v>6710</v>
      </c>
      <c r="C5800" s="168" t="s">
        <v>7652</v>
      </c>
      <c r="D5800" s="171">
        <v>755</v>
      </c>
      <c r="E5800" s="171">
        <v>1410</v>
      </c>
      <c r="F5800" s="171">
        <v>2435</v>
      </c>
      <c r="G5800" s="171">
        <v>3190</v>
      </c>
      <c r="H5800" s="165">
        <f t="shared" si="100"/>
        <v>0.44200626959247646</v>
      </c>
    </row>
    <row r="5801" spans="1:8" x14ac:dyDescent="0.3">
      <c r="A5801" s="167" t="s">
        <v>7697</v>
      </c>
      <c r="B5801" s="168" t="s">
        <v>6711</v>
      </c>
      <c r="C5801" s="168" t="s">
        <v>7652</v>
      </c>
      <c r="D5801" s="171">
        <v>785</v>
      </c>
      <c r="E5801" s="171">
        <v>1815</v>
      </c>
      <c r="F5801" s="171">
        <v>2750</v>
      </c>
      <c r="G5801" s="171">
        <v>3470</v>
      </c>
      <c r="H5801" s="165">
        <f t="shared" si="100"/>
        <v>0.52305475504322763</v>
      </c>
    </row>
    <row r="5802" spans="1:8" x14ac:dyDescent="0.3">
      <c r="A5802" s="167" t="s">
        <v>7697</v>
      </c>
      <c r="B5802" s="168" t="s">
        <v>6712</v>
      </c>
      <c r="C5802" s="168" t="s">
        <v>7652</v>
      </c>
      <c r="D5802" s="171">
        <v>920</v>
      </c>
      <c r="E5802" s="171">
        <v>1175</v>
      </c>
      <c r="F5802" s="171">
        <v>1660</v>
      </c>
      <c r="G5802" s="171">
        <v>2720</v>
      </c>
      <c r="H5802" s="165">
        <f t="shared" si="100"/>
        <v>0.43198529411764708</v>
      </c>
    </row>
    <row r="5803" spans="1:8" x14ac:dyDescent="0.3">
      <c r="A5803" s="167" t="s">
        <v>7697</v>
      </c>
      <c r="B5803" s="168" t="s">
        <v>6713</v>
      </c>
      <c r="C5803" s="168" t="s">
        <v>7652</v>
      </c>
      <c r="D5803" s="171">
        <v>1180</v>
      </c>
      <c r="E5803" s="171">
        <v>1995</v>
      </c>
      <c r="F5803" s="171">
        <v>2295</v>
      </c>
      <c r="G5803" s="171">
        <v>2705</v>
      </c>
      <c r="H5803" s="165">
        <f t="shared" si="100"/>
        <v>0.73752310536044363</v>
      </c>
    </row>
    <row r="5804" spans="1:8" x14ac:dyDescent="0.3">
      <c r="A5804" s="167" t="s">
        <v>7697</v>
      </c>
      <c r="B5804" s="168" t="s">
        <v>6714</v>
      </c>
      <c r="C5804" s="168" t="s">
        <v>7652</v>
      </c>
      <c r="D5804" s="171">
        <v>3265</v>
      </c>
      <c r="E5804" s="171">
        <v>3785</v>
      </c>
      <c r="F5804" s="171">
        <v>4290</v>
      </c>
      <c r="G5804" s="171">
        <v>4495</v>
      </c>
      <c r="H5804" s="165">
        <f t="shared" si="100"/>
        <v>0.84204671857619573</v>
      </c>
    </row>
    <row r="5805" spans="1:8" x14ac:dyDescent="0.3">
      <c r="A5805" s="167" t="s">
        <v>7697</v>
      </c>
      <c r="B5805" s="168" t="s">
        <v>6715</v>
      </c>
      <c r="C5805" s="168" t="s">
        <v>7652</v>
      </c>
      <c r="D5805" s="171">
        <v>3305</v>
      </c>
      <c r="E5805" s="171">
        <v>3455</v>
      </c>
      <c r="F5805" s="171">
        <v>3500</v>
      </c>
      <c r="G5805" s="171">
        <v>3600</v>
      </c>
      <c r="H5805" s="165">
        <f t="shared" si="100"/>
        <v>0.95972222222222225</v>
      </c>
    </row>
    <row r="5806" spans="1:8" x14ac:dyDescent="0.3">
      <c r="A5806" s="167" t="s">
        <v>7697</v>
      </c>
      <c r="B5806" s="168" t="s">
        <v>6716</v>
      </c>
      <c r="C5806" s="168" t="s">
        <v>7652</v>
      </c>
      <c r="D5806" s="171">
        <v>1460</v>
      </c>
      <c r="E5806" s="171">
        <v>1655</v>
      </c>
      <c r="F5806" s="171">
        <v>1675</v>
      </c>
      <c r="G5806" s="171">
        <v>1710</v>
      </c>
      <c r="H5806" s="165">
        <f t="shared" si="100"/>
        <v>0.96783625730994149</v>
      </c>
    </row>
    <row r="5807" spans="1:8" x14ac:dyDescent="0.3">
      <c r="A5807" s="167" t="s">
        <v>7697</v>
      </c>
      <c r="B5807" s="168" t="s">
        <v>6717</v>
      </c>
      <c r="C5807" s="168" t="s">
        <v>7652</v>
      </c>
      <c r="D5807" s="171">
        <v>1845</v>
      </c>
      <c r="E5807" s="171">
        <v>2050</v>
      </c>
      <c r="F5807" s="171">
        <v>2050</v>
      </c>
      <c r="G5807" s="171">
        <v>2120</v>
      </c>
      <c r="H5807" s="165">
        <f t="shared" si="100"/>
        <v>0.96698113207547165</v>
      </c>
    </row>
    <row r="5808" spans="1:8" x14ac:dyDescent="0.3">
      <c r="A5808" s="167" t="s">
        <v>7697</v>
      </c>
      <c r="B5808" s="168" t="s">
        <v>6718</v>
      </c>
      <c r="C5808" s="168" t="s">
        <v>7652</v>
      </c>
      <c r="D5808" s="171">
        <v>1940</v>
      </c>
      <c r="E5808" s="171">
        <v>2390</v>
      </c>
      <c r="F5808" s="171">
        <v>2645</v>
      </c>
      <c r="G5808" s="171">
        <v>2715</v>
      </c>
      <c r="H5808" s="165">
        <f t="shared" si="100"/>
        <v>0.88029465930018413</v>
      </c>
    </row>
    <row r="5809" spans="1:8" x14ac:dyDescent="0.3">
      <c r="A5809" s="167" t="s">
        <v>7697</v>
      </c>
      <c r="B5809" s="168" t="s">
        <v>6719</v>
      </c>
      <c r="C5809" s="168" t="s">
        <v>7652</v>
      </c>
      <c r="D5809" s="171">
        <v>450</v>
      </c>
      <c r="E5809" s="171">
        <v>650</v>
      </c>
      <c r="F5809" s="171">
        <v>1120</v>
      </c>
      <c r="G5809" s="171">
        <v>3640</v>
      </c>
      <c r="H5809" s="165">
        <f t="shared" si="100"/>
        <v>0.17857142857142858</v>
      </c>
    </row>
    <row r="5810" spans="1:8" x14ac:dyDescent="0.3">
      <c r="A5810" s="167" t="s">
        <v>7697</v>
      </c>
      <c r="B5810" s="168" t="s">
        <v>6720</v>
      </c>
      <c r="C5810" s="168" t="s">
        <v>7653</v>
      </c>
      <c r="D5810" s="171">
        <v>925</v>
      </c>
      <c r="E5810" s="171">
        <v>1170</v>
      </c>
      <c r="F5810" s="171">
        <v>1500</v>
      </c>
      <c r="G5810" s="171">
        <v>2195</v>
      </c>
      <c r="H5810" s="165">
        <f t="shared" si="100"/>
        <v>0.53302961275626426</v>
      </c>
    </row>
    <row r="5811" spans="1:8" x14ac:dyDescent="0.3">
      <c r="A5811" s="167" t="s">
        <v>7697</v>
      </c>
      <c r="B5811" s="168" t="s">
        <v>6721</v>
      </c>
      <c r="C5811" s="168" t="s">
        <v>7653</v>
      </c>
      <c r="D5811" s="171">
        <v>790</v>
      </c>
      <c r="E5811" s="171">
        <v>1040</v>
      </c>
      <c r="F5811" s="171">
        <v>1425</v>
      </c>
      <c r="G5811" s="171">
        <v>2285</v>
      </c>
      <c r="H5811" s="165">
        <f t="shared" si="100"/>
        <v>0.4551422319474836</v>
      </c>
    </row>
    <row r="5812" spans="1:8" x14ac:dyDescent="0.3">
      <c r="A5812" s="167" t="s">
        <v>7697</v>
      </c>
      <c r="B5812" s="168" t="s">
        <v>6722</v>
      </c>
      <c r="C5812" s="168" t="s">
        <v>7654</v>
      </c>
      <c r="D5812" s="171">
        <v>150</v>
      </c>
      <c r="E5812" s="171">
        <v>360</v>
      </c>
      <c r="F5812" s="171">
        <v>460</v>
      </c>
      <c r="G5812" s="171">
        <v>1125</v>
      </c>
      <c r="H5812" s="165">
        <f t="shared" si="100"/>
        <v>0.32</v>
      </c>
    </row>
    <row r="5813" spans="1:8" x14ac:dyDescent="0.3">
      <c r="A5813" s="167" t="s">
        <v>7697</v>
      </c>
      <c r="B5813" s="168" t="s">
        <v>6723</v>
      </c>
      <c r="C5813" s="168" t="s">
        <v>7654</v>
      </c>
      <c r="D5813" s="171">
        <v>1005</v>
      </c>
      <c r="E5813" s="171">
        <v>1715</v>
      </c>
      <c r="F5813" s="171">
        <v>2615</v>
      </c>
      <c r="G5813" s="171">
        <v>3285</v>
      </c>
      <c r="H5813" s="165">
        <f t="shared" si="100"/>
        <v>0.52207001522070018</v>
      </c>
    </row>
    <row r="5814" spans="1:8" x14ac:dyDescent="0.3">
      <c r="A5814" s="167" t="s">
        <v>7697</v>
      </c>
      <c r="B5814" s="168" t="s">
        <v>6724</v>
      </c>
      <c r="C5814" s="168" t="s">
        <v>7654</v>
      </c>
      <c r="D5814" s="171">
        <v>665</v>
      </c>
      <c r="E5814" s="171">
        <v>1045</v>
      </c>
      <c r="F5814" s="171">
        <v>1530</v>
      </c>
      <c r="G5814" s="171">
        <v>2855</v>
      </c>
      <c r="H5814" s="165">
        <f t="shared" si="100"/>
        <v>0.36602451838879158</v>
      </c>
    </row>
    <row r="5815" spans="1:8" x14ac:dyDescent="0.3">
      <c r="A5815" s="167" t="s">
        <v>7697</v>
      </c>
      <c r="B5815" s="168" t="s">
        <v>6725</v>
      </c>
      <c r="C5815" s="168" t="s">
        <v>7654</v>
      </c>
      <c r="D5815" s="171">
        <v>485</v>
      </c>
      <c r="E5815" s="171">
        <v>1045</v>
      </c>
      <c r="F5815" s="171">
        <v>1755</v>
      </c>
      <c r="G5815" s="171">
        <v>2915</v>
      </c>
      <c r="H5815" s="165">
        <f t="shared" si="100"/>
        <v>0.35849056603773582</v>
      </c>
    </row>
    <row r="5816" spans="1:8" x14ac:dyDescent="0.3">
      <c r="A5816" s="167" t="s">
        <v>7697</v>
      </c>
      <c r="B5816" s="168" t="s">
        <v>6726</v>
      </c>
      <c r="C5816" s="168" t="s">
        <v>7654</v>
      </c>
      <c r="D5816" s="171">
        <v>360</v>
      </c>
      <c r="E5816" s="171">
        <v>940</v>
      </c>
      <c r="F5816" s="171">
        <v>1220</v>
      </c>
      <c r="G5816" s="171">
        <v>2470</v>
      </c>
      <c r="H5816" s="165">
        <f t="shared" si="100"/>
        <v>0.38056680161943318</v>
      </c>
    </row>
    <row r="5817" spans="1:8" x14ac:dyDescent="0.3">
      <c r="A5817" s="167" t="s">
        <v>7697</v>
      </c>
      <c r="B5817" s="168" t="s">
        <v>6727</v>
      </c>
      <c r="C5817" s="168" t="s">
        <v>7654</v>
      </c>
      <c r="D5817" s="171">
        <v>820</v>
      </c>
      <c r="E5817" s="171">
        <v>1680</v>
      </c>
      <c r="F5817" s="171">
        <v>2085</v>
      </c>
      <c r="G5817" s="171">
        <v>2415</v>
      </c>
      <c r="H5817" s="165">
        <f t="shared" si="100"/>
        <v>0.69565217391304346</v>
      </c>
    </row>
    <row r="5818" spans="1:8" x14ac:dyDescent="0.3">
      <c r="A5818" s="167" t="s">
        <v>7697</v>
      </c>
      <c r="B5818" s="168" t="s">
        <v>6728</v>
      </c>
      <c r="C5818" s="168" t="s">
        <v>7654</v>
      </c>
      <c r="D5818" s="171">
        <v>1505</v>
      </c>
      <c r="E5818" s="171">
        <v>2025</v>
      </c>
      <c r="F5818" s="171">
        <v>2725</v>
      </c>
      <c r="G5818" s="171">
        <v>3550</v>
      </c>
      <c r="H5818" s="165">
        <f t="shared" si="100"/>
        <v>0.57042253521126762</v>
      </c>
    </row>
    <row r="5819" spans="1:8" x14ac:dyDescent="0.3">
      <c r="A5819" s="167" t="s">
        <v>7697</v>
      </c>
      <c r="B5819" s="168" t="s">
        <v>6729</v>
      </c>
      <c r="C5819" s="168" t="s">
        <v>7654</v>
      </c>
      <c r="D5819" s="171">
        <v>485</v>
      </c>
      <c r="E5819" s="171">
        <v>880</v>
      </c>
      <c r="F5819" s="171">
        <v>1470</v>
      </c>
      <c r="G5819" s="171">
        <v>2255</v>
      </c>
      <c r="H5819" s="165">
        <f t="shared" si="100"/>
        <v>0.3902439024390244</v>
      </c>
    </row>
    <row r="5820" spans="1:8" x14ac:dyDescent="0.3">
      <c r="A5820" s="167" t="s">
        <v>7697</v>
      </c>
      <c r="B5820" s="168" t="s">
        <v>6730</v>
      </c>
      <c r="C5820" s="168" t="s">
        <v>7654</v>
      </c>
      <c r="D5820" s="171">
        <v>695</v>
      </c>
      <c r="E5820" s="171">
        <v>1295</v>
      </c>
      <c r="F5820" s="171">
        <v>1605</v>
      </c>
      <c r="G5820" s="171">
        <v>2105</v>
      </c>
      <c r="H5820" s="165">
        <f t="shared" si="100"/>
        <v>0.61520190023752974</v>
      </c>
    </row>
    <row r="5821" spans="1:8" x14ac:dyDescent="0.3">
      <c r="A5821" s="167" t="s">
        <v>7697</v>
      </c>
      <c r="B5821" s="168" t="s">
        <v>6731</v>
      </c>
      <c r="C5821" s="168" t="s">
        <v>7655</v>
      </c>
      <c r="D5821" s="171">
        <v>785</v>
      </c>
      <c r="E5821" s="171">
        <v>1760</v>
      </c>
      <c r="F5821" s="171">
        <v>2885</v>
      </c>
      <c r="G5821" s="171">
        <v>4610</v>
      </c>
      <c r="H5821" s="165">
        <f t="shared" si="100"/>
        <v>0.38177874186550975</v>
      </c>
    </row>
    <row r="5822" spans="1:8" x14ac:dyDescent="0.3">
      <c r="A5822" s="167" t="s">
        <v>7697</v>
      </c>
      <c r="B5822" s="168" t="s">
        <v>6732</v>
      </c>
      <c r="C5822" s="168" t="s">
        <v>7655</v>
      </c>
      <c r="D5822" s="171">
        <v>480</v>
      </c>
      <c r="E5822" s="171">
        <v>1165</v>
      </c>
      <c r="F5822" s="171">
        <v>1795</v>
      </c>
      <c r="G5822" s="171">
        <v>2945</v>
      </c>
      <c r="H5822" s="165">
        <f t="shared" si="100"/>
        <v>0.39558573853989815</v>
      </c>
    </row>
    <row r="5823" spans="1:8" x14ac:dyDescent="0.3">
      <c r="A5823" s="167" t="s">
        <v>7697</v>
      </c>
      <c r="B5823" s="168" t="s">
        <v>6733</v>
      </c>
      <c r="C5823" s="168" t="s">
        <v>7655</v>
      </c>
      <c r="D5823" s="171">
        <v>1260</v>
      </c>
      <c r="E5823" s="171">
        <v>2890</v>
      </c>
      <c r="F5823" s="171">
        <v>3490</v>
      </c>
      <c r="G5823" s="171">
        <v>5960</v>
      </c>
      <c r="H5823" s="165">
        <f t="shared" si="100"/>
        <v>0.4848993288590604</v>
      </c>
    </row>
    <row r="5824" spans="1:8" x14ac:dyDescent="0.3">
      <c r="A5824" s="167" t="s">
        <v>7697</v>
      </c>
      <c r="B5824" s="168" t="s">
        <v>6734</v>
      </c>
      <c r="C5824" s="168" t="s">
        <v>7655</v>
      </c>
      <c r="D5824" s="171">
        <v>1550</v>
      </c>
      <c r="E5824" s="171">
        <v>2065</v>
      </c>
      <c r="F5824" s="171">
        <v>3135</v>
      </c>
      <c r="G5824" s="171">
        <v>4740</v>
      </c>
      <c r="H5824" s="165">
        <f t="shared" si="100"/>
        <v>0.43565400843881857</v>
      </c>
    </row>
    <row r="5825" spans="1:8" x14ac:dyDescent="0.3">
      <c r="A5825" s="167" t="s">
        <v>7697</v>
      </c>
      <c r="B5825" s="168" t="s">
        <v>6735</v>
      </c>
      <c r="C5825" s="168" t="s">
        <v>7655</v>
      </c>
      <c r="D5825" s="171">
        <v>455</v>
      </c>
      <c r="E5825" s="171">
        <v>1265</v>
      </c>
      <c r="F5825" s="171">
        <v>2510</v>
      </c>
      <c r="G5825" s="171">
        <v>4765</v>
      </c>
      <c r="H5825" s="165">
        <f t="shared" si="100"/>
        <v>0.26547743966421827</v>
      </c>
    </row>
    <row r="5826" spans="1:8" x14ac:dyDescent="0.3">
      <c r="A5826" s="167" t="s">
        <v>7697</v>
      </c>
      <c r="B5826" s="168" t="s">
        <v>6736</v>
      </c>
      <c r="C5826" s="168" t="s">
        <v>7655</v>
      </c>
      <c r="D5826" s="171">
        <v>1935</v>
      </c>
      <c r="E5826" s="171">
        <v>2600</v>
      </c>
      <c r="F5826" s="171">
        <v>3240</v>
      </c>
      <c r="G5826" s="171">
        <v>4320</v>
      </c>
      <c r="H5826" s="165">
        <f t="shared" si="100"/>
        <v>0.60185185185185186</v>
      </c>
    </row>
    <row r="5827" spans="1:8" x14ac:dyDescent="0.3">
      <c r="A5827" s="167" t="s">
        <v>7697</v>
      </c>
      <c r="B5827" s="168" t="s">
        <v>6737</v>
      </c>
      <c r="C5827" s="168" t="s">
        <v>7655</v>
      </c>
      <c r="D5827" s="171">
        <v>930</v>
      </c>
      <c r="E5827" s="171">
        <v>1620</v>
      </c>
      <c r="F5827" s="171">
        <v>2565</v>
      </c>
      <c r="G5827" s="171">
        <v>3845</v>
      </c>
      <c r="H5827" s="165">
        <f t="shared" si="100"/>
        <v>0.42132639791937582</v>
      </c>
    </row>
    <row r="5828" spans="1:8" x14ac:dyDescent="0.3">
      <c r="A5828" s="167" t="s">
        <v>7697</v>
      </c>
      <c r="B5828" s="168" t="s">
        <v>6738</v>
      </c>
      <c r="C5828" s="168" t="s">
        <v>7655</v>
      </c>
      <c r="D5828" s="171">
        <v>585</v>
      </c>
      <c r="E5828" s="171">
        <v>845</v>
      </c>
      <c r="F5828" s="171">
        <v>1335</v>
      </c>
      <c r="G5828" s="171">
        <v>2090</v>
      </c>
      <c r="H5828" s="165">
        <f t="shared" ref="H5828:H5891" si="101">E5828/G5828</f>
        <v>0.40430622009569378</v>
      </c>
    </row>
    <row r="5829" spans="1:8" x14ac:dyDescent="0.3">
      <c r="A5829" s="167" t="s">
        <v>7697</v>
      </c>
      <c r="B5829" s="168" t="s">
        <v>6739</v>
      </c>
      <c r="C5829" s="168" t="s">
        <v>7655</v>
      </c>
      <c r="D5829" s="171">
        <v>985</v>
      </c>
      <c r="E5829" s="171">
        <v>1490</v>
      </c>
      <c r="F5829" s="171">
        <v>2320</v>
      </c>
      <c r="G5829" s="171">
        <v>4180</v>
      </c>
      <c r="H5829" s="165">
        <f t="shared" si="101"/>
        <v>0.35645933014354064</v>
      </c>
    </row>
    <row r="5830" spans="1:8" x14ac:dyDescent="0.3">
      <c r="A5830" s="167" t="s">
        <v>7697</v>
      </c>
      <c r="B5830" s="168" t="s">
        <v>6740</v>
      </c>
      <c r="C5830" s="168" t="s">
        <v>7655</v>
      </c>
      <c r="D5830" s="171">
        <v>600</v>
      </c>
      <c r="E5830" s="171">
        <v>1085</v>
      </c>
      <c r="F5830" s="171">
        <v>2445</v>
      </c>
      <c r="G5830" s="171">
        <v>3720</v>
      </c>
      <c r="H5830" s="165">
        <f t="shared" si="101"/>
        <v>0.29166666666666669</v>
      </c>
    </row>
    <row r="5831" spans="1:8" x14ac:dyDescent="0.3">
      <c r="A5831" s="167" t="s">
        <v>7697</v>
      </c>
      <c r="B5831" s="168" t="s">
        <v>6741</v>
      </c>
      <c r="C5831" s="168" t="s">
        <v>7655</v>
      </c>
      <c r="D5831" s="171">
        <v>470</v>
      </c>
      <c r="E5831" s="171">
        <v>910</v>
      </c>
      <c r="F5831" s="171">
        <v>1385</v>
      </c>
      <c r="G5831" s="171">
        <v>2095</v>
      </c>
      <c r="H5831" s="165">
        <f t="shared" si="101"/>
        <v>0.43436754176610981</v>
      </c>
    </row>
    <row r="5832" spans="1:8" x14ac:dyDescent="0.3">
      <c r="A5832" s="167" t="s">
        <v>7697</v>
      </c>
      <c r="B5832" s="168" t="s">
        <v>6742</v>
      </c>
      <c r="C5832" s="168" t="s">
        <v>7656</v>
      </c>
      <c r="D5832" s="171">
        <v>1115</v>
      </c>
      <c r="E5832" s="171">
        <v>1775</v>
      </c>
      <c r="F5832" s="171">
        <v>2510</v>
      </c>
      <c r="G5832" s="171">
        <v>4185</v>
      </c>
      <c r="H5832" s="165">
        <f t="shared" si="101"/>
        <v>0.42413381123058541</v>
      </c>
    </row>
    <row r="5833" spans="1:8" x14ac:dyDescent="0.3">
      <c r="A5833" s="167" t="s">
        <v>7697</v>
      </c>
      <c r="B5833" s="168" t="s">
        <v>6743</v>
      </c>
      <c r="C5833" s="168" t="s">
        <v>7656</v>
      </c>
      <c r="D5833" s="171">
        <v>1915</v>
      </c>
      <c r="E5833" s="171">
        <v>3555</v>
      </c>
      <c r="F5833" s="171">
        <v>5220</v>
      </c>
      <c r="G5833" s="171">
        <v>7675</v>
      </c>
      <c r="H5833" s="165">
        <f t="shared" si="101"/>
        <v>0.46319218241042343</v>
      </c>
    </row>
    <row r="5834" spans="1:8" x14ac:dyDescent="0.3">
      <c r="A5834" s="167" t="s">
        <v>7697</v>
      </c>
      <c r="B5834" s="168" t="s">
        <v>6744</v>
      </c>
      <c r="C5834" s="168" t="s">
        <v>7657</v>
      </c>
      <c r="D5834" s="171">
        <v>230</v>
      </c>
      <c r="E5834" s="171">
        <v>685</v>
      </c>
      <c r="F5834" s="171">
        <v>1090</v>
      </c>
      <c r="G5834" s="171">
        <v>1885</v>
      </c>
      <c r="H5834" s="165">
        <f t="shared" si="101"/>
        <v>0.36339522546419101</v>
      </c>
    </row>
    <row r="5835" spans="1:8" x14ac:dyDescent="0.3">
      <c r="A5835" s="167" t="s">
        <v>7697</v>
      </c>
      <c r="B5835" s="168" t="s">
        <v>6745</v>
      </c>
      <c r="C5835" s="168" t="s">
        <v>7657</v>
      </c>
      <c r="D5835" s="171">
        <v>285</v>
      </c>
      <c r="E5835" s="171">
        <v>680</v>
      </c>
      <c r="F5835" s="171">
        <v>1060</v>
      </c>
      <c r="G5835" s="171">
        <v>2380</v>
      </c>
      <c r="H5835" s="165">
        <f t="shared" si="101"/>
        <v>0.2857142857142857</v>
      </c>
    </row>
    <row r="5836" spans="1:8" x14ac:dyDescent="0.3">
      <c r="A5836" s="167" t="s">
        <v>7697</v>
      </c>
      <c r="B5836" s="168" t="s">
        <v>6746</v>
      </c>
      <c r="C5836" s="168" t="s">
        <v>7657</v>
      </c>
      <c r="D5836" s="171">
        <v>195</v>
      </c>
      <c r="E5836" s="171">
        <v>425</v>
      </c>
      <c r="F5836" s="171">
        <v>830</v>
      </c>
      <c r="G5836" s="171">
        <v>1715</v>
      </c>
      <c r="H5836" s="165">
        <f t="shared" si="101"/>
        <v>0.24781341107871721</v>
      </c>
    </row>
    <row r="5837" spans="1:8" x14ac:dyDescent="0.3">
      <c r="A5837" s="167" t="s">
        <v>7697</v>
      </c>
      <c r="B5837" s="168" t="s">
        <v>6747</v>
      </c>
      <c r="C5837" s="168" t="s">
        <v>7657</v>
      </c>
      <c r="D5837" s="171">
        <v>1525</v>
      </c>
      <c r="E5837" s="171">
        <v>2580</v>
      </c>
      <c r="F5837" s="171">
        <v>3930</v>
      </c>
      <c r="G5837" s="171">
        <v>6035</v>
      </c>
      <c r="H5837" s="165">
        <f t="shared" si="101"/>
        <v>0.42750621375310688</v>
      </c>
    </row>
    <row r="5838" spans="1:8" x14ac:dyDescent="0.3">
      <c r="A5838" s="167" t="s">
        <v>7697</v>
      </c>
      <c r="B5838" s="168" t="s">
        <v>6748</v>
      </c>
      <c r="C5838" s="168" t="s">
        <v>7657</v>
      </c>
      <c r="D5838" s="171">
        <v>1010</v>
      </c>
      <c r="E5838" s="171">
        <v>1435</v>
      </c>
      <c r="F5838" s="171">
        <v>2180</v>
      </c>
      <c r="G5838" s="171">
        <v>3840</v>
      </c>
      <c r="H5838" s="165">
        <f t="shared" si="101"/>
        <v>0.37369791666666669</v>
      </c>
    </row>
    <row r="5839" spans="1:8" x14ac:dyDescent="0.3">
      <c r="A5839" s="167" t="s">
        <v>7697</v>
      </c>
      <c r="B5839" s="168" t="s">
        <v>6749</v>
      </c>
      <c r="C5839" s="168" t="s">
        <v>7657</v>
      </c>
      <c r="D5839" s="171">
        <v>1030</v>
      </c>
      <c r="E5839" s="171">
        <v>1710</v>
      </c>
      <c r="F5839" s="171">
        <v>2620</v>
      </c>
      <c r="G5839" s="171">
        <v>4570</v>
      </c>
      <c r="H5839" s="165">
        <f t="shared" si="101"/>
        <v>0.37417943107221008</v>
      </c>
    </row>
    <row r="5840" spans="1:8" x14ac:dyDescent="0.3">
      <c r="A5840" s="167" t="s">
        <v>7697</v>
      </c>
      <c r="B5840" s="168" t="s">
        <v>6750</v>
      </c>
      <c r="C5840" s="168" t="s">
        <v>7657</v>
      </c>
      <c r="D5840" s="171">
        <v>725</v>
      </c>
      <c r="E5840" s="171">
        <v>2270</v>
      </c>
      <c r="F5840" s="171">
        <v>3140</v>
      </c>
      <c r="G5840" s="171">
        <v>6460</v>
      </c>
      <c r="H5840" s="165">
        <f t="shared" si="101"/>
        <v>0.35139318885448917</v>
      </c>
    </row>
    <row r="5841" spans="1:8" x14ac:dyDescent="0.3">
      <c r="A5841" s="167" t="s">
        <v>7697</v>
      </c>
      <c r="B5841" s="168" t="s">
        <v>6751</v>
      </c>
      <c r="C5841" s="168" t="s">
        <v>7657</v>
      </c>
      <c r="D5841" s="171">
        <v>430</v>
      </c>
      <c r="E5841" s="171">
        <v>955</v>
      </c>
      <c r="F5841" s="171">
        <v>1820</v>
      </c>
      <c r="G5841" s="171">
        <v>3730</v>
      </c>
      <c r="H5841" s="165">
        <f t="shared" si="101"/>
        <v>0.25603217158176944</v>
      </c>
    </row>
    <row r="5842" spans="1:8" x14ac:dyDescent="0.3">
      <c r="A5842" s="167" t="s">
        <v>7697</v>
      </c>
      <c r="B5842" s="168" t="s">
        <v>6752</v>
      </c>
      <c r="C5842" s="168" t="s">
        <v>7657</v>
      </c>
      <c r="D5842" s="171">
        <v>665</v>
      </c>
      <c r="E5842" s="171">
        <v>825</v>
      </c>
      <c r="F5842" s="171">
        <v>1460</v>
      </c>
      <c r="G5842" s="171">
        <v>3140</v>
      </c>
      <c r="H5842" s="165">
        <f t="shared" si="101"/>
        <v>0.26273885350318471</v>
      </c>
    </row>
    <row r="5843" spans="1:8" x14ac:dyDescent="0.3">
      <c r="A5843" s="167" t="s">
        <v>7697</v>
      </c>
      <c r="B5843" s="168" t="s">
        <v>6753</v>
      </c>
      <c r="C5843" s="168" t="s">
        <v>283</v>
      </c>
      <c r="D5843" s="171">
        <v>1000</v>
      </c>
      <c r="E5843" s="171">
        <v>2335</v>
      </c>
      <c r="F5843" s="171">
        <v>3505</v>
      </c>
      <c r="G5843" s="171">
        <v>5095</v>
      </c>
      <c r="H5843" s="165">
        <f t="shared" si="101"/>
        <v>0.45829244357212956</v>
      </c>
    </row>
    <row r="5844" spans="1:8" x14ac:dyDescent="0.3">
      <c r="A5844" s="167" t="s">
        <v>7697</v>
      </c>
      <c r="B5844" s="168" t="s">
        <v>6754</v>
      </c>
      <c r="C5844" s="168" t="s">
        <v>283</v>
      </c>
      <c r="D5844" s="171">
        <v>1550</v>
      </c>
      <c r="E5844" s="171">
        <v>2490</v>
      </c>
      <c r="F5844" s="171">
        <v>3855</v>
      </c>
      <c r="G5844" s="171">
        <v>5150</v>
      </c>
      <c r="H5844" s="165">
        <f t="shared" si="101"/>
        <v>0.48349514563106794</v>
      </c>
    </row>
    <row r="5845" spans="1:8" x14ac:dyDescent="0.3">
      <c r="A5845" s="167" t="s">
        <v>7697</v>
      </c>
      <c r="B5845" s="168" t="s">
        <v>6755</v>
      </c>
      <c r="C5845" s="168" t="s">
        <v>283</v>
      </c>
      <c r="D5845" s="171">
        <v>970</v>
      </c>
      <c r="E5845" s="171">
        <v>1525</v>
      </c>
      <c r="F5845" s="171">
        <v>1825</v>
      </c>
      <c r="G5845" s="171">
        <v>2520</v>
      </c>
      <c r="H5845" s="165">
        <f t="shared" si="101"/>
        <v>0.60515873015873012</v>
      </c>
    </row>
    <row r="5846" spans="1:8" x14ac:dyDescent="0.3">
      <c r="A5846" s="167" t="s">
        <v>7697</v>
      </c>
      <c r="B5846" s="168" t="s">
        <v>6756</v>
      </c>
      <c r="C5846" s="168" t="s">
        <v>283</v>
      </c>
      <c r="D5846" s="171">
        <v>1795</v>
      </c>
      <c r="E5846" s="171">
        <v>2655</v>
      </c>
      <c r="F5846" s="171">
        <v>3995</v>
      </c>
      <c r="G5846" s="171">
        <v>5430</v>
      </c>
      <c r="H5846" s="165">
        <f t="shared" si="101"/>
        <v>0.4889502762430939</v>
      </c>
    </row>
    <row r="5847" spans="1:8" x14ac:dyDescent="0.3">
      <c r="A5847" s="167" t="s">
        <v>7697</v>
      </c>
      <c r="B5847" s="168" t="s">
        <v>6757</v>
      </c>
      <c r="C5847" s="168" t="s">
        <v>283</v>
      </c>
      <c r="D5847" s="171">
        <v>640</v>
      </c>
      <c r="E5847" s="171">
        <v>1045</v>
      </c>
      <c r="F5847" s="171">
        <v>2405</v>
      </c>
      <c r="G5847" s="171">
        <v>4460</v>
      </c>
      <c r="H5847" s="165">
        <f t="shared" si="101"/>
        <v>0.23430493273542602</v>
      </c>
    </row>
    <row r="5848" spans="1:8" x14ac:dyDescent="0.3">
      <c r="A5848" s="167" t="s">
        <v>7697</v>
      </c>
      <c r="B5848" s="168" t="s">
        <v>6758</v>
      </c>
      <c r="C5848" s="168" t="s">
        <v>283</v>
      </c>
      <c r="D5848" s="171">
        <v>175</v>
      </c>
      <c r="E5848" s="171">
        <v>1010</v>
      </c>
      <c r="F5848" s="171">
        <v>1890</v>
      </c>
      <c r="G5848" s="171">
        <v>3555</v>
      </c>
      <c r="H5848" s="165">
        <f t="shared" si="101"/>
        <v>0.2841068917018284</v>
      </c>
    </row>
    <row r="5849" spans="1:8" x14ac:dyDescent="0.3">
      <c r="A5849" s="167" t="s">
        <v>7697</v>
      </c>
      <c r="B5849" s="168" t="s">
        <v>6759</v>
      </c>
      <c r="C5849" s="168" t="s">
        <v>283</v>
      </c>
      <c r="D5849" s="171">
        <v>405</v>
      </c>
      <c r="E5849" s="171">
        <v>920</v>
      </c>
      <c r="F5849" s="171">
        <v>1140</v>
      </c>
      <c r="G5849" s="171">
        <v>2735</v>
      </c>
      <c r="H5849" s="165">
        <f t="shared" si="101"/>
        <v>0.33638025594149906</v>
      </c>
    </row>
    <row r="5850" spans="1:8" x14ac:dyDescent="0.3">
      <c r="A5850" s="167" t="s">
        <v>7697</v>
      </c>
      <c r="B5850" s="168" t="s">
        <v>6760</v>
      </c>
      <c r="C5850" s="168" t="s">
        <v>283</v>
      </c>
      <c r="D5850" s="171">
        <v>1035</v>
      </c>
      <c r="E5850" s="171">
        <v>2010</v>
      </c>
      <c r="F5850" s="171">
        <v>3565</v>
      </c>
      <c r="G5850" s="171">
        <v>5655</v>
      </c>
      <c r="H5850" s="165">
        <f t="shared" si="101"/>
        <v>0.35543766578249336</v>
      </c>
    </row>
    <row r="5851" spans="1:8" x14ac:dyDescent="0.3">
      <c r="A5851" s="167" t="s">
        <v>7697</v>
      </c>
      <c r="B5851" s="168" t="s">
        <v>6761</v>
      </c>
      <c r="C5851" s="168" t="s">
        <v>283</v>
      </c>
      <c r="D5851" s="171">
        <v>450</v>
      </c>
      <c r="E5851" s="171">
        <v>780</v>
      </c>
      <c r="F5851" s="171">
        <v>1450</v>
      </c>
      <c r="G5851" s="171">
        <v>2300</v>
      </c>
      <c r="H5851" s="165">
        <f t="shared" si="101"/>
        <v>0.33913043478260868</v>
      </c>
    </row>
    <row r="5852" spans="1:8" x14ac:dyDescent="0.3">
      <c r="A5852" s="167" t="s">
        <v>7697</v>
      </c>
      <c r="B5852" s="168" t="s">
        <v>6762</v>
      </c>
      <c r="C5852" s="168" t="s">
        <v>283</v>
      </c>
      <c r="D5852" s="171">
        <v>610</v>
      </c>
      <c r="E5852" s="171">
        <v>1265</v>
      </c>
      <c r="F5852" s="171">
        <v>1740</v>
      </c>
      <c r="G5852" s="171">
        <v>2820</v>
      </c>
      <c r="H5852" s="165">
        <f t="shared" si="101"/>
        <v>0.44858156028368795</v>
      </c>
    </row>
    <row r="5853" spans="1:8" x14ac:dyDescent="0.3">
      <c r="A5853" s="167" t="s">
        <v>7697</v>
      </c>
      <c r="B5853" s="168" t="s">
        <v>6763</v>
      </c>
      <c r="C5853" s="168" t="s">
        <v>283</v>
      </c>
      <c r="D5853" s="171">
        <v>310</v>
      </c>
      <c r="E5853" s="171">
        <v>955</v>
      </c>
      <c r="F5853" s="171">
        <v>1710</v>
      </c>
      <c r="G5853" s="171">
        <v>3565</v>
      </c>
      <c r="H5853" s="165">
        <f t="shared" si="101"/>
        <v>0.26788218793828894</v>
      </c>
    </row>
    <row r="5854" spans="1:8" x14ac:dyDescent="0.3">
      <c r="A5854" s="167" t="s">
        <v>7697</v>
      </c>
      <c r="B5854" s="168" t="s">
        <v>6764</v>
      </c>
      <c r="C5854" s="168" t="s">
        <v>283</v>
      </c>
      <c r="D5854" s="171">
        <v>240</v>
      </c>
      <c r="E5854" s="171">
        <v>340</v>
      </c>
      <c r="F5854" s="171">
        <v>450</v>
      </c>
      <c r="G5854" s="171">
        <v>1650</v>
      </c>
      <c r="H5854" s="165">
        <f t="shared" si="101"/>
        <v>0.20606060606060606</v>
      </c>
    </row>
    <row r="5855" spans="1:8" x14ac:dyDescent="0.3">
      <c r="A5855" s="167" t="s">
        <v>7697</v>
      </c>
      <c r="B5855" s="168" t="s">
        <v>6765</v>
      </c>
      <c r="C5855" s="168" t="s">
        <v>283</v>
      </c>
      <c r="D5855" s="171">
        <v>955</v>
      </c>
      <c r="E5855" s="171">
        <v>2515</v>
      </c>
      <c r="F5855" s="171">
        <v>3340</v>
      </c>
      <c r="G5855" s="171">
        <v>5180</v>
      </c>
      <c r="H5855" s="165">
        <f t="shared" si="101"/>
        <v>0.48552123552123549</v>
      </c>
    </row>
    <row r="5856" spans="1:8" x14ac:dyDescent="0.3">
      <c r="A5856" s="167" t="s">
        <v>7697</v>
      </c>
      <c r="B5856" s="168" t="s">
        <v>6766</v>
      </c>
      <c r="C5856" s="168" t="s">
        <v>283</v>
      </c>
      <c r="D5856" s="171">
        <v>440</v>
      </c>
      <c r="E5856" s="171">
        <v>945</v>
      </c>
      <c r="F5856" s="171">
        <v>1465</v>
      </c>
      <c r="G5856" s="171">
        <v>2650</v>
      </c>
      <c r="H5856" s="165">
        <f t="shared" si="101"/>
        <v>0.35660377358490564</v>
      </c>
    </row>
    <row r="5857" spans="1:8" x14ac:dyDescent="0.3">
      <c r="A5857" s="167" t="s">
        <v>7697</v>
      </c>
      <c r="B5857" s="168" t="s">
        <v>6767</v>
      </c>
      <c r="C5857" s="168" t="s">
        <v>7658</v>
      </c>
      <c r="D5857" s="171">
        <v>1190</v>
      </c>
      <c r="E5857" s="171">
        <v>2285</v>
      </c>
      <c r="F5857" s="171">
        <v>3050</v>
      </c>
      <c r="G5857" s="171">
        <v>5690</v>
      </c>
      <c r="H5857" s="165">
        <f t="shared" si="101"/>
        <v>0.40158172231985939</v>
      </c>
    </row>
    <row r="5858" spans="1:8" x14ac:dyDescent="0.3">
      <c r="A5858" s="167" t="s">
        <v>7697</v>
      </c>
      <c r="B5858" s="168" t="s">
        <v>6768</v>
      </c>
      <c r="C5858" s="168" t="s">
        <v>7658</v>
      </c>
      <c r="D5858" s="171">
        <v>540</v>
      </c>
      <c r="E5858" s="171">
        <v>985</v>
      </c>
      <c r="F5858" s="171">
        <v>1705</v>
      </c>
      <c r="G5858" s="171">
        <v>3285</v>
      </c>
      <c r="H5858" s="165">
        <f t="shared" si="101"/>
        <v>0.29984779299847791</v>
      </c>
    </row>
    <row r="5859" spans="1:8" x14ac:dyDescent="0.3">
      <c r="A5859" s="167" t="s">
        <v>7697</v>
      </c>
      <c r="B5859" s="168" t="s">
        <v>6769</v>
      </c>
      <c r="C5859" s="168" t="s">
        <v>7658</v>
      </c>
      <c r="D5859" s="171">
        <v>585</v>
      </c>
      <c r="E5859" s="171">
        <v>955</v>
      </c>
      <c r="F5859" s="171">
        <v>2140</v>
      </c>
      <c r="G5859" s="171">
        <v>3330</v>
      </c>
      <c r="H5859" s="165">
        <f t="shared" si="101"/>
        <v>0.28678678678678676</v>
      </c>
    </row>
    <row r="5860" spans="1:8" x14ac:dyDescent="0.3">
      <c r="A5860" s="167" t="s">
        <v>7697</v>
      </c>
      <c r="B5860" s="168" t="s">
        <v>6770</v>
      </c>
      <c r="C5860" s="168" t="s">
        <v>7658</v>
      </c>
      <c r="D5860" s="171">
        <v>700</v>
      </c>
      <c r="E5860" s="171">
        <v>1185</v>
      </c>
      <c r="F5860" s="171">
        <v>1630</v>
      </c>
      <c r="G5860" s="171">
        <v>2050</v>
      </c>
      <c r="H5860" s="165">
        <f t="shared" si="101"/>
        <v>0.57804878048780484</v>
      </c>
    </row>
    <row r="5861" spans="1:8" x14ac:dyDescent="0.3">
      <c r="A5861" s="167" t="s">
        <v>7697</v>
      </c>
      <c r="B5861" s="168" t="s">
        <v>6771</v>
      </c>
      <c r="C5861" s="168" t="s">
        <v>7658</v>
      </c>
      <c r="D5861" s="171">
        <v>1645</v>
      </c>
      <c r="E5861" s="171">
        <v>2930</v>
      </c>
      <c r="F5861" s="171">
        <v>3385</v>
      </c>
      <c r="G5861" s="171">
        <v>3945</v>
      </c>
      <c r="H5861" s="165">
        <f t="shared" si="101"/>
        <v>0.74271229404309247</v>
      </c>
    </row>
    <row r="5862" spans="1:8" x14ac:dyDescent="0.3">
      <c r="A5862" s="167" t="s">
        <v>7697</v>
      </c>
      <c r="B5862" s="168" t="s">
        <v>6772</v>
      </c>
      <c r="C5862" s="168" t="s">
        <v>7658</v>
      </c>
      <c r="D5862" s="171">
        <v>745</v>
      </c>
      <c r="E5862" s="171">
        <v>1515</v>
      </c>
      <c r="F5862" s="171">
        <v>1995</v>
      </c>
      <c r="G5862" s="171">
        <v>3125</v>
      </c>
      <c r="H5862" s="165">
        <f t="shared" si="101"/>
        <v>0.48480000000000001</v>
      </c>
    </row>
    <row r="5863" spans="1:8" x14ac:dyDescent="0.3">
      <c r="A5863" s="167" t="s">
        <v>7697</v>
      </c>
      <c r="B5863" s="168" t="s">
        <v>6773</v>
      </c>
      <c r="C5863" s="168" t="s">
        <v>7658</v>
      </c>
      <c r="D5863" s="171">
        <v>720</v>
      </c>
      <c r="E5863" s="171">
        <v>1185</v>
      </c>
      <c r="F5863" s="171">
        <v>1780</v>
      </c>
      <c r="G5863" s="171">
        <v>3640</v>
      </c>
      <c r="H5863" s="165">
        <f t="shared" si="101"/>
        <v>0.32554945054945056</v>
      </c>
    </row>
    <row r="5864" spans="1:8" x14ac:dyDescent="0.3">
      <c r="A5864" s="167" t="s">
        <v>7697</v>
      </c>
      <c r="B5864" s="168" t="s">
        <v>6774</v>
      </c>
      <c r="C5864" s="168" t="s">
        <v>7658</v>
      </c>
      <c r="D5864" s="171">
        <v>615</v>
      </c>
      <c r="E5864" s="171">
        <v>1720</v>
      </c>
      <c r="F5864" s="171">
        <v>2120</v>
      </c>
      <c r="G5864" s="171">
        <v>4250</v>
      </c>
      <c r="H5864" s="165">
        <f t="shared" si="101"/>
        <v>0.40470588235294119</v>
      </c>
    </row>
    <row r="5865" spans="1:8" x14ac:dyDescent="0.3">
      <c r="A5865" s="167" t="s">
        <v>7697</v>
      </c>
      <c r="B5865" s="168" t="s">
        <v>6775</v>
      </c>
      <c r="C5865" s="168" t="s">
        <v>7658</v>
      </c>
      <c r="D5865" s="171">
        <v>925</v>
      </c>
      <c r="E5865" s="171">
        <v>1990</v>
      </c>
      <c r="F5865" s="171">
        <v>2550</v>
      </c>
      <c r="G5865" s="171">
        <v>4055</v>
      </c>
      <c r="H5865" s="165">
        <f t="shared" si="101"/>
        <v>0.49075215782983972</v>
      </c>
    </row>
    <row r="5866" spans="1:8" x14ac:dyDescent="0.3">
      <c r="A5866" s="167" t="s">
        <v>7697</v>
      </c>
      <c r="B5866" s="168" t="s">
        <v>6776</v>
      </c>
      <c r="C5866" s="168" t="s">
        <v>7658</v>
      </c>
      <c r="D5866" s="171">
        <v>605</v>
      </c>
      <c r="E5866" s="171">
        <v>795</v>
      </c>
      <c r="F5866" s="171">
        <v>1210</v>
      </c>
      <c r="G5866" s="171">
        <v>2705</v>
      </c>
      <c r="H5866" s="165">
        <f t="shared" si="101"/>
        <v>0.29390018484288355</v>
      </c>
    </row>
    <row r="5867" spans="1:8" x14ac:dyDescent="0.3">
      <c r="A5867" s="167" t="s">
        <v>7697</v>
      </c>
      <c r="B5867" s="168" t="s">
        <v>6777</v>
      </c>
      <c r="C5867" s="168" t="s">
        <v>7658</v>
      </c>
      <c r="D5867" s="171">
        <v>875</v>
      </c>
      <c r="E5867" s="171">
        <v>1155</v>
      </c>
      <c r="F5867" s="171">
        <v>1610</v>
      </c>
      <c r="G5867" s="171">
        <v>2985</v>
      </c>
      <c r="H5867" s="165">
        <f t="shared" si="101"/>
        <v>0.38693467336683418</v>
      </c>
    </row>
    <row r="5868" spans="1:8" x14ac:dyDescent="0.3">
      <c r="A5868" s="167" t="s">
        <v>7697</v>
      </c>
      <c r="B5868" s="168" t="s">
        <v>6778</v>
      </c>
      <c r="C5868" s="168" t="s">
        <v>7658</v>
      </c>
      <c r="D5868" s="171">
        <v>1015</v>
      </c>
      <c r="E5868" s="171">
        <v>1785</v>
      </c>
      <c r="F5868" s="171">
        <v>2475</v>
      </c>
      <c r="G5868" s="171">
        <v>4315</v>
      </c>
      <c r="H5868" s="165">
        <f t="shared" si="101"/>
        <v>0.41367323290845887</v>
      </c>
    </row>
    <row r="5869" spans="1:8" x14ac:dyDescent="0.3">
      <c r="A5869" s="167" t="s">
        <v>7697</v>
      </c>
      <c r="B5869" s="168" t="s">
        <v>6779</v>
      </c>
      <c r="C5869" s="168" t="s">
        <v>7658</v>
      </c>
      <c r="D5869" s="171">
        <v>740</v>
      </c>
      <c r="E5869" s="171">
        <v>1470</v>
      </c>
      <c r="F5869" s="171">
        <v>3070</v>
      </c>
      <c r="G5869" s="171">
        <v>4410</v>
      </c>
      <c r="H5869" s="165">
        <f t="shared" si="101"/>
        <v>0.33333333333333331</v>
      </c>
    </row>
    <row r="5870" spans="1:8" x14ac:dyDescent="0.3">
      <c r="A5870" s="167" t="s">
        <v>7697</v>
      </c>
      <c r="B5870" s="168" t="s">
        <v>6780</v>
      </c>
      <c r="C5870" s="168" t="s">
        <v>7658</v>
      </c>
      <c r="D5870" s="171">
        <v>670</v>
      </c>
      <c r="E5870" s="171">
        <v>1180</v>
      </c>
      <c r="F5870" s="171">
        <v>2240</v>
      </c>
      <c r="G5870" s="171">
        <v>4350</v>
      </c>
      <c r="H5870" s="165">
        <f t="shared" si="101"/>
        <v>0.27126436781609198</v>
      </c>
    </row>
    <row r="5871" spans="1:8" x14ac:dyDescent="0.3">
      <c r="A5871" s="167" t="s">
        <v>7697</v>
      </c>
      <c r="B5871" s="168" t="s">
        <v>6781</v>
      </c>
      <c r="C5871" s="168" t="s">
        <v>7659</v>
      </c>
      <c r="D5871" s="171">
        <v>1035</v>
      </c>
      <c r="E5871" s="171">
        <v>2090</v>
      </c>
      <c r="F5871" s="171">
        <v>2695</v>
      </c>
      <c r="G5871" s="171">
        <v>4090</v>
      </c>
      <c r="H5871" s="165">
        <f t="shared" si="101"/>
        <v>0.51100244498777503</v>
      </c>
    </row>
    <row r="5872" spans="1:8" x14ac:dyDescent="0.3">
      <c r="A5872" s="167" t="s">
        <v>7697</v>
      </c>
      <c r="B5872" s="168" t="s">
        <v>6782</v>
      </c>
      <c r="C5872" s="168" t="s">
        <v>7659</v>
      </c>
      <c r="D5872" s="171">
        <v>745</v>
      </c>
      <c r="E5872" s="171">
        <v>1120</v>
      </c>
      <c r="F5872" s="171">
        <v>1460</v>
      </c>
      <c r="G5872" s="171">
        <v>2445</v>
      </c>
      <c r="H5872" s="165">
        <f t="shared" si="101"/>
        <v>0.45807770961145194</v>
      </c>
    </row>
    <row r="5873" spans="1:8" x14ac:dyDescent="0.3">
      <c r="A5873" s="167" t="s">
        <v>7697</v>
      </c>
      <c r="B5873" s="168" t="s">
        <v>6783</v>
      </c>
      <c r="C5873" s="168" t="s">
        <v>7659</v>
      </c>
      <c r="D5873" s="171">
        <v>790</v>
      </c>
      <c r="E5873" s="171">
        <v>1255</v>
      </c>
      <c r="F5873" s="171">
        <v>2040</v>
      </c>
      <c r="G5873" s="171">
        <v>2870</v>
      </c>
      <c r="H5873" s="165">
        <f t="shared" si="101"/>
        <v>0.43728222996515681</v>
      </c>
    </row>
    <row r="5874" spans="1:8" x14ac:dyDescent="0.3">
      <c r="A5874" s="167" t="s">
        <v>7697</v>
      </c>
      <c r="B5874" s="168" t="s">
        <v>6784</v>
      </c>
      <c r="C5874" s="168" t="s">
        <v>7659</v>
      </c>
      <c r="D5874" s="171">
        <v>655</v>
      </c>
      <c r="E5874" s="171">
        <v>1095</v>
      </c>
      <c r="F5874" s="171">
        <v>1520</v>
      </c>
      <c r="G5874" s="171">
        <v>2120</v>
      </c>
      <c r="H5874" s="165">
        <f t="shared" si="101"/>
        <v>0.51650943396226412</v>
      </c>
    </row>
    <row r="5875" spans="1:8" x14ac:dyDescent="0.3">
      <c r="A5875" s="167" t="s">
        <v>7697</v>
      </c>
      <c r="B5875" s="168" t="s">
        <v>6785</v>
      </c>
      <c r="C5875" s="168" t="s">
        <v>7659</v>
      </c>
      <c r="D5875" s="171">
        <v>555</v>
      </c>
      <c r="E5875" s="171">
        <v>915</v>
      </c>
      <c r="F5875" s="171">
        <v>1465</v>
      </c>
      <c r="G5875" s="171">
        <v>2240</v>
      </c>
      <c r="H5875" s="165">
        <f t="shared" si="101"/>
        <v>0.40848214285714285</v>
      </c>
    </row>
    <row r="5876" spans="1:8" x14ac:dyDescent="0.3">
      <c r="A5876" s="167" t="s">
        <v>7697</v>
      </c>
      <c r="B5876" s="168" t="s">
        <v>6786</v>
      </c>
      <c r="C5876" s="168" t="s">
        <v>7659</v>
      </c>
      <c r="D5876" s="171">
        <v>1560</v>
      </c>
      <c r="E5876" s="171">
        <v>2260</v>
      </c>
      <c r="F5876" s="171">
        <v>3480</v>
      </c>
      <c r="G5876" s="171">
        <v>4755</v>
      </c>
      <c r="H5876" s="165">
        <f t="shared" si="101"/>
        <v>0.47528916929547843</v>
      </c>
    </row>
    <row r="5877" spans="1:8" x14ac:dyDescent="0.3">
      <c r="A5877" s="167" t="s">
        <v>7697</v>
      </c>
      <c r="B5877" s="168" t="s">
        <v>6787</v>
      </c>
      <c r="C5877" s="168" t="s">
        <v>7659</v>
      </c>
      <c r="D5877" s="171">
        <v>520</v>
      </c>
      <c r="E5877" s="171">
        <v>1380</v>
      </c>
      <c r="F5877" s="171">
        <v>2250</v>
      </c>
      <c r="G5877" s="171">
        <v>3720</v>
      </c>
      <c r="H5877" s="165">
        <f t="shared" si="101"/>
        <v>0.37096774193548387</v>
      </c>
    </row>
    <row r="5878" spans="1:8" x14ac:dyDescent="0.3">
      <c r="A5878" s="167" t="s">
        <v>7697</v>
      </c>
      <c r="B5878" s="168" t="s">
        <v>6788</v>
      </c>
      <c r="C5878" s="168" t="s">
        <v>7659</v>
      </c>
      <c r="D5878" s="171">
        <v>755</v>
      </c>
      <c r="E5878" s="171">
        <v>1340</v>
      </c>
      <c r="F5878" s="171">
        <v>1690</v>
      </c>
      <c r="G5878" s="171">
        <v>3225</v>
      </c>
      <c r="H5878" s="165">
        <f t="shared" si="101"/>
        <v>0.41550387596899224</v>
      </c>
    </row>
    <row r="5879" spans="1:8" x14ac:dyDescent="0.3">
      <c r="A5879" s="167" t="s">
        <v>7697</v>
      </c>
      <c r="B5879" s="168" t="s">
        <v>6789</v>
      </c>
      <c r="C5879" s="168" t="s">
        <v>7660</v>
      </c>
      <c r="D5879" s="171">
        <v>1435</v>
      </c>
      <c r="E5879" s="171">
        <v>2420</v>
      </c>
      <c r="F5879" s="171">
        <v>3455</v>
      </c>
      <c r="G5879" s="171">
        <v>4985</v>
      </c>
      <c r="H5879" s="165">
        <f t="shared" si="101"/>
        <v>0.48545636910732198</v>
      </c>
    </row>
    <row r="5880" spans="1:8" x14ac:dyDescent="0.3">
      <c r="A5880" s="167" t="s">
        <v>7697</v>
      </c>
      <c r="B5880" s="168" t="s">
        <v>6790</v>
      </c>
      <c r="C5880" s="168" t="s">
        <v>7660</v>
      </c>
      <c r="D5880" s="171">
        <v>775</v>
      </c>
      <c r="E5880" s="171">
        <v>1390</v>
      </c>
      <c r="F5880" s="171">
        <v>2180</v>
      </c>
      <c r="G5880" s="171">
        <v>5620</v>
      </c>
      <c r="H5880" s="165">
        <f t="shared" si="101"/>
        <v>0.24733096085409254</v>
      </c>
    </row>
    <row r="5881" spans="1:8" x14ac:dyDescent="0.3">
      <c r="A5881" s="167" t="s">
        <v>7697</v>
      </c>
      <c r="B5881" s="168" t="s">
        <v>6791</v>
      </c>
      <c r="C5881" s="168" t="s">
        <v>7660</v>
      </c>
      <c r="D5881" s="171">
        <v>1595</v>
      </c>
      <c r="E5881" s="171">
        <v>3200</v>
      </c>
      <c r="F5881" s="171">
        <v>3635</v>
      </c>
      <c r="G5881" s="171">
        <v>4320</v>
      </c>
      <c r="H5881" s="165">
        <f t="shared" si="101"/>
        <v>0.7407407407407407</v>
      </c>
    </row>
    <row r="5882" spans="1:8" x14ac:dyDescent="0.3">
      <c r="A5882" s="167" t="s">
        <v>7697</v>
      </c>
      <c r="B5882" s="168" t="s">
        <v>6792</v>
      </c>
      <c r="C5882" s="168" t="s">
        <v>7660</v>
      </c>
      <c r="D5882" s="171">
        <v>895</v>
      </c>
      <c r="E5882" s="171">
        <v>1880</v>
      </c>
      <c r="F5882" s="171">
        <v>2780</v>
      </c>
      <c r="G5882" s="171">
        <v>4055</v>
      </c>
      <c r="H5882" s="165">
        <f t="shared" si="101"/>
        <v>0.46362515413070282</v>
      </c>
    </row>
    <row r="5883" spans="1:8" x14ac:dyDescent="0.3">
      <c r="A5883" s="167" t="s">
        <v>7697</v>
      </c>
      <c r="B5883" s="168" t="s">
        <v>6793</v>
      </c>
      <c r="C5883" s="168" t="s">
        <v>7660</v>
      </c>
      <c r="D5883" s="171">
        <v>810</v>
      </c>
      <c r="E5883" s="171">
        <v>1490</v>
      </c>
      <c r="F5883" s="171">
        <v>2560</v>
      </c>
      <c r="G5883" s="171">
        <v>4835</v>
      </c>
      <c r="H5883" s="165">
        <f t="shared" si="101"/>
        <v>0.3081695966907963</v>
      </c>
    </row>
    <row r="5884" spans="1:8" x14ac:dyDescent="0.3">
      <c r="A5884" s="167" t="s">
        <v>7697</v>
      </c>
      <c r="B5884" s="168" t="s">
        <v>6794</v>
      </c>
      <c r="C5884" s="168" t="s">
        <v>7661</v>
      </c>
      <c r="D5884" s="171">
        <v>1170</v>
      </c>
      <c r="E5884" s="171">
        <v>1660</v>
      </c>
      <c r="F5884" s="171">
        <v>2130</v>
      </c>
      <c r="G5884" s="171">
        <v>3540</v>
      </c>
      <c r="H5884" s="165">
        <f t="shared" si="101"/>
        <v>0.46892655367231639</v>
      </c>
    </row>
    <row r="5885" spans="1:8" x14ac:dyDescent="0.3">
      <c r="A5885" s="167" t="s">
        <v>7697</v>
      </c>
      <c r="B5885" s="168" t="s">
        <v>6795</v>
      </c>
      <c r="C5885" s="168" t="s">
        <v>7661</v>
      </c>
      <c r="D5885" s="171">
        <v>2065</v>
      </c>
      <c r="E5885" s="171">
        <v>2865</v>
      </c>
      <c r="F5885" s="171">
        <v>4050</v>
      </c>
      <c r="G5885" s="171">
        <v>6380</v>
      </c>
      <c r="H5885" s="165">
        <f t="shared" si="101"/>
        <v>0.44905956112852663</v>
      </c>
    </row>
    <row r="5886" spans="1:8" x14ac:dyDescent="0.3">
      <c r="A5886" s="167" t="s">
        <v>7697</v>
      </c>
      <c r="B5886" s="168" t="s">
        <v>6796</v>
      </c>
      <c r="C5886" s="168" t="s">
        <v>7661</v>
      </c>
      <c r="D5886" s="171">
        <v>1030</v>
      </c>
      <c r="E5886" s="171">
        <v>1445</v>
      </c>
      <c r="F5886" s="171">
        <v>2050</v>
      </c>
      <c r="G5886" s="171">
        <v>3890</v>
      </c>
      <c r="H5886" s="165">
        <f t="shared" si="101"/>
        <v>0.37146529562982006</v>
      </c>
    </row>
    <row r="5887" spans="1:8" x14ac:dyDescent="0.3">
      <c r="A5887" s="167" t="s">
        <v>7697</v>
      </c>
      <c r="B5887" s="168" t="s">
        <v>6797</v>
      </c>
      <c r="C5887" s="168" t="s">
        <v>7661</v>
      </c>
      <c r="D5887" s="171">
        <v>1365</v>
      </c>
      <c r="E5887" s="171">
        <v>2190</v>
      </c>
      <c r="F5887" s="171">
        <v>2800</v>
      </c>
      <c r="G5887" s="171">
        <v>3510</v>
      </c>
      <c r="H5887" s="165">
        <f t="shared" si="101"/>
        <v>0.62393162393162394</v>
      </c>
    </row>
    <row r="5888" spans="1:8" x14ac:dyDescent="0.3">
      <c r="A5888" s="167" t="s">
        <v>7697</v>
      </c>
      <c r="B5888" s="168" t="s">
        <v>6798</v>
      </c>
      <c r="C5888" s="168" t="s">
        <v>7661</v>
      </c>
      <c r="D5888" s="171">
        <v>2455</v>
      </c>
      <c r="E5888" s="171">
        <v>3530</v>
      </c>
      <c r="F5888" s="171">
        <v>3625</v>
      </c>
      <c r="G5888" s="171">
        <v>3895</v>
      </c>
      <c r="H5888" s="165">
        <f t="shared" si="101"/>
        <v>0.90629011553273431</v>
      </c>
    </row>
    <row r="5889" spans="1:8" x14ac:dyDescent="0.3">
      <c r="A5889" s="167" t="s">
        <v>7697</v>
      </c>
      <c r="B5889" s="168" t="s">
        <v>6799</v>
      </c>
      <c r="C5889" s="168" t="s">
        <v>7661</v>
      </c>
      <c r="D5889" s="171">
        <v>775</v>
      </c>
      <c r="E5889" s="171">
        <v>1030</v>
      </c>
      <c r="F5889" s="171">
        <v>1430</v>
      </c>
      <c r="G5889" s="171">
        <v>1820</v>
      </c>
      <c r="H5889" s="165">
        <f t="shared" si="101"/>
        <v>0.56593406593406592</v>
      </c>
    </row>
    <row r="5890" spans="1:8" x14ac:dyDescent="0.3">
      <c r="A5890" s="167" t="s">
        <v>7697</v>
      </c>
      <c r="B5890" s="168" t="s">
        <v>6800</v>
      </c>
      <c r="C5890" s="168" t="s">
        <v>7661</v>
      </c>
      <c r="D5890" s="171">
        <v>1160</v>
      </c>
      <c r="E5890" s="171">
        <v>1560</v>
      </c>
      <c r="F5890" s="171">
        <v>1970</v>
      </c>
      <c r="G5890" s="171">
        <v>2290</v>
      </c>
      <c r="H5890" s="165">
        <f t="shared" si="101"/>
        <v>0.68122270742358082</v>
      </c>
    </row>
    <row r="5891" spans="1:8" x14ac:dyDescent="0.3">
      <c r="A5891" s="167" t="s">
        <v>7697</v>
      </c>
      <c r="B5891" s="168" t="s">
        <v>6801</v>
      </c>
      <c r="C5891" s="168" t="s">
        <v>7661</v>
      </c>
      <c r="D5891" s="171">
        <v>490</v>
      </c>
      <c r="E5891" s="171">
        <v>665</v>
      </c>
      <c r="F5891" s="171">
        <v>825</v>
      </c>
      <c r="G5891" s="171">
        <v>940</v>
      </c>
      <c r="H5891" s="165">
        <f t="shared" si="101"/>
        <v>0.70744680851063835</v>
      </c>
    </row>
    <row r="5892" spans="1:8" x14ac:dyDescent="0.3">
      <c r="A5892" s="167" t="s">
        <v>7697</v>
      </c>
      <c r="B5892" s="168" t="s">
        <v>6802</v>
      </c>
      <c r="C5892" s="168" t="s">
        <v>7661</v>
      </c>
      <c r="D5892" s="171">
        <v>1125</v>
      </c>
      <c r="E5892" s="171">
        <v>1680</v>
      </c>
      <c r="F5892" s="171">
        <v>1755</v>
      </c>
      <c r="G5892" s="171">
        <v>2105</v>
      </c>
      <c r="H5892" s="165">
        <f t="shared" ref="H5892:H5955" si="102">E5892/G5892</f>
        <v>0.79809976247030878</v>
      </c>
    </row>
    <row r="5893" spans="1:8" x14ac:dyDescent="0.3">
      <c r="A5893" s="167" t="s">
        <v>7697</v>
      </c>
      <c r="B5893" s="168" t="s">
        <v>6803</v>
      </c>
      <c r="C5893" s="168" t="s">
        <v>7661</v>
      </c>
      <c r="D5893" s="171">
        <v>820</v>
      </c>
      <c r="E5893" s="171">
        <v>1405</v>
      </c>
      <c r="F5893" s="171">
        <v>1780</v>
      </c>
      <c r="G5893" s="171">
        <v>1980</v>
      </c>
      <c r="H5893" s="165">
        <f t="shared" si="102"/>
        <v>0.70959595959595956</v>
      </c>
    </row>
    <row r="5894" spans="1:8" x14ac:dyDescent="0.3">
      <c r="A5894" s="167" t="s">
        <v>7697</v>
      </c>
      <c r="B5894" s="168" t="s">
        <v>6804</v>
      </c>
      <c r="C5894" s="168" t="s">
        <v>7661</v>
      </c>
      <c r="D5894" s="171">
        <v>690</v>
      </c>
      <c r="E5894" s="171">
        <v>795</v>
      </c>
      <c r="F5894" s="171">
        <v>925</v>
      </c>
      <c r="G5894" s="171">
        <v>1115</v>
      </c>
      <c r="H5894" s="165">
        <f t="shared" si="102"/>
        <v>0.71300448430493268</v>
      </c>
    </row>
    <row r="5895" spans="1:8" x14ac:dyDescent="0.3">
      <c r="A5895" s="167" t="s">
        <v>7697</v>
      </c>
      <c r="B5895" s="168" t="s">
        <v>6805</v>
      </c>
      <c r="C5895" s="168" t="s">
        <v>7661</v>
      </c>
      <c r="D5895" s="171">
        <v>1180</v>
      </c>
      <c r="E5895" s="171">
        <v>2425</v>
      </c>
      <c r="F5895" s="171">
        <v>3840</v>
      </c>
      <c r="G5895" s="171">
        <v>5440</v>
      </c>
      <c r="H5895" s="165">
        <f t="shared" si="102"/>
        <v>0.44577205882352944</v>
      </c>
    </row>
    <row r="5896" spans="1:8" x14ac:dyDescent="0.3">
      <c r="A5896" s="167" t="s">
        <v>7697</v>
      </c>
      <c r="B5896" s="168" t="s">
        <v>6806</v>
      </c>
      <c r="C5896" s="168" t="s">
        <v>7661</v>
      </c>
      <c r="D5896" s="171">
        <v>400</v>
      </c>
      <c r="E5896" s="171">
        <v>655</v>
      </c>
      <c r="F5896" s="171">
        <v>965</v>
      </c>
      <c r="G5896" s="171">
        <v>1910</v>
      </c>
      <c r="H5896" s="165">
        <f t="shared" si="102"/>
        <v>0.34293193717277487</v>
      </c>
    </row>
    <row r="5897" spans="1:8" x14ac:dyDescent="0.3">
      <c r="A5897" s="167" t="s">
        <v>7697</v>
      </c>
      <c r="B5897" s="168" t="s">
        <v>6807</v>
      </c>
      <c r="C5897" s="168" t="s">
        <v>7661</v>
      </c>
      <c r="D5897" s="171">
        <v>385</v>
      </c>
      <c r="E5897" s="171">
        <v>725</v>
      </c>
      <c r="F5897" s="171">
        <v>1165</v>
      </c>
      <c r="G5897" s="171">
        <v>2485</v>
      </c>
      <c r="H5897" s="165">
        <f t="shared" si="102"/>
        <v>0.29175050301810868</v>
      </c>
    </row>
    <row r="5898" spans="1:8" x14ac:dyDescent="0.3">
      <c r="A5898" s="167" t="s">
        <v>7697</v>
      </c>
      <c r="B5898" s="168" t="s">
        <v>6808</v>
      </c>
      <c r="C5898" s="168" t="s">
        <v>7661</v>
      </c>
      <c r="D5898" s="171">
        <v>2015</v>
      </c>
      <c r="E5898" s="171">
        <v>2355</v>
      </c>
      <c r="F5898" s="171">
        <v>3445</v>
      </c>
      <c r="G5898" s="171">
        <v>5780</v>
      </c>
      <c r="H5898" s="165">
        <f t="shared" si="102"/>
        <v>0.40743944636678203</v>
      </c>
    </row>
    <row r="5899" spans="1:8" x14ac:dyDescent="0.3">
      <c r="A5899" s="167" t="s">
        <v>7697</v>
      </c>
      <c r="B5899" s="168" t="s">
        <v>6809</v>
      </c>
      <c r="C5899" s="168" t="s">
        <v>7661</v>
      </c>
      <c r="D5899" s="171">
        <v>885</v>
      </c>
      <c r="E5899" s="171">
        <v>1360</v>
      </c>
      <c r="F5899" s="171">
        <v>2335</v>
      </c>
      <c r="G5899" s="171">
        <v>5980</v>
      </c>
      <c r="H5899" s="165">
        <f t="shared" si="102"/>
        <v>0.22742474916387959</v>
      </c>
    </row>
    <row r="5900" spans="1:8" x14ac:dyDescent="0.3">
      <c r="A5900" s="167" t="s">
        <v>7697</v>
      </c>
      <c r="B5900" s="168" t="s">
        <v>6810</v>
      </c>
      <c r="C5900" s="168" t="s">
        <v>7661</v>
      </c>
      <c r="D5900" s="171">
        <v>345</v>
      </c>
      <c r="E5900" s="171">
        <v>1120</v>
      </c>
      <c r="F5900" s="171">
        <v>1520</v>
      </c>
      <c r="G5900" s="171">
        <v>2995</v>
      </c>
      <c r="H5900" s="165">
        <f t="shared" si="102"/>
        <v>0.37395659432387313</v>
      </c>
    </row>
    <row r="5901" spans="1:8" x14ac:dyDescent="0.3">
      <c r="A5901" s="167" t="s">
        <v>7697</v>
      </c>
      <c r="B5901" s="168" t="s">
        <v>6811</v>
      </c>
      <c r="C5901" s="168" t="s">
        <v>7661</v>
      </c>
      <c r="D5901" s="171">
        <v>425</v>
      </c>
      <c r="E5901" s="171">
        <v>605</v>
      </c>
      <c r="F5901" s="171">
        <v>1035</v>
      </c>
      <c r="G5901" s="171">
        <v>2775</v>
      </c>
      <c r="H5901" s="165">
        <f t="shared" si="102"/>
        <v>0.21801801801801801</v>
      </c>
    </row>
    <row r="5902" spans="1:8" x14ac:dyDescent="0.3">
      <c r="A5902" s="167" t="s">
        <v>7697</v>
      </c>
      <c r="B5902" s="168" t="s">
        <v>6812</v>
      </c>
      <c r="C5902" s="168" t="s">
        <v>7661</v>
      </c>
      <c r="D5902" s="171">
        <v>475</v>
      </c>
      <c r="E5902" s="171">
        <v>1025</v>
      </c>
      <c r="F5902" s="171">
        <v>1270</v>
      </c>
      <c r="G5902" s="171">
        <v>2250</v>
      </c>
      <c r="H5902" s="165">
        <f t="shared" si="102"/>
        <v>0.45555555555555555</v>
      </c>
    </row>
    <row r="5903" spans="1:8" x14ac:dyDescent="0.3">
      <c r="A5903" s="167" t="s">
        <v>7697</v>
      </c>
      <c r="B5903" s="168" t="s">
        <v>6813</v>
      </c>
      <c r="C5903" s="168" t="s">
        <v>7661</v>
      </c>
      <c r="D5903" s="171">
        <v>1140</v>
      </c>
      <c r="E5903" s="171">
        <v>1640</v>
      </c>
      <c r="F5903" s="171">
        <v>2895</v>
      </c>
      <c r="G5903" s="171">
        <v>5725</v>
      </c>
      <c r="H5903" s="165">
        <f t="shared" si="102"/>
        <v>0.28646288209606985</v>
      </c>
    </row>
    <row r="5904" spans="1:8" x14ac:dyDescent="0.3">
      <c r="A5904" s="167" t="s">
        <v>7697</v>
      </c>
      <c r="B5904" s="168" t="s">
        <v>6814</v>
      </c>
      <c r="C5904" s="168" t="s">
        <v>7661</v>
      </c>
      <c r="D5904" s="171">
        <v>255</v>
      </c>
      <c r="E5904" s="171">
        <v>350</v>
      </c>
      <c r="F5904" s="171">
        <v>695</v>
      </c>
      <c r="G5904" s="171">
        <v>2125</v>
      </c>
      <c r="H5904" s="165">
        <f t="shared" si="102"/>
        <v>0.16470588235294117</v>
      </c>
    </row>
    <row r="5905" spans="1:8" x14ac:dyDescent="0.3">
      <c r="A5905" s="167" t="s">
        <v>7697</v>
      </c>
      <c r="B5905" s="168" t="s">
        <v>6815</v>
      </c>
      <c r="C5905" s="168" t="s">
        <v>7661</v>
      </c>
      <c r="D5905" s="171">
        <v>265</v>
      </c>
      <c r="E5905" s="171">
        <v>345</v>
      </c>
      <c r="F5905" s="171">
        <v>495</v>
      </c>
      <c r="G5905" s="171">
        <v>1410</v>
      </c>
      <c r="H5905" s="165">
        <f t="shared" si="102"/>
        <v>0.24468085106382978</v>
      </c>
    </row>
    <row r="5906" spans="1:8" x14ac:dyDescent="0.3">
      <c r="A5906" s="167" t="s">
        <v>7697</v>
      </c>
      <c r="B5906" s="168" t="s">
        <v>6816</v>
      </c>
      <c r="C5906" s="168" t="s">
        <v>7661</v>
      </c>
      <c r="D5906" s="171">
        <v>500</v>
      </c>
      <c r="E5906" s="171">
        <v>1140</v>
      </c>
      <c r="F5906" s="171">
        <v>1875</v>
      </c>
      <c r="G5906" s="171">
        <v>6800</v>
      </c>
      <c r="H5906" s="165">
        <f t="shared" si="102"/>
        <v>0.1676470588235294</v>
      </c>
    </row>
    <row r="5907" spans="1:8" x14ac:dyDescent="0.3">
      <c r="A5907" s="167" t="s">
        <v>7697</v>
      </c>
      <c r="B5907" s="168" t="s">
        <v>6817</v>
      </c>
      <c r="C5907" s="168" t="s">
        <v>7661</v>
      </c>
      <c r="D5907" s="171">
        <v>55</v>
      </c>
      <c r="E5907" s="171">
        <v>330</v>
      </c>
      <c r="F5907" s="171">
        <v>805</v>
      </c>
      <c r="G5907" s="171">
        <v>2160</v>
      </c>
      <c r="H5907" s="165">
        <f t="shared" si="102"/>
        <v>0.15277777777777779</v>
      </c>
    </row>
    <row r="5908" spans="1:8" x14ac:dyDescent="0.3">
      <c r="A5908" s="167" t="s">
        <v>7697</v>
      </c>
      <c r="B5908" s="168" t="s">
        <v>6818</v>
      </c>
      <c r="C5908" s="168" t="s">
        <v>7661</v>
      </c>
      <c r="D5908" s="171">
        <v>645</v>
      </c>
      <c r="E5908" s="171">
        <v>1505</v>
      </c>
      <c r="F5908" s="171">
        <v>3355</v>
      </c>
      <c r="G5908" s="171">
        <v>5995</v>
      </c>
      <c r="H5908" s="165">
        <f t="shared" si="102"/>
        <v>0.2510425354462052</v>
      </c>
    </row>
    <row r="5909" spans="1:8" x14ac:dyDescent="0.3">
      <c r="A5909" s="167" t="s">
        <v>7697</v>
      </c>
      <c r="B5909" s="168" t="s">
        <v>6819</v>
      </c>
      <c r="C5909" s="168" t="s">
        <v>7661</v>
      </c>
      <c r="D5909" s="171">
        <v>225</v>
      </c>
      <c r="E5909" s="171">
        <v>350</v>
      </c>
      <c r="F5909" s="171">
        <v>810</v>
      </c>
      <c r="G5909" s="171">
        <v>1715</v>
      </c>
      <c r="H5909" s="165">
        <f t="shared" si="102"/>
        <v>0.20408163265306123</v>
      </c>
    </row>
    <row r="5910" spans="1:8" x14ac:dyDescent="0.3">
      <c r="A5910" s="167" t="s">
        <v>7697</v>
      </c>
      <c r="B5910" s="168" t="s">
        <v>6820</v>
      </c>
      <c r="C5910" s="168" t="s">
        <v>7661</v>
      </c>
      <c r="D5910" s="171">
        <v>555</v>
      </c>
      <c r="E5910" s="171">
        <v>1205</v>
      </c>
      <c r="F5910" s="171">
        <v>2210</v>
      </c>
      <c r="G5910" s="171">
        <v>3365</v>
      </c>
      <c r="H5910" s="165">
        <f t="shared" si="102"/>
        <v>0.35809806835066865</v>
      </c>
    </row>
    <row r="5911" spans="1:8" x14ac:dyDescent="0.3">
      <c r="A5911" s="167" t="s">
        <v>7697</v>
      </c>
      <c r="B5911" s="168" t="s">
        <v>6821</v>
      </c>
      <c r="C5911" s="168" t="s">
        <v>7661</v>
      </c>
      <c r="D5911" s="171">
        <v>399</v>
      </c>
      <c r="E5911" s="171">
        <v>885</v>
      </c>
      <c r="F5911" s="171">
        <v>1725</v>
      </c>
      <c r="G5911" s="171">
        <v>3545</v>
      </c>
      <c r="H5911" s="165">
        <f t="shared" si="102"/>
        <v>0.24964739069111425</v>
      </c>
    </row>
    <row r="5912" spans="1:8" x14ac:dyDescent="0.3">
      <c r="A5912" s="167" t="s">
        <v>7697</v>
      </c>
      <c r="B5912" s="168" t="s">
        <v>6822</v>
      </c>
      <c r="C5912" s="168" t="s">
        <v>7662</v>
      </c>
      <c r="D5912" s="171">
        <v>775</v>
      </c>
      <c r="E5912" s="171">
        <v>1480</v>
      </c>
      <c r="F5912" s="171">
        <v>2405</v>
      </c>
      <c r="G5912" s="171">
        <v>3950</v>
      </c>
      <c r="H5912" s="165">
        <f t="shared" si="102"/>
        <v>0.37468354430379747</v>
      </c>
    </row>
    <row r="5913" spans="1:8" x14ac:dyDescent="0.3">
      <c r="A5913" s="167" t="s">
        <v>7697</v>
      </c>
      <c r="B5913" s="168" t="s">
        <v>6823</v>
      </c>
      <c r="C5913" s="168" t="s">
        <v>7662</v>
      </c>
      <c r="D5913" s="171">
        <v>1400</v>
      </c>
      <c r="E5913" s="171">
        <v>2365</v>
      </c>
      <c r="F5913" s="171">
        <v>3510</v>
      </c>
      <c r="G5913" s="171">
        <v>5900</v>
      </c>
      <c r="H5913" s="165">
        <f t="shared" si="102"/>
        <v>0.40084745762711865</v>
      </c>
    </row>
    <row r="5914" spans="1:8" x14ac:dyDescent="0.3">
      <c r="A5914" s="167" t="s">
        <v>7697</v>
      </c>
      <c r="B5914" s="168" t="s">
        <v>6824</v>
      </c>
      <c r="C5914" s="168" t="s">
        <v>7662</v>
      </c>
      <c r="D5914" s="171">
        <v>1370</v>
      </c>
      <c r="E5914" s="171">
        <v>1960</v>
      </c>
      <c r="F5914" s="171">
        <v>2790</v>
      </c>
      <c r="G5914" s="171">
        <v>4530</v>
      </c>
      <c r="H5914" s="165">
        <f t="shared" si="102"/>
        <v>0.43267108167770418</v>
      </c>
    </row>
    <row r="5915" spans="1:8" x14ac:dyDescent="0.3">
      <c r="A5915" s="167" t="s">
        <v>7697</v>
      </c>
      <c r="B5915" s="168" t="s">
        <v>6825</v>
      </c>
      <c r="C5915" s="168" t="s">
        <v>7662</v>
      </c>
      <c r="D5915" s="171">
        <v>745</v>
      </c>
      <c r="E5915" s="171">
        <v>985</v>
      </c>
      <c r="F5915" s="171">
        <v>1590</v>
      </c>
      <c r="G5915" s="171">
        <v>2565</v>
      </c>
      <c r="H5915" s="165">
        <f t="shared" si="102"/>
        <v>0.38401559454191031</v>
      </c>
    </row>
    <row r="5916" spans="1:8" x14ac:dyDescent="0.3">
      <c r="A5916" s="167" t="s">
        <v>7697</v>
      </c>
      <c r="B5916" s="168" t="s">
        <v>6826</v>
      </c>
      <c r="C5916" s="168" t="s">
        <v>7662</v>
      </c>
      <c r="D5916" s="171">
        <v>825</v>
      </c>
      <c r="E5916" s="171">
        <v>1225</v>
      </c>
      <c r="F5916" s="171">
        <v>1760</v>
      </c>
      <c r="G5916" s="171">
        <v>2800</v>
      </c>
      <c r="H5916" s="165">
        <f t="shared" si="102"/>
        <v>0.4375</v>
      </c>
    </row>
    <row r="5917" spans="1:8" x14ac:dyDescent="0.3">
      <c r="A5917" s="167" t="s">
        <v>7697</v>
      </c>
      <c r="B5917" s="168" t="s">
        <v>6827</v>
      </c>
      <c r="C5917" s="168" t="s">
        <v>7662</v>
      </c>
      <c r="D5917" s="171">
        <v>1505</v>
      </c>
      <c r="E5917" s="171">
        <v>2635</v>
      </c>
      <c r="F5917" s="171">
        <v>3865</v>
      </c>
      <c r="G5917" s="171">
        <v>5410</v>
      </c>
      <c r="H5917" s="165">
        <f t="shared" si="102"/>
        <v>0.48706099815157117</v>
      </c>
    </row>
    <row r="5918" spans="1:8" x14ac:dyDescent="0.3">
      <c r="A5918" s="167" t="s">
        <v>7697</v>
      </c>
      <c r="B5918" s="168" t="s">
        <v>6828</v>
      </c>
      <c r="C5918" s="168" t="s">
        <v>7662</v>
      </c>
      <c r="D5918" s="171">
        <v>1165</v>
      </c>
      <c r="E5918" s="171">
        <v>1545</v>
      </c>
      <c r="F5918" s="171">
        <v>2205</v>
      </c>
      <c r="G5918" s="171">
        <v>3200</v>
      </c>
      <c r="H5918" s="165">
        <f t="shared" si="102"/>
        <v>0.48281249999999998</v>
      </c>
    </row>
    <row r="5919" spans="1:8" x14ac:dyDescent="0.3">
      <c r="A5919" s="167" t="s">
        <v>7697</v>
      </c>
      <c r="B5919" s="168" t="s">
        <v>6829</v>
      </c>
      <c r="C5919" s="168" t="s">
        <v>7663</v>
      </c>
      <c r="D5919" s="171">
        <v>645</v>
      </c>
      <c r="E5919" s="171">
        <v>2550</v>
      </c>
      <c r="F5919" s="171">
        <v>3915</v>
      </c>
      <c r="G5919" s="171">
        <v>8085</v>
      </c>
      <c r="H5919" s="165">
        <f t="shared" si="102"/>
        <v>0.31539888682745826</v>
      </c>
    </row>
    <row r="5920" spans="1:8" x14ac:dyDescent="0.3">
      <c r="A5920" s="167" t="s">
        <v>7697</v>
      </c>
      <c r="B5920" s="168" t="s">
        <v>6830</v>
      </c>
      <c r="C5920" s="168" t="s">
        <v>7663</v>
      </c>
      <c r="D5920" s="171">
        <v>1090</v>
      </c>
      <c r="E5920" s="171">
        <v>2160</v>
      </c>
      <c r="F5920" s="171">
        <v>3070</v>
      </c>
      <c r="G5920" s="171">
        <v>5830</v>
      </c>
      <c r="H5920" s="165">
        <f t="shared" si="102"/>
        <v>0.3704974271012007</v>
      </c>
    </row>
    <row r="5921" spans="1:8" x14ac:dyDescent="0.3">
      <c r="A5921" s="167" t="s">
        <v>7697</v>
      </c>
      <c r="B5921" s="168" t="s">
        <v>6831</v>
      </c>
      <c r="C5921" s="168" t="s">
        <v>7663</v>
      </c>
      <c r="D5921" s="171">
        <v>1310</v>
      </c>
      <c r="E5921" s="171">
        <v>2355</v>
      </c>
      <c r="F5921" s="171">
        <v>3760</v>
      </c>
      <c r="G5921" s="171">
        <v>6235</v>
      </c>
      <c r="H5921" s="165">
        <f t="shared" si="102"/>
        <v>0.3777064955894146</v>
      </c>
    </row>
    <row r="5922" spans="1:8" x14ac:dyDescent="0.3">
      <c r="A5922" s="167" t="s">
        <v>7697</v>
      </c>
      <c r="B5922" s="168" t="s">
        <v>6832</v>
      </c>
      <c r="C5922" s="168" t="s">
        <v>7663</v>
      </c>
      <c r="D5922" s="171">
        <v>1495</v>
      </c>
      <c r="E5922" s="171">
        <v>2355</v>
      </c>
      <c r="F5922" s="171">
        <v>3490</v>
      </c>
      <c r="G5922" s="171">
        <v>4230</v>
      </c>
      <c r="H5922" s="165">
        <f t="shared" si="102"/>
        <v>0.55673758865248224</v>
      </c>
    </row>
    <row r="5923" spans="1:8" x14ac:dyDescent="0.3">
      <c r="A5923" s="167" t="s">
        <v>7697</v>
      </c>
      <c r="B5923" s="168" t="s">
        <v>6833</v>
      </c>
      <c r="C5923" s="168" t="s">
        <v>7663</v>
      </c>
      <c r="D5923" s="171">
        <v>855</v>
      </c>
      <c r="E5923" s="171">
        <v>1635</v>
      </c>
      <c r="F5923" s="171">
        <v>2220</v>
      </c>
      <c r="G5923" s="171">
        <v>4155</v>
      </c>
      <c r="H5923" s="165">
        <f t="shared" si="102"/>
        <v>0.39350180505415161</v>
      </c>
    </row>
    <row r="5924" spans="1:8" x14ac:dyDescent="0.3">
      <c r="A5924" s="167" t="s">
        <v>7697</v>
      </c>
      <c r="B5924" s="168" t="s">
        <v>6834</v>
      </c>
      <c r="C5924" s="168" t="s">
        <v>7663</v>
      </c>
      <c r="D5924" s="171">
        <v>745</v>
      </c>
      <c r="E5924" s="171">
        <v>1660</v>
      </c>
      <c r="F5924" s="171">
        <v>2355</v>
      </c>
      <c r="G5924" s="171">
        <v>4730</v>
      </c>
      <c r="H5924" s="165">
        <f t="shared" si="102"/>
        <v>0.35095137420718814</v>
      </c>
    </row>
    <row r="5925" spans="1:8" x14ac:dyDescent="0.3">
      <c r="A5925" s="167" t="s">
        <v>7697</v>
      </c>
      <c r="B5925" s="168" t="s">
        <v>6835</v>
      </c>
      <c r="C5925" s="168" t="s">
        <v>7664</v>
      </c>
      <c r="D5925" s="171">
        <v>790</v>
      </c>
      <c r="E5925" s="171">
        <v>1375</v>
      </c>
      <c r="F5925" s="171">
        <v>2180</v>
      </c>
      <c r="G5925" s="171">
        <v>3460</v>
      </c>
      <c r="H5925" s="165">
        <f t="shared" si="102"/>
        <v>0.39739884393063585</v>
      </c>
    </row>
    <row r="5926" spans="1:8" x14ac:dyDescent="0.3">
      <c r="A5926" s="167" t="s">
        <v>7697</v>
      </c>
      <c r="B5926" s="168" t="s">
        <v>6836</v>
      </c>
      <c r="C5926" s="168" t="s">
        <v>7664</v>
      </c>
      <c r="D5926" s="171">
        <v>935</v>
      </c>
      <c r="E5926" s="171">
        <v>1910</v>
      </c>
      <c r="F5926" s="171">
        <v>3455</v>
      </c>
      <c r="G5926" s="171">
        <v>7575</v>
      </c>
      <c r="H5926" s="165">
        <f t="shared" si="102"/>
        <v>0.25214521452145217</v>
      </c>
    </row>
    <row r="5927" spans="1:8" x14ac:dyDescent="0.3">
      <c r="A5927" s="167" t="s">
        <v>7697</v>
      </c>
      <c r="B5927" s="168" t="s">
        <v>6837</v>
      </c>
      <c r="C5927" s="168" t="s">
        <v>7664</v>
      </c>
      <c r="D5927" s="171">
        <v>305</v>
      </c>
      <c r="E5927" s="171">
        <v>695</v>
      </c>
      <c r="F5927" s="171">
        <v>1365</v>
      </c>
      <c r="G5927" s="171">
        <v>3390</v>
      </c>
      <c r="H5927" s="165">
        <f t="shared" si="102"/>
        <v>0.20501474926253688</v>
      </c>
    </row>
    <row r="5928" spans="1:8" x14ac:dyDescent="0.3">
      <c r="A5928" s="167" t="s">
        <v>7697</v>
      </c>
      <c r="B5928" s="168" t="s">
        <v>6838</v>
      </c>
      <c r="C5928" s="168" t="s">
        <v>7664</v>
      </c>
      <c r="D5928" s="171">
        <v>765</v>
      </c>
      <c r="E5928" s="171">
        <v>1455</v>
      </c>
      <c r="F5928" s="171">
        <v>3320</v>
      </c>
      <c r="G5928" s="171">
        <v>7170</v>
      </c>
      <c r="H5928" s="165">
        <f t="shared" si="102"/>
        <v>0.20292887029288703</v>
      </c>
    </row>
    <row r="5929" spans="1:8" x14ac:dyDescent="0.3">
      <c r="A5929" s="167" t="s">
        <v>7697</v>
      </c>
      <c r="B5929" s="168" t="s">
        <v>6839</v>
      </c>
      <c r="C5929" s="168" t="s">
        <v>7664</v>
      </c>
      <c r="D5929" s="171">
        <v>340</v>
      </c>
      <c r="E5929" s="171">
        <v>520</v>
      </c>
      <c r="F5929" s="171">
        <v>540</v>
      </c>
      <c r="G5929" s="171">
        <v>1060</v>
      </c>
      <c r="H5929" s="165">
        <f t="shared" si="102"/>
        <v>0.49056603773584906</v>
      </c>
    </row>
    <row r="5930" spans="1:8" x14ac:dyDescent="0.3">
      <c r="A5930" s="167" t="s">
        <v>7697</v>
      </c>
      <c r="B5930" s="168" t="s">
        <v>6840</v>
      </c>
      <c r="C5930" s="168" t="s">
        <v>7664</v>
      </c>
      <c r="D5930" s="171">
        <v>520</v>
      </c>
      <c r="E5930" s="171">
        <v>1210</v>
      </c>
      <c r="F5930" s="171">
        <v>3935</v>
      </c>
      <c r="G5930" s="171">
        <v>7525</v>
      </c>
      <c r="H5930" s="165">
        <f t="shared" si="102"/>
        <v>0.16079734219269104</v>
      </c>
    </row>
    <row r="5931" spans="1:8" x14ac:dyDescent="0.3">
      <c r="A5931" s="167" t="s">
        <v>7697</v>
      </c>
      <c r="B5931" s="168" t="s">
        <v>6841</v>
      </c>
      <c r="C5931" s="168" t="s">
        <v>7664</v>
      </c>
      <c r="D5931" s="171">
        <v>230</v>
      </c>
      <c r="E5931" s="171">
        <v>740</v>
      </c>
      <c r="F5931" s="171">
        <v>1760</v>
      </c>
      <c r="G5931" s="171">
        <v>3415</v>
      </c>
      <c r="H5931" s="165">
        <f t="shared" si="102"/>
        <v>0.21669106881405564</v>
      </c>
    </row>
    <row r="5932" spans="1:8" x14ac:dyDescent="0.3">
      <c r="A5932" s="167" t="s">
        <v>7697</v>
      </c>
      <c r="B5932" s="168" t="s">
        <v>6842</v>
      </c>
      <c r="C5932" s="168" t="s">
        <v>7664</v>
      </c>
      <c r="D5932" s="171">
        <v>715</v>
      </c>
      <c r="E5932" s="171">
        <v>1665</v>
      </c>
      <c r="F5932" s="171">
        <v>2785</v>
      </c>
      <c r="G5932" s="171">
        <v>4395</v>
      </c>
      <c r="H5932" s="165">
        <f t="shared" si="102"/>
        <v>0.37883959044368598</v>
      </c>
    </row>
    <row r="5933" spans="1:8" x14ac:dyDescent="0.3">
      <c r="A5933" s="167" t="s">
        <v>7697</v>
      </c>
      <c r="B5933" s="168" t="s">
        <v>6843</v>
      </c>
      <c r="C5933" s="168" t="s">
        <v>7664</v>
      </c>
      <c r="D5933" s="171">
        <v>855</v>
      </c>
      <c r="E5933" s="171">
        <v>1795</v>
      </c>
      <c r="F5933" s="171">
        <v>2075</v>
      </c>
      <c r="G5933" s="171">
        <v>2660</v>
      </c>
      <c r="H5933" s="165">
        <f t="shared" si="102"/>
        <v>0.67481203007518797</v>
      </c>
    </row>
    <row r="5934" spans="1:8" x14ac:dyDescent="0.3">
      <c r="A5934" s="167" t="s">
        <v>7697</v>
      </c>
      <c r="B5934" s="168" t="s">
        <v>6844</v>
      </c>
      <c r="C5934" s="168" t="s">
        <v>7664</v>
      </c>
      <c r="D5934" s="171">
        <v>1790</v>
      </c>
      <c r="E5934" s="171">
        <v>2570</v>
      </c>
      <c r="F5934" s="171">
        <v>3450</v>
      </c>
      <c r="G5934" s="171">
        <v>4625</v>
      </c>
      <c r="H5934" s="165">
        <f t="shared" si="102"/>
        <v>0.55567567567567566</v>
      </c>
    </row>
    <row r="5935" spans="1:8" x14ac:dyDescent="0.3">
      <c r="A5935" s="167" t="s">
        <v>7697</v>
      </c>
      <c r="B5935" s="168" t="s">
        <v>6845</v>
      </c>
      <c r="C5935" s="168" t="s">
        <v>7664</v>
      </c>
      <c r="D5935" s="171">
        <v>1520</v>
      </c>
      <c r="E5935" s="171">
        <v>2730</v>
      </c>
      <c r="F5935" s="171">
        <v>3925</v>
      </c>
      <c r="G5935" s="171">
        <v>5005</v>
      </c>
      <c r="H5935" s="165">
        <f t="shared" si="102"/>
        <v>0.54545454545454541</v>
      </c>
    </row>
    <row r="5936" spans="1:8" x14ac:dyDescent="0.3">
      <c r="A5936" s="167" t="s">
        <v>7697</v>
      </c>
      <c r="B5936" s="168" t="s">
        <v>6846</v>
      </c>
      <c r="C5936" s="168" t="s">
        <v>7664</v>
      </c>
      <c r="D5936" s="171">
        <v>1760</v>
      </c>
      <c r="E5936" s="171">
        <v>3795</v>
      </c>
      <c r="F5936" s="171">
        <v>4435</v>
      </c>
      <c r="G5936" s="171">
        <v>5070</v>
      </c>
      <c r="H5936" s="165">
        <f t="shared" si="102"/>
        <v>0.74852071005917165</v>
      </c>
    </row>
    <row r="5937" spans="1:8" x14ac:dyDescent="0.3">
      <c r="A5937" s="167" t="s">
        <v>7697</v>
      </c>
      <c r="B5937" s="168" t="s">
        <v>6847</v>
      </c>
      <c r="C5937" s="168" t="s">
        <v>7664</v>
      </c>
      <c r="D5937" s="171">
        <v>345</v>
      </c>
      <c r="E5937" s="171">
        <v>1035</v>
      </c>
      <c r="F5937" s="171">
        <v>1875</v>
      </c>
      <c r="G5937" s="171">
        <v>3815</v>
      </c>
      <c r="H5937" s="165">
        <f t="shared" si="102"/>
        <v>0.27129750982961992</v>
      </c>
    </row>
    <row r="5938" spans="1:8" x14ac:dyDescent="0.3">
      <c r="A5938" s="167" t="s">
        <v>7697</v>
      </c>
      <c r="B5938" s="168" t="s">
        <v>6848</v>
      </c>
      <c r="C5938" s="168" t="s">
        <v>7664</v>
      </c>
      <c r="D5938" s="171">
        <v>1785</v>
      </c>
      <c r="E5938" s="171">
        <v>3005</v>
      </c>
      <c r="F5938" s="171">
        <v>5270</v>
      </c>
      <c r="G5938" s="171">
        <v>7105</v>
      </c>
      <c r="H5938" s="165">
        <f t="shared" si="102"/>
        <v>0.42294159042927515</v>
      </c>
    </row>
    <row r="5939" spans="1:8" x14ac:dyDescent="0.3">
      <c r="A5939" s="167" t="s">
        <v>7697</v>
      </c>
      <c r="B5939" s="168" t="s">
        <v>6849</v>
      </c>
      <c r="C5939" s="168" t="s">
        <v>7664</v>
      </c>
      <c r="D5939" s="171">
        <v>905</v>
      </c>
      <c r="E5939" s="171">
        <v>1405</v>
      </c>
      <c r="F5939" s="171">
        <v>2395</v>
      </c>
      <c r="G5939" s="171">
        <v>3395</v>
      </c>
      <c r="H5939" s="165">
        <f t="shared" si="102"/>
        <v>0.41384388807069217</v>
      </c>
    </row>
    <row r="5940" spans="1:8" x14ac:dyDescent="0.3">
      <c r="A5940" s="167" t="s">
        <v>7697</v>
      </c>
      <c r="B5940" s="168" t="s">
        <v>6850</v>
      </c>
      <c r="C5940" s="168" t="s">
        <v>7664</v>
      </c>
      <c r="D5940" s="171">
        <v>780</v>
      </c>
      <c r="E5940" s="171">
        <v>1395</v>
      </c>
      <c r="F5940" s="171">
        <v>1900</v>
      </c>
      <c r="G5940" s="171">
        <v>3195</v>
      </c>
      <c r="H5940" s="165">
        <f t="shared" si="102"/>
        <v>0.43661971830985913</v>
      </c>
    </row>
    <row r="5941" spans="1:8" x14ac:dyDescent="0.3">
      <c r="A5941" s="167" t="s">
        <v>7697</v>
      </c>
      <c r="B5941" s="168" t="s">
        <v>6851</v>
      </c>
      <c r="C5941" s="168" t="s">
        <v>7664</v>
      </c>
      <c r="D5941" s="171">
        <v>365</v>
      </c>
      <c r="E5941" s="171">
        <v>900</v>
      </c>
      <c r="F5941" s="171">
        <v>1360</v>
      </c>
      <c r="G5941" s="171">
        <v>2715</v>
      </c>
      <c r="H5941" s="165">
        <f t="shared" si="102"/>
        <v>0.33149171270718231</v>
      </c>
    </row>
    <row r="5942" spans="1:8" x14ac:dyDescent="0.3">
      <c r="A5942" s="167" t="s">
        <v>7697</v>
      </c>
      <c r="B5942" s="168" t="s">
        <v>6852</v>
      </c>
      <c r="C5942" s="168" t="s">
        <v>7664</v>
      </c>
      <c r="D5942" s="171">
        <v>1080</v>
      </c>
      <c r="E5942" s="171">
        <v>2455</v>
      </c>
      <c r="F5942" s="171">
        <v>3260</v>
      </c>
      <c r="G5942" s="171">
        <v>3780</v>
      </c>
      <c r="H5942" s="165">
        <f t="shared" si="102"/>
        <v>0.64947089947089942</v>
      </c>
    </row>
    <row r="5943" spans="1:8" x14ac:dyDescent="0.3">
      <c r="A5943" s="167" t="s">
        <v>7697</v>
      </c>
      <c r="B5943" s="168" t="s">
        <v>6853</v>
      </c>
      <c r="C5943" s="168" t="s">
        <v>7664</v>
      </c>
      <c r="D5943" s="171">
        <v>655</v>
      </c>
      <c r="E5943" s="171">
        <v>1330</v>
      </c>
      <c r="F5943" s="171">
        <v>2065</v>
      </c>
      <c r="G5943" s="171">
        <v>4955</v>
      </c>
      <c r="H5943" s="165">
        <f t="shared" si="102"/>
        <v>0.2684157416750757</v>
      </c>
    </row>
    <row r="5944" spans="1:8" x14ac:dyDescent="0.3">
      <c r="A5944" s="167" t="s">
        <v>7697</v>
      </c>
      <c r="B5944" s="168" t="s">
        <v>6854</v>
      </c>
      <c r="C5944" s="168" t="s">
        <v>7664</v>
      </c>
      <c r="D5944" s="171">
        <v>595</v>
      </c>
      <c r="E5944" s="171">
        <v>990</v>
      </c>
      <c r="F5944" s="171">
        <v>2165</v>
      </c>
      <c r="G5944" s="171">
        <v>3735</v>
      </c>
      <c r="H5944" s="165">
        <f t="shared" si="102"/>
        <v>0.26506024096385544</v>
      </c>
    </row>
    <row r="5945" spans="1:8" x14ac:dyDescent="0.3">
      <c r="A5945" s="167" t="s">
        <v>7697</v>
      </c>
      <c r="B5945" s="168" t="s">
        <v>6855</v>
      </c>
      <c r="C5945" s="168" t="s">
        <v>7664</v>
      </c>
      <c r="D5945" s="171">
        <v>785</v>
      </c>
      <c r="E5945" s="171">
        <v>2055</v>
      </c>
      <c r="F5945" s="171">
        <v>3370</v>
      </c>
      <c r="G5945" s="171">
        <v>5355</v>
      </c>
      <c r="H5945" s="165">
        <f t="shared" si="102"/>
        <v>0.38375350140056025</v>
      </c>
    </row>
    <row r="5946" spans="1:8" x14ac:dyDescent="0.3">
      <c r="A5946" s="167" t="s">
        <v>7697</v>
      </c>
      <c r="B5946" s="168" t="s">
        <v>6856</v>
      </c>
      <c r="C5946" s="168" t="s">
        <v>7665</v>
      </c>
      <c r="D5946" s="171">
        <v>815</v>
      </c>
      <c r="E5946" s="171">
        <v>1375</v>
      </c>
      <c r="F5946" s="171">
        <v>2175</v>
      </c>
      <c r="G5946" s="171">
        <v>3410</v>
      </c>
      <c r="H5946" s="165">
        <f t="shared" si="102"/>
        <v>0.40322580645161288</v>
      </c>
    </row>
    <row r="5947" spans="1:8" x14ac:dyDescent="0.3">
      <c r="A5947" s="167" t="s">
        <v>7697</v>
      </c>
      <c r="B5947" s="168" t="s">
        <v>6857</v>
      </c>
      <c r="C5947" s="168" t="s">
        <v>7665</v>
      </c>
      <c r="D5947" s="171">
        <v>1185</v>
      </c>
      <c r="E5947" s="171">
        <v>1780</v>
      </c>
      <c r="F5947" s="171">
        <v>2705</v>
      </c>
      <c r="G5947" s="171">
        <v>4530</v>
      </c>
      <c r="H5947" s="165">
        <f t="shared" si="102"/>
        <v>0.39293598233995586</v>
      </c>
    </row>
    <row r="5948" spans="1:8" x14ac:dyDescent="0.3">
      <c r="A5948" s="167" t="s">
        <v>7697</v>
      </c>
      <c r="B5948" s="168" t="s">
        <v>6858</v>
      </c>
      <c r="C5948" s="168" t="s">
        <v>7665</v>
      </c>
      <c r="D5948" s="171">
        <v>660</v>
      </c>
      <c r="E5948" s="171">
        <v>1120</v>
      </c>
      <c r="F5948" s="171">
        <v>2550</v>
      </c>
      <c r="G5948" s="171">
        <v>4185</v>
      </c>
      <c r="H5948" s="165">
        <f t="shared" si="102"/>
        <v>0.26762246117084826</v>
      </c>
    </row>
    <row r="5949" spans="1:8" x14ac:dyDescent="0.3">
      <c r="A5949" s="167" t="s">
        <v>7697</v>
      </c>
      <c r="B5949" s="168" t="s">
        <v>6859</v>
      </c>
      <c r="C5949" s="168" t="s">
        <v>7666</v>
      </c>
      <c r="D5949" s="171">
        <v>530</v>
      </c>
      <c r="E5949" s="171">
        <v>800</v>
      </c>
      <c r="F5949" s="171">
        <v>1790</v>
      </c>
      <c r="G5949" s="171">
        <v>4535</v>
      </c>
      <c r="H5949" s="165">
        <f t="shared" si="102"/>
        <v>0.17640573318632854</v>
      </c>
    </row>
    <row r="5950" spans="1:8" x14ac:dyDescent="0.3">
      <c r="A5950" s="167" t="s">
        <v>7697</v>
      </c>
      <c r="B5950" s="168" t="s">
        <v>6860</v>
      </c>
      <c r="C5950" s="168" t="s">
        <v>7666</v>
      </c>
      <c r="D5950" s="171">
        <v>900</v>
      </c>
      <c r="E5950" s="171">
        <v>1335</v>
      </c>
      <c r="F5950" s="171">
        <v>2185</v>
      </c>
      <c r="G5950" s="171">
        <v>3695</v>
      </c>
      <c r="H5950" s="165">
        <f t="shared" si="102"/>
        <v>0.36129905277401897</v>
      </c>
    </row>
    <row r="5951" spans="1:8" x14ac:dyDescent="0.3">
      <c r="A5951" s="167" t="s">
        <v>7697</v>
      </c>
      <c r="B5951" s="168" t="s">
        <v>6861</v>
      </c>
      <c r="C5951" s="168" t="s">
        <v>7666</v>
      </c>
      <c r="D5951" s="171">
        <v>1245</v>
      </c>
      <c r="E5951" s="171">
        <v>2290</v>
      </c>
      <c r="F5951" s="171">
        <v>3415</v>
      </c>
      <c r="G5951" s="171">
        <v>4440</v>
      </c>
      <c r="H5951" s="165">
        <f t="shared" si="102"/>
        <v>0.51576576576576572</v>
      </c>
    </row>
    <row r="5952" spans="1:8" x14ac:dyDescent="0.3">
      <c r="A5952" s="167" t="s">
        <v>7697</v>
      </c>
      <c r="B5952" s="168" t="s">
        <v>6862</v>
      </c>
      <c r="C5952" s="168" t="s">
        <v>7666</v>
      </c>
      <c r="D5952" s="171">
        <v>540</v>
      </c>
      <c r="E5952" s="171">
        <v>1065</v>
      </c>
      <c r="F5952" s="171">
        <v>1905</v>
      </c>
      <c r="G5952" s="171">
        <v>3270</v>
      </c>
      <c r="H5952" s="165">
        <f t="shared" si="102"/>
        <v>0.3256880733944954</v>
      </c>
    </row>
    <row r="5953" spans="1:8" x14ac:dyDescent="0.3">
      <c r="A5953" s="167" t="s">
        <v>7697</v>
      </c>
      <c r="B5953" s="168" t="s">
        <v>6863</v>
      </c>
      <c r="C5953" s="168" t="s">
        <v>7666</v>
      </c>
      <c r="D5953" s="171">
        <v>1455</v>
      </c>
      <c r="E5953" s="171">
        <v>1955</v>
      </c>
      <c r="F5953" s="171">
        <v>2730</v>
      </c>
      <c r="G5953" s="171">
        <v>4680</v>
      </c>
      <c r="H5953" s="165">
        <f t="shared" si="102"/>
        <v>0.41773504273504275</v>
      </c>
    </row>
    <row r="5954" spans="1:8" x14ac:dyDescent="0.3">
      <c r="A5954" s="167" t="s">
        <v>7697</v>
      </c>
      <c r="B5954" s="168" t="s">
        <v>6864</v>
      </c>
      <c r="C5954" s="168" t="s">
        <v>7666</v>
      </c>
      <c r="D5954" s="171">
        <v>1350</v>
      </c>
      <c r="E5954" s="171">
        <v>2250</v>
      </c>
      <c r="F5954" s="171">
        <v>2425</v>
      </c>
      <c r="G5954" s="171">
        <v>4155</v>
      </c>
      <c r="H5954" s="165">
        <f t="shared" si="102"/>
        <v>0.54151624548736466</v>
      </c>
    </row>
    <row r="5955" spans="1:8" x14ac:dyDescent="0.3">
      <c r="A5955" s="167" t="s">
        <v>7697</v>
      </c>
      <c r="B5955" s="168" t="s">
        <v>6865</v>
      </c>
      <c r="C5955" s="168" t="s">
        <v>7666</v>
      </c>
      <c r="D5955" s="171">
        <v>975</v>
      </c>
      <c r="E5955" s="171">
        <v>1530</v>
      </c>
      <c r="F5955" s="171">
        <v>2050</v>
      </c>
      <c r="G5955" s="171">
        <v>3305</v>
      </c>
      <c r="H5955" s="165">
        <f t="shared" si="102"/>
        <v>0.46293494704992438</v>
      </c>
    </row>
    <row r="5956" spans="1:8" x14ac:dyDescent="0.3">
      <c r="A5956" s="167" t="s">
        <v>7697</v>
      </c>
      <c r="B5956" s="168" t="s">
        <v>6866</v>
      </c>
      <c r="C5956" s="168" t="s">
        <v>7666</v>
      </c>
      <c r="D5956" s="171">
        <v>1095</v>
      </c>
      <c r="E5956" s="171">
        <v>1700</v>
      </c>
      <c r="F5956" s="171">
        <v>2915</v>
      </c>
      <c r="G5956" s="171">
        <v>4720</v>
      </c>
      <c r="H5956" s="165">
        <f t="shared" ref="H5956:H6019" si="103">E5956/G5956</f>
        <v>0.36016949152542371</v>
      </c>
    </row>
    <row r="5957" spans="1:8" x14ac:dyDescent="0.3">
      <c r="A5957" s="167" t="s">
        <v>7697</v>
      </c>
      <c r="B5957" s="168" t="s">
        <v>6867</v>
      </c>
      <c r="C5957" s="168" t="s">
        <v>7666</v>
      </c>
      <c r="D5957" s="171">
        <v>1345</v>
      </c>
      <c r="E5957" s="171">
        <v>1910</v>
      </c>
      <c r="F5957" s="171">
        <v>2285</v>
      </c>
      <c r="G5957" s="171">
        <v>4030</v>
      </c>
      <c r="H5957" s="165">
        <f t="shared" si="103"/>
        <v>0.47394540942928037</v>
      </c>
    </row>
    <row r="5958" spans="1:8" x14ac:dyDescent="0.3">
      <c r="A5958" s="167" t="s">
        <v>7697</v>
      </c>
      <c r="B5958" s="168" t="s">
        <v>6868</v>
      </c>
      <c r="C5958" s="168" t="s">
        <v>7666</v>
      </c>
      <c r="D5958" s="171">
        <v>995</v>
      </c>
      <c r="E5958" s="171">
        <v>1985</v>
      </c>
      <c r="F5958" s="171">
        <v>2510</v>
      </c>
      <c r="G5958" s="171">
        <v>3520</v>
      </c>
      <c r="H5958" s="165">
        <f t="shared" si="103"/>
        <v>0.56392045454545459</v>
      </c>
    </row>
    <row r="5959" spans="1:8" x14ac:dyDescent="0.3">
      <c r="A5959" s="167" t="s">
        <v>7697</v>
      </c>
      <c r="B5959" s="168" t="s">
        <v>6869</v>
      </c>
      <c r="C5959" s="168" t="s">
        <v>7666</v>
      </c>
      <c r="D5959" s="171">
        <v>500</v>
      </c>
      <c r="E5959" s="171">
        <v>1185</v>
      </c>
      <c r="F5959" s="171">
        <v>1960</v>
      </c>
      <c r="G5959" s="171">
        <v>3410</v>
      </c>
      <c r="H5959" s="165">
        <f t="shared" si="103"/>
        <v>0.34750733137829914</v>
      </c>
    </row>
    <row r="5960" spans="1:8" x14ac:dyDescent="0.3">
      <c r="A5960" s="167" t="s">
        <v>7697</v>
      </c>
      <c r="B5960" s="168" t="s">
        <v>6870</v>
      </c>
      <c r="C5960" s="168" t="s">
        <v>7666</v>
      </c>
      <c r="D5960" s="171">
        <v>580</v>
      </c>
      <c r="E5960" s="171">
        <v>1045</v>
      </c>
      <c r="F5960" s="171">
        <v>1400</v>
      </c>
      <c r="G5960" s="171">
        <v>2075</v>
      </c>
      <c r="H5960" s="165">
        <f t="shared" si="103"/>
        <v>0.5036144578313253</v>
      </c>
    </row>
    <row r="5961" spans="1:8" x14ac:dyDescent="0.3">
      <c r="A5961" s="167" t="s">
        <v>7697</v>
      </c>
      <c r="B5961" s="168" t="s">
        <v>6871</v>
      </c>
      <c r="C5961" s="168" t="s">
        <v>7667</v>
      </c>
      <c r="D5961" s="171">
        <v>465</v>
      </c>
      <c r="E5961" s="171">
        <v>515</v>
      </c>
      <c r="F5961" s="171">
        <v>645</v>
      </c>
      <c r="G5961" s="171">
        <v>735</v>
      </c>
      <c r="H5961" s="165">
        <f t="shared" si="103"/>
        <v>0.70068027210884354</v>
      </c>
    </row>
    <row r="5962" spans="1:8" x14ac:dyDescent="0.3">
      <c r="A5962" s="167" t="s">
        <v>7697</v>
      </c>
      <c r="B5962" s="168" t="s">
        <v>6872</v>
      </c>
      <c r="C5962" s="168" t="s">
        <v>7667</v>
      </c>
      <c r="D5962" s="171">
        <v>600</v>
      </c>
      <c r="E5962" s="171">
        <v>910</v>
      </c>
      <c r="F5962" s="171">
        <v>1240</v>
      </c>
      <c r="G5962" s="171">
        <v>1620</v>
      </c>
      <c r="H5962" s="165">
        <f t="shared" si="103"/>
        <v>0.56172839506172845</v>
      </c>
    </row>
    <row r="5963" spans="1:8" x14ac:dyDescent="0.3">
      <c r="A5963" s="167" t="s">
        <v>7697</v>
      </c>
      <c r="B5963" s="168" t="s">
        <v>6873</v>
      </c>
      <c r="C5963" s="168" t="s">
        <v>7667</v>
      </c>
      <c r="D5963" s="171">
        <v>2135</v>
      </c>
      <c r="E5963" s="171">
        <v>2860</v>
      </c>
      <c r="F5963" s="171">
        <v>3930</v>
      </c>
      <c r="G5963" s="171">
        <v>5885</v>
      </c>
      <c r="H5963" s="165">
        <f t="shared" si="103"/>
        <v>0.48598130841121495</v>
      </c>
    </row>
    <row r="5964" spans="1:8" x14ac:dyDescent="0.3">
      <c r="A5964" s="167" t="s">
        <v>7697</v>
      </c>
      <c r="B5964" s="168" t="s">
        <v>6874</v>
      </c>
      <c r="C5964" s="168" t="s">
        <v>7667</v>
      </c>
      <c r="D5964" s="171">
        <v>1045</v>
      </c>
      <c r="E5964" s="171">
        <v>2565</v>
      </c>
      <c r="F5964" s="171">
        <v>3205</v>
      </c>
      <c r="G5964" s="171">
        <v>4440</v>
      </c>
      <c r="H5964" s="165">
        <f t="shared" si="103"/>
        <v>0.57770270270270274</v>
      </c>
    </row>
    <row r="5965" spans="1:8" x14ac:dyDescent="0.3">
      <c r="A5965" s="167" t="s">
        <v>7697</v>
      </c>
      <c r="B5965" s="168" t="s">
        <v>6875</v>
      </c>
      <c r="C5965" s="168" t="s">
        <v>7667</v>
      </c>
      <c r="D5965" s="171">
        <v>165</v>
      </c>
      <c r="E5965" s="171">
        <v>515</v>
      </c>
      <c r="F5965" s="171">
        <v>755</v>
      </c>
      <c r="G5965" s="171">
        <v>1720</v>
      </c>
      <c r="H5965" s="165">
        <f t="shared" si="103"/>
        <v>0.29941860465116277</v>
      </c>
    </row>
    <row r="5966" spans="1:8" x14ac:dyDescent="0.3">
      <c r="A5966" s="167" t="s">
        <v>7697</v>
      </c>
      <c r="B5966" s="168" t="s">
        <v>6876</v>
      </c>
      <c r="C5966" s="168" t="s">
        <v>7667</v>
      </c>
      <c r="D5966" s="171">
        <v>515</v>
      </c>
      <c r="E5966" s="171">
        <v>1255</v>
      </c>
      <c r="F5966" s="171">
        <v>1725</v>
      </c>
      <c r="G5966" s="171">
        <v>2805</v>
      </c>
      <c r="H5966" s="165">
        <f t="shared" si="103"/>
        <v>0.44741532976827092</v>
      </c>
    </row>
    <row r="5967" spans="1:8" x14ac:dyDescent="0.3">
      <c r="A5967" s="167" t="s">
        <v>7697</v>
      </c>
      <c r="B5967" s="168" t="s">
        <v>6877</v>
      </c>
      <c r="C5967" s="168" t="s">
        <v>7667</v>
      </c>
      <c r="D5967" s="171">
        <v>870</v>
      </c>
      <c r="E5967" s="171">
        <v>1410</v>
      </c>
      <c r="F5967" s="171">
        <v>1625</v>
      </c>
      <c r="G5967" s="171">
        <v>1905</v>
      </c>
      <c r="H5967" s="165">
        <f t="shared" si="103"/>
        <v>0.74015748031496065</v>
      </c>
    </row>
    <row r="5968" spans="1:8" x14ac:dyDescent="0.3">
      <c r="A5968" s="167" t="s">
        <v>7697</v>
      </c>
      <c r="B5968" s="168" t="s">
        <v>6878</v>
      </c>
      <c r="C5968" s="168" t="s">
        <v>7667</v>
      </c>
      <c r="D5968" s="171">
        <v>1435</v>
      </c>
      <c r="E5968" s="171">
        <v>2045</v>
      </c>
      <c r="F5968" s="171">
        <v>2290</v>
      </c>
      <c r="G5968" s="171">
        <v>2535</v>
      </c>
      <c r="H5968" s="165">
        <f t="shared" si="103"/>
        <v>0.8067061143984221</v>
      </c>
    </row>
    <row r="5969" spans="1:8" x14ac:dyDescent="0.3">
      <c r="A5969" s="167" t="s">
        <v>7697</v>
      </c>
      <c r="B5969" s="168" t="s">
        <v>6879</v>
      </c>
      <c r="C5969" s="168" t="s">
        <v>7667</v>
      </c>
      <c r="D5969" s="171">
        <v>860</v>
      </c>
      <c r="E5969" s="171">
        <v>2010</v>
      </c>
      <c r="F5969" s="171">
        <v>2770</v>
      </c>
      <c r="G5969" s="171">
        <v>3925</v>
      </c>
      <c r="H5969" s="165">
        <f t="shared" si="103"/>
        <v>0.51210191082802548</v>
      </c>
    </row>
    <row r="5970" spans="1:8" x14ac:dyDescent="0.3">
      <c r="A5970" s="167" t="s">
        <v>7697</v>
      </c>
      <c r="B5970" s="168" t="s">
        <v>6880</v>
      </c>
      <c r="C5970" s="168" t="s">
        <v>7667</v>
      </c>
      <c r="D5970" s="171">
        <v>745</v>
      </c>
      <c r="E5970" s="171">
        <v>1155</v>
      </c>
      <c r="F5970" s="171">
        <v>2040</v>
      </c>
      <c r="G5970" s="171">
        <v>3825</v>
      </c>
      <c r="H5970" s="165">
        <f t="shared" si="103"/>
        <v>0.30196078431372547</v>
      </c>
    </row>
    <row r="5971" spans="1:8" x14ac:dyDescent="0.3">
      <c r="A5971" s="167" t="s">
        <v>7697</v>
      </c>
      <c r="B5971" s="168" t="s">
        <v>6881</v>
      </c>
      <c r="C5971" s="168" t="s">
        <v>7667</v>
      </c>
      <c r="D5971" s="171">
        <v>875</v>
      </c>
      <c r="E5971" s="171">
        <v>1345</v>
      </c>
      <c r="F5971" s="171">
        <v>2175</v>
      </c>
      <c r="G5971" s="171">
        <v>2780</v>
      </c>
      <c r="H5971" s="165">
        <f t="shared" si="103"/>
        <v>0.48381294964028776</v>
      </c>
    </row>
    <row r="5972" spans="1:8" x14ac:dyDescent="0.3">
      <c r="A5972" s="167" t="s">
        <v>7697</v>
      </c>
      <c r="B5972" s="168" t="s">
        <v>6882</v>
      </c>
      <c r="C5972" s="168" t="s">
        <v>7667</v>
      </c>
      <c r="D5972" s="171">
        <v>1780</v>
      </c>
      <c r="E5972" s="171">
        <v>4075</v>
      </c>
      <c r="F5972" s="171">
        <v>6235</v>
      </c>
      <c r="G5972" s="171">
        <v>8775</v>
      </c>
      <c r="H5972" s="165">
        <f t="shared" si="103"/>
        <v>0.46438746438746437</v>
      </c>
    </row>
    <row r="5973" spans="1:8" x14ac:dyDescent="0.3">
      <c r="A5973" s="167" t="s">
        <v>7697</v>
      </c>
      <c r="B5973" s="168" t="s">
        <v>6883</v>
      </c>
      <c r="C5973" s="168" t="s">
        <v>7667</v>
      </c>
      <c r="D5973" s="171">
        <v>530</v>
      </c>
      <c r="E5973" s="171">
        <v>880</v>
      </c>
      <c r="F5973" s="171">
        <v>1655</v>
      </c>
      <c r="G5973" s="171">
        <v>2500</v>
      </c>
      <c r="H5973" s="165">
        <f t="shared" si="103"/>
        <v>0.35199999999999998</v>
      </c>
    </row>
    <row r="5974" spans="1:8" x14ac:dyDescent="0.3">
      <c r="A5974" s="167" t="s">
        <v>7697</v>
      </c>
      <c r="B5974" s="168" t="s">
        <v>6884</v>
      </c>
      <c r="C5974" s="168" t="s">
        <v>7667</v>
      </c>
      <c r="D5974" s="171">
        <v>955</v>
      </c>
      <c r="E5974" s="171">
        <v>1570</v>
      </c>
      <c r="F5974" s="171">
        <v>1915</v>
      </c>
      <c r="G5974" s="171">
        <v>2435</v>
      </c>
      <c r="H5974" s="165">
        <f t="shared" si="103"/>
        <v>0.64476386036960986</v>
      </c>
    </row>
    <row r="5975" spans="1:8" x14ac:dyDescent="0.3">
      <c r="A5975" s="167" t="s">
        <v>7697</v>
      </c>
      <c r="B5975" s="168" t="s">
        <v>6885</v>
      </c>
      <c r="C5975" s="168" t="s">
        <v>7667</v>
      </c>
      <c r="D5975" s="171">
        <v>1140</v>
      </c>
      <c r="E5975" s="171">
        <v>2090</v>
      </c>
      <c r="F5975" s="171">
        <v>3065</v>
      </c>
      <c r="G5975" s="171">
        <v>4750</v>
      </c>
      <c r="H5975" s="165">
        <f t="shared" si="103"/>
        <v>0.44</v>
      </c>
    </row>
    <row r="5976" spans="1:8" x14ac:dyDescent="0.3">
      <c r="A5976" s="167" t="s">
        <v>7697</v>
      </c>
      <c r="B5976" s="168" t="s">
        <v>6886</v>
      </c>
      <c r="C5976" s="168" t="s">
        <v>7667</v>
      </c>
      <c r="D5976" s="171">
        <v>1305</v>
      </c>
      <c r="E5976" s="171">
        <v>2995</v>
      </c>
      <c r="F5976" s="171">
        <v>4250</v>
      </c>
      <c r="G5976" s="171">
        <v>5780</v>
      </c>
      <c r="H5976" s="165">
        <f t="shared" si="103"/>
        <v>0.51816608996539792</v>
      </c>
    </row>
    <row r="5977" spans="1:8" x14ac:dyDescent="0.3">
      <c r="A5977" s="167" t="s">
        <v>7697</v>
      </c>
      <c r="B5977" s="168" t="s">
        <v>6887</v>
      </c>
      <c r="C5977" s="168" t="s">
        <v>7667</v>
      </c>
      <c r="D5977" s="171">
        <v>1065</v>
      </c>
      <c r="E5977" s="171">
        <v>1800</v>
      </c>
      <c r="F5977" s="171">
        <v>3550</v>
      </c>
      <c r="G5977" s="171">
        <v>6390</v>
      </c>
      <c r="H5977" s="165">
        <f t="shared" si="103"/>
        <v>0.28169014084507044</v>
      </c>
    </row>
    <row r="5978" spans="1:8" x14ac:dyDescent="0.3">
      <c r="A5978" s="167" t="s">
        <v>7697</v>
      </c>
      <c r="B5978" s="168" t="s">
        <v>6888</v>
      </c>
      <c r="C5978" s="168" t="s">
        <v>7667</v>
      </c>
      <c r="D5978" s="171">
        <v>775</v>
      </c>
      <c r="E5978" s="171">
        <v>2025</v>
      </c>
      <c r="F5978" s="171">
        <v>3575</v>
      </c>
      <c r="G5978" s="171">
        <v>4740</v>
      </c>
      <c r="H5978" s="165">
        <f t="shared" si="103"/>
        <v>0.42721518987341772</v>
      </c>
    </row>
    <row r="5979" spans="1:8" x14ac:dyDescent="0.3">
      <c r="A5979" s="167" t="s">
        <v>7697</v>
      </c>
      <c r="B5979" s="168" t="s">
        <v>6889</v>
      </c>
      <c r="C5979" s="168" t="s">
        <v>7667</v>
      </c>
      <c r="D5979" s="171">
        <v>720</v>
      </c>
      <c r="E5979" s="171">
        <v>1340</v>
      </c>
      <c r="F5979" s="171">
        <v>2015</v>
      </c>
      <c r="G5979" s="171">
        <v>3050</v>
      </c>
      <c r="H5979" s="165">
        <f t="shared" si="103"/>
        <v>0.43934426229508194</v>
      </c>
    </row>
    <row r="5980" spans="1:8" x14ac:dyDescent="0.3">
      <c r="A5980" s="167" t="s">
        <v>7697</v>
      </c>
      <c r="B5980" s="168" t="s">
        <v>6890</v>
      </c>
      <c r="C5980" s="168" t="s">
        <v>7667</v>
      </c>
      <c r="D5980" s="171">
        <v>1180</v>
      </c>
      <c r="E5980" s="171">
        <v>1565</v>
      </c>
      <c r="F5980" s="171">
        <v>2670</v>
      </c>
      <c r="G5980" s="171">
        <v>3930</v>
      </c>
      <c r="H5980" s="165">
        <f t="shared" si="103"/>
        <v>0.39821882951653942</v>
      </c>
    </row>
    <row r="5981" spans="1:8" x14ac:dyDescent="0.3">
      <c r="A5981" s="167" t="s">
        <v>7697</v>
      </c>
      <c r="B5981" s="168" t="s">
        <v>6891</v>
      </c>
      <c r="C5981" s="168" t="s">
        <v>7667</v>
      </c>
      <c r="D5981" s="171">
        <v>1400</v>
      </c>
      <c r="E5981" s="171">
        <v>1710</v>
      </c>
      <c r="F5981" s="171">
        <v>3960</v>
      </c>
      <c r="G5981" s="171">
        <v>6955</v>
      </c>
      <c r="H5981" s="165">
        <f t="shared" si="103"/>
        <v>0.24586628324946083</v>
      </c>
    </row>
    <row r="5982" spans="1:8" x14ac:dyDescent="0.3">
      <c r="A5982" s="167" t="s">
        <v>7697</v>
      </c>
      <c r="B5982" s="168" t="s">
        <v>6892</v>
      </c>
      <c r="C5982" s="168" t="s">
        <v>7667</v>
      </c>
      <c r="D5982" s="171">
        <v>685</v>
      </c>
      <c r="E5982" s="171">
        <v>2270</v>
      </c>
      <c r="F5982" s="171">
        <v>3910</v>
      </c>
      <c r="G5982" s="171">
        <v>5545</v>
      </c>
      <c r="H5982" s="165">
        <f t="shared" si="103"/>
        <v>0.40937781785392247</v>
      </c>
    </row>
    <row r="5983" spans="1:8" x14ac:dyDescent="0.3">
      <c r="A5983" s="167" t="s">
        <v>7697</v>
      </c>
      <c r="B5983" s="168" t="s">
        <v>6893</v>
      </c>
      <c r="C5983" s="168" t="s">
        <v>7667</v>
      </c>
      <c r="D5983" s="171">
        <v>655</v>
      </c>
      <c r="E5983" s="171">
        <v>1820</v>
      </c>
      <c r="F5983" s="171">
        <v>2460</v>
      </c>
      <c r="G5983" s="171">
        <v>4030</v>
      </c>
      <c r="H5983" s="165">
        <f t="shared" si="103"/>
        <v>0.45161290322580644</v>
      </c>
    </row>
    <row r="5984" spans="1:8" x14ac:dyDescent="0.3">
      <c r="A5984" s="167" t="s">
        <v>7697</v>
      </c>
      <c r="B5984" s="168" t="s">
        <v>6894</v>
      </c>
      <c r="C5984" s="168" t="s">
        <v>7667</v>
      </c>
      <c r="D5984" s="171">
        <v>385</v>
      </c>
      <c r="E5984" s="171">
        <v>775</v>
      </c>
      <c r="F5984" s="171">
        <v>1845</v>
      </c>
      <c r="G5984" s="171">
        <v>4045</v>
      </c>
      <c r="H5984" s="165">
        <f t="shared" si="103"/>
        <v>0.19159456118665019</v>
      </c>
    </row>
    <row r="5985" spans="1:8" x14ac:dyDescent="0.3">
      <c r="A5985" s="167" t="s">
        <v>7697</v>
      </c>
      <c r="B5985" s="168" t="s">
        <v>6895</v>
      </c>
      <c r="C5985" s="168" t="s">
        <v>7667</v>
      </c>
      <c r="D5985" s="171">
        <v>970</v>
      </c>
      <c r="E5985" s="171">
        <v>1350</v>
      </c>
      <c r="F5985" s="171">
        <v>2550</v>
      </c>
      <c r="G5985" s="171">
        <v>5675</v>
      </c>
      <c r="H5985" s="165">
        <f t="shared" si="103"/>
        <v>0.23788546255506607</v>
      </c>
    </row>
    <row r="5986" spans="1:8" x14ac:dyDescent="0.3">
      <c r="A5986" s="167" t="s">
        <v>7697</v>
      </c>
      <c r="B5986" s="168" t="s">
        <v>6896</v>
      </c>
      <c r="C5986" s="168" t="s">
        <v>7667</v>
      </c>
      <c r="D5986" s="171">
        <v>335</v>
      </c>
      <c r="E5986" s="171">
        <v>685</v>
      </c>
      <c r="F5986" s="171">
        <v>920</v>
      </c>
      <c r="G5986" s="171">
        <v>2635</v>
      </c>
      <c r="H5986" s="165">
        <f t="shared" si="103"/>
        <v>0.25996204933586337</v>
      </c>
    </row>
    <row r="5987" spans="1:8" x14ac:dyDescent="0.3">
      <c r="A5987" s="167" t="s">
        <v>7697</v>
      </c>
      <c r="B5987" s="168" t="s">
        <v>6897</v>
      </c>
      <c r="C5987" s="168" t="s">
        <v>7667</v>
      </c>
      <c r="D5987" s="171">
        <v>975</v>
      </c>
      <c r="E5987" s="171">
        <v>1640</v>
      </c>
      <c r="F5987" s="171">
        <v>2505</v>
      </c>
      <c r="G5987" s="171">
        <v>4750</v>
      </c>
      <c r="H5987" s="165">
        <f t="shared" si="103"/>
        <v>0.34526315789473683</v>
      </c>
    </row>
    <row r="5988" spans="1:8" x14ac:dyDescent="0.3">
      <c r="A5988" s="167" t="s">
        <v>7697</v>
      </c>
      <c r="B5988" s="168" t="s">
        <v>6898</v>
      </c>
      <c r="C5988" s="168" t="s">
        <v>7667</v>
      </c>
      <c r="D5988" s="171">
        <v>430</v>
      </c>
      <c r="E5988" s="171">
        <v>865</v>
      </c>
      <c r="F5988" s="171">
        <v>2050</v>
      </c>
      <c r="G5988" s="171">
        <v>7575</v>
      </c>
      <c r="H5988" s="165">
        <f t="shared" si="103"/>
        <v>0.11419141914191419</v>
      </c>
    </row>
    <row r="5989" spans="1:8" x14ac:dyDescent="0.3">
      <c r="A5989" s="167" t="s">
        <v>7697</v>
      </c>
      <c r="B5989" s="168" t="s">
        <v>6899</v>
      </c>
      <c r="C5989" s="168" t="s">
        <v>7667</v>
      </c>
      <c r="D5989" s="171">
        <v>460</v>
      </c>
      <c r="E5989" s="171">
        <v>810</v>
      </c>
      <c r="F5989" s="171">
        <v>1325</v>
      </c>
      <c r="G5989" s="171">
        <v>3580</v>
      </c>
      <c r="H5989" s="165">
        <f t="shared" si="103"/>
        <v>0.22625698324022347</v>
      </c>
    </row>
    <row r="5990" spans="1:8" x14ac:dyDescent="0.3">
      <c r="A5990" s="167" t="s">
        <v>7697</v>
      </c>
      <c r="B5990" s="168" t="s">
        <v>6900</v>
      </c>
      <c r="C5990" s="168" t="s">
        <v>7667</v>
      </c>
      <c r="D5990" s="171">
        <v>410</v>
      </c>
      <c r="E5990" s="171">
        <v>1075</v>
      </c>
      <c r="F5990" s="171">
        <v>2495</v>
      </c>
      <c r="G5990" s="171">
        <v>6910</v>
      </c>
      <c r="H5990" s="165">
        <f t="shared" si="103"/>
        <v>0.15557163531114326</v>
      </c>
    </row>
    <row r="5991" spans="1:8" x14ac:dyDescent="0.3">
      <c r="A5991" s="167" t="s">
        <v>7697</v>
      </c>
      <c r="B5991" s="168" t="s">
        <v>6901</v>
      </c>
      <c r="C5991" s="168" t="s">
        <v>7667</v>
      </c>
      <c r="D5991" s="171">
        <v>270</v>
      </c>
      <c r="E5991" s="171">
        <v>515</v>
      </c>
      <c r="F5991" s="171">
        <v>1115</v>
      </c>
      <c r="G5991" s="171">
        <v>4060</v>
      </c>
      <c r="H5991" s="165">
        <f t="shared" si="103"/>
        <v>0.1268472906403941</v>
      </c>
    </row>
    <row r="5992" spans="1:8" x14ac:dyDescent="0.3">
      <c r="A5992" s="167" t="s">
        <v>7697</v>
      </c>
      <c r="B5992" s="168" t="s">
        <v>6902</v>
      </c>
      <c r="C5992" s="168" t="s">
        <v>7667</v>
      </c>
      <c r="D5992" s="171">
        <v>240</v>
      </c>
      <c r="E5992" s="171">
        <v>435</v>
      </c>
      <c r="F5992" s="171">
        <v>1015</v>
      </c>
      <c r="G5992" s="171">
        <v>3700</v>
      </c>
      <c r="H5992" s="165">
        <f t="shared" si="103"/>
        <v>0.11756756756756757</v>
      </c>
    </row>
    <row r="5993" spans="1:8" x14ac:dyDescent="0.3">
      <c r="A5993" s="167" t="s">
        <v>7697</v>
      </c>
      <c r="B5993" s="168" t="s">
        <v>6903</v>
      </c>
      <c r="C5993" s="168" t="s">
        <v>7667</v>
      </c>
      <c r="D5993" s="171">
        <v>105</v>
      </c>
      <c r="E5993" s="171">
        <v>200</v>
      </c>
      <c r="F5993" s="171">
        <v>445</v>
      </c>
      <c r="G5993" s="171">
        <v>2025</v>
      </c>
      <c r="H5993" s="165">
        <f t="shared" si="103"/>
        <v>9.8765432098765427E-2</v>
      </c>
    </row>
    <row r="5994" spans="1:8" x14ac:dyDescent="0.3">
      <c r="A5994" s="167" t="s">
        <v>7697</v>
      </c>
      <c r="B5994" s="168" t="s">
        <v>6904</v>
      </c>
      <c r="C5994" s="168" t="s">
        <v>7667</v>
      </c>
      <c r="D5994" s="171">
        <v>315</v>
      </c>
      <c r="E5994" s="171">
        <v>470</v>
      </c>
      <c r="F5994" s="171">
        <v>1205</v>
      </c>
      <c r="G5994" s="171">
        <v>5435</v>
      </c>
      <c r="H5994" s="165">
        <f t="shared" si="103"/>
        <v>8.6476540938362462E-2</v>
      </c>
    </row>
    <row r="5995" spans="1:8" x14ac:dyDescent="0.3">
      <c r="A5995" s="167" t="s">
        <v>7697</v>
      </c>
      <c r="B5995" s="168" t="s">
        <v>6905</v>
      </c>
      <c r="C5995" s="168" t="s">
        <v>7667</v>
      </c>
      <c r="D5995" s="171">
        <v>360</v>
      </c>
      <c r="E5995" s="171">
        <v>830</v>
      </c>
      <c r="F5995" s="171">
        <v>2070</v>
      </c>
      <c r="G5995" s="171">
        <v>5805</v>
      </c>
      <c r="H5995" s="165">
        <f t="shared" si="103"/>
        <v>0.1429801894918174</v>
      </c>
    </row>
    <row r="5996" spans="1:8" x14ac:dyDescent="0.3">
      <c r="A5996" s="167" t="s">
        <v>7697</v>
      </c>
      <c r="B5996" s="168" t="s">
        <v>6906</v>
      </c>
      <c r="C5996" s="168" t="s">
        <v>7667</v>
      </c>
      <c r="D5996" s="171">
        <v>920</v>
      </c>
      <c r="E5996" s="171">
        <v>2125</v>
      </c>
      <c r="F5996" s="171">
        <v>2990</v>
      </c>
      <c r="G5996" s="171">
        <v>5730</v>
      </c>
      <c r="H5996" s="165">
        <f t="shared" si="103"/>
        <v>0.37085514834205935</v>
      </c>
    </row>
    <row r="5997" spans="1:8" x14ac:dyDescent="0.3">
      <c r="A5997" s="167" t="s">
        <v>7697</v>
      </c>
      <c r="B5997" s="168" t="s">
        <v>6907</v>
      </c>
      <c r="C5997" s="168" t="s">
        <v>7667</v>
      </c>
      <c r="D5997" s="171">
        <v>1575</v>
      </c>
      <c r="E5997" s="171">
        <v>2340</v>
      </c>
      <c r="F5997" s="171">
        <v>3725</v>
      </c>
      <c r="G5997" s="171">
        <v>5665</v>
      </c>
      <c r="H5997" s="165">
        <f t="shared" si="103"/>
        <v>0.41306266548984993</v>
      </c>
    </row>
    <row r="5998" spans="1:8" x14ac:dyDescent="0.3">
      <c r="A5998" s="167" t="s">
        <v>7697</v>
      </c>
      <c r="B5998" s="168" t="s">
        <v>6908</v>
      </c>
      <c r="C5998" s="168" t="s">
        <v>7667</v>
      </c>
      <c r="D5998" s="171">
        <v>755</v>
      </c>
      <c r="E5998" s="171">
        <v>2165</v>
      </c>
      <c r="F5998" s="171">
        <v>4150</v>
      </c>
      <c r="G5998" s="171">
        <v>6465</v>
      </c>
      <c r="H5998" s="165">
        <f t="shared" si="103"/>
        <v>0.33488012374323278</v>
      </c>
    </row>
    <row r="5999" spans="1:8" x14ac:dyDescent="0.3">
      <c r="A5999" s="167" t="s">
        <v>7697</v>
      </c>
      <c r="B5999" s="168" t="s">
        <v>6909</v>
      </c>
      <c r="C5999" s="168" t="s">
        <v>7667</v>
      </c>
      <c r="D5999" s="171">
        <v>775</v>
      </c>
      <c r="E5999" s="171">
        <v>1970</v>
      </c>
      <c r="F5999" s="171">
        <v>3445</v>
      </c>
      <c r="G5999" s="171">
        <v>7445</v>
      </c>
      <c r="H5999" s="165">
        <f t="shared" si="103"/>
        <v>0.264607118871726</v>
      </c>
    </row>
    <row r="6000" spans="1:8" x14ac:dyDescent="0.3">
      <c r="A6000" s="167" t="s">
        <v>7697</v>
      </c>
      <c r="B6000" s="168" t="s">
        <v>6910</v>
      </c>
      <c r="C6000" s="168" t="s">
        <v>7667</v>
      </c>
      <c r="D6000" s="171">
        <v>1000</v>
      </c>
      <c r="E6000" s="171">
        <v>2310</v>
      </c>
      <c r="F6000" s="171">
        <v>3725</v>
      </c>
      <c r="G6000" s="171">
        <v>6190</v>
      </c>
      <c r="H6000" s="165">
        <f t="shared" si="103"/>
        <v>0.37318255250403876</v>
      </c>
    </row>
    <row r="6001" spans="1:8" x14ac:dyDescent="0.3">
      <c r="A6001" s="167" t="s">
        <v>7697</v>
      </c>
      <c r="B6001" s="168" t="s">
        <v>6911</v>
      </c>
      <c r="C6001" s="168" t="s">
        <v>7667</v>
      </c>
      <c r="D6001" s="171">
        <v>0</v>
      </c>
      <c r="E6001" s="171">
        <v>610</v>
      </c>
      <c r="F6001" s="171">
        <v>810</v>
      </c>
      <c r="G6001" s="171">
        <v>1640</v>
      </c>
      <c r="H6001" s="165">
        <f t="shared" si="103"/>
        <v>0.37195121951219512</v>
      </c>
    </row>
    <row r="6002" spans="1:8" x14ac:dyDescent="0.3">
      <c r="A6002" s="167" t="s">
        <v>7697</v>
      </c>
      <c r="B6002" s="168" t="s">
        <v>6912</v>
      </c>
      <c r="C6002" s="168" t="s">
        <v>7667</v>
      </c>
      <c r="D6002" s="171">
        <v>1165</v>
      </c>
      <c r="E6002" s="171">
        <v>2350</v>
      </c>
      <c r="F6002" s="171">
        <v>4065</v>
      </c>
      <c r="G6002" s="171">
        <v>6850</v>
      </c>
      <c r="H6002" s="165">
        <f t="shared" si="103"/>
        <v>0.34306569343065696</v>
      </c>
    </row>
    <row r="6003" spans="1:8" x14ac:dyDescent="0.3">
      <c r="A6003" s="167" t="s">
        <v>7697</v>
      </c>
      <c r="B6003" s="168" t="s">
        <v>6913</v>
      </c>
      <c r="C6003" s="168" t="s">
        <v>7667</v>
      </c>
      <c r="D6003" s="171">
        <v>530</v>
      </c>
      <c r="E6003" s="171">
        <v>740</v>
      </c>
      <c r="F6003" s="171">
        <v>1310</v>
      </c>
      <c r="G6003" s="171">
        <v>5335</v>
      </c>
      <c r="H6003" s="165">
        <f t="shared" si="103"/>
        <v>0.13870665417057171</v>
      </c>
    </row>
    <row r="6004" spans="1:8" x14ac:dyDescent="0.3">
      <c r="A6004" s="167" t="s">
        <v>7697</v>
      </c>
      <c r="B6004" s="168" t="s">
        <v>6914</v>
      </c>
      <c r="C6004" s="168" t="s">
        <v>7667</v>
      </c>
      <c r="D6004" s="171">
        <v>525</v>
      </c>
      <c r="E6004" s="171">
        <v>1135</v>
      </c>
      <c r="F6004" s="171">
        <v>2010</v>
      </c>
      <c r="G6004" s="171">
        <v>4280</v>
      </c>
      <c r="H6004" s="165">
        <f t="shared" si="103"/>
        <v>0.26518691588785048</v>
      </c>
    </row>
    <row r="6005" spans="1:8" x14ac:dyDescent="0.3">
      <c r="A6005" s="167" t="s">
        <v>7697</v>
      </c>
      <c r="B6005" s="168" t="s">
        <v>6915</v>
      </c>
      <c r="C6005" s="168" t="s">
        <v>7667</v>
      </c>
      <c r="D6005" s="171">
        <v>1560</v>
      </c>
      <c r="E6005" s="171">
        <v>2140</v>
      </c>
      <c r="F6005" s="171">
        <v>3225</v>
      </c>
      <c r="G6005" s="171">
        <v>4245</v>
      </c>
      <c r="H6005" s="165">
        <f t="shared" si="103"/>
        <v>0.50412249705535928</v>
      </c>
    </row>
    <row r="6006" spans="1:8" x14ac:dyDescent="0.3">
      <c r="A6006" s="167" t="s">
        <v>7697</v>
      </c>
      <c r="B6006" s="168" t="s">
        <v>6916</v>
      </c>
      <c r="C6006" s="168" t="s">
        <v>7667</v>
      </c>
      <c r="D6006" s="171">
        <v>0</v>
      </c>
      <c r="E6006" s="171">
        <v>0</v>
      </c>
      <c r="F6006" s="171">
        <v>0</v>
      </c>
      <c r="G6006" s="171">
        <v>0</v>
      </c>
      <c r="H6006" s="165" t="e">
        <f t="shared" si="103"/>
        <v>#DIV/0!</v>
      </c>
    </row>
    <row r="6007" spans="1:8" x14ac:dyDescent="0.3">
      <c r="A6007" s="167" t="s">
        <v>7697</v>
      </c>
      <c r="B6007" s="168" t="s">
        <v>6917</v>
      </c>
      <c r="C6007" s="168" t="s">
        <v>7668</v>
      </c>
      <c r="D6007" s="171">
        <v>835</v>
      </c>
      <c r="E6007" s="171">
        <v>1470</v>
      </c>
      <c r="F6007" s="171">
        <v>2330</v>
      </c>
      <c r="G6007" s="171">
        <v>3985</v>
      </c>
      <c r="H6007" s="165">
        <f t="shared" si="103"/>
        <v>0.36888331242158096</v>
      </c>
    </row>
    <row r="6008" spans="1:8" x14ac:dyDescent="0.3">
      <c r="A6008" s="167" t="s">
        <v>7697</v>
      </c>
      <c r="B6008" s="168" t="s">
        <v>6918</v>
      </c>
      <c r="C6008" s="168" t="s">
        <v>7668</v>
      </c>
      <c r="D6008" s="171">
        <v>385</v>
      </c>
      <c r="E6008" s="171">
        <v>815</v>
      </c>
      <c r="F6008" s="171">
        <v>1190</v>
      </c>
      <c r="G6008" s="171">
        <v>2335</v>
      </c>
      <c r="H6008" s="165">
        <f t="shared" si="103"/>
        <v>0.34903640256959317</v>
      </c>
    </row>
    <row r="6009" spans="1:8" x14ac:dyDescent="0.3">
      <c r="A6009" s="167" t="s">
        <v>7697</v>
      </c>
      <c r="B6009" s="168" t="s">
        <v>6919</v>
      </c>
      <c r="C6009" s="168" t="s">
        <v>7669</v>
      </c>
      <c r="D6009" s="171">
        <v>830</v>
      </c>
      <c r="E6009" s="171">
        <v>1380</v>
      </c>
      <c r="F6009" s="171">
        <v>1810</v>
      </c>
      <c r="G6009" s="171">
        <v>2655</v>
      </c>
      <c r="H6009" s="165">
        <f t="shared" si="103"/>
        <v>0.51977401129943501</v>
      </c>
    </row>
    <row r="6010" spans="1:8" x14ac:dyDescent="0.3">
      <c r="A6010" s="167" t="s">
        <v>7697</v>
      </c>
      <c r="B6010" s="168" t="s">
        <v>6920</v>
      </c>
      <c r="C6010" s="168" t="s">
        <v>7669</v>
      </c>
      <c r="D6010" s="171">
        <v>955</v>
      </c>
      <c r="E6010" s="171">
        <v>1700</v>
      </c>
      <c r="F6010" s="171">
        <v>2325</v>
      </c>
      <c r="G6010" s="171">
        <v>3600</v>
      </c>
      <c r="H6010" s="165">
        <f t="shared" si="103"/>
        <v>0.47222222222222221</v>
      </c>
    </row>
    <row r="6011" spans="1:8" x14ac:dyDescent="0.3">
      <c r="A6011" s="167" t="s">
        <v>7697</v>
      </c>
      <c r="B6011" s="168" t="s">
        <v>6921</v>
      </c>
      <c r="C6011" s="168" t="s">
        <v>7669</v>
      </c>
      <c r="D6011" s="171">
        <v>1100</v>
      </c>
      <c r="E6011" s="171">
        <v>1830</v>
      </c>
      <c r="F6011" s="171">
        <v>2425</v>
      </c>
      <c r="G6011" s="171">
        <v>3650</v>
      </c>
      <c r="H6011" s="165">
        <f t="shared" si="103"/>
        <v>0.50136986301369868</v>
      </c>
    </row>
    <row r="6012" spans="1:8" x14ac:dyDescent="0.3">
      <c r="A6012" s="167" t="s">
        <v>7697</v>
      </c>
      <c r="B6012" s="168" t="s">
        <v>6922</v>
      </c>
      <c r="C6012" s="168" t="s">
        <v>7669</v>
      </c>
      <c r="D6012" s="171">
        <v>1480</v>
      </c>
      <c r="E6012" s="171">
        <v>1910</v>
      </c>
      <c r="F6012" s="171">
        <v>2705</v>
      </c>
      <c r="G6012" s="171">
        <v>4305</v>
      </c>
      <c r="H6012" s="165">
        <f t="shared" si="103"/>
        <v>0.44367015098722418</v>
      </c>
    </row>
    <row r="6013" spans="1:8" x14ac:dyDescent="0.3">
      <c r="A6013" s="167" t="s">
        <v>7697</v>
      </c>
      <c r="B6013" s="168" t="s">
        <v>6923</v>
      </c>
      <c r="C6013" s="168" t="s">
        <v>7669</v>
      </c>
      <c r="D6013" s="171">
        <v>1155</v>
      </c>
      <c r="E6013" s="171">
        <v>1700</v>
      </c>
      <c r="F6013" s="171">
        <v>2590</v>
      </c>
      <c r="G6013" s="171">
        <v>4510</v>
      </c>
      <c r="H6013" s="165">
        <f t="shared" si="103"/>
        <v>0.37694013303769403</v>
      </c>
    </row>
    <row r="6014" spans="1:8" x14ac:dyDescent="0.3">
      <c r="A6014" s="167" t="s">
        <v>7697</v>
      </c>
      <c r="B6014" s="168" t="s">
        <v>6924</v>
      </c>
      <c r="C6014" s="168" t="s">
        <v>337</v>
      </c>
      <c r="D6014" s="171">
        <v>975</v>
      </c>
      <c r="E6014" s="171">
        <v>1645</v>
      </c>
      <c r="F6014" s="171">
        <v>2450</v>
      </c>
      <c r="G6014" s="171">
        <v>4225</v>
      </c>
      <c r="H6014" s="165">
        <f t="shared" si="103"/>
        <v>0.38934911242603548</v>
      </c>
    </row>
    <row r="6015" spans="1:8" x14ac:dyDescent="0.3">
      <c r="A6015" s="167" t="s">
        <v>7697</v>
      </c>
      <c r="B6015" s="168" t="s">
        <v>6925</v>
      </c>
      <c r="C6015" s="168" t="s">
        <v>337</v>
      </c>
      <c r="D6015" s="171">
        <v>395</v>
      </c>
      <c r="E6015" s="171">
        <v>660</v>
      </c>
      <c r="F6015" s="171">
        <v>1120</v>
      </c>
      <c r="G6015" s="171">
        <v>2310</v>
      </c>
      <c r="H6015" s="165">
        <f t="shared" si="103"/>
        <v>0.2857142857142857</v>
      </c>
    </row>
    <row r="6016" spans="1:8" x14ac:dyDescent="0.3">
      <c r="A6016" s="167" t="s">
        <v>7697</v>
      </c>
      <c r="B6016" s="168" t="s">
        <v>6926</v>
      </c>
      <c r="C6016" s="168" t="s">
        <v>337</v>
      </c>
      <c r="D6016" s="171">
        <v>310</v>
      </c>
      <c r="E6016" s="171">
        <v>750</v>
      </c>
      <c r="F6016" s="171">
        <v>1240</v>
      </c>
      <c r="G6016" s="171">
        <v>1820</v>
      </c>
      <c r="H6016" s="165">
        <f t="shared" si="103"/>
        <v>0.41208791208791207</v>
      </c>
    </row>
    <row r="6017" spans="1:8" x14ac:dyDescent="0.3">
      <c r="A6017" s="167" t="s">
        <v>7697</v>
      </c>
      <c r="B6017" s="168" t="s">
        <v>6927</v>
      </c>
      <c r="C6017" s="168" t="s">
        <v>337</v>
      </c>
      <c r="D6017" s="171">
        <v>720</v>
      </c>
      <c r="E6017" s="171">
        <v>1655</v>
      </c>
      <c r="F6017" s="171">
        <v>2505</v>
      </c>
      <c r="G6017" s="171">
        <v>3635</v>
      </c>
      <c r="H6017" s="165">
        <f t="shared" si="103"/>
        <v>0.45529573590096284</v>
      </c>
    </row>
    <row r="6018" spans="1:8" x14ac:dyDescent="0.3">
      <c r="A6018" s="167" t="s">
        <v>7697</v>
      </c>
      <c r="B6018" s="168" t="s">
        <v>6928</v>
      </c>
      <c r="C6018" s="168" t="s">
        <v>337</v>
      </c>
      <c r="D6018" s="171">
        <v>1135</v>
      </c>
      <c r="E6018" s="171">
        <v>2060</v>
      </c>
      <c r="F6018" s="171">
        <v>2820</v>
      </c>
      <c r="G6018" s="171">
        <v>4515</v>
      </c>
      <c r="H6018" s="165">
        <f t="shared" si="103"/>
        <v>0.45625692137320045</v>
      </c>
    </row>
    <row r="6019" spans="1:8" x14ac:dyDescent="0.3">
      <c r="A6019" s="167" t="s">
        <v>7697</v>
      </c>
      <c r="B6019" s="168" t="s">
        <v>6929</v>
      </c>
      <c r="C6019" s="168" t="s">
        <v>337</v>
      </c>
      <c r="D6019" s="171">
        <v>495</v>
      </c>
      <c r="E6019" s="171">
        <v>1160</v>
      </c>
      <c r="F6019" s="171">
        <v>1680</v>
      </c>
      <c r="G6019" s="171">
        <v>2105</v>
      </c>
      <c r="H6019" s="165">
        <f t="shared" si="103"/>
        <v>0.55106888361045125</v>
      </c>
    </row>
    <row r="6020" spans="1:8" x14ac:dyDescent="0.3">
      <c r="A6020" s="167" t="s">
        <v>7697</v>
      </c>
      <c r="B6020" s="168" t="s">
        <v>6930</v>
      </c>
      <c r="C6020" s="168" t="s">
        <v>337</v>
      </c>
      <c r="D6020" s="171">
        <v>2045</v>
      </c>
      <c r="E6020" s="171">
        <v>3000</v>
      </c>
      <c r="F6020" s="171">
        <v>3205</v>
      </c>
      <c r="G6020" s="171">
        <v>4125</v>
      </c>
      <c r="H6020" s="165">
        <f t="shared" ref="H6020:H6083" si="104">E6020/G6020</f>
        <v>0.72727272727272729</v>
      </c>
    </row>
    <row r="6021" spans="1:8" x14ac:dyDescent="0.3">
      <c r="A6021" s="167" t="s">
        <v>7697</v>
      </c>
      <c r="B6021" s="168" t="s">
        <v>6931</v>
      </c>
      <c r="C6021" s="168" t="s">
        <v>337</v>
      </c>
      <c r="D6021" s="171">
        <v>1190</v>
      </c>
      <c r="E6021" s="171">
        <v>1865</v>
      </c>
      <c r="F6021" s="171">
        <v>2475</v>
      </c>
      <c r="G6021" s="171">
        <v>4220</v>
      </c>
      <c r="H6021" s="165">
        <f t="shared" si="104"/>
        <v>0.44194312796208529</v>
      </c>
    </row>
    <row r="6022" spans="1:8" x14ac:dyDescent="0.3">
      <c r="A6022" s="167" t="s">
        <v>7697</v>
      </c>
      <c r="B6022" s="168" t="s">
        <v>6932</v>
      </c>
      <c r="C6022" s="168" t="s">
        <v>337</v>
      </c>
      <c r="D6022" s="171">
        <v>285</v>
      </c>
      <c r="E6022" s="171">
        <v>470</v>
      </c>
      <c r="F6022" s="171">
        <v>750</v>
      </c>
      <c r="G6022" s="171">
        <v>1585</v>
      </c>
      <c r="H6022" s="165">
        <f t="shared" si="104"/>
        <v>0.29652996845425866</v>
      </c>
    </row>
    <row r="6023" spans="1:8" x14ac:dyDescent="0.3">
      <c r="A6023" s="167" t="s">
        <v>7697</v>
      </c>
      <c r="B6023" s="168" t="s">
        <v>6933</v>
      </c>
      <c r="C6023" s="168" t="s">
        <v>337</v>
      </c>
      <c r="D6023" s="171">
        <v>400</v>
      </c>
      <c r="E6023" s="171">
        <v>730</v>
      </c>
      <c r="F6023" s="171">
        <v>945</v>
      </c>
      <c r="G6023" s="171">
        <v>1325</v>
      </c>
      <c r="H6023" s="165">
        <f t="shared" si="104"/>
        <v>0.55094339622641508</v>
      </c>
    </row>
    <row r="6024" spans="1:8" x14ac:dyDescent="0.3">
      <c r="A6024" s="167" t="s">
        <v>7697</v>
      </c>
      <c r="B6024" s="168" t="s">
        <v>6934</v>
      </c>
      <c r="C6024" s="168" t="s">
        <v>7670</v>
      </c>
      <c r="D6024" s="171">
        <v>275</v>
      </c>
      <c r="E6024" s="171">
        <v>600</v>
      </c>
      <c r="F6024" s="171">
        <v>730</v>
      </c>
      <c r="G6024" s="171">
        <v>1245</v>
      </c>
      <c r="H6024" s="165">
        <f t="shared" si="104"/>
        <v>0.48192771084337349</v>
      </c>
    </row>
    <row r="6025" spans="1:8" x14ac:dyDescent="0.3">
      <c r="A6025" s="167" t="s">
        <v>7697</v>
      </c>
      <c r="B6025" s="168" t="s">
        <v>6935</v>
      </c>
      <c r="C6025" s="168" t="s">
        <v>7670</v>
      </c>
      <c r="D6025" s="171">
        <v>300</v>
      </c>
      <c r="E6025" s="171">
        <v>865</v>
      </c>
      <c r="F6025" s="171">
        <v>1300</v>
      </c>
      <c r="G6025" s="171">
        <v>1790</v>
      </c>
      <c r="H6025" s="165">
        <f t="shared" si="104"/>
        <v>0.48324022346368717</v>
      </c>
    </row>
    <row r="6026" spans="1:8" x14ac:dyDescent="0.3">
      <c r="A6026" s="167" t="s">
        <v>7697</v>
      </c>
      <c r="B6026" s="168" t="s">
        <v>6936</v>
      </c>
      <c r="C6026" s="168" t="s">
        <v>7670</v>
      </c>
      <c r="D6026" s="171">
        <v>1260</v>
      </c>
      <c r="E6026" s="171">
        <v>2405</v>
      </c>
      <c r="F6026" s="171">
        <v>3355</v>
      </c>
      <c r="G6026" s="171">
        <v>4685</v>
      </c>
      <c r="H6026" s="165">
        <f t="shared" si="104"/>
        <v>0.51334044823906089</v>
      </c>
    </row>
    <row r="6027" spans="1:8" x14ac:dyDescent="0.3">
      <c r="A6027" s="167" t="s">
        <v>7697</v>
      </c>
      <c r="B6027" s="168" t="s">
        <v>6937</v>
      </c>
      <c r="C6027" s="168" t="s">
        <v>7670</v>
      </c>
      <c r="D6027" s="171">
        <v>810</v>
      </c>
      <c r="E6027" s="171">
        <v>1605</v>
      </c>
      <c r="F6027" s="171">
        <v>1880</v>
      </c>
      <c r="G6027" s="171">
        <v>2735</v>
      </c>
      <c r="H6027" s="165">
        <f t="shared" si="104"/>
        <v>0.58683729433272391</v>
      </c>
    </row>
    <row r="6028" spans="1:8" x14ac:dyDescent="0.3">
      <c r="A6028" s="167" t="s">
        <v>7697</v>
      </c>
      <c r="B6028" s="168" t="s">
        <v>6938</v>
      </c>
      <c r="C6028" s="168" t="s">
        <v>7670</v>
      </c>
      <c r="D6028" s="171">
        <v>510</v>
      </c>
      <c r="E6028" s="171">
        <v>860</v>
      </c>
      <c r="F6028" s="171">
        <v>1450</v>
      </c>
      <c r="G6028" s="171">
        <v>2160</v>
      </c>
      <c r="H6028" s="165">
        <f t="shared" si="104"/>
        <v>0.39814814814814814</v>
      </c>
    </row>
    <row r="6029" spans="1:8" x14ac:dyDescent="0.3">
      <c r="A6029" s="167" t="s">
        <v>7697</v>
      </c>
      <c r="B6029" s="168" t="s">
        <v>6939</v>
      </c>
      <c r="C6029" s="168" t="s">
        <v>7670</v>
      </c>
      <c r="D6029" s="171">
        <v>1155</v>
      </c>
      <c r="E6029" s="171">
        <v>1930</v>
      </c>
      <c r="F6029" s="171">
        <v>2620</v>
      </c>
      <c r="G6029" s="171">
        <v>4265</v>
      </c>
      <c r="H6029" s="165">
        <f t="shared" si="104"/>
        <v>0.45252051582649472</v>
      </c>
    </row>
    <row r="6030" spans="1:8" x14ac:dyDescent="0.3">
      <c r="A6030" s="167" t="s">
        <v>7697</v>
      </c>
      <c r="B6030" s="168" t="s">
        <v>6940</v>
      </c>
      <c r="C6030" s="168" t="s">
        <v>7670</v>
      </c>
      <c r="D6030" s="171">
        <v>450</v>
      </c>
      <c r="E6030" s="171">
        <v>705</v>
      </c>
      <c r="F6030" s="171">
        <v>1125</v>
      </c>
      <c r="G6030" s="171">
        <v>2105</v>
      </c>
      <c r="H6030" s="165">
        <f t="shared" si="104"/>
        <v>0.33491686460807601</v>
      </c>
    </row>
    <row r="6031" spans="1:8" x14ac:dyDescent="0.3">
      <c r="A6031" s="167" t="s">
        <v>7697</v>
      </c>
      <c r="B6031" s="168" t="s">
        <v>6941</v>
      </c>
      <c r="C6031" s="168" t="s">
        <v>7670</v>
      </c>
      <c r="D6031" s="171">
        <v>750</v>
      </c>
      <c r="E6031" s="171">
        <v>1310</v>
      </c>
      <c r="F6031" s="171">
        <v>1945</v>
      </c>
      <c r="G6031" s="171">
        <v>2890</v>
      </c>
      <c r="H6031" s="165">
        <f t="shared" si="104"/>
        <v>0.45328719723183392</v>
      </c>
    </row>
    <row r="6032" spans="1:8" x14ac:dyDescent="0.3">
      <c r="A6032" s="167" t="s">
        <v>7697</v>
      </c>
      <c r="B6032" s="168" t="s">
        <v>6942</v>
      </c>
      <c r="C6032" s="168" t="s">
        <v>7671</v>
      </c>
      <c r="D6032" s="171">
        <v>935</v>
      </c>
      <c r="E6032" s="171">
        <v>1400</v>
      </c>
      <c r="F6032" s="171">
        <v>1975</v>
      </c>
      <c r="G6032" s="171">
        <v>2915</v>
      </c>
      <c r="H6032" s="165">
        <f t="shared" si="104"/>
        <v>0.48027444253859347</v>
      </c>
    </row>
    <row r="6033" spans="1:8" x14ac:dyDescent="0.3">
      <c r="A6033" s="167" t="s">
        <v>7697</v>
      </c>
      <c r="B6033" s="168" t="s">
        <v>6943</v>
      </c>
      <c r="C6033" s="168" t="s">
        <v>7671</v>
      </c>
      <c r="D6033" s="171">
        <v>720</v>
      </c>
      <c r="E6033" s="171">
        <v>945</v>
      </c>
      <c r="F6033" s="171">
        <v>1830</v>
      </c>
      <c r="G6033" s="171">
        <v>2515</v>
      </c>
      <c r="H6033" s="165">
        <f t="shared" si="104"/>
        <v>0.37574552683896623</v>
      </c>
    </row>
    <row r="6034" spans="1:8" x14ac:dyDescent="0.3">
      <c r="A6034" s="167" t="s">
        <v>7697</v>
      </c>
      <c r="B6034" s="168" t="s">
        <v>6944</v>
      </c>
      <c r="C6034" s="168" t="s">
        <v>7671</v>
      </c>
      <c r="D6034" s="171">
        <v>435</v>
      </c>
      <c r="E6034" s="171">
        <v>765</v>
      </c>
      <c r="F6034" s="171">
        <v>1255</v>
      </c>
      <c r="G6034" s="171">
        <v>2435</v>
      </c>
      <c r="H6034" s="165">
        <f t="shared" si="104"/>
        <v>0.31416837782340862</v>
      </c>
    </row>
    <row r="6035" spans="1:8" x14ac:dyDescent="0.3">
      <c r="A6035" s="167" t="s">
        <v>7697</v>
      </c>
      <c r="B6035" s="168" t="s">
        <v>6945</v>
      </c>
      <c r="C6035" s="168" t="s">
        <v>7672</v>
      </c>
      <c r="D6035" s="171">
        <v>685</v>
      </c>
      <c r="E6035" s="171">
        <v>900</v>
      </c>
      <c r="F6035" s="171">
        <v>1495</v>
      </c>
      <c r="G6035" s="171">
        <v>2915</v>
      </c>
      <c r="H6035" s="165">
        <f t="shared" si="104"/>
        <v>0.30874785591766724</v>
      </c>
    </row>
    <row r="6036" spans="1:8" x14ac:dyDescent="0.3">
      <c r="A6036" s="167" t="s">
        <v>7697</v>
      </c>
      <c r="B6036" s="168" t="s">
        <v>6946</v>
      </c>
      <c r="C6036" s="168" t="s">
        <v>7672</v>
      </c>
      <c r="D6036" s="171">
        <v>560</v>
      </c>
      <c r="E6036" s="171">
        <v>1110</v>
      </c>
      <c r="F6036" s="171">
        <v>1575</v>
      </c>
      <c r="G6036" s="171">
        <v>2080</v>
      </c>
      <c r="H6036" s="165">
        <f t="shared" si="104"/>
        <v>0.53365384615384615</v>
      </c>
    </row>
    <row r="6037" spans="1:8" x14ac:dyDescent="0.3">
      <c r="A6037" s="167" t="s">
        <v>7697</v>
      </c>
      <c r="B6037" s="168" t="s">
        <v>6947</v>
      </c>
      <c r="C6037" s="168" t="s">
        <v>7673</v>
      </c>
      <c r="D6037" s="171">
        <v>360</v>
      </c>
      <c r="E6037" s="171">
        <v>650</v>
      </c>
      <c r="F6037" s="171">
        <v>965</v>
      </c>
      <c r="G6037" s="171">
        <v>1370</v>
      </c>
      <c r="H6037" s="165">
        <f t="shared" si="104"/>
        <v>0.47445255474452552</v>
      </c>
    </row>
    <row r="6038" spans="1:8" x14ac:dyDescent="0.3">
      <c r="A6038" s="167" t="s">
        <v>7697</v>
      </c>
      <c r="B6038" s="168" t="s">
        <v>6948</v>
      </c>
      <c r="C6038" s="168" t="s">
        <v>7673</v>
      </c>
      <c r="D6038" s="171">
        <v>520</v>
      </c>
      <c r="E6038" s="171">
        <v>850</v>
      </c>
      <c r="F6038" s="171">
        <v>1285</v>
      </c>
      <c r="G6038" s="171">
        <v>2050</v>
      </c>
      <c r="H6038" s="165">
        <f t="shared" si="104"/>
        <v>0.41463414634146339</v>
      </c>
    </row>
    <row r="6039" spans="1:8" x14ac:dyDescent="0.3">
      <c r="A6039" s="167" t="s">
        <v>7697</v>
      </c>
      <c r="B6039" s="168" t="s">
        <v>6949</v>
      </c>
      <c r="C6039" s="168" t="s">
        <v>7673</v>
      </c>
      <c r="D6039" s="171">
        <v>505</v>
      </c>
      <c r="E6039" s="171">
        <v>975</v>
      </c>
      <c r="F6039" s="171">
        <v>1370</v>
      </c>
      <c r="G6039" s="171">
        <v>2230</v>
      </c>
      <c r="H6039" s="165">
        <f t="shared" si="104"/>
        <v>0.43721973094170402</v>
      </c>
    </row>
    <row r="6040" spans="1:8" x14ac:dyDescent="0.3">
      <c r="A6040" s="167" t="s">
        <v>7697</v>
      </c>
      <c r="B6040" s="168" t="s">
        <v>6950</v>
      </c>
      <c r="C6040" s="168" t="s">
        <v>7673</v>
      </c>
      <c r="D6040" s="171">
        <v>485</v>
      </c>
      <c r="E6040" s="171">
        <v>865</v>
      </c>
      <c r="F6040" s="171">
        <v>1375</v>
      </c>
      <c r="G6040" s="171">
        <v>2855</v>
      </c>
      <c r="H6040" s="165">
        <f t="shared" si="104"/>
        <v>0.30297723292469353</v>
      </c>
    </row>
    <row r="6041" spans="1:8" x14ac:dyDescent="0.3">
      <c r="A6041" s="167" t="s">
        <v>7697</v>
      </c>
      <c r="B6041" s="168" t="s">
        <v>6951</v>
      </c>
      <c r="C6041" s="168" t="s">
        <v>7673</v>
      </c>
      <c r="D6041" s="171">
        <v>835</v>
      </c>
      <c r="E6041" s="171">
        <v>1965</v>
      </c>
      <c r="F6041" s="171">
        <v>2610</v>
      </c>
      <c r="G6041" s="171">
        <v>4065</v>
      </c>
      <c r="H6041" s="165">
        <f t="shared" si="104"/>
        <v>0.48339483394833949</v>
      </c>
    </row>
    <row r="6042" spans="1:8" x14ac:dyDescent="0.3">
      <c r="A6042" s="167" t="s">
        <v>7697</v>
      </c>
      <c r="B6042" s="168" t="s">
        <v>6952</v>
      </c>
      <c r="C6042" s="168" t="s">
        <v>7673</v>
      </c>
      <c r="D6042" s="171">
        <v>1070</v>
      </c>
      <c r="E6042" s="171">
        <v>1915</v>
      </c>
      <c r="F6042" s="171">
        <v>2575</v>
      </c>
      <c r="G6042" s="171">
        <v>3960</v>
      </c>
      <c r="H6042" s="165">
        <f t="shared" si="104"/>
        <v>0.48358585858585856</v>
      </c>
    </row>
    <row r="6043" spans="1:8" x14ac:dyDescent="0.3">
      <c r="A6043" s="167" t="s">
        <v>7697</v>
      </c>
      <c r="B6043" s="168" t="s">
        <v>6953</v>
      </c>
      <c r="C6043" s="168" t="s">
        <v>7674</v>
      </c>
      <c r="D6043" s="171">
        <v>1645</v>
      </c>
      <c r="E6043" s="171">
        <v>2645</v>
      </c>
      <c r="F6043" s="171">
        <v>3765</v>
      </c>
      <c r="G6043" s="171">
        <v>5385</v>
      </c>
      <c r="H6043" s="165">
        <f t="shared" si="104"/>
        <v>0.49117920148560817</v>
      </c>
    </row>
    <row r="6044" spans="1:8" x14ac:dyDescent="0.3">
      <c r="A6044" s="167" t="s">
        <v>7697</v>
      </c>
      <c r="B6044" s="168" t="s">
        <v>6954</v>
      </c>
      <c r="C6044" s="168" t="s">
        <v>7674</v>
      </c>
      <c r="D6044" s="171">
        <v>2070</v>
      </c>
      <c r="E6044" s="171">
        <v>2970</v>
      </c>
      <c r="F6044" s="171">
        <v>3835</v>
      </c>
      <c r="G6044" s="171">
        <v>6345</v>
      </c>
      <c r="H6044" s="165">
        <f t="shared" si="104"/>
        <v>0.46808510638297873</v>
      </c>
    </row>
    <row r="6045" spans="1:8" x14ac:dyDescent="0.3">
      <c r="A6045" s="167" t="s">
        <v>7697</v>
      </c>
      <c r="B6045" s="168" t="s">
        <v>6955</v>
      </c>
      <c r="C6045" s="168" t="s">
        <v>7674</v>
      </c>
      <c r="D6045" s="171">
        <v>1415</v>
      </c>
      <c r="E6045" s="171">
        <v>2355</v>
      </c>
      <c r="F6045" s="171">
        <v>2885</v>
      </c>
      <c r="G6045" s="171">
        <v>4305</v>
      </c>
      <c r="H6045" s="165">
        <f t="shared" si="104"/>
        <v>0.54703832752613235</v>
      </c>
    </row>
    <row r="6046" spans="1:8" x14ac:dyDescent="0.3">
      <c r="A6046" s="167" t="s">
        <v>7697</v>
      </c>
      <c r="B6046" s="168" t="s">
        <v>6956</v>
      </c>
      <c r="C6046" s="168" t="s">
        <v>7674</v>
      </c>
      <c r="D6046" s="171">
        <v>585</v>
      </c>
      <c r="E6046" s="171">
        <v>1050</v>
      </c>
      <c r="F6046" s="171">
        <v>2020</v>
      </c>
      <c r="G6046" s="171">
        <v>3050</v>
      </c>
      <c r="H6046" s="165">
        <f t="shared" si="104"/>
        <v>0.34426229508196721</v>
      </c>
    </row>
    <row r="6047" spans="1:8" x14ac:dyDescent="0.3">
      <c r="A6047" s="167" t="s">
        <v>7697</v>
      </c>
      <c r="B6047" s="168" t="s">
        <v>6957</v>
      </c>
      <c r="C6047" s="168" t="s">
        <v>7674</v>
      </c>
      <c r="D6047" s="171">
        <v>725</v>
      </c>
      <c r="E6047" s="171">
        <v>930</v>
      </c>
      <c r="F6047" s="171">
        <v>1205</v>
      </c>
      <c r="G6047" s="171">
        <v>1855</v>
      </c>
      <c r="H6047" s="165">
        <f t="shared" si="104"/>
        <v>0.50134770889487867</v>
      </c>
    </row>
    <row r="6048" spans="1:8" x14ac:dyDescent="0.3">
      <c r="A6048" s="167" t="s">
        <v>7697</v>
      </c>
      <c r="B6048" s="168" t="s">
        <v>6958</v>
      </c>
      <c r="C6048" s="168" t="s">
        <v>7674</v>
      </c>
      <c r="D6048" s="171">
        <v>2595</v>
      </c>
      <c r="E6048" s="171">
        <v>3300</v>
      </c>
      <c r="F6048" s="171">
        <v>4025</v>
      </c>
      <c r="G6048" s="171">
        <v>4365</v>
      </c>
      <c r="H6048" s="165">
        <f t="shared" si="104"/>
        <v>0.75601374570446733</v>
      </c>
    </row>
    <row r="6049" spans="1:8" x14ac:dyDescent="0.3">
      <c r="A6049" s="167" t="s">
        <v>7697</v>
      </c>
      <c r="B6049" s="168" t="s">
        <v>6959</v>
      </c>
      <c r="C6049" s="168" t="s">
        <v>7674</v>
      </c>
      <c r="D6049" s="171">
        <v>815</v>
      </c>
      <c r="E6049" s="171">
        <v>1570</v>
      </c>
      <c r="F6049" s="171">
        <v>2160</v>
      </c>
      <c r="G6049" s="171">
        <v>2915</v>
      </c>
      <c r="H6049" s="165">
        <f t="shared" si="104"/>
        <v>0.53859348198970836</v>
      </c>
    </row>
    <row r="6050" spans="1:8" x14ac:dyDescent="0.3">
      <c r="A6050" s="167" t="s">
        <v>7697</v>
      </c>
      <c r="B6050" s="168" t="s">
        <v>6960</v>
      </c>
      <c r="C6050" s="168" t="s">
        <v>7674</v>
      </c>
      <c r="D6050" s="171">
        <v>845</v>
      </c>
      <c r="E6050" s="171">
        <v>1345</v>
      </c>
      <c r="F6050" s="171">
        <v>2560</v>
      </c>
      <c r="G6050" s="171">
        <v>4295</v>
      </c>
      <c r="H6050" s="165">
        <f t="shared" si="104"/>
        <v>0.31315483119906867</v>
      </c>
    </row>
    <row r="6051" spans="1:8" x14ac:dyDescent="0.3">
      <c r="A6051" s="167" t="s">
        <v>7697</v>
      </c>
      <c r="B6051" s="168" t="s">
        <v>6961</v>
      </c>
      <c r="C6051" s="168" t="s">
        <v>7674</v>
      </c>
      <c r="D6051" s="171">
        <v>490</v>
      </c>
      <c r="E6051" s="171">
        <v>915</v>
      </c>
      <c r="F6051" s="171">
        <v>1305</v>
      </c>
      <c r="G6051" s="171">
        <v>2160</v>
      </c>
      <c r="H6051" s="165">
        <f t="shared" si="104"/>
        <v>0.4236111111111111</v>
      </c>
    </row>
    <row r="6052" spans="1:8" x14ac:dyDescent="0.3">
      <c r="A6052" s="167" t="s">
        <v>7697</v>
      </c>
      <c r="B6052" s="168" t="s">
        <v>6962</v>
      </c>
      <c r="C6052" s="168" t="s">
        <v>7674</v>
      </c>
      <c r="D6052" s="171">
        <v>1095</v>
      </c>
      <c r="E6052" s="171">
        <v>1495</v>
      </c>
      <c r="F6052" s="171">
        <v>2170</v>
      </c>
      <c r="G6052" s="171">
        <v>3765</v>
      </c>
      <c r="H6052" s="165">
        <f t="shared" si="104"/>
        <v>0.39707835325365204</v>
      </c>
    </row>
    <row r="6053" spans="1:8" x14ac:dyDescent="0.3">
      <c r="A6053" s="167" t="s">
        <v>7697</v>
      </c>
      <c r="B6053" s="168" t="s">
        <v>6963</v>
      </c>
      <c r="C6053" s="168" t="s">
        <v>7674</v>
      </c>
      <c r="D6053" s="171">
        <v>1290</v>
      </c>
      <c r="E6053" s="171">
        <v>1960</v>
      </c>
      <c r="F6053" s="171">
        <v>2700</v>
      </c>
      <c r="G6053" s="171">
        <v>3375</v>
      </c>
      <c r="H6053" s="165">
        <f t="shared" si="104"/>
        <v>0.58074074074074078</v>
      </c>
    </row>
    <row r="6054" spans="1:8" x14ac:dyDescent="0.3">
      <c r="A6054" s="167" t="s">
        <v>7697</v>
      </c>
      <c r="B6054" s="168" t="s">
        <v>6964</v>
      </c>
      <c r="C6054" s="168" t="s">
        <v>7674</v>
      </c>
      <c r="D6054" s="171">
        <v>2415</v>
      </c>
      <c r="E6054" s="171">
        <v>2895</v>
      </c>
      <c r="F6054" s="171">
        <v>3340</v>
      </c>
      <c r="G6054" s="171">
        <v>3960</v>
      </c>
      <c r="H6054" s="165">
        <f t="shared" si="104"/>
        <v>0.73106060606060608</v>
      </c>
    </row>
    <row r="6055" spans="1:8" x14ac:dyDescent="0.3">
      <c r="A6055" s="167" t="s">
        <v>7697</v>
      </c>
      <c r="B6055" s="168" t="s">
        <v>6965</v>
      </c>
      <c r="C6055" s="168" t="s">
        <v>7674</v>
      </c>
      <c r="D6055" s="171">
        <v>1570</v>
      </c>
      <c r="E6055" s="171">
        <v>2165</v>
      </c>
      <c r="F6055" s="171">
        <v>3410</v>
      </c>
      <c r="G6055" s="171">
        <v>6085</v>
      </c>
      <c r="H6055" s="165">
        <f t="shared" si="104"/>
        <v>0.35579293344289237</v>
      </c>
    </row>
    <row r="6056" spans="1:8" x14ac:dyDescent="0.3">
      <c r="A6056" s="167" t="s">
        <v>7697</v>
      </c>
      <c r="B6056" s="168" t="s">
        <v>6966</v>
      </c>
      <c r="C6056" s="168" t="s">
        <v>7674</v>
      </c>
      <c r="D6056" s="171">
        <v>830</v>
      </c>
      <c r="E6056" s="171">
        <v>1400</v>
      </c>
      <c r="F6056" s="171">
        <v>2860</v>
      </c>
      <c r="G6056" s="171">
        <v>4160</v>
      </c>
      <c r="H6056" s="165">
        <f t="shared" si="104"/>
        <v>0.33653846153846156</v>
      </c>
    </row>
    <row r="6057" spans="1:8" x14ac:dyDescent="0.3">
      <c r="A6057" s="167" t="s">
        <v>7697</v>
      </c>
      <c r="B6057" s="168" t="s">
        <v>6967</v>
      </c>
      <c r="C6057" s="168" t="s">
        <v>7674</v>
      </c>
      <c r="D6057" s="171">
        <v>2120</v>
      </c>
      <c r="E6057" s="171">
        <v>3260</v>
      </c>
      <c r="F6057" s="171">
        <v>4745</v>
      </c>
      <c r="G6057" s="171">
        <v>7050</v>
      </c>
      <c r="H6057" s="165">
        <f t="shared" si="104"/>
        <v>0.4624113475177305</v>
      </c>
    </row>
    <row r="6058" spans="1:8" x14ac:dyDescent="0.3">
      <c r="A6058" s="167" t="s">
        <v>7697</v>
      </c>
      <c r="B6058" s="168" t="s">
        <v>6968</v>
      </c>
      <c r="C6058" s="168" t="s">
        <v>7674</v>
      </c>
      <c r="D6058" s="171">
        <v>555</v>
      </c>
      <c r="E6058" s="171">
        <v>1970</v>
      </c>
      <c r="F6058" s="171">
        <v>3360</v>
      </c>
      <c r="G6058" s="171">
        <v>6205</v>
      </c>
      <c r="H6058" s="165">
        <f t="shared" si="104"/>
        <v>0.31748589846897662</v>
      </c>
    </row>
    <row r="6059" spans="1:8" x14ac:dyDescent="0.3">
      <c r="A6059" s="167" t="s">
        <v>7697</v>
      </c>
      <c r="B6059" s="168" t="s">
        <v>6969</v>
      </c>
      <c r="C6059" s="168" t="s">
        <v>7674</v>
      </c>
      <c r="D6059" s="171">
        <v>570</v>
      </c>
      <c r="E6059" s="171">
        <v>1475</v>
      </c>
      <c r="F6059" s="171">
        <v>2055</v>
      </c>
      <c r="G6059" s="171">
        <v>3745</v>
      </c>
      <c r="H6059" s="165">
        <f t="shared" si="104"/>
        <v>0.39385847797062751</v>
      </c>
    </row>
    <row r="6060" spans="1:8" x14ac:dyDescent="0.3">
      <c r="A6060" s="167" t="s">
        <v>7697</v>
      </c>
      <c r="B6060" s="168" t="s">
        <v>6970</v>
      </c>
      <c r="C6060" s="168" t="s">
        <v>7674</v>
      </c>
      <c r="D6060" s="171">
        <v>415</v>
      </c>
      <c r="E6060" s="171">
        <v>690</v>
      </c>
      <c r="F6060" s="171">
        <v>1020</v>
      </c>
      <c r="G6060" s="171">
        <v>2350</v>
      </c>
      <c r="H6060" s="165">
        <f t="shared" si="104"/>
        <v>0.29361702127659572</v>
      </c>
    </row>
    <row r="6061" spans="1:8" x14ac:dyDescent="0.3">
      <c r="A6061" s="167" t="s">
        <v>7697</v>
      </c>
      <c r="B6061" s="168" t="s">
        <v>6971</v>
      </c>
      <c r="C6061" s="168" t="s">
        <v>7675</v>
      </c>
      <c r="D6061" s="171">
        <v>970</v>
      </c>
      <c r="E6061" s="171">
        <v>1690</v>
      </c>
      <c r="F6061" s="171">
        <v>2995</v>
      </c>
      <c r="G6061" s="171">
        <v>4650</v>
      </c>
      <c r="H6061" s="165">
        <f t="shared" si="104"/>
        <v>0.36344086021505378</v>
      </c>
    </row>
    <row r="6062" spans="1:8" x14ac:dyDescent="0.3">
      <c r="A6062" s="167" t="s">
        <v>7697</v>
      </c>
      <c r="B6062" s="168" t="s">
        <v>6972</v>
      </c>
      <c r="C6062" s="168" t="s">
        <v>7675</v>
      </c>
      <c r="D6062" s="171">
        <v>985</v>
      </c>
      <c r="E6062" s="171">
        <v>1820</v>
      </c>
      <c r="F6062" s="171">
        <v>2625</v>
      </c>
      <c r="G6062" s="171">
        <v>4670</v>
      </c>
      <c r="H6062" s="165">
        <f t="shared" si="104"/>
        <v>0.38972162740899358</v>
      </c>
    </row>
    <row r="6063" spans="1:8" x14ac:dyDescent="0.3">
      <c r="A6063" s="167" t="s">
        <v>7697</v>
      </c>
      <c r="B6063" s="168" t="s">
        <v>6973</v>
      </c>
      <c r="C6063" s="168" t="s">
        <v>7675</v>
      </c>
      <c r="D6063" s="171">
        <v>1225</v>
      </c>
      <c r="E6063" s="171">
        <v>2330</v>
      </c>
      <c r="F6063" s="171">
        <v>3410</v>
      </c>
      <c r="G6063" s="171">
        <v>6665</v>
      </c>
      <c r="H6063" s="165">
        <f t="shared" si="104"/>
        <v>0.34958739684921231</v>
      </c>
    </row>
    <row r="6064" spans="1:8" x14ac:dyDescent="0.3">
      <c r="A6064" s="167" t="s">
        <v>7697</v>
      </c>
      <c r="B6064" s="168" t="s">
        <v>6974</v>
      </c>
      <c r="C6064" s="168" t="s">
        <v>7675</v>
      </c>
      <c r="D6064" s="171">
        <v>1580</v>
      </c>
      <c r="E6064" s="171">
        <v>3075</v>
      </c>
      <c r="F6064" s="171">
        <v>3855</v>
      </c>
      <c r="G6064" s="171">
        <v>6140</v>
      </c>
      <c r="H6064" s="165">
        <f t="shared" si="104"/>
        <v>0.500814332247557</v>
      </c>
    </row>
    <row r="6065" spans="1:8" x14ac:dyDescent="0.3">
      <c r="A6065" s="167" t="s">
        <v>7697</v>
      </c>
      <c r="B6065" s="168" t="s">
        <v>6975</v>
      </c>
      <c r="C6065" s="168" t="s">
        <v>7675</v>
      </c>
      <c r="D6065" s="171">
        <v>2255</v>
      </c>
      <c r="E6065" s="171">
        <v>3810</v>
      </c>
      <c r="F6065" s="171">
        <v>4800</v>
      </c>
      <c r="G6065" s="171">
        <v>6565</v>
      </c>
      <c r="H6065" s="165">
        <f t="shared" si="104"/>
        <v>0.58035034272658037</v>
      </c>
    </row>
    <row r="6066" spans="1:8" x14ac:dyDescent="0.3">
      <c r="A6066" s="167" t="s">
        <v>7697</v>
      </c>
      <c r="B6066" s="168" t="s">
        <v>6976</v>
      </c>
      <c r="C6066" s="168" t="s">
        <v>7675</v>
      </c>
      <c r="D6066" s="171">
        <v>780</v>
      </c>
      <c r="E6066" s="171">
        <v>1240</v>
      </c>
      <c r="F6066" s="171">
        <v>2120</v>
      </c>
      <c r="G6066" s="171">
        <v>3360</v>
      </c>
      <c r="H6066" s="165">
        <f t="shared" si="104"/>
        <v>0.36904761904761907</v>
      </c>
    </row>
    <row r="6067" spans="1:8" x14ac:dyDescent="0.3">
      <c r="A6067" s="167" t="s">
        <v>7697</v>
      </c>
      <c r="B6067" s="168" t="s">
        <v>6977</v>
      </c>
      <c r="C6067" s="168" t="s">
        <v>7676</v>
      </c>
      <c r="D6067" s="171">
        <v>60</v>
      </c>
      <c r="E6067" s="171">
        <v>270</v>
      </c>
      <c r="F6067" s="171">
        <v>835</v>
      </c>
      <c r="G6067" s="171">
        <v>3280</v>
      </c>
      <c r="H6067" s="165">
        <f t="shared" si="104"/>
        <v>8.2317073170731711E-2</v>
      </c>
    </row>
    <row r="6068" spans="1:8" x14ac:dyDescent="0.3">
      <c r="A6068" s="167" t="s">
        <v>7697</v>
      </c>
      <c r="B6068" s="168" t="s">
        <v>6978</v>
      </c>
      <c r="C6068" s="168" t="s">
        <v>7676</v>
      </c>
      <c r="D6068" s="171">
        <v>465</v>
      </c>
      <c r="E6068" s="171">
        <v>700</v>
      </c>
      <c r="F6068" s="171">
        <v>1725</v>
      </c>
      <c r="G6068" s="171">
        <v>3435</v>
      </c>
      <c r="H6068" s="165">
        <f t="shared" si="104"/>
        <v>0.20378457059679767</v>
      </c>
    </row>
    <row r="6069" spans="1:8" x14ac:dyDescent="0.3">
      <c r="A6069" s="167" t="s">
        <v>7697</v>
      </c>
      <c r="B6069" s="168" t="s">
        <v>6979</v>
      </c>
      <c r="C6069" s="168" t="s">
        <v>7676</v>
      </c>
      <c r="D6069" s="171">
        <v>435</v>
      </c>
      <c r="E6069" s="171">
        <v>1395</v>
      </c>
      <c r="F6069" s="171">
        <v>2520</v>
      </c>
      <c r="G6069" s="171">
        <v>3575</v>
      </c>
      <c r="H6069" s="165">
        <f t="shared" si="104"/>
        <v>0.39020979020979019</v>
      </c>
    </row>
    <row r="6070" spans="1:8" x14ac:dyDescent="0.3">
      <c r="A6070" s="167" t="s">
        <v>7697</v>
      </c>
      <c r="B6070" s="168" t="s">
        <v>6980</v>
      </c>
      <c r="C6070" s="168" t="s">
        <v>7676</v>
      </c>
      <c r="D6070" s="171">
        <v>410</v>
      </c>
      <c r="E6070" s="171">
        <v>870</v>
      </c>
      <c r="F6070" s="171">
        <v>1400</v>
      </c>
      <c r="G6070" s="171">
        <v>3140</v>
      </c>
      <c r="H6070" s="165">
        <f t="shared" si="104"/>
        <v>0.27707006369426751</v>
      </c>
    </row>
    <row r="6071" spans="1:8" x14ac:dyDescent="0.3">
      <c r="A6071" s="167" t="s">
        <v>7697</v>
      </c>
      <c r="B6071" s="168" t="s">
        <v>6981</v>
      </c>
      <c r="C6071" s="168" t="s">
        <v>7676</v>
      </c>
      <c r="D6071" s="171">
        <v>550</v>
      </c>
      <c r="E6071" s="171">
        <v>1085</v>
      </c>
      <c r="F6071" s="171">
        <v>1630</v>
      </c>
      <c r="G6071" s="171">
        <v>3255</v>
      </c>
      <c r="H6071" s="165">
        <f t="shared" si="104"/>
        <v>0.33333333333333331</v>
      </c>
    </row>
    <row r="6072" spans="1:8" x14ac:dyDescent="0.3">
      <c r="A6072" s="167" t="s">
        <v>7697</v>
      </c>
      <c r="B6072" s="168" t="s">
        <v>6982</v>
      </c>
      <c r="C6072" s="168" t="s">
        <v>7676</v>
      </c>
      <c r="D6072" s="171">
        <v>955</v>
      </c>
      <c r="E6072" s="171">
        <v>1615</v>
      </c>
      <c r="F6072" s="171">
        <v>2165</v>
      </c>
      <c r="G6072" s="171">
        <v>3475</v>
      </c>
      <c r="H6072" s="165">
        <f t="shared" si="104"/>
        <v>0.46474820143884893</v>
      </c>
    </row>
    <row r="6073" spans="1:8" x14ac:dyDescent="0.3">
      <c r="A6073" s="167" t="s">
        <v>7697</v>
      </c>
      <c r="B6073" s="168" t="s">
        <v>6983</v>
      </c>
      <c r="C6073" s="168" t="s">
        <v>7676</v>
      </c>
      <c r="D6073" s="171">
        <v>405</v>
      </c>
      <c r="E6073" s="171">
        <v>970</v>
      </c>
      <c r="F6073" s="171">
        <v>1205</v>
      </c>
      <c r="G6073" s="171">
        <v>2865</v>
      </c>
      <c r="H6073" s="165">
        <f t="shared" si="104"/>
        <v>0.33856893542757416</v>
      </c>
    </row>
    <row r="6074" spans="1:8" x14ac:dyDescent="0.3">
      <c r="A6074" s="167" t="s">
        <v>7697</v>
      </c>
      <c r="B6074" s="168" t="s">
        <v>6984</v>
      </c>
      <c r="C6074" s="168" t="s">
        <v>7676</v>
      </c>
      <c r="D6074" s="171">
        <v>1225</v>
      </c>
      <c r="E6074" s="171">
        <v>1345</v>
      </c>
      <c r="F6074" s="171">
        <v>1900</v>
      </c>
      <c r="G6074" s="171">
        <v>3195</v>
      </c>
      <c r="H6074" s="165">
        <f t="shared" si="104"/>
        <v>0.4209702660406886</v>
      </c>
    </row>
    <row r="6075" spans="1:8" x14ac:dyDescent="0.3">
      <c r="A6075" s="167" t="s">
        <v>7697</v>
      </c>
      <c r="B6075" s="168" t="s">
        <v>6985</v>
      </c>
      <c r="C6075" s="168" t="s">
        <v>7676</v>
      </c>
      <c r="D6075" s="171">
        <v>350</v>
      </c>
      <c r="E6075" s="171">
        <v>1020</v>
      </c>
      <c r="F6075" s="171">
        <v>1810</v>
      </c>
      <c r="G6075" s="171">
        <v>3120</v>
      </c>
      <c r="H6075" s="165">
        <f t="shared" si="104"/>
        <v>0.32692307692307693</v>
      </c>
    </row>
    <row r="6076" spans="1:8" x14ac:dyDescent="0.3">
      <c r="A6076" s="167" t="s">
        <v>7697</v>
      </c>
      <c r="B6076" s="168" t="s">
        <v>6986</v>
      </c>
      <c r="C6076" s="168" t="s">
        <v>7676</v>
      </c>
      <c r="D6076" s="171">
        <v>1730</v>
      </c>
      <c r="E6076" s="171">
        <v>2840</v>
      </c>
      <c r="F6076" s="171">
        <v>3320</v>
      </c>
      <c r="G6076" s="171">
        <v>4165</v>
      </c>
      <c r="H6076" s="165">
        <f t="shared" si="104"/>
        <v>0.68187274909963991</v>
      </c>
    </row>
    <row r="6077" spans="1:8" x14ac:dyDescent="0.3">
      <c r="A6077" s="167" t="s">
        <v>7697</v>
      </c>
      <c r="B6077" s="168" t="s">
        <v>6987</v>
      </c>
      <c r="C6077" s="168" t="s">
        <v>7676</v>
      </c>
      <c r="D6077" s="171">
        <v>1045</v>
      </c>
      <c r="E6077" s="171">
        <v>1725</v>
      </c>
      <c r="F6077" s="171">
        <v>2270</v>
      </c>
      <c r="G6077" s="171">
        <v>3425</v>
      </c>
      <c r="H6077" s="165">
        <f t="shared" si="104"/>
        <v>0.5036496350364964</v>
      </c>
    </row>
    <row r="6078" spans="1:8" x14ac:dyDescent="0.3">
      <c r="A6078" s="167" t="s">
        <v>7697</v>
      </c>
      <c r="B6078" s="168" t="s">
        <v>6988</v>
      </c>
      <c r="C6078" s="168" t="s">
        <v>7676</v>
      </c>
      <c r="D6078" s="171">
        <v>1120</v>
      </c>
      <c r="E6078" s="171">
        <v>1650</v>
      </c>
      <c r="F6078" s="171">
        <v>2415</v>
      </c>
      <c r="G6078" s="171">
        <v>3615</v>
      </c>
      <c r="H6078" s="165">
        <f t="shared" si="104"/>
        <v>0.45643153526970953</v>
      </c>
    </row>
    <row r="6079" spans="1:8" x14ac:dyDescent="0.3">
      <c r="A6079" s="167" t="s">
        <v>7697</v>
      </c>
      <c r="B6079" s="168" t="s">
        <v>6989</v>
      </c>
      <c r="C6079" s="168" t="s">
        <v>7676</v>
      </c>
      <c r="D6079" s="171">
        <v>1020</v>
      </c>
      <c r="E6079" s="171">
        <v>1150</v>
      </c>
      <c r="F6079" s="171">
        <v>1595</v>
      </c>
      <c r="G6079" s="171">
        <v>2320</v>
      </c>
      <c r="H6079" s="165">
        <f t="shared" si="104"/>
        <v>0.49568965517241381</v>
      </c>
    </row>
    <row r="6080" spans="1:8" x14ac:dyDescent="0.3">
      <c r="A6080" s="167" t="s">
        <v>7697</v>
      </c>
      <c r="B6080" s="168" t="s">
        <v>6990</v>
      </c>
      <c r="C6080" s="168" t="s">
        <v>7676</v>
      </c>
      <c r="D6080" s="171">
        <v>335</v>
      </c>
      <c r="E6080" s="171">
        <v>1240</v>
      </c>
      <c r="F6080" s="171">
        <v>2135</v>
      </c>
      <c r="G6080" s="171">
        <v>3145</v>
      </c>
      <c r="H6080" s="165">
        <f t="shared" si="104"/>
        <v>0.39427662957074722</v>
      </c>
    </row>
    <row r="6081" spans="1:8" x14ac:dyDescent="0.3">
      <c r="A6081" s="167" t="s">
        <v>7697</v>
      </c>
      <c r="B6081" s="168" t="s">
        <v>6991</v>
      </c>
      <c r="C6081" s="168" t="s">
        <v>7676</v>
      </c>
      <c r="D6081" s="171">
        <v>1965</v>
      </c>
      <c r="E6081" s="171">
        <v>2520</v>
      </c>
      <c r="F6081" s="171">
        <v>3365</v>
      </c>
      <c r="G6081" s="171">
        <v>6505</v>
      </c>
      <c r="H6081" s="165">
        <f t="shared" si="104"/>
        <v>0.3873943120676403</v>
      </c>
    </row>
    <row r="6082" spans="1:8" x14ac:dyDescent="0.3">
      <c r="A6082" s="167" t="s">
        <v>7697</v>
      </c>
      <c r="B6082" s="168" t="s">
        <v>6992</v>
      </c>
      <c r="C6082" s="168" t="s">
        <v>7676</v>
      </c>
      <c r="D6082" s="171">
        <v>0</v>
      </c>
      <c r="E6082" s="171">
        <v>0</v>
      </c>
      <c r="F6082" s="171">
        <v>0</v>
      </c>
      <c r="G6082" s="171">
        <v>0</v>
      </c>
      <c r="H6082" s="165" t="e">
        <f t="shared" si="104"/>
        <v>#DIV/0!</v>
      </c>
    </row>
    <row r="6083" spans="1:8" x14ac:dyDescent="0.3">
      <c r="A6083" s="167" t="s">
        <v>7697</v>
      </c>
      <c r="B6083" s="168" t="s">
        <v>6993</v>
      </c>
      <c r="C6083" s="168" t="s">
        <v>7677</v>
      </c>
      <c r="D6083" s="171">
        <v>1090</v>
      </c>
      <c r="E6083" s="171">
        <v>1900</v>
      </c>
      <c r="F6083" s="171">
        <v>3270</v>
      </c>
      <c r="G6083" s="171">
        <v>4825</v>
      </c>
      <c r="H6083" s="165">
        <f t="shared" si="104"/>
        <v>0.39378238341968913</v>
      </c>
    </row>
    <row r="6084" spans="1:8" x14ac:dyDescent="0.3">
      <c r="A6084" s="167" t="s">
        <v>7697</v>
      </c>
      <c r="B6084" s="168" t="s">
        <v>6994</v>
      </c>
      <c r="C6084" s="168" t="s">
        <v>7677</v>
      </c>
      <c r="D6084" s="171">
        <v>1190</v>
      </c>
      <c r="E6084" s="171">
        <v>1800</v>
      </c>
      <c r="F6084" s="171">
        <v>4430</v>
      </c>
      <c r="G6084" s="171">
        <v>6580</v>
      </c>
      <c r="H6084" s="165">
        <f t="shared" ref="H6084:H6147" si="105">E6084/G6084</f>
        <v>0.2735562310030395</v>
      </c>
    </row>
    <row r="6085" spans="1:8" x14ac:dyDescent="0.3">
      <c r="A6085" s="167" t="s">
        <v>7697</v>
      </c>
      <c r="B6085" s="168" t="s">
        <v>6995</v>
      </c>
      <c r="C6085" s="168" t="s">
        <v>7677</v>
      </c>
      <c r="D6085" s="171">
        <v>2055</v>
      </c>
      <c r="E6085" s="171">
        <v>3465</v>
      </c>
      <c r="F6085" s="171">
        <v>5100</v>
      </c>
      <c r="G6085" s="171">
        <v>7935</v>
      </c>
      <c r="H6085" s="165">
        <f t="shared" si="105"/>
        <v>0.43667296786389415</v>
      </c>
    </row>
    <row r="6086" spans="1:8" x14ac:dyDescent="0.3">
      <c r="A6086" s="167" t="s">
        <v>7697</v>
      </c>
      <c r="B6086" s="168" t="s">
        <v>6996</v>
      </c>
      <c r="C6086" s="168" t="s">
        <v>7677</v>
      </c>
      <c r="D6086" s="171">
        <v>1755</v>
      </c>
      <c r="E6086" s="171">
        <v>2530</v>
      </c>
      <c r="F6086" s="171">
        <v>3585</v>
      </c>
      <c r="G6086" s="171">
        <v>5690</v>
      </c>
      <c r="H6086" s="165">
        <f t="shared" si="105"/>
        <v>0.44463971880492092</v>
      </c>
    </row>
    <row r="6087" spans="1:8" x14ac:dyDescent="0.3">
      <c r="A6087" s="167" t="s">
        <v>7697</v>
      </c>
      <c r="B6087" s="168" t="s">
        <v>6997</v>
      </c>
      <c r="C6087" s="168" t="s">
        <v>7677</v>
      </c>
      <c r="D6087" s="171">
        <v>1295</v>
      </c>
      <c r="E6087" s="171">
        <v>1650</v>
      </c>
      <c r="F6087" s="171">
        <v>2025</v>
      </c>
      <c r="G6087" s="171">
        <v>2725</v>
      </c>
      <c r="H6087" s="165">
        <f t="shared" si="105"/>
        <v>0.60550458715596334</v>
      </c>
    </row>
    <row r="6088" spans="1:8" x14ac:dyDescent="0.3">
      <c r="A6088" s="167" t="s">
        <v>7697</v>
      </c>
      <c r="B6088" s="168" t="s">
        <v>6998</v>
      </c>
      <c r="C6088" s="168" t="s">
        <v>7677</v>
      </c>
      <c r="D6088" s="171">
        <v>1635</v>
      </c>
      <c r="E6088" s="171">
        <v>2220</v>
      </c>
      <c r="F6088" s="171">
        <v>2715</v>
      </c>
      <c r="G6088" s="171">
        <v>2935</v>
      </c>
      <c r="H6088" s="165">
        <f t="shared" si="105"/>
        <v>0.75638841567291315</v>
      </c>
    </row>
    <row r="6089" spans="1:8" x14ac:dyDescent="0.3">
      <c r="A6089" s="167" t="s">
        <v>7697</v>
      </c>
      <c r="B6089" s="168" t="s">
        <v>6999</v>
      </c>
      <c r="C6089" s="168" t="s">
        <v>7677</v>
      </c>
      <c r="D6089" s="171">
        <v>1645</v>
      </c>
      <c r="E6089" s="171">
        <v>2825</v>
      </c>
      <c r="F6089" s="171">
        <v>3855</v>
      </c>
      <c r="G6089" s="171">
        <v>4335</v>
      </c>
      <c r="H6089" s="165">
        <f t="shared" si="105"/>
        <v>0.65167243367935412</v>
      </c>
    </row>
    <row r="6090" spans="1:8" x14ac:dyDescent="0.3">
      <c r="A6090" s="167" t="s">
        <v>7697</v>
      </c>
      <c r="B6090" s="168" t="s">
        <v>7000</v>
      </c>
      <c r="C6090" s="168" t="s">
        <v>7677</v>
      </c>
      <c r="D6090" s="171">
        <v>1920</v>
      </c>
      <c r="E6090" s="171">
        <v>2680</v>
      </c>
      <c r="F6090" s="171">
        <v>3460</v>
      </c>
      <c r="G6090" s="171">
        <v>4330</v>
      </c>
      <c r="H6090" s="165">
        <f t="shared" si="105"/>
        <v>0.61893764434180143</v>
      </c>
    </row>
    <row r="6091" spans="1:8" x14ac:dyDescent="0.3">
      <c r="A6091" s="167" t="s">
        <v>7697</v>
      </c>
      <c r="B6091" s="168" t="s">
        <v>7001</v>
      </c>
      <c r="C6091" s="168" t="s">
        <v>7677</v>
      </c>
      <c r="D6091" s="171">
        <v>680</v>
      </c>
      <c r="E6091" s="171">
        <v>1960</v>
      </c>
      <c r="F6091" s="171">
        <v>3495</v>
      </c>
      <c r="G6091" s="171">
        <v>4845</v>
      </c>
      <c r="H6091" s="165">
        <f t="shared" si="105"/>
        <v>0.40454076367389064</v>
      </c>
    </row>
    <row r="6092" spans="1:8" x14ac:dyDescent="0.3">
      <c r="A6092" s="167" t="s">
        <v>7697</v>
      </c>
      <c r="B6092" s="168" t="s">
        <v>7002</v>
      </c>
      <c r="C6092" s="168" t="s">
        <v>7677</v>
      </c>
      <c r="D6092" s="171">
        <v>995</v>
      </c>
      <c r="E6092" s="171">
        <v>2125</v>
      </c>
      <c r="F6092" s="171">
        <v>3195</v>
      </c>
      <c r="G6092" s="171">
        <v>4760</v>
      </c>
      <c r="H6092" s="165">
        <f t="shared" si="105"/>
        <v>0.44642857142857145</v>
      </c>
    </row>
    <row r="6093" spans="1:8" x14ac:dyDescent="0.3">
      <c r="A6093" s="167" t="s">
        <v>7697</v>
      </c>
      <c r="B6093" s="168" t="s">
        <v>7003</v>
      </c>
      <c r="C6093" s="168" t="s">
        <v>7677</v>
      </c>
      <c r="D6093" s="171">
        <v>645</v>
      </c>
      <c r="E6093" s="171">
        <v>1280</v>
      </c>
      <c r="F6093" s="171">
        <v>2305</v>
      </c>
      <c r="G6093" s="171">
        <v>3845</v>
      </c>
      <c r="H6093" s="165">
        <f t="shared" si="105"/>
        <v>0.3328998699609883</v>
      </c>
    </row>
    <row r="6094" spans="1:8" x14ac:dyDescent="0.3">
      <c r="A6094" s="167" t="s">
        <v>7697</v>
      </c>
      <c r="B6094" s="168" t="s">
        <v>7004</v>
      </c>
      <c r="C6094" s="168" t="s">
        <v>7677</v>
      </c>
      <c r="D6094" s="171">
        <v>570</v>
      </c>
      <c r="E6094" s="171">
        <v>1505</v>
      </c>
      <c r="F6094" s="171">
        <v>2255</v>
      </c>
      <c r="G6094" s="171">
        <v>3200</v>
      </c>
      <c r="H6094" s="165">
        <f t="shared" si="105"/>
        <v>0.47031250000000002</v>
      </c>
    </row>
    <row r="6095" spans="1:8" x14ac:dyDescent="0.3">
      <c r="A6095" s="167" t="s">
        <v>7697</v>
      </c>
      <c r="B6095" s="168" t="s">
        <v>7005</v>
      </c>
      <c r="C6095" s="168" t="s">
        <v>7677</v>
      </c>
      <c r="D6095" s="171">
        <v>975</v>
      </c>
      <c r="E6095" s="171">
        <v>2070</v>
      </c>
      <c r="F6095" s="171">
        <v>3670</v>
      </c>
      <c r="G6095" s="171">
        <v>5895</v>
      </c>
      <c r="H6095" s="165">
        <f t="shared" si="105"/>
        <v>0.35114503816793891</v>
      </c>
    </row>
    <row r="6096" spans="1:8" x14ac:dyDescent="0.3">
      <c r="A6096" s="167" t="s">
        <v>7697</v>
      </c>
      <c r="B6096" s="168" t="s">
        <v>7006</v>
      </c>
      <c r="C6096" s="168" t="s">
        <v>7677</v>
      </c>
      <c r="D6096" s="171">
        <v>340</v>
      </c>
      <c r="E6096" s="171">
        <v>830</v>
      </c>
      <c r="F6096" s="171">
        <v>2485</v>
      </c>
      <c r="G6096" s="171">
        <v>3700</v>
      </c>
      <c r="H6096" s="165">
        <f t="shared" si="105"/>
        <v>0.22432432432432434</v>
      </c>
    </row>
    <row r="6097" spans="1:8" x14ac:dyDescent="0.3">
      <c r="A6097" s="167" t="s">
        <v>7697</v>
      </c>
      <c r="B6097" s="168" t="s">
        <v>7007</v>
      </c>
      <c r="C6097" s="168" t="s">
        <v>7677</v>
      </c>
      <c r="D6097" s="171">
        <v>690</v>
      </c>
      <c r="E6097" s="171">
        <v>1345</v>
      </c>
      <c r="F6097" s="171">
        <v>2130</v>
      </c>
      <c r="G6097" s="171">
        <v>4355</v>
      </c>
      <c r="H6097" s="165">
        <f t="shared" si="105"/>
        <v>0.30884041331802525</v>
      </c>
    </row>
    <row r="6098" spans="1:8" x14ac:dyDescent="0.3">
      <c r="A6098" s="167" t="s">
        <v>7697</v>
      </c>
      <c r="B6098" s="168" t="s">
        <v>7008</v>
      </c>
      <c r="C6098" s="168" t="s">
        <v>373</v>
      </c>
      <c r="D6098" s="171">
        <v>945</v>
      </c>
      <c r="E6098" s="171">
        <v>1580</v>
      </c>
      <c r="F6098" s="171">
        <v>2900</v>
      </c>
      <c r="G6098" s="171">
        <v>4040</v>
      </c>
      <c r="H6098" s="165">
        <f t="shared" si="105"/>
        <v>0.3910891089108911</v>
      </c>
    </row>
    <row r="6099" spans="1:8" x14ac:dyDescent="0.3">
      <c r="A6099" s="167" t="s">
        <v>7697</v>
      </c>
      <c r="B6099" s="168" t="s">
        <v>7009</v>
      </c>
      <c r="C6099" s="168" t="s">
        <v>373</v>
      </c>
      <c r="D6099" s="171">
        <v>565</v>
      </c>
      <c r="E6099" s="171">
        <v>1435</v>
      </c>
      <c r="F6099" s="171">
        <v>2910</v>
      </c>
      <c r="G6099" s="171">
        <v>3685</v>
      </c>
      <c r="H6099" s="165">
        <f t="shared" si="105"/>
        <v>0.38941655359565808</v>
      </c>
    </row>
    <row r="6100" spans="1:8" x14ac:dyDescent="0.3">
      <c r="A6100" s="167" t="s">
        <v>7697</v>
      </c>
      <c r="B6100" s="168" t="s">
        <v>7010</v>
      </c>
      <c r="C6100" s="168" t="s">
        <v>373</v>
      </c>
      <c r="D6100" s="171">
        <v>2390</v>
      </c>
      <c r="E6100" s="171">
        <v>3995</v>
      </c>
      <c r="F6100" s="171">
        <v>5085</v>
      </c>
      <c r="G6100" s="171">
        <v>5735</v>
      </c>
      <c r="H6100" s="165">
        <f t="shared" si="105"/>
        <v>0.69659982563208367</v>
      </c>
    </row>
    <row r="6101" spans="1:8" x14ac:dyDescent="0.3">
      <c r="A6101" s="167" t="s">
        <v>7697</v>
      </c>
      <c r="B6101" s="168" t="s">
        <v>7011</v>
      </c>
      <c r="C6101" s="168" t="s">
        <v>373</v>
      </c>
      <c r="D6101" s="171">
        <v>1125</v>
      </c>
      <c r="E6101" s="171">
        <v>1975</v>
      </c>
      <c r="F6101" s="171">
        <v>3050</v>
      </c>
      <c r="G6101" s="171">
        <v>4035</v>
      </c>
      <c r="H6101" s="165">
        <f t="shared" si="105"/>
        <v>0.48946716232961585</v>
      </c>
    </row>
    <row r="6102" spans="1:8" x14ac:dyDescent="0.3">
      <c r="A6102" s="167" t="s">
        <v>7697</v>
      </c>
      <c r="B6102" s="168" t="s">
        <v>7012</v>
      </c>
      <c r="C6102" s="168" t="s">
        <v>373</v>
      </c>
      <c r="D6102" s="171">
        <v>995</v>
      </c>
      <c r="E6102" s="171">
        <v>2695</v>
      </c>
      <c r="F6102" s="171">
        <v>3220</v>
      </c>
      <c r="G6102" s="171">
        <v>4030</v>
      </c>
      <c r="H6102" s="165">
        <f t="shared" si="105"/>
        <v>0.66873449131513651</v>
      </c>
    </row>
    <row r="6103" spans="1:8" x14ac:dyDescent="0.3">
      <c r="A6103" s="167" t="s">
        <v>7697</v>
      </c>
      <c r="B6103" s="168" t="s">
        <v>7013</v>
      </c>
      <c r="C6103" s="168" t="s">
        <v>373</v>
      </c>
      <c r="D6103" s="171">
        <v>925</v>
      </c>
      <c r="E6103" s="171">
        <v>2200</v>
      </c>
      <c r="F6103" s="171">
        <v>3680</v>
      </c>
      <c r="G6103" s="171">
        <v>4600</v>
      </c>
      <c r="H6103" s="165">
        <f t="shared" si="105"/>
        <v>0.47826086956521741</v>
      </c>
    </row>
    <row r="6104" spans="1:8" x14ac:dyDescent="0.3">
      <c r="A6104" s="167" t="s">
        <v>7697</v>
      </c>
      <c r="B6104" s="168" t="s">
        <v>7014</v>
      </c>
      <c r="C6104" s="168" t="s">
        <v>373</v>
      </c>
      <c r="D6104" s="171">
        <v>935</v>
      </c>
      <c r="E6104" s="171">
        <v>1660</v>
      </c>
      <c r="F6104" s="171">
        <v>2905</v>
      </c>
      <c r="G6104" s="171">
        <v>4205</v>
      </c>
      <c r="H6104" s="165">
        <f t="shared" si="105"/>
        <v>0.39476813317479192</v>
      </c>
    </row>
    <row r="6105" spans="1:8" x14ac:dyDescent="0.3">
      <c r="A6105" s="167" t="s">
        <v>7697</v>
      </c>
      <c r="B6105" s="168" t="s">
        <v>7015</v>
      </c>
      <c r="C6105" s="168" t="s">
        <v>373</v>
      </c>
      <c r="D6105" s="171">
        <v>875</v>
      </c>
      <c r="E6105" s="171">
        <v>1655</v>
      </c>
      <c r="F6105" s="171">
        <v>2490</v>
      </c>
      <c r="G6105" s="171">
        <v>2830</v>
      </c>
      <c r="H6105" s="165">
        <f t="shared" si="105"/>
        <v>0.5848056537102474</v>
      </c>
    </row>
    <row r="6106" spans="1:8" x14ac:dyDescent="0.3">
      <c r="A6106" s="167" t="s">
        <v>7697</v>
      </c>
      <c r="B6106" s="168" t="s">
        <v>7016</v>
      </c>
      <c r="C6106" s="168" t="s">
        <v>373</v>
      </c>
      <c r="D6106" s="171">
        <v>1505</v>
      </c>
      <c r="E6106" s="171">
        <v>2565</v>
      </c>
      <c r="F6106" s="171">
        <v>3280</v>
      </c>
      <c r="G6106" s="171">
        <v>4045</v>
      </c>
      <c r="H6106" s="165">
        <f t="shared" si="105"/>
        <v>0.63411619283065512</v>
      </c>
    </row>
    <row r="6107" spans="1:8" x14ac:dyDescent="0.3">
      <c r="A6107" s="167" t="s">
        <v>7697</v>
      </c>
      <c r="B6107" s="168" t="s">
        <v>7017</v>
      </c>
      <c r="C6107" s="168" t="s">
        <v>373</v>
      </c>
      <c r="D6107" s="171">
        <v>1325</v>
      </c>
      <c r="E6107" s="171">
        <v>1500</v>
      </c>
      <c r="F6107" s="171">
        <v>2155</v>
      </c>
      <c r="G6107" s="171">
        <v>2655</v>
      </c>
      <c r="H6107" s="165">
        <f t="shared" si="105"/>
        <v>0.56497175141242939</v>
      </c>
    </row>
    <row r="6108" spans="1:8" x14ac:dyDescent="0.3">
      <c r="A6108" s="167" t="s">
        <v>7697</v>
      </c>
      <c r="B6108" s="168" t="s">
        <v>7018</v>
      </c>
      <c r="C6108" s="168" t="s">
        <v>373</v>
      </c>
      <c r="D6108" s="171">
        <v>340</v>
      </c>
      <c r="E6108" s="171">
        <v>485</v>
      </c>
      <c r="F6108" s="171">
        <v>1355</v>
      </c>
      <c r="G6108" s="171">
        <v>2875</v>
      </c>
      <c r="H6108" s="165">
        <f t="shared" si="105"/>
        <v>0.16869565217391305</v>
      </c>
    </row>
    <row r="6109" spans="1:8" x14ac:dyDescent="0.3">
      <c r="A6109" s="167" t="s">
        <v>7697</v>
      </c>
      <c r="B6109" s="168" t="s">
        <v>7019</v>
      </c>
      <c r="C6109" s="168" t="s">
        <v>373</v>
      </c>
      <c r="D6109" s="171">
        <v>1560</v>
      </c>
      <c r="E6109" s="171">
        <v>2925</v>
      </c>
      <c r="F6109" s="171">
        <v>5040</v>
      </c>
      <c r="G6109" s="171">
        <v>6435</v>
      </c>
      <c r="H6109" s="165">
        <f t="shared" si="105"/>
        <v>0.45454545454545453</v>
      </c>
    </row>
    <row r="6110" spans="1:8" x14ac:dyDescent="0.3">
      <c r="A6110" s="167" t="s">
        <v>7697</v>
      </c>
      <c r="B6110" s="168" t="s">
        <v>7020</v>
      </c>
      <c r="C6110" s="168" t="s">
        <v>373</v>
      </c>
      <c r="D6110" s="171">
        <v>780</v>
      </c>
      <c r="E6110" s="171">
        <v>1630</v>
      </c>
      <c r="F6110" s="171">
        <v>3165</v>
      </c>
      <c r="G6110" s="171">
        <v>5345</v>
      </c>
      <c r="H6110" s="165">
        <f t="shared" si="105"/>
        <v>0.30495790458372313</v>
      </c>
    </row>
    <row r="6111" spans="1:8" x14ac:dyDescent="0.3">
      <c r="A6111" s="167" t="s">
        <v>7697</v>
      </c>
      <c r="B6111" s="168" t="s">
        <v>7021</v>
      </c>
      <c r="C6111" s="168" t="s">
        <v>373</v>
      </c>
      <c r="D6111" s="171">
        <v>435</v>
      </c>
      <c r="E6111" s="171">
        <v>1505</v>
      </c>
      <c r="F6111" s="171">
        <v>2635</v>
      </c>
      <c r="G6111" s="171">
        <v>3370</v>
      </c>
      <c r="H6111" s="165">
        <f t="shared" si="105"/>
        <v>0.44658753709198812</v>
      </c>
    </row>
    <row r="6112" spans="1:8" x14ac:dyDescent="0.3">
      <c r="A6112" s="167" t="s">
        <v>7697</v>
      </c>
      <c r="B6112" s="168" t="s">
        <v>7022</v>
      </c>
      <c r="C6112" s="168" t="s">
        <v>373</v>
      </c>
      <c r="D6112" s="171">
        <v>715</v>
      </c>
      <c r="E6112" s="171">
        <v>1265</v>
      </c>
      <c r="F6112" s="171">
        <v>2345</v>
      </c>
      <c r="G6112" s="171">
        <v>3565</v>
      </c>
      <c r="H6112" s="165">
        <f t="shared" si="105"/>
        <v>0.35483870967741937</v>
      </c>
    </row>
    <row r="6113" spans="1:8" x14ac:dyDescent="0.3">
      <c r="A6113" s="167" t="s">
        <v>7697</v>
      </c>
      <c r="B6113" s="168" t="s">
        <v>7023</v>
      </c>
      <c r="C6113" s="168" t="s">
        <v>373</v>
      </c>
      <c r="D6113" s="171">
        <v>605</v>
      </c>
      <c r="E6113" s="171">
        <v>1080</v>
      </c>
      <c r="F6113" s="171">
        <v>1465</v>
      </c>
      <c r="G6113" s="171">
        <v>2270</v>
      </c>
      <c r="H6113" s="165">
        <f t="shared" si="105"/>
        <v>0.47577092511013214</v>
      </c>
    </row>
    <row r="6114" spans="1:8" x14ac:dyDescent="0.3">
      <c r="A6114" s="167" t="s">
        <v>7697</v>
      </c>
      <c r="B6114" s="168" t="s">
        <v>7024</v>
      </c>
      <c r="C6114" s="168" t="s">
        <v>373</v>
      </c>
      <c r="D6114" s="171">
        <v>845</v>
      </c>
      <c r="E6114" s="171">
        <v>1350</v>
      </c>
      <c r="F6114" s="171">
        <v>1985</v>
      </c>
      <c r="G6114" s="171">
        <v>3220</v>
      </c>
      <c r="H6114" s="165">
        <f t="shared" si="105"/>
        <v>0.41925465838509318</v>
      </c>
    </row>
    <row r="6115" spans="1:8" x14ac:dyDescent="0.3">
      <c r="A6115" s="167" t="s">
        <v>7697</v>
      </c>
      <c r="B6115" s="168" t="s">
        <v>7025</v>
      </c>
      <c r="C6115" s="168" t="s">
        <v>373</v>
      </c>
      <c r="D6115" s="171">
        <v>820</v>
      </c>
      <c r="E6115" s="171">
        <v>2765</v>
      </c>
      <c r="F6115" s="171">
        <v>3310</v>
      </c>
      <c r="G6115" s="171">
        <v>4010</v>
      </c>
      <c r="H6115" s="165">
        <f t="shared" si="105"/>
        <v>0.68952618453865333</v>
      </c>
    </row>
    <row r="6116" spans="1:8" x14ac:dyDescent="0.3">
      <c r="A6116" s="167" t="s">
        <v>7697</v>
      </c>
      <c r="B6116" s="168" t="s">
        <v>7026</v>
      </c>
      <c r="C6116" s="168" t="s">
        <v>373</v>
      </c>
      <c r="D6116" s="171">
        <v>1165</v>
      </c>
      <c r="E6116" s="171">
        <v>2465</v>
      </c>
      <c r="F6116" s="171">
        <v>5525</v>
      </c>
      <c r="G6116" s="171">
        <v>9330</v>
      </c>
      <c r="H6116" s="165">
        <f t="shared" si="105"/>
        <v>0.26420150053590569</v>
      </c>
    </row>
    <row r="6117" spans="1:8" x14ac:dyDescent="0.3">
      <c r="A6117" s="167" t="s">
        <v>7697</v>
      </c>
      <c r="B6117" s="168" t="s">
        <v>7027</v>
      </c>
      <c r="C6117" s="168" t="s">
        <v>373</v>
      </c>
      <c r="D6117" s="171">
        <v>940</v>
      </c>
      <c r="E6117" s="171">
        <v>1985</v>
      </c>
      <c r="F6117" s="171">
        <v>4125</v>
      </c>
      <c r="G6117" s="171">
        <v>7100</v>
      </c>
      <c r="H6117" s="165">
        <f t="shared" si="105"/>
        <v>0.27957746478873241</v>
      </c>
    </row>
    <row r="6118" spans="1:8" x14ac:dyDescent="0.3">
      <c r="A6118" s="167" t="s">
        <v>7697</v>
      </c>
      <c r="B6118" s="168" t="s">
        <v>7028</v>
      </c>
      <c r="C6118" s="168" t="s">
        <v>373</v>
      </c>
      <c r="D6118" s="171">
        <v>1075</v>
      </c>
      <c r="E6118" s="171">
        <v>2140</v>
      </c>
      <c r="F6118" s="171">
        <v>3200</v>
      </c>
      <c r="G6118" s="171">
        <v>5090</v>
      </c>
      <c r="H6118" s="165">
        <f t="shared" si="105"/>
        <v>0.4204322200392927</v>
      </c>
    </row>
    <row r="6119" spans="1:8" x14ac:dyDescent="0.3">
      <c r="A6119" s="167" t="s">
        <v>7697</v>
      </c>
      <c r="B6119" s="168" t="s">
        <v>7029</v>
      </c>
      <c r="C6119" s="168" t="s">
        <v>373</v>
      </c>
      <c r="D6119" s="171">
        <v>960</v>
      </c>
      <c r="E6119" s="171">
        <v>2925</v>
      </c>
      <c r="F6119" s="171">
        <v>3990</v>
      </c>
      <c r="G6119" s="171">
        <v>6850</v>
      </c>
      <c r="H6119" s="165">
        <f t="shared" si="105"/>
        <v>0.42700729927007297</v>
      </c>
    </row>
    <row r="6120" spans="1:8" x14ac:dyDescent="0.3">
      <c r="A6120" s="167" t="s">
        <v>7697</v>
      </c>
      <c r="B6120" s="168" t="s">
        <v>7030</v>
      </c>
      <c r="C6120" s="168" t="s">
        <v>373</v>
      </c>
      <c r="D6120" s="171">
        <v>1400</v>
      </c>
      <c r="E6120" s="171">
        <v>2105</v>
      </c>
      <c r="F6120" s="171">
        <v>4875</v>
      </c>
      <c r="G6120" s="171">
        <v>8075</v>
      </c>
      <c r="H6120" s="165">
        <f t="shared" si="105"/>
        <v>0.26068111455108361</v>
      </c>
    </row>
    <row r="6121" spans="1:8" x14ac:dyDescent="0.3">
      <c r="A6121" s="167" t="s">
        <v>7697</v>
      </c>
      <c r="B6121" s="168" t="s">
        <v>7031</v>
      </c>
      <c r="C6121" s="168" t="s">
        <v>373</v>
      </c>
      <c r="D6121" s="171">
        <v>375</v>
      </c>
      <c r="E6121" s="171">
        <v>1150</v>
      </c>
      <c r="F6121" s="171">
        <v>2240</v>
      </c>
      <c r="G6121" s="171">
        <v>4455</v>
      </c>
      <c r="H6121" s="165">
        <f t="shared" si="105"/>
        <v>0.25813692480359146</v>
      </c>
    </row>
    <row r="6122" spans="1:8" x14ac:dyDescent="0.3">
      <c r="A6122" s="167" t="s">
        <v>7697</v>
      </c>
      <c r="B6122" s="168" t="s">
        <v>7032</v>
      </c>
      <c r="C6122" s="168" t="s">
        <v>373</v>
      </c>
      <c r="D6122" s="171">
        <v>1790</v>
      </c>
      <c r="E6122" s="171">
        <v>2915</v>
      </c>
      <c r="F6122" s="171">
        <v>3820</v>
      </c>
      <c r="G6122" s="171">
        <v>8825</v>
      </c>
      <c r="H6122" s="165">
        <f t="shared" si="105"/>
        <v>0.33031161473087817</v>
      </c>
    </row>
    <row r="6123" spans="1:8" x14ac:dyDescent="0.3">
      <c r="A6123" s="167" t="s">
        <v>7697</v>
      </c>
      <c r="B6123" s="168" t="s">
        <v>7033</v>
      </c>
      <c r="C6123" s="168" t="s">
        <v>373</v>
      </c>
      <c r="D6123" s="171">
        <v>810</v>
      </c>
      <c r="E6123" s="171">
        <v>1505</v>
      </c>
      <c r="F6123" s="171">
        <v>2910</v>
      </c>
      <c r="G6123" s="171">
        <v>6275</v>
      </c>
      <c r="H6123" s="165">
        <f t="shared" si="105"/>
        <v>0.23984063745019921</v>
      </c>
    </row>
    <row r="6124" spans="1:8" x14ac:dyDescent="0.3">
      <c r="A6124" s="167" t="s">
        <v>7697</v>
      </c>
      <c r="B6124" s="168" t="s">
        <v>7034</v>
      </c>
      <c r="C6124" s="168" t="s">
        <v>373</v>
      </c>
      <c r="D6124" s="171">
        <v>675</v>
      </c>
      <c r="E6124" s="171">
        <v>1475</v>
      </c>
      <c r="F6124" s="171">
        <v>3865</v>
      </c>
      <c r="G6124" s="171">
        <v>9515</v>
      </c>
      <c r="H6124" s="165">
        <f t="shared" si="105"/>
        <v>0.15501839201261167</v>
      </c>
    </row>
    <row r="6125" spans="1:8" x14ac:dyDescent="0.3">
      <c r="A6125" s="167" t="s">
        <v>7697</v>
      </c>
      <c r="B6125" s="168" t="s">
        <v>7035</v>
      </c>
      <c r="C6125" s="168" t="s">
        <v>373</v>
      </c>
      <c r="D6125" s="171">
        <v>735</v>
      </c>
      <c r="E6125" s="171">
        <v>1550</v>
      </c>
      <c r="F6125" s="171">
        <v>2960</v>
      </c>
      <c r="G6125" s="171">
        <v>4200</v>
      </c>
      <c r="H6125" s="165">
        <f t="shared" si="105"/>
        <v>0.36904761904761907</v>
      </c>
    </row>
    <row r="6126" spans="1:8" x14ac:dyDescent="0.3">
      <c r="A6126" s="167" t="s">
        <v>7697</v>
      </c>
      <c r="B6126" s="168" t="s">
        <v>7036</v>
      </c>
      <c r="C6126" s="168" t="s">
        <v>373</v>
      </c>
      <c r="D6126" s="171">
        <v>475</v>
      </c>
      <c r="E6126" s="171">
        <v>1120</v>
      </c>
      <c r="F6126" s="171">
        <v>1850</v>
      </c>
      <c r="G6126" s="171">
        <v>3045</v>
      </c>
      <c r="H6126" s="165">
        <f t="shared" si="105"/>
        <v>0.36781609195402298</v>
      </c>
    </row>
    <row r="6127" spans="1:8" x14ac:dyDescent="0.3">
      <c r="A6127" s="167" t="s">
        <v>7697</v>
      </c>
      <c r="B6127" s="168" t="s">
        <v>7037</v>
      </c>
      <c r="C6127" s="168" t="s">
        <v>373</v>
      </c>
      <c r="D6127" s="171">
        <v>335</v>
      </c>
      <c r="E6127" s="171">
        <v>1215</v>
      </c>
      <c r="F6127" s="171">
        <v>3100</v>
      </c>
      <c r="G6127" s="171">
        <v>6490</v>
      </c>
      <c r="H6127" s="165">
        <f t="shared" si="105"/>
        <v>0.187211093990755</v>
      </c>
    </row>
    <row r="6128" spans="1:8" x14ac:dyDescent="0.3">
      <c r="A6128" s="167" t="s">
        <v>7697</v>
      </c>
      <c r="B6128" s="168" t="s">
        <v>7038</v>
      </c>
      <c r="C6128" s="168" t="s">
        <v>373</v>
      </c>
      <c r="D6128" s="171">
        <v>750</v>
      </c>
      <c r="E6128" s="171">
        <v>1435</v>
      </c>
      <c r="F6128" s="171">
        <v>2360</v>
      </c>
      <c r="G6128" s="171">
        <v>3140</v>
      </c>
      <c r="H6128" s="165">
        <f t="shared" si="105"/>
        <v>0.4570063694267516</v>
      </c>
    </row>
    <row r="6129" spans="1:8" x14ac:dyDescent="0.3">
      <c r="A6129" s="167" t="s">
        <v>7697</v>
      </c>
      <c r="B6129" s="168" t="s">
        <v>7039</v>
      </c>
      <c r="C6129" s="168" t="s">
        <v>373</v>
      </c>
      <c r="D6129" s="171">
        <v>995</v>
      </c>
      <c r="E6129" s="171">
        <v>2170</v>
      </c>
      <c r="F6129" s="171">
        <v>3265</v>
      </c>
      <c r="G6129" s="171">
        <v>4140</v>
      </c>
      <c r="H6129" s="165">
        <f t="shared" si="105"/>
        <v>0.52415458937198067</v>
      </c>
    </row>
    <row r="6130" spans="1:8" x14ac:dyDescent="0.3">
      <c r="A6130" s="167" t="s">
        <v>7697</v>
      </c>
      <c r="B6130" s="168" t="s">
        <v>7040</v>
      </c>
      <c r="C6130" s="168" t="s">
        <v>373</v>
      </c>
      <c r="D6130" s="171">
        <v>725</v>
      </c>
      <c r="E6130" s="171">
        <v>1580</v>
      </c>
      <c r="F6130" s="171">
        <v>2835</v>
      </c>
      <c r="G6130" s="171">
        <v>5130</v>
      </c>
      <c r="H6130" s="165">
        <f t="shared" si="105"/>
        <v>0.30799220272904482</v>
      </c>
    </row>
    <row r="6131" spans="1:8" x14ac:dyDescent="0.3">
      <c r="A6131" s="167" t="s">
        <v>7697</v>
      </c>
      <c r="B6131" s="168" t="s">
        <v>7041</v>
      </c>
      <c r="C6131" s="168" t="s">
        <v>373</v>
      </c>
      <c r="D6131" s="171">
        <v>740</v>
      </c>
      <c r="E6131" s="171">
        <v>2915</v>
      </c>
      <c r="F6131" s="171">
        <v>4520</v>
      </c>
      <c r="G6131" s="171">
        <v>6870</v>
      </c>
      <c r="H6131" s="165">
        <f t="shared" si="105"/>
        <v>0.42430858806404659</v>
      </c>
    </row>
    <row r="6132" spans="1:8" x14ac:dyDescent="0.3">
      <c r="A6132" s="167" t="s">
        <v>7697</v>
      </c>
      <c r="B6132" s="168" t="s">
        <v>7042</v>
      </c>
      <c r="C6132" s="168" t="s">
        <v>373</v>
      </c>
      <c r="D6132" s="171">
        <v>1045</v>
      </c>
      <c r="E6132" s="171">
        <v>2905</v>
      </c>
      <c r="F6132" s="171">
        <v>4910</v>
      </c>
      <c r="G6132" s="171">
        <v>9985</v>
      </c>
      <c r="H6132" s="165">
        <f t="shared" si="105"/>
        <v>0.29093640460691039</v>
      </c>
    </row>
    <row r="6133" spans="1:8" x14ac:dyDescent="0.3">
      <c r="A6133" s="167" t="s">
        <v>7697</v>
      </c>
      <c r="B6133" s="168" t="s">
        <v>7043</v>
      </c>
      <c r="C6133" s="168" t="s">
        <v>373</v>
      </c>
      <c r="D6133" s="171">
        <v>2385</v>
      </c>
      <c r="E6133" s="171">
        <v>4205</v>
      </c>
      <c r="F6133" s="171">
        <v>5735</v>
      </c>
      <c r="G6133" s="171">
        <v>8605</v>
      </c>
      <c r="H6133" s="165">
        <f t="shared" si="105"/>
        <v>0.48866937826844858</v>
      </c>
    </row>
    <row r="6134" spans="1:8" x14ac:dyDescent="0.3">
      <c r="A6134" s="167" t="s">
        <v>7697</v>
      </c>
      <c r="B6134" s="168" t="s">
        <v>7044</v>
      </c>
      <c r="C6134" s="168" t="s">
        <v>373</v>
      </c>
      <c r="D6134" s="171">
        <v>1265</v>
      </c>
      <c r="E6134" s="171">
        <v>2915</v>
      </c>
      <c r="F6134" s="171">
        <v>4315</v>
      </c>
      <c r="G6134" s="171">
        <v>6025</v>
      </c>
      <c r="H6134" s="165">
        <f t="shared" si="105"/>
        <v>0.48381742738589212</v>
      </c>
    </row>
    <row r="6135" spans="1:8" x14ac:dyDescent="0.3">
      <c r="A6135" s="167" t="s">
        <v>7697</v>
      </c>
      <c r="B6135" s="168" t="s">
        <v>7045</v>
      </c>
      <c r="C6135" s="168" t="s">
        <v>373</v>
      </c>
      <c r="D6135" s="171">
        <v>1440</v>
      </c>
      <c r="E6135" s="171">
        <v>3290</v>
      </c>
      <c r="F6135" s="171">
        <v>4825</v>
      </c>
      <c r="G6135" s="171">
        <v>6315</v>
      </c>
      <c r="H6135" s="165">
        <f t="shared" si="105"/>
        <v>0.52098178939034046</v>
      </c>
    </row>
    <row r="6136" spans="1:8" x14ac:dyDescent="0.3">
      <c r="A6136" s="167" t="s">
        <v>7697</v>
      </c>
      <c r="B6136" s="168" t="s">
        <v>7046</v>
      </c>
      <c r="C6136" s="168" t="s">
        <v>373</v>
      </c>
      <c r="D6136" s="171">
        <v>215</v>
      </c>
      <c r="E6136" s="171">
        <v>560</v>
      </c>
      <c r="F6136" s="171">
        <v>2440</v>
      </c>
      <c r="G6136" s="171">
        <v>5490</v>
      </c>
      <c r="H6136" s="165">
        <f t="shared" si="105"/>
        <v>0.10200364298724955</v>
      </c>
    </row>
    <row r="6137" spans="1:8" x14ac:dyDescent="0.3">
      <c r="A6137" s="167" t="s">
        <v>7697</v>
      </c>
      <c r="B6137" s="168" t="s">
        <v>7047</v>
      </c>
      <c r="C6137" s="168" t="s">
        <v>373</v>
      </c>
      <c r="D6137" s="171">
        <v>1550</v>
      </c>
      <c r="E6137" s="171">
        <v>2835</v>
      </c>
      <c r="F6137" s="171">
        <v>4375</v>
      </c>
      <c r="G6137" s="171">
        <v>8300</v>
      </c>
      <c r="H6137" s="165">
        <f t="shared" si="105"/>
        <v>0.34156626506024096</v>
      </c>
    </row>
    <row r="6138" spans="1:8" x14ac:dyDescent="0.3">
      <c r="A6138" s="167" t="s">
        <v>7697</v>
      </c>
      <c r="B6138" s="168" t="s">
        <v>7048</v>
      </c>
      <c r="C6138" s="168" t="s">
        <v>373</v>
      </c>
      <c r="D6138" s="171">
        <v>920</v>
      </c>
      <c r="E6138" s="171">
        <v>1610</v>
      </c>
      <c r="F6138" s="171">
        <v>2130</v>
      </c>
      <c r="G6138" s="171">
        <v>3185</v>
      </c>
      <c r="H6138" s="165">
        <f t="shared" si="105"/>
        <v>0.50549450549450547</v>
      </c>
    </row>
    <row r="6139" spans="1:8" x14ac:dyDescent="0.3">
      <c r="A6139" s="167" t="s">
        <v>7697</v>
      </c>
      <c r="B6139" s="168" t="s">
        <v>7049</v>
      </c>
      <c r="C6139" s="168" t="s">
        <v>373</v>
      </c>
      <c r="D6139" s="171">
        <v>785</v>
      </c>
      <c r="E6139" s="171">
        <v>1150</v>
      </c>
      <c r="F6139" s="171">
        <v>1960</v>
      </c>
      <c r="G6139" s="171">
        <v>4070</v>
      </c>
      <c r="H6139" s="165">
        <f t="shared" si="105"/>
        <v>0.28255528255528256</v>
      </c>
    </row>
    <row r="6140" spans="1:8" x14ac:dyDescent="0.3">
      <c r="A6140" s="167" t="s">
        <v>7697</v>
      </c>
      <c r="B6140" s="168" t="s">
        <v>7050</v>
      </c>
      <c r="C6140" s="168" t="s">
        <v>373</v>
      </c>
      <c r="D6140" s="171">
        <v>695</v>
      </c>
      <c r="E6140" s="171">
        <v>1095</v>
      </c>
      <c r="F6140" s="171">
        <v>1665</v>
      </c>
      <c r="G6140" s="171">
        <v>3825</v>
      </c>
      <c r="H6140" s="165">
        <f t="shared" si="105"/>
        <v>0.28627450980392155</v>
      </c>
    </row>
    <row r="6141" spans="1:8" x14ac:dyDescent="0.3">
      <c r="A6141" s="167" t="s">
        <v>7697</v>
      </c>
      <c r="B6141" s="168" t="s">
        <v>7051</v>
      </c>
      <c r="C6141" s="168" t="s">
        <v>373</v>
      </c>
      <c r="D6141" s="171">
        <v>590</v>
      </c>
      <c r="E6141" s="171">
        <v>2060</v>
      </c>
      <c r="F6141" s="171">
        <v>3355</v>
      </c>
      <c r="G6141" s="171">
        <v>6165</v>
      </c>
      <c r="H6141" s="165">
        <f t="shared" si="105"/>
        <v>0.33414436334144365</v>
      </c>
    </row>
    <row r="6142" spans="1:8" x14ac:dyDescent="0.3">
      <c r="A6142" s="167" t="s">
        <v>7697</v>
      </c>
      <c r="B6142" s="168" t="s">
        <v>7052</v>
      </c>
      <c r="C6142" s="168" t="s">
        <v>373</v>
      </c>
      <c r="D6142" s="171">
        <v>735</v>
      </c>
      <c r="E6142" s="171">
        <v>1425</v>
      </c>
      <c r="F6142" s="171">
        <v>2435</v>
      </c>
      <c r="G6142" s="171">
        <v>4815</v>
      </c>
      <c r="H6142" s="165">
        <f t="shared" si="105"/>
        <v>0.29595015576323985</v>
      </c>
    </row>
    <row r="6143" spans="1:8" x14ac:dyDescent="0.3">
      <c r="A6143" s="167" t="s">
        <v>7697</v>
      </c>
      <c r="B6143" s="168" t="s">
        <v>7053</v>
      </c>
      <c r="C6143" s="168" t="s">
        <v>373</v>
      </c>
      <c r="D6143" s="171">
        <v>415</v>
      </c>
      <c r="E6143" s="171">
        <v>915</v>
      </c>
      <c r="F6143" s="171">
        <v>1905</v>
      </c>
      <c r="G6143" s="171">
        <v>6110</v>
      </c>
      <c r="H6143" s="165">
        <f t="shared" si="105"/>
        <v>0.14975450081833061</v>
      </c>
    </row>
    <row r="6144" spans="1:8" x14ac:dyDescent="0.3">
      <c r="A6144" s="167" t="s">
        <v>7697</v>
      </c>
      <c r="B6144" s="168" t="s">
        <v>7054</v>
      </c>
      <c r="C6144" s="168" t="s">
        <v>373</v>
      </c>
      <c r="D6144" s="171">
        <v>940</v>
      </c>
      <c r="E6144" s="171">
        <v>2180</v>
      </c>
      <c r="F6144" s="171">
        <v>3865</v>
      </c>
      <c r="G6144" s="171">
        <v>5865</v>
      </c>
      <c r="H6144" s="165">
        <f t="shared" si="105"/>
        <v>0.37169650468883203</v>
      </c>
    </row>
    <row r="6145" spans="1:8" x14ac:dyDescent="0.3">
      <c r="A6145" s="167" t="s">
        <v>7697</v>
      </c>
      <c r="B6145" s="168" t="s">
        <v>7055</v>
      </c>
      <c r="C6145" s="168" t="s">
        <v>373</v>
      </c>
      <c r="D6145" s="171">
        <v>2055</v>
      </c>
      <c r="E6145" s="171">
        <v>2830</v>
      </c>
      <c r="F6145" s="171">
        <v>3545</v>
      </c>
      <c r="G6145" s="171">
        <v>5495</v>
      </c>
      <c r="H6145" s="165">
        <f t="shared" si="105"/>
        <v>0.5150136487716106</v>
      </c>
    </row>
    <row r="6146" spans="1:8" x14ac:dyDescent="0.3">
      <c r="A6146" s="167" t="s">
        <v>7697</v>
      </c>
      <c r="B6146" s="168" t="s">
        <v>7056</v>
      </c>
      <c r="C6146" s="168" t="s">
        <v>373</v>
      </c>
      <c r="D6146" s="171">
        <v>2270</v>
      </c>
      <c r="E6146" s="171">
        <v>3440</v>
      </c>
      <c r="F6146" s="171">
        <v>4195</v>
      </c>
      <c r="G6146" s="171">
        <v>4590</v>
      </c>
      <c r="H6146" s="165">
        <f t="shared" si="105"/>
        <v>0.74945533769063177</v>
      </c>
    </row>
    <row r="6147" spans="1:8" x14ac:dyDescent="0.3">
      <c r="A6147" s="167" t="s">
        <v>7697</v>
      </c>
      <c r="B6147" s="168" t="s">
        <v>7057</v>
      </c>
      <c r="C6147" s="168" t="s">
        <v>373</v>
      </c>
      <c r="D6147" s="171">
        <v>1225</v>
      </c>
      <c r="E6147" s="171">
        <v>2265</v>
      </c>
      <c r="F6147" s="171">
        <v>2575</v>
      </c>
      <c r="G6147" s="171">
        <v>2710</v>
      </c>
      <c r="H6147" s="165">
        <f t="shared" si="105"/>
        <v>0.83579335793357934</v>
      </c>
    </row>
    <row r="6148" spans="1:8" x14ac:dyDescent="0.3">
      <c r="A6148" s="167" t="s">
        <v>7697</v>
      </c>
      <c r="B6148" s="168" t="s">
        <v>7058</v>
      </c>
      <c r="C6148" s="168" t="s">
        <v>373</v>
      </c>
      <c r="D6148" s="171">
        <v>2925</v>
      </c>
      <c r="E6148" s="171">
        <v>3290</v>
      </c>
      <c r="F6148" s="171">
        <v>4340</v>
      </c>
      <c r="G6148" s="171">
        <v>5020</v>
      </c>
      <c r="H6148" s="165">
        <f t="shared" ref="H6148:H6211" si="106">E6148/G6148</f>
        <v>0.65537848605577687</v>
      </c>
    </row>
    <row r="6149" spans="1:8" x14ac:dyDescent="0.3">
      <c r="A6149" s="167" t="s">
        <v>7697</v>
      </c>
      <c r="B6149" s="168" t="s">
        <v>7059</v>
      </c>
      <c r="C6149" s="168" t="s">
        <v>373</v>
      </c>
      <c r="D6149" s="171">
        <v>2155</v>
      </c>
      <c r="E6149" s="171">
        <v>3205</v>
      </c>
      <c r="F6149" s="171">
        <v>3600</v>
      </c>
      <c r="G6149" s="171">
        <v>4810</v>
      </c>
      <c r="H6149" s="165">
        <f t="shared" si="106"/>
        <v>0.66632016632016633</v>
      </c>
    </row>
    <row r="6150" spans="1:8" x14ac:dyDescent="0.3">
      <c r="A6150" s="167" t="s">
        <v>7697</v>
      </c>
      <c r="B6150" s="168" t="s">
        <v>7060</v>
      </c>
      <c r="C6150" s="168" t="s">
        <v>373</v>
      </c>
      <c r="D6150" s="171">
        <v>0</v>
      </c>
      <c r="E6150" s="171">
        <v>0</v>
      </c>
      <c r="F6150" s="171">
        <v>0</v>
      </c>
      <c r="G6150" s="171">
        <v>0</v>
      </c>
      <c r="H6150" s="165" t="e">
        <f t="shared" si="106"/>
        <v>#DIV/0!</v>
      </c>
    </row>
    <row r="6151" spans="1:8" x14ac:dyDescent="0.3">
      <c r="A6151" s="167" t="s">
        <v>7697</v>
      </c>
      <c r="B6151" s="168" t="s">
        <v>7061</v>
      </c>
      <c r="C6151" s="168" t="s">
        <v>373</v>
      </c>
      <c r="D6151" s="171">
        <v>1110</v>
      </c>
      <c r="E6151" s="171">
        <v>1975</v>
      </c>
      <c r="F6151" s="171">
        <v>2240</v>
      </c>
      <c r="G6151" s="171">
        <v>2565</v>
      </c>
      <c r="H6151" s="165">
        <f t="shared" si="106"/>
        <v>0.7699805068226121</v>
      </c>
    </row>
    <row r="6152" spans="1:8" x14ac:dyDescent="0.3">
      <c r="A6152" s="167" t="s">
        <v>7697</v>
      </c>
      <c r="B6152" s="168" t="s">
        <v>7062</v>
      </c>
      <c r="C6152" s="168" t="s">
        <v>373</v>
      </c>
      <c r="D6152" s="171">
        <v>1425</v>
      </c>
      <c r="E6152" s="171">
        <v>1715</v>
      </c>
      <c r="F6152" s="171">
        <v>2150</v>
      </c>
      <c r="G6152" s="171">
        <v>2765</v>
      </c>
      <c r="H6152" s="165">
        <f t="shared" si="106"/>
        <v>0.620253164556962</v>
      </c>
    </row>
    <row r="6153" spans="1:8" x14ac:dyDescent="0.3">
      <c r="A6153" s="167" t="s">
        <v>7697</v>
      </c>
      <c r="B6153" s="168" t="s">
        <v>7063</v>
      </c>
      <c r="C6153" s="168" t="s">
        <v>373</v>
      </c>
      <c r="D6153" s="171">
        <v>2565</v>
      </c>
      <c r="E6153" s="171">
        <v>3825</v>
      </c>
      <c r="F6153" s="171">
        <v>4695</v>
      </c>
      <c r="G6153" s="171">
        <v>5655</v>
      </c>
      <c r="H6153" s="165">
        <f t="shared" si="106"/>
        <v>0.67639257294429711</v>
      </c>
    </row>
    <row r="6154" spans="1:8" x14ac:dyDescent="0.3">
      <c r="A6154" s="167" t="s">
        <v>7697</v>
      </c>
      <c r="B6154" s="168" t="s">
        <v>7064</v>
      </c>
      <c r="C6154" s="168" t="s">
        <v>373</v>
      </c>
      <c r="D6154" s="171">
        <v>1375</v>
      </c>
      <c r="E6154" s="171">
        <v>2560</v>
      </c>
      <c r="F6154" s="171">
        <v>3255</v>
      </c>
      <c r="G6154" s="171">
        <v>3810</v>
      </c>
      <c r="H6154" s="165">
        <f t="shared" si="106"/>
        <v>0.67191601049868765</v>
      </c>
    </row>
    <row r="6155" spans="1:8" x14ac:dyDescent="0.3">
      <c r="A6155" s="167" t="s">
        <v>7697</v>
      </c>
      <c r="B6155" s="168" t="s">
        <v>7065</v>
      </c>
      <c r="C6155" s="168" t="s">
        <v>373</v>
      </c>
      <c r="D6155" s="171">
        <v>2195</v>
      </c>
      <c r="E6155" s="171">
        <v>3590</v>
      </c>
      <c r="F6155" s="171">
        <v>3950</v>
      </c>
      <c r="G6155" s="171">
        <v>4295</v>
      </c>
      <c r="H6155" s="165">
        <f t="shared" si="106"/>
        <v>0.83585564610011642</v>
      </c>
    </row>
    <row r="6156" spans="1:8" x14ac:dyDescent="0.3">
      <c r="A6156" s="167" t="s">
        <v>7697</v>
      </c>
      <c r="B6156" s="168" t="s">
        <v>7066</v>
      </c>
      <c r="C6156" s="168" t="s">
        <v>373</v>
      </c>
      <c r="D6156" s="171">
        <v>1860</v>
      </c>
      <c r="E6156" s="171">
        <v>2995</v>
      </c>
      <c r="F6156" s="171">
        <v>3715</v>
      </c>
      <c r="G6156" s="171">
        <v>4970</v>
      </c>
      <c r="H6156" s="165">
        <f t="shared" si="106"/>
        <v>0.60261569416498995</v>
      </c>
    </row>
    <row r="6157" spans="1:8" x14ac:dyDescent="0.3">
      <c r="A6157" s="167" t="s">
        <v>7697</v>
      </c>
      <c r="B6157" s="168" t="s">
        <v>7067</v>
      </c>
      <c r="C6157" s="168" t="s">
        <v>373</v>
      </c>
      <c r="D6157" s="171">
        <v>3330</v>
      </c>
      <c r="E6157" s="171">
        <v>4105</v>
      </c>
      <c r="F6157" s="171">
        <v>4425</v>
      </c>
      <c r="G6157" s="171">
        <v>4780</v>
      </c>
      <c r="H6157" s="165">
        <f t="shared" si="106"/>
        <v>0.85878661087866104</v>
      </c>
    </row>
    <row r="6158" spans="1:8" x14ac:dyDescent="0.3">
      <c r="A6158" s="167" t="s">
        <v>7697</v>
      </c>
      <c r="B6158" s="168" t="s">
        <v>7068</v>
      </c>
      <c r="C6158" s="168" t="s">
        <v>373</v>
      </c>
      <c r="D6158" s="171">
        <v>2610</v>
      </c>
      <c r="E6158" s="171">
        <v>4080</v>
      </c>
      <c r="F6158" s="171">
        <v>4500</v>
      </c>
      <c r="G6158" s="171">
        <v>4550</v>
      </c>
      <c r="H6158" s="165">
        <f t="shared" si="106"/>
        <v>0.89670329670329674</v>
      </c>
    </row>
    <row r="6159" spans="1:8" x14ac:dyDescent="0.3">
      <c r="A6159" s="167" t="s">
        <v>7697</v>
      </c>
      <c r="B6159" s="168" t="s">
        <v>7069</v>
      </c>
      <c r="C6159" s="168" t="s">
        <v>373</v>
      </c>
      <c r="D6159" s="171">
        <v>1210</v>
      </c>
      <c r="E6159" s="171">
        <v>3250</v>
      </c>
      <c r="F6159" s="171">
        <v>3925</v>
      </c>
      <c r="G6159" s="171">
        <v>5025</v>
      </c>
      <c r="H6159" s="165">
        <f t="shared" si="106"/>
        <v>0.64676616915422891</v>
      </c>
    </row>
    <row r="6160" spans="1:8" x14ac:dyDescent="0.3">
      <c r="A6160" s="167" t="s">
        <v>7697</v>
      </c>
      <c r="B6160" s="168" t="s">
        <v>7070</v>
      </c>
      <c r="C6160" s="168" t="s">
        <v>373</v>
      </c>
      <c r="D6160" s="171">
        <v>1505</v>
      </c>
      <c r="E6160" s="171">
        <v>2560</v>
      </c>
      <c r="F6160" s="171">
        <v>4205</v>
      </c>
      <c r="G6160" s="171">
        <v>5175</v>
      </c>
      <c r="H6160" s="165">
        <f t="shared" si="106"/>
        <v>0.49468599033816424</v>
      </c>
    </row>
    <row r="6161" spans="1:8" x14ac:dyDescent="0.3">
      <c r="A6161" s="167" t="s">
        <v>7697</v>
      </c>
      <c r="B6161" s="168" t="s">
        <v>7071</v>
      </c>
      <c r="C6161" s="168" t="s">
        <v>373</v>
      </c>
      <c r="D6161" s="171">
        <v>970</v>
      </c>
      <c r="E6161" s="171">
        <v>1715</v>
      </c>
      <c r="F6161" s="171">
        <v>3755</v>
      </c>
      <c r="G6161" s="171">
        <v>4885</v>
      </c>
      <c r="H6161" s="165">
        <f t="shared" si="106"/>
        <v>0.35107471852610028</v>
      </c>
    </row>
    <row r="6162" spans="1:8" x14ac:dyDescent="0.3">
      <c r="A6162" s="167" t="s">
        <v>7697</v>
      </c>
      <c r="B6162" s="168" t="s">
        <v>7072</v>
      </c>
      <c r="C6162" s="168" t="s">
        <v>7678</v>
      </c>
      <c r="D6162" s="171">
        <v>1255</v>
      </c>
      <c r="E6162" s="171">
        <v>2045</v>
      </c>
      <c r="F6162" s="171">
        <v>2580</v>
      </c>
      <c r="G6162" s="171">
        <v>3890</v>
      </c>
      <c r="H6162" s="165">
        <f t="shared" si="106"/>
        <v>0.52570694087403602</v>
      </c>
    </row>
    <row r="6163" spans="1:8" x14ac:dyDescent="0.3">
      <c r="A6163" s="167" t="s">
        <v>7697</v>
      </c>
      <c r="B6163" s="168" t="s">
        <v>7073</v>
      </c>
      <c r="C6163" s="168" t="s">
        <v>7678</v>
      </c>
      <c r="D6163" s="171">
        <v>1255</v>
      </c>
      <c r="E6163" s="171">
        <v>1695</v>
      </c>
      <c r="F6163" s="171">
        <v>2070</v>
      </c>
      <c r="G6163" s="171">
        <v>2540</v>
      </c>
      <c r="H6163" s="165">
        <f t="shared" si="106"/>
        <v>0.66732283464566933</v>
      </c>
    </row>
    <row r="6164" spans="1:8" x14ac:dyDescent="0.3">
      <c r="A6164" s="167" t="s">
        <v>7697</v>
      </c>
      <c r="B6164" s="168" t="s">
        <v>7074</v>
      </c>
      <c r="C6164" s="168" t="s">
        <v>7678</v>
      </c>
      <c r="D6164" s="171">
        <v>1180</v>
      </c>
      <c r="E6164" s="171">
        <v>1820</v>
      </c>
      <c r="F6164" s="171">
        <v>2410</v>
      </c>
      <c r="G6164" s="171">
        <v>4055</v>
      </c>
      <c r="H6164" s="165">
        <f t="shared" si="106"/>
        <v>0.44882860665844637</v>
      </c>
    </row>
    <row r="6165" spans="1:8" x14ac:dyDescent="0.3">
      <c r="A6165" s="167" t="s">
        <v>7697</v>
      </c>
      <c r="B6165" s="168" t="s">
        <v>7075</v>
      </c>
      <c r="C6165" s="168" t="s">
        <v>7678</v>
      </c>
      <c r="D6165" s="171">
        <v>1510</v>
      </c>
      <c r="E6165" s="171">
        <v>3325</v>
      </c>
      <c r="F6165" s="171">
        <v>4625</v>
      </c>
      <c r="G6165" s="171">
        <v>5790</v>
      </c>
      <c r="H6165" s="165">
        <f t="shared" si="106"/>
        <v>0.57426597582037997</v>
      </c>
    </row>
    <row r="6166" spans="1:8" x14ac:dyDescent="0.3">
      <c r="A6166" s="167" t="s">
        <v>7697</v>
      </c>
      <c r="B6166" s="168" t="s">
        <v>7076</v>
      </c>
      <c r="C6166" s="168" t="s">
        <v>7678</v>
      </c>
      <c r="D6166" s="171">
        <v>670</v>
      </c>
      <c r="E6166" s="171">
        <v>1165</v>
      </c>
      <c r="F6166" s="171">
        <v>1745</v>
      </c>
      <c r="G6166" s="171">
        <v>2385</v>
      </c>
      <c r="H6166" s="165">
        <f t="shared" si="106"/>
        <v>0.48846960167714887</v>
      </c>
    </row>
    <row r="6167" spans="1:8" x14ac:dyDescent="0.3">
      <c r="A6167" s="167" t="s">
        <v>7697</v>
      </c>
      <c r="B6167" s="168" t="s">
        <v>7077</v>
      </c>
      <c r="C6167" s="168" t="s">
        <v>7678</v>
      </c>
      <c r="D6167" s="171">
        <v>525</v>
      </c>
      <c r="E6167" s="171">
        <v>1410</v>
      </c>
      <c r="F6167" s="171">
        <v>2105</v>
      </c>
      <c r="G6167" s="171">
        <v>3010</v>
      </c>
      <c r="H6167" s="165">
        <f t="shared" si="106"/>
        <v>0.46843853820598008</v>
      </c>
    </row>
    <row r="6168" spans="1:8" x14ac:dyDescent="0.3">
      <c r="A6168" s="167" t="s">
        <v>7697</v>
      </c>
      <c r="B6168" s="168" t="s">
        <v>7078</v>
      </c>
      <c r="C6168" s="168" t="s">
        <v>7679</v>
      </c>
      <c r="D6168" s="171">
        <v>635</v>
      </c>
      <c r="E6168" s="171">
        <v>960</v>
      </c>
      <c r="F6168" s="171">
        <v>1770</v>
      </c>
      <c r="G6168" s="171">
        <v>2290</v>
      </c>
      <c r="H6168" s="165">
        <f t="shared" si="106"/>
        <v>0.41921397379912662</v>
      </c>
    </row>
    <row r="6169" spans="1:8" x14ac:dyDescent="0.3">
      <c r="A6169" s="167" t="s">
        <v>7697</v>
      </c>
      <c r="B6169" s="168" t="s">
        <v>7079</v>
      </c>
      <c r="C6169" s="168" t="s">
        <v>7679</v>
      </c>
      <c r="D6169" s="171">
        <v>1570</v>
      </c>
      <c r="E6169" s="171">
        <v>2175</v>
      </c>
      <c r="F6169" s="171">
        <v>3150</v>
      </c>
      <c r="G6169" s="171">
        <v>3905</v>
      </c>
      <c r="H6169" s="165">
        <f t="shared" si="106"/>
        <v>0.55697823303457106</v>
      </c>
    </row>
    <row r="6170" spans="1:8" x14ac:dyDescent="0.3">
      <c r="A6170" s="167" t="s">
        <v>7697</v>
      </c>
      <c r="B6170" s="168" t="s">
        <v>7080</v>
      </c>
      <c r="C6170" s="168" t="s">
        <v>7679</v>
      </c>
      <c r="D6170" s="171">
        <v>1370</v>
      </c>
      <c r="E6170" s="171">
        <v>2060</v>
      </c>
      <c r="F6170" s="171">
        <v>3160</v>
      </c>
      <c r="G6170" s="171">
        <v>4360</v>
      </c>
      <c r="H6170" s="165">
        <f t="shared" si="106"/>
        <v>0.47247706422018348</v>
      </c>
    </row>
    <row r="6171" spans="1:8" x14ac:dyDescent="0.3">
      <c r="A6171" s="167" t="s">
        <v>7697</v>
      </c>
      <c r="B6171" s="168" t="s">
        <v>7081</v>
      </c>
      <c r="C6171" s="168" t="s">
        <v>7679</v>
      </c>
      <c r="D6171" s="171">
        <v>1200</v>
      </c>
      <c r="E6171" s="171">
        <v>1740</v>
      </c>
      <c r="F6171" s="171">
        <v>2350</v>
      </c>
      <c r="G6171" s="171">
        <v>4150</v>
      </c>
      <c r="H6171" s="165">
        <f t="shared" si="106"/>
        <v>0.41927710843373495</v>
      </c>
    </row>
    <row r="6172" spans="1:8" x14ac:dyDescent="0.3">
      <c r="A6172" s="167" t="s">
        <v>7697</v>
      </c>
      <c r="B6172" s="168" t="s">
        <v>7082</v>
      </c>
      <c r="C6172" s="168" t="s">
        <v>7680</v>
      </c>
      <c r="D6172" s="171">
        <v>545</v>
      </c>
      <c r="E6172" s="171">
        <v>1450</v>
      </c>
      <c r="F6172" s="171">
        <v>2355</v>
      </c>
      <c r="G6172" s="171">
        <v>3270</v>
      </c>
      <c r="H6172" s="165">
        <f t="shared" si="106"/>
        <v>0.44342507645259938</v>
      </c>
    </row>
    <row r="6173" spans="1:8" x14ac:dyDescent="0.3">
      <c r="A6173" s="167" t="s">
        <v>7697</v>
      </c>
      <c r="B6173" s="168" t="s">
        <v>7083</v>
      </c>
      <c r="C6173" s="168" t="s">
        <v>7680</v>
      </c>
      <c r="D6173" s="171">
        <v>670</v>
      </c>
      <c r="E6173" s="171">
        <v>1240</v>
      </c>
      <c r="F6173" s="171">
        <v>2280</v>
      </c>
      <c r="G6173" s="171">
        <v>3960</v>
      </c>
      <c r="H6173" s="165">
        <f t="shared" si="106"/>
        <v>0.31313131313131315</v>
      </c>
    </row>
    <row r="6174" spans="1:8" x14ac:dyDescent="0.3">
      <c r="A6174" s="167" t="s">
        <v>7697</v>
      </c>
      <c r="B6174" s="168" t="s">
        <v>7084</v>
      </c>
      <c r="C6174" s="168" t="s">
        <v>7680</v>
      </c>
      <c r="D6174" s="171">
        <v>185</v>
      </c>
      <c r="E6174" s="171">
        <v>675</v>
      </c>
      <c r="F6174" s="171">
        <v>1955</v>
      </c>
      <c r="G6174" s="171">
        <v>3580</v>
      </c>
      <c r="H6174" s="165">
        <f t="shared" si="106"/>
        <v>0.18854748603351956</v>
      </c>
    </row>
    <row r="6175" spans="1:8" x14ac:dyDescent="0.3">
      <c r="A6175" s="167" t="s">
        <v>7697</v>
      </c>
      <c r="B6175" s="168" t="s">
        <v>7085</v>
      </c>
      <c r="C6175" s="168" t="s">
        <v>7680</v>
      </c>
      <c r="D6175" s="171">
        <v>440</v>
      </c>
      <c r="E6175" s="171">
        <v>1155</v>
      </c>
      <c r="F6175" s="171">
        <v>3695</v>
      </c>
      <c r="G6175" s="171">
        <v>6020</v>
      </c>
      <c r="H6175" s="165">
        <f t="shared" si="106"/>
        <v>0.19186046511627908</v>
      </c>
    </row>
    <row r="6176" spans="1:8" x14ac:dyDescent="0.3">
      <c r="A6176" s="167" t="s">
        <v>7697</v>
      </c>
      <c r="B6176" s="168" t="s">
        <v>7086</v>
      </c>
      <c r="C6176" s="168" t="s">
        <v>7680</v>
      </c>
      <c r="D6176" s="171">
        <v>1170</v>
      </c>
      <c r="E6176" s="171">
        <v>1605</v>
      </c>
      <c r="F6176" s="171">
        <v>2890</v>
      </c>
      <c r="G6176" s="171">
        <v>5505</v>
      </c>
      <c r="H6176" s="165">
        <f t="shared" si="106"/>
        <v>0.29155313351498635</v>
      </c>
    </row>
    <row r="6177" spans="1:8" x14ac:dyDescent="0.3">
      <c r="A6177" s="167" t="s">
        <v>7697</v>
      </c>
      <c r="B6177" s="168" t="s">
        <v>7087</v>
      </c>
      <c r="C6177" s="168" t="s">
        <v>7680</v>
      </c>
      <c r="D6177" s="171">
        <v>440</v>
      </c>
      <c r="E6177" s="171">
        <v>1155</v>
      </c>
      <c r="F6177" s="171">
        <v>1745</v>
      </c>
      <c r="G6177" s="171">
        <v>3790</v>
      </c>
      <c r="H6177" s="165">
        <f t="shared" si="106"/>
        <v>0.30474934036939316</v>
      </c>
    </row>
    <row r="6178" spans="1:8" x14ac:dyDescent="0.3">
      <c r="A6178" s="167" t="s">
        <v>7697</v>
      </c>
      <c r="B6178" s="168" t="s">
        <v>7088</v>
      </c>
      <c r="C6178" s="168" t="s">
        <v>7680</v>
      </c>
      <c r="D6178" s="171">
        <v>1090</v>
      </c>
      <c r="E6178" s="171">
        <v>2100</v>
      </c>
      <c r="F6178" s="171">
        <v>3445</v>
      </c>
      <c r="G6178" s="171">
        <v>5910</v>
      </c>
      <c r="H6178" s="165">
        <f t="shared" si="106"/>
        <v>0.35532994923857869</v>
      </c>
    </row>
    <row r="6179" spans="1:8" x14ac:dyDescent="0.3">
      <c r="A6179" s="167" t="s">
        <v>7697</v>
      </c>
      <c r="B6179" s="168" t="s">
        <v>7089</v>
      </c>
      <c r="C6179" s="168" t="s">
        <v>7680</v>
      </c>
      <c r="D6179" s="171">
        <v>1135</v>
      </c>
      <c r="E6179" s="171">
        <v>1895</v>
      </c>
      <c r="F6179" s="171">
        <v>2235</v>
      </c>
      <c r="G6179" s="171">
        <v>3280</v>
      </c>
      <c r="H6179" s="165">
        <f t="shared" si="106"/>
        <v>0.5777439024390244</v>
      </c>
    </row>
    <row r="6180" spans="1:8" x14ac:dyDescent="0.3">
      <c r="A6180" s="167" t="s">
        <v>7697</v>
      </c>
      <c r="B6180" s="168" t="s">
        <v>7090</v>
      </c>
      <c r="C6180" s="168" t="s">
        <v>7680</v>
      </c>
      <c r="D6180" s="171">
        <v>1045</v>
      </c>
      <c r="E6180" s="171">
        <v>1930</v>
      </c>
      <c r="F6180" s="171">
        <v>2380</v>
      </c>
      <c r="G6180" s="171">
        <v>3555</v>
      </c>
      <c r="H6180" s="165">
        <f t="shared" si="106"/>
        <v>0.54289732770745425</v>
      </c>
    </row>
    <row r="6181" spans="1:8" x14ac:dyDescent="0.3">
      <c r="A6181" s="167" t="s">
        <v>7697</v>
      </c>
      <c r="B6181" s="168" t="s">
        <v>7091</v>
      </c>
      <c r="C6181" s="168" t="s">
        <v>7680</v>
      </c>
      <c r="D6181" s="171">
        <v>1665</v>
      </c>
      <c r="E6181" s="171">
        <v>3200</v>
      </c>
      <c r="F6181" s="171">
        <v>3745</v>
      </c>
      <c r="G6181" s="171">
        <v>5280</v>
      </c>
      <c r="H6181" s="165">
        <f t="shared" si="106"/>
        <v>0.60606060606060608</v>
      </c>
    </row>
    <row r="6182" spans="1:8" x14ac:dyDescent="0.3">
      <c r="A6182" s="167" t="s">
        <v>7697</v>
      </c>
      <c r="B6182" s="168" t="s">
        <v>7092</v>
      </c>
      <c r="C6182" s="168" t="s">
        <v>7680</v>
      </c>
      <c r="D6182" s="171">
        <v>1525</v>
      </c>
      <c r="E6182" s="171">
        <v>2405</v>
      </c>
      <c r="F6182" s="171">
        <v>3005</v>
      </c>
      <c r="G6182" s="171">
        <v>4375</v>
      </c>
      <c r="H6182" s="165">
        <f t="shared" si="106"/>
        <v>0.54971428571428571</v>
      </c>
    </row>
    <row r="6183" spans="1:8" x14ac:dyDescent="0.3">
      <c r="A6183" s="167" t="s">
        <v>7697</v>
      </c>
      <c r="B6183" s="168" t="s">
        <v>7093</v>
      </c>
      <c r="C6183" s="168" t="s">
        <v>7680</v>
      </c>
      <c r="D6183" s="171">
        <v>1120</v>
      </c>
      <c r="E6183" s="171">
        <v>2275</v>
      </c>
      <c r="F6183" s="171">
        <v>2720</v>
      </c>
      <c r="G6183" s="171">
        <v>3775</v>
      </c>
      <c r="H6183" s="165">
        <f t="shared" si="106"/>
        <v>0.60264900662251653</v>
      </c>
    </row>
    <row r="6184" spans="1:8" x14ac:dyDescent="0.3">
      <c r="A6184" s="167" t="s">
        <v>7697</v>
      </c>
      <c r="B6184" s="168" t="s">
        <v>7094</v>
      </c>
      <c r="C6184" s="168" t="s">
        <v>7680</v>
      </c>
      <c r="D6184" s="171">
        <v>1120</v>
      </c>
      <c r="E6184" s="171">
        <v>2185</v>
      </c>
      <c r="F6184" s="171">
        <v>3945</v>
      </c>
      <c r="G6184" s="171">
        <v>5720</v>
      </c>
      <c r="H6184" s="165">
        <f t="shared" si="106"/>
        <v>0.38199300699300698</v>
      </c>
    </row>
    <row r="6185" spans="1:8" x14ac:dyDescent="0.3">
      <c r="A6185" s="167" t="s">
        <v>7697</v>
      </c>
      <c r="B6185" s="168" t="s">
        <v>7095</v>
      </c>
      <c r="C6185" s="168" t="s">
        <v>7680</v>
      </c>
      <c r="D6185" s="171">
        <v>685</v>
      </c>
      <c r="E6185" s="171">
        <v>1205</v>
      </c>
      <c r="F6185" s="171">
        <v>1880</v>
      </c>
      <c r="G6185" s="171">
        <v>4695</v>
      </c>
      <c r="H6185" s="165">
        <f t="shared" si="106"/>
        <v>0.25665601703940361</v>
      </c>
    </row>
    <row r="6186" spans="1:8" x14ac:dyDescent="0.3">
      <c r="A6186" s="167" t="s">
        <v>7697</v>
      </c>
      <c r="B6186" s="168" t="s">
        <v>7096</v>
      </c>
      <c r="C6186" s="168" t="s">
        <v>7680</v>
      </c>
      <c r="D6186" s="171">
        <v>1865</v>
      </c>
      <c r="E6186" s="171">
        <v>3120</v>
      </c>
      <c r="F6186" s="171">
        <v>4110</v>
      </c>
      <c r="G6186" s="171">
        <v>5305</v>
      </c>
      <c r="H6186" s="165">
        <f t="shared" si="106"/>
        <v>0.58812441093308199</v>
      </c>
    </row>
    <row r="6187" spans="1:8" x14ac:dyDescent="0.3">
      <c r="A6187" s="167" t="s">
        <v>7697</v>
      </c>
      <c r="B6187" s="168" t="s">
        <v>7097</v>
      </c>
      <c r="C6187" s="168" t="s">
        <v>7680</v>
      </c>
      <c r="D6187" s="171">
        <v>1515</v>
      </c>
      <c r="E6187" s="171">
        <v>1790</v>
      </c>
      <c r="F6187" s="171">
        <v>2140</v>
      </c>
      <c r="G6187" s="171">
        <v>2475</v>
      </c>
      <c r="H6187" s="165">
        <f t="shared" si="106"/>
        <v>0.72323232323232323</v>
      </c>
    </row>
    <row r="6188" spans="1:8" x14ac:dyDescent="0.3">
      <c r="A6188" s="167" t="s">
        <v>7697</v>
      </c>
      <c r="B6188" s="168" t="s">
        <v>7098</v>
      </c>
      <c r="C6188" s="168" t="s">
        <v>7680</v>
      </c>
      <c r="D6188" s="171">
        <v>830</v>
      </c>
      <c r="E6188" s="171">
        <v>1625</v>
      </c>
      <c r="F6188" s="171">
        <v>2775</v>
      </c>
      <c r="G6188" s="171">
        <v>4910</v>
      </c>
      <c r="H6188" s="165">
        <f t="shared" si="106"/>
        <v>0.33095723014256617</v>
      </c>
    </row>
    <row r="6189" spans="1:8" x14ac:dyDescent="0.3">
      <c r="A6189" s="167" t="s">
        <v>7697</v>
      </c>
      <c r="B6189" s="168" t="s">
        <v>7099</v>
      </c>
      <c r="C6189" s="168" t="s">
        <v>7680</v>
      </c>
      <c r="D6189" s="171">
        <v>625</v>
      </c>
      <c r="E6189" s="171">
        <v>1260</v>
      </c>
      <c r="F6189" s="171">
        <v>1775</v>
      </c>
      <c r="G6189" s="171">
        <v>2510</v>
      </c>
      <c r="H6189" s="165">
        <f t="shared" si="106"/>
        <v>0.50199203187250996</v>
      </c>
    </row>
    <row r="6190" spans="1:8" x14ac:dyDescent="0.3">
      <c r="A6190" s="167" t="s">
        <v>7697</v>
      </c>
      <c r="B6190" s="168" t="s">
        <v>7100</v>
      </c>
      <c r="C6190" s="168" t="s">
        <v>7680</v>
      </c>
      <c r="D6190" s="171">
        <v>790</v>
      </c>
      <c r="E6190" s="171">
        <v>1440</v>
      </c>
      <c r="F6190" s="171">
        <v>2040</v>
      </c>
      <c r="G6190" s="171">
        <v>3405</v>
      </c>
      <c r="H6190" s="165">
        <f t="shared" si="106"/>
        <v>0.42290748898678415</v>
      </c>
    </row>
    <row r="6191" spans="1:8" x14ac:dyDescent="0.3">
      <c r="A6191" s="167" t="s">
        <v>7697</v>
      </c>
      <c r="B6191" s="168" t="s">
        <v>7101</v>
      </c>
      <c r="C6191" s="168" t="s">
        <v>7680</v>
      </c>
      <c r="D6191" s="171">
        <v>545</v>
      </c>
      <c r="E6191" s="171">
        <v>795</v>
      </c>
      <c r="F6191" s="171">
        <v>1180</v>
      </c>
      <c r="G6191" s="171">
        <v>2445</v>
      </c>
      <c r="H6191" s="165">
        <f t="shared" si="106"/>
        <v>0.32515337423312884</v>
      </c>
    </row>
    <row r="6192" spans="1:8" x14ac:dyDescent="0.3">
      <c r="A6192" s="167" t="s">
        <v>7697</v>
      </c>
      <c r="B6192" s="168" t="s">
        <v>7102</v>
      </c>
      <c r="C6192" s="168" t="s">
        <v>7680</v>
      </c>
      <c r="D6192" s="171">
        <v>725</v>
      </c>
      <c r="E6192" s="171">
        <v>1175</v>
      </c>
      <c r="F6192" s="171">
        <v>1925</v>
      </c>
      <c r="G6192" s="171">
        <v>2395</v>
      </c>
      <c r="H6192" s="165">
        <f t="shared" si="106"/>
        <v>0.49060542797494783</v>
      </c>
    </row>
    <row r="6193" spans="1:8" x14ac:dyDescent="0.3">
      <c r="A6193" s="167" t="s">
        <v>7697</v>
      </c>
      <c r="B6193" s="168" t="s">
        <v>7103</v>
      </c>
      <c r="C6193" s="168" t="s">
        <v>7680</v>
      </c>
      <c r="D6193" s="171">
        <v>385</v>
      </c>
      <c r="E6193" s="171">
        <v>830</v>
      </c>
      <c r="F6193" s="171">
        <v>1620</v>
      </c>
      <c r="G6193" s="171">
        <v>3250</v>
      </c>
      <c r="H6193" s="165">
        <f t="shared" si="106"/>
        <v>0.25538461538461538</v>
      </c>
    </row>
    <row r="6194" spans="1:8" x14ac:dyDescent="0.3">
      <c r="A6194" s="167" t="s">
        <v>7697</v>
      </c>
      <c r="B6194" s="168" t="s">
        <v>7104</v>
      </c>
      <c r="C6194" s="168" t="s">
        <v>7680</v>
      </c>
      <c r="D6194" s="171">
        <v>880</v>
      </c>
      <c r="E6194" s="171">
        <v>1215</v>
      </c>
      <c r="F6194" s="171">
        <v>1710</v>
      </c>
      <c r="G6194" s="171">
        <v>2710</v>
      </c>
      <c r="H6194" s="165">
        <f t="shared" si="106"/>
        <v>0.44833948339483393</v>
      </c>
    </row>
    <row r="6195" spans="1:8" x14ac:dyDescent="0.3">
      <c r="A6195" s="167" t="s">
        <v>7697</v>
      </c>
      <c r="B6195" s="168" t="s">
        <v>7105</v>
      </c>
      <c r="C6195" s="168" t="s">
        <v>7680</v>
      </c>
      <c r="D6195" s="171">
        <v>325</v>
      </c>
      <c r="E6195" s="171">
        <v>865</v>
      </c>
      <c r="F6195" s="171">
        <v>1100</v>
      </c>
      <c r="G6195" s="171">
        <v>1430</v>
      </c>
      <c r="H6195" s="165">
        <f t="shared" si="106"/>
        <v>0.6048951048951049</v>
      </c>
    </row>
    <row r="6196" spans="1:8" x14ac:dyDescent="0.3">
      <c r="A6196" s="167" t="s">
        <v>7697</v>
      </c>
      <c r="B6196" s="168" t="s">
        <v>7106</v>
      </c>
      <c r="C6196" s="168" t="s">
        <v>7680</v>
      </c>
      <c r="D6196" s="171">
        <v>365</v>
      </c>
      <c r="E6196" s="171">
        <v>685</v>
      </c>
      <c r="F6196" s="171">
        <v>1075</v>
      </c>
      <c r="G6196" s="171">
        <v>1925</v>
      </c>
      <c r="H6196" s="165">
        <f t="shared" si="106"/>
        <v>0.35584415584415585</v>
      </c>
    </row>
    <row r="6197" spans="1:8" x14ac:dyDescent="0.3">
      <c r="A6197" s="167" t="s">
        <v>7697</v>
      </c>
      <c r="B6197" s="168" t="s">
        <v>7107</v>
      </c>
      <c r="C6197" s="168" t="s">
        <v>7680</v>
      </c>
      <c r="D6197" s="171">
        <v>420</v>
      </c>
      <c r="E6197" s="171">
        <v>705</v>
      </c>
      <c r="F6197" s="171">
        <v>925</v>
      </c>
      <c r="G6197" s="171">
        <v>1280</v>
      </c>
      <c r="H6197" s="165">
        <f t="shared" si="106"/>
        <v>0.55078125</v>
      </c>
    </row>
    <row r="6198" spans="1:8" x14ac:dyDescent="0.3">
      <c r="A6198" s="167" t="s">
        <v>7697</v>
      </c>
      <c r="B6198" s="168" t="s">
        <v>7108</v>
      </c>
      <c r="C6198" s="168" t="s">
        <v>7680</v>
      </c>
      <c r="D6198" s="171">
        <v>0</v>
      </c>
      <c r="E6198" s="171">
        <v>0</v>
      </c>
      <c r="F6198" s="171">
        <v>0</v>
      </c>
      <c r="G6198" s="171">
        <v>0</v>
      </c>
      <c r="H6198" s="165" t="e">
        <f t="shared" si="106"/>
        <v>#DIV/0!</v>
      </c>
    </row>
    <row r="6199" spans="1:8" x14ac:dyDescent="0.3">
      <c r="A6199" s="167" t="s">
        <v>7697</v>
      </c>
      <c r="B6199" s="168" t="s">
        <v>7109</v>
      </c>
      <c r="C6199" s="168" t="s">
        <v>7681</v>
      </c>
      <c r="D6199" s="171">
        <v>880</v>
      </c>
      <c r="E6199" s="171">
        <v>1090</v>
      </c>
      <c r="F6199" s="171">
        <v>2305</v>
      </c>
      <c r="G6199" s="171">
        <v>5245</v>
      </c>
      <c r="H6199" s="165">
        <f t="shared" si="106"/>
        <v>0.20781696854146806</v>
      </c>
    </row>
    <row r="6200" spans="1:8" x14ac:dyDescent="0.3">
      <c r="A6200" s="167" t="s">
        <v>7697</v>
      </c>
      <c r="B6200" s="168" t="s">
        <v>7110</v>
      </c>
      <c r="C6200" s="168" t="s">
        <v>7681</v>
      </c>
      <c r="D6200" s="171">
        <v>545</v>
      </c>
      <c r="E6200" s="171">
        <v>795</v>
      </c>
      <c r="F6200" s="171">
        <v>885</v>
      </c>
      <c r="G6200" s="171">
        <v>970</v>
      </c>
      <c r="H6200" s="165">
        <f t="shared" si="106"/>
        <v>0.81958762886597936</v>
      </c>
    </row>
    <row r="6201" spans="1:8" x14ac:dyDescent="0.3">
      <c r="A6201" s="167" t="s">
        <v>7697</v>
      </c>
      <c r="B6201" s="168" t="s">
        <v>7111</v>
      </c>
      <c r="C6201" s="168" t="s">
        <v>7681</v>
      </c>
      <c r="D6201" s="171">
        <v>290</v>
      </c>
      <c r="E6201" s="171">
        <v>450</v>
      </c>
      <c r="F6201" s="171">
        <v>640</v>
      </c>
      <c r="G6201" s="171">
        <v>640</v>
      </c>
      <c r="H6201" s="165">
        <f t="shared" si="106"/>
        <v>0.703125</v>
      </c>
    </row>
    <row r="6202" spans="1:8" x14ac:dyDescent="0.3">
      <c r="A6202" s="167" t="s">
        <v>7697</v>
      </c>
      <c r="B6202" s="168" t="s">
        <v>7112</v>
      </c>
      <c r="C6202" s="168" t="s">
        <v>7681</v>
      </c>
      <c r="D6202" s="171">
        <v>750</v>
      </c>
      <c r="E6202" s="171">
        <v>1045</v>
      </c>
      <c r="F6202" s="171">
        <v>1320</v>
      </c>
      <c r="G6202" s="171">
        <v>1375</v>
      </c>
      <c r="H6202" s="165">
        <f t="shared" si="106"/>
        <v>0.76</v>
      </c>
    </row>
    <row r="6203" spans="1:8" x14ac:dyDescent="0.3">
      <c r="A6203" s="167" t="s">
        <v>7697</v>
      </c>
      <c r="B6203" s="168" t="s">
        <v>7113</v>
      </c>
      <c r="C6203" s="168" t="s">
        <v>7681</v>
      </c>
      <c r="D6203" s="171">
        <v>1035</v>
      </c>
      <c r="E6203" s="171">
        <v>1300</v>
      </c>
      <c r="F6203" s="171">
        <v>1590</v>
      </c>
      <c r="G6203" s="171">
        <v>1850</v>
      </c>
      <c r="H6203" s="165">
        <f t="shared" si="106"/>
        <v>0.70270270270270274</v>
      </c>
    </row>
    <row r="6204" spans="1:8" x14ac:dyDescent="0.3">
      <c r="A6204" s="167" t="s">
        <v>7697</v>
      </c>
      <c r="B6204" s="168" t="s">
        <v>7114</v>
      </c>
      <c r="C6204" s="168" t="s">
        <v>7681</v>
      </c>
      <c r="D6204" s="171">
        <v>2255</v>
      </c>
      <c r="E6204" s="171">
        <v>2835</v>
      </c>
      <c r="F6204" s="171">
        <v>3445</v>
      </c>
      <c r="G6204" s="171">
        <v>3690</v>
      </c>
      <c r="H6204" s="165">
        <f t="shared" si="106"/>
        <v>0.76829268292682928</v>
      </c>
    </row>
    <row r="6205" spans="1:8" x14ac:dyDescent="0.3">
      <c r="A6205" s="167" t="s">
        <v>7697</v>
      </c>
      <c r="B6205" s="168" t="s">
        <v>7115</v>
      </c>
      <c r="C6205" s="168" t="s">
        <v>7681</v>
      </c>
      <c r="D6205" s="171">
        <v>1680</v>
      </c>
      <c r="E6205" s="171">
        <v>2205</v>
      </c>
      <c r="F6205" s="171">
        <v>2315</v>
      </c>
      <c r="G6205" s="171">
        <v>2430</v>
      </c>
      <c r="H6205" s="165">
        <f t="shared" si="106"/>
        <v>0.90740740740740744</v>
      </c>
    </row>
    <row r="6206" spans="1:8" x14ac:dyDescent="0.3">
      <c r="A6206" s="167" t="s">
        <v>7697</v>
      </c>
      <c r="B6206" s="168" t="s">
        <v>7116</v>
      </c>
      <c r="C6206" s="168" t="s">
        <v>7681</v>
      </c>
      <c r="D6206" s="171">
        <v>1325</v>
      </c>
      <c r="E6206" s="171">
        <v>1885</v>
      </c>
      <c r="F6206" s="171">
        <v>1930</v>
      </c>
      <c r="G6206" s="171">
        <v>2540</v>
      </c>
      <c r="H6206" s="165">
        <f t="shared" si="106"/>
        <v>0.74212598425196852</v>
      </c>
    </row>
    <row r="6207" spans="1:8" x14ac:dyDescent="0.3">
      <c r="A6207" s="167" t="s">
        <v>7697</v>
      </c>
      <c r="B6207" s="168" t="s">
        <v>7117</v>
      </c>
      <c r="C6207" s="168" t="s">
        <v>7681</v>
      </c>
      <c r="D6207" s="171">
        <v>1950</v>
      </c>
      <c r="E6207" s="171">
        <v>2860</v>
      </c>
      <c r="F6207" s="171">
        <v>3095</v>
      </c>
      <c r="G6207" s="171">
        <v>3690</v>
      </c>
      <c r="H6207" s="165">
        <f t="shared" si="106"/>
        <v>0.77506775067750677</v>
      </c>
    </row>
    <row r="6208" spans="1:8" x14ac:dyDescent="0.3">
      <c r="A6208" s="167" t="s">
        <v>7697</v>
      </c>
      <c r="B6208" s="168" t="s">
        <v>7118</v>
      </c>
      <c r="C6208" s="168" t="s">
        <v>7681</v>
      </c>
      <c r="D6208" s="171">
        <v>1320</v>
      </c>
      <c r="E6208" s="171">
        <v>2825</v>
      </c>
      <c r="F6208" s="171">
        <v>3250</v>
      </c>
      <c r="G6208" s="171">
        <v>3990</v>
      </c>
      <c r="H6208" s="165">
        <f t="shared" si="106"/>
        <v>0.70802005012531333</v>
      </c>
    </row>
    <row r="6209" spans="1:8" x14ac:dyDescent="0.3">
      <c r="A6209" s="167" t="s">
        <v>7697</v>
      </c>
      <c r="B6209" s="168" t="s">
        <v>7119</v>
      </c>
      <c r="C6209" s="168" t="s">
        <v>7681</v>
      </c>
      <c r="D6209" s="171">
        <v>1575</v>
      </c>
      <c r="E6209" s="171">
        <v>1855</v>
      </c>
      <c r="F6209" s="171">
        <v>2360</v>
      </c>
      <c r="G6209" s="171">
        <v>2495</v>
      </c>
      <c r="H6209" s="165">
        <f t="shared" si="106"/>
        <v>0.74348697394789576</v>
      </c>
    </row>
    <row r="6210" spans="1:8" x14ac:dyDescent="0.3">
      <c r="A6210" s="167" t="s">
        <v>7697</v>
      </c>
      <c r="B6210" s="168" t="s">
        <v>7120</v>
      </c>
      <c r="C6210" s="168" t="s">
        <v>7681</v>
      </c>
      <c r="D6210" s="171">
        <v>795</v>
      </c>
      <c r="E6210" s="171">
        <v>1120</v>
      </c>
      <c r="F6210" s="171">
        <v>1255</v>
      </c>
      <c r="G6210" s="171">
        <v>1550</v>
      </c>
      <c r="H6210" s="165">
        <f t="shared" si="106"/>
        <v>0.72258064516129028</v>
      </c>
    </row>
    <row r="6211" spans="1:8" x14ac:dyDescent="0.3">
      <c r="A6211" s="167" t="s">
        <v>7697</v>
      </c>
      <c r="B6211" s="168" t="s">
        <v>7121</v>
      </c>
      <c r="C6211" s="168" t="s">
        <v>7681</v>
      </c>
      <c r="D6211" s="171">
        <v>795</v>
      </c>
      <c r="E6211" s="171">
        <v>1100</v>
      </c>
      <c r="F6211" s="171">
        <v>1480</v>
      </c>
      <c r="G6211" s="171">
        <v>1765</v>
      </c>
      <c r="H6211" s="165">
        <f t="shared" si="106"/>
        <v>0.62322946175637395</v>
      </c>
    </row>
    <row r="6212" spans="1:8" x14ac:dyDescent="0.3">
      <c r="A6212" s="167" t="s">
        <v>7697</v>
      </c>
      <c r="B6212" s="168" t="s">
        <v>7122</v>
      </c>
      <c r="C6212" s="168" t="s">
        <v>7681</v>
      </c>
      <c r="D6212" s="171">
        <v>405</v>
      </c>
      <c r="E6212" s="171">
        <v>595</v>
      </c>
      <c r="F6212" s="171">
        <v>875</v>
      </c>
      <c r="G6212" s="171">
        <v>2085</v>
      </c>
      <c r="H6212" s="165">
        <f t="shared" ref="H6212:H6275" si="107">E6212/G6212</f>
        <v>0.28537170263788969</v>
      </c>
    </row>
    <row r="6213" spans="1:8" x14ac:dyDescent="0.3">
      <c r="A6213" s="167" t="s">
        <v>7697</v>
      </c>
      <c r="B6213" s="168" t="s">
        <v>7123</v>
      </c>
      <c r="C6213" s="168" t="s">
        <v>7681</v>
      </c>
      <c r="D6213" s="171">
        <v>640</v>
      </c>
      <c r="E6213" s="171">
        <v>1365</v>
      </c>
      <c r="F6213" s="171">
        <v>2610</v>
      </c>
      <c r="G6213" s="171">
        <v>4130</v>
      </c>
      <c r="H6213" s="165">
        <f t="shared" si="107"/>
        <v>0.33050847457627119</v>
      </c>
    </row>
    <row r="6214" spans="1:8" x14ac:dyDescent="0.3">
      <c r="A6214" s="167" t="s">
        <v>7697</v>
      </c>
      <c r="B6214" s="168" t="s">
        <v>7124</v>
      </c>
      <c r="C6214" s="168" t="s">
        <v>7681</v>
      </c>
      <c r="D6214" s="171">
        <v>510</v>
      </c>
      <c r="E6214" s="171">
        <v>750</v>
      </c>
      <c r="F6214" s="171">
        <v>840</v>
      </c>
      <c r="G6214" s="171">
        <v>1045</v>
      </c>
      <c r="H6214" s="165">
        <f t="shared" si="107"/>
        <v>0.71770334928229662</v>
      </c>
    </row>
    <row r="6215" spans="1:8" x14ac:dyDescent="0.3">
      <c r="A6215" s="167" t="s">
        <v>7697</v>
      </c>
      <c r="B6215" s="168" t="s">
        <v>7125</v>
      </c>
      <c r="C6215" s="168" t="s">
        <v>7681</v>
      </c>
      <c r="D6215" s="171">
        <v>855</v>
      </c>
      <c r="E6215" s="171">
        <v>1430</v>
      </c>
      <c r="F6215" s="171">
        <v>1520</v>
      </c>
      <c r="G6215" s="171">
        <v>1585</v>
      </c>
      <c r="H6215" s="165">
        <f t="shared" si="107"/>
        <v>0.90220820189274453</v>
      </c>
    </row>
    <row r="6216" spans="1:8" x14ac:dyDescent="0.3">
      <c r="A6216" s="167" t="s">
        <v>7697</v>
      </c>
      <c r="B6216" s="168" t="s">
        <v>7126</v>
      </c>
      <c r="C6216" s="168" t="s">
        <v>7681</v>
      </c>
      <c r="D6216" s="171">
        <v>635</v>
      </c>
      <c r="E6216" s="171">
        <v>895</v>
      </c>
      <c r="F6216" s="171">
        <v>1105</v>
      </c>
      <c r="G6216" s="171">
        <v>1485</v>
      </c>
      <c r="H6216" s="165">
        <f t="shared" si="107"/>
        <v>0.60269360269360273</v>
      </c>
    </row>
    <row r="6217" spans="1:8" x14ac:dyDescent="0.3">
      <c r="A6217" s="167" t="s">
        <v>7697</v>
      </c>
      <c r="B6217" s="168" t="s">
        <v>7127</v>
      </c>
      <c r="C6217" s="168" t="s">
        <v>7681</v>
      </c>
      <c r="D6217" s="171">
        <v>1390</v>
      </c>
      <c r="E6217" s="171">
        <v>1625</v>
      </c>
      <c r="F6217" s="171">
        <v>1815</v>
      </c>
      <c r="G6217" s="171">
        <v>2120</v>
      </c>
      <c r="H6217" s="165">
        <f t="shared" si="107"/>
        <v>0.76650943396226412</v>
      </c>
    </row>
    <row r="6218" spans="1:8" x14ac:dyDescent="0.3">
      <c r="A6218" s="167" t="s">
        <v>7697</v>
      </c>
      <c r="B6218" s="168" t="s">
        <v>7128</v>
      </c>
      <c r="C6218" s="168" t="s">
        <v>7681</v>
      </c>
      <c r="D6218" s="171">
        <v>1100</v>
      </c>
      <c r="E6218" s="171">
        <v>1340</v>
      </c>
      <c r="F6218" s="171">
        <v>1515</v>
      </c>
      <c r="G6218" s="171">
        <v>2460</v>
      </c>
      <c r="H6218" s="165">
        <f t="shared" si="107"/>
        <v>0.54471544715447151</v>
      </c>
    </row>
    <row r="6219" spans="1:8" x14ac:dyDescent="0.3">
      <c r="A6219" s="167" t="s">
        <v>7697</v>
      </c>
      <c r="B6219" s="168" t="s">
        <v>7129</v>
      </c>
      <c r="C6219" s="168" t="s">
        <v>7681</v>
      </c>
      <c r="D6219" s="171">
        <v>455</v>
      </c>
      <c r="E6219" s="171">
        <v>815</v>
      </c>
      <c r="F6219" s="171">
        <v>995</v>
      </c>
      <c r="G6219" s="171">
        <v>2755</v>
      </c>
      <c r="H6219" s="165">
        <f t="shared" si="107"/>
        <v>0.29582577132486387</v>
      </c>
    </row>
    <row r="6220" spans="1:8" x14ac:dyDescent="0.3">
      <c r="A6220" s="167" t="s">
        <v>7697</v>
      </c>
      <c r="B6220" s="168" t="s">
        <v>7130</v>
      </c>
      <c r="C6220" s="168" t="s">
        <v>7681</v>
      </c>
      <c r="D6220" s="171">
        <v>885</v>
      </c>
      <c r="E6220" s="171">
        <v>1200</v>
      </c>
      <c r="F6220" s="171">
        <v>1520</v>
      </c>
      <c r="G6220" s="171">
        <v>2055</v>
      </c>
      <c r="H6220" s="165">
        <f t="shared" si="107"/>
        <v>0.58394160583941601</v>
      </c>
    </row>
    <row r="6221" spans="1:8" x14ac:dyDescent="0.3">
      <c r="A6221" s="167" t="s">
        <v>7697</v>
      </c>
      <c r="B6221" s="168" t="s">
        <v>7131</v>
      </c>
      <c r="C6221" s="168" t="s">
        <v>7681</v>
      </c>
      <c r="D6221" s="171">
        <v>2015</v>
      </c>
      <c r="E6221" s="171">
        <v>2355</v>
      </c>
      <c r="F6221" s="171">
        <v>2550</v>
      </c>
      <c r="G6221" s="171">
        <v>2760</v>
      </c>
      <c r="H6221" s="165">
        <f t="shared" si="107"/>
        <v>0.85326086956521741</v>
      </c>
    </row>
    <row r="6222" spans="1:8" x14ac:dyDescent="0.3">
      <c r="A6222" s="167" t="s">
        <v>7697</v>
      </c>
      <c r="B6222" s="168" t="s">
        <v>7132</v>
      </c>
      <c r="C6222" s="168" t="s">
        <v>7681</v>
      </c>
      <c r="D6222" s="171">
        <v>355</v>
      </c>
      <c r="E6222" s="171">
        <v>815</v>
      </c>
      <c r="F6222" s="171">
        <v>1615</v>
      </c>
      <c r="G6222" s="171">
        <v>4575</v>
      </c>
      <c r="H6222" s="165">
        <f t="shared" si="107"/>
        <v>0.17814207650273223</v>
      </c>
    </row>
    <row r="6223" spans="1:8" x14ac:dyDescent="0.3">
      <c r="A6223" s="167" t="s">
        <v>7697</v>
      </c>
      <c r="B6223" s="168" t="s">
        <v>7133</v>
      </c>
      <c r="C6223" s="168" t="s">
        <v>7681</v>
      </c>
      <c r="D6223" s="171">
        <v>1170</v>
      </c>
      <c r="E6223" s="171">
        <v>1690</v>
      </c>
      <c r="F6223" s="171">
        <v>1900</v>
      </c>
      <c r="G6223" s="171">
        <v>2525</v>
      </c>
      <c r="H6223" s="165">
        <f t="shared" si="107"/>
        <v>0.66930693069306935</v>
      </c>
    </row>
    <row r="6224" spans="1:8" x14ac:dyDescent="0.3">
      <c r="A6224" s="167" t="s">
        <v>7697</v>
      </c>
      <c r="B6224" s="168" t="s">
        <v>7134</v>
      </c>
      <c r="C6224" s="168" t="s">
        <v>7681</v>
      </c>
      <c r="D6224" s="171">
        <v>545</v>
      </c>
      <c r="E6224" s="171">
        <v>1305</v>
      </c>
      <c r="F6224" s="171">
        <v>1875</v>
      </c>
      <c r="G6224" s="171">
        <v>2945</v>
      </c>
      <c r="H6224" s="165">
        <f t="shared" si="107"/>
        <v>0.44312393887945672</v>
      </c>
    </row>
    <row r="6225" spans="1:8" x14ac:dyDescent="0.3">
      <c r="A6225" s="167" t="s">
        <v>7697</v>
      </c>
      <c r="B6225" s="168" t="s">
        <v>7135</v>
      </c>
      <c r="C6225" s="168" t="s">
        <v>7681</v>
      </c>
      <c r="D6225" s="171">
        <v>930</v>
      </c>
      <c r="E6225" s="171">
        <v>1425</v>
      </c>
      <c r="F6225" s="171">
        <v>2205</v>
      </c>
      <c r="G6225" s="171">
        <v>3270</v>
      </c>
      <c r="H6225" s="165">
        <f t="shared" si="107"/>
        <v>0.43577981651376146</v>
      </c>
    </row>
    <row r="6226" spans="1:8" x14ac:dyDescent="0.3">
      <c r="A6226" s="167" t="s">
        <v>7697</v>
      </c>
      <c r="B6226" s="168" t="s">
        <v>7136</v>
      </c>
      <c r="C6226" s="168" t="s">
        <v>7681</v>
      </c>
      <c r="D6226" s="171">
        <v>260</v>
      </c>
      <c r="E6226" s="171">
        <v>470</v>
      </c>
      <c r="F6226" s="171">
        <v>900</v>
      </c>
      <c r="G6226" s="171">
        <v>2300</v>
      </c>
      <c r="H6226" s="165">
        <f t="shared" si="107"/>
        <v>0.20434782608695654</v>
      </c>
    </row>
    <row r="6227" spans="1:8" x14ac:dyDescent="0.3">
      <c r="A6227" s="167" t="s">
        <v>7697</v>
      </c>
      <c r="B6227" s="168" t="s">
        <v>7137</v>
      </c>
      <c r="C6227" s="168" t="s">
        <v>7681</v>
      </c>
      <c r="D6227" s="171">
        <v>830</v>
      </c>
      <c r="E6227" s="171">
        <v>1275</v>
      </c>
      <c r="F6227" s="171">
        <v>1570</v>
      </c>
      <c r="G6227" s="171">
        <v>2330</v>
      </c>
      <c r="H6227" s="165">
        <f t="shared" si="107"/>
        <v>0.5472103004291845</v>
      </c>
    </row>
    <row r="6228" spans="1:8" x14ac:dyDescent="0.3">
      <c r="A6228" s="167" t="s">
        <v>7697</v>
      </c>
      <c r="B6228" s="168" t="s">
        <v>7138</v>
      </c>
      <c r="C6228" s="168" t="s">
        <v>7681</v>
      </c>
      <c r="D6228" s="171">
        <v>760</v>
      </c>
      <c r="E6228" s="171">
        <v>1045</v>
      </c>
      <c r="F6228" s="171">
        <v>1330</v>
      </c>
      <c r="G6228" s="171">
        <v>3250</v>
      </c>
      <c r="H6228" s="165">
        <f t="shared" si="107"/>
        <v>0.32153846153846155</v>
      </c>
    </row>
    <row r="6229" spans="1:8" x14ac:dyDescent="0.3">
      <c r="A6229" s="167" t="s">
        <v>7697</v>
      </c>
      <c r="B6229" s="168" t="s">
        <v>7139</v>
      </c>
      <c r="C6229" s="168" t="s">
        <v>7681</v>
      </c>
      <c r="D6229" s="171">
        <v>635</v>
      </c>
      <c r="E6229" s="171">
        <v>890</v>
      </c>
      <c r="F6229" s="171">
        <v>1045</v>
      </c>
      <c r="G6229" s="171">
        <v>1605</v>
      </c>
      <c r="H6229" s="165">
        <f t="shared" si="107"/>
        <v>0.55451713395638624</v>
      </c>
    </row>
    <row r="6230" spans="1:8" x14ac:dyDescent="0.3">
      <c r="A6230" s="167" t="s">
        <v>7697</v>
      </c>
      <c r="B6230" s="168" t="s">
        <v>7140</v>
      </c>
      <c r="C6230" s="168" t="s">
        <v>7681</v>
      </c>
      <c r="D6230" s="171">
        <v>615</v>
      </c>
      <c r="E6230" s="171">
        <v>920</v>
      </c>
      <c r="F6230" s="171">
        <v>980</v>
      </c>
      <c r="G6230" s="171">
        <v>1130</v>
      </c>
      <c r="H6230" s="165">
        <f t="shared" si="107"/>
        <v>0.81415929203539827</v>
      </c>
    </row>
    <row r="6231" spans="1:8" x14ac:dyDescent="0.3">
      <c r="A6231" s="167" t="s">
        <v>7697</v>
      </c>
      <c r="B6231" s="168" t="s">
        <v>7141</v>
      </c>
      <c r="C6231" s="168" t="s">
        <v>7681</v>
      </c>
      <c r="D6231" s="171">
        <v>425</v>
      </c>
      <c r="E6231" s="171">
        <v>520</v>
      </c>
      <c r="F6231" s="171">
        <v>550</v>
      </c>
      <c r="G6231" s="171">
        <v>560</v>
      </c>
      <c r="H6231" s="165">
        <f t="shared" si="107"/>
        <v>0.9285714285714286</v>
      </c>
    </row>
    <row r="6232" spans="1:8" x14ac:dyDescent="0.3">
      <c r="A6232" s="167" t="s">
        <v>7697</v>
      </c>
      <c r="B6232" s="168" t="s">
        <v>7142</v>
      </c>
      <c r="C6232" s="168" t="s">
        <v>7681</v>
      </c>
      <c r="D6232" s="171">
        <v>890</v>
      </c>
      <c r="E6232" s="171">
        <v>990</v>
      </c>
      <c r="F6232" s="171">
        <v>1300</v>
      </c>
      <c r="G6232" s="171">
        <v>1480</v>
      </c>
      <c r="H6232" s="165">
        <f t="shared" si="107"/>
        <v>0.66891891891891897</v>
      </c>
    </row>
    <row r="6233" spans="1:8" x14ac:dyDescent="0.3">
      <c r="A6233" s="167" t="s">
        <v>7697</v>
      </c>
      <c r="B6233" s="168" t="s">
        <v>7143</v>
      </c>
      <c r="C6233" s="168" t="s">
        <v>7681</v>
      </c>
      <c r="D6233" s="171">
        <v>480</v>
      </c>
      <c r="E6233" s="171">
        <v>760</v>
      </c>
      <c r="F6233" s="171">
        <v>1205</v>
      </c>
      <c r="G6233" s="171">
        <v>3240</v>
      </c>
      <c r="H6233" s="165">
        <f t="shared" si="107"/>
        <v>0.23456790123456789</v>
      </c>
    </row>
    <row r="6234" spans="1:8" x14ac:dyDescent="0.3">
      <c r="A6234" s="167" t="s">
        <v>7697</v>
      </c>
      <c r="B6234" s="168" t="s">
        <v>7144</v>
      </c>
      <c r="C6234" s="168" t="s">
        <v>7681</v>
      </c>
      <c r="D6234" s="171">
        <v>265</v>
      </c>
      <c r="E6234" s="171">
        <v>695</v>
      </c>
      <c r="F6234" s="171">
        <v>1215</v>
      </c>
      <c r="G6234" s="171">
        <v>3155</v>
      </c>
      <c r="H6234" s="165">
        <f t="shared" si="107"/>
        <v>0.2202852614896989</v>
      </c>
    </row>
    <row r="6235" spans="1:8" x14ac:dyDescent="0.3">
      <c r="A6235" s="167" t="s">
        <v>7697</v>
      </c>
      <c r="B6235" s="168" t="s">
        <v>7145</v>
      </c>
      <c r="C6235" s="168" t="s">
        <v>7681</v>
      </c>
      <c r="D6235" s="171">
        <v>870</v>
      </c>
      <c r="E6235" s="171">
        <v>985</v>
      </c>
      <c r="F6235" s="171">
        <v>1070</v>
      </c>
      <c r="G6235" s="171">
        <v>1110</v>
      </c>
      <c r="H6235" s="165">
        <f t="shared" si="107"/>
        <v>0.88738738738738743</v>
      </c>
    </row>
    <row r="6236" spans="1:8" x14ac:dyDescent="0.3">
      <c r="A6236" s="167" t="s">
        <v>7697</v>
      </c>
      <c r="B6236" s="168" t="s">
        <v>7146</v>
      </c>
      <c r="C6236" s="168" t="s">
        <v>7681</v>
      </c>
      <c r="D6236" s="171">
        <v>745</v>
      </c>
      <c r="E6236" s="171">
        <v>820</v>
      </c>
      <c r="F6236" s="171">
        <v>915</v>
      </c>
      <c r="G6236" s="171">
        <v>1110</v>
      </c>
      <c r="H6236" s="165">
        <f t="shared" si="107"/>
        <v>0.73873873873873874</v>
      </c>
    </row>
    <row r="6237" spans="1:8" x14ac:dyDescent="0.3">
      <c r="A6237" s="167" t="s">
        <v>7697</v>
      </c>
      <c r="B6237" s="168" t="s">
        <v>7147</v>
      </c>
      <c r="C6237" s="168" t="s">
        <v>7681</v>
      </c>
      <c r="D6237" s="171">
        <v>785</v>
      </c>
      <c r="E6237" s="171">
        <v>800</v>
      </c>
      <c r="F6237" s="171">
        <v>920</v>
      </c>
      <c r="G6237" s="171">
        <v>940</v>
      </c>
      <c r="H6237" s="165">
        <f t="shared" si="107"/>
        <v>0.85106382978723405</v>
      </c>
    </row>
    <row r="6238" spans="1:8" x14ac:dyDescent="0.3">
      <c r="A6238" s="167" t="s">
        <v>7697</v>
      </c>
      <c r="B6238" s="168" t="s">
        <v>7148</v>
      </c>
      <c r="C6238" s="168" t="s">
        <v>7681</v>
      </c>
      <c r="D6238" s="171">
        <v>2285</v>
      </c>
      <c r="E6238" s="171">
        <v>2690</v>
      </c>
      <c r="F6238" s="171">
        <v>3175</v>
      </c>
      <c r="G6238" s="171">
        <v>3475</v>
      </c>
      <c r="H6238" s="165">
        <f t="shared" si="107"/>
        <v>0.77410071942446046</v>
      </c>
    </row>
    <row r="6239" spans="1:8" x14ac:dyDescent="0.3">
      <c r="A6239" s="167" t="s">
        <v>7697</v>
      </c>
      <c r="B6239" s="168" t="s">
        <v>7149</v>
      </c>
      <c r="C6239" s="168" t="s">
        <v>7681</v>
      </c>
      <c r="D6239" s="171">
        <v>1190</v>
      </c>
      <c r="E6239" s="171">
        <v>1680</v>
      </c>
      <c r="F6239" s="171">
        <v>1895</v>
      </c>
      <c r="G6239" s="171">
        <v>1925</v>
      </c>
      <c r="H6239" s="165">
        <f t="shared" si="107"/>
        <v>0.87272727272727268</v>
      </c>
    </row>
    <row r="6240" spans="1:8" x14ac:dyDescent="0.3">
      <c r="A6240" s="167" t="s">
        <v>7697</v>
      </c>
      <c r="B6240" s="168" t="s">
        <v>7150</v>
      </c>
      <c r="C6240" s="168" t="s">
        <v>7681</v>
      </c>
      <c r="D6240" s="171">
        <v>1845</v>
      </c>
      <c r="E6240" s="171">
        <v>3130</v>
      </c>
      <c r="F6240" s="171">
        <v>3690</v>
      </c>
      <c r="G6240" s="171">
        <v>4185</v>
      </c>
      <c r="H6240" s="165">
        <f t="shared" si="107"/>
        <v>0.74790919952210277</v>
      </c>
    </row>
    <row r="6241" spans="1:8" x14ac:dyDescent="0.3">
      <c r="A6241" s="167" t="s">
        <v>7697</v>
      </c>
      <c r="B6241" s="168" t="s">
        <v>7151</v>
      </c>
      <c r="C6241" s="168" t="s">
        <v>7681</v>
      </c>
      <c r="D6241" s="171">
        <v>1455</v>
      </c>
      <c r="E6241" s="171">
        <v>2075</v>
      </c>
      <c r="F6241" s="171">
        <v>2425</v>
      </c>
      <c r="G6241" s="171">
        <v>2545</v>
      </c>
      <c r="H6241" s="165">
        <f t="shared" si="107"/>
        <v>0.81532416502946958</v>
      </c>
    </row>
    <row r="6242" spans="1:8" x14ac:dyDescent="0.3">
      <c r="A6242" s="167" t="s">
        <v>7697</v>
      </c>
      <c r="B6242" s="168" t="s">
        <v>7152</v>
      </c>
      <c r="C6242" s="168" t="s">
        <v>7681</v>
      </c>
      <c r="D6242" s="171">
        <v>335</v>
      </c>
      <c r="E6242" s="171">
        <v>455</v>
      </c>
      <c r="F6242" s="171">
        <v>570</v>
      </c>
      <c r="G6242" s="171">
        <v>665</v>
      </c>
      <c r="H6242" s="165">
        <f t="shared" si="107"/>
        <v>0.68421052631578949</v>
      </c>
    </row>
    <row r="6243" spans="1:8" x14ac:dyDescent="0.3">
      <c r="A6243" s="167" t="s">
        <v>7697</v>
      </c>
      <c r="B6243" s="168" t="s">
        <v>7153</v>
      </c>
      <c r="C6243" s="168" t="s">
        <v>7681</v>
      </c>
      <c r="D6243" s="171">
        <v>1455</v>
      </c>
      <c r="E6243" s="171">
        <v>1800</v>
      </c>
      <c r="F6243" s="171">
        <v>1960</v>
      </c>
      <c r="G6243" s="171">
        <v>1985</v>
      </c>
      <c r="H6243" s="165">
        <f t="shared" si="107"/>
        <v>0.90680100755667503</v>
      </c>
    </row>
    <row r="6244" spans="1:8" x14ac:dyDescent="0.3">
      <c r="A6244" s="167" t="s">
        <v>7697</v>
      </c>
      <c r="B6244" s="168" t="s">
        <v>7154</v>
      </c>
      <c r="C6244" s="168" t="s">
        <v>7681</v>
      </c>
      <c r="D6244" s="171">
        <v>1020</v>
      </c>
      <c r="E6244" s="171">
        <v>1270</v>
      </c>
      <c r="F6244" s="171">
        <v>1770</v>
      </c>
      <c r="G6244" s="171">
        <v>1860</v>
      </c>
      <c r="H6244" s="165">
        <f t="shared" si="107"/>
        <v>0.68279569892473113</v>
      </c>
    </row>
    <row r="6245" spans="1:8" x14ac:dyDescent="0.3">
      <c r="A6245" s="167" t="s">
        <v>7697</v>
      </c>
      <c r="B6245" s="168" t="s">
        <v>7155</v>
      </c>
      <c r="C6245" s="168" t="s">
        <v>7681</v>
      </c>
      <c r="D6245" s="171">
        <v>750</v>
      </c>
      <c r="E6245" s="171">
        <v>1085</v>
      </c>
      <c r="F6245" s="171">
        <v>1410</v>
      </c>
      <c r="G6245" s="171">
        <v>1590</v>
      </c>
      <c r="H6245" s="165">
        <f t="shared" si="107"/>
        <v>0.6823899371069182</v>
      </c>
    </row>
    <row r="6246" spans="1:8" x14ac:dyDescent="0.3">
      <c r="A6246" s="167" t="s">
        <v>7697</v>
      </c>
      <c r="B6246" s="168" t="s">
        <v>7156</v>
      </c>
      <c r="C6246" s="168" t="s">
        <v>7681</v>
      </c>
      <c r="D6246" s="171">
        <v>685</v>
      </c>
      <c r="E6246" s="171">
        <v>1195</v>
      </c>
      <c r="F6246" s="171">
        <v>1590</v>
      </c>
      <c r="G6246" s="171">
        <v>2645</v>
      </c>
      <c r="H6246" s="165">
        <f t="shared" si="107"/>
        <v>0.45179584120982985</v>
      </c>
    </row>
    <row r="6247" spans="1:8" x14ac:dyDescent="0.3">
      <c r="A6247" s="167" t="s">
        <v>7697</v>
      </c>
      <c r="B6247" s="168" t="s">
        <v>7157</v>
      </c>
      <c r="C6247" s="168" t="s">
        <v>7681</v>
      </c>
      <c r="D6247" s="171">
        <v>380</v>
      </c>
      <c r="E6247" s="171">
        <v>775</v>
      </c>
      <c r="F6247" s="171">
        <v>1180</v>
      </c>
      <c r="G6247" s="171">
        <v>1805</v>
      </c>
      <c r="H6247" s="165">
        <f t="shared" si="107"/>
        <v>0.4293628808864266</v>
      </c>
    </row>
    <row r="6248" spans="1:8" x14ac:dyDescent="0.3">
      <c r="A6248" s="167" t="s">
        <v>7697</v>
      </c>
      <c r="B6248" s="168" t="s">
        <v>7158</v>
      </c>
      <c r="C6248" s="168" t="s">
        <v>7681</v>
      </c>
      <c r="D6248" s="171">
        <v>1420</v>
      </c>
      <c r="E6248" s="171">
        <v>1890</v>
      </c>
      <c r="F6248" s="171">
        <v>2310</v>
      </c>
      <c r="G6248" s="171">
        <v>2550</v>
      </c>
      <c r="H6248" s="165">
        <f t="shared" si="107"/>
        <v>0.74117647058823533</v>
      </c>
    </row>
    <row r="6249" spans="1:8" x14ac:dyDescent="0.3">
      <c r="A6249" s="167" t="s">
        <v>7697</v>
      </c>
      <c r="B6249" s="168" t="s">
        <v>7159</v>
      </c>
      <c r="C6249" s="168" t="s">
        <v>7681</v>
      </c>
      <c r="D6249" s="171">
        <v>815</v>
      </c>
      <c r="E6249" s="171">
        <v>1345</v>
      </c>
      <c r="F6249" s="171">
        <v>1650</v>
      </c>
      <c r="G6249" s="171">
        <v>2225</v>
      </c>
      <c r="H6249" s="165">
        <f t="shared" si="107"/>
        <v>0.60449438202247197</v>
      </c>
    </row>
    <row r="6250" spans="1:8" x14ac:dyDescent="0.3">
      <c r="A6250" s="167" t="s">
        <v>7697</v>
      </c>
      <c r="B6250" s="168" t="s">
        <v>7160</v>
      </c>
      <c r="C6250" s="168" t="s">
        <v>7681</v>
      </c>
      <c r="D6250" s="171">
        <v>1780</v>
      </c>
      <c r="E6250" s="171">
        <v>2855</v>
      </c>
      <c r="F6250" s="171">
        <v>3145</v>
      </c>
      <c r="G6250" s="171">
        <v>3355</v>
      </c>
      <c r="H6250" s="165">
        <f t="shared" si="107"/>
        <v>0.8509687034277198</v>
      </c>
    </row>
    <row r="6251" spans="1:8" x14ac:dyDescent="0.3">
      <c r="A6251" s="167" t="s">
        <v>7697</v>
      </c>
      <c r="B6251" s="168" t="s">
        <v>7161</v>
      </c>
      <c r="C6251" s="168" t="s">
        <v>7681</v>
      </c>
      <c r="D6251" s="171">
        <v>1045</v>
      </c>
      <c r="E6251" s="171">
        <v>1575</v>
      </c>
      <c r="F6251" s="171">
        <v>1900</v>
      </c>
      <c r="G6251" s="171">
        <v>2220</v>
      </c>
      <c r="H6251" s="165">
        <f t="shared" si="107"/>
        <v>0.70945945945945943</v>
      </c>
    </row>
    <row r="6252" spans="1:8" x14ac:dyDescent="0.3">
      <c r="A6252" s="167" t="s">
        <v>7697</v>
      </c>
      <c r="B6252" s="168" t="s">
        <v>7162</v>
      </c>
      <c r="C6252" s="168" t="s">
        <v>7681</v>
      </c>
      <c r="D6252" s="171">
        <v>1545</v>
      </c>
      <c r="E6252" s="171">
        <v>2000</v>
      </c>
      <c r="F6252" s="171">
        <v>2305</v>
      </c>
      <c r="G6252" s="171">
        <v>2525</v>
      </c>
      <c r="H6252" s="165">
        <f t="shared" si="107"/>
        <v>0.79207920792079212</v>
      </c>
    </row>
    <row r="6253" spans="1:8" x14ac:dyDescent="0.3">
      <c r="A6253" s="167" t="s">
        <v>7697</v>
      </c>
      <c r="B6253" s="168" t="s">
        <v>7163</v>
      </c>
      <c r="C6253" s="168" t="s">
        <v>7681</v>
      </c>
      <c r="D6253" s="171">
        <v>1595</v>
      </c>
      <c r="E6253" s="171">
        <v>2245</v>
      </c>
      <c r="F6253" s="171">
        <v>2560</v>
      </c>
      <c r="G6253" s="171">
        <v>2870</v>
      </c>
      <c r="H6253" s="165">
        <f t="shared" si="107"/>
        <v>0.78222996515679444</v>
      </c>
    </row>
    <row r="6254" spans="1:8" x14ac:dyDescent="0.3">
      <c r="A6254" s="167" t="s">
        <v>7697</v>
      </c>
      <c r="B6254" s="168" t="s">
        <v>7164</v>
      </c>
      <c r="C6254" s="168" t="s">
        <v>7681</v>
      </c>
      <c r="D6254" s="171">
        <v>505</v>
      </c>
      <c r="E6254" s="171">
        <v>870</v>
      </c>
      <c r="F6254" s="171">
        <v>1045</v>
      </c>
      <c r="G6254" s="171">
        <v>2975</v>
      </c>
      <c r="H6254" s="165">
        <f t="shared" si="107"/>
        <v>0.29243697478991598</v>
      </c>
    </row>
    <row r="6255" spans="1:8" x14ac:dyDescent="0.3">
      <c r="A6255" s="167" t="s">
        <v>7697</v>
      </c>
      <c r="B6255" s="168" t="s">
        <v>7165</v>
      </c>
      <c r="C6255" s="168" t="s">
        <v>7681</v>
      </c>
      <c r="D6255" s="171">
        <v>465</v>
      </c>
      <c r="E6255" s="171">
        <v>745</v>
      </c>
      <c r="F6255" s="171">
        <v>1305</v>
      </c>
      <c r="G6255" s="171">
        <v>2850</v>
      </c>
      <c r="H6255" s="165">
        <f t="shared" si="107"/>
        <v>0.2614035087719298</v>
      </c>
    </row>
    <row r="6256" spans="1:8" x14ac:dyDescent="0.3">
      <c r="A6256" s="167" t="s">
        <v>7697</v>
      </c>
      <c r="B6256" s="168" t="s">
        <v>7166</v>
      </c>
      <c r="C6256" s="168" t="s">
        <v>7681</v>
      </c>
      <c r="D6256" s="171">
        <v>1080</v>
      </c>
      <c r="E6256" s="171">
        <v>1370</v>
      </c>
      <c r="F6256" s="171">
        <v>1655</v>
      </c>
      <c r="G6256" s="171">
        <v>2400</v>
      </c>
      <c r="H6256" s="165">
        <f t="shared" si="107"/>
        <v>0.5708333333333333</v>
      </c>
    </row>
    <row r="6257" spans="1:8" x14ac:dyDescent="0.3">
      <c r="A6257" s="167" t="s">
        <v>7697</v>
      </c>
      <c r="B6257" s="168" t="s">
        <v>7167</v>
      </c>
      <c r="C6257" s="168" t="s">
        <v>7681</v>
      </c>
      <c r="D6257" s="171">
        <v>1685</v>
      </c>
      <c r="E6257" s="171">
        <v>2130</v>
      </c>
      <c r="F6257" s="171">
        <v>2610</v>
      </c>
      <c r="G6257" s="171">
        <v>3025</v>
      </c>
      <c r="H6257" s="165">
        <f t="shared" si="107"/>
        <v>0.70413223140495873</v>
      </c>
    </row>
    <row r="6258" spans="1:8" x14ac:dyDescent="0.3">
      <c r="A6258" s="167" t="s">
        <v>7697</v>
      </c>
      <c r="B6258" s="168" t="s">
        <v>7168</v>
      </c>
      <c r="C6258" s="168" t="s">
        <v>7681</v>
      </c>
      <c r="D6258" s="171">
        <v>790</v>
      </c>
      <c r="E6258" s="171">
        <v>1155</v>
      </c>
      <c r="F6258" s="171">
        <v>1335</v>
      </c>
      <c r="G6258" s="171">
        <v>1440</v>
      </c>
      <c r="H6258" s="165">
        <f t="shared" si="107"/>
        <v>0.80208333333333337</v>
      </c>
    </row>
    <row r="6259" spans="1:8" x14ac:dyDescent="0.3">
      <c r="A6259" s="167" t="s">
        <v>7697</v>
      </c>
      <c r="B6259" s="168" t="s">
        <v>7169</v>
      </c>
      <c r="C6259" s="168" t="s">
        <v>7681</v>
      </c>
      <c r="D6259" s="171">
        <v>1595</v>
      </c>
      <c r="E6259" s="171">
        <v>1995</v>
      </c>
      <c r="F6259" s="171">
        <v>2080</v>
      </c>
      <c r="G6259" s="171">
        <v>2160</v>
      </c>
      <c r="H6259" s="165">
        <f t="shared" si="107"/>
        <v>0.92361111111111116</v>
      </c>
    </row>
    <row r="6260" spans="1:8" x14ac:dyDescent="0.3">
      <c r="A6260" s="167" t="s">
        <v>7697</v>
      </c>
      <c r="B6260" s="168" t="s">
        <v>7170</v>
      </c>
      <c r="C6260" s="168" t="s">
        <v>7681</v>
      </c>
      <c r="D6260" s="171">
        <v>2200</v>
      </c>
      <c r="E6260" s="171">
        <v>3535</v>
      </c>
      <c r="F6260" s="171">
        <v>4170</v>
      </c>
      <c r="G6260" s="171">
        <v>5075</v>
      </c>
      <c r="H6260" s="165">
        <f t="shared" si="107"/>
        <v>0.69655172413793098</v>
      </c>
    </row>
    <row r="6261" spans="1:8" x14ac:dyDescent="0.3">
      <c r="A6261" s="167" t="s">
        <v>7697</v>
      </c>
      <c r="B6261" s="168" t="s">
        <v>7171</v>
      </c>
      <c r="C6261" s="168" t="s">
        <v>7681</v>
      </c>
      <c r="D6261" s="171">
        <v>715</v>
      </c>
      <c r="E6261" s="171">
        <v>1030</v>
      </c>
      <c r="F6261" s="171">
        <v>1285</v>
      </c>
      <c r="G6261" s="171">
        <v>1555</v>
      </c>
      <c r="H6261" s="165">
        <f t="shared" si="107"/>
        <v>0.66237942122186499</v>
      </c>
    </row>
    <row r="6262" spans="1:8" x14ac:dyDescent="0.3">
      <c r="A6262" s="167" t="s">
        <v>7697</v>
      </c>
      <c r="B6262" s="168" t="s">
        <v>7172</v>
      </c>
      <c r="C6262" s="168" t="s">
        <v>7681</v>
      </c>
      <c r="D6262" s="171">
        <v>1865</v>
      </c>
      <c r="E6262" s="171">
        <v>3185</v>
      </c>
      <c r="F6262" s="171">
        <v>4540</v>
      </c>
      <c r="G6262" s="171">
        <v>4740</v>
      </c>
      <c r="H6262" s="165">
        <f t="shared" si="107"/>
        <v>0.67194092827004215</v>
      </c>
    </row>
    <row r="6263" spans="1:8" x14ac:dyDescent="0.3">
      <c r="A6263" s="167" t="s">
        <v>7697</v>
      </c>
      <c r="B6263" s="168" t="s">
        <v>7173</v>
      </c>
      <c r="C6263" s="168" t="s">
        <v>7681</v>
      </c>
      <c r="D6263" s="171">
        <v>1995</v>
      </c>
      <c r="E6263" s="171">
        <v>2860</v>
      </c>
      <c r="F6263" s="171">
        <v>3305</v>
      </c>
      <c r="G6263" s="171">
        <v>4500</v>
      </c>
      <c r="H6263" s="165">
        <f t="shared" si="107"/>
        <v>0.63555555555555554</v>
      </c>
    </row>
    <row r="6264" spans="1:8" x14ac:dyDescent="0.3">
      <c r="A6264" s="167" t="s">
        <v>7697</v>
      </c>
      <c r="B6264" s="168" t="s">
        <v>7174</v>
      </c>
      <c r="C6264" s="168" t="s">
        <v>7681</v>
      </c>
      <c r="D6264" s="171">
        <v>1220</v>
      </c>
      <c r="E6264" s="171">
        <v>1555</v>
      </c>
      <c r="F6264" s="171">
        <v>1790</v>
      </c>
      <c r="G6264" s="171">
        <v>2010</v>
      </c>
      <c r="H6264" s="165">
        <f t="shared" si="107"/>
        <v>0.77363184079601988</v>
      </c>
    </row>
    <row r="6265" spans="1:8" x14ac:dyDescent="0.3">
      <c r="A6265" s="167" t="s">
        <v>7697</v>
      </c>
      <c r="B6265" s="168" t="s">
        <v>7175</v>
      </c>
      <c r="C6265" s="168" t="s">
        <v>7681</v>
      </c>
      <c r="D6265" s="171">
        <v>2210</v>
      </c>
      <c r="E6265" s="171">
        <v>3365</v>
      </c>
      <c r="F6265" s="171">
        <v>4025</v>
      </c>
      <c r="G6265" s="171">
        <v>5180</v>
      </c>
      <c r="H6265" s="165">
        <f t="shared" si="107"/>
        <v>0.64961389961389959</v>
      </c>
    </row>
    <row r="6266" spans="1:8" x14ac:dyDescent="0.3">
      <c r="A6266" s="167" t="s">
        <v>7697</v>
      </c>
      <c r="B6266" s="168" t="s">
        <v>7176</v>
      </c>
      <c r="C6266" s="168" t="s">
        <v>7681</v>
      </c>
      <c r="D6266" s="171">
        <v>2855</v>
      </c>
      <c r="E6266" s="171">
        <v>3895</v>
      </c>
      <c r="F6266" s="171">
        <v>4615</v>
      </c>
      <c r="G6266" s="171">
        <v>4815</v>
      </c>
      <c r="H6266" s="165">
        <f t="shared" si="107"/>
        <v>0.80893042575285568</v>
      </c>
    </row>
    <row r="6267" spans="1:8" x14ac:dyDescent="0.3">
      <c r="A6267" s="167" t="s">
        <v>7697</v>
      </c>
      <c r="B6267" s="168" t="s">
        <v>7177</v>
      </c>
      <c r="C6267" s="168" t="s">
        <v>7681</v>
      </c>
      <c r="D6267" s="171">
        <v>300</v>
      </c>
      <c r="E6267" s="171">
        <v>465</v>
      </c>
      <c r="F6267" s="171">
        <v>885</v>
      </c>
      <c r="G6267" s="171">
        <v>4540</v>
      </c>
      <c r="H6267" s="165">
        <f t="shared" si="107"/>
        <v>0.10242290748898679</v>
      </c>
    </row>
    <row r="6268" spans="1:8" x14ac:dyDescent="0.3">
      <c r="A6268" s="167" t="s">
        <v>7697</v>
      </c>
      <c r="B6268" s="168" t="s">
        <v>7178</v>
      </c>
      <c r="C6268" s="168" t="s">
        <v>7681</v>
      </c>
      <c r="D6268" s="171">
        <v>795</v>
      </c>
      <c r="E6268" s="171">
        <v>1350</v>
      </c>
      <c r="F6268" s="171">
        <v>1790</v>
      </c>
      <c r="G6268" s="171">
        <v>6245</v>
      </c>
      <c r="H6268" s="165">
        <f t="shared" si="107"/>
        <v>0.21617293835068055</v>
      </c>
    </row>
    <row r="6269" spans="1:8" x14ac:dyDescent="0.3">
      <c r="A6269" s="167" t="s">
        <v>7697</v>
      </c>
      <c r="B6269" s="168" t="s">
        <v>7179</v>
      </c>
      <c r="C6269" s="168" t="s">
        <v>7681</v>
      </c>
      <c r="D6269" s="171">
        <v>1880</v>
      </c>
      <c r="E6269" s="171">
        <v>3335</v>
      </c>
      <c r="F6269" s="171">
        <v>3850</v>
      </c>
      <c r="G6269" s="171">
        <v>5150</v>
      </c>
      <c r="H6269" s="165">
        <f t="shared" si="107"/>
        <v>0.64757281553398061</v>
      </c>
    </row>
    <row r="6270" spans="1:8" x14ac:dyDescent="0.3">
      <c r="A6270" s="167" t="s">
        <v>7697</v>
      </c>
      <c r="B6270" s="168" t="s">
        <v>7180</v>
      </c>
      <c r="C6270" s="168" t="s">
        <v>7681</v>
      </c>
      <c r="D6270" s="171">
        <v>3235</v>
      </c>
      <c r="E6270" s="171">
        <v>4370</v>
      </c>
      <c r="F6270" s="171">
        <v>6070</v>
      </c>
      <c r="G6270" s="171">
        <v>6405</v>
      </c>
      <c r="H6270" s="165">
        <f t="shared" si="107"/>
        <v>0.68227946916471505</v>
      </c>
    </row>
    <row r="6271" spans="1:8" x14ac:dyDescent="0.3">
      <c r="A6271" s="167" t="s">
        <v>7697</v>
      </c>
      <c r="B6271" s="168" t="s">
        <v>7181</v>
      </c>
      <c r="C6271" s="168" t="s">
        <v>7681</v>
      </c>
      <c r="D6271" s="171">
        <v>2075</v>
      </c>
      <c r="E6271" s="171">
        <v>2985</v>
      </c>
      <c r="F6271" s="171">
        <v>3410</v>
      </c>
      <c r="G6271" s="171">
        <v>3825</v>
      </c>
      <c r="H6271" s="165">
        <f t="shared" si="107"/>
        <v>0.7803921568627451</v>
      </c>
    </row>
    <row r="6272" spans="1:8" x14ac:dyDescent="0.3">
      <c r="A6272" s="167" t="s">
        <v>7697</v>
      </c>
      <c r="B6272" s="168" t="s">
        <v>7182</v>
      </c>
      <c r="C6272" s="168" t="s">
        <v>7681</v>
      </c>
      <c r="D6272" s="171">
        <v>2690</v>
      </c>
      <c r="E6272" s="171">
        <v>3140</v>
      </c>
      <c r="F6272" s="171">
        <v>3415</v>
      </c>
      <c r="G6272" s="171">
        <v>3515</v>
      </c>
      <c r="H6272" s="165">
        <f t="shared" si="107"/>
        <v>0.89331436699857758</v>
      </c>
    </row>
    <row r="6273" spans="1:8" x14ac:dyDescent="0.3">
      <c r="A6273" s="167" t="s">
        <v>7697</v>
      </c>
      <c r="B6273" s="168" t="s">
        <v>7183</v>
      </c>
      <c r="C6273" s="168" t="s">
        <v>7681</v>
      </c>
      <c r="D6273" s="171">
        <v>205</v>
      </c>
      <c r="E6273" s="171">
        <v>485</v>
      </c>
      <c r="F6273" s="171">
        <v>1430</v>
      </c>
      <c r="G6273" s="171">
        <v>3670</v>
      </c>
      <c r="H6273" s="165">
        <f t="shared" si="107"/>
        <v>0.13215258855585832</v>
      </c>
    </row>
    <row r="6274" spans="1:8" x14ac:dyDescent="0.3">
      <c r="A6274" s="167" t="s">
        <v>7697</v>
      </c>
      <c r="B6274" s="168" t="s">
        <v>7184</v>
      </c>
      <c r="C6274" s="168" t="s">
        <v>7681</v>
      </c>
      <c r="D6274" s="171">
        <v>620</v>
      </c>
      <c r="E6274" s="171">
        <v>1240</v>
      </c>
      <c r="F6274" s="171">
        <v>1945</v>
      </c>
      <c r="G6274" s="171">
        <v>4325</v>
      </c>
      <c r="H6274" s="165">
        <f t="shared" si="107"/>
        <v>0.28670520231213875</v>
      </c>
    </row>
    <row r="6275" spans="1:8" x14ac:dyDescent="0.3">
      <c r="A6275" s="167" t="s">
        <v>7697</v>
      </c>
      <c r="B6275" s="168" t="s">
        <v>7185</v>
      </c>
      <c r="C6275" s="168" t="s">
        <v>7681</v>
      </c>
      <c r="D6275" s="171">
        <v>1245</v>
      </c>
      <c r="E6275" s="171">
        <v>2485</v>
      </c>
      <c r="F6275" s="171">
        <v>3115</v>
      </c>
      <c r="G6275" s="171">
        <v>4890</v>
      </c>
      <c r="H6275" s="165">
        <f t="shared" si="107"/>
        <v>0.50817995910020453</v>
      </c>
    </row>
    <row r="6276" spans="1:8" x14ac:dyDescent="0.3">
      <c r="A6276" s="167" t="s">
        <v>7697</v>
      </c>
      <c r="B6276" s="168" t="s">
        <v>7186</v>
      </c>
      <c r="C6276" s="168" t="s">
        <v>7681</v>
      </c>
      <c r="D6276" s="171">
        <v>515</v>
      </c>
      <c r="E6276" s="171">
        <v>1120</v>
      </c>
      <c r="F6276" s="171">
        <v>1925</v>
      </c>
      <c r="G6276" s="171">
        <v>3275</v>
      </c>
      <c r="H6276" s="165">
        <f t="shared" ref="H6276:H6339" si="108">E6276/G6276</f>
        <v>0.34198473282442748</v>
      </c>
    </row>
    <row r="6277" spans="1:8" x14ac:dyDescent="0.3">
      <c r="A6277" s="167" t="s">
        <v>7697</v>
      </c>
      <c r="B6277" s="168" t="s">
        <v>7187</v>
      </c>
      <c r="C6277" s="168" t="s">
        <v>7681</v>
      </c>
      <c r="D6277" s="171">
        <v>515</v>
      </c>
      <c r="E6277" s="171">
        <v>985</v>
      </c>
      <c r="F6277" s="171">
        <v>1740</v>
      </c>
      <c r="G6277" s="171">
        <v>2955</v>
      </c>
      <c r="H6277" s="165">
        <f t="shared" si="108"/>
        <v>0.33333333333333331</v>
      </c>
    </row>
    <row r="6278" spans="1:8" x14ac:dyDescent="0.3">
      <c r="A6278" s="167" t="s">
        <v>7697</v>
      </c>
      <c r="B6278" s="168" t="s">
        <v>7188</v>
      </c>
      <c r="C6278" s="168" t="s">
        <v>7681</v>
      </c>
      <c r="D6278" s="171">
        <v>140</v>
      </c>
      <c r="E6278" s="171">
        <v>360</v>
      </c>
      <c r="F6278" s="171">
        <v>820</v>
      </c>
      <c r="G6278" s="171">
        <v>2900</v>
      </c>
      <c r="H6278" s="165">
        <f t="shared" si="108"/>
        <v>0.12413793103448276</v>
      </c>
    </row>
    <row r="6279" spans="1:8" x14ac:dyDescent="0.3">
      <c r="A6279" s="167" t="s">
        <v>7697</v>
      </c>
      <c r="B6279" s="168" t="s">
        <v>7189</v>
      </c>
      <c r="C6279" s="168" t="s">
        <v>7681</v>
      </c>
      <c r="D6279" s="171">
        <v>765</v>
      </c>
      <c r="E6279" s="171">
        <v>830</v>
      </c>
      <c r="F6279" s="171">
        <v>1510</v>
      </c>
      <c r="G6279" s="171">
        <v>5055</v>
      </c>
      <c r="H6279" s="165">
        <f t="shared" si="108"/>
        <v>0.16419386745796241</v>
      </c>
    </row>
    <row r="6280" spans="1:8" x14ac:dyDescent="0.3">
      <c r="A6280" s="167" t="s">
        <v>7697</v>
      </c>
      <c r="B6280" s="168" t="s">
        <v>7190</v>
      </c>
      <c r="C6280" s="168" t="s">
        <v>7681</v>
      </c>
      <c r="D6280" s="171">
        <v>1355</v>
      </c>
      <c r="E6280" s="171">
        <v>1785</v>
      </c>
      <c r="F6280" s="171">
        <v>2415</v>
      </c>
      <c r="G6280" s="171">
        <v>2715</v>
      </c>
      <c r="H6280" s="165">
        <f t="shared" si="108"/>
        <v>0.65745856353591159</v>
      </c>
    </row>
    <row r="6281" spans="1:8" x14ac:dyDescent="0.3">
      <c r="A6281" s="167" t="s">
        <v>7697</v>
      </c>
      <c r="B6281" s="168" t="s">
        <v>7191</v>
      </c>
      <c r="C6281" s="168" t="s">
        <v>7681</v>
      </c>
      <c r="D6281" s="171">
        <v>1135</v>
      </c>
      <c r="E6281" s="171">
        <v>1515</v>
      </c>
      <c r="F6281" s="171">
        <v>2005</v>
      </c>
      <c r="G6281" s="171">
        <v>2750</v>
      </c>
      <c r="H6281" s="165">
        <f t="shared" si="108"/>
        <v>0.5509090909090909</v>
      </c>
    </row>
    <row r="6282" spans="1:8" x14ac:dyDescent="0.3">
      <c r="A6282" s="167" t="s">
        <v>7697</v>
      </c>
      <c r="B6282" s="168" t="s">
        <v>7192</v>
      </c>
      <c r="C6282" s="168" t="s">
        <v>7681</v>
      </c>
      <c r="D6282" s="171">
        <v>2065</v>
      </c>
      <c r="E6282" s="171">
        <v>2795</v>
      </c>
      <c r="F6282" s="171">
        <v>3080</v>
      </c>
      <c r="G6282" s="171">
        <v>3410</v>
      </c>
      <c r="H6282" s="165">
        <f t="shared" si="108"/>
        <v>0.81964809384164228</v>
      </c>
    </row>
    <row r="6283" spans="1:8" x14ac:dyDescent="0.3">
      <c r="A6283" s="167" t="s">
        <v>7697</v>
      </c>
      <c r="B6283" s="168" t="s">
        <v>7193</v>
      </c>
      <c r="C6283" s="168" t="s">
        <v>7681</v>
      </c>
      <c r="D6283" s="171">
        <v>1450</v>
      </c>
      <c r="E6283" s="171">
        <v>1640</v>
      </c>
      <c r="F6283" s="171">
        <v>1875</v>
      </c>
      <c r="G6283" s="171">
        <v>1970</v>
      </c>
      <c r="H6283" s="165">
        <f t="shared" si="108"/>
        <v>0.8324873096446701</v>
      </c>
    </row>
    <row r="6284" spans="1:8" x14ac:dyDescent="0.3">
      <c r="A6284" s="167" t="s">
        <v>7697</v>
      </c>
      <c r="B6284" s="168" t="s">
        <v>7194</v>
      </c>
      <c r="C6284" s="168" t="s">
        <v>7681</v>
      </c>
      <c r="D6284" s="171">
        <v>2080</v>
      </c>
      <c r="E6284" s="171">
        <v>2570</v>
      </c>
      <c r="F6284" s="171">
        <v>3065</v>
      </c>
      <c r="G6284" s="171">
        <v>3530</v>
      </c>
      <c r="H6284" s="165">
        <f t="shared" si="108"/>
        <v>0.7280453257790368</v>
      </c>
    </row>
    <row r="6285" spans="1:8" x14ac:dyDescent="0.3">
      <c r="A6285" s="167" t="s">
        <v>7697</v>
      </c>
      <c r="B6285" s="168" t="s">
        <v>7195</v>
      </c>
      <c r="C6285" s="168" t="s">
        <v>7681</v>
      </c>
      <c r="D6285" s="171">
        <v>2100</v>
      </c>
      <c r="E6285" s="171">
        <v>2590</v>
      </c>
      <c r="F6285" s="171">
        <v>3265</v>
      </c>
      <c r="G6285" s="171">
        <v>3505</v>
      </c>
      <c r="H6285" s="165">
        <f t="shared" si="108"/>
        <v>0.738944365192582</v>
      </c>
    </row>
    <row r="6286" spans="1:8" x14ac:dyDescent="0.3">
      <c r="A6286" s="167" t="s">
        <v>7697</v>
      </c>
      <c r="B6286" s="168" t="s">
        <v>7196</v>
      </c>
      <c r="C6286" s="168" t="s">
        <v>7681</v>
      </c>
      <c r="D6286" s="171">
        <v>3945</v>
      </c>
      <c r="E6286" s="171">
        <v>4595</v>
      </c>
      <c r="F6286" s="171">
        <v>5525</v>
      </c>
      <c r="G6286" s="171">
        <v>6115</v>
      </c>
      <c r="H6286" s="165">
        <f t="shared" si="108"/>
        <v>0.7514309076042518</v>
      </c>
    </row>
    <row r="6287" spans="1:8" x14ac:dyDescent="0.3">
      <c r="A6287" s="167" t="s">
        <v>7697</v>
      </c>
      <c r="B6287" s="168" t="s">
        <v>7197</v>
      </c>
      <c r="C6287" s="168" t="s">
        <v>7681</v>
      </c>
      <c r="D6287" s="171">
        <v>1970</v>
      </c>
      <c r="E6287" s="171">
        <v>2120</v>
      </c>
      <c r="F6287" s="171">
        <v>2410</v>
      </c>
      <c r="G6287" s="171">
        <v>2660</v>
      </c>
      <c r="H6287" s="165">
        <f t="shared" si="108"/>
        <v>0.79699248120300747</v>
      </c>
    </row>
    <row r="6288" spans="1:8" x14ac:dyDescent="0.3">
      <c r="A6288" s="167" t="s">
        <v>7697</v>
      </c>
      <c r="B6288" s="168" t="s">
        <v>7198</v>
      </c>
      <c r="C6288" s="168" t="s">
        <v>7681</v>
      </c>
      <c r="D6288" s="171">
        <v>1260</v>
      </c>
      <c r="E6288" s="171">
        <v>1455</v>
      </c>
      <c r="F6288" s="171">
        <v>2150</v>
      </c>
      <c r="G6288" s="171">
        <v>2640</v>
      </c>
      <c r="H6288" s="165">
        <f t="shared" si="108"/>
        <v>0.55113636363636365</v>
      </c>
    </row>
    <row r="6289" spans="1:8" x14ac:dyDescent="0.3">
      <c r="A6289" s="167" t="s">
        <v>7697</v>
      </c>
      <c r="B6289" s="168" t="s">
        <v>7199</v>
      </c>
      <c r="C6289" s="168" t="s">
        <v>7681</v>
      </c>
      <c r="D6289" s="171">
        <v>2140</v>
      </c>
      <c r="E6289" s="171">
        <v>3595</v>
      </c>
      <c r="F6289" s="171">
        <v>4455</v>
      </c>
      <c r="G6289" s="171">
        <v>5810</v>
      </c>
      <c r="H6289" s="165">
        <f t="shared" si="108"/>
        <v>0.61876075731497415</v>
      </c>
    </row>
    <row r="6290" spans="1:8" x14ac:dyDescent="0.3">
      <c r="A6290" s="167" t="s">
        <v>7697</v>
      </c>
      <c r="B6290" s="168" t="s">
        <v>7200</v>
      </c>
      <c r="C6290" s="168" t="s">
        <v>7681</v>
      </c>
      <c r="D6290" s="171">
        <v>3245</v>
      </c>
      <c r="E6290" s="171">
        <v>5105</v>
      </c>
      <c r="F6290" s="171">
        <v>6275</v>
      </c>
      <c r="G6290" s="171">
        <v>8565</v>
      </c>
      <c r="H6290" s="165">
        <f t="shared" si="108"/>
        <v>0.59603035610040866</v>
      </c>
    </row>
    <row r="6291" spans="1:8" x14ac:dyDescent="0.3">
      <c r="A6291" s="167" t="s">
        <v>7697</v>
      </c>
      <c r="B6291" s="168" t="s">
        <v>7201</v>
      </c>
      <c r="C6291" s="168" t="s">
        <v>7681</v>
      </c>
      <c r="D6291" s="171">
        <v>1150</v>
      </c>
      <c r="E6291" s="171">
        <v>1395</v>
      </c>
      <c r="F6291" s="171">
        <v>1445</v>
      </c>
      <c r="G6291" s="171">
        <v>1595</v>
      </c>
      <c r="H6291" s="165">
        <f t="shared" si="108"/>
        <v>0.87460815047021945</v>
      </c>
    </row>
    <row r="6292" spans="1:8" x14ac:dyDescent="0.3">
      <c r="A6292" s="167" t="s">
        <v>7697</v>
      </c>
      <c r="B6292" s="168" t="s">
        <v>7202</v>
      </c>
      <c r="C6292" s="168" t="s">
        <v>7681</v>
      </c>
      <c r="D6292" s="171">
        <v>1140</v>
      </c>
      <c r="E6292" s="171">
        <v>1325</v>
      </c>
      <c r="F6292" s="171">
        <v>1515</v>
      </c>
      <c r="G6292" s="171">
        <v>1660</v>
      </c>
      <c r="H6292" s="165">
        <f t="shared" si="108"/>
        <v>0.79819277108433739</v>
      </c>
    </row>
    <row r="6293" spans="1:8" x14ac:dyDescent="0.3">
      <c r="A6293" s="167" t="s">
        <v>7697</v>
      </c>
      <c r="B6293" s="168" t="s">
        <v>7203</v>
      </c>
      <c r="C6293" s="168" t="s">
        <v>7681</v>
      </c>
      <c r="D6293" s="171">
        <v>3635</v>
      </c>
      <c r="E6293" s="171">
        <v>4995</v>
      </c>
      <c r="F6293" s="171">
        <v>5895</v>
      </c>
      <c r="G6293" s="171">
        <v>6180</v>
      </c>
      <c r="H6293" s="165">
        <f t="shared" si="108"/>
        <v>0.80825242718446599</v>
      </c>
    </row>
    <row r="6294" spans="1:8" x14ac:dyDescent="0.3">
      <c r="A6294" s="167" t="s">
        <v>7697</v>
      </c>
      <c r="B6294" s="168" t="s">
        <v>7204</v>
      </c>
      <c r="C6294" s="168" t="s">
        <v>7681</v>
      </c>
      <c r="D6294" s="171">
        <v>1400</v>
      </c>
      <c r="E6294" s="171">
        <v>2345</v>
      </c>
      <c r="F6294" s="171">
        <v>2870</v>
      </c>
      <c r="G6294" s="171">
        <v>3280</v>
      </c>
      <c r="H6294" s="165">
        <f t="shared" si="108"/>
        <v>0.71493902439024393</v>
      </c>
    </row>
    <row r="6295" spans="1:8" x14ac:dyDescent="0.3">
      <c r="A6295" s="167" t="s">
        <v>7697</v>
      </c>
      <c r="B6295" s="168" t="s">
        <v>7205</v>
      </c>
      <c r="C6295" s="168" t="s">
        <v>7681</v>
      </c>
      <c r="D6295" s="171">
        <v>3175</v>
      </c>
      <c r="E6295" s="171">
        <v>3740</v>
      </c>
      <c r="F6295" s="171">
        <v>4580</v>
      </c>
      <c r="G6295" s="171">
        <v>4690</v>
      </c>
      <c r="H6295" s="165">
        <f t="shared" si="108"/>
        <v>0.79744136460554371</v>
      </c>
    </row>
    <row r="6296" spans="1:8" x14ac:dyDescent="0.3">
      <c r="A6296" s="167" t="s">
        <v>7697</v>
      </c>
      <c r="B6296" s="168" t="s">
        <v>7206</v>
      </c>
      <c r="C6296" s="168" t="s">
        <v>7681</v>
      </c>
      <c r="D6296" s="171">
        <v>2045</v>
      </c>
      <c r="E6296" s="171">
        <v>2865</v>
      </c>
      <c r="F6296" s="171">
        <v>4195</v>
      </c>
      <c r="G6296" s="171">
        <v>4840</v>
      </c>
      <c r="H6296" s="165">
        <f t="shared" si="108"/>
        <v>0.59194214876033058</v>
      </c>
    </row>
    <row r="6297" spans="1:8" x14ac:dyDescent="0.3">
      <c r="A6297" s="167" t="s">
        <v>7697</v>
      </c>
      <c r="B6297" s="168" t="s">
        <v>7207</v>
      </c>
      <c r="C6297" s="168" t="s">
        <v>7681</v>
      </c>
      <c r="D6297" s="171">
        <v>1595</v>
      </c>
      <c r="E6297" s="171">
        <v>2250</v>
      </c>
      <c r="F6297" s="171">
        <v>2890</v>
      </c>
      <c r="G6297" s="171">
        <v>3645</v>
      </c>
      <c r="H6297" s="165">
        <f t="shared" si="108"/>
        <v>0.61728395061728392</v>
      </c>
    </row>
    <row r="6298" spans="1:8" x14ac:dyDescent="0.3">
      <c r="A6298" s="167" t="s">
        <v>7697</v>
      </c>
      <c r="B6298" s="168" t="s">
        <v>7208</v>
      </c>
      <c r="C6298" s="168" t="s">
        <v>7681</v>
      </c>
      <c r="D6298" s="171">
        <v>3505</v>
      </c>
      <c r="E6298" s="171">
        <v>4645</v>
      </c>
      <c r="F6298" s="171">
        <v>6065</v>
      </c>
      <c r="G6298" s="171">
        <v>7125</v>
      </c>
      <c r="H6298" s="165">
        <f t="shared" si="108"/>
        <v>0.65192982456140347</v>
      </c>
    </row>
    <row r="6299" spans="1:8" x14ac:dyDescent="0.3">
      <c r="A6299" s="167" t="s">
        <v>7697</v>
      </c>
      <c r="B6299" s="168" t="s">
        <v>7209</v>
      </c>
      <c r="C6299" s="168" t="s">
        <v>7681</v>
      </c>
      <c r="D6299" s="171">
        <v>1290</v>
      </c>
      <c r="E6299" s="171">
        <v>2065</v>
      </c>
      <c r="F6299" s="171">
        <v>2540</v>
      </c>
      <c r="G6299" s="171">
        <v>4355</v>
      </c>
      <c r="H6299" s="165">
        <f t="shared" si="108"/>
        <v>0.47416762342135477</v>
      </c>
    </row>
    <row r="6300" spans="1:8" x14ac:dyDescent="0.3">
      <c r="A6300" s="167" t="s">
        <v>7697</v>
      </c>
      <c r="B6300" s="168" t="s">
        <v>7210</v>
      </c>
      <c r="C6300" s="168" t="s">
        <v>7681</v>
      </c>
      <c r="D6300" s="171">
        <v>1545</v>
      </c>
      <c r="E6300" s="171">
        <v>2035</v>
      </c>
      <c r="F6300" s="171">
        <v>3255</v>
      </c>
      <c r="G6300" s="171">
        <v>3620</v>
      </c>
      <c r="H6300" s="165">
        <f t="shared" si="108"/>
        <v>0.56215469613259672</v>
      </c>
    </row>
    <row r="6301" spans="1:8" x14ac:dyDescent="0.3">
      <c r="A6301" s="167" t="s">
        <v>7697</v>
      </c>
      <c r="B6301" s="168" t="s">
        <v>7211</v>
      </c>
      <c r="C6301" s="168" t="s">
        <v>7681</v>
      </c>
      <c r="D6301" s="171">
        <v>630</v>
      </c>
      <c r="E6301" s="171">
        <v>985</v>
      </c>
      <c r="F6301" s="171">
        <v>1365</v>
      </c>
      <c r="G6301" s="171">
        <v>1565</v>
      </c>
      <c r="H6301" s="165">
        <f t="shared" si="108"/>
        <v>0.62939297124600635</v>
      </c>
    </row>
    <row r="6302" spans="1:8" x14ac:dyDescent="0.3">
      <c r="A6302" s="167" t="s">
        <v>7697</v>
      </c>
      <c r="B6302" s="168" t="s">
        <v>7212</v>
      </c>
      <c r="C6302" s="168" t="s">
        <v>7681</v>
      </c>
      <c r="D6302" s="171">
        <v>1085</v>
      </c>
      <c r="E6302" s="171">
        <v>1250</v>
      </c>
      <c r="F6302" s="171">
        <v>1545</v>
      </c>
      <c r="G6302" s="171">
        <v>1640</v>
      </c>
      <c r="H6302" s="165">
        <f t="shared" si="108"/>
        <v>0.76219512195121952</v>
      </c>
    </row>
    <row r="6303" spans="1:8" x14ac:dyDescent="0.3">
      <c r="A6303" s="167" t="s">
        <v>7697</v>
      </c>
      <c r="B6303" s="168" t="s">
        <v>7213</v>
      </c>
      <c r="C6303" s="168" t="s">
        <v>7681</v>
      </c>
      <c r="D6303" s="171">
        <v>740</v>
      </c>
      <c r="E6303" s="171">
        <v>905</v>
      </c>
      <c r="F6303" s="171">
        <v>1005</v>
      </c>
      <c r="G6303" s="171">
        <v>1090</v>
      </c>
      <c r="H6303" s="165">
        <f t="shared" si="108"/>
        <v>0.83027522935779818</v>
      </c>
    </row>
    <row r="6304" spans="1:8" x14ac:dyDescent="0.3">
      <c r="A6304" s="167" t="s">
        <v>7697</v>
      </c>
      <c r="B6304" s="168" t="s">
        <v>7214</v>
      </c>
      <c r="C6304" s="168" t="s">
        <v>7681</v>
      </c>
      <c r="D6304" s="171">
        <v>445</v>
      </c>
      <c r="E6304" s="171">
        <v>655</v>
      </c>
      <c r="F6304" s="171">
        <v>925</v>
      </c>
      <c r="G6304" s="171">
        <v>1080</v>
      </c>
      <c r="H6304" s="165">
        <f t="shared" si="108"/>
        <v>0.60648148148148151</v>
      </c>
    </row>
    <row r="6305" spans="1:8" x14ac:dyDescent="0.3">
      <c r="A6305" s="167" t="s">
        <v>7697</v>
      </c>
      <c r="B6305" s="168" t="s">
        <v>7215</v>
      </c>
      <c r="C6305" s="168" t="s">
        <v>7681</v>
      </c>
      <c r="D6305" s="171">
        <v>630</v>
      </c>
      <c r="E6305" s="171">
        <v>630</v>
      </c>
      <c r="F6305" s="171">
        <v>790</v>
      </c>
      <c r="G6305" s="171">
        <v>790</v>
      </c>
      <c r="H6305" s="165">
        <f t="shared" si="108"/>
        <v>0.79746835443037978</v>
      </c>
    </row>
    <row r="6306" spans="1:8" x14ac:dyDescent="0.3">
      <c r="A6306" s="167" t="s">
        <v>7697</v>
      </c>
      <c r="B6306" s="168" t="s">
        <v>7216</v>
      </c>
      <c r="C6306" s="168" t="s">
        <v>7681</v>
      </c>
      <c r="D6306" s="171">
        <v>820</v>
      </c>
      <c r="E6306" s="171">
        <v>1020</v>
      </c>
      <c r="F6306" s="171">
        <v>1125</v>
      </c>
      <c r="G6306" s="171">
        <v>1455</v>
      </c>
      <c r="H6306" s="165">
        <f t="shared" si="108"/>
        <v>0.7010309278350515</v>
      </c>
    </row>
    <row r="6307" spans="1:8" x14ac:dyDescent="0.3">
      <c r="A6307" s="167" t="s">
        <v>7697</v>
      </c>
      <c r="B6307" s="168" t="s">
        <v>7217</v>
      </c>
      <c r="C6307" s="168" t="s">
        <v>7681</v>
      </c>
      <c r="D6307" s="171">
        <v>1765</v>
      </c>
      <c r="E6307" s="171">
        <v>2205</v>
      </c>
      <c r="F6307" s="171">
        <v>2320</v>
      </c>
      <c r="G6307" s="171">
        <v>2470</v>
      </c>
      <c r="H6307" s="165">
        <f t="shared" si="108"/>
        <v>0.89271255060728749</v>
      </c>
    </row>
    <row r="6308" spans="1:8" x14ac:dyDescent="0.3">
      <c r="A6308" s="167" t="s">
        <v>7697</v>
      </c>
      <c r="B6308" s="168" t="s">
        <v>7218</v>
      </c>
      <c r="C6308" s="168" t="s">
        <v>7681</v>
      </c>
      <c r="D6308" s="171">
        <v>1815</v>
      </c>
      <c r="E6308" s="171">
        <v>1925</v>
      </c>
      <c r="F6308" s="171">
        <v>2125</v>
      </c>
      <c r="G6308" s="171">
        <v>2400</v>
      </c>
      <c r="H6308" s="165">
        <f t="shared" si="108"/>
        <v>0.80208333333333337</v>
      </c>
    </row>
    <row r="6309" spans="1:8" x14ac:dyDescent="0.3">
      <c r="A6309" s="167" t="s">
        <v>7697</v>
      </c>
      <c r="B6309" s="168" t="s">
        <v>7219</v>
      </c>
      <c r="C6309" s="168" t="s">
        <v>7681</v>
      </c>
      <c r="D6309" s="171">
        <v>670</v>
      </c>
      <c r="E6309" s="171">
        <v>830</v>
      </c>
      <c r="F6309" s="171">
        <v>965</v>
      </c>
      <c r="G6309" s="171">
        <v>1055</v>
      </c>
      <c r="H6309" s="165">
        <f t="shared" si="108"/>
        <v>0.78672985781990523</v>
      </c>
    </row>
    <row r="6310" spans="1:8" x14ac:dyDescent="0.3">
      <c r="A6310" s="167" t="s">
        <v>7697</v>
      </c>
      <c r="B6310" s="168" t="s">
        <v>7220</v>
      </c>
      <c r="C6310" s="168" t="s">
        <v>7681</v>
      </c>
      <c r="D6310" s="171">
        <v>1835</v>
      </c>
      <c r="E6310" s="171">
        <v>2710</v>
      </c>
      <c r="F6310" s="171">
        <v>3720</v>
      </c>
      <c r="G6310" s="171">
        <v>5650</v>
      </c>
      <c r="H6310" s="165">
        <f t="shared" si="108"/>
        <v>0.47964601769911502</v>
      </c>
    </row>
    <row r="6311" spans="1:8" x14ac:dyDescent="0.3">
      <c r="A6311" s="167" t="s">
        <v>7697</v>
      </c>
      <c r="B6311" s="168" t="s">
        <v>7221</v>
      </c>
      <c r="C6311" s="168" t="s">
        <v>7681</v>
      </c>
      <c r="D6311" s="171">
        <v>1185</v>
      </c>
      <c r="E6311" s="171">
        <v>2340</v>
      </c>
      <c r="F6311" s="171">
        <v>2770</v>
      </c>
      <c r="G6311" s="171">
        <v>3645</v>
      </c>
      <c r="H6311" s="165">
        <f t="shared" si="108"/>
        <v>0.64197530864197527</v>
      </c>
    </row>
    <row r="6312" spans="1:8" x14ac:dyDescent="0.3">
      <c r="A6312" s="167" t="s">
        <v>7697</v>
      </c>
      <c r="B6312" s="168" t="s">
        <v>7222</v>
      </c>
      <c r="C6312" s="168" t="s">
        <v>7681</v>
      </c>
      <c r="D6312" s="171">
        <v>580</v>
      </c>
      <c r="E6312" s="171">
        <v>1060</v>
      </c>
      <c r="F6312" s="171">
        <v>1550</v>
      </c>
      <c r="G6312" s="171">
        <v>2920</v>
      </c>
      <c r="H6312" s="165">
        <f t="shared" si="108"/>
        <v>0.36301369863013699</v>
      </c>
    </row>
    <row r="6313" spans="1:8" x14ac:dyDescent="0.3">
      <c r="A6313" s="167" t="s">
        <v>7697</v>
      </c>
      <c r="B6313" s="168" t="s">
        <v>7223</v>
      </c>
      <c r="C6313" s="168" t="s">
        <v>7681</v>
      </c>
      <c r="D6313" s="171">
        <v>1540</v>
      </c>
      <c r="E6313" s="171">
        <v>2555</v>
      </c>
      <c r="F6313" s="171">
        <v>3640</v>
      </c>
      <c r="G6313" s="171">
        <v>6000</v>
      </c>
      <c r="H6313" s="165">
        <f t="shared" si="108"/>
        <v>0.42583333333333334</v>
      </c>
    </row>
    <row r="6314" spans="1:8" x14ac:dyDescent="0.3">
      <c r="A6314" s="167" t="s">
        <v>7697</v>
      </c>
      <c r="B6314" s="168" t="s">
        <v>7224</v>
      </c>
      <c r="C6314" s="168" t="s">
        <v>7681</v>
      </c>
      <c r="D6314" s="171">
        <v>635</v>
      </c>
      <c r="E6314" s="171">
        <v>1325</v>
      </c>
      <c r="F6314" s="171">
        <v>1670</v>
      </c>
      <c r="G6314" s="171">
        <v>2570</v>
      </c>
      <c r="H6314" s="165">
        <f t="shared" si="108"/>
        <v>0.51556420233463029</v>
      </c>
    </row>
    <row r="6315" spans="1:8" x14ac:dyDescent="0.3">
      <c r="A6315" s="167" t="s">
        <v>7697</v>
      </c>
      <c r="B6315" s="168" t="s">
        <v>7225</v>
      </c>
      <c r="C6315" s="168" t="s">
        <v>7681</v>
      </c>
      <c r="D6315" s="171">
        <v>525</v>
      </c>
      <c r="E6315" s="171">
        <v>1155</v>
      </c>
      <c r="F6315" s="171">
        <v>1975</v>
      </c>
      <c r="G6315" s="171">
        <v>2655</v>
      </c>
      <c r="H6315" s="165">
        <f t="shared" si="108"/>
        <v>0.43502824858757061</v>
      </c>
    </row>
    <row r="6316" spans="1:8" x14ac:dyDescent="0.3">
      <c r="A6316" s="167" t="s">
        <v>7697</v>
      </c>
      <c r="B6316" s="168" t="s">
        <v>7226</v>
      </c>
      <c r="C6316" s="168" t="s">
        <v>7681</v>
      </c>
      <c r="D6316" s="171">
        <v>55</v>
      </c>
      <c r="E6316" s="171">
        <v>200</v>
      </c>
      <c r="F6316" s="171">
        <v>600</v>
      </c>
      <c r="G6316" s="171">
        <v>1645</v>
      </c>
      <c r="H6316" s="165">
        <f t="shared" si="108"/>
        <v>0.12158054711246201</v>
      </c>
    </row>
    <row r="6317" spans="1:8" x14ac:dyDescent="0.3">
      <c r="A6317" s="167" t="s">
        <v>7697</v>
      </c>
      <c r="B6317" s="168" t="s">
        <v>7227</v>
      </c>
      <c r="C6317" s="168" t="s">
        <v>7681</v>
      </c>
      <c r="D6317" s="171">
        <v>1125</v>
      </c>
      <c r="E6317" s="171">
        <v>1545</v>
      </c>
      <c r="F6317" s="171">
        <v>1840</v>
      </c>
      <c r="G6317" s="171">
        <v>2545</v>
      </c>
      <c r="H6317" s="165">
        <f t="shared" si="108"/>
        <v>0.60707269155206289</v>
      </c>
    </row>
    <row r="6318" spans="1:8" x14ac:dyDescent="0.3">
      <c r="A6318" s="167" t="s">
        <v>7697</v>
      </c>
      <c r="B6318" s="168" t="s">
        <v>7228</v>
      </c>
      <c r="C6318" s="168" t="s">
        <v>7681</v>
      </c>
      <c r="D6318" s="171">
        <v>39</v>
      </c>
      <c r="E6318" s="171">
        <v>405</v>
      </c>
      <c r="F6318" s="171">
        <v>520</v>
      </c>
      <c r="G6318" s="171">
        <v>980</v>
      </c>
      <c r="H6318" s="165">
        <f t="shared" si="108"/>
        <v>0.41326530612244899</v>
      </c>
    </row>
    <row r="6319" spans="1:8" x14ac:dyDescent="0.3">
      <c r="A6319" s="167" t="s">
        <v>7697</v>
      </c>
      <c r="B6319" s="168" t="s">
        <v>7229</v>
      </c>
      <c r="C6319" s="168" t="s">
        <v>7681</v>
      </c>
      <c r="D6319" s="171">
        <v>710</v>
      </c>
      <c r="E6319" s="171">
        <v>935</v>
      </c>
      <c r="F6319" s="171">
        <v>1525</v>
      </c>
      <c r="G6319" s="171">
        <v>2455</v>
      </c>
      <c r="H6319" s="165">
        <f t="shared" si="108"/>
        <v>0.38085539714867617</v>
      </c>
    </row>
    <row r="6320" spans="1:8" x14ac:dyDescent="0.3">
      <c r="A6320" s="167" t="s">
        <v>7697</v>
      </c>
      <c r="B6320" s="168" t="s">
        <v>7230</v>
      </c>
      <c r="C6320" s="168" t="s">
        <v>7681</v>
      </c>
      <c r="D6320" s="171">
        <v>2230</v>
      </c>
      <c r="E6320" s="171">
        <v>2820</v>
      </c>
      <c r="F6320" s="171">
        <v>3290</v>
      </c>
      <c r="G6320" s="171">
        <v>3500</v>
      </c>
      <c r="H6320" s="165">
        <f t="shared" si="108"/>
        <v>0.80571428571428572</v>
      </c>
    </row>
    <row r="6321" spans="1:8" x14ac:dyDescent="0.3">
      <c r="A6321" s="167" t="s">
        <v>7697</v>
      </c>
      <c r="B6321" s="168" t="s">
        <v>7231</v>
      </c>
      <c r="C6321" s="168" t="s">
        <v>7681</v>
      </c>
      <c r="D6321" s="171">
        <v>1885</v>
      </c>
      <c r="E6321" s="171">
        <v>2925</v>
      </c>
      <c r="F6321" s="171">
        <v>3285</v>
      </c>
      <c r="G6321" s="171">
        <v>3610</v>
      </c>
      <c r="H6321" s="165">
        <f t="shared" si="108"/>
        <v>0.81024930747922441</v>
      </c>
    </row>
    <row r="6322" spans="1:8" x14ac:dyDescent="0.3">
      <c r="A6322" s="167" t="s">
        <v>7697</v>
      </c>
      <c r="B6322" s="168" t="s">
        <v>7232</v>
      </c>
      <c r="C6322" s="168" t="s">
        <v>7681</v>
      </c>
      <c r="D6322" s="171">
        <v>1200</v>
      </c>
      <c r="E6322" s="171">
        <v>2285</v>
      </c>
      <c r="F6322" s="171">
        <v>3675</v>
      </c>
      <c r="G6322" s="171">
        <v>4795</v>
      </c>
      <c r="H6322" s="165">
        <f t="shared" si="108"/>
        <v>0.47653806047966629</v>
      </c>
    </row>
    <row r="6323" spans="1:8" x14ac:dyDescent="0.3">
      <c r="A6323" s="167" t="s">
        <v>7697</v>
      </c>
      <c r="B6323" s="168" t="s">
        <v>7233</v>
      </c>
      <c r="C6323" s="168" t="s">
        <v>7681</v>
      </c>
      <c r="D6323" s="171">
        <v>1690</v>
      </c>
      <c r="E6323" s="171">
        <v>2250</v>
      </c>
      <c r="F6323" s="171">
        <v>3665</v>
      </c>
      <c r="G6323" s="171">
        <v>5335</v>
      </c>
      <c r="H6323" s="165">
        <f t="shared" si="108"/>
        <v>0.4217432052483599</v>
      </c>
    </row>
    <row r="6324" spans="1:8" x14ac:dyDescent="0.3">
      <c r="A6324" s="167" t="s">
        <v>7697</v>
      </c>
      <c r="B6324" s="168" t="s">
        <v>7234</v>
      </c>
      <c r="C6324" s="168" t="s">
        <v>7681</v>
      </c>
      <c r="D6324" s="171">
        <v>1655</v>
      </c>
      <c r="E6324" s="171">
        <v>3690</v>
      </c>
      <c r="F6324" s="171">
        <v>4720</v>
      </c>
      <c r="G6324" s="171">
        <v>6295</v>
      </c>
      <c r="H6324" s="165">
        <f t="shared" si="108"/>
        <v>0.58617950754567116</v>
      </c>
    </row>
    <row r="6325" spans="1:8" x14ac:dyDescent="0.3">
      <c r="A6325" s="167" t="s">
        <v>7697</v>
      </c>
      <c r="B6325" s="168" t="s">
        <v>7235</v>
      </c>
      <c r="C6325" s="168" t="s">
        <v>7681</v>
      </c>
      <c r="D6325" s="171">
        <v>1480</v>
      </c>
      <c r="E6325" s="171">
        <v>1935</v>
      </c>
      <c r="F6325" s="171">
        <v>2800</v>
      </c>
      <c r="G6325" s="171">
        <v>5085</v>
      </c>
      <c r="H6325" s="165">
        <f t="shared" si="108"/>
        <v>0.38053097345132741</v>
      </c>
    </row>
    <row r="6326" spans="1:8" x14ac:dyDescent="0.3">
      <c r="A6326" s="167" t="s">
        <v>7697</v>
      </c>
      <c r="B6326" s="168" t="s">
        <v>7236</v>
      </c>
      <c r="C6326" s="168" t="s">
        <v>7681</v>
      </c>
      <c r="D6326" s="171">
        <v>2915</v>
      </c>
      <c r="E6326" s="171">
        <v>4675</v>
      </c>
      <c r="F6326" s="171">
        <v>6495</v>
      </c>
      <c r="G6326" s="171">
        <v>6795</v>
      </c>
      <c r="H6326" s="165">
        <f t="shared" si="108"/>
        <v>0.68800588668138341</v>
      </c>
    </row>
    <row r="6327" spans="1:8" x14ac:dyDescent="0.3">
      <c r="A6327" s="167" t="s">
        <v>7697</v>
      </c>
      <c r="B6327" s="168" t="s">
        <v>7237</v>
      </c>
      <c r="C6327" s="168" t="s">
        <v>7681</v>
      </c>
      <c r="D6327" s="171">
        <v>1990</v>
      </c>
      <c r="E6327" s="171">
        <v>2350</v>
      </c>
      <c r="F6327" s="171">
        <v>2595</v>
      </c>
      <c r="G6327" s="171">
        <v>3210</v>
      </c>
      <c r="H6327" s="165">
        <f t="shared" si="108"/>
        <v>0.73208722741433019</v>
      </c>
    </row>
    <row r="6328" spans="1:8" x14ac:dyDescent="0.3">
      <c r="A6328" s="167" t="s">
        <v>7697</v>
      </c>
      <c r="B6328" s="168" t="s">
        <v>7238</v>
      </c>
      <c r="C6328" s="168" t="s">
        <v>7681</v>
      </c>
      <c r="D6328" s="171">
        <v>930</v>
      </c>
      <c r="E6328" s="171">
        <v>1545</v>
      </c>
      <c r="F6328" s="171">
        <v>1850</v>
      </c>
      <c r="G6328" s="171">
        <v>2355</v>
      </c>
      <c r="H6328" s="165">
        <f t="shared" si="108"/>
        <v>0.6560509554140127</v>
      </c>
    </row>
    <row r="6329" spans="1:8" x14ac:dyDescent="0.3">
      <c r="A6329" s="167" t="s">
        <v>7697</v>
      </c>
      <c r="B6329" s="168" t="s">
        <v>7239</v>
      </c>
      <c r="C6329" s="168" t="s">
        <v>7681</v>
      </c>
      <c r="D6329" s="171">
        <v>1615</v>
      </c>
      <c r="E6329" s="171">
        <v>2150</v>
      </c>
      <c r="F6329" s="171">
        <v>2955</v>
      </c>
      <c r="G6329" s="171">
        <v>3755</v>
      </c>
      <c r="H6329" s="165">
        <f t="shared" si="108"/>
        <v>0.57256990679094544</v>
      </c>
    </row>
    <row r="6330" spans="1:8" x14ac:dyDescent="0.3">
      <c r="A6330" s="167" t="s">
        <v>7697</v>
      </c>
      <c r="B6330" s="168" t="s">
        <v>7240</v>
      </c>
      <c r="C6330" s="168" t="s">
        <v>7681</v>
      </c>
      <c r="D6330" s="171">
        <v>1875</v>
      </c>
      <c r="E6330" s="171">
        <v>3655</v>
      </c>
      <c r="F6330" s="171">
        <v>5200</v>
      </c>
      <c r="G6330" s="171">
        <v>8200</v>
      </c>
      <c r="H6330" s="165">
        <f t="shared" si="108"/>
        <v>0.44573170731707318</v>
      </c>
    </row>
    <row r="6331" spans="1:8" x14ac:dyDescent="0.3">
      <c r="A6331" s="167" t="s">
        <v>7697</v>
      </c>
      <c r="B6331" s="168" t="s">
        <v>7241</v>
      </c>
      <c r="C6331" s="168" t="s">
        <v>7681</v>
      </c>
      <c r="D6331" s="171">
        <v>640</v>
      </c>
      <c r="E6331" s="171">
        <v>2500</v>
      </c>
      <c r="F6331" s="171">
        <v>3170</v>
      </c>
      <c r="G6331" s="171">
        <v>4830</v>
      </c>
      <c r="H6331" s="165">
        <f t="shared" si="108"/>
        <v>0.51759834368530022</v>
      </c>
    </row>
    <row r="6332" spans="1:8" x14ac:dyDescent="0.3">
      <c r="A6332" s="167" t="s">
        <v>7697</v>
      </c>
      <c r="B6332" s="168" t="s">
        <v>7242</v>
      </c>
      <c r="C6332" s="168" t="s">
        <v>7681</v>
      </c>
      <c r="D6332" s="171">
        <v>280</v>
      </c>
      <c r="E6332" s="171">
        <v>880</v>
      </c>
      <c r="F6332" s="171">
        <v>2540</v>
      </c>
      <c r="G6332" s="171">
        <v>5305</v>
      </c>
      <c r="H6332" s="165">
        <f t="shared" si="108"/>
        <v>0.16588124410933083</v>
      </c>
    </row>
    <row r="6333" spans="1:8" x14ac:dyDescent="0.3">
      <c r="A6333" s="167" t="s">
        <v>7697</v>
      </c>
      <c r="B6333" s="168" t="s">
        <v>7243</v>
      </c>
      <c r="C6333" s="168" t="s">
        <v>7681</v>
      </c>
      <c r="D6333" s="171">
        <v>255</v>
      </c>
      <c r="E6333" s="171">
        <v>745</v>
      </c>
      <c r="F6333" s="171">
        <v>1545</v>
      </c>
      <c r="G6333" s="171">
        <v>2945</v>
      </c>
      <c r="H6333" s="165">
        <f t="shared" si="108"/>
        <v>0.25297113752122241</v>
      </c>
    </row>
    <row r="6334" spans="1:8" x14ac:dyDescent="0.3">
      <c r="A6334" s="167" t="s">
        <v>7697</v>
      </c>
      <c r="B6334" s="168" t="s">
        <v>7244</v>
      </c>
      <c r="C6334" s="168" t="s">
        <v>7681</v>
      </c>
      <c r="D6334" s="171">
        <v>415</v>
      </c>
      <c r="E6334" s="171">
        <v>780</v>
      </c>
      <c r="F6334" s="171">
        <v>1375</v>
      </c>
      <c r="G6334" s="171">
        <v>3040</v>
      </c>
      <c r="H6334" s="165">
        <f t="shared" si="108"/>
        <v>0.25657894736842107</v>
      </c>
    </row>
    <row r="6335" spans="1:8" x14ac:dyDescent="0.3">
      <c r="A6335" s="167" t="s">
        <v>7697</v>
      </c>
      <c r="B6335" s="168" t="s">
        <v>7245</v>
      </c>
      <c r="C6335" s="168" t="s">
        <v>7681</v>
      </c>
      <c r="D6335" s="171">
        <v>555</v>
      </c>
      <c r="E6335" s="171">
        <v>950</v>
      </c>
      <c r="F6335" s="171">
        <v>1655</v>
      </c>
      <c r="G6335" s="171">
        <v>2570</v>
      </c>
      <c r="H6335" s="165">
        <f t="shared" si="108"/>
        <v>0.36964980544747084</v>
      </c>
    </row>
    <row r="6336" spans="1:8" x14ac:dyDescent="0.3">
      <c r="A6336" s="167" t="s">
        <v>7697</v>
      </c>
      <c r="B6336" s="168" t="s">
        <v>7246</v>
      </c>
      <c r="C6336" s="168" t="s">
        <v>7681</v>
      </c>
      <c r="D6336" s="171">
        <v>1290</v>
      </c>
      <c r="E6336" s="171">
        <v>3245</v>
      </c>
      <c r="F6336" s="171">
        <v>4760</v>
      </c>
      <c r="G6336" s="171">
        <v>6765</v>
      </c>
      <c r="H6336" s="165">
        <f t="shared" si="108"/>
        <v>0.47967479674796748</v>
      </c>
    </row>
    <row r="6337" spans="1:8" x14ac:dyDescent="0.3">
      <c r="A6337" s="167" t="s">
        <v>7697</v>
      </c>
      <c r="B6337" s="168" t="s">
        <v>7247</v>
      </c>
      <c r="C6337" s="168" t="s">
        <v>7681</v>
      </c>
      <c r="D6337" s="171">
        <v>595</v>
      </c>
      <c r="E6337" s="171">
        <v>1150</v>
      </c>
      <c r="F6337" s="171">
        <v>2660</v>
      </c>
      <c r="G6337" s="171">
        <v>4635</v>
      </c>
      <c r="H6337" s="165">
        <f t="shared" si="108"/>
        <v>0.24811218985976269</v>
      </c>
    </row>
    <row r="6338" spans="1:8" x14ac:dyDescent="0.3">
      <c r="A6338" s="167" t="s">
        <v>7697</v>
      </c>
      <c r="B6338" s="168" t="s">
        <v>7248</v>
      </c>
      <c r="C6338" s="168" t="s">
        <v>7681</v>
      </c>
      <c r="D6338" s="171">
        <v>510</v>
      </c>
      <c r="E6338" s="171">
        <v>965</v>
      </c>
      <c r="F6338" s="171">
        <v>1305</v>
      </c>
      <c r="G6338" s="171">
        <v>4205</v>
      </c>
      <c r="H6338" s="165">
        <f t="shared" si="108"/>
        <v>0.22948870392390011</v>
      </c>
    </row>
    <row r="6339" spans="1:8" x14ac:dyDescent="0.3">
      <c r="A6339" s="167" t="s">
        <v>7697</v>
      </c>
      <c r="B6339" s="168" t="s">
        <v>7249</v>
      </c>
      <c r="C6339" s="168" t="s">
        <v>7681</v>
      </c>
      <c r="D6339" s="171">
        <v>715</v>
      </c>
      <c r="E6339" s="171">
        <v>820</v>
      </c>
      <c r="F6339" s="171">
        <v>1915</v>
      </c>
      <c r="G6339" s="171">
        <v>5610</v>
      </c>
      <c r="H6339" s="165">
        <f t="shared" si="108"/>
        <v>0.14616755793226383</v>
      </c>
    </row>
    <row r="6340" spans="1:8" x14ac:dyDescent="0.3">
      <c r="A6340" s="167" t="s">
        <v>7697</v>
      </c>
      <c r="B6340" s="168" t="s">
        <v>7250</v>
      </c>
      <c r="C6340" s="168" t="s">
        <v>7681</v>
      </c>
      <c r="D6340" s="171">
        <v>135</v>
      </c>
      <c r="E6340" s="171">
        <v>290</v>
      </c>
      <c r="F6340" s="171">
        <v>1195</v>
      </c>
      <c r="G6340" s="171">
        <v>3375</v>
      </c>
      <c r="H6340" s="165">
        <f t="shared" ref="H6340:H6403" si="109">E6340/G6340</f>
        <v>8.5925925925925919E-2</v>
      </c>
    </row>
    <row r="6341" spans="1:8" x14ac:dyDescent="0.3">
      <c r="A6341" s="167" t="s">
        <v>7697</v>
      </c>
      <c r="B6341" s="168" t="s">
        <v>7251</v>
      </c>
      <c r="C6341" s="168" t="s">
        <v>7681</v>
      </c>
      <c r="D6341" s="171">
        <v>60</v>
      </c>
      <c r="E6341" s="171">
        <v>420</v>
      </c>
      <c r="F6341" s="171">
        <v>1765</v>
      </c>
      <c r="G6341" s="171">
        <v>4620</v>
      </c>
      <c r="H6341" s="165">
        <f t="shared" si="109"/>
        <v>9.0909090909090912E-2</v>
      </c>
    </row>
    <row r="6342" spans="1:8" x14ac:dyDescent="0.3">
      <c r="A6342" s="167" t="s">
        <v>7697</v>
      </c>
      <c r="B6342" s="168" t="s">
        <v>7252</v>
      </c>
      <c r="C6342" s="168" t="s">
        <v>7681</v>
      </c>
      <c r="D6342" s="171">
        <v>715</v>
      </c>
      <c r="E6342" s="171">
        <v>1715</v>
      </c>
      <c r="F6342" s="171">
        <v>2255</v>
      </c>
      <c r="G6342" s="171">
        <v>5290</v>
      </c>
      <c r="H6342" s="165">
        <f t="shared" si="109"/>
        <v>0.32419659735349715</v>
      </c>
    </row>
    <row r="6343" spans="1:8" x14ac:dyDescent="0.3">
      <c r="A6343" s="167" t="s">
        <v>7697</v>
      </c>
      <c r="B6343" s="168" t="s">
        <v>7253</v>
      </c>
      <c r="C6343" s="168" t="s">
        <v>7681</v>
      </c>
      <c r="D6343" s="171">
        <v>765</v>
      </c>
      <c r="E6343" s="171">
        <v>1490</v>
      </c>
      <c r="F6343" s="171">
        <v>2690</v>
      </c>
      <c r="G6343" s="171">
        <v>5490</v>
      </c>
      <c r="H6343" s="165">
        <f t="shared" si="109"/>
        <v>0.27140255009107467</v>
      </c>
    </row>
    <row r="6344" spans="1:8" x14ac:dyDescent="0.3">
      <c r="A6344" s="167" t="s">
        <v>7697</v>
      </c>
      <c r="B6344" s="168" t="s">
        <v>7254</v>
      </c>
      <c r="C6344" s="168" t="s">
        <v>7681</v>
      </c>
      <c r="D6344" s="171">
        <v>195</v>
      </c>
      <c r="E6344" s="171">
        <v>370</v>
      </c>
      <c r="F6344" s="171">
        <v>950</v>
      </c>
      <c r="G6344" s="171">
        <v>2255</v>
      </c>
      <c r="H6344" s="165">
        <f t="shared" si="109"/>
        <v>0.16407982261640799</v>
      </c>
    </row>
    <row r="6345" spans="1:8" x14ac:dyDescent="0.3">
      <c r="A6345" s="167" t="s">
        <v>7697</v>
      </c>
      <c r="B6345" s="168" t="s">
        <v>7255</v>
      </c>
      <c r="C6345" s="168" t="s">
        <v>7681</v>
      </c>
      <c r="D6345" s="171">
        <v>485</v>
      </c>
      <c r="E6345" s="171">
        <v>1060</v>
      </c>
      <c r="F6345" s="171">
        <v>2340</v>
      </c>
      <c r="G6345" s="171">
        <v>5740</v>
      </c>
      <c r="H6345" s="165">
        <f t="shared" si="109"/>
        <v>0.18466898954703834</v>
      </c>
    </row>
    <row r="6346" spans="1:8" x14ac:dyDescent="0.3">
      <c r="A6346" s="167" t="s">
        <v>7697</v>
      </c>
      <c r="B6346" s="168" t="s">
        <v>7256</v>
      </c>
      <c r="C6346" s="168" t="s">
        <v>7681</v>
      </c>
      <c r="D6346" s="171">
        <v>30</v>
      </c>
      <c r="E6346" s="171">
        <v>235</v>
      </c>
      <c r="F6346" s="171">
        <v>290</v>
      </c>
      <c r="G6346" s="171">
        <v>3260</v>
      </c>
      <c r="H6346" s="165">
        <f t="shared" si="109"/>
        <v>7.2085889570552147E-2</v>
      </c>
    </row>
    <row r="6347" spans="1:8" x14ac:dyDescent="0.3">
      <c r="A6347" s="167" t="s">
        <v>7697</v>
      </c>
      <c r="B6347" s="168" t="s">
        <v>7257</v>
      </c>
      <c r="C6347" s="168" t="s">
        <v>7681</v>
      </c>
      <c r="D6347" s="171">
        <v>280</v>
      </c>
      <c r="E6347" s="171">
        <v>410</v>
      </c>
      <c r="F6347" s="171">
        <v>1005</v>
      </c>
      <c r="G6347" s="171">
        <v>2345</v>
      </c>
      <c r="H6347" s="165">
        <f t="shared" si="109"/>
        <v>0.17484008528784648</v>
      </c>
    </row>
    <row r="6348" spans="1:8" x14ac:dyDescent="0.3">
      <c r="A6348" s="167" t="s">
        <v>7697</v>
      </c>
      <c r="B6348" s="168" t="s">
        <v>7258</v>
      </c>
      <c r="C6348" s="168" t="s">
        <v>7681</v>
      </c>
      <c r="D6348" s="171">
        <v>345</v>
      </c>
      <c r="E6348" s="171">
        <v>460</v>
      </c>
      <c r="F6348" s="171">
        <v>1010</v>
      </c>
      <c r="G6348" s="171">
        <v>7430</v>
      </c>
      <c r="H6348" s="165">
        <f t="shared" si="109"/>
        <v>6.1911170928667561E-2</v>
      </c>
    </row>
    <row r="6349" spans="1:8" x14ac:dyDescent="0.3">
      <c r="A6349" s="167" t="s">
        <v>7697</v>
      </c>
      <c r="B6349" s="168" t="s">
        <v>7259</v>
      </c>
      <c r="C6349" s="168" t="s">
        <v>7681</v>
      </c>
      <c r="D6349" s="171">
        <v>1000</v>
      </c>
      <c r="E6349" s="171">
        <v>1570</v>
      </c>
      <c r="F6349" s="171">
        <v>3540</v>
      </c>
      <c r="G6349" s="171">
        <v>6900</v>
      </c>
      <c r="H6349" s="165">
        <f t="shared" si="109"/>
        <v>0.22753623188405797</v>
      </c>
    </row>
    <row r="6350" spans="1:8" x14ac:dyDescent="0.3">
      <c r="A6350" s="167" t="s">
        <v>7697</v>
      </c>
      <c r="B6350" s="168" t="s">
        <v>7260</v>
      </c>
      <c r="C6350" s="168" t="s">
        <v>7681</v>
      </c>
      <c r="D6350" s="171">
        <v>285</v>
      </c>
      <c r="E6350" s="171">
        <v>785</v>
      </c>
      <c r="F6350" s="171">
        <v>1665</v>
      </c>
      <c r="G6350" s="171">
        <v>4730</v>
      </c>
      <c r="H6350" s="165">
        <f t="shared" si="109"/>
        <v>0.16596194503171247</v>
      </c>
    </row>
    <row r="6351" spans="1:8" x14ac:dyDescent="0.3">
      <c r="A6351" s="167" t="s">
        <v>7697</v>
      </c>
      <c r="B6351" s="168" t="s">
        <v>7261</v>
      </c>
      <c r="C6351" s="168" t="s">
        <v>7681</v>
      </c>
      <c r="D6351" s="171">
        <v>520</v>
      </c>
      <c r="E6351" s="171">
        <v>700</v>
      </c>
      <c r="F6351" s="171">
        <v>2070</v>
      </c>
      <c r="G6351" s="171">
        <v>5385</v>
      </c>
      <c r="H6351" s="165">
        <f t="shared" si="109"/>
        <v>0.12999071494893222</v>
      </c>
    </row>
    <row r="6352" spans="1:8" x14ac:dyDescent="0.3">
      <c r="A6352" s="167" t="s">
        <v>7697</v>
      </c>
      <c r="B6352" s="168" t="s">
        <v>7262</v>
      </c>
      <c r="C6352" s="168" t="s">
        <v>7681</v>
      </c>
      <c r="D6352" s="171">
        <v>555</v>
      </c>
      <c r="E6352" s="171">
        <v>935</v>
      </c>
      <c r="F6352" s="171">
        <v>1695</v>
      </c>
      <c r="G6352" s="171">
        <v>5585</v>
      </c>
      <c r="H6352" s="165">
        <f t="shared" si="109"/>
        <v>0.16741271262309759</v>
      </c>
    </row>
    <row r="6353" spans="1:8" x14ac:dyDescent="0.3">
      <c r="A6353" s="167" t="s">
        <v>7697</v>
      </c>
      <c r="B6353" s="168" t="s">
        <v>7263</v>
      </c>
      <c r="C6353" s="168" t="s">
        <v>7681</v>
      </c>
      <c r="D6353" s="171">
        <v>435</v>
      </c>
      <c r="E6353" s="171">
        <v>530</v>
      </c>
      <c r="F6353" s="171">
        <v>2565</v>
      </c>
      <c r="G6353" s="171">
        <v>4855</v>
      </c>
      <c r="H6353" s="165">
        <f t="shared" si="109"/>
        <v>0.10916580844490216</v>
      </c>
    </row>
    <row r="6354" spans="1:8" x14ac:dyDescent="0.3">
      <c r="A6354" s="167" t="s">
        <v>7697</v>
      </c>
      <c r="B6354" s="168" t="s">
        <v>7264</v>
      </c>
      <c r="C6354" s="168" t="s">
        <v>7681</v>
      </c>
      <c r="D6354" s="171">
        <v>745</v>
      </c>
      <c r="E6354" s="171">
        <v>1840</v>
      </c>
      <c r="F6354" s="171">
        <v>3055</v>
      </c>
      <c r="G6354" s="171">
        <v>6110</v>
      </c>
      <c r="H6354" s="165">
        <f t="shared" si="109"/>
        <v>0.30114566284779049</v>
      </c>
    </row>
    <row r="6355" spans="1:8" x14ac:dyDescent="0.3">
      <c r="A6355" s="167" t="s">
        <v>7697</v>
      </c>
      <c r="B6355" s="168" t="s">
        <v>7265</v>
      </c>
      <c r="C6355" s="168" t="s">
        <v>7681</v>
      </c>
      <c r="D6355" s="171">
        <v>1505</v>
      </c>
      <c r="E6355" s="171">
        <v>1660</v>
      </c>
      <c r="F6355" s="171">
        <v>2320</v>
      </c>
      <c r="G6355" s="171">
        <v>6460</v>
      </c>
      <c r="H6355" s="165">
        <f t="shared" si="109"/>
        <v>0.25696594427244585</v>
      </c>
    </row>
    <row r="6356" spans="1:8" x14ac:dyDescent="0.3">
      <c r="A6356" s="167" t="s">
        <v>7697</v>
      </c>
      <c r="B6356" s="168" t="s">
        <v>7266</v>
      </c>
      <c r="C6356" s="168" t="s">
        <v>7681</v>
      </c>
      <c r="D6356" s="171">
        <v>1695</v>
      </c>
      <c r="E6356" s="171">
        <v>2980</v>
      </c>
      <c r="F6356" s="171">
        <v>3625</v>
      </c>
      <c r="G6356" s="171">
        <v>4275</v>
      </c>
      <c r="H6356" s="165">
        <f t="shared" si="109"/>
        <v>0.69707602339181285</v>
      </c>
    </row>
    <row r="6357" spans="1:8" x14ac:dyDescent="0.3">
      <c r="A6357" s="167" t="s">
        <v>7697</v>
      </c>
      <c r="B6357" s="168" t="s">
        <v>7267</v>
      </c>
      <c r="C6357" s="168" t="s">
        <v>7681</v>
      </c>
      <c r="D6357" s="171">
        <v>1865</v>
      </c>
      <c r="E6357" s="171">
        <v>3285</v>
      </c>
      <c r="F6357" s="171">
        <v>4775</v>
      </c>
      <c r="G6357" s="171">
        <v>6220</v>
      </c>
      <c r="H6357" s="165">
        <f t="shared" si="109"/>
        <v>0.52813504823151125</v>
      </c>
    </row>
    <row r="6358" spans="1:8" x14ac:dyDescent="0.3">
      <c r="A6358" s="167" t="s">
        <v>7697</v>
      </c>
      <c r="B6358" s="168" t="s">
        <v>7268</v>
      </c>
      <c r="C6358" s="168" t="s">
        <v>7681</v>
      </c>
      <c r="D6358" s="171">
        <v>675</v>
      </c>
      <c r="E6358" s="171">
        <v>1430</v>
      </c>
      <c r="F6358" s="171">
        <v>2530</v>
      </c>
      <c r="G6358" s="171">
        <v>4325</v>
      </c>
      <c r="H6358" s="165">
        <f t="shared" si="109"/>
        <v>0.33063583815028902</v>
      </c>
    </row>
    <row r="6359" spans="1:8" x14ac:dyDescent="0.3">
      <c r="A6359" s="167" t="s">
        <v>7697</v>
      </c>
      <c r="B6359" s="168" t="s">
        <v>7269</v>
      </c>
      <c r="C6359" s="168" t="s">
        <v>7681</v>
      </c>
      <c r="D6359" s="171">
        <v>1090</v>
      </c>
      <c r="E6359" s="171">
        <v>2440</v>
      </c>
      <c r="F6359" s="171">
        <v>3195</v>
      </c>
      <c r="G6359" s="171">
        <v>4685</v>
      </c>
      <c r="H6359" s="165">
        <f t="shared" si="109"/>
        <v>0.52081109925293489</v>
      </c>
    </row>
    <row r="6360" spans="1:8" x14ac:dyDescent="0.3">
      <c r="A6360" s="167" t="s">
        <v>7697</v>
      </c>
      <c r="B6360" s="168" t="s">
        <v>7270</v>
      </c>
      <c r="C6360" s="168" t="s">
        <v>7681</v>
      </c>
      <c r="D6360" s="171">
        <v>2445</v>
      </c>
      <c r="E6360" s="171">
        <v>4035</v>
      </c>
      <c r="F6360" s="171">
        <v>5115</v>
      </c>
      <c r="G6360" s="171">
        <v>6875</v>
      </c>
      <c r="H6360" s="165">
        <f t="shared" si="109"/>
        <v>0.58690909090909094</v>
      </c>
    </row>
    <row r="6361" spans="1:8" x14ac:dyDescent="0.3">
      <c r="A6361" s="167" t="s">
        <v>7697</v>
      </c>
      <c r="B6361" s="168" t="s">
        <v>7271</v>
      </c>
      <c r="C6361" s="168" t="s">
        <v>7681</v>
      </c>
      <c r="D6361" s="171">
        <v>1360</v>
      </c>
      <c r="E6361" s="171">
        <v>2630</v>
      </c>
      <c r="F6361" s="171">
        <v>3880</v>
      </c>
      <c r="G6361" s="171">
        <v>7605</v>
      </c>
      <c r="H6361" s="165">
        <f t="shared" si="109"/>
        <v>0.34582511505588431</v>
      </c>
    </row>
    <row r="6362" spans="1:8" x14ac:dyDescent="0.3">
      <c r="A6362" s="167" t="s">
        <v>7697</v>
      </c>
      <c r="B6362" s="168" t="s">
        <v>7272</v>
      </c>
      <c r="C6362" s="168" t="s">
        <v>7681</v>
      </c>
      <c r="D6362" s="171">
        <v>810</v>
      </c>
      <c r="E6362" s="171">
        <v>1285</v>
      </c>
      <c r="F6362" s="171">
        <v>2195</v>
      </c>
      <c r="G6362" s="171">
        <v>4080</v>
      </c>
      <c r="H6362" s="165">
        <f t="shared" si="109"/>
        <v>0.31495098039215685</v>
      </c>
    </row>
    <row r="6363" spans="1:8" x14ac:dyDescent="0.3">
      <c r="A6363" s="167" t="s">
        <v>7697</v>
      </c>
      <c r="B6363" s="168" t="s">
        <v>7273</v>
      </c>
      <c r="C6363" s="168" t="s">
        <v>7681</v>
      </c>
      <c r="D6363" s="171">
        <v>920</v>
      </c>
      <c r="E6363" s="171">
        <v>1935</v>
      </c>
      <c r="F6363" s="171">
        <v>2635</v>
      </c>
      <c r="G6363" s="171">
        <v>4575</v>
      </c>
      <c r="H6363" s="165">
        <f t="shared" si="109"/>
        <v>0.42295081967213116</v>
      </c>
    </row>
    <row r="6364" spans="1:8" x14ac:dyDescent="0.3">
      <c r="A6364" s="167" t="s">
        <v>7697</v>
      </c>
      <c r="B6364" s="168" t="s">
        <v>7274</v>
      </c>
      <c r="C6364" s="168" t="s">
        <v>7681</v>
      </c>
      <c r="D6364" s="171">
        <v>575</v>
      </c>
      <c r="E6364" s="171">
        <v>2450</v>
      </c>
      <c r="F6364" s="171">
        <v>3525</v>
      </c>
      <c r="G6364" s="171">
        <v>5985</v>
      </c>
      <c r="H6364" s="165">
        <f t="shared" si="109"/>
        <v>0.40935672514619881</v>
      </c>
    </row>
    <row r="6365" spans="1:8" x14ac:dyDescent="0.3">
      <c r="A6365" s="167" t="s">
        <v>7697</v>
      </c>
      <c r="B6365" s="168" t="s">
        <v>7275</v>
      </c>
      <c r="C6365" s="168" t="s">
        <v>7681</v>
      </c>
      <c r="D6365" s="171">
        <v>185</v>
      </c>
      <c r="E6365" s="171">
        <v>680</v>
      </c>
      <c r="F6365" s="171">
        <v>1340</v>
      </c>
      <c r="G6365" s="171">
        <v>5455</v>
      </c>
      <c r="H6365" s="165">
        <f t="shared" si="109"/>
        <v>0.12465627864344637</v>
      </c>
    </row>
    <row r="6366" spans="1:8" x14ac:dyDescent="0.3">
      <c r="A6366" s="167" t="s">
        <v>7697</v>
      </c>
      <c r="B6366" s="168" t="s">
        <v>7276</v>
      </c>
      <c r="C6366" s="168" t="s">
        <v>7681</v>
      </c>
      <c r="D6366" s="171">
        <v>475</v>
      </c>
      <c r="E6366" s="171">
        <v>770</v>
      </c>
      <c r="F6366" s="171">
        <v>1505</v>
      </c>
      <c r="G6366" s="171">
        <v>3895</v>
      </c>
      <c r="H6366" s="165">
        <f t="shared" si="109"/>
        <v>0.19768934531450577</v>
      </c>
    </row>
    <row r="6367" spans="1:8" x14ac:dyDescent="0.3">
      <c r="A6367" s="167" t="s">
        <v>7697</v>
      </c>
      <c r="B6367" s="168" t="s">
        <v>7277</v>
      </c>
      <c r="C6367" s="168" t="s">
        <v>7681</v>
      </c>
      <c r="D6367" s="171">
        <v>210</v>
      </c>
      <c r="E6367" s="171">
        <v>465</v>
      </c>
      <c r="F6367" s="171">
        <v>860</v>
      </c>
      <c r="G6367" s="171">
        <v>4195</v>
      </c>
      <c r="H6367" s="165">
        <f t="shared" si="109"/>
        <v>0.11084624553039332</v>
      </c>
    </row>
    <row r="6368" spans="1:8" x14ac:dyDescent="0.3">
      <c r="A6368" s="167" t="s">
        <v>7697</v>
      </c>
      <c r="B6368" s="168" t="s">
        <v>7278</v>
      </c>
      <c r="C6368" s="168" t="s">
        <v>7681</v>
      </c>
      <c r="D6368" s="171">
        <v>720</v>
      </c>
      <c r="E6368" s="171">
        <v>1990</v>
      </c>
      <c r="F6368" s="171">
        <v>3140</v>
      </c>
      <c r="G6368" s="171">
        <v>5795</v>
      </c>
      <c r="H6368" s="165">
        <f t="shared" si="109"/>
        <v>0.34339948231233824</v>
      </c>
    </row>
    <row r="6369" spans="1:8" x14ac:dyDescent="0.3">
      <c r="A6369" s="167" t="s">
        <v>7697</v>
      </c>
      <c r="B6369" s="168" t="s">
        <v>7279</v>
      </c>
      <c r="C6369" s="168" t="s">
        <v>7681</v>
      </c>
      <c r="D6369" s="171">
        <v>1100</v>
      </c>
      <c r="E6369" s="171">
        <v>1930</v>
      </c>
      <c r="F6369" s="171">
        <v>3530</v>
      </c>
      <c r="G6369" s="171">
        <v>7310</v>
      </c>
      <c r="H6369" s="165">
        <f t="shared" si="109"/>
        <v>0.26402188782489738</v>
      </c>
    </row>
    <row r="6370" spans="1:8" x14ac:dyDescent="0.3">
      <c r="A6370" s="167" t="s">
        <v>7697</v>
      </c>
      <c r="B6370" s="168" t="s">
        <v>7280</v>
      </c>
      <c r="C6370" s="168" t="s">
        <v>7681</v>
      </c>
      <c r="D6370" s="171">
        <v>295</v>
      </c>
      <c r="E6370" s="171">
        <v>775</v>
      </c>
      <c r="F6370" s="171">
        <v>1540</v>
      </c>
      <c r="G6370" s="171">
        <v>3575</v>
      </c>
      <c r="H6370" s="165">
        <f t="shared" si="109"/>
        <v>0.21678321678321677</v>
      </c>
    </row>
    <row r="6371" spans="1:8" x14ac:dyDescent="0.3">
      <c r="A6371" s="167" t="s">
        <v>7697</v>
      </c>
      <c r="B6371" s="168" t="s">
        <v>7281</v>
      </c>
      <c r="C6371" s="168" t="s">
        <v>7681</v>
      </c>
      <c r="D6371" s="171">
        <v>360</v>
      </c>
      <c r="E6371" s="171">
        <v>810</v>
      </c>
      <c r="F6371" s="171">
        <v>2355</v>
      </c>
      <c r="G6371" s="171">
        <v>5715</v>
      </c>
      <c r="H6371" s="165">
        <f t="shared" si="109"/>
        <v>0.14173228346456693</v>
      </c>
    </row>
    <row r="6372" spans="1:8" x14ac:dyDescent="0.3">
      <c r="A6372" s="167" t="s">
        <v>7697</v>
      </c>
      <c r="B6372" s="168" t="s">
        <v>7282</v>
      </c>
      <c r="C6372" s="168" t="s">
        <v>7681</v>
      </c>
      <c r="D6372" s="171">
        <v>775</v>
      </c>
      <c r="E6372" s="171">
        <v>1605</v>
      </c>
      <c r="F6372" s="171">
        <v>2040</v>
      </c>
      <c r="G6372" s="171">
        <v>3365</v>
      </c>
      <c r="H6372" s="165">
        <f t="shared" si="109"/>
        <v>0.47696879643387818</v>
      </c>
    </row>
    <row r="6373" spans="1:8" x14ac:dyDescent="0.3">
      <c r="A6373" s="167" t="s">
        <v>7697</v>
      </c>
      <c r="B6373" s="168" t="s">
        <v>7283</v>
      </c>
      <c r="C6373" s="168" t="s">
        <v>7681</v>
      </c>
      <c r="D6373" s="171">
        <v>0</v>
      </c>
      <c r="E6373" s="171">
        <v>0</v>
      </c>
      <c r="F6373" s="171">
        <v>0</v>
      </c>
      <c r="G6373" s="171">
        <v>0</v>
      </c>
      <c r="H6373" s="165" t="e">
        <f t="shared" si="109"/>
        <v>#DIV/0!</v>
      </c>
    </row>
    <row r="6374" spans="1:8" x14ac:dyDescent="0.3">
      <c r="A6374" s="167" t="s">
        <v>7697</v>
      </c>
      <c r="B6374" s="168" t="s">
        <v>7284</v>
      </c>
      <c r="C6374" s="168" t="s">
        <v>7681</v>
      </c>
      <c r="D6374" s="171">
        <v>300</v>
      </c>
      <c r="E6374" s="171">
        <v>370</v>
      </c>
      <c r="F6374" s="171">
        <v>685</v>
      </c>
      <c r="G6374" s="171">
        <v>4950</v>
      </c>
      <c r="H6374" s="165">
        <f t="shared" si="109"/>
        <v>7.4747474747474743E-2</v>
      </c>
    </row>
    <row r="6375" spans="1:8" x14ac:dyDescent="0.3">
      <c r="A6375" s="167" t="s">
        <v>7697</v>
      </c>
      <c r="B6375" s="168" t="s">
        <v>7285</v>
      </c>
      <c r="C6375" s="168" t="s">
        <v>7681</v>
      </c>
      <c r="D6375" s="171">
        <v>320</v>
      </c>
      <c r="E6375" s="171">
        <v>475</v>
      </c>
      <c r="F6375" s="171">
        <v>810</v>
      </c>
      <c r="G6375" s="171">
        <v>1850</v>
      </c>
      <c r="H6375" s="165">
        <f t="shared" si="109"/>
        <v>0.25675675675675674</v>
      </c>
    </row>
    <row r="6376" spans="1:8" x14ac:dyDescent="0.3">
      <c r="A6376" s="167" t="s">
        <v>7697</v>
      </c>
      <c r="B6376" s="168" t="s">
        <v>7286</v>
      </c>
      <c r="C6376" s="168" t="s">
        <v>7681</v>
      </c>
      <c r="D6376" s="171">
        <v>800</v>
      </c>
      <c r="E6376" s="171">
        <v>1210</v>
      </c>
      <c r="F6376" s="171">
        <v>2085</v>
      </c>
      <c r="G6376" s="171">
        <v>5415</v>
      </c>
      <c r="H6376" s="165">
        <f t="shared" si="109"/>
        <v>0.2234533702677747</v>
      </c>
    </row>
    <row r="6377" spans="1:8" x14ac:dyDescent="0.3">
      <c r="A6377" s="167" t="s">
        <v>7697</v>
      </c>
      <c r="B6377" s="168" t="s">
        <v>7287</v>
      </c>
      <c r="C6377" s="168" t="s">
        <v>7681</v>
      </c>
      <c r="D6377" s="171">
        <v>390</v>
      </c>
      <c r="E6377" s="171">
        <v>920</v>
      </c>
      <c r="F6377" s="171">
        <v>1490</v>
      </c>
      <c r="G6377" s="171">
        <v>3480</v>
      </c>
      <c r="H6377" s="165">
        <f t="shared" si="109"/>
        <v>0.26436781609195403</v>
      </c>
    </row>
    <row r="6378" spans="1:8" x14ac:dyDescent="0.3">
      <c r="A6378" s="167" t="s">
        <v>7697</v>
      </c>
      <c r="B6378" s="168" t="s">
        <v>7288</v>
      </c>
      <c r="C6378" s="168" t="s">
        <v>7681</v>
      </c>
      <c r="D6378" s="171">
        <v>965</v>
      </c>
      <c r="E6378" s="171">
        <v>1915</v>
      </c>
      <c r="F6378" s="171">
        <v>2435</v>
      </c>
      <c r="G6378" s="171">
        <v>5005</v>
      </c>
      <c r="H6378" s="165">
        <f t="shared" si="109"/>
        <v>0.3826173826173826</v>
      </c>
    </row>
    <row r="6379" spans="1:8" x14ac:dyDescent="0.3">
      <c r="A6379" s="167" t="s">
        <v>7697</v>
      </c>
      <c r="B6379" s="168" t="s">
        <v>7289</v>
      </c>
      <c r="C6379" s="168" t="s">
        <v>7681</v>
      </c>
      <c r="D6379" s="171">
        <v>850</v>
      </c>
      <c r="E6379" s="171">
        <v>1710</v>
      </c>
      <c r="F6379" s="171">
        <v>2345</v>
      </c>
      <c r="G6379" s="171">
        <v>4650</v>
      </c>
      <c r="H6379" s="165">
        <f t="shared" si="109"/>
        <v>0.36774193548387096</v>
      </c>
    </row>
    <row r="6380" spans="1:8" x14ac:dyDescent="0.3">
      <c r="A6380" s="167" t="s">
        <v>7697</v>
      </c>
      <c r="B6380" s="168" t="s">
        <v>7290</v>
      </c>
      <c r="C6380" s="168" t="s">
        <v>7681</v>
      </c>
      <c r="D6380" s="171">
        <v>410</v>
      </c>
      <c r="E6380" s="171">
        <v>630</v>
      </c>
      <c r="F6380" s="171">
        <v>1600</v>
      </c>
      <c r="G6380" s="171">
        <v>5450</v>
      </c>
      <c r="H6380" s="165">
        <f t="shared" si="109"/>
        <v>0.11559633027522936</v>
      </c>
    </row>
    <row r="6381" spans="1:8" x14ac:dyDescent="0.3">
      <c r="A6381" s="167" t="s">
        <v>7697</v>
      </c>
      <c r="B6381" s="168" t="s">
        <v>7291</v>
      </c>
      <c r="C6381" s="168" t="s">
        <v>7681</v>
      </c>
      <c r="D6381" s="171">
        <v>330</v>
      </c>
      <c r="E6381" s="171">
        <v>470</v>
      </c>
      <c r="F6381" s="171">
        <v>870</v>
      </c>
      <c r="G6381" s="171">
        <v>4150</v>
      </c>
      <c r="H6381" s="165">
        <f t="shared" si="109"/>
        <v>0.11325301204819277</v>
      </c>
    </row>
    <row r="6382" spans="1:8" x14ac:dyDescent="0.3">
      <c r="A6382" s="167" t="s">
        <v>7697</v>
      </c>
      <c r="B6382" s="168" t="s">
        <v>7292</v>
      </c>
      <c r="C6382" s="168" t="s">
        <v>7681</v>
      </c>
      <c r="D6382" s="171">
        <v>260</v>
      </c>
      <c r="E6382" s="171">
        <v>485</v>
      </c>
      <c r="F6382" s="171">
        <v>955</v>
      </c>
      <c r="G6382" s="171">
        <v>6410</v>
      </c>
      <c r="H6382" s="165">
        <f t="shared" si="109"/>
        <v>7.5663026521060842E-2</v>
      </c>
    </row>
    <row r="6383" spans="1:8" x14ac:dyDescent="0.3">
      <c r="A6383" s="167" t="s">
        <v>7697</v>
      </c>
      <c r="B6383" s="168" t="s">
        <v>7293</v>
      </c>
      <c r="C6383" s="168" t="s">
        <v>7681</v>
      </c>
      <c r="D6383" s="171">
        <v>760</v>
      </c>
      <c r="E6383" s="171">
        <v>1010</v>
      </c>
      <c r="F6383" s="171">
        <v>2065</v>
      </c>
      <c r="G6383" s="171">
        <v>5155</v>
      </c>
      <c r="H6383" s="165">
        <f t="shared" si="109"/>
        <v>0.19592628516003879</v>
      </c>
    </row>
    <row r="6384" spans="1:8" x14ac:dyDescent="0.3">
      <c r="A6384" s="167" t="s">
        <v>7697</v>
      </c>
      <c r="B6384" s="168" t="s">
        <v>7294</v>
      </c>
      <c r="C6384" s="168" t="s">
        <v>7681</v>
      </c>
      <c r="D6384" s="171">
        <v>235</v>
      </c>
      <c r="E6384" s="171">
        <v>710</v>
      </c>
      <c r="F6384" s="171">
        <v>1915</v>
      </c>
      <c r="G6384" s="171">
        <v>5375</v>
      </c>
      <c r="H6384" s="165">
        <f t="shared" si="109"/>
        <v>0.13209302325581396</v>
      </c>
    </row>
    <row r="6385" spans="1:8" x14ac:dyDescent="0.3">
      <c r="A6385" s="167" t="s">
        <v>7697</v>
      </c>
      <c r="B6385" s="168" t="s">
        <v>7295</v>
      </c>
      <c r="C6385" s="168" t="s">
        <v>7681</v>
      </c>
      <c r="D6385" s="171">
        <v>20</v>
      </c>
      <c r="E6385" s="171">
        <v>550</v>
      </c>
      <c r="F6385" s="171">
        <v>700</v>
      </c>
      <c r="G6385" s="171">
        <v>3665</v>
      </c>
      <c r="H6385" s="165">
        <f t="shared" si="109"/>
        <v>0.15006821282401092</v>
      </c>
    </row>
    <row r="6386" spans="1:8" x14ac:dyDescent="0.3">
      <c r="A6386" s="167" t="s">
        <v>7697</v>
      </c>
      <c r="B6386" s="168" t="s">
        <v>7296</v>
      </c>
      <c r="C6386" s="168" t="s">
        <v>7681</v>
      </c>
      <c r="D6386" s="171">
        <v>100</v>
      </c>
      <c r="E6386" s="171">
        <v>145</v>
      </c>
      <c r="F6386" s="171">
        <v>470</v>
      </c>
      <c r="G6386" s="171">
        <v>5965</v>
      </c>
      <c r="H6386" s="165">
        <f t="shared" si="109"/>
        <v>2.4308466051969825E-2</v>
      </c>
    </row>
    <row r="6387" spans="1:8" x14ac:dyDescent="0.3">
      <c r="A6387" s="167" t="s">
        <v>7697</v>
      </c>
      <c r="B6387" s="168" t="s">
        <v>7297</v>
      </c>
      <c r="C6387" s="168" t="s">
        <v>7681</v>
      </c>
      <c r="D6387" s="171">
        <v>120</v>
      </c>
      <c r="E6387" s="171">
        <v>505</v>
      </c>
      <c r="F6387" s="171">
        <v>900</v>
      </c>
      <c r="G6387" s="171">
        <v>3070</v>
      </c>
      <c r="H6387" s="165">
        <f t="shared" si="109"/>
        <v>0.16449511400651465</v>
      </c>
    </row>
    <row r="6388" spans="1:8" x14ac:dyDescent="0.3">
      <c r="A6388" s="167" t="s">
        <v>7697</v>
      </c>
      <c r="B6388" s="168" t="s">
        <v>7298</v>
      </c>
      <c r="C6388" s="168" t="s">
        <v>7681</v>
      </c>
      <c r="D6388" s="171">
        <v>330</v>
      </c>
      <c r="E6388" s="171">
        <v>435</v>
      </c>
      <c r="F6388" s="171">
        <v>985</v>
      </c>
      <c r="G6388" s="171">
        <v>2875</v>
      </c>
      <c r="H6388" s="165">
        <f t="shared" si="109"/>
        <v>0.15130434782608695</v>
      </c>
    </row>
    <row r="6389" spans="1:8" x14ac:dyDescent="0.3">
      <c r="A6389" s="167" t="s">
        <v>7697</v>
      </c>
      <c r="B6389" s="168" t="s">
        <v>7299</v>
      </c>
      <c r="C6389" s="168" t="s">
        <v>7681</v>
      </c>
      <c r="D6389" s="171">
        <v>295</v>
      </c>
      <c r="E6389" s="171">
        <v>720</v>
      </c>
      <c r="F6389" s="171">
        <v>1210</v>
      </c>
      <c r="G6389" s="171">
        <v>3990</v>
      </c>
      <c r="H6389" s="165">
        <f t="shared" si="109"/>
        <v>0.18045112781954886</v>
      </c>
    </row>
    <row r="6390" spans="1:8" x14ac:dyDescent="0.3">
      <c r="A6390" s="167" t="s">
        <v>7697</v>
      </c>
      <c r="B6390" s="168" t="s">
        <v>7300</v>
      </c>
      <c r="C6390" s="168" t="s">
        <v>7681</v>
      </c>
      <c r="D6390" s="171">
        <v>90</v>
      </c>
      <c r="E6390" s="171">
        <v>350</v>
      </c>
      <c r="F6390" s="171">
        <v>1220</v>
      </c>
      <c r="G6390" s="171">
        <v>5470</v>
      </c>
      <c r="H6390" s="165">
        <f t="shared" si="109"/>
        <v>6.3985374771480807E-2</v>
      </c>
    </row>
    <row r="6391" spans="1:8" x14ac:dyDescent="0.3">
      <c r="A6391" s="167" t="s">
        <v>7697</v>
      </c>
      <c r="B6391" s="168" t="s">
        <v>7301</v>
      </c>
      <c r="C6391" s="168" t="s">
        <v>7681</v>
      </c>
      <c r="D6391" s="171">
        <v>115</v>
      </c>
      <c r="E6391" s="171">
        <v>575</v>
      </c>
      <c r="F6391" s="171">
        <v>930</v>
      </c>
      <c r="G6391" s="171">
        <v>7605</v>
      </c>
      <c r="H6391" s="165">
        <f t="shared" si="109"/>
        <v>7.5608152531229461E-2</v>
      </c>
    </row>
    <row r="6392" spans="1:8" x14ac:dyDescent="0.3">
      <c r="A6392" s="167" t="s">
        <v>7697</v>
      </c>
      <c r="B6392" s="168" t="s">
        <v>7302</v>
      </c>
      <c r="C6392" s="168" t="s">
        <v>7681</v>
      </c>
      <c r="D6392" s="171">
        <v>170</v>
      </c>
      <c r="E6392" s="171">
        <v>475</v>
      </c>
      <c r="F6392" s="171">
        <v>915</v>
      </c>
      <c r="G6392" s="171">
        <v>5975</v>
      </c>
      <c r="H6392" s="165">
        <f t="shared" si="109"/>
        <v>7.9497907949790794E-2</v>
      </c>
    </row>
    <row r="6393" spans="1:8" x14ac:dyDescent="0.3">
      <c r="A6393" s="167" t="s">
        <v>7697</v>
      </c>
      <c r="B6393" s="168" t="s">
        <v>7303</v>
      </c>
      <c r="C6393" s="168" t="s">
        <v>7681</v>
      </c>
      <c r="D6393" s="171">
        <v>90</v>
      </c>
      <c r="E6393" s="171">
        <v>160</v>
      </c>
      <c r="F6393" s="171">
        <v>280</v>
      </c>
      <c r="G6393" s="171">
        <v>3340</v>
      </c>
      <c r="H6393" s="165">
        <f t="shared" si="109"/>
        <v>4.790419161676647E-2</v>
      </c>
    </row>
    <row r="6394" spans="1:8" x14ac:dyDescent="0.3">
      <c r="A6394" s="167" t="s">
        <v>7697</v>
      </c>
      <c r="B6394" s="168" t="s">
        <v>7304</v>
      </c>
      <c r="C6394" s="168" t="s">
        <v>7681</v>
      </c>
      <c r="D6394" s="171">
        <v>170</v>
      </c>
      <c r="E6394" s="171">
        <v>260</v>
      </c>
      <c r="F6394" s="171">
        <v>1250</v>
      </c>
      <c r="G6394" s="171">
        <v>3150</v>
      </c>
      <c r="H6394" s="165">
        <f t="shared" si="109"/>
        <v>8.2539682539682538E-2</v>
      </c>
    </row>
    <row r="6395" spans="1:8" x14ac:dyDescent="0.3">
      <c r="A6395" s="167" t="s">
        <v>7697</v>
      </c>
      <c r="B6395" s="168" t="s">
        <v>7305</v>
      </c>
      <c r="C6395" s="168" t="s">
        <v>7681</v>
      </c>
      <c r="D6395" s="171">
        <v>145</v>
      </c>
      <c r="E6395" s="171">
        <v>255</v>
      </c>
      <c r="F6395" s="171">
        <v>510</v>
      </c>
      <c r="G6395" s="171">
        <v>2825</v>
      </c>
      <c r="H6395" s="165">
        <f t="shared" si="109"/>
        <v>9.0265486725663716E-2</v>
      </c>
    </row>
    <row r="6396" spans="1:8" x14ac:dyDescent="0.3">
      <c r="A6396" s="167" t="s">
        <v>7697</v>
      </c>
      <c r="B6396" s="168" t="s">
        <v>7306</v>
      </c>
      <c r="C6396" s="168" t="s">
        <v>7681</v>
      </c>
      <c r="D6396" s="171">
        <v>60</v>
      </c>
      <c r="E6396" s="171">
        <v>825</v>
      </c>
      <c r="F6396" s="171">
        <v>1305</v>
      </c>
      <c r="G6396" s="171">
        <v>3705</v>
      </c>
      <c r="H6396" s="165">
        <f t="shared" si="109"/>
        <v>0.22267206477732793</v>
      </c>
    </row>
    <row r="6397" spans="1:8" x14ac:dyDescent="0.3">
      <c r="A6397" s="167" t="s">
        <v>7697</v>
      </c>
      <c r="B6397" s="168" t="s">
        <v>7307</v>
      </c>
      <c r="C6397" s="168" t="s">
        <v>7681</v>
      </c>
      <c r="D6397" s="171">
        <v>1305</v>
      </c>
      <c r="E6397" s="171">
        <v>1880</v>
      </c>
      <c r="F6397" s="171">
        <v>2720</v>
      </c>
      <c r="G6397" s="171">
        <v>5660</v>
      </c>
      <c r="H6397" s="165">
        <f t="shared" si="109"/>
        <v>0.33215547703180209</v>
      </c>
    </row>
    <row r="6398" spans="1:8" x14ac:dyDescent="0.3">
      <c r="A6398" s="167" t="s">
        <v>7697</v>
      </c>
      <c r="B6398" s="168" t="s">
        <v>7308</v>
      </c>
      <c r="C6398" s="168" t="s">
        <v>7681</v>
      </c>
      <c r="D6398" s="171">
        <v>165</v>
      </c>
      <c r="E6398" s="171">
        <v>615</v>
      </c>
      <c r="F6398" s="171">
        <v>1370</v>
      </c>
      <c r="G6398" s="171">
        <v>3325</v>
      </c>
      <c r="H6398" s="165">
        <f t="shared" si="109"/>
        <v>0.18496240601503761</v>
      </c>
    </row>
    <row r="6399" spans="1:8" x14ac:dyDescent="0.3">
      <c r="A6399" s="167" t="s">
        <v>7697</v>
      </c>
      <c r="B6399" s="168" t="s">
        <v>7309</v>
      </c>
      <c r="C6399" s="168" t="s">
        <v>7681</v>
      </c>
      <c r="D6399" s="171">
        <v>235</v>
      </c>
      <c r="E6399" s="171">
        <v>960</v>
      </c>
      <c r="F6399" s="171">
        <v>1545</v>
      </c>
      <c r="G6399" s="171">
        <v>5815</v>
      </c>
      <c r="H6399" s="165">
        <f t="shared" si="109"/>
        <v>0.1650902837489252</v>
      </c>
    </row>
    <row r="6400" spans="1:8" x14ac:dyDescent="0.3">
      <c r="A6400" s="167" t="s">
        <v>7697</v>
      </c>
      <c r="B6400" s="168" t="s">
        <v>7310</v>
      </c>
      <c r="C6400" s="168" t="s">
        <v>7681</v>
      </c>
      <c r="D6400" s="171">
        <v>175</v>
      </c>
      <c r="E6400" s="171">
        <v>440</v>
      </c>
      <c r="F6400" s="171">
        <v>1260</v>
      </c>
      <c r="G6400" s="171">
        <v>5125</v>
      </c>
      <c r="H6400" s="165">
        <f t="shared" si="109"/>
        <v>8.5853658536585373E-2</v>
      </c>
    </row>
    <row r="6401" spans="1:8" x14ac:dyDescent="0.3">
      <c r="A6401" s="167" t="s">
        <v>7697</v>
      </c>
      <c r="B6401" s="168" t="s">
        <v>7311</v>
      </c>
      <c r="C6401" s="168" t="s">
        <v>7681</v>
      </c>
      <c r="D6401" s="171">
        <v>255</v>
      </c>
      <c r="E6401" s="171">
        <v>415</v>
      </c>
      <c r="F6401" s="171">
        <v>1110</v>
      </c>
      <c r="G6401" s="171">
        <v>4890</v>
      </c>
      <c r="H6401" s="165">
        <f t="shared" si="109"/>
        <v>8.4867075664621677E-2</v>
      </c>
    </row>
    <row r="6402" spans="1:8" x14ac:dyDescent="0.3">
      <c r="A6402" s="167" t="s">
        <v>7697</v>
      </c>
      <c r="B6402" s="168" t="s">
        <v>7312</v>
      </c>
      <c r="C6402" s="168" t="s">
        <v>7681</v>
      </c>
      <c r="D6402" s="171">
        <v>890</v>
      </c>
      <c r="E6402" s="171">
        <v>1540</v>
      </c>
      <c r="F6402" s="171">
        <v>2215</v>
      </c>
      <c r="G6402" s="171">
        <v>3370</v>
      </c>
      <c r="H6402" s="165">
        <f t="shared" si="109"/>
        <v>0.45697329376854601</v>
      </c>
    </row>
    <row r="6403" spans="1:8" x14ac:dyDescent="0.3">
      <c r="A6403" s="167" t="s">
        <v>7697</v>
      </c>
      <c r="B6403" s="168" t="s">
        <v>7313</v>
      </c>
      <c r="C6403" s="168" t="s">
        <v>7681</v>
      </c>
      <c r="D6403" s="171">
        <v>1610</v>
      </c>
      <c r="E6403" s="171">
        <v>2005</v>
      </c>
      <c r="F6403" s="171">
        <v>2235</v>
      </c>
      <c r="G6403" s="171">
        <v>2540</v>
      </c>
      <c r="H6403" s="165">
        <f t="shared" si="109"/>
        <v>0.78937007874015752</v>
      </c>
    </row>
    <row r="6404" spans="1:8" x14ac:dyDescent="0.3">
      <c r="A6404" s="167" t="s">
        <v>7697</v>
      </c>
      <c r="B6404" s="168" t="s">
        <v>7314</v>
      </c>
      <c r="C6404" s="168" t="s">
        <v>7681</v>
      </c>
      <c r="D6404" s="171">
        <v>1735</v>
      </c>
      <c r="E6404" s="171">
        <v>2930</v>
      </c>
      <c r="F6404" s="171">
        <v>3705</v>
      </c>
      <c r="G6404" s="171">
        <v>4225</v>
      </c>
      <c r="H6404" s="165">
        <f t="shared" ref="H6404:H6467" si="110">E6404/G6404</f>
        <v>0.69349112426035497</v>
      </c>
    </row>
    <row r="6405" spans="1:8" x14ac:dyDescent="0.3">
      <c r="A6405" s="167" t="s">
        <v>7697</v>
      </c>
      <c r="B6405" s="168" t="s">
        <v>7315</v>
      </c>
      <c r="C6405" s="168" t="s">
        <v>7681</v>
      </c>
      <c r="D6405" s="171">
        <v>510</v>
      </c>
      <c r="E6405" s="171">
        <v>1125</v>
      </c>
      <c r="F6405" s="171">
        <v>1805</v>
      </c>
      <c r="G6405" s="171">
        <v>2225</v>
      </c>
      <c r="H6405" s="165">
        <f t="shared" si="110"/>
        <v>0.5056179775280899</v>
      </c>
    </row>
    <row r="6406" spans="1:8" x14ac:dyDescent="0.3">
      <c r="A6406" s="167" t="s">
        <v>7697</v>
      </c>
      <c r="B6406" s="168" t="s">
        <v>7316</v>
      </c>
      <c r="C6406" s="168" t="s">
        <v>7681</v>
      </c>
      <c r="D6406" s="171">
        <v>1905</v>
      </c>
      <c r="E6406" s="171">
        <v>3325</v>
      </c>
      <c r="F6406" s="171">
        <v>3835</v>
      </c>
      <c r="G6406" s="171">
        <v>4460</v>
      </c>
      <c r="H6406" s="165">
        <f t="shared" si="110"/>
        <v>0.74551569506726456</v>
      </c>
    </row>
    <row r="6407" spans="1:8" x14ac:dyDescent="0.3">
      <c r="A6407" s="167" t="s">
        <v>7697</v>
      </c>
      <c r="B6407" s="168" t="s">
        <v>7317</v>
      </c>
      <c r="C6407" s="168" t="s">
        <v>7681</v>
      </c>
      <c r="D6407" s="171">
        <v>1340</v>
      </c>
      <c r="E6407" s="171">
        <v>2480</v>
      </c>
      <c r="F6407" s="171">
        <v>3030</v>
      </c>
      <c r="G6407" s="171">
        <v>3225</v>
      </c>
      <c r="H6407" s="165">
        <f t="shared" si="110"/>
        <v>0.76899224806201549</v>
      </c>
    </row>
    <row r="6408" spans="1:8" x14ac:dyDescent="0.3">
      <c r="A6408" s="167" t="s">
        <v>7697</v>
      </c>
      <c r="B6408" s="168" t="s">
        <v>7318</v>
      </c>
      <c r="C6408" s="168" t="s">
        <v>7681</v>
      </c>
      <c r="D6408" s="171">
        <v>810</v>
      </c>
      <c r="E6408" s="171">
        <v>2225</v>
      </c>
      <c r="F6408" s="171">
        <v>4610</v>
      </c>
      <c r="G6408" s="171">
        <v>6890</v>
      </c>
      <c r="H6408" s="165">
        <f t="shared" si="110"/>
        <v>0.32293178519593613</v>
      </c>
    </row>
    <row r="6409" spans="1:8" x14ac:dyDescent="0.3">
      <c r="A6409" s="167" t="s">
        <v>7697</v>
      </c>
      <c r="B6409" s="168" t="s">
        <v>7319</v>
      </c>
      <c r="C6409" s="168" t="s">
        <v>7681</v>
      </c>
      <c r="D6409" s="171">
        <v>655</v>
      </c>
      <c r="E6409" s="171">
        <v>2175</v>
      </c>
      <c r="F6409" s="171">
        <v>3185</v>
      </c>
      <c r="G6409" s="171">
        <v>8115</v>
      </c>
      <c r="H6409" s="165">
        <f t="shared" si="110"/>
        <v>0.26802218114602588</v>
      </c>
    </row>
    <row r="6410" spans="1:8" x14ac:dyDescent="0.3">
      <c r="A6410" s="167" t="s">
        <v>7697</v>
      </c>
      <c r="B6410" s="168" t="s">
        <v>7320</v>
      </c>
      <c r="C6410" s="168" t="s">
        <v>7681</v>
      </c>
      <c r="D6410" s="171">
        <v>795</v>
      </c>
      <c r="E6410" s="171">
        <v>2040</v>
      </c>
      <c r="F6410" s="171">
        <v>2595</v>
      </c>
      <c r="G6410" s="171">
        <v>4270</v>
      </c>
      <c r="H6410" s="165">
        <f t="shared" si="110"/>
        <v>0.47775175644028101</v>
      </c>
    </row>
    <row r="6411" spans="1:8" x14ac:dyDescent="0.3">
      <c r="A6411" s="167" t="s">
        <v>7697</v>
      </c>
      <c r="B6411" s="168" t="s">
        <v>7321</v>
      </c>
      <c r="C6411" s="168" t="s">
        <v>7681</v>
      </c>
      <c r="D6411" s="171">
        <v>1065</v>
      </c>
      <c r="E6411" s="171">
        <v>2605</v>
      </c>
      <c r="F6411" s="171">
        <v>3150</v>
      </c>
      <c r="G6411" s="171">
        <v>4445</v>
      </c>
      <c r="H6411" s="165">
        <f t="shared" si="110"/>
        <v>0.58605174353205847</v>
      </c>
    </row>
    <row r="6412" spans="1:8" x14ac:dyDescent="0.3">
      <c r="A6412" s="167" t="s">
        <v>7697</v>
      </c>
      <c r="B6412" s="168" t="s">
        <v>7322</v>
      </c>
      <c r="C6412" s="168" t="s">
        <v>7681</v>
      </c>
      <c r="D6412" s="171">
        <v>565</v>
      </c>
      <c r="E6412" s="171">
        <v>2185</v>
      </c>
      <c r="F6412" s="171">
        <v>3430</v>
      </c>
      <c r="G6412" s="171">
        <v>7190</v>
      </c>
      <c r="H6412" s="165">
        <f t="shared" si="110"/>
        <v>0.30389429763560499</v>
      </c>
    </row>
    <row r="6413" spans="1:8" x14ac:dyDescent="0.3">
      <c r="A6413" s="167" t="s">
        <v>7697</v>
      </c>
      <c r="B6413" s="168" t="s">
        <v>7323</v>
      </c>
      <c r="C6413" s="168" t="s">
        <v>7681</v>
      </c>
      <c r="D6413" s="171">
        <v>1585</v>
      </c>
      <c r="E6413" s="171">
        <v>2725</v>
      </c>
      <c r="F6413" s="171">
        <v>3515</v>
      </c>
      <c r="G6413" s="171">
        <v>5330</v>
      </c>
      <c r="H6413" s="165">
        <f t="shared" si="110"/>
        <v>0.51125703564727953</v>
      </c>
    </row>
    <row r="6414" spans="1:8" x14ac:dyDescent="0.3">
      <c r="A6414" s="167" t="s">
        <v>7697</v>
      </c>
      <c r="B6414" s="168" t="s">
        <v>7324</v>
      </c>
      <c r="C6414" s="168" t="s">
        <v>7681</v>
      </c>
      <c r="D6414" s="171">
        <v>290</v>
      </c>
      <c r="E6414" s="171">
        <v>650</v>
      </c>
      <c r="F6414" s="171">
        <v>1295</v>
      </c>
      <c r="G6414" s="171">
        <v>2355</v>
      </c>
      <c r="H6414" s="165">
        <f t="shared" si="110"/>
        <v>0.27600849256900212</v>
      </c>
    </row>
    <row r="6415" spans="1:8" x14ac:dyDescent="0.3">
      <c r="A6415" s="167" t="s">
        <v>7697</v>
      </c>
      <c r="B6415" s="168" t="s">
        <v>7325</v>
      </c>
      <c r="C6415" s="168" t="s">
        <v>7681</v>
      </c>
      <c r="D6415" s="171">
        <v>1505</v>
      </c>
      <c r="E6415" s="171">
        <v>2690</v>
      </c>
      <c r="F6415" s="171">
        <v>2945</v>
      </c>
      <c r="G6415" s="171">
        <v>4585</v>
      </c>
      <c r="H6415" s="165">
        <f t="shared" si="110"/>
        <v>0.58669574700109051</v>
      </c>
    </row>
    <row r="6416" spans="1:8" x14ac:dyDescent="0.3">
      <c r="A6416" s="167" t="s">
        <v>7697</v>
      </c>
      <c r="B6416" s="168" t="s">
        <v>7326</v>
      </c>
      <c r="C6416" s="168" t="s">
        <v>7681</v>
      </c>
      <c r="D6416" s="171">
        <v>835</v>
      </c>
      <c r="E6416" s="171">
        <v>1425</v>
      </c>
      <c r="F6416" s="171">
        <v>1635</v>
      </c>
      <c r="G6416" s="171">
        <v>1725</v>
      </c>
      <c r="H6416" s="165">
        <f t="shared" si="110"/>
        <v>0.82608695652173914</v>
      </c>
    </row>
    <row r="6417" spans="1:8" x14ac:dyDescent="0.3">
      <c r="A6417" s="167" t="s">
        <v>7697</v>
      </c>
      <c r="B6417" s="168" t="s">
        <v>7327</v>
      </c>
      <c r="C6417" s="168" t="s">
        <v>7681</v>
      </c>
      <c r="D6417" s="171">
        <v>485</v>
      </c>
      <c r="E6417" s="171">
        <v>690</v>
      </c>
      <c r="F6417" s="171">
        <v>1190</v>
      </c>
      <c r="G6417" s="171">
        <v>1675</v>
      </c>
      <c r="H6417" s="165">
        <f t="shared" si="110"/>
        <v>0.41194029850746267</v>
      </c>
    </row>
    <row r="6418" spans="1:8" x14ac:dyDescent="0.3">
      <c r="A6418" s="167" t="s">
        <v>7697</v>
      </c>
      <c r="B6418" s="168" t="s">
        <v>7328</v>
      </c>
      <c r="C6418" s="168" t="s">
        <v>7681</v>
      </c>
      <c r="D6418" s="171">
        <v>1290</v>
      </c>
      <c r="E6418" s="171">
        <v>2070</v>
      </c>
      <c r="F6418" s="171">
        <v>2445</v>
      </c>
      <c r="G6418" s="171">
        <v>2980</v>
      </c>
      <c r="H6418" s="165">
        <f t="shared" si="110"/>
        <v>0.69463087248322153</v>
      </c>
    </row>
    <row r="6419" spans="1:8" x14ac:dyDescent="0.3">
      <c r="A6419" s="167" t="s">
        <v>7697</v>
      </c>
      <c r="B6419" s="168" t="s">
        <v>7329</v>
      </c>
      <c r="C6419" s="168" t="s">
        <v>7681</v>
      </c>
      <c r="D6419" s="171">
        <v>1305</v>
      </c>
      <c r="E6419" s="171">
        <v>2070</v>
      </c>
      <c r="F6419" s="171">
        <v>2985</v>
      </c>
      <c r="G6419" s="171">
        <v>3510</v>
      </c>
      <c r="H6419" s="165">
        <f t="shared" si="110"/>
        <v>0.58974358974358976</v>
      </c>
    </row>
    <row r="6420" spans="1:8" x14ac:dyDescent="0.3">
      <c r="A6420" s="167" t="s">
        <v>7697</v>
      </c>
      <c r="B6420" s="168" t="s">
        <v>7330</v>
      </c>
      <c r="C6420" s="168" t="s">
        <v>7681</v>
      </c>
      <c r="D6420" s="171">
        <v>745</v>
      </c>
      <c r="E6420" s="171">
        <v>2005</v>
      </c>
      <c r="F6420" s="171">
        <v>3385</v>
      </c>
      <c r="G6420" s="171">
        <v>4030</v>
      </c>
      <c r="H6420" s="165">
        <f t="shared" si="110"/>
        <v>0.4975186104218362</v>
      </c>
    </row>
    <row r="6421" spans="1:8" x14ac:dyDescent="0.3">
      <c r="A6421" s="167" t="s">
        <v>7697</v>
      </c>
      <c r="B6421" s="168" t="s">
        <v>7331</v>
      </c>
      <c r="C6421" s="168" t="s">
        <v>7681</v>
      </c>
      <c r="D6421" s="171">
        <v>1795</v>
      </c>
      <c r="E6421" s="171">
        <v>3335</v>
      </c>
      <c r="F6421" s="171">
        <v>4515</v>
      </c>
      <c r="G6421" s="171">
        <v>5505</v>
      </c>
      <c r="H6421" s="165">
        <f t="shared" si="110"/>
        <v>0.60581289736603083</v>
      </c>
    </row>
    <row r="6422" spans="1:8" x14ac:dyDescent="0.3">
      <c r="A6422" s="167" t="s">
        <v>7697</v>
      </c>
      <c r="B6422" s="168" t="s">
        <v>7332</v>
      </c>
      <c r="C6422" s="168" t="s">
        <v>7681</v>
      </c>
      <c r="D6422" s="171">
        <v>1385</v>
      </c>
      <c r="E6422" s="171">
        <v>2590</v>
      </c>
      <c r="F6422" s="171">
        <v>3655</v>
      </c>
      <c r="G6422" s="171">
        <v>5020</v>
      </c>
      <c r="H6422" s="165">
        <f t="shared" si="110"/>
        <v>0.51593625498007967</v>
      </c>
    </row>
    <row r="6423" spans="1:8" x14ac:dyDescent="0.3">
      <c r="A6423" s="167" t="s">
        <v>7697</v>
      </c>
      <c r="B6423" s="168" t="s">
        <v>7333</v>
      </c>
      <c r="C6423" s="168" t="s">
        <v>7681</v>
      </c>
      <c r="D6423" s="171">
        <v>530</v>
      </c>
      <c r="E6423" s="171">
        <v>705</v>
      </c>
      <c r="F6423" s="171">
        <v>1070</v>
      </c>
      <c r="G6423" s="171">
        <v>1465</v>
      </c>
      <c r="H6423" s="165">
        <f t="shared" si="110"/>
        <v>0.48122866894197952</v>
      </c>
    </row>
    <row r="6424" spans="1:8" x14ac:dyDescent="0.3">
      <c r="A6424" s="167" t="s">
        <v>7697</v>
      </c>
      <c r="B6424" s="168" t="s">
        <v>7334</v>
      </c>
      <c r="C6424" s="168" t="s">
        <v>7681</v>
      </c>
      <c r="D6424" s="171">
        <v>1405</v>
      </c>
      <c r="E6424" s="171">
        <v>1965</v>
      </c>
      <c r="F6424" s="171">
        <v>2515</v>
      </c>
      <c r="G6424" s="171">
        <v>3120</v>
      </c>
      <c r="H6424" s="165">
        <f t="shared" si="110"/>
        <v>0.62980769230769229</v>
      </c>
    </row>
    <row r="6425" spans="1:8" x14ac:dyDescent="0.3">
      <c r="A6425" s="167" t="s">
        <v>7697</v>
      </c>
      <c r="B6425" s="168" t="s">
        <v>7335</v>
      </c>
      <c r="C6425" s="168" t="s">
        <v>7681</v>
      </c>
      <c r="D6425" s="171">
        <v>2300</v>
      </c>
      <c r="E6425" s="171">
        <v>2845</v>
      </c>
      <c r="F6425" s="171">
        <v>3050</v>
      </c>
      <c r="G6425" s="171">
        <v>3410</v>
      </c>
      <c r="H6425" s="165">
        <f t="shared" si="110"/>
        <v>0.83431085043988273</v>
      </c>
    </row>
    <row r="6426" spans="1:8" x14ac:dyDescent="0.3">
      <c r="A6426" s="167" t="s">
        <v>7697</v>
      </c>
      <c r="B6426" s="168" t="s">
        <v>7336</v>
      </c>
      <c r="C6426" s="168" t="s">
        <v>7681</v>
      </c>
      <c r="D6426" s="171">
        <v>1125</v>
      </c>
      <c r="E6426" s="171">
        <v>1325</v>
      </c>
      <c r="F6426" s="171">
        <v>1725</v>
      </c>
      <c r="G6426" s="171">
        <v>1900</v>
      </c>
      <c r="H6426" s="165">
        <f t="shared" si="110"/>
        <v>0.69736842105263153</v>
      </c>
    </row>
    <row r="6427" spans="1:8" x14ac:dyDescent="0.3">
      <c r="A6427" s="167" t="s">
        <v>7697</v>
      </c>
      <c r="B6427" s="168" t="s">
        <v>7337</v>
      </c>
      <c r="C6427" s="168" t="s">
        <v>7681</v>
      </c>
      <c r="D6427" s="171">
        <v>1590</v>
      </c>
      <c r="E6427" s="171">
        <v>2690</v>
      </c>
      <c r="F6427" s="171">
        <v>3625</v>
      </c>
      <c r="G6427" s="171">
        <v>4475</v>
      </c>
      <c r="H6427" s="165">
        <f t="shared" si="110"/>
        <v>0.60111731843575422</v>
      </c>
    </row>
    <row r="6428" spans="1:8" x14ac:dyDescent="0.3">
      <c r="A6428" s="167" t="s">
        <v>7697</v>
      </c>
      <c r="B6428" s="168" t="s">
        <v>7338</v>
      </c>
      <c r="C6428" s="168" t="s">
        <v>7681</v>
      </c>
      <c r="D6428" s="171">
        <v>925</v>
      </c>
      <c r="E6428" s="171">
        <v>1875</v>
      </c>
      <c r="F6428" s="171">
        <v>2885</v>
      </c>
      <c r="G6428" s="171">
        <v>4660</v>
      </c>
      <c r="H6428" s="165">
        <f t="shared" si="110"/>
        <v>0.40236051502145925</v>
      </c>
    </row>
    <row r="6429" spans="1:8" x14ac:dyDescent="0.3">
      <c r="A6429" s="167" t="s">
        <v>7697</v>
      </c>
      <c r="B6429" s="168" t="s">
        <v>7339</v>
      </c>
      <c r="C6429" s="168" t="s">
        <v>7681</v>
      </c>
      <c r="D6429" s="171">
        <v>1525</v>
      </c>
      <c r="E6429" s="171">
        <v>2160</v>
      </c>
      <c r="F6429" s="171">
        <v>2945</v>
      </c>
      <c r="G6429" s="171">
        <v>4695</v>
      </c>
      <c r="H6429" s="165">
        <f t="shared" si="110"/>
        <v>0.46006389776357826</v>
      </c>
    </row>
    <row r="6430" spans="1:8" x14ac:dyDescent="0.3">
      <c r="A6430" s="167" t="s">
        <v>7697</v>
      </c>
      <c r="B6430" s="168" t="s">
        <v>7340</v>
      </c>
      <c r="C6430" s="168" t="s">
        <v>7681</v>
      </c>
      <c r="D6430" s="171">
        <v>1960</v>
      </c>
      <c r="E6430" s="171">
        <v>2775</v>
      </c>
      <c r="F6430" s="171">
        <v>4650</v>
      </c>
      <c r="G6430" s="171">
        <v>5860</v>
      </c>
      <c r="H6430" s="165">
        <f t="shared" si="110"/>
        <v>0.4735494880546075</v>
      </c>
    </row>
    <row r="6431" spans="1:8" x14ac:dyDescent="0.3">
      <c r="A6431" s="167" t="s">
        <v>7697</v>
      </c>
      <c r="B6431" s="168" t="s">
        <v>7341</v>
      </c>
      <c r="C6431" s="168" t="s">
        <v>7681</v>
      </c>
      <c r="D6431" s="171">
        <v>1510</v>
      </c>
      <c r="E6431" s="171">
        <v>2525</v>
      </c>
      <c r="F6431" s="171">
        <v>3015</v>
      </c>
      <c r="G6431" s="171">
        <v>3495</v>
      </c>
      <c r="H6431" s="165">
        <f t="shared" si="110"/>
        <v>0.72246065808297566</v>
      </c>
    </row>
    <row r="6432" spans="1:8" x14ac:dyDescent="0.3">
      <c r="A6432" s="167" t="s">
        <v>7697</v>
      </c>
      <c r="B6432" s="168" t="s">
        <v>7342</v>
      </c>
      <c r="C6432" s="168" t="s">
        <v>7681</v>
      </c>
      <c r="D6432" s="171">
        <v>1065</v>
      </c>
      <c r="E6432" s="171">
        <v>1630</v>
      </c>
      <c r="F6432" s="171">
        <v>1835</v>
      </c>
      <c r="G6432" s="171">
        <v>3200</v>
      </c>
      <c r="H6432" s="165">
        <f t="shared" si="110"/>
        <v>0.50937500000000002</v>
      </c>
    </row>
    <row r="6433" spans="1:8" x14ac:dyDescent="0.3">
      <c r="A6433" s="167" t="s">
        <v>7697</v>
      </c>
      <c r="B6433" s="168" t="s">
        <v>7343</v>
      </c>
      <c r="C6433" s="168" t="s">
        <v>7681</v>
      </c>
      <c r="D6433" s="171">
        <v>1390</v>
      </c>
      <c r="E6433" s="171">
        <v>2775</v>
      </c>
      <c r="F6433" s="171">
        <v>3330</v>
      </c>
      <c r="G6433" s="171">
        <v>4230</v>
      </c>
      <c r="H6433" s="165">
        <f t="shared" si="110"/>
        <v>0.65602836879432624</v>
      </c>
    </row>
    <row r="6434" spans="1:8" x14ac:dyDescent="0.3">
      <c r="A6434" s="167" t="s">
        <v>7697</v>
      </c>
      <c r="B6434" s="168" t="s">
        <v>7344</v>
      </c>
      <c r="C6434" s="168" t="s">
        <v>7681</v>
      </c>
      <c r="D6434" s="171">
        <v>2445</v>
      </c>
      <c r="E6434" s="171">
        <v>3155</v>
      </c>
      <c r="F6434" s="171">
        <v>3580</v>
      </c>
      <c r="G6434" s="171">
        <v>4365</v>
      </c>
      <c r="H6434" s="165">
        <f t="shared" si="110"/>
        <v>0.72279495990836196</v>
      </c>
    </row>
    <row r="6435" spans="1:8" x14ac:dyDescent="0.3">
      <c r="A6435" s="167" t="s">
        <v>7697</v>
      </c>
      <c r="B6435" s="168" t="s">
        <v>7345</v>
      </c>
      <c r="C6435" s="168" t="s">
        <v>7681</v>
      </c>
      <c r="D6435" s="171">
        <v>3545</v>
      </c>
      <c r="E6435" s="171">
        <v>4340</v>
      </c>
      <c r="F6435" s="171">
        <v>5050</v>
      </c>
      <c r="G6435" s="171">
        <v>5625</v>
      </c>
      <c r="H6435" s="165">
        <f t="shared" si="110"/>
        <v>0.77155555555555555</v>
      </c>
    </row>
    <row r="6436" spans="1:8" x14ac:dyDescent="0.3">
      <c r="A6436" s="167" t="s">
        <v>7697</v>
      </c>
      <c r="B6436" s="168" t="s">
        <v>7346</v>
      </c>
      <c r="C6436" s="168" t="s">
        <v>7681</v>
      </c>
      <c r="D6436" s="171">
        <v>1320</v>
      </c>
      <c r="E6436" s="171">
        <v>2020</v>
      </c>
      <c r="F6436" s="171">
        <v>2985</v>
      </c>
      <c r="G6436" s="171">
        <v>3330</v>
      </c>
      <c r="H6436" s="165">
        <f t="shared" si="110"/>
        <v>0.60660660660660659</v>
      </c>
    </row>
    <row r="6437" spans="1:8" x14ac:dyDescent="0.3">
      <c r="A6437" s="167" t="s">
        <v>7697</v>
      </c>
      <c r="B6437" s="168" t="s">
        <v>7347</v>
      </c>
      <c r="C6437" s="168" t="s">
        <v>7681</v>
      </c>
      <c r="D6437" s="171">
        <v>1025</v>
      </c>
      <c r="E6437" s="171">
        <v>1835</v>
      </c>
      <c r="F6437" s="171">
        <v>2735</v>
      </c>
      <c r="G6437" s="171">
        <v>3655</v>
      </c>
      <c r="H6437" s="165">
        <f t="shared" si="110"/>
        <v>0.50205198358413128</v>
      </c>
    </row>
    <row r="6438" spans="1:8" x14ac:dyDescent="0.3">
      <c r="A6438" s="167" t="s">
        <v>7697</v>
      </c>
      <c r="B6438" s="168" t="s">
        <v>7348</v>
      </c>
      <c r="C6438" s="168" t="s">
        <v>7681</v>
      </c>
      <c r="D6438" s="171">
        <v>2150</v>
      </c>
      <c r="E6438" s="171">
        <v>3080</v>
      </c>
      <c r="F6438" s="171">
        <v>3835</v>
      </c>
      <c r="G6438" s="171">
        <v>5095</v>
      </c>
      <c r="H6438" s="165">
        <f t="shared" si="110"/>
        <v>0.60451422963689894</v>
      </c>
    </row>
    <row r="6439" spans="1:8" x14ac:dyDescent="0.3">
      <c r="A6439" s="167" t="s">
        <v>7697</v>
      </c>
      <c r="B6439" s="168" t="s">
        <v>7349</v>
      </c>
      <c r="C6439" s="168" t="s">
        <v>7681</v>
      </c>
      <c r="D6439" s="171">
        <v>1985</v>
      </c>
      <c r="E6439" s="171">
        <v>2890</v>
      </c>
      <c r="F6439" s="171">
        <v>4100</v>
      </c>
      <c r="G6439" s="171">
        <v>5985</v>
      </c>
      <c r="H6439" s="165">
        <f t="shared" si="110"/>
        <v>0.4828738512949039</v>
      </c>
    </row>
    <row r="6440" spans="1:8" x14ac:dyDescent="0.3">
      <c r="A6440" s="167" t="s">
        <v>7697</v>
      </c>
      <c r="B6440" s="168" t="s">
        <v>7350</v>
      </c>
      <c r="C6440" s="168" t="s">
        <v>7681</v>
      </c>
      <c r="D6440" s="171">
        <v>1495</v>
      </c>
      <c r="E6440" s="171">
        <v>3070</v>
      </c>
      <c r="F6440" s="171">
        <v>3740</v>
      </c>
      <c r="G6440" s="171">
        <v>5285</v>
      </c>
      <c r="H6440" s="165">
        <f t="shared" si="110"/>
        <v>0.58088930936613059</v>
      </c>
    </row>
    <row r="6441" spans="1:8" x14ac:dyDescent="0.3">
      <c r="A6441" s="167" t="s">
        <v>7697</v>
      </c>
      <c r="B6441" s="168" t="s">
        <v>7351</v>
      </c>
      <c r="C6441" s="168" t="s">
        <v>7681</v>
      </c>
      <c r="D6441" s="171">
        <v>1650</v>
      </c>
      <c r="E6441" s="171">
        <v>2165</v>
      </c>
      <c r="F6441" s="171">
        <v>3030</v>
      </c>
      <c r="G6441" s="171">
        <v>3950</v>
      </c>
      <c r="H6441" s="165">
        <f t="shared" si="110"/>
        <v>0.54810126582278484</v>
      </c>
    </row>
    <row r="6442" spans="1:8" x14ac:dyDescent="0.3">
      <c r="A6442" s="167" t="s">
        <v>7697</v>
      </c>
      <c r="B6442" s="168" t="s">
        <v>7352</v>
      </c>
      <c r="C6442" s="168" t="s">
        <v>7681</v>
      </c>
      <c r="D6442" s="171">
        <v>3220</v>
      </c>
      <c r="E6442" s="171">
        <v>5860</v>
      </c>
      <c r="F6442" s="171">
        <v>6905</v>
      </c>
      <c r="G6442" s="171">
        <v>7740</v>
      </c>
      <c r="H6442" s="165">
        <f t="shared" si="110"/>
        <v>0.75710594315245483</v>
      </c>
    </row>
    <row r="6443" spans="1:8" x14ac:dyDescent="0.3">
      <c r="A6443" s="167" t="s">
        <v>7697</v>
      </c>
      <c r="B6443" s="168" t="s">
        <v>7353</v>
      </c>
      <c r="C6443" s="168" t="s">
        <v>7681</v>
      </c>
      <c r="D6443" s="171">
        <v>0</v>
      </c>
      <c r="E6443" s="171">
        <v>0</v>
      </c>
      <c r="F6443" s="171">
        <v>0</v>
      </c>
      <c r="G6443" s="171">
        <v>0</v>
      </c>
      <c r="H6443" s="165" t="e">
        <f t="shared" si="110"/>
        <v>#DIV/0!</v>
      </c>
    </row>
    <row r="6444" spans="1:8" x14ac:dyDescent="0.3">
      <c r="A6444" s="167" t="s">
        <v>7697</v>
      </c>
      <c r="B6444" s="168" t="s">
        <v>7354</v>
      </c>
      <c r="C6444" s="168" t="s">
        <v>7681</v>
      </c>
      <c r="D6444" s="171">
        <v>0</v>
      </c>
      <c r="E6444" s="171">
        <v>0</v>
      </c>
      <c r="F6444" s="171">
        <v>0</v>
      </c>
      <c r="G6444" s="171">
        <v>0</v>
      </c>
      <c r="H6444" s="165" t="e">
        <f t="shared" si="110"/>
        <v>#DIV/0!</v>
      </c>
    </row>
    <row r="6445" spans="1:8" x14ac:dyDescent="0.3">
      <c r="A6445" s="167" t="s">
        <v>7697</v>
      </c>
      <c r="B6445" s="168" t="s">
        <v>7355</v>
      </c>
      <c r="C6445" s="168" t="s">
        <v>7681</v>
      </c>
      <c r="D6445" s="171">
        <v>0</v>
      </c>
      <c r="E6445" s="171">
        <v>0</v>
      </c>
      <c r="F6445" s="171">
        <v>0</v>
      </c>
      <c r="G6445" s="171">
        <v>0</v>
      </c>
      <c r="H6445" s="165" t="e">
        <f t="shared" si="110"/>
        <v>#DIV/0!</v>
      </c>
    </row>
    <row r="6446" spans="1:8" x14ac:dyDescent="0.3">
      <c r="A6446" s="167" t="s">
        <v>7697</v>
      </c>
      <c r="B6446" s="168" t="s">
        <v>7356</v>
      </c>
      <c r="C6446" s="168" t="s">
        <v>7681</v>
      </c>
      <c r="D6446" s="171">
        <v>0</v>
      </c>
      <c r="E6446" s="171">
        <v>0</v>
      </c>
      <c r="F6446" s="171">
        <v>0</v>
      </c>
      <c r="G6446" s="171">
        <v>0</v>
      </c>
      <c r="H6446" s="165" t="e">
        <f t="shared" si="110"/>
        <v>#DIV/0!</v>
      </c>
    </row>
    <row r="6447" spans="1:8" x14ac:dyDescent="0.3">
      <c r="A6447" s="167" t="s">
        <v>7697</v>
      </c>
      <c r="B6447" s="168" t="s">
        <v>7357</v>
      </c>
      <c r="C6447" s="168" t="s">
        <v>7681</v>
      </c>
      <c r="D6447" s="171">
        <v>0</v>
      </c>
      <c r="E6447" s="171">
        <v>0</v>
      </c>
      <c r="F6447" s="171">
        <v>0</v>
      </c>
      <c r="G6447" s="171">
        <v>0</v>
      </c>
      <c r="H6447" s="165" t="e">
        <f t="shared" si="110"/>
        <v>#DIV/0!</v>
      </c>
    </row>
    <row r="6448" spans="1:8" x14ac:dyDescent="0.3">
      <c r="A6448" s="167" t="s">
        <v>7697</v>
      </c>
      <c r="B6448" s="168" t="s">
        <v>7358</v>
      </c>
      <c r="C6448" s="168" t="s">
        <v>7682</v>
      </c>
      <c r="D6448" s="171">
        <v>1000</v>
      </c>
      <c r="E6448" s="171">
        <v>1730</v>
      </c>
      <c r="F6448" s="171">
        <v>2445</v>
      </c>
      <c r="G6448" s="171">
        <v>4270</v>
      </c>
      <c r="H6448" s="165">
        <f t="shared" si="110"/>
        <v>0.40515222482435598</v>
      </c>
    </row>
    <row r="6449" spans="1:8" x14ac:dyDescent="0.3">
      <c r="A6449" s="167" t="s">
        <v>7697</v>
      </c>
      <c r="B6449" s="168" t="s">
        <v>7359</v>
      </c>
      <c r="C6449" s="168" t="s">
        <v>7682</v>
      </c>
      <c r="D6449" s="171">
        <v>625</v>
      </c>
      <c r="E6449" s="171">
        <v>1395</v>
      </c>
      <c r="F6449" s="171">
        <v>1770</v>
      </c>
      <c r="G6449" s="171">
        <v>3040</v>
      </c>
      <c r="H6449" s="165">
        <f t="shared" si="110"/>
        <v>0.45888157894736842</v>
      </c>
    </row>
    <row r="6450" spans="1:8" x14ac:dyDescent="0.3">
      <c r="A6450" s="167" t="s">
        <v>7697</v>
      </c>
      <c r="B6450" s="168" t="s">
        <v>7360</v>
      </c>
      <c r="C6450" s="168" t="s">
        <v>7682</v>
      </c>
      <c r="D6450" s="171">
        <v>1165</v>
      </c>
      <c r="E6450" s="171">
        <v>2265</v>
      </c>
      <c r="F6450" s="171">
        <v>3570</v>
      </c>
      <c r="G6450" s="171">
        <v>5735</v>
      </c>
      <c r="H6450" s="165">
        <f t="shared" si="110"/>
        <v>0.39494333042720142</v>
      </c>
    </row>
    <row r="6451" spans="1:8" x14ac:dyDescent="0.3">
      <c r="A6451" s="167" t="s">
        <v>7697</v>
      </c>
      <c r="B6451" s="168" t="s">
        <v>7361</v>
      </c>
      <c r="C6451" s="168" t="s">
        <v>7682</v>
      </c>
      <c r="D6451" s="171">
        <v>405</v>
      </c>
      <c r="E6451" s="171">
        <v>680</v>
      </c>
      <c r="F6451" s="171">
        <v>1055</v>
      </c>
      <c r="G6451" s="171">
        <v>2080</v>
      </c>
      <c r="H6451" s="165">
        <f t="shared" si="110"/>
        <v>0.32692307692307693</v>
      </c>
    </row>
    <row r="6452" spans="1:8" x14ac:dyDescent="0.3">
      <c r="A6452" s="167" t="s">
        <v>7697</v>
      </c>
      <c r="B6452" s="168" t="s">
        <v>7362</v>
      </c>
      <c r="C6452" s="168" t="s">
        <v>7682</v>
      </c>
      <c r="D6452" s="171">
        <v>590</v>
      </c>
      <c r="E6452" s="171">
        <v>1700</v>
      </c>
      <c r="F6452" s="171">
        <v>2750</v>
      </c>
      <c r="G6452" s="171">
        <v>4600</v>
      </c>
      <c r="H6452" s="165">
        <f t="shared" si="110"/>
        <v>0.36956521739130432</v>
      </c>
    </row>
    <row r="6453" spans="1:8" x14ac:dyDescent="0.3">
      <c r="A6453" s="167" t="s">
        <v>7697</v>
      </c>
      <c r="B6453" s="168" t="s">
        <v>7363</v>
      </c>
      <c r="C6453" s="168" t="s">
        <v>7683</v>
      </c>
      <c r="D6453" s="171">
        <v>630</v>
      </c>
      <c r="E6453" s="171">
        <v>1255</v>
      </c>
      <c r="F6453" s="171">
        <v>2515</v>
      </c>
      <c r="G6453" s="171">
        <v>4710</v>
      </c>
      <c r="H6453" s="165">
        <f t="shared" si="110"/>
        <v>0.26645435244161358</v>
      </c>
    </row>
    <row r="6454" spans="1:8" x14ac:dyDescent="0.3">
      <c r="A6454" s="167" t="s">
        <v>7697</v>
      </c>
      <c r="B6454" s="168" t="s">
        <v>7364</v>
      </c>
      <c r="C6454" s="168" t="s">
        <v>7683</v>
      </c>
      <c r="D6454" s="171">
        <v>565</v>
      </c>
      <c r="E6454" s="171">
        <v>850</v>
      </c>
      <c r="F6454" s="171">
        <v>1075</v>
      </c>
      <c r="G6454" s="171">
        <v>2030</v>
      </c>
      <c r="H6454" s="165">
        <f t="shared" si="110"/>
        <v>0.41871921182266009</v>
      </c>
    </row>
    <row r="6455" spans="1:8" x14ac:dyDescent="0.3">
      <c r="A6455" s="167" t="s">
        <v>7697</v>
      </c>
      <c r="B6455" s="168" t="s">
        <v>7365</v>
      </c>
      <c r="C6455" s="168" t="s">
        <v>7683</v>
      </c>
      <c r="D6455" s="171">
        <v>425</v>
      </c>
      <c r="E6455" s="171">
        <v>825</v>
      </c>
      <c r="F6455" s="171">
        <v>1460</v>
      </c>
      <c r="G6455" s="171">
        <v>2540</v>
      </c>
      <c r="H6455" s="165">
        <f t="shared" si="110"/>
        <v>0.32480314960629919</v>
      </c>
    </row>
    <row r="6456" spans="1:8" x14ac:dyDescent="0.3">
      <c r="A6456" s="167" t="s">
        <v>7697</v>
      </c>
      <c r="B6456" s="168" t="s">
        <v>7366</v>
      </c>
      <c r="C6456" s="168" t="s">
        <v>7683</v>
      </c>
      <c r="D6456" s="171">
        <v>960</v>
      </c>
      <c r="E6456" s="171">
        <v>1500</v>
      </c>
      <c r="F6456" s="171">
        <v>2040</v>
      </c>
      <c r="G6456" s="171">
        <v>4150</v>
      </c>
      <c r="H6456" s="165">
        <f t="shared" si="110"/>
        <v>0.36144578313253012</v>
      </c>
    </row>
    <row r="6457" spans="1:8" x14ac:dyDescent="0.3">
      <c r="A6457" s="167" t="s">
        <v>7697</v>
      </c>
      <c r="B6457" s="168" t="s">
        <v>7367</v>
      </c>
      <c r="C6457" s="168" t="s">
        <v>7683</v>
      </c>
      <c r="D6457" s="171">
        <v>0</v>
      </c>
      <c r="E6457" s="171">
        <v>0</v>
      </c>
      <c r="F6457" s="171">
        <v>0</v>
      </c>
      <c r="G6457" s="171">
        <v>0</v>
      </c>
      <c r="H6457" s="165" t="e">
        <f t="shared" si="110"/>
        <v>#DIV/0!</v>
      </c>
    </row>
    <row r="6458" spans="1:8" x14ac:dyDescent="0.3">
      <c r="A6458" s="167" t="s">
        <v>7697</v>
      </c>
      <c r="B6458" s="168" t="s">
        <v>7368</v>
      </c>
      <c r="C6458" s="168" t="s">
        <v>7683</v>
      </c>
      <c r="D6458" s="171">
        <v>0</v>
      </c>
      <c r="E6458" s="171">
        <v>0</v>
      </c>
      <c r="F6458" s="171">
        <v>0</v>
      </c>
      <c r="G6458" s="171">
        <v>0</v>
      </c>
      <c r="H6458" s="165" t="e">
        <f t="shared" si="110"/>
        <v>#DIV/0!</v>
      </c>
    </row>
    <row r="6459" spans="1:8" x14ac:dyDescent="0.3">
      <c r="A6459" s="167" t="s">
        <v>7697</v>
      </c>
      <c r="B6459" s="168" t="s">
        <v>7369</v>
      </c>
      <c r="C6459" s="168" t="s">
        <v>7684</v>
      </c>
      <c r="D6459" s="171">
        <v>1115</v>
      </c>
      <c r="E6459" s="171">
        <v>1535</v>
      </c>
      <c r="F6459" s="171">
        <v>1785</v>
      </c>
      <c r="G6459" s="171">
        <v>2120</v>
      </c>
      <c r="H6459" s="165">
        <f t="shared" si="110"/>
        <v>0.72405660377358494</v>
      </c>
    </row>
    <row r="6460" spans="1:8" x14ac:dyDescent="0.3">
      <c r="A6460" s="167" t="s">
        <v>7697</v>
      </c>
      <c r="B6460" s="168" t="s">
        <v>7370</v>
      </c>
      <c r="C6460" s="168" t="s">
        <v>7684</v>
      </c>
      <c r="D6460" s="171">
        <v>690</v>
      </c>
      <c r="E6460" s="171">
        <v>1450</v>
      </c>
      <c r="F6460" s="171">
        <v>2170</v>
      </c>
      <c r="G6460" s="171">
        <v>2695</v>
      </c>
      <c r="H6460" s="165">
        <f t="shared" si="110"/>
        <v>0.53803339517625237</v>
      </c>
    </row>
    <row r="6461" spans="1:8" x14ac:dyDescent="0.3">
      <c r="A6461" s="167" t="s">
        <v>7697</v>
      </c>
      <c r="B6461" s="168" t="s">
        <v>7371</v>
      </c>
      <c r="C6461" s="168" t="s">
        <v>7684</v>
      </c>
      <c r="D6461" s="171">
        <v>1960</v>
      </c>
      <c r="E6461" s="171">
        <v>3040</v>
      </c>
      <c r="F6461" s="171">
        <v>3705</v>
      </c>
      <c r="G6461" s="171">
        <v>4415</v>
      </c>
      <c r="H6461" s="165">
        <f t="shared" si="110"/>
        <v>0.6885617214043035</v>
      </c>
    </row>
    <row r="6462" spans="1:8" x14ac:dyDescent="0.3">
      <c r="A6462" s="167" t="s">
        <v>7697</v>
      </c>
      <c r="B6462" s="168" t="s">
        <v>7372</v>
      </c>
      <c r="C6462" s="168" t="s">
        <v>7684</v>
      </c>
      <c r="D6462" s="171">
        <v>1385</v>
      </c>
      <c r="E6462" s="171">
        <v>1950</v>
      </c>
      <c r="F6462" s="171">
        <v>2555</v>
      </c>
      <c r="G6462" s="171">
        <v>3005</v>
      </c>
      <c r="H6462" s="165">
        <f t="shared" si="110"/>
        <v>0.64891846921797003</v>
      </c>
    </row>
    <row r="6463" spans="1:8" x14ac:dyDescent="0.3">
      <c r="A6463" s="167" t="s">
        <v>7697</v>
      </c>
      <c r="B6463" s="168" t="s">
        <v>7373</v>
      </c>
      <c r="C6463" s="168" t="s">
        <v>7684</v>
      </c>
      <c r="D6463" s="171">
        <v>565</v>
      </c>
      <c r="E6463" s="171">
        <v>945</v>
      </c>
      <c r="F6463" s="171">
        <v>1240</v>
      </c>
      <c r="G6463" s="171">
        <v>2335</v>
      </c>
      <c r="H6463" s="165">
        <f t="shared" si="110"/>
        <v>0.40471092077087795</v>
      </c>
    </row>
    <row r="6464" spans="1:8" x14ac:dyDescent="0.3">
      <c r="A6464" s="167" t="s">
        <v>7697</v>
      </c>
      <c r="B6464" s="168" t="s">
        <v>7374</v>
      </c>
      <c r="C6464" s="168" t="s">
        <v>7684</v>
      </c>
      <c r="D6464" s="171">
        <v>870</v>
      </c>
      <c r="E6464" s="171">
        <v>1830</v>
      </c>
      <c r="F6464" s="171">
        <v>2455</v>
      </c>
      <c r="G6464" s="171">
        <v>3365</v>
      </c>
      <c r="H6464" s="165">
        <f t="shared" si="110"/>
        <v>0.54383358098068346</v>
      </c>
    </row>
    <row r="6465" spans="1:8" x14ac:dyDescent="0.3">
      <c r="A6465" s="167" t="s">
        <v>7697</v>
      </c>
      <c r="B6465" s="168" t="s">
        <v>7375</v>
      </c>
      <c r="C6465" s="168" t="s">
        <v>7684</v>
      </c>
      <c r="D6465" s="171">
        <v>630</v>
      </c>
      <c r="E6465" s="171">
        <v>1260</v>
      </c>
      <c r="F6465" s="171">
        <v>1775</v>
      </c>
      <c r="G6465" s="171">
        <v>3350</v>
      </c>
      <c r="H6465" s="165">
        <f t="shared" si="110"/>
        <v>0.37611940298507462</v>
      </c>
    </row>
    <row r="6466" spans="1:8" x14ac:dyDescent="0.3">
      <c r="A6466" s="167" t="s">
        <v>7697</v>
      </c>
      <c r="B6466" s="168" t="s">
        <v>7376</v>
      </c>
      <c r="C6466" s="168" t="s">
        <v>7684</v>
      </c>
      <c r="D6466" s="171">
        <v>195</v>
      </c>
      <c r="E6466" s="171">
        <v>665</v>
      </c>
      <c r="F6466" s="171">
        <v>1320</v>
      </c>
      <c r="G6466" s="171">
        <v>4035</v>
      </c>
      <c r="H6466" s="165">
        <f t="shared" si="110"/>
        <v>0.16480793060718713</v>
      </c>
    </row>
    <row r="6467" spans="1:8" x14ac:dyDescent="0.3">
      <c r="A6467" s="167" t="s">
        <v>7697</v>
      </c>
      <c r="B6467" s="168" t="s">
        <v>7377</v>
      </c>
      <c r="C6467" s="168" t="s">
        <v>7684</v>
      </c>
      <c r="D6467" s="171">
        <v>660</v>
      </c>
      <c r="E6467" s="171">
        <v>1350</v>
      </c>
      <c r="F6467" s="171">
        <v>1755</v>
      </c>
      <c r="G6467" s="171">
        <v>2580</v>
      </c>
      <c r="H6467" s="165">
        <f t="shared" si="110"/>
        <v>0.52325581395348841</v>
      </c>
    </row>
    <row r="6468" spans="1:8" x14ac:dyDescent="0.3">
      <c r="A6468" s="167" t="s">
        <v>7697</v>
      </c>
      <c r="B6468" s="168" t="s">
        <v>7378</v>
      </c>
      <c r="C6468" s="168" t="s">
        <v>7684</v>
      </c>
      <c r="D6468" s="171">
        <v>1290</v>
      </c>
      <c r="E6468" s="171">
        <v>2135</v>
      </c>
      <c r="F6468" s="171">
        <v>3240</v>
      </c>
      <c r="G6468" s="171">
        <v>6465</v>
      </c>
      <c r="H6468" s="165">
        <f t="shared" ref="H6468:H6531" si="111">E6468/G6468</f>
        <v>0.33023975251353443</v>
      </c>
    </row>
    <row r="6469" spans="1:8" x14ac:dyDescent="0.3">
      <c r="A6469" s="167" t="s">
        <v>7697</v>
      </c>
      <c r="B6469" s="168" t="s">
        <v>7379</v>
      </c>
      <c r="C6469" s="168" t="s">
        <v>7684</v>
      </c>
      <c r="D6469" s="171">
        <v>1345</v>
      </c>
      <c r="E6469" s="171">
        <v>2185</v>
      </c>
      <c r="F6469" s="171">
        <v>3160</v>
      </c>
      <c r="G6469" s="171">
        <v>5230</v>
      </c>
      <c r="H6469" s="165">
        <f t="shared" si="111"/>
        <v>0.41778202676864246</v>
      </c>
    </row>
    <row r="6470" spans="1:8" x14ac:dyDescent="0.3">
      <c r="A6470" s="167" t="s">
        <v>7697</v>
      </c>
      <c r="B6470" s="168" t="s">
        <v>7380</v>
      </c>
      <c r="C6470" s="168" t="s">
        <v>7684</v>
      </c>
      <c r="D6470" s="171">
        <v>1620</v>
      </c>
      <c r="E6470" s="171">
        <v>2510</v>
      </c>
      <c r="F6470" s="171">
        <v>3205</v>
      </c>
      <c r="G6470" s="171">
        <v>5125</v>
      </c>
      <c r="H6470" s="165">
        <f t="shared" si="111"/>
        <v>0.4897560975609756</v>
      </c>
    </row>
    <row r="6471" spans="1:8" x14ac:dyDescent="0.3">
      <c r="A6471" s="167" t="s">
        <v>7697</v>
      </c>
      <c r="B6471" s="168" t="s">
        <v>7381</v>
      </c>
      <c r="C6471" s="168" t="s">
        <v>7684</v>
      </c>
      <c r="D6471" s="171">
        <v>325</v>
      </c>
      <c r="E6471" s="171">
        <v>935</v>
      </c>
      <c r="F6471" s="171">
        <v>1245</v>
      </c>
      <c r="G6471" s="171">
        <v>2940</v>
      </c>
      <c r="H6471" s="165">
        <f t="shared" si="111"/>
        <v>0.31802721088435376</v>
      </c>
    </row>
    <row r="6472" spans="1:8" x14ac:dyDescent="0.3">
      <c r="A6472" s="167" t="s">
        <v>7697</v>
      </c>
      <c r="B6472" s="168" t="s">
        <v>7382</v>
      </c>
      <c r="C6472" s="168" t="s">
        <v>7684</v>
      </c>
      <c r="D6472" s="171">
        <v>445</v>
      </c>
      <c r="E6472" s="171">
        <v>745</v>
      </c>
      <c r="F6472" s="171">
        <v>1560</v>
      </c>
      <c r="G6472" s="171">
        <v>2495</v>
      </c>
      <c r="H6472" s="165">
        <f t="shared" si="111"/>
        <v>0.29859719438877758</v>
      </c>
    </row>
    <row r="6473" spans="1:8" x14ac:dyDescent="0.3">
      <c r="A6473" s="167" t="s">
        <v>7697</v>
      </c>
      <c r="B6473" s="168" t="s">
        <v>7383</v>
      </c>
      <c r="C6473" s="168" t="s">
        <v>7684</v>
      </c>
      <c r="D6473" s="171">
        <v>1050</v>
      </c>
      <c r="E6473" s="171">
        <v>1430</v>
      </c>
      <c r="F6473" s="171">
        <v>2055</v>
      </c>
      <c r="G6473" s="171">
        <v>3200</v>
      </c>
      <c r="H6473" s="165">
        <f t="shared" si="111"/>
        <v>0.44687500000000002</v>
      </c>
    </row>
    <row r="6474" spans="1:8" x14ac:dyDescent="0.3">
      <c r="A6474" s="167" t="s">
        <v>7697</v>
      </c>
      <c r="B6474" s="168" t="s">
        <v>7384</v>
      </c>
      <c r="C6474" s="168" t="s">
        <v>7684</v>
      </c>
      <c r="D6474" s="171">
        <v>1290</v>
      </c>
      <c r="E6474" s="171">
        <v>2230</v>
      </c>
      <c r="F6474" s="171">
        <v>3015</v>
      </c>
      <c r="G6474" s="171">
        <v>3985</v>
      </c>
      <c r="H6474" s="165">
        <f t="shared" si="111"/>
        <v>0.5595984943538268</v>
      </c>
    </row>
    <row r="6475" spans="1:8" x14ac:dyDescent="0.3">
      <c r="A6475" s="167" t="s">
        <v>7697</v>
      </c>
      <c r="B6475" s="168" t="s">
        <v>7385</v>
      </c>
      <c r="C6475" s="168" t="s">
        <v>7684</v>
      </c>
      <c r="D6475" s="171">
        <v>1325</v>
      </c>
      <c r="E6475" s="171">
        <v>1675</v>
      </c>
      <c r="F6475" s="171">
        <v>2405</v>
      </c>
      <c r="G6475" s="171">
        <v>3455</v>
      </c>
      <c r="H6475" s="165">
        <f t="shared" si="111"/>
        <v>0.48480463096960924</v>
      </c>
    </row>
    <row r="6476" spans="1:8" x14ac:dyDescent="0.3">
      <c r="A6476" s="167" t="s">
        <v>7697</v>
      </c>
      <c r="B6476" s="168" t="s">
        <v>7386</v>
      </c>
      <c r="C6476" s="168" t="s">
        <v>7684</v>
      </c>
      <c r="D6476" s="171">
        <v>705</v>
      </c>
      <c r="E6476" s="171">
        <v>1605</v>
      </c>
      <c r="F6476" s="171">
        <v>2445</v>
      </c>
      <c r="G6476" s="171">
        <v>3460</v>
      </c>
      <c r="H6476" s="165">
        <f t="shared" si="111"/>
        <v>0.4638728323699422</v>
      </c>
    </row>
    <row r="6477" spans="1:8" x14ac:dyDescent="0.3">
      <c r="A6477" s="167" t="s">
        <v>7697</v>
      </c>
      <c r="B6477" s="168" t="s">
        <v>7387</v>
      </c>
      <c r="C6477" s="168" t="s">
        <v>7684</v>
      </c>
      <c r="D6477" s="171">
        <v>1590</v>
      </c>
      <c r="E6477" s="171">
        <v>2455</v>
      </c>
      <c r="F6477" s="171">
        <v>3690</v>
      </c>
      <c r="G6477" s="171">
        <v>5685</v>
      </c>
      <c r="H6477" s="165">
        <f t="shared" si="111"/>
        <v>0.43183817062445029</v>
      </c>
    </row>
    <row r="6478" spans="1:8" x14ac:dyDescent="0.3">
      <c r="A6478" s="167" t="s">
        <v>7697</v>
      </c>
      <c r="B6478" s="168" t="s">
        <v>7388</v>
      </c>
      <c r="C6478" s="168" t="s">
        <v>7684</v>
      </c>
      <c r="D6478" s="171">
        <v>675</v>
      </c>
      <c r="E6478" s="171">
        <v>1255</v>
      </c>
      <c r="F6478" s="171">
        <v>1610</v>
      </c>
      <c r="G6478" s="171">
        <v>3150</v>
      </c>
      <c r="H6478" s="165">
        <f t="shared" si="111"/>
        <v>0.39841269841269839</v>
      </c>
    </row>
    <row r="6479" spans="1:8" x14ac:dyDescent="0.3">
      <c r="A6479" s="167" t="s">
        <v>7697</v>
      </c>
      <c r="B6479" s="168" t="s">
        <v>7389</v>
      </c>
      <c r="C6479" s="168" t="s">
        <v>7684</v>
      </c>
      <c r="D6479" s="171">
        <v>710</v>
      </c>
      <c r="E6479" s="171">
        <v>1625</v>
      </c>
      <c r="F6479" s="171">
        <v>2800</v>
      </c>
      <c r="G6479" s="171">
        <v>6250</v>
      </c>
      <c r="H6479" s="165">
        <f t="shared" si="111"/>
        <v>0.26</v>
      </c>
    </row>
    <row r="6480" spans="1:8" x14ac:dyDescent="0.3">
      <c r="A6480" s="167" t="s">
        <v>7697</v>
      </c>
      <c r="B6480" s="168" t="s">
        <v>7390</v>
      </c>
      <c r="C6480" s="168" t="s">
        <v>7684</v>
      </c>
      <c r="D6480" s="171">
        <v>545</v>
      </c>
      <c r="E6480" s="171">
        <v>1140</v>
      </c>
      <c r="F6480" s="171">
        <v>1820</v>
      </c>
      <c r="G6480" s="171">
        <v>3285</v>
      </c>
      <c r="H6480" s="165">
        <f t="shared" si="111"/>
        <v>0.34703196347031962</v>
      </c>
    </row>
    <row r="6481" spans="1:8" x14ac:dyDescent="0.3">
      <c r="A6481" s="167" t="s">
        <v>7697</v>
      </c>
      <c r="B6481" s="168" t="s">
        <v>7391</v>
      </c>
      <c r="C6481" s="168" t="s">
        <v>7684</v>
      </c>
      <c r="D6481" s="171">
        <v>380</v>
      </c>
      <c r="E6481" s="171">
        <v>1085</v>
      </c>
      <c r="F6481" s="171">
        <v>1575</v>
      </c>
      <c r="G6481" s="171">
        <v>3575</v>
      </c>
      <c r="H6481" s="165">
        <f t="shared" si="111"/>
        <v>0.30349650349650348</v>
      </c>
    </row>
    <row r="6482" spans="1:8" x14ac:dyDescent="0.3">
      <c r="A6482" s="167" t="s">
        <v>7697</v>
      </c>
      <c r="B6482" s="168" t="s">
        <v>7392</v>
      </c>
      <c r="C6482" s="168" t="s">
        <v>7684</v>
      </c>
      <c r="D6482" s="171">
        <v>1165</v>
      </c>
      <c r="E6482" s="171">
        <v>2095</v>
      </c>
      <c r="F6482" s="171">
        <v>2900</v>
      </c>
      <c r="G6482" s="171">
        <v>4260</v>
      </c>
      <c r="H6482" s="165">
        <f t="shared" si="111"/>
        <v>0.49178403755868544</v>
      </c>
    </row>
    <row r="6483" spans="1:8" x14ac:dyDescent="0.3">
      <c r="A6483" s="167" t="s">
        <v>7697</v>
      </c>
      <c r="B6483" s="168" t="s">
        <v>7393</v>
      </c>
      <c r="C6483" s="168" t="s">
        <v>7684</v>
      </c>
      <c r="D6483" s="171">
        <v>570</v>
      </c>
      <c r="E6483" s="171">
        <v>1030</v>
      </c>
      <c r="F6483" s="171">
        <v>1240</v>
      </c>
      <c r="G6483" s="171">
        <v>2035</v>
      </c>
      <c r="H6483" s="165">
        <f t="shared" si="111"/>
        <v>0.50614250614250611</v>
      </c>
    </row>
    <row r="6484" spans="1:8" x14ac:dyDescent="0.3">
      <c r="A6484" s="167" t="s">
        <v>7697</v>
      </c>
      <c r="B6484" s="168" t="s">
        <v>7394</v>
      </c>
      <c r="C6484" s="168" t="s">
        <v>7684</v>
      </c>
      <c r="D6484" s="171">
        <v>880</v>
      </c>
      <c r="E6484" s="171">
        <v>1740</v>
      </c>
      <c r="F6484" s="171">
        <v>2195</v>
      </c>
      <c r="G6484" s="171">
        <v>2375</v>
      </c>
      <c r="H6484" s="165">
        <f t="shared" si="111"/>
        <v>0.73263157894736841</v>
      </c>
    </row>
    <row r="6485" spans="1:8" x14ac:dyDescent="0.3">
      <c r="A6485" s="167" t="s">
        <v>7697</v>
      </c>
      <c r="B6485" s="168" t="s">
        <v>7395</v>
      </c>
      <c r="C6485" s="168" t="s">
        <v>7684</v>
      </c>
      <c r="D6485" s="171">
        <v>955</v>
      </c>
      <c r="E6485" s="171">
        <v>1255</v>
      </c>
      <c r="F6485" s="171">
        <v>1500</v>
      </c>
      <c r="G6485" s="171">
        <v>2665</v>
      </c>
      <c r="H6485" s="165">
        <f t="shared" si="111"/>
        <v>0.47091932457786118</v>
      </c>
    </row>
    <row r="6486" spans="1:8" x14ac:dyDescent="0.3">
      <c r="A6486" s="167" t="s">
        <v>7697</v>
      </c>
      <c r="B6486" s="168" t="s">
        <v>7396</v>
      </c>
      <c r="C6486" s="168" t="s">
        <v>7684</v>
      </c>
      <c r="D6486" s="171">
        <v>780</v>
      </c>
      <c r="E6486" s="171">
        <v>1225</v>
      </c>
      <c r="F6486" s="171">
        <v>1750</v>
      </c>
      <c r="G6486" s="171">
        <v>2805</v>
      </c>
      <c r="H6486" s="165">
        <f t="shared" si="111"/>
        <v>0.43672014260249553</v>
      </c>
    </row>
    <row r="6487" spans="1:8" x14ac:dyDescent="0.3">
      <c r="A6487" s="167" t="s">
        <v>7697</v>
      </c>
      <c r="B6487" s="168" t="s">
        <v>7397</v>
      </c>
      <c r="C6487" s="168" t="s">
        <v>7684</v>
      </c>
      <c r="D6487" s="171">
        <v>1635</v>
      </c>
      <c r="E6487" s="171">
        <v>2560</v>
      </c>
      <c r="F6487" s="171">
        <v>3350</v>
      </c>
      <c r="G6487" s="171">
        <v>3930</v>
      </c>
      <c r="H6487" s="165">
        <f t="shared" si="111"/>
        <v>0.65139949109414763</v>
      </c>
    </row>
    <row r="6488" spans="1:8" x14ac:dyDescent="0.3">
      <c r="A6488" s="167" t="s">
        <v>7697</v>
      </c>
      <c r="B6488" s="168" t="s">
        <v>7398</v>
      </c>
      <c r="C6488" s="168" t="s">
        <v>7684</v>
      </c>
      <c r="D6488" s="171">
        <v>585</v>
      </c>
      <c r="E6488" s="171">
        <v>955</v>
      </c>
      <c r="F6488" s="171">
        <v>1640</v>
      </c>
      <c r="G6488" s="171">
        <v>4290</v>
      </c>
      <c r="H6488" s="165">
        <f t="shared" si="111"/>
        <v>0.22261072261072262</v>
      </c>
    </row>
    <row r="6489" spans="1:8" x14ac:dyDescent="0.3">
      <c r="A6489" s="167" t="s">
        <v>7697</v>
      </c>
      <c r="B6489" s="168" t="s">
        <v>7399</v>
      </c>
      <c r="C6489" s="168" t="s">
        <v>7684</v>
      </c>
      <c r="D6489" s="171">
        <v>1005</v>
      </c>
      <c r="E6489" s="171">
        <v>1385</v>
      </c>
      <c r="F6489" s="171">
        <v>2465</v>
      </c>
      <c r="G6489" s="171">
        <v>4030</v>
      </c>
      <c r="H6489" s="165">
        <f t="shared" si="111"/>
        <v>0.34367245657568241</v>
      </c>
    </row>
    <row r="6490" spans="1:8" x14ac:dyDescent="0.3">
      <c r="A6490" s="167" t="s">
        <v>7697</v>
      </c>
      <c r="B6490" s="168" t="s">
        <v>7400</v>
      </c>
      <c r="C6490" s="168" t="s">
        <v>7684</v>
      </c>
      <c r="D6490" s="171">
        <v>750</v>
      </c>
      <c r="E6490" s="171">
        <v>1090</v>
      </c>
      <c r="F6490" s="171">
        <v>1915</v>
      </c>
      <c r="G6490" s="171">
        <v>2805</v>
      </c>
      <c r="H6490" s="165">
        <f t="shared" si="111"/>
        <v>0.38859180035650626</v>
      </c>
    </row>
    <row r="6491" spans="1:8" x14ac:dyDescent="0.3">
      <c r="A6491" s="167" t="s">
        <v>7697</v>
      </c>
      <c r="B6491" s="168" t="s">
        <v>7401</v>
      </c>
      <c r="C6491" s="168" t="s">
        <v>7684</v>
      </c>
      <c r="D6491" s="171">
        <v>655</v>
      </c>
      <c r="E6491" s="171">
        <v>1345</v>
      </c>
      <c r="F6491" s="171">
        <v>2050</v>
      </c>
      <c r="G6491" s="171">
        <v>3960</v>
      </c>
      <c r="H6491" s="165">
        <f t="shared" si="111"/>
        <v>0.33964646464646464</v>
      </c>
    </row>
    <row r="6492" spans="1:8" x14ac:dyDescent="0.3">
      <c r="A6492" s="167" t="s">
        <v>7697</v>
      </c>
      <c r="B6492" s="168" t="s">
        <v>7402</v>
      </c>
      <c r="C6492" s="168" t="s">
        <v>7684</v>
      </c>
      <c r="D6492" s="171">
        <v>1460</v>
      </c>
      <c r="E6492" s="171">
        <v>2300</v>
      </c>
      <c r="F6492" s="171">
        <v>3120</v>
      </c>
      <c r="G6492" s="171">
        <v>4600</v>
      </c>
      <c r="H6492" s="165">
        <f t="shared" si="111"/>
        <v>0.5</v>
      </c>
    </row>
    <row r="6493" spans="1:8" x14ac:dyDescent="0.3">
      <c r="A6493" s="167" t="s">
        <v>7697</v>
      </c>
      <c r="B6493" s="168" t="s">
        <v>7403</v>
      </c>
      <c r="C6493" s="168" t="s">
        <v>7684</v>
      </c>
      <c r="D6493" s="171">
        <v>705</v>
      </c>
      <c r="E6493" s="171">
        <v>1380</v>
      </c>
      <c r="F6493" s="171">
        <v>2455</v>
      </c>
      <c r="G6493" s="171">
        <v>6645</v>
      </c>
      <c r="H6493" s="165">
        <f t="shared" si="111"/>
        <v>0.20767494356659141</v>
      </c>
    </row>
    <row r="6494" spans="1:8" x14ac:dyDescent="0.3">
      <c r="A6494" s="167" t="s">
        <v>7697</v>
      </c>
      <c r="B6494" s="168" t="s">
        <v>7404</v>
      </c>
      <c r="C6494" s="168" t="s">
        <v>7684</v>
      </c>
      <c r="D6494" s="171">
        <v>1600</v>
      </c>
      <c r="E6494" s="171">
        <v>2900</v>
      </c>
      <c r="F6494" s="171">
        <v>3705</v>
      </c>
      <c r="G6494" s="171">
        <v>5925</v>
      </c>
      <c r="H6494" s="165">
        <f t="shared" si="111"/>
        <v>0.48945147679324896</v>
      </c>
    </row>
    <row r="6495" spans="1:8" x14ac:dyDescent="0.3">
      <c r="A6495" s="167" t="s">
        <v>7697</v>
      </c>
      <c r="B6495" s="168" t="s">
        <v>7405</v>
      </c>
      <c r="C6495" s="168" t="s">
        <v>7684</v>
      </c>
      <c r="D6495" s="171">
        <v>1180</v>
      </c>
      <c r="E6495" s="171">
        <v>1990</v>
      </c>
      <c r="F6495" s="171">
        <v>3000</v>
      </c>
      <c r="G6495" s="171">
        <v>5930</v>
      </c>
      <c r="H6495" s="165">
        <f t="shared" si="111"/>
        <v>0.33558178752107926</v>
      </c>
    </row>
    <row r="6496" spans="1:8" x14ac:dyDescent="0.3">
      <c r="A6496" s="167" t="s">
        <v>7697</v>
      </c>
      <c r="B6496" s="168" t="s">
        <v>7406</v>
      </c>
      <c r="C6496" s="168" t="s">
        <v>7684</v>
      </c>
      <c r="D6496" s="171">
        <v>685</v>
      </c>
      <c r="E6496" s="171">
        <v>1630</v>
      </c>
      <c r="F6496" s="171">
        <v>2535</v>
      </c>
      <c r="G6496" s="171">
        <v>4125</v>
      </c>
      <c r="H6496" s="165">
        <f t="shared" si="111"/>
        <v>0.39515151515151514</v>
      </c>
    </row>
    <row r="6497" spans="1:8" x14ac:dyDescent="0.3">
      <c r="A6497" s="167" t="s">
        <v>7697</v>
      </c>
      <c r="B6497" s="168" t="s">
        <v>7407</v>
      </c>
      <c r="C6497" s="168" t="s">
        <v>7684</v>
      </c>
      <c r="D6497" s="171">
        <v>710</v>
      </c>
      <c r="E6497" s="171">
        <v>1170</v>
      </c>
      <c r="F6497" s="171">
        <v>1760</v>
      </c>
      <c r="G6497" s="171">
        <v>3485</v>
      </c>
      <c r="H6497" s="165">
        <f t="shared" si="111"/>
        <v>0.33572453371592542</v>
      </c>
    </row>
    <row r="6498" spans="1:8" x14ac:dyDescent="0.3">
      <c r="A6498" s="167" t="s">
        <v>7697</v>
      </c>
      <c r="B6498" s="168" t="s">
        <v>7408</v>
      </c>
      <c r="C6498" s="168" t="s">
        <v>7684</v>
      </c>
      <c r="D6498" s="171">
        <v>455</v>
      </c>
      <c r="E6498" s="171">
        <v>1275</v>
      </c>
      <c r="F6498" s="171">
        <v>2180</v>
      </c>
      <c r="G6498" s="171">
        <v>4910</v>
      </c>
      <c r="H6498" s="165">
        <f t="shared" si="111"/>
        <v>0.25967413441955195</v>
      </c>
    </row>
    <row r="6499" spans="1:8" x14ac:dyDescent="0.3">
      <c r="A6499" s="167" t="s">
        <v>7697</v>
      </c>
      <c r="B6499" s="168" t="s">
        <v>7409</v>
      </c>
      <c r="C6499" s="168" t="s">
        <v>7685</v>
      </c>
      <c r="D6499" s="171">
        <v>1425</v>
      </c>
      <c r="E6499" s="171">
        <v>2005</v>
      </c>
      <c r="F6499" s="171">
        <v>2755</v>
      </c>
      <c r="G6499" s="171">
        <v>3520</v>
      </c>
      <c r="H6499" s="165">
        <f t="shared" si="111"/>
        <v>0.56960227272727271</v>
      </c>
    </row>
    <row r="6500" spans="1:8" x14ac:dyDescent="0.3">
      <c r="A6500" s="167" t="s">
        <v>7697</v>
      </c>
      <c r="B6500" s="168" t="s">
        <v>7410</v>
      </c>
      <c r="C6500" s="168" t="s">
        <v>7685</v>
      </c>
      <c r="D6500" s="171">
        <v>2220</v>
      </c>
      <c r="E6500" s="171">
        <v>3540</v>
      </c>
      <c r="F6500" s="171">
        <v>4255</v>
      </c>
      <c r="G6500" s="171">
        <v>5575</v>
      </c>
      <c r="H6500" s="165">
        <f t="shared" si="111"/>
        <v>0.63497757847533631</v>
      </c>
    </row>
    <row r="6501" spans="1:8" x14ac:dyDescent="0.3">
      <c r="A6501" s="167" t="s">
        <v>7697</v>
      </c>
      <c r="B6501" s="168" t="s">
        <v>7411</v>
      </c>
      <c r="C6501" s="168" t="s">
        <v>7685</v>
      </c>
      <c r="D6501" s="171">
        <v>450</v>
      </c>
      <c r="E6501" s="171">
        <v>1205</v>
      </c>
      <c r="F6501" s="171">
        <v>1950</v>
      </c>
      <c r="G6501" s="171">
        <v>2550</v>
      </c>
      <c r="H6501" s="165">
        <f t="shared" si="111"/>
        <v>0.47254901960784312</v>
      </c>
    </row>
    <row r="6502" spans="1:8" x14ac:dyDescent="0.3">
      <c r="A6502" s="167" t="s">
        <v>7697</v>
      </c>
      <c r="B6502" s="168" t="s">
        <v>7412</v>
      </c>
      <c r="C6502" s="168" t="s">
        <v>7685</v>
      </c>
      <c r="D6502" s="171">
        <v>590</v>
      </c>
      <c r="E6502" s="171">
        <v>1145</v>
      </c>
      <c r="F6502" s="171">
        <v>1930</v>
      </c>
      <c r="G6502" s="171">
        <v>3530</v>
      </c>
      <c r="H6502" s="165">
        <f t="shared" si="111"/>
        <v>0.32436260623229463</v>
      </c>
    </row>
    <row r="6503" spans="1:8" x14ac:dyDescent="0.3">
      <c r="A6503" s="167" t="s">
        <v>7697</v>
      </c>
      <c r="B6503" s="168" t="s">
        <v>7413</v>
      </c>
      <c r="C6503" s="168" t="s">
        <v>7685</v>
      </c>
      <c r="D6503" s="171">
        <v>720</v>
      </c>
      <c r="E6503" s="171">
        <v>1610</v>
      </c>
      <c r="F6503" s="171">
        <v>2315</v>
      </c>
      <c r="G6503" s="171">
        <v>3080</v>
      </c>
      <c r="H6503" s="165">
        <f t="shared" si="111"/>
        <v>0.52272727272727271</v>
      </c>
    </row>
    <row r="6504" spans="1:8" x14ac:dyDescent="0.3">
      <c r="A6504" s="167" t="s">
        <v>7697</v>
      </c>
      <c r="B6504" s="168" t="s">
        <v>7414</v>
      </c>
      <c r="C6504" s="168" t="s">
        <v>7685</v>
      </c>
      <c r="D6504" s="171">
        <v>355</v>
      </c>
      <c r="E6504" s="171">
        <v>1295</v>
      </c>
      <c r="F6504" s="171">
        <v>1450</v>
      </c>
      <c r="G6504" s="171">
        <v>1695</v>
      </c>
      <c r="H6504" s="165">
        <f t="shared" si="111"/>
        <v>0.7640117994100295</v>
      </c>
    </row>
    <row r="6505" spans="1:8" x14ac:dyDescent="0.3">
      <c r="A6505" s="167" t="s">
        <v>7697</v>
      </c>
      <c r="B6505" s="168" t="s">
        <v>7415</v>
      </c>
      <c r="C6505" s="168" t="s">
        <v>7685</v>
      </c>
      <c r="D6505" s="171">
        <v>690</v>
      </c>
      <c r="E6505" s="171">
        <v>940</v>
      </c>
      <c r="F6505" s="171">
        <v>1555</v>
      </c>
      <c r="G6505" s="171">
        <v>1880</v>
      </c>
      <c r="H6505" s="165">
        <f t="shared" si="111"/>
        <v>0.5</v>
      </c>
    </row>
    <row r="6506" spans="1:8" x14ac:dyDescent="0.3">
      <c r="A6506" s="167" t="s">
        <v>7697</v>
      </c>
      <c r="B6506" s="168" t="s">
        <v>7416</v>
      </c>
      <c r="C6506" s="168" t="s">
        <v>7685</v>
      </c>
      <c r="D6506" s="171">
        <v>735</v>
      </c>
      <c r="E6506" s="171">
        <v>1315</v>
      </c>
      <c r="F6506" s="171">
        <v>1865</v>
      </c>
      <c r="G6506" s="171">
        <v>2680</v>
      </c>
      <c r="H6506" s="165">
        <f t="shared" si="111"/>
        <v>0.49067164179104478</v>
      </c>
    </row>
    <row r="6507" spans="1:8" x14ac:dyDescent="0.3">
      <c r="A6507" s="167" t="s">
        <v>7697</v>
      </c>
      <c r="B6507" s="168" t="s">
        <v>7417</v>
      </c>
      <c r="C6507" s="168" t="s">
        <v>7685</v>
      </c>
      <c r="D6507" s="171">
        <v>430</v>
      </c>
      <c r="E6507" s="171">
        <v>690</v>
      </c>
      <c r="F6507" s="171">
        <v>1510</v>
      </c>
      <c r="G6507" s="171">
        <v>2120</v>
      </c>
      <c r="H6507" s="165">
        <f t="shared" si="111"/>
        <v>0.32547169811320753</v>
      </c>
    </row>
    <row r="6508" spans="1:8" x14ac:dyDescent="0.3">
      <c r="A6508" s="167" t="s">
        <v>7697</v>
      </c>
      <c r="B6508" s="168" t="s">
        <v>7418</v>
      </c>
      <c r="C6508" s="168" t="s">
        <v>7685</v>
      </c>
      <c r="D6508" s="171">
        <v>3210</v>
      </c>
      <c r="E6508" s="171">
        <v>4210</v>
      </c>
      <c r="F6508" s="171">
        <v>4775</v>
      </c>
      <c r="G6508" s="171">
        <v>5445</v>
      </c>
      <c r="H6508" s="165">
        <f t="shared" si="111"/>
        <v>0.77318640955004592</v>
      </c>
    </row>
    <row r="6509" spans="1:8" x14ac:dyDescent="0.3">
      <c r="A6509" s="167" t="s">
        <v>7697</v>
      </c>
      <c r="B6509" s="168" t="s">
        <v>7419</v>
      </c>
      <c r="C6509" s="168" t="s">
        <v>7685</v>
      </c>
      <c r="D6509" s="171">
        <v>310</v>
      </c>
      <c r="E6509" s="171">
        <v>600</v>
      </c>
      <c r="F6509" s="171">
        <v>1045</v>
      </c>
      <c r="G6509" s="171">
        <v>2045</v>
      </c>
      <c r="H6509" s="165">
        <f t="shared" si="111"/>
        <v>0.29339853300733498</v>
      </c>
    </row>
    <row r="6510" spans="1:8" x14ac:dyDescent="0.3">
      <c r="A6510" s="167" t="s">
        <v>7697</v>
      </c>
      <c r="B6510" s="168" t="s">
        <v>7420</v>
      </c>
      <c r="C6510" s="168" t="s">
        <v>7685</v>
      </c>
      <c r="D6510" s="171">
        <v>325</v>
      </c>
      <c r="E6510" s="171">
        <v>580</v>
      </c>
      <c r="F6510" s="171">
        <v>1275</v>
      </c>
      <c r="G6510" s="171">
        <v>1830</v>
      </c>
      <c r="H6510" s="165">
        <f t="shared" si="111"/>
        <v>0.31693989071038253</v>
      </c>
    </row>
    <row r="6511" spans="1:8" x14ac:dyDescent="0.3">
      <c r="A6511" s="167" t="s">
        <v>7697</v>
      </c>
      <c r="B6511" s="168" t="s">
        <v>7421</v>
      </c>
      <c r="C6511" s="168" t="s">
        <v>7685</v>
      </c>
      <c r="D6511" s="171">
        <v>325</v>
      </c>
      <c r="E6511" s="171">
        <v>680</v>
      </c>
      <c r="F6511" s="171">
        <v>1185</v>
      </c>
      <c r="G6511" s="171">
        <v>1930</v>
      </c>
      <c r="H6511" s="165">
        <f t="shared" si="111"/>
        <v>0.35233160621761656</v>
      </c>
    </row>
    <row r="6512" spans="1:8" x14ac:dyDescent="0.3">
      <c r="A6512" s="167" t="s">
        <v>7697</v>
      </c>
      <c r="B6512" s="168" t="s">
        <v>7422</v>
      </c>
      <c r="C6512" s="168" t="s">
        <v>7685</v>
      </c>
      <c r="D6512" s="171">
        <v>445</v>
      </c>
      <c r="E6512" s="171">
        <v>1090</v>
      </c>
      <c r="F6512" s="171">
        <v>1860</v>
      </c>
      <c r="G6512" s="171">
        <v>3795</v>
      </c>
      <c r="H6512" s="165">
        <f t="shared" si="111"/>
        <v>0.28722002635046112</v>
      </c>
    </row>
    <row r="6513" spans="1:8" x14ac:dyDescent="0.3">
      <c r="A6513" s="167" t="s">
        <v>7697</v>
      </c>
      <c r="B6513" s="168" t="s">
        <v>7423</v>
      </c>
      <c r="C6513" s="168" t="s">
        <v>7685</v>
      </c>
      <c r="D6513" s="171">
        <v>655</v>
      </c>
      <c r="E6513" s="171">
        <v>1460</v>
      </c>
      <c r="F6513" s="171">
        <v>2805</v>
      </c>
      <c r="G6513" s="171">
        <v>5055</v>
      </c>
      <c r="H6513" s="165">
        <f t="shared" si="111"/>
        <v>0.28882294757665677</v>
      </c>
    </row>
    <row r="6514" spans="1:8" x14ac:dyDescent="0.3">
      <c r="A6514" s="167" t="s">
        <v>7697</v>
      </c>
      <c r="B6514" s="168" t="s">
        <v>7424</v>
      </c>
      <c r="C6514" s="168" t="s">
        <v>7685</v>
      </c>
      <c r="D6514" s="171">
        <v>1360</v>
      </c>
      <c r="E6514" s="171">
        <v>2345</v>
      </c>
      <c r="F6514" s="171">
        <v>3110</v>
      </c>
      <c r="G6514" s="171">
        <v>6370</v>
      </c>
      <c r="H6514" s="165">
        <f t="shared" si="111"/>
        <v>0.36813186813186816</v>
      </c>
    </row>
    <row r="6515" spans="1:8" x14ac:dyDescent="0.3">
      <c r="A6515" s="167" t="s">
        <v>7697</v>
      </c>
      <c r="B6515" s="168" t="s">
        <v>7425</v>
      </c>
      <c r="C6515" s="168" t="s">
        <v>7685</v>
      </c>
      <c r="D6515" s="171">
        <v>725</v>
      </c>
      <c r="E6515" s="171">
        <v>1315</v>
      </c>
      <c r="F6515" s="171">
        <v>2385</v>
      </c>
      <c r="G6515" s="171">
        <v>5945</v>
      </c>
      <c r="H6515" s="165">
        <f t="shared" si="111"/>
        <v>0.22119428090832632</v>
      </c>
    </row>
    <row r="6516" spans="1:8" x14ac:dyDescent="0.3">
      <c r="A6516" s="167" t="s">
        <v>7697</v>
      </c>
      <c r="B6516" s="168" t="s">
        <v>7426</v>
      </c>
      <c r="C6516" s="168" t="s">
        <v>7685</v>
      </c>
      <c r="D6516" s="171">
        <v>745</v>
      </c>
      <c r="E6516" s="171">
        <v>1375</v>
      </c>
      <c r="F6516" s="171">
        <v>2115</v>
      </c>
      <c r="G6516" s="171">
        <v>2765</v>
      </c>
      <c r="H6516" s="165">
        <f t="shared" si="111"/>
        <v>0.49728752260397829</v>
      </c>
    </row>
    <row r="6517" spans="1:8" x14ac:dyDescent="0.3">
      <c r="A6517" s="167" t="s">
        <v>7697</v>
      </c>
      <c r="B6517" s="168" t="s">
        <v>7427</v>
      </c>
      <c r="C6517" s="168" t="s">
        <v>7685</v>
      </c>
      <c r="D6517" s="171">
        <v>1030</v>
      </c>
      <c r="E6517" s="171">
        <v>1720</v>
      </c>
      <c r="F6517" s="171">
        <v>2735</v>
      </c>
      <c r="G6517" s="171">
        <v>3890</v>
      </c>
      <c r="H6517" s="165">
        <f t="shared" si="111"/>
        <v>0.44215938303341901</v>
      </c>
    </row>
    <row r="6518" spans="1:8" x14ac:dyDescent="0.3">
      <c r="A6518" s="167" t="s">
        <v>7697</v>
      </c>
      <c r="B6518" s="168" t="s">
        <v>7428</v>
      </c>
      <c r="C6518" s="168" t="s">
        <v>7685</v>
      </c>
      <c r="D6518" s="171">
        <v>845</v>
      </c>
      <c r="E6518" s="171">
        <v>1755</v>
      </c>
      <c r="F6518" s="171">
        <v>3395</v>
      </c>
      <c r="G6518" s="171">
        <v>5075</v>
      </c>
      <c r="H6518" s="165">
        <f t="shared" si="111"/>
        <v>0.34581280788177338</v>
      </c>
    </row>
    <row r="6519" spans="1:8" x14ac:dyDescent="0.3">
      <c r="A6519" s="167" t="s">
        <v>7697</v>
      </c>
      <c r="B6519" s="168" t="s">
        <v>7429</v>
      </c>
      <c r="C6519" s="168" t="s">
        <v>7685</v>
      </c>
      <c r="D6519" s="171">
        <v>520</v>
      </c>
      <c r="E6519" s="171">
        <v>1120</v>
      </c>
      <c r="F6519" s="171">
        <v>1920</v>
      </c>
      <c r="G6519" s="171">
        <v>3000</v>
      </c>
      <c r="H6519" s="165">
        <f t="shared" si="111"/>
        <v>0.37333333333333335</v>
      </c>
    </row>
    <row r="6520" spans="1:8" x14ac:dyDescent="0.3">
      <c r="A6520" s="167" t="s">
        <v>7697</v>
      </c>
      <c r="B6520" s="168" t="s">
        <v>7430</v>
      </c>
      <c r="C6520" s="168" t="s">
        <v>7685</v>
      </c>
      <c r="D6520" s="171">
        <v>1865</v>
      </c>
      <c r="E6520" s="171">
        <v>3070</v>
      </c>
      <c r="F6520" s="171">
        <v>4210</v>
      </c>
      <c r="G6520" s="171">
        <v>4995</v>
      </c>
      <c r="H6520" s="165">
        <f t="shared" si="111"/>
        <v>0.61461461461461464</v>
      </c>
    </row>
    <row r="6521" spans="1:8" x14ac:dyDescent="0.3">
      <c r="A6521" s="167" t="s">
        <v>7697</v>
      </c>
      <c r="B6521" s="168" t="s">
        <v>7431</v>
      </c>
      <c r="C6521" s="168" t="s">
        <v>7685</v>
      </c>
      <c r="D6521" s="171">
        <v>3720</v>
      </c>
      <c r="E6521" s="171">
        <v>5255</v>
      </c>
      <c r="F6521" s="171">
        <v>6595</v>
      </c>
      <c r="G6521" s="171">
        <v>7365</v>
      </c>
      <c r="H6521" s="165">
        <f t="shared" si="111"/>
        <v>0.71350984385607608</v>
      </c>
    </row>
    <row r="6522" spans="1:8" x14ac:dyDescent="0.3">
      <c r="A6522" s="167" t="s">
        <v>7697</v>
      </c>
      <c r="B6522" s="168" t="s">
        <v>7432</v>
      </c>
      <c r="C6522" s="168" t="s">
        <v>7685</v>
      </c>
      <c r="D6522" s="171">
        <v>400</v>
      </c>
      <c r="E6522" s="171">
        <v>700</v>
      </c>
      <c r="F6522" s="171">
        <v>1210</v>
      </c>
      <c r="G6522" s="171">
        <v>1640</v>
      </c>
      <c r="H6522" s="165">
        <f t="shared" si="111"/>
        <v>0.42682926829268292</v>
      </c>
    </row>
    <row r="6523" spans="1:8" x14ac:dyDescent="0.3">
      <c r="A6523" s="167" t="s">
        <v>7697</v>
      </c>
      <c r="B6523" s="168" t="s">
        <v>7433</v>
      </c>
      <c r="C6523" s="168" t="s">
        <v>7685</v>
      </c>
      <c r="D6523" s="171">
        <v>715</v>
      </c>
      <c r="E6523" s="171">
        <v>1430</v>
      </c>
      <c r="F6523" s="171">
        <v>2260</v>
      </c>
      <c r="G6523" s="171">
        <v>3515</v>
      </c>
      <c r="H6523" s="165">
        <f t="shared" si="111"/>
        <v>0.40682788051209101</v>
      </c>
    </row>
    <row r="6524" spans="1:8" x14ac:dyDescent="0.3">
      <c r="A6524" s="167" t="s">
        <v>7697</v>
      </c>
      <c r="B6524" s="168" t="s">
        <v>7434</v>
      </c>
      <c r="C6524" s="168" t="s">
        <v>7685</v>
      </c>
      <c r="D6524" s="171">
        <v>1545</v>
      </c>
      <c r="E6524" s="171">
        <v>2285</v>
      </c>
      <c r="F6524" s="171">
        <v>2975</v>
      </c>
      <c r="G6524" s="171">
        <v>3545</v>
      </c>
      <c r="H6524" s="165">
        <f t="shared" si="111"/>
        <v>0.64456981664315938</v>
      </c>
    </row>
    <row r="6525" spans="1:8" x14ac:dyDescent="0.3">
      <c r="A6525" s="167" t="s">
        <v>7697</v>
      </c>
      <c r="B6525" s="168" t="s">
        <v>7435</v>
      </c>
      <c r="C6525" s="168" t="s">
        <v>7685</v>
      </c>
      <c r="D6525" s="171">
        <v>1435</v>
      </c>
      <c r="E6525" s="171">
        <v>2195</v>
      </c>
      <c r="F6525" s="171">
        <v>2865</v>
      </c>
      <c r="G6525" s="171">
        <v>3725</v>
      </c>
      <c r="H6525" s="165">
        <f t="shared" si="111"/>
        <v>0.5892617449664429</v>
      </c>
    </row>
    <row r="6526" spans="1:8" x14ac:dyDescent="0.3">
      <c r="A6526" s="167" t="s">
        <v>7697</v>
      </c>
      <c r="B6526" s="168" t="s">
        <v>7436</v>
      </c>
      <c r="C6526" s="168" t="s">
        <v>7685</v>
      </c>
      <c r="D6526" s="171">
        <v>525</v>
      </c>
      <c r="E6526" s="171">
        <v>1695</v>
      </c>
      <c r="F6526" s="171">
        <v>3890</v>
      </c>
      <c r="G6526" s="171">
        <v>7350</v>
      </c>
      <c r="H6526" s="165">
        <f t="shared" si="111"/>
        <v>0.23061224489795917</v>
      </c>
    </row>
    <row r="6527" spans="1:8" x14ac:dyDescent="0.3">
      <c r="A6527" s="167" t="s">
        <v>7697</v>
      </c>
      <c r="B6527" s="168" t="s">
        <v>7437</v>
      </c>
      <c r="C6527" s="168" t="s">
        <v>7685</v>
      </c>
      <c r="D6527" s="171">
        <v>1360</v>
      </c>
      <c r="E6527" s="171">
        <v>2320</v>
      </c>
      <c r="F6527" s="171">
        <v>3510</v>
      </c>
      <c r="G6527" s="171">
        <v>4535</v>
      </c>
      <c r="H6527" s="165">
        <f t="shared" si="111"/>
        <v>0.51157662624035283</v>
      </c>
    </row>
    <row r="6528" spans="1:8" x14ac:dyDescent="0.3">
      <c r="A6528" s="167" t="s">
        <v>7697</v>
      </c>
      <c r="B6528" s="168" t="s">
        <v>7438</v>
      </c>
      <c r="C6528" s="168" t="s">
        <v>7685</v>
      </c>
      <c r="D6528" s="171">
        <v>920</v>
      </c>
      <c r="E6528" s="171">
        <v>1545</v>
      </c>
      <c r="F6528" s="171">
        <v>3105</v>
      </c>
      <c r="G6528" s="171">
        <v>5645</v>
      </c>
      <c r="H6528" s="165">
        <f t="shared" si="111"/>
        <v>0.2736935341009743</v>
      </c>
    </row>
    <row r="6529" spans="1:8" x14ac:dyDescent="0.3">
      <c r="A6529" s="167" t="s">
        <v>7697</v>
      </c>
      <c r="B6529" s="168" t="s">
        <v>7439</v>
      </c>
      <c r="C6529" s="168" t="s">
        <v>7685</v>
      </c>
      <c r="D6529" s="171">
        <v>480</v>
      </c>
      <c r="E6529" s="171">
        <v>745</v>
      </c>
      <c r="F6529" s="171">
        <v>1540</v>
      </c>
      <c r="G6529" s="171">
        <v>4445</v>
      </c>
      <c r="H6529" s="165">
        <f t="shared" si="111"/>
        <v>0.16760404949381327</v>
      </c>
    </row>
    <row r="6530" spans="1:8" x14ac:dyDescent="0.3">
      <c r="A6530" s="167" t="s">
        <v>7697</v>
      </c>
      <c r="B6530" s="168" t="s">
        <v>7440</v>
      </c>
      <c r="C6530" s="168" t="s">
        <v>7685</v>
      </c>
      <c r="D6530" s="171">
        <v>405</v>
      </c>
      <c r="E6530" s="171">
        <v>610</v>
      </c>
      <c r="F6530" s="171">
        <v>1040</v>
      </c>
      <c r="G6530" s="171">
        <v>3655</v>
      </c>
      <c r="H6530" s="165">
        <f t="shared" si="111"/>
        <v>0.16689466484268126</v>
      </c>
    </row>
    <row r="6531" spans="1:8" x14ac:dyDescent="0.3">
      <c r="A6531" s="167" t="s">
        <v>7697</v>
      </c>
      <c r="B6531" s="168" t="s">
        <v>7441</v>
      </c>
      <c r="C6531" s="168" t="s">
        <v>7685</v>
      </c>
      <c r="D6531" s="171">
        <v>655</v>
      </c>
      <c r="E6531" s="171">
        <v>955</v>
      </c>
      <c r="F6531" s="171">
        <v>2290</v>
      </c>
      <c r="G6531" s="171">
        <v>6410</v>
      </c>
      <c r="H6531" s="165">
        <f t="shared" si="111"/>
        <v>0.14898595943837753</v>
      </c>
    </row>
    <row r="6532" spans="1:8" x14ac:dyDescent="0.3">
      <c r="A6532" s="167" t="s">
        <v>7697</v>
      </c>
      <c r="B6532" s="168" t="s">
        <v>7442</v>
      </c>
      <c r="C6532" s="168" t="s">
        <v>7685</v>
      </c>
      <c r="D6532" s="171">
        <v>865</v>
      </c>
      <c r="E6532" s="171">
        <v>2330</v>
      </c>
      <c r="F6532" s="171">
        <v>3745</v>
      </c>
      <c r="G6532" s="171">
        <v>5605</v>
      </c>
      <c r="H6532" s="165">
        <f t="shared" ref="H6532:H6595" si="112">E6532/G6532</f>
        <v>0.41570026761819806</v>
      </c>
    </row>
    <row r="6533" spans="1:8" x14ac:dyDescent="0.3">
      <c r="A6533" s="167" t="s">
        <v>7697</v>
      </c>
      <c r="B6533" s="168" t="s">
        <v>7443</v>
      </c>
      <c r="C6533" s="168" t="s">
        <v>7685</v>
      </c>
      <c r="D6533" s="171">
        <v>1005</v>
      </c>
      <c r="E6533" s="171">
        <v>2255</v>
      </c>
      <c r="F6533" s="171">
        <v>4180</v>
      </c>
      <c r="G6533" s="171">
        <v>6450</v>
      </c>
      <c r="H6533" s="165">
        <f t="shared" si="112"/>
        <v>0.34961240310077518</v>
      </c>
    </row>
    <row r="6534" spans="1:8" x14ac:dyDescent="0.3">
      <c r="A6534" s="167" t="s">
        <v>7697</v>
      </c>
      <c r="B6534" s="168" t="s">
        <v>7444</v>
      </c>
      <c r="C6534" s="168" t="s">
        <v>7685</v>
      </c>
      <c r="D6534" s="171">
        <v>760</v>
      </c>
      <c r="E6534" s="171">
        <v>1180</v>
      </c>
      <c r="F6534" s="171">
        <v>1570</v>
      </c>
      <c r="G6534" s="171">
        <v>1890</v>
      </c>
      <c r="H6534" s="165">
        <f t="shared" si="112"/>
        <v>0.6243386243386243</v>
      </c>
    </row>
    <row r="6535" spans="1:8" x14ac:dyDescent="0.3">
      <c r="A6535" s="167" t="s">
        <v>7697</v>
      </c>
      <c r="B6535" s="168" t="s">
        <v>7445</v>
      </c>
      <c r="C6535" s="168" t="s">
        <v>7685</v>
      </c>
      <c r="D6535" s="171">
        <v>1205</v>
      </c>
      <c r="E6535" s="171">
        <v>2215</v>
      </c>
      <c r="F6535" s="171">
        <v>3825</v>
      </c>
      <c r="G6535" s="171">
        <v>5770</v>
      </c>
      <c r="H6535" s="165">
        <f t="shared" si="112"/>
        <v>0.38388214904679374</v>
      </c>
    </row>
    <row r="6536" spans="1:8" x14ac:dyDescent="0.3">
      <c r="A6536" s="167" t="s">
        <v>7697</v>
      </c>
      <c r="B6536" s="168" t="s">
        <v>7446</v>
      </c>
      <c r="C6536" s="168" t="s">
        <v>7685</v>
      </c>
      <c r="D6536" s="171">
        <v>870</v>
      </c>
      <c r="E6536" s="171">
        <v>1955</v>
      </c>
      <c r="F6536" s="171">
        <v>3035</v>
      </c>
      <c r="G6536" s="171">
        <v>4340</v>
      </c>
      <c r="H6536" s="165">
        <f t="shared" si="112"/>
        <v>0.45046082949308758</v>
      </c>
    </row>
    <row r="6537" spans="1:8" x14ac:dyDescent="0.3">
      <c r="A6537" s="167" t="s">
        <v>7697</v>
      </c>
      <c r="B6537" s="168" t="s">
        <v>7447</v>
      </c>
      <c r="C6537" s="168" t="s">
        <v>7685</v>
      </c>
      <c r="D6537" s="171">
        <v>1215</v>
      </c>
      <c r="E6537" s="171">
        <v>2045</v>
      </c>
      <c r="F6537" s="171">
        <v>4520</v>
      </c>
      <c r="G6537" s="171">
        <v>5730</v>
      </c>
      <c r="H6537" s="165">
        <f t="shared" si="112"/>
        <v>0.35689354275741708</v>
      </c>
    </row>
    <row r="6538" spans="1:8" x14ac:dyDescent="0.3">
      <c r="A6538" s="167" t="s">
        <v>7697</v>
      </c>
      <c r="B6538" s="168" t="s">
        <v>7448</v>
      </c>
      <c r="C6538" s="168" t="s">
        <v>7685</v>
      </c>
      <c r="D6538" s="171">
        <v>285</v>
      </c>
      <c r="E6538" s="171">
        <v>815</v>
      </c>
      <c r="F6538" s="171">
        <v>2740</v>
      </c>
      <c r="G6538" s="171">
        <v>7210</v>
      </c>
      <c r="H6538" s="165">
        <f t="shared" si="112"/>
        <v>0.1130374479889043</v>
      </c>
    </row>
    <row r="6539" spans="1:8" x14ac:dyDescent="0.3">
      <c r="A6539" s="167" t="s">
        <v>7697</v>
      </c>
      <c r="B6539" s="168" t="s">
        <v>7449</v>
      </c>
      <c r="C6539" s="168" t="s">
        <v>7685</v>
      </c>
      <c r="D6539" s="171">
        <v>755</v>
      </c>
      <c r="E6539" s="171">
        <v>1485</v>
      </c>
      <c r="F6539" s="171">
        <v>3630</v>
      </c>
      <c r="G6539" s="171">
        <v>8380</v>
      </c>
      <c r="H6539" s="165">
        <f t="shared" si="112"/>
        <v>0.17720763723150357</v>
      </c>
    </row>
    <row r="6540" spans="1:8" x14ac:dyDescent="0.3">
      <c r="A6540" s="167" t="s">
        <v>7697</v>
      </c>
      <c r="B6540" s="168" t="s">
        <v>7450</v>
      </c>
      <c r="C6540" s="168" t="s">
        <v>7685</v>
      </c>
      <c r="D6540" s="171">
        <v>1175</v>
      </c>
      <c r="E6540" s="171">
        <v>2410</v>
      </c>
      <c r="F6540" s="171">
        <v>3770</v>
      </c>
      <c r="G6540" s="171">
        <v>6995</v>
      </c>
      <c r="H6540" s="165">
        <f t="shared" si="112"/>
        <v>0.34453180843459613</v>
      </c>
    </row>
    <row r="6541" spans="1:8" x14ac:dyDescent="0.3">
      <c r="A6541" s="167" t="s">
        <v>7697</v>
      </c>
      <c r="B6541" s="168" t="s">
        <v>7451</v>
      </c>
      <c r="C6541" s="168" t="s">
        <v>7685</v>
      </c>
      <c r="D6541" s="171">
        <v>215</v>
      </c>
      <c r="E6541" s="171">
        <v>650</v>
      </c>
      <c r="F6541" s="171">
        <v>1340</v>
      </c>
      <c r="G6541" s="171">
        <v>3165</v>
      </c>
      <c r="H6541" s="165">
        <f t="shared" si="112"/>
        <v>0.20537124802527645</v>
      </c>
    </row>
    <row r="6542" spans="1:8" x14ac:dyDescent="0.3">
      <c r="A6542" s="167" t="s">
        <v>7697</v>
      </c>
      <c r="B6542" s="168" t="s">
        <v>7452</v>
      </c>
      <c r="C6542" s="168" t="s">
        <v>7686</v>
      </c>
      <c r="D6542" s="171">
        <v>1365</v>
      </c>
      <c r="E6542" s="171">
        <v>2470</v>
      </c>
      <c r="F6542" s="171">
        <v>3940</v>
      </c>
      <c r="G6542" s="171">
        <v>5295</v>
      </c>
      <c r="H6542" s="165">
        <f t="shared" si="112"/>
        <v>0.46647780925401322</v>
      </c>
    </row>
    <row r="6543" spans="1:8" x14ac:dyDescent="0.3">
      <c r="A6543" s="167" t="s">
        <v>7697</v>
      </c>
      <c r="B6543" s="168" t="s">
        <v>7453</v>
      </c>
      <c r="C6543" s="168" t="s">
        <v>7686</v>
      </c>
      <c r="D6543" s="171">
        <v>490</v>
      </c>
      <c r="E6543" s="171">
        <v>980</v>
      </c>
      <c r="F6543" s="171">
        <v>1325</v>
      </c>
      <c r="G6543" s="171">
        <v>1890</v>
      </c>
      <c r="H6543" s="165">
        <f t="shared" si="112"/>
        <v>0.51851851851851849</v>
      </c>
    </row>
    <row r="6544" spans="1:8" x14ac:dyDescent="0.3">
      <c r="A6544" s="167" t="s">
        <v>7697</v>
      </c>
      <c r="B6544" s="168" t="s">
        <v>7454</v>
      </c>
      <c r="C6544" s="168" t="s">
        <v>7686</v>
      </c>
      <c r="D6544" s="171">
        <v>1045</v>
      </c>
      <c r="E6544" s="171">
        <v>1920</v>
      </c>
      <c r="F6544" s="171">
        <v>3835</v>
      </c>
      <c r="G6544" s="171">
        <v>10120</v>
      </c>
      <c r="H6544" s="165">
        <f t="shared" si="112"/>
        <v>0.18972332015810275</v>
      </c>
    </row>
    <row r="6545" spans="1:8" x14ac:dyDescent="0.3">
      <c r="A6545" s="167" t="s">
        <v>7697</v>
      </c>
      <c r="B6545" s="168" t="s">
        <v>7455</v>
      </c>
      <c r="C6545" s="168" t="s">
        <v>7686</v>
      </c>
      <c r="D6545" s="171">
        <v>760</v>
      </c>
      <c r="E6545" s="171">
        <v>2420</v>
      </c>
      <c r="F6545" s="171">
        <v>4130</v>
      </c>
      <c r="G6545" s="171">
        <v>7040</v>
      </c>
      <c r="H6545" s="165">
        <f t="shared" si="112"/>
        <v>0.34375</v>
      </c>
    </row>
    <row r="6546" spans="1:8" x14ac:dyDescent="0.3">
      <c r="A6546" s="167" t="s">
        <v>7697</v>
      </c>
      <c r="B6546" s="168" t="s">
        <v>7456</v>
      </c>
      <c r="C6546" s="168" t="s">
        <v>7686</v>
      </c>
      <c r="D6546" s="171">
        <v>1260</v>
      </c>
      <c r="E6546" s="171">
        <v>2530</v>
      </c>
      <c r="F6546" s="171">
        <v>3320</v>
      </c>
      <c r="G6546" s="171">
        <v>6150</v>
      </c>
      <c r="H6546" s="165">
        <f t="shared" si="112"/>
        <v>0.41138211382113821</v>
      </c>
    </row>
    <row r="6547" spans="1:8" x14ac:dyDescent="0.3">
      <c r="A6547" s="167" t="s">
        <v>7697</v>
      </c>
      <c r="B6547" s="168" t="s">
        <v>7457</v>
      </c>
      <c r="C6547" s="168" t="s">
        <v>7686</v>
      </c>
      <c r="D6547" s="171">
        <v>700</v>
      </c>
      <c r="E6547" s="171">
        <v>1170</v>
      </c>
      <c r="F6547" s="171">
        <v>1770</v>
      </c>
      <c r="G6547" s="171">
        <v>2820</v>
      </c>
      <c r="H6547" s="165">
        <f t="shared" si="112"/>
        <v>0.41489361702127658</v>
      </c>
    </row>
    <row r="6548" spans="1:8" x14ac:dyDescent="0.3">
      <c r="A6548" s="167" t="s">
        <v>7697</v>
      </c>
      <c r="B6548" s="168" t="s">
        <v>7458</v>
      </c>
      <c r="C6548" s="168" t="s">
        <v>7686</v>
      </c>
      <c r="D6548" s="171">
        <v>1405</v>
      </c>
      <c r="E6548" s="171">
        <v>2390</v>
      </c>
      <c r="F6548" s="171">
        <v>3805</v>
      </c>
      <c r="G6548" s="171">
        <v>6355</v>
      </c>
      <c r="H6548" s="165">
        <f t="shared" si="112"/>
        <v>0.37608182533438239</v>
      </c>
    </row>
    <row r="6549" spans="1:8" x14ac:dyDescent="0.3">
      <c r="A6549" s="167" t="s">
        <v>7697</v>
      </c>
      <c r="B6549" s="168" t="s">
        <v>7459</v>
      </c>
      <c r="C6549" s="168" t="s">
        <v>7686</v>
      </c>
      <c r="D6549" s="171">
        <v>1355</v>
      </c>
      <c r="E6549" s="171">
        <v>2315</v>
      </c>
      <c r="F6549" s="171">
        <v>3355</v>
      </c>
      <c r="G6549" s="171">
        <v>5140</v>
      </c>
      <c r="H6549" s="165">
        <f t="shared" si="112"/>
        <v>0.45038910505836577</v>
      </c>
    </row>
    <row r="6550" spans="1:8" x14ac:dyDescent="0.3">
      <c r="A6550" s="167" t="s">
        <v>7697</v>
      </c>
      <c r="B6550" s="168" t="s">
        <v>7460</v>
      </c>
      <c r="C6550" s="168" t="s">
        <v>7686</v>
      </c>
      <c r="D6550" s="171">
        <v>660</v>
      </c>
      <c r="E6550" s="171">
        <v>1180</v>
      </c>
      <c r="F6550" s="171">
        <v>1700</v>
      </c>
      <c r="G6550" s="171">
        <v>2965</v>
      </c>
      <c r="H6550" s="165">
        <f t="shared" si="112"/>
        <v>0.39797639123102868</v>
      </c>
    </row>
    <row r="6551" spans="1:8" x14ac:dyDescent="0.3">
      <c r="A6551" s="167" t="s">
        <v>7697</v>
      </c>
      <c r="B6551" s="168" t="s">
        <v>7461</v>
      </c>
      <c r="C6551" s="168" t="s">
        <v>7686</v>
      </c>
      <c r="D6551" s="171">
        <v>2185</v>
      </c>
      <c r="E6551" s="171">
        <v>2725</v>
      </c>
      <c r="F6551" s="171">
        <v>3355</v>
      </c>
      <c r="G6551" s="171">
        <v>4760</v>
      </c>
      <c r="H6551" s="165">
        <f t="shared" si="112"/>
        <v>0.57247899159663862</v>
      </c>
    </row>
    <row r="6552" spans="1:8" x14ac:dyDescent="0.3">
      <c r="A6552" s="167" t="s">
        <v>7697</v>
      </c>
      <c r="B6552" s="168" t="s">
        <v>7462</v>
      </c>
      <c r="C6552" s="168" t="s">
        <v>7686</v>
      </c>
      <c r="D6552" s="171">
        <v>340</v>
      </c>
      <c r="E6552" s="171">
        <v>815</v>
      </c>
      <c r="F6552" s="171">
        <v>1390</v>
      </c>
      <c r="G6552" s="171">
        <v>4235</v>
      </c>
      <c r="H6552" s="165">
        <f t="shared" si="112"/>
        <v>0.19244391971664698</v>
      </c>
    </row>
    <row r="6553" spans="1:8" x14ac:dyDescent="0.3">
      <c r="A6553" s="167" t="s">
        <v>7697</v>
      </c>
      <c r="B6553" s="168" t="s">
        <v>7463</v>
      </c>
      <c r="C6553" s="168" t="s">
        <v>7686</v>
      </c>
      <c r="D6553" s="171">
        <v>175</v>
      </c>
      <c r="E6553" s="171">
        <v>495</v>
      </c>
      <c r="F6553" s="171">
        <v>970</v>
      </c>
      <c r="G6553" s="171">
        <v>1680</v>
      </c>
      <c r="H6553" s="165">
        <f t="shared" si="112"/>
        <v>0.29464285714285715</v>
      </c>
    </row>
    <row r="6554" spans="1:8" x14ac:dyDescent="0.3">
      <c r="A6554" s="167" t="s">
        <v>7697</v>
      </c>
      <c r="B6554" s="168" t="s">
        <v>7464</v>
      </c>
      <c r="C6554" s="168" t="s">
        <v>7686</v>
      </c>
      <c r="D6554" s="171">
        <v>685</v>
      </c>
      <c r="E6554" s="171">
        <v>915</v>
      </c>
      <c r="F6554" s="171">
        <v>1525</v>
      </c>
      <c r="G6554" s="171">
        <v>2320</v>
      </c>
      <c r="H6554" s="165">
        <f t="shared" si="112"/>
        <v>0.39439655172413796</v>
      </c>
    </row>
    <row r="6555" spans="1:8" x14ac:dyDescent="0.3">
      <c r="A6555" s="167" t="s">
        <v>7697</v>
      </c>
      <c r="B6555" s="168" t="s">
        <v>7465</v>
      </c>
      <c r="C6555" s="168" t="s">
        <v>7687</v>
      </c>
      <c r="D6555" s="171">
        <v>1450</v>
      </c>
      <c r="E6555" s="171">
        <v>2980</v>
      </c>
      <c r="F6555" s="171">
        <v>4105</v>
      </c>
      <c r="G6555" s="171">
        <v>6530</v>
      </c>
      <c r="H6555" s="165">
        <f t="shared" si="112"/>
        <v>0.45635528330781011</v>
      </c>
    </row>
    <row r="6556" spans="1:8" x14ac:dyDescent="0.3">
      <c r="A6556" s="167" t="s">
        <v>7697</v>
      </c>
      <c r="B6556" s="168" t="s">
        <v>7466</v>
      </c>
      <c r="C6556" s="168" t="s">
        <v>7687</v>
      </c>
      <c r="D6556" s="171">
        <v>840</v>
      </c>
      <c r="E6556" s="171">
        <v>1425</v>
      </c>
      <c r="F6556" s="171">
        <v>2700</v>
      </c>
      <c r="G6556" s="171">
        <v>2890</v>
      </c>
      <c r="H6556" s="165">
        <f t="shared" si="112"/>
        <v>0.49307958477508651</v>
      </c>
    </row>
    <row r="6557" spans="1:8" x14ac:dyDescent="0.3">
      <c r="A6557" s="167" t="s">
        <v>7697</v>
      </c>
      <c r="B6557" s="168" t="s">
        <v>7467</v>
      </c>
      <c r="C6557" s="168" t="s">
        <v>422</v>
      </c>
      <c r="D6557" s="171">
        <v>860</v>
      </c>
      <c r="E6557" s="171">
        <v>1180</v>
      </c>
      <c r="F6557" s="171">
        <v>1650</v>
      </c>
      <c r="G6557" s="171">
        <v>2550</v>
      </c>
      <c r="H6557" s="165">
        <f t="shared" si="112"/>
        <v>0.46274509803921571</v>
      </c>
    </row>
    <row r="6558" spans="1:8" x14ac:dyDescent="0.3">
      <c r="A6558" s="167" t="s">
        <v>7697</v>
      </c>
      <c r="B6558" s="168" t="s">
        <v>7468</v>
      </c>
      <c r="C6558" s="168" t="s">
        <v>422</v>
      </c>
      <c r="D6558" s="171">
        <v>1530</v>
      </c>
      <c r="E6558" s="171">
        <v>2910</v>
      </c>
      <c r="F6558" s="171">
        <v>4185</v>
      </c>
      <c r="G6558" s="171">
        <v>6160</v>
      </c>
      <c r="H6558" s="165">
        <f t="shared" si="112"/>
        <v>0.47240259740259738</v>
      </c>
    </row>
    <row r="6559" spans="1:8" x14ac:dyDescent="0.3">
      <c r="A6559" s="167" t="s">
        <v>7697</v>
      </c>
      <c r="B6559" s="168" t="s">
        <v>7469</v>
      </c>
      <c r="C6559" s="168" t="s">
        <v>422</v>
      </c>
      <c r="D6559" s="171">
        <v>1540</v>
      </c>
      <c r="E6559" s="171">
        <v>2195</v>
      </c>
      <c r="F6559" s="171">
        <v>3270</v>
      </c>
      <c r="G6559" s="171">
        <v>4905</v>
      </c>
      <c r="H6559" s="165">
        <f t="shared" si="112"/>
        <v>0.44750254841997961</v>
      </c>
    </row>
    <row r="6560" spans="1:8" x14ac:dyDescent="0.3">
      <c r="A6560" s="167" t="s">
        <v>7697</v>
      </c>
      <c r="B6560" s="168" t="s">
        <v>7470</v>
      </c>
      <c r="C6560" s="168" t="s">
        <v>422</v>
      </c>
      <c r="D6560" s="171">
        <v>1085</v>
      </c>
      <c r="E6560" s="171">
        <v>1655</v>
      </c>
      <c r="F6560" s="171">
        <v>2400</v>
      </c>
      <c r="G6560" s="171">
        <v>3655</v>
      </c>
      <c r="H6560" s="165">
        <f t="shared" si="112"/>
        <v>0.45280437756497949</v>
      </c>
    </row>
    <row r="6561" spans="1:8" x14ac:dyDescent="0.3">
      <c r="A6561" s="167" t="s">
        <v>7697</v>
      </c>
      <c r="B6561" s="168" t="s">
        <v>7471</v>
      </c>
      <c r="C6561" s="168" t="s">
        <v>7688</v>
      </c>
      <c r="D6561" s="171">
        <v>1600</v>
      </c>
      <c r="E6561" s="171">
        <v>2480</v>
      </c>
      <c r="F6561" s="171">
        <v>3380</v>
      </c>
      <c r="G6561" s="171">
        <v>4065</v>
      </c>
      <c r="H6561" s="165">
        <f t="shared" si="112"/>
        <v>0.61008610086100856</v>
      </c>
    </row>
    <row r="6562" spans="1:8" x14ac:dyDescent="0.3">
      <c r="A6562" s="167" t="s">
        <v>7697</v>
      </c>
      <c r="B6562" s="168" t="s">
        <v>7472</v>
      </c>
      <c r="C6562" s="168" t="s">
        <v>7688</v>
      </c>
      <c r="D6562" s="171">
        <v>1195</v>
      </c>
      <c r="E6562" s="171">
        <v>2050</v>
      </c>
      <c r="F6562" s="171">
        <v>2555</v>
      </c>
      <c r="G6562" s="171">
        <v>3110</v>
      </c>
      <c r="H6562" s="165">
        <f t="shared" si="112"/>
        <v>0.65916398713826363</v>
      </c>
    </row>
    <row r="6563" spans="1:8" x14ac:dyDescent="0.3">
      <c r="A6563" s="167" t="s">
        <v>7697</v>
      </c>
      <c r="B6563" s="168" t="s">
        <v>7473</v>
      </c>
      <c r="C6563" s="168" t="s">
        <v>7688</v>
      </c>
      <c r="D6563" s="171">
        <v>1080</v>
      </c>
      <c r="E6563" s="171">
        <v>2035</v>
      </c>
      <c r="F6563" s="171">
        <v>2995</v>
      </c>
      <c r="G6563" s="171">
        <v>3975</v>
      </c>
      <c r="H6563" s="165">
        <f t="shared" si="112"/>
        <v>0.51194968553459119</v>
      </c>
    </row>
    <row r="6564" spans="1:8" x14ac:dyDescent="0.3">
      <c r="A6564" s="167" t="s">
        <v>7697</v>
      </c>
      <c r="B6564" s="168" t="s">
        <v>7474</v>
      </c>
      <c r="C6564" s="168" t="s">
        <v>7688</v>
      </c>
      <c r="D6564" s="171">
        <v>1790</v>
      </c>
      <c r="E6564" s="171">
        <v>3310</v>
      </c>
      <c r="F6564" s="171">
        <v>4385</v>
      </c>
      <c r="G6564" s="171">
        <v>6060</v>
      </c>
      <c r="H6564" s="165">
        <f t="shared" si="112"/>
        <v>0.54620462046204621</v>
      </c>
    </row>
    <row r="6565" spans="1:8" x14ac:dyDescent="0.3">
      <c r="A6565" s="167" t="s">
        <v>7697</v>
      </c>
      <c r="B6565" s="168" t="s">
        <v>7475</v>
      </c>
      <c r="C6565" s="168" t="s">
        <v>7688</v>
      </c>
      <c r="D6565" s="171">
        <v>650</v>
      </c>
      <c r="E6565" s="171">
        <v>1065</v>
      </c>
      <c r="F6565" s="171">
        <v>1630</v>
      </c>
      <c r="G6565" s="171">
        <v>2275</v>
      </c>
      <c r="H6565" s="165">
        <f t="shared" si="112"/>
        <v>0.46813186813186813</v>
      </c>
    </row>
    <row r="6566" spans="1:8" x14ac:dyDescent="0.3">
      <c r="A6566" s="167" t="s">
        <v>7697</v>
      </c>
      <c r="B6566" s="168" t="s">
        <v>7476</v>
      </c>
      <c r="C6566" s="168" t="s">
        <v>7689</v>
      </c>
      <c r="D6566" s="171">
        <v>715</v>
      </c>
      <c r="E6566" s="171">
        <v>1295</v>
      </c>
      <c r="F6566" s="171">
        <v>1680</v>
      </c>
      <c r="G6566" s="171">
        <v>2775</v>
      </c>
      <c r="H6566" s="165">
        <f t="shared" si="112"/>
        <v>0.46666666666666667</v>
      </c>
    </row>
    <row r="6567" spans="1:8" x14ac:dyDescent="0.3">
      <c r="A6567" s="167" t="s">
        <v>7697</v>
      </c>
      <c r="B6567" s="168" t="s">
        <v>7477</v>
      </c>
      <c r="C6567" s="168" t="s">
        <v>7689</v>
      </c>
      <c r="D6567" s="171">
        <v>485</v>
      </c>
      <c r="E6567" s="171">
        <v>920</v>
      </c>
      <c r="F6567" s="171">
        <v>1685</v>
      </c>
      <c r="G6567" s="171">
        <v>2925</v>
      </c>
      <c r="H6567" s="165">
        <f t="shared" si="112"/>
        <v>0.31452991452991452</v>
      </c>
    </row>
    <row r="6568" spans="1:8" x14ac:dyDescent="0.3">
      <c r="A6568" s="167" t="s">
        <v>7697</v>
      </c>
      <c r="B6568" s="168" t="s">
        <v>7478</v>
      </c>
      <c r="C6568" s="168" t="s">
        <v>7690</v>
      </c>
      <c r="D6568" s="171">
        <v>740</v>
      </c>
      <c r="E6568" s="171">
        <v>1360</v>
      </c>
      <c r="F6568" s="171">
        <v>2215</v>
      </c>
      <c r="G6568" s="171">
        <v>3385</v>
      </c>
      <c r="H6568" s="165">
        <f t="shared" si="112"/>
        <v>0.40177252584933532</v>
      </c>
    </row>
    <row r="6569" spans="1:8" x14ac:dyDescent="0.3">
      <c r="A6569" s="167" t="s">
        <v>7697</v>
      </c>
      <c r="B6569" s="168" t="s">
        <v>7479</v>
      </c>
      <c r="C6569" s="168" t="s">
        <v>7690</v>
      </c>
      <c r="D6569" s="171">
        <v>525</v>
      </c>
      <c r="E6569" s="171">
        <v>1275</v>
      </c>
      <c r="F6569" s="171">
        <v>1850</v>
      </c>
      <c r="G6569" s="171">
        <v>3095</v>
      </c>
      <c r="H6569" s="165">
        <f t="shared" si="112"/>
        <v>0.41195476575121165</v>
      </c>
    </row>
    <row r="6570" spans="1:8" x14ac:dyDescent="0.3">
      <c r="A6570" s="167" t="s">
        <v>7697</v>
      </c>
      <c r="B6570" s="168" t="s">
        <v>7480</v>
      </c>
      <c r="C6570" s="168" t="s">
        <v>7690</v>
      </c>
      <c r="D6570" s="171">
        <v>1270</v>
      </c>
      <c r="E6570" s="171">
        <v>1620</v>
      </c>
      <c r="F6570" s="171">
        <v>3015</v>
      </c>
      <c r="G6570" s="171">
        <v>4120</v>
      </c>
      <c r="H6570" s="165">
        <f t="shared" si="112"/>
        <v>0.39320388349514562</v>
      </c>
    </row>
    <row r="6571" spans="1:8" x14ac:dyDescent="0.3">
      <c r="A6571" s="167" t="s">
        <v>7697</v>
      </c>
      <c r="B6571" s="168" t="s">
        <v>7481</v>
      </c>
      <c r="C6571" s="168" t="s">
        <v>7690</v>
      </c>
      <c r="D6571" s="171">
        <v>650</v>
      </c>
      <c r="E6571" s="171">
        <v>865</v>
      </c>
      <c r="F6571" s="171">
        <v>1560</v>
      </c>
      <c r="G6571" s="171">
        <v>2680</v>
      </c>
      <c r="H6571" s="165">
        <f t="shared" si="112"/>
        <v>0.32276119402985076</v>
      </c>
    </row>
    <row r="6572" spans="1:8" x14ac:dyDescent="0.3">
      <c r="A6572" s="167" t="s">
        <v>7697</v>
      </c>
      <c r="B6572" s="168" t="s">
        <v>7482</v>
      </c>
      <c r="C6572" s="168" t="s">
        <v>7690</v>
      </c>
      <c r="D6572" s="171">
        <v>910</v>
      </c>
      <c r="E6572" s="171">
        <v>2330</v>
      </c>
      <c r="F6572" s="171">
        <v>3495</v>
      </c>
      <c r="G6572" s="171">
        <v>5170</v>
      </c>
      <c r="H6572" s="165">
        <f t="shared" si="112"/>
        <v>0.45067698259187622</v>
      </c>
    </row>
    <row r="6573" spans="1:8" x14ac:dyDescent="0.3">
      <c r="A6573" s="167" t="s">
        <v>7697</v>
      </c>
      <c r="B6573" s="168" t="s">
        <v>7483</v>
      </c>
      <c r="C6573" s="168" t="s">
        <v>7690</v>
      </c>
      <c r="D6573" s="171">
        <v>1805</v>
      </c>
      <c r="E6573" s="171">
        <v>2625</v>
      </c>
      <c r="F6573" s="171">
        <v>3660</v>
      </c>
      <c r="G6573" s="171">
        <v>4585</v>
      </c>
      <c r="H6573" s="165">
        <f t="shared" si="112"/>
        <v>0.5725190839694656</v>
      </c>
    </row>
    <row r="6574" spans="1:8" x14ac:dyDescent="0.3">
      <c r="A6574" s="167" t="s">
        <v>7697</v>
      </c>
      <c r="B6574" s="168" t="s">
        <v>7484</v>
      </c>
      <c r="C6574" s="168" t="s">
        <v>7690</v>
      </c>
      <c r="D6574" s="171">
        <v>1210</v>
      </c>
      <c r="E6574" s="171">
        <v>1925</v>
      </c>
      <c r="F6574" s="171">
        <v>2675</v>
      </c>
      <c r="G6574" s="171">
        <v>3885</v>
      </c>
      <c r="H6574" s="165">
        <f t="shared" si="112"/>
        <v>0.49549549549549549</v>
      </c>
    </row>
    <row r="6575" spans="1:8" x14ac:dyDescent="0.3">
      <c r="A6575" s="167" t="s">
        <v>7697</v>
      </c>
      <c r="B6575" s="168" t="s">
        <v>7485</v>
      </c>
      <c r="C6575" s="168" t="s">
        <v>7690</v>
      </c>
      <c r="D6575" s="171">
        <v>1475</v>
      </c>
      <c r="E6575" s="171">
        <v>2015</v>
      </c>
      <c r="F6575" s="171">
        <v>2950</v>
      </c>
      <c r="G6575" s="171">
        <v>4950</v>
      </c>
      <c r="H6575" s="165">
        <f t="shared" si="112"/>
        <v>0.40707070707070708</v>
      </c>
    </row>
    <row r="6576" spans="1:8" x14ac:dyDescent="0.3">
      <c r="A6576" s="167" t="s">
        <v>7697</v>
      </c>
      <c r="B6576" s="168" t="s">
        <v>7486</v>
      </c>
      <c r="C6576" s="168" t="s">
        <v>7690</v>
      </c>
      <c r="D6576" s="171">
        <v>1210</v>
      </c>
      <c r="E6576" s="171">
        <v>2515</v>
      </c>
      <c r="F6576" s="171">
        <v>3725</v>
      </c>
      <c r="G6576" s="171">
        <v>6485</v>
      </c>
      <c r="H6576" s="165">
        <f t="shared" si="112"/>
        <v>0.38781804163454126</v>
      </c>
    </row>
    <row r="6577" spans="1:8" x14ac:dyDescent="0.3">
      <c r="A6577" s="167" t="s">
        <v>7697</v>
      </c>
      <c r="B6577" s="168" t="s">
        <v>7487</v>
      </c>
      <c r="C6577" s="168" t="s">
        <v>7690</v>
      </c>
      <c r="D6577" s="171">
        <v>405</v>
      </c>
      <c r="E6577" s="171">
        <v>700</v>
      </c>
      <c r="F6577" s="171">
        <v>1080</v>
      </c>
      <c r="G6577" s="171">
        <v>1935</v>
      </c>
      <c r="H6577" s="165">
        <f t="shared" si="112"/>
        <v>0.36175710594315247</v>
      </c>
    </row>
    <row r="6578" spans="1:8" x14ac:dyDescent="0.3">
      <c r="A6578" s="167" t="s">
        <v>7697</v>
      </c>
      <c r="B6578" s="168" t="s">
        <v>7488</v>
      </c>
      <c r="C6578" s="168" t="s">
        <v>7691</v>
      </c>
      <c r="D6578" s="171">
        <v>1890</v>
      </c>
      <c r="E6578" s="171">
        <v>2150</v>
      </c>
      <c r="F6578" s="171">
        <v>2780</v>
      </c>
      <c r="G6578" s="171">
        <v>3155</v>
      </c>
      <c r="H6578" s="165">
        <f t="shared" si="112"/>
        <v>0.68145800316957206</v>
      </c>
    </row>
    <row r="6579" spans="1:8" x14ac:dyDescent="0.3">
      <c r="A6579" s="167" t="s">
        <v>7697</v>
      </c>
      <c r="B6579" s="168" t="s">
        <v>7489</v>
      </c>
      <c r="C6579" s="168" t="s">
        <v>7691</v>
      </c>
      <c r="D6579" s="171">
        <v>55</v>
      </c>
      <c r="E6579" s="171">
        <v>745</v>
      </c>
      <c r="F6579" s="171">
        <v>1040</v>
      </c>
      <c r="G6579" s="171">
        <v>1985</v>
      </c>
      <c r="H6579" s="165">
        <f t="shared" si="112"/>
        <v>0.37531486146095716</v>
      </c>
    </row>
    <row r="6580" spans="1:8" x14ac:dyDescent="0.3">
      <c r="A6580" s="167" t="s">
        <v>7697</v>
      </c>
      <c r="B6580" s="168" t="s">
        <v>7490</v>
      </c>
      <c r="C6580" s="168" t="s">
        <v>7691</v>
      </c>
      <c r="D6580" s="171">
        <v>390</v>
      </c>
      <c r="E6580" s="171">
        <v>975</v>
      </c>
      <c r="F6580" s="171">
        <v>1500</v>
      </c>
      <c r="G6580" s="171">
        <v>3285</v>
      </c>
      <c r="H6580" s="165">
        <f t="shared" si="112"/>
        <v>0.29680365296803651</v>
      </c>
    </row>
    <row r="6581" spans="1:8" x14ac:dyDescent="0.3">
      <c r="A6581" s="167" t="s">
        <v>7697</v>
      </c>
      <c r="B6581" s="168" t="s">
        <v>7491</v>
      </c>
      <c r="C6581" s="168" t="s">
        <v>7691</v>
      </c>
      <c r="D6581" s="171">
        <v>1440</v>
      </c>
      <c r="E6581" s="171">
        <v>2440</v>
      </c>
      <c r="F6581" s="171">
        <v>3460</v>
      </c>
      <c r="G6581" s="171">
        <v>4660</v>
      </c>
      <c r="H6581" s="165">
        <f t="shared" si="112"/>
        <v>0.52360515021459231</v>
      </c>
    </row>
    <row r="6582" spans="1:8" x14ac:dyDescent="0.3">
      <c r="A6582" s="167" t="s">
        <v>7697</v>
      </c>
      <c r="B6582" s="168" t="s">
        <v>7492</v>
      </c>
      <c r="C6582" s="168" t="s">
        <v>7691</v>
      </c>
      <c r="D6582" s="171">
        <v>710</v>
      </c>
      <c r="E6582" s="171">
        <v>1095</v>
      </c>
      <c r="F6582" s="171">
        <v>1555</v>
      </c>
      <c r="G6582" s="171">
        <v>2245</v>
      </c>
      <c r="H6582" s="165">
        <f t="shared" si="112"/>
        <v>0.48775055679287305</v>
      </c>
    </row>
    <row r="6583" spans="1:8" x14ac:dyDescent="0.3">
      <c r="A6583" s="167" t="s">
        <v>7697</v>
      </c>
      <c r="B6583" s="168" t="s">
        <v>7493</v>
      </c>
      <c r="C6583" s="168" t="s">
        <v>7691</v>
      </c>
      <c r="D6583" s="171">
        <v>1605</v>
      </c>
      <c r="E6583" s="171">
        <v>2190</v>
      </c>
      <c r="F6583" s="171">
        <v>2990</v>
      </c>
      <c r="G6583" s="171">
        <v>4090</v>
      </c>
      <c r="H6583" s="165">
        <f t="shared" si="112"/>
        <v>0.53545232273838628</v>
      </c>
    </row>
    <row r="6584" spans="1:8" x14ac:dyDescent="0.3">
      <c r="A6584" s="167" t="s">
        <v>7697</v>
      </c>
      <c r="B6584" s="168" t="s">
        <v>7494</v>
      </c>
      <c r="C6584" s="168" t="s">
        <v>7691</v>
      </c>
      <c r="D6584" s="171">
        <v>1205</v>
      </c>
      <c r="E6584" s="171">
        <v>1670</v>
      </c>
      <c r="F6584" s="171">
        <v>2170</v>
      </c>
      <c r="G6584" s="171">
        <v>3490</v>
      </c>
      <c r="H6584" s="165">
        <f t="shared" si="112"/>
        <v>0.47851002865329512</v>
      </c>
    </row>
    <row r="6585" spans="1:8" x14ac:dyDescent="0.3">
      <c r="A6585" s="167" t="s">
        <v>7697</v>
      </c>
      <c r="B6585" s="168" t="s">
        <v>7495</v>
      </c>
      <c r="C6585" s="168" t="s">
        <v>7691</v>
      </c>
      <c r="D6585" s="171">
        <v>1815</v>
      </c>
      <c r="E6585" s="171">
        <v>2005</v>
      </c>
      <c r="F6585" s="171">
        <v>2235</v>
      </c>
      <c r="G6585" s="171">
        <v>3495</v>
      </c>
      <c r="H6585" s="165">
        <f t="shared" si="112"/>
        <v>0.57367668097281832</v>
      </c>
    </row>
    <row r="6586" spans="1:8" x14ac:dyDescent="0.3">
      <c r="A6586" s="167" t="s">
        <v>7697</v>
      </c>
      <c r="B6586" s="168" t="s">
        <v>7496</v>
      </c>
      <c r="C6586" s="168" t="s">
        <v>7691</v>
      </c>
      <c r="D6586" s="171">
        <v>0</v>
      </c>
      <c r="E6586" s="171">
        <v>0</v>
      </c>
      <c r="F6586" s="171">
        <v>0</v>
      </c>
      <c r="G6586" s="171">
        <v>0</v>
      </c>
      <c r="H6586" s="165" t="e">
        <f t="shared" si="112"/>
        <v>#DIV/0!</v>
      </c>
    </row>
    <row r="6587" spans="1:8" x14ac:dyDescent="0.3">
      <c r="A6587" s="167" t="s">
        <v>7697</v>
      </c>
      <c r="B6587" s="168" t="s">
        <v>7497</v>
      </c>
      <c r="C6587" s="168" t="s">
        <v>7691</v>
      </c>
      <c r="D6587" s="171">
        <v>965</v>
      </c>
      <c r="E6587" s="171">
        <v>1325</v>
      </c>
      <c r="F6587" s="171">
        <v>1605</v>
      </c>
      <c r="G6587" s="171">
        <v>2310</v>
      </c>
      <c r="H6587" s="165">
        <f t="shared" si="112"/>
        <v>0.57359307359307354</v>
      </c>
    </row>
    <row r="6588" spans="1:8" x14ac:dyDescent="0.3">
      <c r="A6588" s="167" t="s">
        <v>7697</v>
      </c>
      <c r="B6588" s="168" t="s">
        <v>7498</v>
      </c>
      <c r="C6588" s="168" t="s">
        <v>7691</v>
      </c>
      <c r="D6588" s="171">
        <v>1725</v>
      </c>
      <c r="E6588" s="171">
        <v>2050</v>
      </c>
      <c r="F6588" s="171">
        <v>2760</v>
      </c>
      <c r="G6588" s="171">
        <v>3055</v>
      </c>
      <c r="H6588" s="165">
        <f t="shared" si="112"/>
        <v>0.67103109656301141</v>
      </c>
    </row>
    <row r="6589" spans="1:8" x14ac:dyDescent="0.3">
      <c r="A6589" s="167" t="s">
        <v>7697</v>
      </c>
      <c r="B6589" s="168" t="s">
        <v>7499</v>
      </c>
      <c r="C6589" s="168" t="s">
        <v>7691</v>
      </c>
      <c r="D6589" s="171">
        <v>1660</v>
      </c>
      <c r="E6589" s="171">
        <v>2160</v>
      </c>
      <c r="F6589" s="171">
        <v>2305</v>
      </c>
      <c r="G6589" s="171">
        <v>2785</v>
      </c>
      <c r="H6589" s="165">
        <f t="shared" si="112"/>
        <v>0.77558348294434465</v>
      </c>
    </row>
    <row r="6590" spans="1:8" x14ac:dyDescent="0.3">
      <c r="A6590" s="167" t="s">
        <v>7697</v>
      </c>
      <c r="B6590" s="168" t="s">
        <v>7500</v>
      </c>
      <c r="C6590" s="168" t="s">
        <v>7691</v>
      </c>
      <c r="D6590" s="171">
        <v>845</v>
      </c>
      <c r="E6590" s="171">
        <v>1315</v>
      </c>
      <c r="F6590" s="171">
        <v>1645</v>
      </c>
      <c r="G6590" s="171">
        <v>2150</v>
      </c>
      <c r="H6590" s="165">
        <f t="shared" si="112"/>
        <v>0.61162790697674418</v>
      </c>
    </row>
    <row r="6591" spans="1:8" x14ac:dyDescent="0.3">
      <c r="A6591" s="167" t="s">
        <v>7697</v>
      </c>
      <c r="B6591" s="168" t="s">
        <v>7501</v>
      </c>
      <c r="C6591" s="168" t="s">
        <v>7691</v>
      </c>
      <c r="D6591" s="171">
        <v>1090</v>
      </c>
      <c r="E6591" s="171">
        <v>2010</v>
      </c>
      <c r="F6591" s="171">
        <v>2740</v>
      </c>
      <c r="G6591" s="171">
        <v>4500</v>
      </c>
      <c r="H6591" s="165">
        <f t="shared" si="112"/>
        <v>0.44666666666666666</v>
      </c>
    </row>
    <row r="6592" spans="1:8" x14ac:dyDescent="0.3">
      <c r="A6592" s="167" t="s">
        <v>7697</v>
      </c>
      <c r="B6592" s="168" t="s">
        <v>7502</v>
      </c>
      <c r="C6592" s="168" t="s">
        <v>7691</v>
      </c>
      <c r="D6592" s="171">
        <v>1690</v>
      </c>
      <c r="E6592" s="171">
        <v>2305</v>
      </c>
      <c r="F6592" s="171">
        <v>2810</v>
      </c>
      <c r="G6592" s="171">
        <v>3940</v>
      </c>
      <c r="H6592" s="165">
        <f t="shared" si="112"/>
        <v>0.5850253807106599</v>
      </c>
    </row>
    <row r="6593" spans="1:8" x14ac:dyDescent="0.3">
      <c r="A6593" s="167" t="s">
        <v>7697</v>
      </c>
      <c r="B6593" s="168" t="s">
        <v>7503</v>
      </c>
      <c r="C6593" s="168" t="s">
        <v>7691</v>
      </c>
      <c r="D6593" s="171">
        <v>835</v>
      </c>
      <c r="E6593" s="171">
        <v>1135</v>
      </c>
      <c r="F6593" s="171">
        <v>1545</v>
      </c>
      <c r="G6593" s="171">
        <v>2480</v>
      </c>
      <c r="H6593" s="165">
        <f t="shared" si="112"/>
        <v>0.45766129032258063</v>
      </c>
    </row>
    <row r="6594" spans="1:8" x14ac:dyDescent="0.3">
      <c r="A6594" s="167" t="s">
        <v>7697</v>
      </c>
      <c r="B6594" s="168" t="s">
        <v>7504</v>
      </c>
      <c r="C6594" s="168" t="s">
        <v>7691</v>
      </c>
      <c r="D6594" s="171">
        <v>945</v>
      </c>
      <c r="E6594" s="171">
        <v>1330</v>
      </c>
      <c r="F6594" s="171">
        <v>2060</v>
      </c>
      <c r="G6594" s="171">
        <v>5060</v>
      </c>
      <c r="H6594" s="165">
        <f t="shared" si="112"/>
        <v>0.26284584980237152</v>
      </c>
    </row>
    <row r="6595" spans="1:8" x14ac:dyDescent="0.3">
      <c r="A6595" s="167" t="s">
        <v>7697</v>
      </c>
      <c r="B6595" s="168" t="s">
        <v>7505</v>
      </c>
      <c r="C6595" s="168" t="s">
        <v>7691</v>
      </c>
      <c r="D6595" s="171">
        <v>1005</v>
      </c>
      <c r="E6595" s="171">
        <v>1380</v>
      </c>
      <c r="F6595" s="171">
        <v>2065</v>
      </c>
      <c r="G6595" s="171">
        <v>4875</v>
      </c>
      <c r="H6595" s="165">
        <f t="shared" si="112"/>
        <v>0.28307692307692306</v>
      </c>
    </row>
    <row r="6596" spans="1:8" x14ac:dyDescent="0.3">
      <c r="A6596" s="167" t="s">
        <v>7697</v>
      </c>
      <c r="B6596" s="168" t="s">
        <v>7506</v>
      </c>
      <c r="C6596" s="168" t="s">
        <v>7691</v>
      </c>
      <c r="D6596" s="171">
        <v>1420</v>
      </c>
      <c r="E6596" s="171">
        <v>2000</v>
      </c>
      <c r="F6596" s="171">
        <v>2850</v>
      </c>
      <c r="G6596" s="171">
        <v>5070</v>
      </c>
      <c r="H6596" s="165">
        <f t="shared" ref="H6596:H6659" si="113">E6596/G6596</f>
        <v>0.39447731755424065</v>
      </c>
    </row>
    <row r="6597" spans="1:8" x14ac:dyDescent="0.3">
      <c r="A6597" s="167" t="s">
        <v>7697</v>
      </c>
      <c r="B6597" s="168" t="s">
        <v>7507</v>
      </c>
      <c r="C6597" s="168" t="s">
        <v>7691</v>
      </c>
      <c r="D6597" s="171">
        <v>850</v>
      </c>
      <c r="E6597" s="171">
        <v>1015</v>
      </c>
      <c r="F6597" s="171">
        <v>1600</v>
      </c>
      <c r="G6597" s="171">
        <v>3460</v>
      </c>
      <c r="H6597" s="165">
        <f t="shared" si="113"/>
        <v>0.29335260115606937</v>
      </c>
    </row>
    <row r="6598" spans="1:8" x14ac:dyDescent="0.3">
      <c r="A6598" s="167" t="s">
        <v>7697</v>
      </c>
      <c r="B6598" s="168" t="s">
        <v>7508</v>
      </c>
      <c r="C6598" s="168" t="s">
        <v>7691</v>
      </c>
      <c r="D6598" s="171">
        <v>1380</v>
      </c>
      <c r="E6598" s="171">
        <v>2660</v>
      </c>
      <c r="F6598" s="171">
        <v>4635</v>
      </c>
      <c r="G6598" s="171">
        <v>7360</v>
      </c>
      <c r="H6598" s="165">
        <f t="shared" si="113"/>
        <v>0.36141304347826086</v>
      </c>
    </row>
    <row r="6599" spans="1:8" x14ac:dyDescent="0.3">
      <c r="A6599" s="167" t="s">
        <v>7697</v>
      </c>
      <c r="B6599" s="168" t="s">
        <v>7509</v>
      </c>
      <c r="C6599" s="168" t="s">
        <v>7691</v>
      </c>
      <c r="D6599" s="171">
        <v>580</v>
      </c>
      <c r="E6599" s="171">
        <v>865</v>
      </c>
      <c r="F6599" s="171">
        <v>1665</v>
      </c>
      <c r="G6599" s="171">
        <v>4940</v>
      </c>
      <c r="H6599" s="165">
        <f t="shared" si="113"/>
        <v>0.17510121457489877</v>
      </c>
    </row>
    <row r="6600" spans="1:8" x14ac:dyDescent="0.3">
      <c r="A6600" s="167" t="s">
        <v>7697</v>
      </c>
      <c r="B6600" s="168" t="s">
        <v>7510</v>
      </c>
      <c r="C6600" s="168" t="s">
        <v>7691</v>
      </c>
      <c r="D6600" s="171">
        <v>320</v>
      </c>
      <c r="E6600" s="171">
        <v>1300</v>
      </c>
      <c r="F6600" s="171">
        <v>2405</v>
      </c>
      <c r="G6600" s="171">
        <v>5480</v>
      </c>
      <c r="H6600" s="165">
        <f t="shared" si="113"/>
        <v>0.23722627737226276</v>
      </c>
    </row>
    <row r="6601" spans="1:8" x14ac:dyDescent="0.3">
      <c r="A6601" s="167" t="s">
        <v>7697</v>
      </c>
      <c r="B6601" s="168" t="s">
        <v>7511</v>
      </c>
      <c r="C6601" s="168" t="s">
        <v>7691</v>
      </c>
      <c r="D6601" s="171">
        <v>280</v>
      </c>
      <c r="E6601" s="171">
        <v>1050</v>
      </c>
      <c r="F6601" s="171">
        <v>1910</v>
      </c>
      <c r="G6601" s="171">
        <v>4155</v>
      </c>
      <c r="H6601" s="165">
        <f t="shared" si="113"/>
        <v>0.25270758122743681</v>
      </c>
    </row>
    <row r="6602" spans="1:8" x14ac:dyDescent="0.3">
      <c r="A6602" s="167" t="s">
        <v>7697</v>
      </c>
      <c r="B6602" s="168" t="s">
        <v>7512</v>
      </c>
      <c r="C6602" s="168" t="s">
        <v>7691</v>
      </c>
      <c r="D6602" s="171">
        <v>995</v>
      </c>
      <c r="E6602" s="171">
        <v>1295</v>
      </c>
      <c r="F6602" s="171">
        <v>1780</v>
      </c>
      <c r="G6602" s="171">
        <v>5870</v>
      </c>
      <c r="H6602" s="165">
        <f t="shared" si="113"/>
        <v>0.22061328790459966</v>
      </c>
    </row>
    <row r="6603" spans="1:8" x14ac:dyDescent="0.3">
      <c r="A6603" s="167" t="s">
        <v>7697</v>
      </c>
      <c r="B6603" s="168" t="s">
        <v>7513</v>
      </c>
      <c r="C6603" s="168" t="s">
        <v>7691</v>
      </c>
      <c r="D6603" s="171">
        <v>460</v>
      </c>
      <c r="E6603" s="171">
        <v>825</v>
      </c>
      <c r="F6603" s="171">
        <v>1600</v>
      </c>
      <c r="G6603" s="171">
        <v>3060</v>
      </c>
      <c r="H6603" s="165">
        <f t="shared" si="113"/>
        <v>0.26960784313725489</v>
      </c>
    </row>
    <row r="6604" spans="1:8" x14ac:dyDescent="0.3">
      <c r="A6604" s="167" t="s">
        <v>7697</v>
      </c>
      <c r="B6604" s="168" t="s">
        <v>7514</v>
      </c>
      <c r="C6604" s="168" t="s">
        <v>7691</v>
      </c>
      <c r="D6604" s="171">
        <v>550</v>
      </c>
      <c r="E6604" s="171">
        <v>1435</v>
      </c>
      <c r="F6604" s="171">
        <v>2300</v>
      </c>
      <c r="G6604" s="171">
        <v>4200</v>
      </c>
      <c r="H6604" s="165">
        <f t="shared" si="113"/>
        <v>0.34166666666666667</v>
      </c>
    </row>
    <row r="6605" spans="1:8" x14ac:dyDescent="0.3">
      <c r="A6605" s="167" t="s">
        <v>7697</v>
      </c>
      <c r="B6605" s="168" t="s">
        <v>7515</v>
      </c>
      <c r="C6605" s="168" t="s">
        <v>7691</v>
      </c>
      <c r="D6605" s="171">
        <v>1100</v>
      </c>
      <c r="E6605" s="171">
        <v>2695</v>
      </c>
      <c r="F6605" s="171">
        <v>4750</v>
      </c>
      <c r="G6605" s="171">
        <v>6785</v>
      </c>
      <c r="H6605" s="165">
        <f t="shared" si="113"/>
        <v>0.39719970523212972</v>
      </c>
    </row>
    <row r="6606" spans="1:8" x14ac:dyDescent="0.3">
      <c r="A6606" s="167" t="s">
        <v>7697</v>
      </c>
      <c r="B6606" s="168" t="s">
        <v>7516</v>
      </c>
      <c r="C6606" s="168" t="s">
        <v>7691</v>
      </c>
      <c r="D6606" s="171">
        <v>890</v>
      </c>
      <c r="E6606" s="171">
        <v>1595</v>
      </c>
      <c r="F6606" s="171">
        <v>2710</v>
      </c>
      <c r="G6606" s="171">
        <v>4780</v>
      </c>
      <c r="H6606" s="165">
        <f t="shared" si="113"/>
        <v>0.33368200836820083</v>
      </c>
    </row>
    <row r="6607" spans="1:8" x14ac:dyDescent="0.3">
      <c r="A6607" s="167" t="s">
        <v>7697</v>
      </c>
      <c r="B6607" s="168" t="s">
        <v>7517</v>
      </c>
      <c r="C6607" s="168" t="s">
        <v>7691</v>
      </c>
      <c r="D6607" s="171">
        <v>490</v>
      </c>
      <c r="E6607" s="171">
        <v>1615</v>
      </c>
      <c r="F6607" s="171">
        <v>2730</v>
      </c>
      <c r="G6607" s="171">
        <v>3875</v>
      </c>
      <c r="H6607" s="165">
        <f t="shared" si="113"/>
        <v>0.41677419354838707</v>
      </c>
    </row>
    <row r="6608" spans="1:8" x14ac:dyDescent="0.3">
      <c r="A6608" s="167" t="s">
        <v>7697</v>
      </c>
      <c r="B6608" s="168" t="s">
        <v>7518</v>
      </c>
      <c r="C6608" s="168" t="s">
        <v>7691</v>
      </c>
      <c r="D6608" s="171">
        <v>1305</v>
      </c>
      <c r="E6608" s="171">
        <v>2355</v>
      </c>
      <c r="F6608" s="171">
        <v>2735</v>
      </c>
      <c r="G6608" s="171">
        <v>3635</v>
      </c>
      <c r="H6608" s="165">
        <f t="shared" si="113"/>
        <v>0.64786795048143053</v>
      </c>
    </row>
    <row r="6609" spans="1:8" x14ac:dyDescent="0.3">
      <c r="A6609" s="167" t="s">
        <v>7697</v>
      </c>
      <c r="B6609" s="168" t="s">
        <v>7519</v>
      </c>
      <c r="C6609" s="168" t="s">
        <v>7691</v>
      </c>
      <c r="D6609" s="171">
        <v>1545</v>
      </c>
      <c r="E6609" s="171">
        <v>2225</v>
      </c>
      <c r="F6609" s="171">
        <v>2875</v>
      </c>
      <c r="G6609" s="171">
        <v>3680</v>
      </c>
      <c r="H6609" s="165">
        <f t="shared" si="113"/>
        <v>0.60461956521739135</v>
      </c>
    </row>
    <row r="6610" spans="1:8" x14ac:dyDescent="0.3">
      <c r="A6610" s="167" t="s">
        <v>7697</v>
      </c>
      <c r="B6610" s="168" t="s">
        <v>7520</v>
      </c>
      <c r="C6610" s="168" t="s">
        <v>7692</v>
      </c>
      <c r="D6610" s="171">
        <v>830</v>
      </c>
      <c r="E6610" s="171">
        <v>1540</v>
      </c>
      <c r="F6610" s="171">
        <v>2315</v>
      </c>
      <c r="G6610" s="171">
        <v>3265</v>
      </c>
      <c r="H6610" s="165">
        <f t="shared" si="113"/>
        <v>0.47166921898928027</v>
      </c>
    </row>
    <row r="6611" spans="1:8" x14ac:dyDescent="0.3">
      <c r="A6611" s="167" t="s">
        <v>7697</v>
      </c>
      <c r="B6611" s="168" t="s">
        <v>7521</v>
      </c>
      <c r="C6611" s="168" t="s">
        <v>7692</v>
      </c>
      <c r="D6611" s="171">
        <v>930</v>
      </c>
      <c r="E6611" s="171">
        <v>2080</v>
      </c>
      <c r="F6611" s="171">
        <v>2810</v>
      </c>
      <c r="G6611" s="171">
        <v>4765</v>
      </c>
      <c r="H6611" s="165">
        <f t="shared" si="113"/>
        <v>0.43651626442812175</v>
      </c>
    </row>
    <row r="6612" spans="1:8" x14ac:dyDescent="0.3">
      <c r="A6612" s="167" t="s">
        <v>7697</v>
      </c>
      <c r="B6612" s="168" t="s">
        <v>7522</v>
      </c>
      <c r="C6612" s="168" t="s">
        <v>7692</v>
      </c>
      <c r="D6612" s="171">
        <v>720</v>
      </c>
      <c r="E6612" s="171">
        <v>1545</v>
      </c>
      <c r="F6612" s="171">
        <v>2310</v>
      </c>
      <c r="G6612" s="171">
        <v>3650</v>
      </c>
      <c r="H6612" s="165">
        <f t="shared" si="113"/>
        <v>0.42328767123287669</v>
      </c>
    </row>
    <row r="6613" spans="1:8" x14ac:dyDescent="0.3">
      <c r="A6613" s="167" t="s">
        <v>7697</v>
      </c>
      <c r="B6613" s="168" t="s">
        <v>7523</v>
      </c>
      <c r="C6613" s="168" t="s">
        <v>7692</v>
      </c>
      <c r="D6613" s="171">
        <v>685</v>
      </c>
      <c r="E6613" s="171">
        <v>1150</v>
      </c>
      <c r="F6613" s="171">
        <v>1810</v>
      </c>
      <c r="G6613" s="171">
        <v>2910</v>
      </c>
      <c r="H6613" s="165">
        <f t="shared" si="113"/>
        <v>0.3951890034364261</v>
      </c>
    </row>
    <row r="6614" spans="1:8" x14ac:dyDescent="0.3">
      <c r="A6614" s="167" t="s">
        <v>7697</v>
      </c>
      <c r="B6614" s="168" t="s">
        <v>7524</v>
      </c>
      <c r="C6614" s="168" t="s">
        <v>7693</v>
      </c>
      <c r="D6614" s="171">
        <v>220</v>
      </c>
      <c r="E6614" s="171">
        <v>510</v>
      </c>
      <c r="F6614" s="171">
        <v>645</v>
      </c>
      <c r="G6614" s="171">
        <v>1135</v>
      </c>
      <c r="H6614" s="165">
        <f t="shared" si="113"/>
        <v>0.44933920704845814</v>
      </c>
    </row>
    <row r="6615" spans="1:8" x14ac:dyDescent="0.3">
      <c r="A6615" s="167" t="s">
        <v>7697</v>
      </c>
      <c r="B6615" s="168" t="s">
        <v>7525</v>
      </c>
      <c r="C6615" s="168" t="s">
        <v>7693</v>
      </c>
      <c r="D6615" s="171">
        <v>905</v>
      </c>
      <c r="E6615" s="171">
        <v>1355</v>
      </c>
      <c r="F6615" s="171">
        <v>1710</v>
      </c>
      <c r="G6615" s="171">
        <v>3165</v>
      </c>
      <c r="H6615" s="165">
        <f t="shared" si="113"/>
        <v>0.42812006319115326</v>
      </c>
    </row>
    <row r="6616" spans="1:8" x14ac:dyDescent="0.3">
      <c r="A6616" s="167" t="s">
        <v>7697</v>
      </c>
      <c r="B6616" s="168" t="s">
        <v>7526</v>
      </c>
      <c r="C6616" s="168" t="s">
        <v>7693</v>
      </c>
      <c r="D6616" s="171">
        <v>340</v>
      </c>
      <c r="E6616" s="171">
        <v>645</v>
      </c>
      <c r="F6616" s="171">
        <v>945</v>
      </c>
      <c r="G6616" s="171">
        <v>2000</v>
      </c>
      <c r="H6616" s="165">
        <f t="shared" si="113"/>
        <v>0.32250000000000001</v>
      </c>
    </row>
    <row r="6617" spans="1:8" x14ac:dyDescent="0.3">
      <c r="A6617" s="167" t="s">
        <v>7697</v>
      </c>
      <c r="B6617" s="168" t="s">
        <v>7527</v>
      </c>
      <c r="C6617" s="168" t="s">
        <v>7693</v>
      </c>
      <c r="D6617" s="171">
        <v>1045</v>
      </c>
      <c r="E6617" s="171">
        <v>1895</v>
      </c>
      <c r="F6617" s="171">
        <v>2525</v>
      </c>
      <c r="G6617" s="171">
        <v>4135</v>
      </c>
      <c r="H6617" s="165">
        <f t="shared" si="113"/>
        <v>0.45828295042321643</v>
      </c>
    </row>
    <row r="6618" spans="1:8" x14ac:dyDescent="0.3">
      <c r="A6618" s="167" t="s">
        <v>7697</v>
      </c>
      <c r="B6618" s="168" t="s">
        <v>7528</v>
      </c>
      <c r="C6618" s="168" t="s">
        <v>7693</v>
      </c>
      <c r="D6618" s="171">
        <v>355</v>
      </c>
      <c r="E6618" s="171">
        <v>370</v>
      </c>
      <c r="F6618" s="171">
        <v>380</v>
      </c>
      <c r="G6618" s="171">
        <v>390</v>
      </c>
      <c r="H6618" s="165">
        <f t="shared" si="113"/>
        <v>0.94871794871794868</v>
      </c>
    </row>
    <row r="6619" spans="1:8" x14ac:dyDescent="0.3">
      <c r="A6619" s="167" t="s">
        <v>7697</v>
      </c>
      <c r="B6619" s="168" t="s">
        <v>7529</v>
      </c>
      <c r="C6619" s="168" t="s">
        <v>7693</v>
      </c>
      <c r="D6619" s="171">
        <v>1200</v>
      </c>
      <c r="E6619" s="171">
        <v>1670</v>
      </c>
      <c r="F6619" s="171">
        <v>1980</v>
      </c>
      <c r="G6619" s="171">
        <v>2890</v>
      </c>
      <c r="H6619" s="165">
        <f t="shared" si="113"/>
        <v>0.57785467128027679</v>
      </c>
    </row>
    <row r="6620" spans="1:8" x14ac:dyDescent="0.3">
      <c r="A6620" s="167" t="s">
        <v>7697</v>
      </c>
      <c r="B6620" s="168" t="s">
        <v>7530</v>
      </c>
      <c r="C6620" s="168" t="s">
        <v>7693</v>
      </c>
      <c r="D6620" s="171">
        <v>775</v>
      </c>
      <c r="E6620" s="171">
        <v>1030</v>
      </c>
      <c r="F6620" s="171">
        <v>1720</v>
      </c>
      <c r="G6620" s="171">
        <v>2495</v>
      </c>
      <c r="H6620" s="165">
        <f t="shared" si="113"/>
        <v>0.41282565130260523</v>
      </c>
    </row>
    <row r="6621" spans="1:8" x14ac:dyDescent="0.3">
      <c r="A6621" s="167" t="s">
        <v>7697</v>
      </c>
      <c r="B6621" s="168" t="s">
        <v>7531</v>
      </c>
      <c r="C6621" s="168" t="s">
        <v>7693</v>
      </c>
      <c r="D6621" s="171">
        <v>860</v>
      </c>
      <c r="E6621" s="171">
        <v>1635</v>
      </c>
      <c r="F6621" s="171">
        <v>3040</v>
      </c>
      <c r="G6621" s="171">
        <v>4530</v>
      </c>
      <c r="H6621" s="165">
        <f t="shared" si="113"/>
        <v>0.36092715231788081</v>
      </c>
    </row>
    <row r="6622" spans="1:8" x14ac:dyDescent="0.3">
      <c r="A6622" s="167" t="s">
        <v>7697</v>
      </c>
      <c r="B6622" s="168" t="s">
        <v>7532</v>
      </c>
      <c r="C6622" s="168" t="s">
        <v>7693</v>
      </c>
      <c r="D6622" s="171">
        <v>1355</v>
      </c>
      <c r="E6622" s="171">
        <v>2375</v>
      </c>
      <c r="F6622" s="171">
        <v>3040</v>
      </c>
      <c r="G6622" s="171">
        <v>4930</v>
      </c>
      <c r="H6622" s="165">
        <f t="shared" si="113"/>
        <v>0.4817444219066937</v>
      </c>
    </row>
    <row r="6623" spans="1:8" x14ac:dyDescent="0.3">
      <c r="A6623" s="167" t="s">
        <v>7697</v>
      </c>
      <c r="B6623" s="168" t="s">
        <v>7533</v>
      </c>
      <c r="C6623" s="168" t="s">
        <v>7693</v>
      </c>
      <c r="D6623" s="171">
        <v>1015</v>
      </c>
      <c r="E6623" s="171">
        <v>2000</v>
      </c>
      <c r="F6623" s="171">
        <v>2650</v>
      </c>
      <c r="G6623" s="171">
        <v>3645</v>
      </c>
      <c r="H6623" s="165">
        <f t="shared" si="113"/>
        <v>0.54869684499314131</v>
      </c>
    </row>
    <row r="6624" spans="1:8" x14ac:dyDescent="0.3">
      <c r="A6624" s="167" t="s">
        <v>7697</v>
      </c>
      <c r="B6624" s="168" t="s">
        <v>7534</v>
      </c>
      <c r="C6624" s="168" t="s">
        <v>7693</v>
      </c>
      <c r="D6624" s="171">
        <v>410</v>
      </c>
      <c r="E6624" s="171">
        <v>655</v>
      </c>
      <c r="F6624" s="171">
        <v>1220</v>
      </c>
      <c r="G6624" s="171">
        <v>1645</v>
      </c>
      <c r="H6624" s="165">
        <f t="shared" si="113"/>
        <v>0.3981762917933131</v>
      </c>
    </row>
    <row r="6625" spans="1:8" x14ac:dyDescent="0.3">
      <c r="A6625" s="167" t="s">
        <v>7697</v>
      </c>
      <c r="B6625" s="168" t="s">
        <v>7535</v>
      </c>
      <c r="C6625" s="168" t="s">
        <v>7694</v>
      </c>
      <c r="D6625" s="171">
        <v>1190</v>
      </c>
      <c r="E6625" s="171">
        <v>2090</v>
      </c>
      <c r="F6625" s="171">
        <v>2840</v>
      </c>
      <c r="G6625" s="171">
        <v>4345</v>
      </c>
      <c r="H6625" s="165">
        <f t="shared" si="113"/>
        <v>0.48101265822784811</v>
      </c>
    </row>
    <row r="6626" spans="1:8" x14ac:dyDescent="0.3">
      <c r="A6626" s="167" t="s">
        <v>7697</v>
      </c>
      <c r="B6626" s="168" t="s">
        <v>7536</v>
      </c>
      <c r="C6626" s="168" t="s">
        <v>7694</v>
      </c>
      <c r="D6626" s="171">
        <v>1580</v>
      </c>
      <c r="E6626" s="171">
        <v>2670</v>
      </c>
      <c r="F6626" s="171">
        <v>3535</v>
      </c>
      <c r="G6626" s="171">
        <v>5885</v>
      </c>
      <c r="H6626" s="165">
        <f t="shared" si="113"/>
        <v>0.45369583687340698</v>
      </c>
    </row>
    <row r="6627" spans="1:8" x14ac:dyDescent="0.3">
      <c r="A6627" s="167" t="s">
        <v>7697</v>
      </c>
      <c r="B6627" s="168" t="s">
        <v>7537</v>
      </c>
      <c r="C6627" s="168" t="s">
        <v>7694</v>
      </c>
      <c r="D6627" s="171">
        <v>1035</v>
      </c>
      <c r="E6627" s="171">
        <v>1495</v>
      </c>
      <c r="F6627" s="171">
        <v>2555</v>
      </c>
      <c r="G6627" s="171">
        <v>3985</v>
      </c>
      <c r="H6627" s="165">
        <f t="shared" si="113"/>
        <v>0.37515683814303641</v>
      </c>
    </row>
    <row r="6628" spans="1:8" x14ac:dyDescent="0.3">
      <c r="A6628" s="167" t="s">
        <v>7697</v>
      </c>
      <c r="B6628" s="168" t="s">
        <v>7538</v>
      </c>
      <c r="C6628" s="168" t="s">
        <v>7694</v>
      </c>
      <c r="D6628" s="171">
        <v>765</v>
      </c>
      <c r="E6628" s="171">
        <v>1780</v>
      </c>
      <c r="F6628" s="171">
        <v>3345</v>
      </c>
      <c r="G6628" s="171">
        <v>4910</v>
      </c>
      <c r="H6628" s="165">
        <f t="shared" si="113"/>
        <v>0.36252545824847249</v>
      </c>
    </row>
    <row r="6629" spans="1:8" x14ac:dyDescent="0.3">
      <c r="A6629" s="167" t="s">
        <v>7697</v>
      </c>
      <c r="B6629" s="168" t="s">
        <v>7539</v>
      </c>
      <c r="C6629" s="168" t="s">
        <v>7694</v>
      </c>
      <c r="D6629" s="171">
        <v>1095</v>
      </c>
      <c r="E6629" s="171">
        <v>1870</v>
      </c>
      <c r="F6629" s="171">
        <v>2775</v>
      </c>
      <c r="G6629" s="171">
        <v>3670</v>
      </c>
      <c r="H6629" s="165">
        <f t="shared" si="113"/>
        <v>0.50953678474114439</v>
      </c>
    </row>
    <row r="6630" spans="1:8" x14ac:dyDescent="0.3">
      <c r="A6630" s="167" t="s">
        <v>7697</v>
      </c>
      <c r="B6630" s="168" t="s">
        <v>7540</v>
      </c>
      <c r="C6630" s="168" t="s">
        <v>7694</v>
      </c>
      <c r="D6630" s="171">
        <v>705</v>
      </c>
      <c r="E6630" s="171">
        <v>1585</v>
      </c>
      <c r="F6630" s="171">
        <v>2490</v>
      </c>
      <c r="G6630" s="171">
        <v>3895</v>
      </c>
      <c r="H6630" s="165">
        <f t="shared" si="113"/>
        <v>0.40693196405648269</v>
      </c>
    </row>
    <row r="6631" spans="1:8" x14ac:dyDescent="0.3">
      <c r="A6631" s="167" t="s">
        <v>7697</v>
      </c>
      <c r="B6631" s="168" t="s">
        <v>7541</v>
      </c>
      <c r="C6631" s="168" t="s">
        <v>7695</v>
      </c>
      <c r="D6631" s="171">
        <v>315</v>
      </c>
      <c r="E6631" s="171">
        <v>880</v>
      </c>
      <c r="F6631" s="171">
        <v>1520</v>
      </c>
      <c r="G6631" s="171">
        <v>5810</v>
      </c>
      <c r="H6631" s="165">
        <f t="shared" si="113"/>
        <v>0.15146299483648881</v>
      </c>
    </row>
    <row r="6632" spans="1:8" x14ac:dyDescent="0.3">
      <c r="A6632" s="167" t="s">
        <v>7697</v>
      </c>
      <c r="B6632" s="168" t="s">
        <v>7542</v>
      </c>
      <c r="C6632" s="168" t="s">
        <v>7695</v>
      </c>
      <c r="D6632" s="171">
        <v>590</v>
      </c>
      <c r="E6632" s="171">
        <v>1175</v>
      </c>
      <c r="F6632" s="171">
        <v>2175</v>
      </c>
      <c r="G6632" s="171">
        <v>6450</v>
      </c>
      <c r="H6632" s="165">
        <f t="shared" si="113"/>
        <v>0.18217054263565891</v>
      </c>
    </row>
    <row r="6633" spans="1:8" x14ac:dyDescent="0.3">
      <c r="A6633" s="167" t="s">
        <v>7697</v>
      </c>
      <c r="B6633" s="168" t="s">
        <v>7543</v>
      </c>
      <c r="C6633" s="168" t="s">
        <v>7695</v>
      </c>
      <c r="D6633" s="171">
        <v>290</v>
      </c>
      <c r="E6633" s="171">
        <v>480</v>
      </c>
      <c r="F6633" s="171">
        <v>1070</v>
      </c>
      <c r="G6633" s="171">
        <v>4340</v>
      </c>
      <c r="H6633" s="165">
        <f t="shared" si="113"/>
        <v>0.11059907834101383</v>
      </c>
    </row>
    <row r="6634" spans="1:8" x14ac:dyDescent="0.3">
      <c r="A6634" s="167" t="s">
        <v>7697</v>
      </c>
      <c r="B6634" s="168" t="s">
        <v>7544</v>
      </c>
      <c r="C6634" s="168" t="s">
        <v>7695</v>
      </c>
      <c r="D6634" s="171">
        <v>305</v>
      </c>
      <c r="E6634" s="171">
        <v>415</v>
      </c>
      <c r="F6634" s="171">
        <v>1495</v>
      </c>
      <c r="G6634" s="171">
        <v>6730</v>
      </c>
      <c r="H6634" s="165">
        <f t="shared" si="113"/>
        <v>6.1664190193164936E-2</v>
      </c>
    </row>
    <row r="6635" spans="1:8" x14ac:dyDescent="0.3">
      <c r="A6635" s="167" t="s">
        <v>7697</v>
      </c>
      <c r="B6635" s="168" t="s">
        <v>7545</v>
      </c>
      <c r="C6635" s="168" t="s">
        <v>7695</v>
      </c>
      <c r="D6635" s="171">
        <v>230</v>
      </c>
      <c r="E6635" s="171">
        <v>390</v>
      </c>
      <c r="F6635" s="171">
        <v>1235</v>
      </c>
      <c r="G6635" s="171">
        <v>5850</v>
      </c>
      <c r="H6635" s="165">
        <f t="shared" si="113"/>
        <v>6.6666666666666666E-2</v>
      </c>
    </row>
    <row r="6636" spans="1:8" x14ac:dyDescent="0.3">
      <c r="A6636" s="167" t="s">
        <v>7697</v>
      </c>
      <c r="B6636" s="168" t="s">
        <v>7546</v>
      </c>
      <c r="C6636" s="168" t="s">
        <v>7695</v>
      </c>
      <c r="D6636" s="171">
        <v>140</v>
      </c>
      <c r="E6636" s="171">
        <v>440</v>
      </c>
      <c r="F6636" s="171">
        <v>715</v>
      </c>
      <c r="G6636" s="171">
        <v>3345</v>
      </c>
      <c r="H6636" s="165">
        <f t="shared" si="113"/>
        <v>0.13153961136023917</v>
      </c>
    </row>
    <row r="6637" spans="1:8" x14ac:dyDescent="0.3">
      <c r="A6637" s="167" t="s">
        <v>7697</v>
      </c>
      <c r="B6637" s="168" t="s">
        <v>7547</v>
      </c>
      <c r="C6637" s="168" t="s">
        <v>7695</v>
      </c>
      <c r="D6637" s="171">
        <v>155</v>
      </c>
      <c r="E6637" s="171">
        <v>305</v>
      </c>
      <c r="F6637" s="171">
        <v>570</v>
      </c>
      <c r="G6637" s="171">
        <v>2905</v>
      </c>
      <c r="H6637" s="165">
        <f t="shared" si="113"/>
        <v>0.10499139414802065</v>
      </c>
    </row>
    <row r="6638" spans="1:8" x14ac:dyDescent="0.3">
      <c r="A6638" s="167" t="s">
        <v>7697</v>
      </c>
      <c r="B6638" s="168" t="s">
        <v>7548</v>
      </c>
      <c r="C6638" s="168" t="s">
        <v>7695</v>
      </c>
      <c r="D6638" s="171">
        <v>140</v>
      </c>
      <c r="E6638" s="171">
        <v>175</v>
      </c>
      <c r="F6638" s="171">
        <v>430</v>
      </c>
      <c r="G6638" s="171">
        <v>3835</v>
      </c>
      <c r="H6638" s="165">
        <f t="shared" si="113"/>
        <v>4.563233376792699E-2</v>
      </c>
    </row>
    <row r="6639" spans="1:8" x14ac:dyDescent="0.3">
      <c r="A6639" s="167" t="s">
        <v>7697</v>
      </c>
      <c r="B6639" s="168" t="s">
        <v>7549</v>
      </c>
      <c r="C6639" s="168" t="s">
        <v>7695</v>
      </c>
      <c r="D6639" s="171">
        <v>225</v>
      </c>
      <c r="E6639" s="171">
        <v>350</v>
      </c>
      <c r="F6639" s="171">
        <v>745</v>
      </c>
      <c r="G6639" s="171">
        <v>3560</v>
      </c>
      <c r="H6639" s="165">
        <f t="shared" si="113"/>
        <v>9.8314606741573038E-2</v>
      </c>
    </row>
    <row r="6640" spans="1:8" x14ac:dyDescent="0.3">
      <c r="A6640" s="167" t="s">
        <v>7697</v>
      </c>
      <c r="B6640" s="168" t="s">
        <v>7550</v>
      </c>
      <c r="C6640" s="168" t="s">
        <v>7695</v>
      </c>
      <c r="D6640" s="171">
        <v>45</v>
      </c>
      <c r="E6640" s="171">
        <v>160</v>
      </c>
      <c r="F6640" s="171">
        <v>355</v>
      </c>
      <c r="G6640" s="171">
        <v>2420</v>
      </c>
      <c r="H6640" s="165">
        <f t="shared" si="113"/>
        <v>6.6115702479338845E-2</v>
      </c>
    </row>
    <row r="6641" spans="1:8" x14ac:dyDescent="0.3">
      <c r="A6641" s="167" t="s">
        <v>7697</v>
      </c>
      <c r="B6641" s="168" t="s">
        <v>7551</v>
      </c>
      <c r="C6641" s="168" t="s">
        <v>7695</v>
      </c>
      <c r="D6641" s="171">
        <v>1040</v>
      </c>
      <c r="E6641" s="171">
        <v>1940</v>
      </c>
      <c r="F6641" s="171">
        <v>3035</v>
      </c>
      <c r="G6641" s="171">
        <v>6440</v>
      </c>
      <c r="H6641" s="165">
        <f t="shared" si="113"/>
        <v>0.30124223602484473</v>
      </c>
    </row>
    <row r="6642" spans="1:8" x14ac:dyDescent="0.3">
      <c r="A6642" s="167" t="s">
        <v>7697</v>
      </c>
      <c r="B6642" s="168" t="s">
        <v>7552</v>
      </c>
      <c r="C6642" s="168" t="s">
        <v>7695</v>
      </c>
      <c r="D6642" s="171">
        <v>30</v>
      </c>
      <c r="E6642" s="171">
        <v>65</v>
      </c>
      <c r="F6642" s="171">
        <v>790</v>
      </c>
      <c r="G6642" s="171">
        <v>2395</v>
      </c>
      <c r="H6642" s="165">
        <f t="shared" si="113"/>
        <v>2.7139874739039668E-2</v>
      </c>
    </row>
    <row r="6643" spans="1:8" x14ac:dyDescent="0.3">
      <c r="A6643" s="167" t="s">
        <v>7697</v>
      </c>
      <c r="B6643" s="168" t="s">
        <v>7553</v>
      </c>
      <c r="C6643" s="168" t="s">
        <v>7695</v>
      </c>
      <c r="D6643" s="171">
        <v>75</v>
      </c>
      <c r="E6643" s="171">
        <v>235</v>
      </c>
      <c r="F6643" s="171">
        <v>475</v>
      </c>
      <c r="G6643" s="171">
        <v>3440</v>
      </c>
      <c r="H6643" s="165">
        <f t="shared" si="113"/>
        <v>6.8313953488372089E-2</v>
      </c>
    </row>
    <row r="6644" spans="1:8" x14ac:dyDescent="0.3">
      <c r="A6644" s="167" t="s">
        <v>7697</v>
      </c>
      <c r="B6644" s="168" t="s">
        <v>7554</v>
      </c>
      <c r="C6644" s="168" t="s">
        <v>7695</v>
      </c>
      <c r="D6644" s="171">
        <v>295</v>
      </c>
      <c r="E6644" s="171">
        <v>380</v>
      </c>
      <c r="F6644" s="171">
        <v>715</v>
      </c>
      <c r="G6644" s="171">
        <v>2440</v>
      </c>
      <c r="H6644" s="165">
        <f t="shared" si="113"/>
        <v>0.15573770491803279</v>
      </c>
    </row>
    <row r="6645" spans="1:8" x14ac:dyDescent="0.3">
      <c r="A6645" s="167" t="s">
        <v>7697</v>
      </c>
      <c r="B6645" s="168" t="s">
        <v>7555</v>
      </c>
      <c r="C6645" s="168" t="s">
        <v>7695</v>
      </c>
      <c r="D6645" s="171">
        <v>70</v>
      </c>
      <c r="E6645" s="171">
        <v>315</v>
      </c>
      <c r="F6645" s="171">
        <v>450</v>
      </c>
      <c r="G6645" s="171">
        <v>3130</v>
      </c>
      <c r="H6645" s="165">
        <f t="shared" si="113"/>
        <v>0.10063897763578275</v>
      </c>
    </row>
    <row r="6646" spans="1:8" x14ac:dyDescent="0.3">
      <c r="A6646" s="167" t="s">
        <v>7697</v>
      </c>
      <c r="B6646" s="168" t="s">
        <v>7556</v>
      </c>
      <c r="C6646" s="168" t="s">
        <v>7695</v>
      </c>
      <c r="D6646" s="171">
        <v>105</v>
      </c>
      <c r="E6646" s="171">
        <v>330</v>
      </c>
      <c r="F6646" s="171">
        <v>660</v>
      </c>
      <c r="G6646" s="171">
        <v>1990</v>
      </c>
      <c r="H6646" s="165">
        <f t="shared" si="113"/>
        <v>0.16582914572864321</v>
      </c>
    </row>
    <row r="6647" spans="1:8" x14ac:dyDescent="0.3">
      <c r="A6647" s="167" t="s">
        <v>7697</v>
      </c>
      <c r="B6647" s="168" t="s">
        <v>7557</v>
      </c>
      <c r="C6647" s="168" t="s">
        <v>7695</v>
      </c>
      <c r="D6647" s="171">
        <v>930</v>
      </c>
      <c r="E6647" s="171">
        <v>1640</v>
      </c>
      <c r="F6647" s="171">
        <v>2460</v>
      </c>
      <c r="G6647" s="171">
        <v>3855</v>
      </c>
      <c r="H6647" s="165">
        <f t="shared" si="113"/>
        <v>0.42542153047989623</v>
      </c>
    </row>
    <row r="6648" spans="1:8" x14ac:dyDescent="0.3">
      <c r="A6648" s="167" t="s">
        <v>7697</v>
      </c>
      <c r="B6648" s="168" t="s">
        <v>7558</v>
      </c>
      <c r="C6648" s="168" t="s">
        <v>7695</v>
      </c>
      <c r="D6648" s="171">
        <v>70</v>
      </c>
      <c r="E6648" s="171">
        <v>200</v>
      </c>
      <c r="F6648" s="171">
        <v>525</v>
      </c>
      <c r="G6648" s="171">
        <v>2010</v>
      </c>
      <c r="H6648" s="165">
        <f t="shared" si="113"/>
        <v>9.950248756218906E-2</v>
      </c>
    </row>
    <row r="6649" spans="1:8" x14ac:dyDescent="0.3">
      <c r="A6649" s="167" t="s">
        <v>7697</v>
      </c>
      <c r="B6649" s="168" t="s">
        <v>7559</v>
      </c>
      <c r="C6649" s="168" t="s">
        <v>7695</v>
      </c>
      <c r="D6649" s="171">
        <v>165</v>
      </c>
      <c r="E6649" s="171">
        <v>460</v>
      </c>
      <c r="F6649" s="171">
        <v>1300</v>
      </c>
      <c r="G6649" s="171">
        <v>7090</v>
      </c>
      <c r="H6649" s="165">
        <f t="shared" si="113"/>
        <v>6.488011283497884E-2</v>
      </c>
    </row>
    <row r="6650" spans="1:8" x14ac:dyDescent="0.3">
      <c r="A6650" s="167" t="s">
        <v>7697</v>
      </c>
      <c r="B6650" s="168" t="s">
        <v>7560</v>
      </c>
      <c r="C6650" s="168" t="s">
        <v>7695</v>
      </c>
      <c r="D6650" s="171">
        <v>100</v>
      </c>
      <c r="E6650" s="171">
        <v>290</v>
      </c>
      <c r="F6650" s="171">
        <v>690</v>
      </c>
      <c r="G6650" s="171">
        <v>2845</v>
      </c>
      <c r="H6650" s="165">
        <f t="shared" si="113"/>
        <v>0.10193321616871705</v>
      </c>
    </row>
    <row r="6651" spans="1:8" x14ac:dyDescent="0.3">
      <c r="A6651" s="167" t="s">
        <v>7697</v>
      </c>
      <c r="B6651" s="168" t="s">
        <v>7561</v>
      </c>
      <c r="C6651" s="168" t="s">
        <v>7695</v>
      </c>
      <c r="D6651" s="171">
        <v>685</v>
      </c>
      <c r="E6651" s="171">
        <v>985</v>
      </c>
      <c r="F6651" s="171">
        <v>1895</v>
      </c>
      <c r="G6651" s="171">
        <v>5635</v>
      </c>
      <c r="H6651" s="165">
        <f t="shared" si="113"/>
        <v>0.17480035492457852</v>
      </c>
    </row>
    <row r="6652" spans="1:8" x14ac:dyDescent="0.3">
      <c r="A6652" s="167" t="s">
        <v>7697</v>
      </c>
      <c r="B6652" s="168" t="s">
        <v>7562</v>
      </c>
      <c r="C6652" s="168" t="s">
        <v>7695</v>
      </c>
      <c r="D6652" s="171">
        <v>570</v>
      </c>
      <c r="E6652" s="171">
        <v>1425</v>
      </c>
      <c r="F6652" s="171">
        <v>2230</v>
      </c>
      <c r="G6652" s="171">
        <v>3745</v>
      </c>
      <c r="H6652" s="165">
        <f t="shared" si="113"/>
        <v>0.38050734312416556</v>
      </c>
    </row>
    <row r="6653" spans="1:8" x14ac:dyDescent="0.3">
      <c r="A6653" s="167" t="s">
        <v>7697</v>
      </c>
      <c r="B6653" s="168" t="s">
        <v>7563</v>
      </c>
      <c r="C6653" s="168" t="s">
        <v>7695</v>
      </c>
      <c r="D6653" s="171">
        <v>1055</v>
      </c>
      <c r="E6653" s="171">
        <v>2830</v>
      </c>
      <c r="F6653" s="171">
        <v>4250</v>
      </c>
      <c r="G6653" s="171">
        <v>6245</v>
      </c>
      <c r="H6653" s="165">
        <f t="shared" si="113"/>
        <v>0.45316253002401924</v>
      </c>
    </row>
    <row r="6654" spans="1:8" x14ac:dyDescent="0.3">
      <c r="A6654" s="167" t="s">
        <v>7697</v>
      </c>
      <c r="B6654" s="168" t="s">
        <v>7564</v>
      </c>
      <c r="C6654" s="168" t="s">
        <v>7695</v>
      </c>
      <c r="D6654" s="171">
        <v>805</v>
      </c>
      <c r="E6654" s="171">
        <v>1745</v>
      </c>
      <c r="F6654" s="171">
        <v>3175</v>
      </c>
      <c r="G6654" s="171">
        <v>4410</v>
      </c>
      <c r="H6654" s="165">
        <f t="shared" si="113"/>
        <v>0.39569160997732428</v>
      </c>
    </row>
    <row r="6655" spans="1:8" x14ac:dyDescent="0.3">
      <c r="A6655" s="167" t="s">
        <v>7697</v>
      </c>
      <c r="B6655" s="168" t="s">
        <v>7565</v>
      </c>
      <c r="C6655" s="168" t="s">
        <v>7695</v>
      </c>
      <c r="D6655" s="171">
        <v>985</v>
      </c>
      <c r="E6655" s="171">
        <v>2075</v>
      </c>
      <c r="F6655" s="171">
        <v>3200</v>
      </c>
      <c r="G6655" s="171">
        <v>6310</v>
      </c>
      <c r="H6655" s="165">
        <f t="shared" si="113"/>
        <v>0.32884310618066559</v>
      </c>
    </row>
    <row r="6656" spans="1:8" x14ac:dyDescent="0.3">
      <c r="A6656" s="167" t="s">
        <v>7697</v>
      </c>
      <c r="B6656" s="168" t="s">
        <v>7566</v>
      </c>
      <c r="C6656" s="168" t="s">
        <v>7695</v>
      </c>
      <c r="D6656" s="171">
        <v>635</v>
      </c>
      <c r="E6656" s="171">
        <v>1270</v>
      </c>
      <c r="F6656" s="171">
        <v>1640</v>
      </c>
      <c r="G6656" s="171">
        <v>3060</v>
      </c>
      <c r="H6656" s="165">
        <f t="shared" si="113"/>
        <v>0.41503267973856212</v>
      </c>
    </row>
    <row r="6657" spans="1:8" x14ac:dyDescent="0.3">
      <c r="A6657" s="167" t="s">
        <v>7697</v>
      </c>
      <c r="B6657" s="168" t="s">
        <v>7567</v>
      </c>
      <c r="C6657" s="168" t="s">
        <v>7695</v>
      </c>
      <c r="D6657" s="171">
        <v>1070</v>
      </c>
      <c r="E6657" s="171">
        <v>1615</v>
      </c>
      <c r="F6657" s="171">
        <v>3075</v>
      </c>
      <c r="G6657" s="171">
        <v>9280</v>
      </c>
      <c r="H6657" s="165">
        <f t="shared" si="113"/>
        <v>0.17403017241379309</v>
      </c>
    </row>
    <row r="6658" spans="1:8" x14ac:dyDescent="0.3">
      <c r="A6658" s="167" t="s">
        <v>7697</v>
      </c>
      <c r="B6658" s="168" t="s">
        <v>7568</v>
      </c>
      <c r="C6658" s="168" t="s">
        <v>7695</v>
      </c>
      <c r="D6658" s="171">
        <v>410</v>
      </c>
      <c r="E6658" s="171">
        <v>1015</v>
      </c>
      <c r="F6658" s="171">
        <v>2065</v>
      </c>
      <c r="G6658" s="171">
        <v>3970</v>
      </c>
      <c r="H6658" s="165">
        <f t="shared" si="113"/>
        <v>0.25566750629722923</v>
      </c>
    </row>
    <row r="6659" spans="1:8" x14ac:dyDescent="0.3">
      <c r="A6659" s="167" t="s">
        <v>7697</v>
      </c>
      <c r="B6659" s="168" t="s">
        <v>7569</v>
      </c>
      <c r="C6659" s="168" t="s">
        <v>7695</v>
      </c>
      <c r="D6659" s="171">
        <v>660</v>
      </c>
      <c r="E6659" s="171">
        <v>1205</v>
      </c>
      <c r="F6659" s="171">
        <v>2065</v>
      </c>
      <c r="G6659" s="171">
        <v>5015</v>
      </c>
      <c r="H6659" s="165">
        <f t="shared" si="113"/>
        <v>0.24027916251246262</v>
      </c>
    </row>
    <row r="6660" spans="1:8" x14ac:dyDescent="0.3">
      <c r="A6660" s="167" t="s">
        <v>7697</v>
      </c>
      <c r="B6660" s="168" t="s">
        <v>7570</v>
      </c>
      <c r="C6660" s="168" t="s">
        <v>7695</v>
      </c>
      <c r="D6660" s="171">
        <v>2065</v>
      </c>
      <c r="E6660" s="171">
        <v>3420</v>
      </c>
      <c r="F6660" s="171">
        <v>3805</v>
      </c>
      <c r="G6660" s="171">
        <v>4965</v>
      </c>
      <c r="H6660" s="165">
        <f t="shared" ref="H6660:H6704" si="114">E6660/G6660</f>
        <v>0.68882175226586106</v>
      </c>
    </row>
    <row r="6661" spans="1:8" x14ac:dyDescent="0.3">
      <c r="A6661" s="167" t="s">
        <v>7697</v>
      </c>
      <c r="B6661" s="168" t="s">
        <v>7571</v>
      </c>
      <c r="C6661" s="168" t="s">
        <v>7695</v>
      </c>
      <c r="D6661" s="171">
        <v>275</v>
      </c>
      <c r="E6661" s="171">
        <v>525</v>
      </c>
      <c r="F6661" s="171">
        <v>565</v>
      </c>
      <c r="G6661" s="171">
        <v>1230</v>
      </c>
      <c r="H6661" s="165">
        <f t="shared" si="114"/>
        <v>0.42682926829268292</v>
      </c>
    </row>
    <row r="6662" spans="1:8" x14ac:dyDescent="0.3">
      <c r="A6662" s="167" t="s">
        <v>7697</v>
      </c>
      <c r="B6662" s="168" t="s">
        <v>7572</v>
      </c>
      <c r="C6662" s="168" t="s">
        <v>7695</v>
      </c>
      <c r="D6662" s="171">
        <v>1115</v>
      </c>
      <c r="E6662" s="171">
        <v>1955</v>
      </c>
      <c r="F6662" s="171">
        <v>2805</v>
      </c>
      <c r="G6662" s="171">
        <v>5055</v>
      </c>
      <c r="H6662" s="165">
        <f t="shared" si="114"/>
        <v>0.3867457962413452</v>
      </c>
    </row>
    <row r="6663" spans="1:8" x14ac:dyDescent="0.3">
      <c r="A6663" s="167" t="s">
        <v>7697</v>
      </c>
      <c r="B6663" s="168" t="s">
        <v>7573</v>
      </c>
      <c r="C6663" s="168" t="s">
        <v>7695</v>
      </c>
      <c r="D6663" s="171">
        <v>840</v>
      </c>
      <c r="E6663" s="171">
        <v>1650</v>
      </c>
      <c r="F6663" s="171">
        <v>2625</v>
      </c>
      <c r="G6663" s="171">
        <v>6560</v>
      </c>
      <c r="H6663" s="165">
        <f t="shared" si="114"/>
        <v>0.25152439024390244</v>
      </c>
    </row>
    <row r="6664" spans="1:8" x14ac:dyDescent="0.3">
      <c r="A6664" s="167" t="s">
        <v>7697</v>
      </c>
      <c r="B6664" s="168" t="s">
        <v>7574</v>
      </c>
      <c r="C6664" s="168" t="s">
        <v>7695</v>
      </c>
      <c r="D6664" s="171">
        <v>355</v>
      </c>
      <c r="E6664" s="171">
        <v>1280</v>
      </c>
      <c r="F6664" s="171">
        <v>2030</v>
      </c>
      <c r="G6664" s="171">
        <v>5915</v>
      </c>
      <c r="H6664" s="165">
        <f t="shared" si="114"/>
        <v>0.21639898562975485</v>
      </c>
    </row>
    <row r="6665" spans="1:8" x14ac:dyDescent="0.3">
      <c r="A6665" s="167" t="s">
        <v>7697</v>
      </c>
      <c r="B6665" s="168" t="s">
        <v>7575</v>
      </c>
      <c r="C6665" s="168" t="s">
        <v>7695</v>
      </c>
      <c r="D6665" s="171">
        <v>430</v>
      </c>
      <c r="E6665" s="171">
        <v>950</v>
      </c>
      <c r="F6665" s="171">
        <v>2000</v>
      </c>
      <c r="G6665" s="171">
        <v>4785</v>
      </c>
      <c r="H6665" s="165">
        <f t="shared" si="114"/>
        <v>0.19853709508881923</v>
      </c>
    </row>
    <row r="6666" spans="1:8" x14ac:dyDescent="0.3">
      <c r="A6666" s="167" t="s">
        <v>7697</v>
      </c>
      <c r="B6666" s="168" t="s">
        <v>7576</v>
      </c>
      <c r="C6666" s="168" t="s">
        <v>7695</v>
      </c>
      <c r="D6666" s="171">
        <v>200</v>
      </c>
      <c r="E6666" s="171">
        <v>400</v>
      </c>
      <c r="F6666" s="171">
        <v>1000</v>
      </c>
      <c r="G6666" s="171">
        <v>3960</v>
      </c>
      <c r="H6666" s="165">
        <f t="shared" si="114"/>
        <v>0.10101010101010101</v>
      </c>
    </row>
    <row r="6667" spans="1:8" x14ac:dyDescent="0.3">
      <c r="A6667" s="167" t="s">
        <v>7697</v>
      </c>
      <c r="B6667" s="168" t="s">
        <v>7577</v>
      </c>
      <c r="C6667" s="168" t="s">
        <v>7695</v>
      </c>
      <c r="D6667" s="171">
        <v>365</v>
      </c>
      <c r="E6667" s="171">
        <v>690</v>
      </c>
      <c r="F6667" s="171">
        <v>1140</v>
      </c>
      <c r="G6667" s="171">
        <v>4265</v>
      </c>
      <c r="H6667" s="165">
        <f t="shared" si="114"/>
        <v>0.16178194607268465</v>
      </c>
    </row>
    <row r="6668" spans="1:8" x14ac:dyDescent="0.3">
      <c r="A6668" s="167" t="s">
        <v>7697</v>
      </c>
      <c r="B6668" s="168" t="s">
        <v>7578</v>
      </c>
      <c r="C6668" s="168" t="s">
        <v>7695</v>
      </c>
      <c r="D6668" s="171">
        <v>270</v>
      </c>
      <c r="E6668" s="171">
        <v>570</v>
      </c>
      <c r="F6668" s="171">
        <v>1655</v>
      </c>
      <c r="G6668" s="171">
        <v>8175</v>
      </c>
      <c r="H6668" s="165">
        <f t="shared" si="114"/>
        <v>6.9724770642201839E-2</v>
      </c>
    </row>
    <row r="6669" spans="1:8" x14ac:dyDescent="0.3">
      <c r="A6669" s="167" t="s">
        <v>7697</v>
      </c>
      <c r="B6669" s="168" t="s">
        <v>7579</v>
      </c>
      <c r="C6669" s="168" t="s">
        <v>7695</v>
      </c>
      <c r="D6669" s="171">
        <v>765</v>
      </c>
      <c r="E6669" s="171">
        <v>2060</v>
      </c>
      <c r="F6669" s="171">
        <v>3425</v>
      </c>
      <c r="G6669" s="171">
        <v>10110</v>
      </c>
      <c r="H6669" s="165">
        <f t="shared" si="114"/>
        <v>0.20375865479723046</v>
      </c>
    </row>
    <row r="6670" spans="1:8" x14ac:dyDescent="0.3">
      <c r="A6670" s="167" t="s">
        <v>7697</v>
      </c>
      <c r="B6670" s="168" t="s">
        <v>7580</v>
      </c>
      <c r="C6670" s="168" t="s">
        <v>7695</v>
      </c>
      <c r="D6670" s="171">
        <v>965</v>
      </c>
      <c r="E6670" s="171">
        <v>1700</v>
      </c>
      <c r="F6670" s="171">
        <v>3005</v>
      </c>
      <c r="G6670" s="171">
        <v>8835</v>
      </c>
      <c r="H6670" s="165">
        <f t="shared" si="114"/>
        <v>0.19241652518392757</v>
      </c>
    </row>
    <row r="6671" spans="1:8" x14ac:dyDescent="0.3">
      <c r="A6671" s="167" t="s">
        <v>7697</v>
      </c>
      <c r="B6671" s="168" t="s">
        <v>7581</v>
      </c>
      <c r="C6671" s="168" t="s">
        <v>7695</v>
      </c>
      <c r="D6671" s="171">
        <v>710</v>
      </c>
      <c r="E6671" s="171">
        <v>1460</v>
      </c>
      <c r="F6671" s="171">
        <v>1810</v>
      </c>
      <c r="G6671" s="171">
        <v>2960</v>
      </c>
      <c r="H6671" s="165">
        <f t="shared" si="114"/>
        <v>0.49324324324324326</v>
      </c>
    </row>
    <row r="6672" spans="1:8" x14ac:dyDescent="0.3">
      <c r="A6672" s="167" t="s">
        <v>7697</v>
      </c>
      <c r="B6672" s="168" t="s">
        <v>7582</v>
      </c>
      <c r="C6672" s="168" t="s">
        <v>7695</v>
      </c>
      <c r="D6672" s="171">
        <v>560</v>
      </c>
      <c r="E6672" s="171">
        <v>1065</v>
      </c>
      <c r="F6672" s="171">
        <v>1915</v>
      </c>
      <c r="G6672" s="171">
        <v>5510</v>
      </c>
      <c r="H6672" s="165">
        <f t="shared" si="114"/>
        <v>0.19328493647912887</v>
      </c>
    </row>
    <row r="6673" spans="1:8" x14ac:dyDescent="0.3">
      <c r="A6673" s="167" t="s">
        <v>7697</v>
      </c>
      <c r="B6673" s="168" t="s">
        <v>7583</v>
      </c>
      <c r="C6673" s="168" t="s">
        <v>7695</v>
      </c>
      <c r="D6673" s="171">
        <v>400</v>
      </c>
      <c r="E6673" s="171">
        <v>1155</v>
      </c>
      <c r="F6673" s="171">
        <v>2570</v>
      </c>
      <c r="G6673" s="171">
        <v>7185</v>
      </c>
      <c r="H6673" s="165">
        <f t="shared" si="114"/>
        <v>0.16075156576200417</v>
      </c>
    </row>
    <row r="6674" spans="1:8" x14ac:dyDescent="0.3">
      <c r="A6674" s="167" t="s">
        <v>7697</v>
      </c>
      <c r="B6674" s="168" t="s">
        <v>7584</v>
      </c>
      <c r="C6674" s="168" t="s">
        <v>7695</v>
      </c>
      <c r="D6674" s="171">
        <v>1310</v>
      </c>
      <c r="E6674" s="171">
        <v>1670</v>
      </c>
      <c r="F6674" s="171">
        <v>3885</v>
      </c>
      <c r="G6674" s="171">
        <v>7325</v>
      </c>
      <c r="H6674" s="165">
        <f t="shared" si="114"/>
        <v>0.22798634812286689</v>
      </c>
    </row>
    <row r="6675" spans="1:8" x14ac:dyDescent="0.3">
      <c r="A6675" s="167" t="s">
        <v>7697</v>
      </c>
      <c r="B6675" s="168" t="s">
        <v>7585</v>
      </c>
      <c r="C6675" s="168" t="s">
        <v>7695</v>
      </c>
      <c r="D6675" s="171">
        <v>1700</v>
      </c>
      <c r="E6675" s="171">
        <v>2445</v>
      </c>
      <c r="F6675" s="171">
        <v>3745</v>
      </c>
      <c r="G6675" s="171">
        <v>6695</v>
      </c>
      <c r="H6675" s="165">
        <f t="shared" si="114"/>
        <v>0.36519790888722925</v>
      </c>
    </row>
    <row r="6676" spans="1:8" x14ac:dyDescent="0.3">
      <c r="A6676" s="167" t="s">
        <v>7697</v>
      </c>
      <c r="B6676" s="168" t="s">
        <v>7586</v>
      </c>
      <c r="C6676" s="168" t="s">
        <v>7695</v>
      </c>
      <c r="D6676" s="171">
        <v>170</v>
      </c>
      <c r="E6676" s="171">
        <v>1325</v>
      </c>
      <c r="F6676" s="171">
        <v>4705</v>
      </c>
      <c r="G6676" s="171">
        <v>9825</v>
      </c>
      <c r="H6676" s="165">
        <f t="shared" si="114"/>
        <v>0.13486005089058525</v>
      </c>
    </row>
    <row r="6677" spans="1:8" x14ac:dyDescent="0.3">
      <c r="A6677" s="167" t="s">
        <v>7697</v>
      </c>
      <c r="B6677" s="168" t="s">
        <v>7587</v>
      </c>
      <c r="C6677" s="168" t="s">
        <v>7696</v>
      </c>
      <c r="D6677" s="171">
        <v>1505</v>
      </c>
      <c r="E6677" s="171">
        <v>3840</v>
      </c>
      <c r="F6677" s="171">
        <v>4920</v>
      </c>
      <c r="G6677" s="171">
        <v>7620</v>
      </c>
      <c r="H6677" s="165">
        <f t="shared" si="114"/>
        <v>0.50393700787401574</v>
      </c>
    </row>
    <row r="6678" spans="1:8" x14ac:dyDescent="0.3">
      <c r="A6678" s="167" t="s">
        <v>7697</v>
      </c>
      <c r="B6678" s="168" t="s">
        <v>7588</v>
      </c>
      <c r="C6678" s="168" t="s">
        <v>7696</v>
      </c>
      <c r="D6678" s="171">
        <v>90</v>
      </c>
      <c r="E6678" s="171">
        <v>435</v>
      </c>
      <c r="F6678" s="171">
        <v>1400</v>
      </c>
      <c r="G6678" s="171">
        <v>3200</v>
      </c>
      <c r="H6678" s="165">
        <f t="shared" si="114"/>
        <v>0.13593749999999999</v>
      </c>
    </row>
    <row r="6679" spans="1:8" x14ac:dyDescent="0.3">
      <c r="A6679" s="167" t="s">
        <v>7697</v>
      </c>
      <c r="B6679" s="168" t="s">
        <v>7589</v>
      </c>
      <c r="C6679" s="168" t="s">
        <v>7696</v>
      </c>
      <c r="D6679" s="171">
        <v>240</v>
      </c>
      <c r="E6679" s="171">
        <v>430</v>
      </c>
      <c r="F6679" s="171">
        <v>615</v>
      </c>
      <c r="G6679" s="171">
        <v>1750</v>
      </c>
      <c r="H6679" s="165">
        <f t="shared" si="114"/>
        <v>0.24571428571428572</v>
      </c>
    </row>
    <row r="6680" spans="1:8" x14ac:dyDescent="0.3">
      <c r="A6680" s="167" t="s">
        <v>7697</v>
      </c>
      <c r="B6680" s="168" t="s">
        <v>7590</v>
      </c>
      <c r="C6680" s="168" t="s">
        <v>7696</v>
      </c>
      <c r="D6680" s="171">
        <v>465</v>
      </c>
      <c r="E6680" s="171">
        <v>1195</v>
      </c>
      <c r="F6680" s="171">
        <v>1760</v>
      </c>
      <c r="G6680" s="171">
        <v>3160</v>
      </c>
      <c r="H6680" s="165">
        <f t="shared" si="114"/>
        <v>0.37816455696202533</v>
      </c>
    </row>
    <row r="6681" spans="1:8" x14ac:dyDescent="0.3">
      <c r="A6681" s="167" t="s">
        <v>7697</v>
      </c>
      <c r="B6681" s="168" t="s">
        <v>7591</v>
      </c>
      <c r="C6681" s="168" t="s">
        <v>7696</v>
      </c>
      <c r="D6681" s="171">
        <v>1165</v>
      </c>
      <c r="E6681" s="171">
        <v>2720</v>
      </c>
      <c r="F6681" s="171">
        <v>5300</v>
      </c>
      <c r="G6681" s="171">
        <v>8425</v>
      </c>
      <c r="H6681" s="165">
        <f t="shared" si="114"/>
        <v>0.32284866468842732</v>
      </c>
    </row>
    <row r="6682" spans="1:8" x14ac:dyDescent="0.3">
      <c r="A6682" s="167" t="s">
        <v>7697</v>
      </c>
      <c r="B6682" s="168" t="s">
        <v>7592</v>
      </c>
      <c r="C6682" s="168" t="s">
        <v>7696</v>
      </c>
      <c r="D6682" s="171">
        <v>550</v>
      </c>
      <c r="E6682" s="171">
        <v>1490</v>
      </c>
      <c r="F6682" s="171">
        <v>2945</v>
      </c>
      <c r="G6682" s="171">
        <v>6680</v>
      </c>
      <c r="H6682" s="165">
        <f t="shared" si="114"/>
        <v>0.22305389221556887</v>
      </c>
    </row>
    <row r="6683" spans="1:8" x14ac:dyDescent="0.3">
      <c r="A6683" s="167" t="s">
        <v>7697</v>
      </c>
      <c r="B6683" s="168" t="s">
        <v>7593</v>
      </c>
      <c r="C6683" s="168" t="s">
        <v>7696</v>
      </c>
      <c r="D6683" s="171">
        <v>225</v>
      </c>
      <c r="E6683" s="171">
        <v>540</v>
      </c>
      <c r="F6683" s="171">
        <v>950</v>
      </c>
      <c r="G6683" s="171">
        <v>1970</v>
      </c>
      <c r="H6683" s="165">
        <f t="shared" si="114"/>
        <v>0.27411167512690354</v>
      </c>
    </row>
    <row r="6684" spans="1:8" x14ac:dyDescent="0.3">
      <c r="A6684" s="167" t="s">
        <v>7697</v>
      </c>
      <c r="B6684" s="168" t="s">
        <v>7594</v>
      </c>
      <c r="C6684" s="168" t="s">
        <v>7696</v>
      </c>
      <c r="D6684" s="171">
        <v>535</v>
      </c>
      <c r="E6684" s="171">
        <v>780</v>
      </c>
      <c r="F6684" s="171">
        <v>1760</v>
      </c>
      <c r="G6684" s="171">
        <v>4755</v>
      </c>
      <c r="H6684" s="165">
        <f t="shared" si="114"/>
        <v>0.16403785488958991</v>
      </c>
    </row>
    <row r="6685" spans="1:8" x14ac:dyDescent="0.3">
      <c r="A6685" s="167" t="s">
        <v>7697</v>
      </c>
      <c r="B6685" s="168" t="s">
        <v>7595</v>
      </c>
      <c r="C6685" s="168" t="s">
        <v>7696</v>
      </c>
      <c r="D6685" s="171">
        <v>215</v>
      </c>
      <c r="E6685" s="171">
        <v>490</v>
      </c>
      <c r="F6685" s="171">
        <v>1170</v>
      </c>
      <c r="G6685" s="171">
        <v>2225</v>
      </c>
      <c r="H6685" s="165">
        <f t="shared" si="114"/>
        <v>0.22022471910112359</v>
      </c>
    </row>
    <row r="6686" spans="1:8" x14ac:dyDescent="0.3">
      <c r="A6686" s="167" t="s">
        <v>7697</v>
      </c>
      <c r="B6686" s="168" t="s">
        <v>7596</v>
      </c>
      <c r="C6686" s="168" t="s">
        <v>7696</v>
      </c>
      <c r="D6686" s="171">
        <v>760</v>
      </c>
      <c r="E6686" s="171">
        <v>1810</v>
      </c>
      <c r="F6686" s="171">
        <v>2865</v>
      </c>
      <c r="G6686" s="171">
        <v>5685</v>
      </c>
      <c r="H6686" s="165">
        <f t="shared" si="114"/>
        <v>0.31838170624450307</v>
      </c>
    </row>
    <row r="6687" spans="1:8" x14ac:dyDescent="0.3">
      <c r="A6687" s="167" t="s">
        <v>7697</v>
      </c>
      <c r="B6687" s="168" t="s">
        <v>7597</v>
      </c>
      <c r="C6687" s="168" t="s">
        <v>7696</v>
      </c>
      <c r="D6687" s="171">
        <v>1375</v>
      </c>
      <c r="E6687" s="171">
        <v>2215</v>
      </c>
      <c r="F6687" s="171">
        <v>3755</v>
      </c>
      <c r="G6687" s="171">
        <v>6400</v>
      </c>
      <c r="H6687" s="165">
        <f t="shared" si="114"/>
        <v>0.34609374999999998</v>
      </c>
    </row>
    <row r="6688" spans="1:8" x14ac:dyDescent="0.3">
      <c r="A6688" s="167" t="s">
        <v>7697</v>
      </c>
      <c r="B6688" s="168" t="s">
        <v>7598</v>
      </c>
      <c r="C6688" s="168" t="s">
        <v>7696</v>
      </c>
      <c r="D6688" s="171">
        <v>480</v>
      </c>
      <c r="E6688" s="171">
        <v>1460</v>
      </c>
      <c r="F6688" s="171">
        <v>2690</v>
      </c>
      <c r="G6688" s="171">
        <v>5965</v>
      </c>
      <c r="H6688" s="165">
        <f t="shared" si="114"/>
        <v>0.24476110645431684</v>
      </c>
    </row>
    <row r="6689" spans="1:8" x14ac:dyDescent="0.3">
      <c r="A6689" s="167" t="s">
        <v>7697</v>
      </c>
      <c r="B6689" s="168" t="s">
        <v>7599</v>
      </c>
      <c r="C6689" s="168" t="s">
        <v>7696</v>
      </c>
      <c r="D6689" s="171">
        <v>695</v>
      </c>
      <c r="E6689" s="171">
        <v>1090</v>
      </c>
      <c r="F6689" s="171">
        <v>2500</v>
      </c>
      <c r="G6689" s="171">
        <v>5190</v>
      </c>
      <c r="H6689" s="165">
        <f t="shared" si="114"/>
        <v>0.21001926782273603</v>
      </c>
    </row>
    <row r="6690" spans="1:8" x14ac:dyDescent="0.3">
      <c r="A6690" s="167" t="s">
        <v>7697</v>
      </c>
      <c r="B6690" s="168" t="s">
        <v>7600</v>
      </c>
      <c r="C6690" s="168" t="s">
        <v>7696</v>
      </c>
      <c r="D6690" s="171">
        <v>755</v>
      </c>
      <c r="E6690" s="171">
        <v>1490</v>
      </c>
      <c r="F6690" s="171">
        <v>2680</v>
      </c>
      <c r="G6690" s="171">
        <v>5755</v>
      </c>
      <c r="H6690" s="165">
        <f t="shared" si="114"/>
        <v>0.25890529973935705</v>
      </c>
    </row>
    <row r="6691" spans="1:8" x14ac:dyDescent="0.3">
      <c r="A6691" s="167" t="s">
        <v>7697</v>
      </c>
      <c r="B6691" s="168" t="s">
        <v>7601</v>
      </c>
      <c r="C6691" s="168" t="s">
        <v>7696</v>
      </c>
      <c r="D6691" s="171">
        <v>710</v>
      </c>
      <c r="E6691" s="171">
        <v>1455</v>
      </c>
      <c r="F6691" s="171">
        <v>2840</v>
      </c>
      <c r="G6691" s="171">
        <v>6865</v>
      </c>
      <c r="H6691" s="165">
        <f t="shared" si="114"/>
        <v>0.21194464675892208</v>
      </c>
    </row>
    <row r="6692" spans="1:8" x14ac:dyDescent="0.3">
      <c r="A6692" s="167" t="s">
        <v>7697</v>
      </c>
      <c r="B6692" s="168" t="s">
        <v>7602</v>
      </c>
      <c r="C6692" s="168" t="s">
        <v>7696</v>
      </c>
      <c r="D6692" s="171">
        <v>310</v>
      </c>
      <c r="E6692" s="171">
        <v>870</v>
      </c>
      <c r="F6692" s="171">
        <v>1255</v>
      </c>
      <c r="G6692" s="171">
        <v>2630</v>
      </c>
      <c r="H6692" s="165">
        <f t="shared" si="114"/>
        <v>0.33079847908745247</v>
      </c>
    </row>
    <row r="6693" spans="1:8" x14ac:dyDescent="0.3">
      <c r="A6693" s="167" t="s">
        <v>7697</v>
      </c>
      <c r="B6693" s="168" t="s">
        <v>7603</v>
      </c>
      <c r="C6693" s="168" t="s">
        <v>7696</v>
      </c>
      <c r="D6693" s="171">
        <v>870</v>
      </c>
      <c r="E6693" s="171">
        <v>1345</v>
      </c>
      <c r="F6693" s="171">
        <v>1675</v>
      </c>
      <c r="G6693" s="171">
        <v>2095</v>
      </c>
      <c r="H6693" s="165">
        <f t="shared" si="114"/>
        <v>0.64200477326968974</v>
      </c>
    </row>
    <row r="6694" spans="1:8" x14ac:dyDescent="0.3">
      <c r="A6694" s="167" t="s">
        <v>7697</v>
      </c>
      <c r="B6694" s="168" t="s">
        <v>7604</v>
      </c>
      <c r="C6694" s="168" t="s">
        <v>7696</v>
      </c>
      <c r="D6694" s="171">
        <v>1690</v>
      </c>
      <c r="E6694" s="171">
        <v>2545</v>
      </c>
      <c r="F6694" s="171">
        <v>3570</v>
      </c>
      <c r="G6694" s="171">
        <v>4165</v>
      </c>
      <c r="H6694" s="165">
        <f t="shared" si="114"/>
        <v>0.61104441776710683</v>
      </c>
    </row>
    <row r="6695" spans="1:8" x14ac:dyDescent="0.3">
      <c r="A6695" s="167" t="s">
        <v>7697</v>
      </c>
      <c r="B6695" s="168" t="s">
        <v>7605</v>
      </c>
      <c r="C6695" s="168" t="s">
        <v>7696</v>
      </c>
      <c r="D6695" s="171">
        <v>2855</v>
      </c>
      <c r="E6695" s="171">
        <v>4270</v>
      </c>
      <c r="F6695" s="171">
        <v>6340</v>
      </c>
      <c r="G6695" s="171">
        <v>7265</v>
      </c>
      <c r="H6695" s="165">
        <f t="shared" si="114"/>
        <v>0.58774948382656578</v>
      </c>
    </row>
    <row r="6696" spans="1:8" x14ac:dyDescent="0.3">
      <c r="A6696" s="167" t="s">
        <v>7697</v>
      </c>
      <c r="B6696" s="168" t="s">
        <v>7606</v>
      </c>
      <c r="C6696" s="168" t="s">
        <v>7696</v>
      </c>
      <c r="D6696" s="171">
        <v>1195</v>
      </c>
      <c r="E6696" s="171">
        <v>2385</v>
      </c>
      <c r="F6696" s="171">
        <v>2700</v>
      </c>
      <c r="G6696" s="171">
        <v>3580</v>
      </c>
      <c r="H6696" s="165">
        <f t="shared" si="114"/>
        <v>0.66620111731843579</v>
      </c>
    </row>
    <row r="6697" spans="1:8" x14ac:dyDescent="0.3">
      <c r="A6697" s="167" t="s">
        <v>7697</v>
      </c>
      <c r="B6697" s="168" t="s">
        <v>7607</v>
      </c>
      <c r="C6697" s="168" t="s">
        <v>7696</v>
      </c>
      <c r="D6697" s="171">
        <v>1865</v>
      </c>
      <c r="E6697" s="171">
        <v>2745</v>
      </c>
      <c r="F6697" s="171">
        <v>3080</v>
      </c>
      <c r="G6697" s="171">
        <v>3410</v>
      </c>
      <c r="H6697" s="165">
        <f t="shared" si="114"/>
        <v>0.80498533724340171</v>
      </c>
    </row>
    <row r="6698" spans="1:8" x14ac:dyDescent="0.3">
      <c r="A6698" s="167" t="s">
        <v>7697</v>
      </c>
      <c r="B6698" s="168" t="s">
        <v>7608</v>
      </c>
      <c r="C6698" s="168" t="s">
        <v>7696</v>
      </c>
      <c r="D6698" s="171">
        <v>1720</v>
      </c>
      <c r="E6698" s="171">
        <v>3515</v>
      </c>
      <c r="F6698" s="171">
        <v>4370</v>
      </c>
      <c r="G6698" s="171">
        <v>6195</v>
      </c>
      <c r="H6698" s="165">
        <f t="shared" si="114"/>
        <v>0.56739305891848268</v>
      </c>
    </row>
    <row r="6699" spans="1:8" x14ac:dyDescent="0.3">
      <c r="A6699" s="167" t="s">
        <v>7697</v>
      </c>
      <c r="B6699" s="168" t="s">
        <v>7609</v>
      </c>
      <c r="C6699" s="168" t="s">
        <v>7696</v>
      </c>
      <c r="D6699" s="171">
        <v>490</v>
      </c>
      <c r="E6699" s="171">
        <v>1185</v>
      </c>
      <c r="F6699" s="171">
        <v>2360</v>
      </c>
      <c r="G6699" s="171">
        <v>3985</v>
      </c>
      <c r="H6699" s="165">
        <f t="shared" si="114"/>
        <v>0.29736511919698871</v>
      </c>
    </row>
    <row r="6700" spans="1:8" x14ac:dyDescent="0.3">
      <c r="A6700" s="167" t="s">
        <v>7697</v>
      </c>
      <c r="B6700" s="168" t="s">
        <v>7610</v>
      </c>
      <c r="C6700" s="168" t="s">
        <v>7696</v>
      </c>
      <c r="D6700" s="171">
        <v>545</v>
      </c>
      <c r="E6700" s="171">
        <v>940</v>
      </c>
      <c r="F6700" s="171">
        <v>2455</v>
      </c>
      <c r="G6700" s="171">
        <v>5360</v>
      </c>
      <c r="H6700" s="165">
        <f t="shared" si="114"/>
        <v>0.17537313432835822</v>
      </c>
    </row>
    <row r="6701" spans="1:8" x14ac:dyDescent="0.3">
      <c r="A6701" s="167" t="s">
        <v>7697</v>
      </c>
      <c r="B6701" s="168" t="s">
        <v>7611</v>
      </c>
      <c r="C6701" s="168" t="s">
        <v>7696</v>
      </c>
      <c r="D6701" s="171">
        <v>535</v>
      </c>
      <c r="E6701" s="171">
        <v>1035</v>
      </c>
      <c r="F6701" s="171">
        <v>2345</v>
      </c>
      <c r="G6701" s="171">
        <v>5580</v>
      </c>
      <c r="H6701" s="165">
        <f t="shared" si="114"/>
        <v>0.18548387096774194</v>
      </c>
    </row>
    <row r="6702" spans="1:8" x14ac:dyDescent="0.3">
      <c r="A6702" s="167" t="s">
        <v>7697</v>
      </c>
      <c r="B6702" s="168" t="s">
        <v>7612</v>
      </c>
      <c r="C6702" s="168" t="s">
        <v>7696</v>
      </c>
      <c r="D6702" s="171">
        <v>540</v>
      </c>
      <c r="E6702" s="171">
        <v>1475</v>
      </c>
      <c r="F6702" s="171">
        <v>2930</v>
      </c>
      <c r="G6702" s="171">
        <v>5085</v>
      </c>
      <c r="H6702" s="165">
        <f t="shared" si="114"/>
        <v>0.29006882989183874</v>
      </c>
    </row>
    <row r="6703" spans="1:8" x14ac:dyDescent="0.3">
      <c r="A6703" s="167" t="s">
        <v>7697</v>
      </c>
      <c r="B6703" s="168" t="s">
        <v>7613</v>
      </c>
      <c r="C6703" s="168" t="s">
        <v>7696</v>
      </c>
      <c r="D6703" s="171">
        <v>1310</v>
      </c>
      <c r="E6703" s="171">
        <v>2520</v>
      </c>
      <c r="F6703" s="171">
        <v>3695</v>
      </c>
      <c r="G6703" s="171">
        <v>7810</v>
      </c>
      <c r="H6703" s="165">
        <f t="shared" si="114"/>
        <v>0.32266325224071701</v>
      </c>
    </row>
    <row r="6704" spans="1:8" x14ac:dyDescent="0.3">
      <c r="A6704" s="172" t="s">
        <v>7697</v>
      </c>
      <c r="B6704" s="173" t="s">
        <v>7614</v>
      </c>
      <c r="C6704" s="173" t="s">
        <v>7696</v>
      </c>
      <c r="D6704" s="174">
        <v>1090</v>
      </c>
      <c r="E6704" s="174">
        <v>2810</v>
      </c>
      <c r="F6704" s="174">
        <v>4550</v>
      </c>
      <c r="G6704" s="174">
        <v>6040</v>
      </c>
      <c r="H6704" s="175">
        <f t="shared" si="114"/>
        <v>0.46523178807947019</v>
      </c>
    </row>
  </sheetData>
  <sheetProtection algorithmName="SHA-512" hashValue="WF3A5kbSHro5p/bfsewwUXW/mrGc/dB/kNptcrHMzmn4f5r71mYqN7OineTZx9CJiSrdSr9r8oY1mYXqXEX9hA==" saltValue="+IkMLL2RxIPUcIMV2Fr7+w==" spinCount="100000" sheet="1" objects="1" scenarios="1"/>
  <conditionalFormatting sqref="A442:G5003">
    <cfRule type="expression" dxfId="3" priority="11">
      <formula>#REF!&gt;=0.51</formula>
    </cfRule>
  </conditionalFormatting>
  <conditionalFormatting sqref="A5004:G6704">
    <cfRule type="expression" dxfId="2" priority="14">
      <formula>#REF!&gt;0.5099</formula>
    </cfRule>
  </conditionalFormatting>
  <conditionalFormatting sqref="A2:H6704">
    <cfRule type="expression" dxfId="1" priority="10">
      <formula>$H2&gt;=0.51</formula>
    </cfRule>
  </conditionalFormatting>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theme="1"/>
  </sheetPr>
  <dimension ref="A1:J96"/>
  <sheetViews>
    <sheetView workbookViewId="0">
      <selection activeCell="J12" sqref="J12"/>
    </sheetView>
  </sheetViews>
  <sheetFormatPr defaultColWidth="8.88671875" defaultRowHeight="14.4" x14ac:dyDescent="0.3"/>
  <cols>
    <col min="1" max="1" width="17.44140625" style="3" bestFit="1" customWidth="1"/>
    <col min="2" max="2" width="15" style="15" customWidth="1"/>
    <col min="3" max="6" width="8.88671875" style="3"/>
    <col min="7" max="7" width="9.109375"/>
    <col min="8" max="16384" width="8.88671875" style="3"/>
  </cols>
  <sheetData>
    <row r="1" spans="1:10" s="29" customFormat="1" ht="15" customHeight="1" x14ac:dyDescent="0.3">
      <c r="A1" s="70" t="s">
        <v>565</v>
      </c>
      <c r="B1" s="70" t="s">
        <v>1324</v>
      </c>
      <c r="E1"/>
      <c r="F1"/>
      <c r="G1"/>
    </row>
    <row r="2" spans="1:10" ht="15" customHeight="1" x14ac:dyDescent="0.3">
      <c r="A2" s="1" t="s">
        <v>7</v>
      </c>
      <c r="B2" s="103">
        <v>3.3000000000000002E-2</v>
      </c>
      <c r="E2"/>
      <c r="F2"/>
    </row>
    <row r="3" spans="1:10" ht="15" customHeight="1" x14ac:dyDescent="0.3">
      <c r="A3" s="1" t="s">
        <v>8</v>
      </c>
      <c r="B3" s="103">
        <v>3.2000000000000001E-2</v>
      </c>
      <c r="E3"/>
      <c r="F3"/>
    </row>
    <row r="4" spans="1:10" ht="15" customHeight="1" x14ac:dyDescent="0.3">
      <c r="A4" s="1" t="s">
        <v>9</v>
      </c>
      <c r="B4" s="103">
        <v>4.2999999999999997E-2</v>
      </c>
      <c r="E4"/>
      <c r="F4"/>
    </row>
    <row r="5" spans="1:10" ht="15" customHeight="1" x14ac:dyDescent="0.3">
      <c r="A5" s="1" t="s">
        <v>10</v>
      </c>
      <c r="B5" s="103">
        <v>4.3999999999999997E-2</v>
      </c>
      <c r="E5"/>
      <c r="F5"/>
    </row>
    <row r="6" spans="1:10" ht="15" customHeight="1" x14ac:dyDescent="0.3">
      <c r="A6" s="1" t="s">
        <v>11</v>
      </c>
      <c r="B6" s="103">
        <v>3.1E-2</v>
      </c>
      <c r="E6"/>
      <c r="F6"/>
    </row>
    <row r="7" spans="1:10" ht="15" customHeight="1" x14ac:dyDescent="0.3">
      <c r="A7" s="1" t="s">
        <v>12</v>
      </c>
      <c r="B7" s="103">
        <v>3.5999999999999997E-2</v>
      </c>
      <c r="E7"/>
      <c r="F7"/>
    </row>
    <row r="8" spans="1:10" ht="15" customHeight="1" x14ac:dyDescent="0.3">
      <c r="A8" s="1" t="s">
        <v>13</v>
      </c>
      <c r="B8" s="103">
        <v>0.04</v>
      </c>
      <c r="E8"/>
      <c r="F8"/>
    </row>
    <row r="9" spans="1:10" ht="15" customHeight="1" x14ac:dyDescent="0.3">
      <c r="A9" s="1" t="s">
        <v>14</v>
      </c>
      <c r="B9" s="103">
        <v>0.03</v>
      </c>
      <c r="E9"/>
      <c r="F9"/>
    </row>
    <row r="10" spans="1:10" ht="15" customHeight="1" x14ac:dyDescent="0.3">
      <c r="A10" s="1" t="s">
        <v>15</v>
      </c>
      <c r="B10" s="103">
        <v>0.04</v>
      </c>
      <c r="E10"/>
      <c r="F10"/>
    </row>
    <row r="11" spans="1:10" ht="15" customHeight="1" x14ac:dyDescent="0.3">
      <c r="A11" s="1" t="s">
        <v>16</v>
      </c>
      <c r="B11" s="103">
        <v>3.7999999999999999E-2</v>
      </c>
      <c r="E11"/>
      <c r="F11"/>
    </row>
    <row r="12" spans="1:10" ht="15" customHeight="1" x14ac:dyDescent="0.3">
      <c r="A12" s="1" t="s">
        <v>17</v>
      </c>
      <c r="B12" s="103">
        <v>2.7E-2</v>
      </c>
      <c r="E12"/>
      <c r="F12"/>
      <c r="J12" s="184"/>
    </row>
    <row r="13" spans="1:10" ht="15" customHeight="1" x14ac:dyDescent="0.3">
      <c r="A13" s="1" t="s">
        <v>18</v>
      </c>
      <c r="B13" s="103">
        <v>3.3000000000000002E-2</v>
      </c>
      <c r="E13"/>
      <c r="F13"/>
    </row>
    <row r="14" spans="1:10" ht="15" customHeight="1" x14ac:dyDescent="0.3">
      <c r="A14" s="1" t="s">
        <v>19</v>
      </c>
      <c r="B14" s="103">
        <v>3.9E-2</v>
      </c>
      <c r="E14"/>
      <c r="F14"/>
    </row>
    <row r="15" spans="1:10" ht="15" customHeight="1" x14ac:dyDescent="0.3">
      <c r="A15" s="1" t="s">
        <v>20</v>
      </c>
      <c r="B15" s="103">
        <v>4.5999999999999999E-2</v>
      </c>
      <c r="E15"/>
      <c r="F15"/>
    </row>
    <row r="16" spans="1:10" ht="15" customHeight="1" x14ac:dyDescent="0.3">
      <c r="A16" s="1" t="s">
        <v>21</v>
      </c>
      <c r="B16" s="103">
        <v>4.8000000000000001E-2</v>
      </c>
      <c r="E16"/>
      <c r="F16"/>
    </row>
    <row r="17" spans="1:6" ht="15" customHeight="1" x14ac:dyDescent="0.3">
      <c r="A17" s="1" t="s">
        <v>22</v>
      </c>
      <c r="B17" s="103">
        <v>3.4000000000000002E-2</v>
      </c>
      <c r="E17"/>
      <c r="F17"/>
    </row>
    <row r="18" spans="1:6" ht="15" customHeight="1" x14ac:dyDescent="0.3">
      <c r="A18" s="1" t="s">
        <v>23</v>
      </c>
      <c r="B18" s="103">
        <v>3.3000000000000002E-2</v>
      </c>
      <c r="E18"/>
      <c r="F18"/>
    </row>
    <row r="19" spans="1:6" ht="15" customHeight="1" x14ac:dyDescent="0.3">
      <c r="A19" s="1" t="s">
        <v>24</v>
      </c>
      <c r="B19" s="103">
        <v>4.2999999999999997E-2</v>
      </c>
      <c r="E19"/>
      <c r="F19"/>
    </row>
    <row r="20" spans="1:6" ht="15" customHeight="1" x14ac:dyDescent="0.3">
      <c r="A20" s="1" t="s">
        <v>25</v>
      </c>
      <c r="B20" s="103">
        <v>2.8000000000000001E-2</v>
      </c>
      <c r="E20"/>
      <c r="F20"/>
    </row>
    <row r="21" spans="1:6" ht="15" customHeight="1" x14ac:dyDescent="0.3">
      <c r="A21" s="1" t="s">
        <v>26</v>
      </c>
      <c r="B21" s="103">
        <v>4.3999999999999997E-2</v>
      </c>
      <c r="E21"/>
      <c r="F21"/>
    </row>
    <row r="22" spans="1:6" ht="15" customHeight="1" x14ac:dyDescent="0.3">
      <c r="A22" s="1" t="s">
        <v>27</v>
      </c>
      <c r="B22" s="103">
        <v>0.04</v>
      </c>
      <c r="E22"/>
      <c r="F22"/>
    </row>
    <row r="23" spans="1:6" ht="15" customHeight="1" x14ac:dyDescent="0.3">
      <c r="A23" s="1" t="s">
        <v>28</v>
      </c>
      <c r="B23" s="103">
        <v>2.8000000000000001E-2</v>
      </c>
      <c r="E23"/>
      <c r="F23"/>
    </row>
    <row r="24" spans="1:6" ht="15" customHeight="1" x14ac:dyDescent="0.3">
      <c r="A24" s="1" t="s">
        <v>29</v>
      </c>
      <c r="B24" s="103">
        <v>3.5000000000000003E-2</v>
      </c>
      <c r="E24"/>
      <c r="F24"/>
    </row>
    <row r="25" spans="1:6" ht="15" customHeight="1" x14ac:dyDescent="0.3">
      <c r="A25" s="1" t="s">
        <v>30</v>
      </c>
      <c r="B25" s="103">
        <v>3.5999999999999997E-2</v>
      </c>
      <c r="E25"/>
      <c r="F25"/>
    </row>
    <row r="26" spans="1:6" ht="15" customHeight="1" x14ac:dyDescent="0.3">
      <c r="A26" s="1" t="s">
        <v>31</v>
      </c>
      <c r="B26" s="103">
        <v>3.6999999999999998E-2</v>
      </c>
      <c r="E26"/>
      <c r="F26"/>
    </row>
    <row r="27" spans="1:6" ht="15" customHeight="1" x14ac:dyDescent="0.3">
      <c r="A27" s="1" t="s">
        <v>32</v>
      </c>
      <c r="B27" s="103">
        <v>3.5999999999999997E-2</v>
      </c>
    </row>
    <row r="28" spans="1:6" ht="15" customHeight="1" x14ac:dyDescent="0.3">
      <c r="A28" s="1" t="s">
        <v>33</v>
      </c>
      <c r="B28" s="103">
        <v>3.5999999999999997E-2</v>
      </c>
    </row>
    <row r="29" spans="1:6" ht="15" customHeight="1" x14ac:dyDescent="0.3">
      <c r="A29" s="1" t="s">
        <v>34</v>
      </c>
      <c r="B29" s="103">
        <v>3.5000000000000003E-2</v>
      </c>
    </row>
    <row r="30" spans="1:6" ht="15" customHeight="1" x14ac:dyDescent="0.3">
      <c r="A30" s="1" t="s">
        <v>35</v>
      </c>
      <c r="B30" s="103">
        <v>3.6999999999999998E-2</v>
      </c>
    </row>
    <row r="31" spans="1:6" ht="15" customHeight="1" x14ac:dyDescent="0.3">
      <c r="A31" s="1" t="s">
        <v>36</v>
      </c>
      <c r="B31" s="103">
        <v>4.2000000000000003E-2</v>
      </c>
    </row>
    <row r="32" spans="1:6" ht="15" customHeight="1" x14ac:dyDescent="0.3">
      <c r="A32" s="1" t="s">
        <v>37</v>
      </c>
      <c r="B32" s="103">
        <v>4.4999999999999998E-2</v>
      </c>
    </row>
    <row r="33" spans="1:2" ht="15" customHeight="1" x14ac:dyDescent="0.3">
      <c r="A33" s="1" t="s">
        <v>38</v>
      </c>
      <c r="B33" s="103">
        <v>3.5999999999999997E-2</v>
      </c>
    </row>
    <row r="34" spans="1:2" ht="15" customHeight="1" x14ac:dyDescent="0.3">
      <c r="A34" s="1" t="s">
        <v>39</v>
      </c>
      <c r="B34" s="103">
        <v>3.3000000000000002E-2</v>
      </c>
    </row>
    <row r="35" spans="1:2" ht="15" customHeight="1" x14ac:dyDescent="0.3">
      <c r="A35" s="1" t="s">
        <v>40</v>
      </c>
      <c r="B35" s="103">
        <v>4.3999999999999997E-2</v>
      </c>
    </row>
    <row r="36" spans="1:2" ht="15" customHeight="1" x14ac:dyDescent="0.3">
      <c r="A36" s="1" t="s">
        <v>41</v>
      </c>
      <c r="B36" s="103">
        <v>4.3999999999999997E-2</v>
      </c>
    </row>
    <row r="37" spans="1:2" ht="15" customHeight="1" x14ac:dyDescent="0.3">
      <c r="A37" s="1" t="s">
        <v>42</v>
      </c>
      <c r="B37" s="103">
        <v>3.9E-2</v>
      </c>
    </row>
    <row r="38" spans="1:2" ht="15" customHeight="1" x14ac:dyDescent="0.3">
      <c r="A38" s="1" t="s">
        <v>43</v>
      </c>
      <c r="B38" s="103">
        <v>0.04</v>
      </c>
    </row>
    <row r="39" spans="1:2" ht="15" customHeight="1" x14ac:dyDescent="0.3">
      <c r="A39" s="1" t="s">
        <v>44</v>
      </c>
      <c r="B39" s="103">
        <v>3.9E-2</v>
      </c>
    </row>
    <row r="40" spans="1:2" ht="15" customHeight="1" x14ac:dyDescent="0.3">
      <c r="A40" s="1" t="s">
        <v>45</v>
      </c>
      <c r="B40" s="103">
        <v>3.6999999999999998E-2</v>
      </c>
    </row>
    <row r="41" spans="1:2" ht="15" customHeight="1" x14ac:dyDescent="0.3">
      <c r="A41" s="1" t="s">
        <v>46</v>
      </c>
      <c r="B41" s="103">
        <v>3.9E-2</v>
      </c>
    </row>
    <row r="42" spans="1:2" ht="15" customHeight="1" x14ac:dyDescent="0.3">
      <c r="A42" s="1" t="s">
        <v>47</v>
      </c>
      <c r="B42" s="103">
        <v>2.9000000000000001E-2</v>
      </c>
    </row>
    <row r="43" spans="1:2" ht="15" customHeight="1" x14ac:dyDescent="0.3">
      <c r="A43" s="1" t="s">
        <v>48</v>
      </c>
      <c r="B43" s="103">
        <v>4.4999999999999998E-2</v>
      </c>
    </row>
    <row r="44" spans="1:2" ht="15" customHeight="1" x14ac:dyDescent="0.3">
      <c r="A44" s="1" t="s">
        <v>49</v>
      </c>
      <c r="B44" s="103">
        <v>3.5000000000000003E-2</v>
      </c>
    </row>
    <row r="45" spans="1:2" ht="15" customHeight="1" x14ac:dyDescent="0.3">
      <c r="A45" s="1" t="s">
        <v>50</v>
      </c>
      <c r="B45" s="103">
        <v>0.04</v>
      </c>
    </row>
    <row r="46" spans="1:2" ht="15" customHeight="1" x14ac:dyDescent="0.3">
      <c r="A46" s="1" t="s">
        <v>51</v>
      </c>
      <c r="B46" s="103">
        <v>3.5999999999999997E-2</v>
      </c>
    </row>
    <row r="47" spans="1:2" ht="15" customHeight="1" x14ac:dyDescent="0.3">
      <c r="A47" s="1" t="s">
        <v>52</v>
      </c>
      <c r="B47" s="103">
        <v>3.6999999999999998E-2</v>
      </c>
    </row>
    <row r="48" spans="1:2" ht="15" customHeight="1" x14ac:dyDescent="0.3">
      <c r="A48" s="1" t="s">
        <v>53</v>
      </c>
      <c r="B48" s="103">
        <v>2.9000000000000001E-2</v>
      </c>
    </row>
    <row r="49" spans="1:2" ht="15" customHeight="1" x14ac:dyDescent="0.3">
      <c r="A49" s="1" t="s">
        <v>54</v>
      </c>
      <c r="B49" s="103">
        <v>4.5999999999999999E-2</v>
      </c>
    </row>
    <row r="50" spans="1:2" ht="15" customHeight="1" x14ac:dyDescent="0.3">
      <c r="A50" s="1" t="s">
        <v>55</v>
      </c>
      <c r="B50" s="103">
        <v>4.9000000000000002E-2</v>
      </c>
    </row>
    <row r="51" spans="1:2" ht="15" customHeight="1" x14ac:dyDescent="0.3">
      <c r="A51" s="1" t="s">
        <v>56</v>
      </c>
      <c r="B51" s="103">
        <v>3.5999999999999997E-2</v>
      </c>
    </row>
    <row r="52" spans="1:2" ht="15" customHeight="1" x14ac:dyDescent="0.3">
      <c r="A52" s="1" t="s">
        <v>57</v>
      </c>
      <c r="B52" s="103">
        <v>3.5000000000000003E-2</v>
      </c>
    </row>
    <row r="53" spans="1:2" ht="15" customHeight="1" x14ac:dyDescent="0.3">
      <c r="A53" s="1" t="s">
        <v>58</v>
      </c>
      <c r="B53" s="103">
        <v>3.3000000000000002E-2</v>
      </c>
    </row>
    <row r="54" spans="1:2" ht="15" customHeight="1" x14ac:dyDescent="0.3">
      <c r="A54" s="1" t="s">
        <v>59</v>
      </c>
      <c r="B54" s="103">
        <v>3.3000000000000002E-2</v>
      </c>
    </row>
    <row r="55" spans="1:2" ht="15" customHeight="1" x14ac:dyDescent="0.3">
      <c r="A55" s="1" t="s">
        <v>62</v>
      </c>
      <c r="B55" s="103">
        <v>3.6999999999999998E-2</v>
      </c>
    </row>
    <row r="56" spans="1:2" ht="15" customHeight="1" x14ac:dyDescent="0.3">
      <c r="A56" s="1" t="s">
        <v>63</v>
      </c>
      <c r="B56" s="103">
        <v>3.5000000000000003E-2</v>
      </c>
    </row>
    <row r="57" spans="1:2" ht="15" customHeight="1" x14ac:dyDescent="0.3">
      <c r="A57" s="1" t="s">
        <v>64</v>
      </c>
      <c r="B57" s="103">
        <v>3.5000000000000003E-2</v>
      </c>
    </row>
    <row r="58" spans="1:2" ht="15" customHeight="1" x14ac:dyDescent="0.3">
      <c r="A58" s="1" t="s">
        <v>65</v>
      </c>
      <c r="B58" s="103">
        <v>3.5999999999999997E-2</v>
      </c>
    </row>
    <row r="59" spans="1:2" ht="15" customHeight="1" x14ac:dyDescent="0.3">
      <c r="A59" s="1" t="s">
        <v>66</v>
      </c>
      <c r="B59" s="103">
        <v>0.03</v>
      </c>
    </row>
    <row r="60" spans="1:2" ht="15" customHeight="1" x14ac:dyDescent="0.3">
      <c r="A60" s="1" t="s">
        <v>60</v>
      </c>
      <c r="B60" s="103">
        <v>3.9E-2</v>
      </c>
    </row>
    <row r="61" spans="1:2" ht="15" customHeight="1" x14ac:dyDescent="0.3">
      <c r="A61" s="1" t="s">
        <v>61</v>
      </c>
      <c r="B61" s="103">
        <v>3.4000000000000002E-2</v>
      </c>
    </row>
    <row r="62" spans="1:2" ht="15" customHeight="1" x14ac:dyDescent="0.3">
      <c r="A62" s="1" t="s">
        <v>67</v>
      </c>
      <c r="B62" s="103">
        <v>4.8000000000000001E-2</v>
      </c>
    </row>
    <row r="63" spans="1:2" ht="15" customHeight="1" x14ac:dyDescent="0.3">
      <c r="A63" s="1" t="s">
        <v>68</v>
      </c>
      <c r="B63" s="103">
        <v>3.6999999999999998E-2</v>
      </c>
    </row>
    <row r="64" spans="1:2" ht="15" customHeight="1" x14ac:dyDescent="0.3">
      <c r="A64" s="1" t="s">
        <v>69</v>
      </c>
      <c r="B64" s="103">
        <v>3.6999999999999998E-2</v>
      </c>
    </row>
    <row r="65" spans="1:2" ht="15" customHeight="1" x14ac:dyDescent="0.3">
      <c r="A65" s="1" t="s">
        <v>70</v>
      </c>
      <c r="B65" s="103">
        <v>2.7E-2</v>
      </c>
    </row>
    <row r="66" spans="1:2" ht="15" customHeight="1" x14ac:dyDescent="0.3">
      <c r="A66" s="1" t="s">
        <v>71</v>
      </c>
      <c r="B66" s="103">
        <v>0.04</v>
      </c>
    </row>
    <row r="67" spans="1:2" ht="15" customHeight="1" x14ac:dyDescent="0.3">
      <c r="A67" s="1" t="s">
        <v>72</v>
      </c>
      <c r="B67" s="103">
        <v>3.7999999999999999E-2</v>
      </c>
    </row>
    <row r="68" spans="1:2" ht="15" customHeight="1" x14ac:dyDescent="0.3">
      <c r="A68" s="1" t="s">
        <v>73</v>
      </c>
      <c r="B68" s="103">
        <v>3.5000000000000003E-2</v>
      </c>
    </row>
    <row r="69" spans="1:2" ht="15" customHeight="1" x14ac:dyDescent="0.3">
      <c r="A69" s="1" t="s">
        <v>74</v>
      </c>
      <c r="B69" s="103">
        <v>5.2999999999999999E-2</v>
      </c>
    </row>
    <row r="70" spans="1:2" ht="15" customHeight="1" x14ac:dyDescent="0.3">
      <c r="A70" s="1" t="s">
        <v>75</v>
      </c>
      <c r="B70" s="103">
        <v>4.2000000000000003E-2</v>
      </c>
    </row>
    <row r="71" spans="1:2" ht="15" customHeight="1" x14ac:dyDescent="0.3">
      <c r="A71" s="1" t="s">
        <v>76</v>
      </c>
      <c r="B71" s="103">
        <v>3.7999999999999999E-2</v>
      </c>
    </row>
    <row r="72" spans="1:2" ht="15" customHeight="1" x14ac:dyDescent="0.3">
      <c r="A72" s="1" t="s">
        <v>77</v>
      </c>
      <c r="B72" s="103">
        <v>3.4000000000000002E-2</v>
      </c>
    </row>
    <row r="73" spans="1:2" ht="15" customHeight="1" x14ac:dyDescent="0.3">
      <c r="A73" s="1" t="s">
        <v>78</v>
      </c>
      <c r="B73" s="103">
        <v>4.2999999999999997E-2</v>
      </c>
    </row>
    <row r="74" spans="1:2" ht="15" customHeight="1" x14ac:dyDescent="0.3">
      <c r="A74" s="1" t="s">
        <v>79</v>
      </c>
      <c r="B74" s="103">
        <v>3.6999999999999998E-2</v>
      </c>
    </row>
    <row r="75" spans="1:2" ht="15" customHeight="1" x14ac:dyDescent="0.3">
      <c r="A75" s="1" t="s">
        <v>80</v>
      </c>
      <c r="B75" s="103">
        <v>2.8000000000000001E-2</v>
      </c>
    </row>
    <row r="76" spans="1:2" ht="15" customHeight="1" x14ac:dyDescent="0.3">
      <c r="A76" s="1" t="s">
        <v>81</v>
      </c>
      <c r="B76" s="103">
        <v>2.7E-2</v>
      </c>
    </row>
    <row r="77" spans="1:2" ht="15" customHeight="1" x14ac:dyDescent="0.3">
      <c r="A77" s="1" t="s">
        <v>82</v>
      </c>
      <c r="B77" s="103">
        <v>4.5999999999999999E-2</v>
      </c>
    </row>
    <row r="78" spans="1:2" ht="15" customHeight="1" x14ac:dyDescent="0.3">
      <c r="A78" s="1" t="s">
        <v>83</v>
      </c>
      <c r="B78" s="103">
        <v>0.04</v>
      </c>
    </row>
    <row r="79" spans="1:2" ht="15" customHeight="1" x14ac:dyDescent="0.3">
      <c r="A79" s="1" t="s">
        <v>84</v>
      </c>
      <c r="B79" s="103">
        <v>3.1E-2</v>
      </c>
    </row>
    <row r="80" spans="1:2" ht="15" customHeight="1" x14ac:dyDescent="0.3">
      <c r="A80" s="1" t="s">
        <v>85</v>
      </c>
      <c r="B80" s="103">
        <v>4.3999999999999997E-2</v>
      </c>
    </row>
    <row r="81" spans="1:2" ht="15" customHeight="1" x14ac:dyDescent="0.3">
      <c r="A81" s="1" t="s">
        <v>86</v>
      </c>
      <c r="B81" s="103">
        <v>0.03</v>
      </c>
    </row>
    <row r="82" spans="1:2" ht="15" customHeight="1" x14ac:dyDescent="0.3">
      <c r="A82" s="1" t="s">
        <v>87</v>
      </c>
      <c r="B82" s="103">
        <v>3.6999999999999998E-2</v>
      </c>
    </row>
    <row r="83" spans="1:2" ht="15" customHeight="1" x14ac:dyDescent="0.3">
      <c r="A83" s="1" t="s">
        <v>88</v>
      </c>
      <c r="B83" s="103">
        <v>3.5000000000000003E-2</v>
      </c>
    </row>
    <row r="84" spans="1:2" ht="15" customHeight="1" x14ac:dyDescent="0.3">
      <c r="A84" s="1" t="s">
        <v>89</v>
      </c>
      <c r="B84" s="103">
        <v>2.7E-2</v>
      </c>
    </row>
    <row r="85" spans="1:2" ht="15" customHeight="1" x14ac:dyDescent="0.3">
      <c r="A85" s="1" t="s">
        <v>90</v>
      </c>
      <c r="B85" s="103">
        <v>3.6999999999999998E-2</v>
      </c>
    </row>
    <row r="86" spans="1:2" ht="15" customHeight="1" x14ac:dyDescent="0.3">
      <c r="A86" s="1" t="s">
        <v>91</v>
      </c>
      <c r="B86" s="103">
        <v>0.03</v>
      </c>
    </row>
    <row r="87" spans="1:2" ht="15" customHeight="1" x14ac:dyDescent="0.3">
      <c r="A87" s="1" t="s">
        <v>92</v>
      </c>
      <c r="B87" s="103">
        <v>4.2000000000000003E-2</v>
      </c>
    </row>
    <row r="88" spans="1:2" ht="15" customHeight="1" x14ac:dyDescent="0.3">
      <c r="A88" s="1" t="s">
        <v>93</v>
      </c>
      <c r="B88" s="103">
        <v>3.6999999999999998E-2</v>
      </c>
    </row>
    <row r="89" spans="1:2" ht="15" customHeight="1" x14ac:dyDescent="0.3">
      <c r="A89" s="1" t="s">
        <v>94</v>
      </c>
      <c r="B89" s="103">
        <v>4.1000000000000002E-2</v>
      </c>
    </row>
    <row r="90" spans="1:2" ht="15" customHeight="1" x14ac:dyDescent="0.3">
      <c r="A90" s="1" t="s">
        <v>95</v>
      </c>
      <c r="B90" s="103">
        <v>0.04</v>
      </c>
    </row>
    <row r="91" spans="1:2" ht="15" customHeight="1" x14ac:dyDescent="0.3">
      <c r="A91" s="1" t="s">
        <v>96</v>
      </c>
      <c r="B91" s="103">
        <v>3.3000000000000002E-2</v>
      </c>
    </row>
    <row r="92" spans="1:2" ht="15" customHeight="1" x14ac:dyDescent="0.3">
      <c r="A92" s="1" t="s">
        <v>97</v>
      </c>
      <c r="B92" s="103">
        <v>4.1000000000000002E-2</v>
      </c>
    </row>
    <row r="93" spans="1:2" ht="15" customHeight="1" x14ac:dyDescent="0.3">
      <c r="A93" s="1" t="s">
        <v>98</v>
      </c>
      <c r="B93" s="103">
        <v>3.7999999999999999E-2</v>
      </c>
    </row>
    <row r="94" spans="1:2" ht="15" customHeight="1" x14ac:dyDescent="0.3">
      <c r="A94" s="1" t="s">
        <v>99</v>
      </c>
      <c r="B94" s="103">
        <v>3.6999999999999998E-2</v>
      </c>
    </row>
    <row r="95" spans="1:2" ht="15" customHeight="1" x14ac:dyDescent="0.3">
      <c r="A95" s="1" t="s">
        <v>100</v>
      </c>
      <c r="B95" s="103">
        <v>2.5000000000000001E-2</v>
      </c>
    </row>
    <row r="96" spans="1:2" ht="15" customHeight="1" x14ac:dyDescent="0.3">
      <c r="A96" s="1" t="s">
        <v>101</v>
      </c>
      <c r="B96" s="103">
        <v>2.7E-2</v>
      </c>
    </row>
  </sheetData>
  <sheetProtection algorithmName="SHA-512" hashValue="VeOuOu0wdxF/qw2WR4/QHNKSzA06eC4SL5SLVXA78Fz72aw/xzs+zxTx9QJTgXavdfGefwP0R6vvDroXkJER+g==" saltValue="zWojWne7XTcjWpnmA7mDbg=="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6"/>
  </sheetPr>
  <dimension ref="A1:T36"/>
  <sheetViews>
    <sheetView showGridLines="0" tabSelected="1" workbookViewId="0">
      <selection activeCell="B16" sqref="B16"/>
    </sheetView>
  </sheetViews>
  <sheetFormatPr defaultColWidth="8.88671875" defaultRowHeight="13.2" x14ac:dyDescent="0.25"/>
  <cols>
    <col min="1" max="1" width="18" style="3" bestFit="1" customWidth="1"/>
    <col min="2" max="2" width="8.88671875" style="3"/>
    <col min="3" max="3" width="6.6640625" style="3" customWidth="1"/>
    <col min="4" max="4" width="11.109375" style="3" customWidth="1"/>
    <col min="5" max="7" width="8.88671875" style="3"/>
    <col min="8" max="8" width="6.6640625" style="3" customWidth="1"/>
    <col min="9" max="9" width="11.109375" style="3" customWidth="1"/>
    <col min="10" max="13" width="8.88671875" style="3"/>
    <col min="14" max="14" width="9.109375" style="3" bestFit="1" customWidth="1"/>
    <col min="15" max="16384" width="8.88671875" style="3"/>
  </cols>
  <sheetData>
    <row r="1" spans="1:20" ht="13.8" x14ac:dyDescent="0.25">
      <c r="A1" s="229" t="s">
        <v>7722</v>
      </c>
      <c r="B1" s="229"/>
      <c r="C1" s="229"/>
      <c r="D1" s="229"/>
      <c r="E1" s="229"/>
      <c r="F1" s="229"/>
      <c r="G1" s="229"/>
      <c r="H1" s="229"/>
      <c r="I1" s="229"/>
      <c r="J1" s="63"/>
      <c r="K1" s="63"/>
      <c r="M1" s="110"/>
      <c r="N1" s="102" t="s">
        <v>7758</v>
      </c>
      <c r="T1" s="110"/>
    </row>
    <row r="2" spans="1:20" x14ac:dyDescent="0.25">
      <c r="N2" s="210">
        <v>46090</v>
      </c>
    </row>
    <row r="3" spans="1:20" ht="18" customHeight="1" x14ac:dyDescent="0.25">
      <c r="A3" s="3" t="s">
        <v>544</v>
      </c>
      <c r="B3" s="231"/>
      <c r="C3" s="231"/>
      <c r="D3" s="231"/>
      <c r="E3" s="231"/>
      <c r="F3" s="231"/>
      <c r="G3" s="231"/>
      <c r="H3" s="231"/>
      <c r="I3" s="231"/>
    </row>
    <row r="4" spans="1:20" ht="18" customHeight="1" x14ac:dyDescent="0.25">
      <c r="A4" s="3" t="s">
        <v>543</v>
      </c>
      <c r="B4" s="230"/>
      <c r="C4" s="230"/>
      <c r="D4" s="230"/>
      <c r="E4" s="230"/>
      <c r="F4" s="230"/>
      <c r="G4" s="230"/>
      <c r="H4" s="230"/>
      <c r="I4" s="230"/>
    </row>
    <row r="6" spans="1:20" ht="18" customHeight="1" x14ac:dyDescent="0.25">
      <c r="A6" s="3" t="s">
        <v>545</v>
      </c>
      <c r="B6" s="232"/>
      <c r="C6" s="232"/>
      <c r="D6" s="232"/>
    </row>
    <row r="7" spans="1:20" ht="18" customHeight="1" thickBot="1" x14ac:dyDescent="0.3">
      <c r="A7" s="66"/>
      <c r="B7" s="66"/>
      <c r="C7" s="66"/>
      <c r="D7" s="66"/>
      <c r="E7" s="66"/>
      <c r="F7" s="67"/>
      <c r="G7" s="67"/>
      <c r="H7" s="245"/>
      <c r="I7" s="245"/>
    </row>
    <row r="8" spans="1:20" ht="18" customHeight="1" x14ac:dyDescent="0.25">
      <c r="A8" s="49" t="s">
        <v>1004</v>
      </c>
      <c r="F8" s="52"/>
      <c r="G8" s="52"/>
      <c r="H8" s="72"/>
      <c r="I8" s="72"/>
    </row>
    <row r="9" spans="1:20" ht="30" customHeight="1" x14ac:dyDescent="0.25">
      <c r="A9" s="222" t="s">
        <v>7729</v>
      </c>
      <c r="B9" s="222"/>
      <c r="C9" s="222"/>
      <c r="D9" s="222"/>
      <c r="E9" s="222"/>
      <c r="F9" s="222"/>
      <c r="G9" s="222"/>
      <c r="H9" s="222"/>
      <c r="I9" s="222"/>
    </row>
    <row r="10" spans="1:20" ht="12" customHeight="1" x14ac:dyDescent="0.25">
      <c r="A10" s="49"/>
      <c r="F10" s="52"/>
      <c r="G10" s="52"/>
      <c r="H10" s="72"/>
      <c r="I10" s="72"/>
    </row>
    <row r="11" spans="1:20" x14ac:dyDescent="0.25">
      <c r="A11" s="52" t="s">
        <v>1005</v>
      </c>
      <c r="B11" s="84" t="str">
        <f>IF(ISBLANK(B3),"",INDEX(Locations!C2:C441,MATCH(B3,Locations!A2:A441)))</f>
        <v/>
      </c>
      <c r="F11" s="52"/>
      <c r="G11" s="52"/>
      <c r="H11" s="125"/>
      <c r="I11" s="125"/>
    </row>
    <row r="12" spans="1:20" ht="13.8" thickBot="1" x14ac:dyDescent="0.3">
      <c r="A12" s="66"/>
      <c r="B12" s="66"/>
      <c r="C12" s="66"/>
      <c r="D12" s="66"/>
      <c r="E12" s="66"/>
      <c r="F12" s="67"/>
      <c r="G12" s="67"/>
      <c r="H12" s="68"/>
      <c r="I12" s="66"/>
    </row>
    <row r="13" spans="1:20" x14ac:dyDescent="0.25">
      <c r="A13" s="49" t="s">
        <v>547</v>
      </c>
    </row>
    <row r="15" spans="1:20" ht="18" customHeight="1" x14ac:dyDescent="0.25">
      <c r="A15" s="52" t="s">
        <v>548</v>
      </c>
      <c r="B15" s="224">
        <f>B17+B19</f>
        <v>0</v>
      </c>
      <c r="C15" s="224"/>
      <c r="E15" s="52" t="s">
        <v>550</v>
      </c>
      <c r="F15" s="234"/>
      <c r="G15" s="235"/>
      <c r="H15" s="235"/>
      <c r="I15" s="236"/>
    </row>
    <row r="16" spans="1:20" x14ac:dyDescent="0.25">
      <c r="F16" s="237"/>
      <c r="G16" s="238"/>
      <c r="H16" s="238"/>
      <c r="I16" s="239"/>
    </row>
    <row r="17" spans="1:9" ht="18.600000000000001" customHeight="1" x14ac:dyDescent="0.25">
      <c r="A17" s="52" t="s">
        <v>7730</v>
      </c>
      <c r="B17" s="225"/>
      <c r="C17" s="225"/>
      <c r="E17" s="52"/>
      <c r="F17" s="240"/>
      <c r="G17" s="241"/>
      <c r="H17" s="241"/>
      <c r="I17" s="242"/>
    </row>
    <row r="18" spans="1:9" ht="18" customHeight="1" x14ac:dyDescent="0.25">
      <c r="B18" s="52"/>
      <c r="C18" s="65"/>
      <c r="D18" s="65"/>
      <c r="E18" s="65"/>
      <c r="F18" s="65"/>
    </row>
    <row r="19" spans="1:9" ht="18" customHeight="1" x14ac:dyDescent="0.25">
      <c r="A19" s="52" t="s">
        <v>551</v>
      </c>
      <c r="B19" s="225"/>
      <c r="C19" s="225"/>
      <c r="E19" s="52" t="s">
        <v>549</v>
      </c>
      <c r="F19" s="234"/>
      <c r="G19" s="235"/>
      <c r="H19" s="235"/>
      <c r="I19" s="236"/>
    </row>
    <row r="20" spans="1:9" x14ac:dyDescent="0.25">
      <c r="E20" s="52"/>
      <c r="F20" s="237"/>
      <c r="G20" s="238"/>
      <c r="H20" s="238"/>
      <c r="I20" s="239"/>
    </row>
    <row r="21" spans="1:9" ht="18" customHeight="1" x14ac:dyDescent="0.25">
      <c r="A21" s="52"/>
      <c r="B21" s="226"/>
      <c r="C21" s="226"/>
      <c r="D21" s="64"/>
      <c r="F21" s="240"/>
      <c r="G21" s="241"/>
      <c r="H21" s="241"/>
      <c r="I21" s="242"/>
    </row>
    <row r="22" spans="1:9" ht="13.8" thickBot="1" x14ac:dyDescent="0.3">
      <c r="A22" s="66"/>
      <c r="B22" s="66"/>
      <c r="C22" s="66"/>
      <c r="D22" s="66"/>
      <c r="E22" s="66"/>
      <c r="F22" s="66"/>
      <c r="G22" s="66"/>
      <c r="H22" s="66"/>
      <c r="I22" s="66"/>
    </row>
    <row r="24" spans="1:9" ht="26.4" customHeight="1" x14ac:dyDescent="0.25">
      <c r="A24" s="52" t="s">
        <v>552</v>
      </c>
      <c r="B24" s="231"/>
      <c r="C24" s="231"/>
      <c r="D24" s="231"/>
      <c r="E24" s="243" t="s">
        <v>553</v>
      </c>
      <c r="F24" s="243"/>
      <c r="G24" s="223" t="s">
        <v>7748</v>
      </c>
      <c r="H24" s="223"/>
      <c r="I24" s="223"/>
    </row>
    <row r="25" spans="1:9" ht="13.8" thickBot="1" x14ac:dyDescent="0.3">
      <c r="A25" s="66"/>
      <c r="B25" s="66"/>
      <c r="C25" s="66"/>
      <c r="D25" s="66"/>
      <c r="E25" s="66"/>
      <c r="F25" s="66"/>
      <c r="G25" s="66"/>
      <c r="H25" s="66"/>
      <c r="I25" s="66"/>
    </row>
    <row r="27" spans="1:9" ht="27.6" customHeight="1" x14ac:dyDescent="0.25">
      <c r="A27" s="222" t="s">
        <v>554</v>
      </c>
      <c r="B27" s="222"/>
      <c r="C27" s="222"/>
      <c r="D27" s="222"/>
      <c r="E27" s="222"/>
      <c r="F27" s="222"/>
      <c r="G27" s="222"/>
      <c r="H27" s="222"/>
      <c r="I27" s="222"/>
    </row>
    <row r="29" spans="1:9" s="13" customFormat="1" x14ac:dyDescent="0.25">
      <c r="A29" s="13" t="s">
        <v>556</v>
      </c>
      <c r="E29" s="13" t="s">
        <v>555</v>
      </c>
    </row>
    <row r="31" spans="1:9" ht="15" customHeight="1" x14ac:dyDescent="0.25">
      <c r="A31" s="233"/>
      <c r="B31" s="233"/>
      <c r="E31" s="10"/>
      <c r="F31" s="10"/>
      <c r="G31" s="10"/>
    </row>
    <row r="32" spans="1:9" ht="14.4" customHeight="1" x14ac:dyDescent="0.25">
      <c r="A32" s="228" t="s">
        <v>557</v>
      </c>
      <c r="B32" s="228"/>
      <c r="E32" s="244" t="s">
        <v>557</v>
      </c>
      <c r="F32" s="244"/>
      <c r="G32" s="244"/>
    </row>
    <row r="35" spans="1:9" x14ac:dyDescent="0.25">
      <c r="A35" s="227" t="s">
        <v>1027</v>
      </c>
      <c r="B35" s="227"/>
      <c r="C35" s="52" t="s">
        <v>546</v>
      </c>
      <c r="D35" s="104" t="s">
        <v>1026</v>
      </c>
      <c r="E35" s="227" t="s">
        <v>1027</v>
      </c>
      <c r="F35" s="227"/>
      <c r="G35" s="227"/>
      <c r="H35" s="52" t="s">
        <v>546</v>
      </c>
      <c r="I35" s="104" t="s">
        <v>1026</v>
      </c>
    </row>
    <row r="36" spans="1:9" x14ac:dyDescent="0.25">
      <c r="A36" s="228" t="s">
        <v>1028</v>
      </c>
      <c r="B36" s="228"/>
      <c r="E36" s="228" t="s">
        <v>1028</v>
      </c>
      <c r="F36" s="228"/>
      <c r="G36" s="228"/>
    </row>
  </sheetData>
  <sheetProtection algorithmName="SHA-512" hashValue="3NKFRxjUaQI9WwYgSUvm1snB/wu8pEWo70XwPZ/cAuM0Tok2C57STiOe53CmxfjDbZnDaIT829yN7n9bWmhJ2w==" saltValue="O24g+hb7q8NpgzptHDn4Tw==" spinCount="100000" sheet="1" objects="1" scenarios="1"/>
  <mergeCells count="23">
    <mergeCell ref="A35:B35"/>
    <mergeCell ref="E35:G35"/>
    <mergeCell ref="A36:B36"/>
    <mergeCell ref="E36:G36"/>
    <mergeCell ref="A1:I1"/>
    <mergeCell ref="B4:I4"/>
    <mergeCell ref="B3:I3"/>
    <mergeCell ref="B6:D6"/>
    <mergeCell ref="A31:B31"/>
    <mergeCell ref="A32:B32"/>
    <mergeCell ref="F15:I17"/>
    <mergeCell ref="F19:I21"/>
    <mergeCell ref="B24:D24"/>
    <mergeCell ref="E24:F24"/>
    <mergeCell ref="E32:G32"/>
    <mergeCell ref="H7:I7"/>
    <mergeCell ref="A27:I27"/>
    <mergeCell ref="A9:I9"/>
    <mergeCell ref="G24:I24"/>
    <mergeCell ref="B15:C15"/>
    <mergeCell ref="B19:C19"/>
    <mergeCell ref="B21:C21"/>
    <mergeCell ref="B17:C17"/>
  </mergeCells>
  <conditionalFormatting sqref="H7:H8 H10:H12">
    <cfRule type="expression" dxfId="8" priority="1">
      <formula>#REF!="Revised"</formula>
    </cfRule>
  </conditionalFormatting>
  <dataValidations count="2">
    <dataValidation type="list" allowBlank="1" showInputMessage="1" showErrorMessage="1" sqref="B24" xr:uid="{00000000-0002-0000-0000-000002000000}">
      <formula1>"Low and Moderate Income, Slum and Blight, Imminent Threat"</formula1>
    </dataValidation>
    <dataValidation type="list" allowBlank="1" showInputMessage="1" showErrorMessage="1" sqref="B6:D6" xr:uid="{0AD2D317-24B1-407B-B708-3C7A634CC35C}">
      <formula1>"Community Infrastructure, Community Revitalization, Public Health and Safety, Sewer System, Water System, Water Line Extension, Sewer Line Extension"</formula1>
    </dataValidation>
  </dataValidations>
  <pageMargins left="0.7" right="0.7" top="0.75" bottom="0.75" header="0.3" footer="0.3"/>
  <pageSetup orientation="portrait" verticalDpi="597" r:id="rId1"/>
  <extLst>
    <ext xmlns:x14="http://schemas.microsoft.com/office/spreadsheetml/2009/9/main" uri="{CCE6A557-97BC-4b89-ADB6-D9C93CAAB3DF}">
      <x14:dataValidations xmlns:xm="http://schemas.microsoft.com/office/excel/2006/main" count="1">
        <x14:dataValidation type="list" allowBlank="1" showInputMessage="1" showErrorMessage="1" xr:uid="{11AE74AB-9507-4916-937D-7BFDECFA928C}">
          <x14:formula1>
            <xm:f>LMI!$B$2:$B$441</xm:f>
          </x14:formula1>
          <xm:sqref>B3:I3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theme="1"/>
  </sheetPr>
  <dimension ref="A1:C26"/>
  <sheetViews>
    <sheetView workbookViewId="0">
      <selection activeCell="B4" sqref="B4"/>
    </sheetView>
  </sheetViews>
  <sheetFormatPr defaultRowHeight="14.4" x14ac:dyDescent="0.3"/>
  <cols>
    <col min="2" max="2" width="13.5546875" bestFit="1" customWidth="1"/>
  </cols>
  <sheetData>
    <row r="1" spans="1:3" x14ac:dyDescent="0.3">
      <c r="A1" t="s">
        <v>457</v>
      </c>
      <c r="B1" t="s">
        <v>7718</v>
      </c>
    </row>
    <row r="2" spans="1:3" x14ac:dyDescent="0.3">
      <c r="A2">
        <v>1</v>
      </c>
      <c r="B2" s="73">
        <v>0</v>
      </c>
      <c r="C2" s="73"/>
    </row>
    <row r="3" spans="1:3" x14ac:dyDescent="0.3">
      <c r="A3">
        <v>2</v>
      </c>
      <c r="B3" s="73">
        <v>2.5999999999999999E-2</v>
      </c>
      <c r="C3" s="73"/>
    </row>
    <row r="4" spans="1:3" x14ac:dyDescent="0.3">
      <c r="A4">
        <v>3</v>
      </c>
      <c r="B4" s="73">
        <f>B3+0.001</f>
        <v>2.7E-2</v>
      </c>
      <c r="C4" s="73"/>
    </row>
    <row r="5" spans="1:3" x14ac:dyDescent="0.3">
      <c r="A5">
        <v>4</v>
      </c>
      <c r="B5" s="73">
        <f t="shared" ref="B5:B26" si="0">B4+0.001</f>
        <v>2.8000000000000001E-2</v>
      </c>
      <c r="C5" s="73"/>
    </row>
    <row r="6" spans="1:3" x14ac:dyDescent="0.3">
      <c r="A6">
        <v>5</v>
      </c>
      <c r="B6" s="73">
        <f t="shared" si="0"/>
        <v>2.9000000000000001E-2</v>
      </c>
      <c r="C6" s="73"/>
    </row>
    <row r="7" spans="1:3" x14ac:dyDescent="0.3">
      <c r="A7">
        <v>6</v>
      </c>
      <c r="B7" s="73">
        <f t="shared" si="0"/>
        <v>3.0000000000000002E-2</v>
      </c>
      <c r="C7" s="73"/>
    </row>
    <row r="8" spans="1:3" x14ac:dyDescent="0.3">
      <c r="A8">
        <v>7</v>
      </c>
      <c r="B8" s="73">
        <f t="shared" si="0"/>
        <v>3.1000000000000003E-2</v>
      </c>
      <c r="C8" s="73"/>
    </row>
    <row r="9" spans="1:3" x14ac:dyDescent="0.3">
      <c r="A9">
        <v>8</v>
      </c>
      <c r="B9" s="73">
        <f t="shared" si="0"/>
        <v>3.2000000000000001E-2</v>
      </c>
      <c r="C9" s="73"/>
    </row>
    <row r="10" spans="1:3" x14ac:dyDescent="0.3">
      <c r="A10">
        <v>9</v>
      </c>
      <c r="B10" s="73">
        <f t="shared" si="0"/>
        <v>3.3000000000000002E-2</v>
      </c>
      <c r="C10" s="73"/>
    </row>
    <row r="11" spans="1:3" x14ac:dyDescent="0.3">
      <c r="A11">
        <v>10</v>
      </c>
      <c r="B11" s="73">
        <f t="shared" si="0"/>
        <v>3.4000000000000002E-2</v>
      </c>
      <c r="C11" s="73"/>
    </row>
    <row r="12" spans="1:3" x14ac:dyDescent="0.3">
      <c r="A12">
        <v>11</v>
      </c>
      <c r="B12" s="73">
        <f t="shared" si="0"/>
        <v>3.5000000000000003E-2</v>
      </c>
      <c r="C12" s="73"/>
    </row>
    <row r="13" spans="1:3" x14ac:dyDescent="0.3">
      <c r="A13">
        <v>12</v>
      </c>
      <c r="B13" s="73">
        <f t="shared" si="0"/>
        <v>3.6000000000000004E-2</v>
      </c>
      <c r="C13" s="73"/>
    </row>
    <row r="14" spans="1:3" x14ac:dyDescent="0.3">
      <c r="A14">
        <v>13</v>
      </c>
      <c r="B14" s="73">
        <f t="shared" si="0"/>
        <v>3.7000000000000005E-2</v>
      </c>
      <c r="C14" s="73"/>
    </row>
    <row r="15" spans="1:3" x14ac:dyDescent="0.3">
      <c r="A15">
        <v>14</v>
      </c>
      <c r="B15" s="73">
        <f t="shared" si="0"/>
        <v>3.8000000000000006E-2</v>
      </c>
      <c r="C15" s="73"/>
    </row>
    <row r="16" spans="1:3" x14ac:dyDescent="0.3">
      <c r="A16">
        <v>15</v>
      </c>
      <c r="B16" s="73">
        <f t="shared" si="0"/>
        <v>3.9000000000000007E-2</v>
      </c>
      <c r="C16" s="73"/>
    </row>
    <row r="17" spans="1:3" x14ac:dyDescent="0.3">
      <c r="A17">
        <v>16</v>
      </c>
      <c r="B17" s="73">
        <f t="shared" si="0"/>
        <v>4.0000000000000008E-2</v>
      </c>
      <c r="C17" s="73"/>
    </row>
    <row r="18" spans="1:3" x14ac:dyDescent="0.3">
      <c r="A18">
        <v>17</v>
      </c>
      <c r="B18" s="73">
        <f t="shared" si="0"/>
        <v>4.1000000000000009E-2</v>
      </c>
      <c r="C18" s="73"/>
    </row>
    <row r="19" spans="1:3" x14ac:dyDescent="0.3">
      <c r="A19">
        <v>18</v>
      </c>
      <c r="B19" s="73">
        <f t="shared" si="0"/>
        <v>4.200000000000001E-2</v>
      </c>
      <c r="C19" s="73"/>
    </row>
    <row r="20" spans="1:3" x14ac:dyDescent="0.3">
      <c r="A20">
        <v>19</v>
      </c>
      <c r="B20" s="73">
        <f t="shared" si="0"/>
        <v>4.300000000000001E-2</v>
      </c>
      <c r="C20" s="73"/>
    </row>
    <row r="21" spans="1:3" x14ac:dyDescent="0.3">
      <c r="A21">
        <v>20</v>
      </c>
      <c r="B21" s="73">
        <f t="shared" si="0"/>
        <v>4.4000000000000011E-2</v>
      </c>
      <c r="C21" s="73"/>
    </row>
    <row r="22" spans="1:3" x14ac:dyDescent="0.3">
      <c r="A22">
        <v>21</v>
      </c>
      <c r="B22" s="73">
        <f t="shared" si="0"/>
        <v>4.5000000000000012E-2</v>
      </c>
      <c r="C22" s="73"/>
    </row>
    <row r="23" spans="1:3" x14ac:dyDescent="0.3">
      <c r="A23">
        <v>22</v>
      </c>
      <c r="B23" s="73">
        <f t="shared" si="0"/>
        <v>4.6000000000000013E-2</v>
      </c>
      <c r="C23" s="73"/>
    </row>
    <row r="24" spans="1:3" x14ac:dyDescent="0.3">
      <c r="A24">
        <v>23</v>
      </c>
      <c r="B24" s="73">
        <f t="shared" si="0"/>
        <v>4.7000000000000014E-2</v>
      </c>
      <c r="C24" s="73"/>
    </row>
    <row r="25" spans="1:3" x14ac:dyDescent="0.3">
      <c r="A25">
        <v>24</v>
      </c>
      <c r="B25" s="73">
        <f t="shared" si="0"/>
        <v>4.8000000000000015E-2</v>
      </c>
      <c r="C25" s="73"/>
    </row>
    <row r="26" spans="1:3" x14ac:dyDescent="0.3">
      <c r="A26">
        <v>25</v>
      </c>
      <c r="B26" s="73">
        <f t="shared" si="0"/>
        <v>4.9000000000000016E-2</v>
      </c>
      <c r="C26" s="73"/>
    </row>
  </sheetData>
  <sheetProtection algorithmName="SHA-512" hashValue="N97xGf2GX1feLHRYrXUg0ANLakgoNx/FQn8cpFTspPRrNfks2e8e/UC9uWlud/aeRJ0zR/QTAa7kSN8LfQlcCg==" saltValue="x84ZrbwL+DJCDMRuez1bTA==" spinCount="100000"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theme="1"/>
  </sheetPr>
  <dimension ref="A1:F441"/>
  <sheetViews>
    <sheetView topLeftCell="A44" zoomScaleNormal="100" workbookViewId="0">
      <selection activeCell="I11" sqref="I11"/>
    </sheetView>
  </sheetViews>
  <sheetFormatPr defaultColWidth="8.88671875" defaultRowHeight="14.4" x14ac:dyDescent="0.3"/>
  <cols>
    <col min="1" max="1" width="15.33203125" style="156" customWidth="1"/>
    <col min="2" max="2" width="56.6640625" style="2" bestFit="1" customWidth="1"/>
    <col min="3" max="3" width="23.33203125" style="3" customWidth="1"/>
    <col min="4" max="4" width="23.44140625" style="3" customWidth="1"/>
    <col min="5" max="5" width="16.6640625" style="123" customWidth="1"/>
    <col min="6" max="6" width="9.6640625" style="3" customWidth="1"/>
    <col min="7" max="16384" width="8.88671875" style="3"/>
  </cols>
  <sheetData>
    <row r="1" spans="1:6" ht="27" x14ac:dyDescent="0.3">
      <c r="A1" s="159" t="s">
        <v>7698</v>
      </c>
      <c r="B1" s="105" t="s">
        <v>6</v>
      </c>
      <c r="C1" s="107" t="s">
        <v>7719</v>
      </c>
      <c r="D1" s="107" t="s">
        <v>7720</v>
      </c>
      <c r="E1" s="120" t="s">
        <v>7721</v>
      </c>
      <c r="F1" s="107"/>
    </row>
    <row r="2" spans="1:6" ht="13.8" x14ac:dyDescent="0.3">
      <c r="A2" s="163" t="s">
        <v>565</v>
      </c>
      <c r="B2" s="1" t="s">
        <v>7</v>
      </c>
      <c r="C2" s="108">
        <v>83282</v>
      </c>
      <c r="D2" s="108">
        <v>35460</v>
      </c>
      <c r="E2" s="122">
        <v>0.14799999999999999</v>
      </c>
      <c r="F2" s="108" t="s">
        <v>7615</v>
      </c>
    </row>
    <row r="3" spans="1:6" ht="13.8" x14ac:dyDescent="0.3">
      <c r="A3" s="163" t="s">
        <v>565</v>
      </c>
      <c r="B3" s="1" t="s">
        <v>8</v>
      </c>
      <c r="C3" s="108">
        <v>72660</v>
      </c>
      <c r="D3" s="108">
        <v>29468</v>
      </c>
      <c r="E3" s="122">
        <v>0.13600000000000001</v>
      </c>
      <c r="F3" s="108" t="s">
        <v>7616</v>
      </c>
    </row>
    <row r="4" spans="1:6" ht="13.8" x14ac:dyDescent="0.3">
      <c r="A4" s="163" t="s">
        <v>565</v>
      </c>
      <c r="B4" s="1" t="s">
        <v>9</v>
      </c>
      <c r="C4" s="108">
        <v>68196</v>
      </c>
      <c r="D4" s="108">
        <v>28169</v>
      </c>
      <c r="E4" s="122">
        <v>0.185</v>
      </c>
      <c r="F4" s="108" t="s">
        <v>126</v>
      </c>
    </row>
    <row r="5" spans="1:6" ht="13.8" x14ac:dyDescent="0.3">
      <c r="A5" s="163" t="s">
        <v>565</v>
      </c>
      <c r="B5" s="1" t="s">
        <v>10</v>
      </c>
      <c r="C5" s="108">
        <v>59891</v>
      </c>
      <c r="D5" s="108">
        <v>23547</v>
      </c>
      <c r="E5" s="122">
        <v>0.25</v>
      </c>
      <c r="F5" s="108" t="s">
        <v>7617</v>
      </c>
    </row>
    <row r="6" spans="1:6" ht="13.8" x14ac:dyDescent="0.3">
      <c r="A6" s="163" t="s">
        <v>565</v>
      </c>
      <c r="B6" s="1" t="s">
        <v>11</v>
      </c>
      <c r="C6" s="108">
        <v>90224</v>
      </c>
      <c r="D6" s="108">
        <v>38705</v>
      </c>
      <c r="E6" s="122">
        <v>8.8999999999999996E-2</v>
      </c>
      <c r="F6" s="108" t="s">
        <v>7618</v>
      </c>
    </row>
    <row r="7" spans="1:6" ht="13.8" x14ac:dyDescent="0.3">
      <c r="A7" s="163" t="s">
        <v>565</v>
      </c>
      <c r="B7" s="1" t="s">
        <v>12</v>
      </c>
      <c r="C7" s="108">
        <v>79394</v>
      </c>
      <c r="D7" s="108">
        <v>32249</v>
      </c>
      <c r="E7" s="122">
        <v>0.13100000000000001</v>
      </c>
      <c r="F7" s="108" t="s">
        <v>7619</v>
      </c>
    </row>
    <row r="8" spans="1:6" ht="13.8" x14ac:dyDescent="0.3">
      <c r="A8" s="163" t="s">
        <v>565</v>
      </c>
      <c r="B8" s="1" t="s">
        <v>13</v>
      </c>
      <c r="C8" s="108">
        <v>67252</v>
      </c>
      <c r="D8" s="108">
        <v>28414</v>
      </c>
      <c r="E8" s="122">
        <v>0.192</v>
      </c>
      <c r="F8" s="108" t="s">
        <v>7620</v>
      </c>
    </row>
    <row r="9" spans="1:6" ht="13.8" x14ac:dyDescent="0.3">
      <c r="A9" s="163" t="s">
        <v>565</v>
      </c>
      <c r="B9" s="1" t="s">
        <v>14</v>
      </c>
      <c r="C9" s="108">
        <v>73441</v>
      </c>
      <c r="D9" s="108">
        <v>29745</v>
      </c>
      <c r="E9" s="122">
        <v>0.16500000000000001</v>
      </c>
      <c r="F9" s="108" t="s">
        <v>7621</v>
      </c>
    </row>
    <row r="10" spans="1:6" ht="13.8" x14ac:dyDescent="0.3">
      <c r="A10" s="163" t="s">
        <v>565</v>
      </c>
      <c r="B10" s="1" t="s">
        <v>15</v>
      </c>
      <c r="C10" s="108">
        <v>73122</v>
      </c>
      <c r="D10" s="108">
        <v>27126</v>
      </c>
      <c r="E10" s="122">
        <v>0.16400000000000001</v>
      </c>
      <c r="F10" s="108" t="s">
        <v>7622</v>
      </c>
    </row>
    <row r="11" spans="1:6" ht="13.8" x14ac:dyDescent="0.3">
      <c r="A11" s="163" t="s">
        <v>565</v>
      </c>
      <c r="B11" s="1" t="s">
        <v>16</v>
      </c>
      <c r="C11" s="108">
        <v>63514</v>
      </c>
      <c r="D11" s="108">
        <v>29232</v>
      </c>
      <c r="E11" s="122">
        <v>0.18</v>
      </c>
      <c r="F11" s="108" t="s">
        <v>7623</v>
      </c>
    </row>
    <row r="12" spans="1:6" ht="13.8" x14ac:dyDescent="0.3">
      <c r="A12" s="163" t="s">
        <v>565</v>
      </c>
      <c r="B12" s="1" t="s">
        <v>17</v>
      </c>
      <c r="C12" s="108">
        <v>95330</v>
      </c>
      <c r="D12" s="108">
        <v>38581</v>
      </c>
      <c r="E12" s="122">
        <v>8.1000000000000003E-2</v>
      </c>
      <c r="F12" s="108" t="s">
        <v>7624</v>
      </c>
    </row>
    <row r="13" spans="1:6" ht="13.8" x14ac:dyDescent="0.3">
      <c r="A13" s="163" t="s">
        <v>565</v>
      </c>
      <c r="B13" s="1" t="s">
        <v>18</v>
      </c>
      <c r="C13" s="108">
        <v>68614</v>
      </c>
      <c r="D13" s="108">
        <v>27480</v>
      </c>
      <c r="E13" s="122">
        <v>0.156</v>
      </c>
      <c r="F13" s="108" t="s">
        <v>7625</v>
      </c>
    </row>
    <row r="14" spans="1:6" ht="13.8" x14ac:dyDescent="0.3">
      <c r="A14" s="163" t="s">
        <v>565</v>
      </c>
      <c r="B14" s="1" t="s">
        <v>19</v>
      </c>
      <c r="C14" s="108">
        <v>63456</v>
      </c>
      <c r="D14" s="108">
        <v>27552</v>
      </c>
      <c r="E14" s="122">
        <v>0.182</v>
      </c>
      <c r="F14" s="108" t="s">
        <v>7626</v>
      </c>
    </row>
    <row r="15" spans="1:6" ht="13.8" x14ac:dyDescent="0.3">
      <c r="A15" s="163" t="s">
        <v>565</v>
      </c>
      <c r="B15" s="1" t="s">
        <v>20</v>
      </c>
      <c r="C15" s="108">
        <v>61757</v>
      </c>
      <c r="D15" s="108">
        <v>23401</v>
      </c>
      <c r="E15" s="122">
        <v>0.217</v>
      </c>
      <c r="F15" s="108" t="s">
        <v>7627</v>
      </c>
    </row>
    <row r="16" spans="1:6" ht="13.8" x14ac:dyDescent="0.3">
      <c r="A16" s="163" t="s">
        <v>565</v>
      </c>
      <c r="B16" s="1" t="s">
        <v>21</v>
      </c>
      <c r="C16" s="108">
        <v>54527</v>
      </c>
      <c r="D16" s="108">
        <v>27442</v>
      </c>
      <c r="E16" s="122">
        <v>0.20300000000000001</v>
      </c>
      <c r="F16" s="108" t="s">
        <v>7628</v>
      </c>
    </row>
    <row r="17" spans="1:6" ht="13.8" x14ac:dyDescent="0.3">
      <c r="A17" s="163" t="s">
        <v>565</v>
      </c>
      <c r="B17" s="1" t="s">
        <v>22</v>
      </c>
      <c r="C17" s="108">
        <v>70731</v>
      </c>
      <c r="D17" s="108">
        <v>29543</v>
      </c>
      <c r="E17" s="122">
        <v>0.161</v>
      </c>
      <c r="F17" s="108" t="s">
        <v>7629</v>
      </c>
    </row>
    <row r="18" spans="1:6" ht="13.8" x14ac:dyDescent="0.3">
      <c r="A18" s="163" t="s">
        <v>565</v>
      </c>
      <c r="B18" s="1" t="s">
        <v>23</v>
      </c>
      <c r="C18" s="108">
        <v>73958</v>
      </c>
      <c r="D18" s="108">
        <v>32495</v>
      </c>
      <c r="E18" s="122">
        <v>0.14799999999999999</v>
      </c>
      <c r="F18" s="108" t="s">
        <v>7630</v>
      </c>
    </row>
    <row r="19" spans="1:6" ht="13.8" x14ac:dyDescent="0.3">
      <c r="A19" s="163" t="s">
        <v>565</v>
      </c>
      <c r="B19" s="1" t="s">
        <v>24</v>
      </c>
      <c r="C19" s="108">
        <v>69744</v>
      </c>
      <c r="D19" s="108">
        <v>32517</v>
      </c>
      <c r="E19" s="122">
        <v>0.13400000000000001</v>
      </c>
      <c r="F19" s="108" t="s">
        <v>7631</v>
      </c>
    </row>
    <row r="20" spans="1:6" ht="13.8" x14ac:dyDescent="0.3">
      <c r="A20" s="163" t="s">
        <v>565</v>
      </c>
      <c r="B20" s="1" t="s">
        <v>25</v>
      </c>
      <c r="C20" s="108">
        <v>96175</v>
      </c>
      <c r="D20" s="108">
        <v>48394</v>
      </c>
      <c r="E20" s="122">
        <v>0.13900000000000001</v>
      </c>
      <c r="F20" s="108" t="s">
        <v>7632</v>
      </c>
    </row>
    <row r="21" spans="1:6" ht="13.8" x14ac:dyDescent="0.3">
      <c r="A21" s="163" t="s">
        <v>565</v>
      </c>
      <c r="B21" s="1" t="s">
        <v>26</v>
      </c>
      <c r="C21" s="108">
        <v>62181</v>
      </c>
      <c r="D21" s="108">
        <v>26073</v>
      </c>
      <c r="E21" s="122">
        <v>0.216</v>
      </c>
      <c r="F21" s="108" t="s">
        <v>182</v>
      </c>
    </row>
    <row r="22" spans="1:6" ht="13.8" x14ac:dyDescent="0.3">
      <c r="A22" s="163" t="s">
        <v>565</v>
      </c>
      <c r="B22" s="1" t="s">
        <v>27</v>
      </c>
      <c r="C22" s="108">
        <v>63622</v>
      </c>
      <c r="D22" s="108">
        <v>28137</v>
      </c>
      <c r="E22" s="122">
        <v>0.214</v>
      </c>
      <c r="F22" s="108" t="s">
        <v>7633</v>
      </c>
    </row>
    <row r="23" spans="1:6" ht="13.8" x14ac:dyDescent="0.3">
      <c r="A23" s="163" t="s">
        <v>565</v>
      </c>
      <c r="B23" s="1" t="s">
        <v>28</v>
      </c>
      <c r="C23" s="108">
        <v>84186</v>
      </c>
      <c r="D23" s="108">
        <v>37163</v>
      </c>
      <c r="E23" s="122">
        <v>9.9000000000000005E-2</v>
      </c>
      <c r="F23" s="108" t="s">
        <v>185</v>
      </c>
    </row>
    <row r="24" spans="1:6" ht="13.8" x14ac:dyDescent="0.3">
      <c r="A24" s="163" t="s">
        <v>565</v>
      </c>
      <c r="B24" s="1" t="s">
        <v>29</v>
      </c>
      <c r="C24" s="108">
        <v>67403</v>
      </c>
      <c r="D24" s="108">
        <v>37628</v>
      </c>
      <c r="E24" s="122">
        <v>0.17899999999999999</v>
      </c>
      <c r="F24" s="108" t="s">
        <v>192</v>
      </c>
    </row>
    <row r="25" spans="1:6" ht="13.8" x14ac:dyDescent="0.3">
      <c r="A25" s="163" t="s">
        <v>565</v>
      </c>
      <c r="B25" s="1" t="s">
        <v>30</v>
      </c>
      <c r="C25" s="108">
        <v>101049</v>
      </c>
      <c r="D25" s="108">
        <v>42294</v>
      </c>
      <c r="E25" s="122">
        <v>0.108</v>
      </c>
      <c r="F25" s="108" t="s">
        <v>7634</v>
      </c>
    </row>
    <row r="26" spans="1:6" ht="13.8" x14ac:dyDescent="0.3">
      <c r="A26" s="163" t="s">
        <v>565</v>
      </c>
      <c r="B26" s="1" t="s">
        <v>31</v>
      </c>
      <c r="C26" s="108">
        <v>57083</v>
      </c>
      <c r="D26" s="108">
        <v>24283</v>
      </c>
      <c r="E26" s="122">
        <v>0.20899999999999999</v>
      </c>
      <c r="F26" s="108" t="s">
        <v>7635</v>
      </c>
    </row>
    <row r="27" spans="1:6" ht="13.8" x14ac:dyDescent="0.3">
      <c r="A27" s="163" t="s">
        <v>565</v>
      </c>
      <c r="B27" s="1" t="s">
        <v>32</v>
      </c>
      <c r="C27" s="108">
        <v>76785</v>
      </c>
      <c r="D27" s="108">
        <v>32926</v>
      </c>
      <c r="E27" s="122">
        <v>0.127</v>
      </c>
      <c r="F27" s="108" t="s">
        <v>211</v>
      </c>
    </row>
    <row r="28" spans="1:6" ht="13.8" x14ac:dyDescent="0.3">
      <c r="A28" s="163" t="s">
        <v>565</v>
      </c>
      <c r="B28" s="1" t="s">
        <v>33</v>
      </c>
      <c r="C28" s="108">
        <v>71228</v>
      </c>
      <c r="D28" s="108">
        <v>29139</v>
      </c>
      <c r="E28" s="122">
        <v>0.13400000000000001</v>
      </c>
      <c r="F28" s="108" t="s">
        <v>222</v>
      </c>
    </row>
    <row r="29" spans="1:6" ht="13.8" x14ac:dyDescent="0.3">
      <c r="A29" s="163" t="s">
        <v>565</v>
      </c>
      <c r="B29" s="1" t="s">
        <v>34</v>
      </c>
      <c r="C29" s="108">
        <v>82604</v>
      </c>
      <c r="D29" s="108">
        <v>34348</v>
      </c>
      <c r="E29" s="122">
        <v>0.14299999999999999</v>
      </c>
      <c r="F29" s="108" t="s">
        <v>7636</v>
      </c>
    </row>
    <row r="30" spans="1:6" ht="13.8" x14ac:dyDescent="0.3">
      <c r="A30" s="163" t="s">
        <v>565</v>
      </c>
      <c r="B30" s="1" t="s">
        <v>35</v>
      </c>
      <c r="C30" s="108">
        <v>66264</v>
      </c>
      <c r="D30" s="108">
        <v>28789</v>
      </c>
      <c r="E30" s="122">
        <v>0.16400000000000001</v>
      </c>
      <c r="F30" s="108" t="s">
        <v>7637</v>
      </c>
    </row>
    <row r="31" spans="1:6" ht="13.8" x14ac:dyDescent="0.3">
      <c r="A31" s="163" t="s">
        <v>565</v>
      </c>
      <c r="B31" s="1" t="s">
        <v>36</v>
      </c>
      <c r="C31" s="108">
        <v>71662</v>
      </c>
      <c r="D31" s="108">
        <v>30170</v>
      </c>
      <c r="E31" s="122">
        <v>0.152</v>
      </c>
      <c r="F31" s="108" t="s">
        <v>7638</v>
      </c>
    </row>
    <row r="32" spans="1:6" ht="13.8" x14ac:dyDescent="0.3">
      <c r="A32" s="163" t="s">
        <v>565</v>
      </c>
      <c r="B32" s="1" t="s">
        <v>37</v>
      </c>
      <c r="C32" s="108">
        <v>52772</v>
      </c>
      <c r="D32" s="108">
        <v>24411</v>
      </c>
      <c r="E32" s="122">
        <v>0.192</v>
      </c>
      <c r="F32" s="108" t="s">
        <v>7639</v>
      </c>
    </row>
    <row r="33" spans="1:6" ht="13.8" x14ac:dyDescent="0.3">
      <c r="A33" s="163" t="s">
        <v>565</v>
      </c>
      <c r="B33" s="1" t="s">
        <v>38</v>
      </c>
      <c r="C33" s="108">
        <v>70052</v>
      </c>
      <c r="D33" s="108">
        <v>30120</v>
      </c>
      <c r="E33" s="122">
        <v>0.17199999999999999</v>
      </c>
      <c r="F33" s="108" t="s">
        <v>7640</v>
      </c>
    </row>
    <row r="34" spans="1:6" ht="13.8" x14ac:dyDescent="0.3">
      <c r="A34" s="163" t="s">
        <v>565</v>
      </c>
      <c r="B34" s="1" t="s">
        <v>39</v>
      </c>
      <c r="C34" s="108">
        <v>95586</v>
      </c>
      <c r="D34" s="108">
        <v>43484</v>
      </c>
      <c r="E34" s="122">
        <v>0.125</v>
      </c>
      <c r="F34" s="108" t="s">
        <v>7641</v>
      </c>
    </row>
    <row r="35" spans="1:6" ht="13.8" x14ac:dyDescent="0.3">
      <c r="A35" s="163" t="s">
        <v>565</v>
      </c>
      <c r="B35" s="1" t="s">
        <v>40</v>
      </c>
      <c r="C35" s="108">
        <v>48165</v>
      </c>
      <c r="D35" s="108">
        <v>24037</v>
      </c>
      <c r="E35" s="122">
        <v>0.315</v>
      </c>
      <c r="F35" s="108" t="s">
        <v>7642</v>
      </c>
    </row>
    <row r="36" spans="1:6" ht="13.8" x14ac:dyDescent="0.3">
      <c r="A36" s="163" t="s">
        <v>565</v>
      </c>
      <c r="B36" s="1" t="s">
        <v>41</v>
      </c>
      <c r="C36" s="108">
        <v>67892</v>
      </c>
      <c r="D36" s="108">
        <v>22580</v>
      </c>
      <c r="E36" s="122">
        <v>0.17299999999999999</v>
      </c>
      <c r="F36" s="108" t="s">
        <v>7643</v>
      </c>
    </row>
    <row r="37" spans="1:6" ht="13.8" x14ac:dyDescent="0.3">
      <c r="A37" s="163" t="s">
        <v>565</v>
      </c>
      <c r="B37" s="1" t="s">
        <v>42</v>
      </c>
      <c r="C37" s="108">
        <v>56576</v>
      </c>
      <c r="D37" s="108">
        <v>27876</v>
      </c>
      <c r="E37" s="122">
        <v>0.20799999999999999</v>
      </c>
      <c r="F37" s="108" t="s">
        <v>7644</v>
      </c>
    </row>
    <row r="38" spans="1:6" ht="13.8" x14ac:dyDescent="0.3">
      <c r="A38" s="163" t="s">
        <v>565</v>
      </c>
      <c r="B38" s="1" t="s">
        <v>43</v>
      </c>
      <c r="C38" s="108">
        <v>66632</v>
      </c>
      <c r="D38" s="108">
        <v>29206</v>
      </c>
      <c r="E38" s="122">
        <v>0.17100000000000001</v>
      </c>
      <c r="F38" s="108" t="s">
        <v>7645</v>
      </c>
    </row>
    <row r="39" spans="1:6" ht="13.8" x14ac:dyDescent="0.3">
      <c r="A39" s="163" t="s">
        <v>565</v>
      </c>
      <c r="B39" s="1" t="s">
        <v>44</v>
      </c>
      <c r="C39" s="108">
        <v>60900</v>
      </c>
      <c r="D39" s="108">
        <v>25554</v>
      </c>
      <c r="E39" s="122">
        <v>0.22800000000000001</v>
      </c>
      <c r="F39" s="108" t="s">
        <v>7646</v>
      </c>
    </row>
    <row r="40" spans="1:6" ht="13.8" x14ac:dyDescent="0.3">
      <c r="A40" s="163" t="s">
        <v>565</v>
      </c>
      <c r="B40" s="1" t="s">
        <v>45</v>
      </c>
      <c r="C40" s="108">
        <v>71775</v>
      </c>
      <c r="D40" s="108">
        <v>27722</v>
      </c>
      <c r="E40" s="122">
        <v>0.16800000000000001</v>
      </c>
      <c r="F40" s="108" t="s">
        <v>239</v>
      </c>
    </row>
    <row r="41" spans="1:6" ht="13.8" x14ac:dyDescent="0.3">
      <c r="A41" s="163" t="s">
        <v>565</v>
      </c>
      <c r="B41" s="1" t="s">
        <v>46</v>
      </c>
      <c r="C41" s="108">
        <v>65316</v>
      </c>
      <c r="D41" s="108">
        <v>29136</v>
      </c>
      <c r="E41" s="122">
        <v>0.183</v>
      </c>
      <c r="F41" s="108" t="s">
        <v>242</v>
      </c>
    </row>
    <row r="42" spans="1:6" ht="13.8" x14ac:dyDescent="0.3">
      <c r="A42" s="163" t="s">
        <v>565</v>
      </c>
      <c r="B42" s="1" t="s">
        <v>47</v>
      </c>
      <c r="C42" s="108">
        <v>67158</v>
      </c>
      <c r="D42" s="108">
        <v>29512</v>
      </c>
      <c r="E42" s="122">
        <v>0.14099999999999999</v>
      </c>
      <c r="F42" s="108" t="s">
        <v>7647</v>
      </c>
    </row>
    <row r="43" spans="1:6" ht="13.8" x14ac:dyDescent="0.3">
      <c r="A43" s="163" t="s">
        <v>565</v>
      </c>
      <c r="B43" s="1" t="s">
        <v>48</v>
      </c>
      <c r="C43" s="108">
        <v>71667</v>
      </c>
      <c r="D43" s="108">
        <v>30169</v>
      </c>
      <c r="E43" s="122">
        <v>0.13800000000000001</v>
      </c>
      <c r="F43" s="108" t="s">
        <v>7648</v>
      </c>
    </row>
    <row r="44" spans="1:6" ht="13.8" x14ac:dyDescent="0.3">
      <c r="A44" s="163" t="s">
        <v>565</v>
      </c>
      <c r="B44" s="1" t="s">
        <v>49</v>
      </c>
      <c r="C44" s="108">
        <v>75629</v>
      </c>
      <c r="D44" s="108">
        <v>30868</v>
      </c>
      <c r="E44" s="122">
        <v>0.13700000000000001</v>
      </c>
      <c r="F44" s="108" t="s">
        <v>7649</v>
      </c>
    </row>
    <row r="45" spans="1:6" ht="13.8" x14ac:dyDescent="0.3">
      <c r="A45" s="163" t="s">
        <v>565</v>
      </c>
      <c r="B45" s="1" t="s">
        <v>50</v>
      </c>
      <c r="C45" s="108">
        <v>59234</v>
      </c>
      <c r="D45" s="108">
        <v>27572</v>
      </c>
      <c r="E45" s="122">
        <v>0.20699999999999999</v>
      </c>
      <c r="F45" s="108" t="s">
        <v>253</v>
      </c>
    </row>
    <row r="46" spans="1:6" ht="13.8" x14ac:dyDescent="0.3">
      <c r="A46" s="163" t="s">
        <v>565</v>
      </c>
      <c r="B46" s="1" t="s">
        <v>51</v>
      </c>
      <c r="C46" s="108">
        <v>77799</v>
      </c>
      <c r="D46" s="108">
        <v>34953</v>
      </c>
      <c r="E46" s="122">
        <v>0.115</v>
      </c>
      <c r="F46" s="108" t="s">
        <v>7650</v>
      </c>
    </row>
    <row r="47" spans="1:6" ht="13.8" x14ac:dyDescent="0.3">
      <c r="A47" s="163" t="s">
        <v>565</v>
      </c>
      <c r="B47" s="1" t="s">
        <v>52</v>
      </c>
      <c r="C47" s="108">
        <v>66747</v>
      </c>
      <c r="D47" s="108">
        <v>28786</v>
      </c>
      <c r="E47" s="122">
        <v>0.221</v>
      </c>
      <c r="F47" s="108" t="s">
        <v>7651</v>
      </c>
    </row>
    <row r="48" spans="1:6" ht="13.8" x14ac:dyDescent="0.3">
      <c r="A48" s="163" t="s">
        <v>565</v>
      </c>
      <c r="B48" s="1" t="s">
        <v>53</v>
      </c>
      <c r="C48" s="108">
        <v>94921</v>
      </c>
      <c r="D48" s="108">
        <v>41957</v>
      </c>
      <c r="E48" s="122">
        <v>0.122</v>
      </c>
      <c r="F48" s="108" t="s">
        <v>7652</v>
      </c>
    </row>
    <row r="49" spans="1:6" ht="13.8" x14ac:dyDescent="0.3">
      <c r="A49" s="163" t="s">
        <v>565</v>
      </c>
      <c r="B49" s="1" t="s">
        <v>54</v>
      </c>
      <c r="C49" s="108">
        <v>39522</v>
      </c>
      <c r="D49" s="108">
        <v>16275</v>
      </c>
      <c r="E49" s="122">
        <v>0.32300000000000001</v>
      </c>
      <c r="F49" s="108" t="s">
        <v>7653</v>
      </c>
    </row>
    <row r="50" spans="1:6" ht="13.8" x14ac:dyDescent="0.3">
      <c r="A50" s="163" t="s">
        <v>565</v>
      </c>
      <c r="B50" s="1" t="s">
        <v>55</v>
      </c>
      <c r="C50" s="108">
        <v>59853</v>
      </c>
      <c r="D50" s="108">
        <v>25716</v>
      </c>
      <c r="E50" s="122">
        <v>0.187</v>
      </c>
      <c r="F50" s="108" t="s">
        <v>7654</v>
      </c>
    </row>
    <row r="51" spans="1:6" ht="13.8" x14ac:dyDescent="0.3">
      <c r="A51" s="163" t="s">
        <v>565</v>
      </c>
      <c r="B51" s="1" t="s">
        <v>56</v>
      </c>
      <c r="C51" s="108">
        <v>67842</v>
      </c>
      <c r="D51" s="108">
        <v>27208</v>
      </c>
      <c r="E51" s="122">
        <v>0.153</v>
      </c>
      <c r="F51" s="108" t="s">
        <v>7655</v>
      </c>
    </row>
    <row r="52" spans="1:6" ht="13.8" x14ac:dyDescent="0.3">
      <c r="A52" s="163" t="s">
        <v>565</v>
      </c>
      <c r="B52" s="1" t="s">
        <v>57</v>
      </c>
      <c r="C52" s="108">
        <v>70610</v>
      </c>
      <c r="D52" s="108">
        <v>29149</v>
      </c>
      <c r="E52" s="122">
        <v>0.159</v>
      </c>
      <c r="F52" s="108" t="s">
        <v>7656</v>
      </c>
    </row>
    <row r="53" spans="1:6" ht="13.8" x14ac:dyDescent="0.3">
      <c r="A53" s="163" t="s">
        <v>565</v>
      </c>
      <c r="B53" s="1" t="s">
        <v>58</v>
      </c>
      <c r="C53" s="108">
        <v>78186</v>
      </c>
      <c r="D53" s="108">
        <v>34761</v>
      </c>
      <c r="E53" s="122">
        <v>0.124</v>
      </c>
      <c r="F53" s="108" t="s">
        <v>7657</v>
      </c>
    </row>
    <row r="54" spans="1:6" ht="13.8" x14ac:dyDescent="0.3">
      <c r="A54" s="163" t="s">
        <v>565</v>
      </c>
      <c r="B54" s="1" t="s">
        <v>59</v>
      </c>
      <c r="C54" s="108">
        <v>93337</v>
      </c>
      <c r="D54" s="108">
        <v>42817</v>
      </c>
      <c r="E54" s="122">
        <v>0.126</v>
      </c>
      <c r="F54" s="108" t="s">
        <v>283</v>
      </c>
    </row>
    <row r="55" spans="1:6" ht="13.8" x14ac:dyDescent="0.3">
      <c r="A55" s="163" t="s">
        <v>565</v>
      </c>
      <c r="B55" s="1" t="s">
        <v>60</v>
      </c>
      <c r="C55" s="108">
        <v>71974</v>
      </c>
      <c r="D55" s="108">
        <v>30669</v>
      </c>
      <c r="E55" s="122">
        <v>0.13300000000000001</v>
      </c>
      <c r="F55" s="108" t="s">
        <v>7658</v>
      </c>
    </row>
    <row r="56" spans="1:6" ht="13.8" x14ac:dyDescent="0.3">
      <c r="A56" s="163" t="s">
        <v>565</v>
      </c>
      <c r="B56" s="1" t="s">
        <v>61</v>
      </c>
      <c r="C56" s="108">
        <v>63921</v>
      </c>
      <c r="D56" s="108">
        <v>26747</v>
      </c>
      <c r="E56" s="122">
        <v>0.161</v>
      </c>
      <c r="F56" s="108" t="s">
        <v>7659</v>
      </c>
    </row>
    <row r="57" spans="1:6" ht="13.8" x14ac:dyDescent="0.3">
      <c r="A57" s="163" t="s">
        <v>565</v>
      </c>
      <c r="B57" s="1" t="s">
        <v>62</v>
      </c>
      <c r="C57" s="108">
        <v>71834</v>
      </c>
      <c r="D57" s="108">
        <v>27065</v>
      </c>
      <c r="E57" s="122">
        <v>0.152</v>
      </c>
      <c r="F57" s="108" t="s">
        <v>7660</v>
      </c>
    </row>
    <row r="58" spans="1:6" ht="13.8" x14ac:dyDescent="0.3">
      <c r="A58" s="163" t="s">
        <v>565</v>
      </c>
      <c r="B58" s="1" t="s">
        <v>63</v>
      </c>
      <c r="C58" s="108">
        <v>75841</v>
      </c>
      <c r="D58" s="108">
        <v>32221</v>
      </c>
      <c r="E58" s="122">
        <v>0.186</v>
      </c>
      <c r="F58" s="108" t="s">
        <v>7661</v>
      </c>
    </row>
    <row r="59" spans="1:6" ht="13.8" x14ac:dyDescent="0.3">
      <c r="A59" s="163" t="s">
        <v>565</v>
      </c>
      <c r="B59" s="1" t="s">
        <v>64</v>
      </c>
      <c r="C59" s="108">
        <v>67433</v>
      </c>
      <c r="D59" s="108">
        <v>29313</v>
      </c>
      <c r="E59" s="122">
        <v>0.16900000000000001</v>
      </c>
      <c r="F59" s="108" t="s">
        <v>7662</v>
      </c>
    </row>
    <row r="60" spans="1:6" ht="13.8" x14ac:dyDescent="0.3">
      <c r="A60" s="163" t="s">
        <v>565</v>
      </c>
      <c r="B60" s="1" t="s">
        <v>65</v>
      </c>
      <c r="C60" s="108">
        <v>88053</v>
      </c>
      <c r="D60" s="108">
        <v>35984</v>
      </c>
      <c r="E60" s="122">
        <v>0.14199999999999999</v>
      </c>
      <c r="F60" s="108" t="s">
        <v>7663</v>
      </c>
    </row>
    <row r="61" spans="1:6" ht="13.8" x14ac:dyDescent="0.3">
      <c r="A61" s="163" t="s">
        <v>565</v>
      </c>
      <c r="B61" s="1" t="s">
        <v>66</v>
      </c>
      <c r="C61" s="108">
        <v>88563</v>
      </c>
      <c r="D61" s="108">
        <v>37158</v>
      </c>
      <c r="E61" s="122">
        <v>9.9000000000000005E-2</v>
      </c>
      <c r="F61" s="108" t="s">
        <v>7664</v>
      </c>
    </row>
    <row r="62" spans="1:6" ht="13.8" x14ac:dyDescent="0.3">
      <c r="A62" s="163" t="s">
        <v>565</v>
      </c>
      <c r="B62" s="1" t="s">
        <v>67</v>
      </c>
      <c r="C62" s="108">
        <v>72191</v>
      </c>
      <c r="D62" s="108">
        <v>30197</v>
      </c>
      <c r="E62" s="122">
        <v>0.14299999999999999</v>
      </c>
      <c r="F62" s="108" t="s">
        <v>7665</v>
      </c>
    </row>
    <row r="63" spans="1:6" ht="13.8" x14ac:dyDescent="0.3">
      <c r="A63" s="163" t="s">
        <v>565</v>
      </c>
      <c r="B63" s="1" t="s">
        <v>68</v>
      </c>
      <c r="C63" s="108">
        <v>73828</v>
      </c>
      <c r="D63" s="108">
        <v>29107</v>
      </c>
      <c r="E63" s="122">
        <v>0.161</v>
      </c>
      <c r="F63" s="108" t="s">
        <v>7666</v>
      </c>
    </row>
    <row r="64" spans="1:6" ht="13.8" x14ac:dyDescent="0.3">
      <c r="A64" s="163" t="s">
        <v>565</v>
      </c>
      <c r="B64" s="1" t="s">
        <v>69</v>
      </c>
      <c r="C64" s="108">
        <v>86662</v>
      </c>
      <c r="D64" s="108">
        <v>33645</v>
      </c>
      <c r="E64" s="122">
        <v>0.11600000000000001</v>
      </c>
      <c r="F64" s="108" t="s">
        <v>7667</v>
      </c>
    </row>
    <row r="65" spans="1:6" ht="13.8" x14ac:dyDescent="0.3">
      <c r="A65" s="163" t="s">
        <v>565</v>
      </c>
      <c r="B65" s="1" t="s">
        <v>70</v>
      </c>
      <c r="C65" s="108">
        <v>83590</v>
      </c>
      <c r="D65" s="108">
        <v>37193</v>
      </c>
      <c r="E65" s="122">
        <v>0.113</v>
      </c>
      <c r="F65" s="108" t="s">
        <v>7668</v>
      </c>
    </row>
    <row r="66" spans="1:6" ht="13.8" x14ac:dyDescent="0.3">
      <c r="A66" s="163" t="s">
        <v>565</v>
      </c>
      <c r="B66" s="1" t="s">
        <v>71</v>
      </c>
      <c r="C66" s="108">
        <v>73988</v>
      </c>
      <c r="D66" s="108">
        <v>30576</v>
      </c>
      <c r="E66" s="122">
        <v>0.188</v>
      </c>
      <c r="F66" s="108" t="s">
        <v>7669</v>
      </c>
    </row>
    <row r="67" spans="1:6" ht="13.8" x14ac:dyDescent="0.3">
      <c r="A67" s="163" t="s">
        <v>565</v>
      </c>
      <c r="B67" s="1" t="s">
        <v>72</v>
      </c>
      <c r="C67" s="108">
        <v>67717</v>
      </c>
      <c r="D67" s="108">
        <v>29891</v>
      </c>
      <c r="E67" s="122">
        <v>0.17</v>
      </c>
      <c r="F67" s="108" t="s">
        <v>337</v>
      </c>
    </row>
    <row r="68" spans="1:6" ht="13.8" x14ac:dyDescent="0.3">
      <c r="A68" s="163" t="s">
        <v>565</v>
      </c>
      <c r="B68" s="1" t="s">
        <v>73</v>
      </c>
      <c r="C68" s="108">
        <v>68565</v>
      </c>
      <c r="D68" s="108">
        <v>30191</v>
      </c>
      <c r="E68" s="122">
        <v>0.18</v>
      </c>
      <c r="F68" s="108" t="s">
        <v>7670</v>
      </c>
    </row>
    <row r="69" spans="1:6" ht="13.8" x14ac:dyDescent="0.3">
      <c r="A69" s="163" t="s">
        <v>565</v>
      </c>
      <c r="B69" s="1" t="s">
        <v>74</v>
      </c>
      <c r="C69" s="108">
        <v>61712</v>
      </c>
      <c r="D69" s="108">
        <v>25563</v>
      </c>
      <c r="E69" s="122">
        <v>0.17699999999999999</v>
      </c>
      <c r="F69" s="108" t="s">
        <v>7671</v>
      </c>
    </row>
    <row r="70" spans="1:6" ht="13.8" x14ac:dyDescent="0.3">
      <c r="A70" s="163" t="s">
        <v>565</v>
      </c>
      <c r="B70" s="1" t="s">
        <v>75</v>
      </c>
      <c r="C70" s="108">
        <v>62788</v>
      </c>
      <c r="D70" s="108">
        <v>28784</v>
      </c>
      <c r="E70" s="122">
        <v>0.25800000000000001</v>
      </c>
      <c r="F70" s="108" t="s">
        <v>7672</v>
      </c>
    </row>
    <row r="71" spans="1:6" ht="13.8" x14ac:dyDescent="0.3">
      <c r="A71" s="163" t="s">
        <v>565</v>
      </c>
      <c r="B71" s="1" t="s">
        <v>76</v>
      </c>
      <c r="C71" s="108">
        <v>77435</v>
      </c>
      <c r="D71" s="108">
        <v>33714</v>
      </c>
      <c r="E71" s="122">
        <v>0.13300000000000001</v>
      </c>
      <c r="F71" s="108" t="s">
        <v>7673</v>
      </c>
    </row>
    <row r="72" spans="1:6" ht="13.8" x14ac:dyDescent="0.3">
      <c r="A72" s="163" t="s">
        <v>565</v>
      </c>
      <c r="B72" s="1" t="s">
        <v>77</v>
      </c>
      <c r="C72" s="108">
        <v>74175</v>
      </c>
      <c r="D72" s="108">
        <v>30508</v>
      </c>
      <c r="E72" s="122">
        <v>0.16900000000000001</v>
      </c>
      <c r="F72" s="108" t="s">
        <v>7674</v>
      </c>
    </row>
    <row r="73" spans="1:6" ht="13.8" x14ac:dyDescent="0.3">
      <c r="A73" s="163" t="s">
        <v>565</v>
      </c>
      <c r="B73" s="1" t="s">
        <v>78</v>
      </c>
      <c r="C73" s="108">
        <v>63537</v>
      </c>
      <c r="D73" s="108">
        <v>28160</v>
      </c>
      <c r="E73" s="122">
        <v>0.153</v>
      </c>
      <c r="F73" s="108" t="s">
        <v>7675</v>
      </c>
    </row>
    <row r="74" spans="1:6" ht="13.8" x14ac:dyDescent="0.3">
      <c r="A74" s="163" t="s">
        <v>565</v>
      </c>
      <c r="B74" s="1" t="s">
        <v>79</v>
      </c>
      <c r="C74" s="108">
        <v>84015</v>
      </c>
      <c r="D74" s="108">
        <v>36357</v>
      </c>
      <c r="E74" s="122">
        <v>0.127</v>
      </c>
      <c r="F74" s="108" t="s">
        <v>7676</v>
      </c>
    </row>
    <row r="75" spans="1:6" ht="13.8" x14ac:dyDescent="0.3">
      <c r="A75" s="163" t="s">
        <v>565</v>
      </c>
      <c r="B75" s="1" t="s">
        <v>80</v>
      </c>
      <c r="C75" s="108">
        <v>90630</v>
      </c>
      <c r="D75" s="108">
        <v>36135</v>
      </c>
      <c r="E75" s="122">
        <v>0.10199999999999999</v>
      </c>
      <c r="F75" s="108" t="s">
        <v>7677</v>
      </c>
    </row>
    <row r="76" spans="1:6" ht="13.8" x14ac:dyDescent="0.3">
      <c r="A76" s="163" t="s">
        <v>565</v>
      </c>
      <c r="B76" s="1" t="s">
        <v>81</v>
      </c>
      <c r="C76" s="108">
        <v>96860</v>
      </c>
      <c r="D76" s="108">
        <v>37294</v>
      </c>
      <c r="E76" s="122">
        <v>9.1999999999999998E-2</v>
      </c>
      <c r="F76" s="108" t="s">
        <v>373</v>
      </c>
    </row>
    <row r="77" spans="1:6" ht="13.8" x14ac:dyDescent="0.3">
      <c r="A77" s="163" t="s">
        <v>565</v>
      </c>
      <c r="B77" s="1" t="s">
        <v>82</v>
      </c>
      <c r="C77" s="108">
        <v>53423</v>
      </c>
      <c r="D77" s="108">
        <v>23544</v>
      </c>
      <c r="E77" s="122">
        <v>0.249</v>
      </c>
      <c r="F77" s="108" t="s">
        <v>7678</v>
      </c>
    </row>
    <row r="78" spans="1:6" ht="13.8" x14ac:dyDescent="0.3">
      <c r="A78" s="163" t="s">
        <v>565</v>
      </c>
      <c r="B78" s="1" t="s">
        <v>83</v>
      </c>
      <c r="C78" s="108">
        <v>62179</v>
      </c>
      <c r="D78" s="108">
        <v>26368</v>
      </c>
      <c r="E78" s="122">
        <v>0.23599999999999999</v>
      </c>
      <c r="F78" s="108" t="s">
        <v>7679</v>
      </c>
    </row>
    <row r="79" spans="1:6" ht="13.8" x14ac:dyDescent="0.3">
      <c r="A79" s="163" t="s">
        <v>565</v>
      </c>
      <c r="B79" s="1" t="s">
        <v>84</v>
      </c>
      <c r="C79" s="108">
        <v>77896</v>
      </c>
      <c r="D79" s="108">
        <v>33686</v>
      </c>
      <c r="E79" s="122">
        <v>0.13600000000000001</v>
      </c>
      <c r="F79" s="108" t="s">
        <v>7680</v>
      </c>
    </row>
    <row r="80" spans="1:6" ht="13.8" x14ac:dyDescent="0.3">
      <c r="A80" s="163" t="s">
        <v>565</v>
      </c>
      <c r="B80" s="1" t="s">
        <v>85</v>
      </c>
      <c r="C80" s="108">
        <v>80849</v>
      </c>
      <c r="D80" s="108">
        <v>37666</v>
      </c>
      <c r="E80" s="122">
        <v>0.17499999999999999</v>
      </c>
      <c r="F80" s="108" t="s">
        <v>7681</v>
      </c>
    </row>
    <row r="81" spans="1:6" ht="13.8" x14ac:dyDescent="0.3">
      <c r="A81" s="163" t="s">
        <v>565</v>
      </c>
      <c r="B81" s="1" t="s">
        <v>86</v>
      </c>
      <c r="C81" s="108">
        <v>78868</v>
      </c>
      <c r="D81" s="108">
        <v>32720</v>
      </c>
      <c r="E81" s="122">
        <v>0.13300000000000001</v>
      </c>
      <c r="F81" s="108" t="s">
        <v>7682</v>
      </c>
    </row>
    <row r="82" spans="1:6" ht="13.8" x14ac:dyDescent="0.3">
      <c r="A82" s="163" t="s">
        <v>565</v>
      </c>
      <c r="B82" s="1" t="s">
        <v>87</v>
      </c>
      <c r="C82" s="108">
        <v>82226</v>
      </c>
      <c r="D82" s="108">
        <v>29881</v>
      </c>
      <c r="E82" s="122">
        <v>0.12</v>
      </c>
      <c r="F82" s="108" t="s">
        <v>7683</v>
      </c>
    </row>
    <row r="83" spans="1:6" ht="13.8" x14ac:dyDescent="0.3">
      <c r="A83" s="163" t="s">
        <v>565</v>
      </c>
      <c r="B83" s="1" t="s">
        <v>88</v>
      </c>
      <c r="C83" s="108">
        <v>74563</v>
      </c>
      <c r="D83" s="108">
        <v>35143</v>
      </c>
      <c r="E83" s="122">
        <v>0.14899999999999999</v>
      </c>
      <c r="F83" s="108" t="s">
        <v>7684</v>
      </c>
    </row>
    <row r="84" spans="1:6" ht="13.8" x14ac:dyDescent="0.3">
      <c r="A84" s="163" t="s">
        <v>565</v>
      </c>
      <c r="B84" s="1" t="s">
        <v>89</v>
      </c>
      <c r="C84" s="108">
        <v>103326</v>
      </c>
      <c r="D84" s="108">
        <v>42482</v>
      </c>
      <c r="E84" s="122">
        <v>0.09</v>
      </c>
      <c r="F84" s="108" t="s">
        <v>7685</v>
      </c>
    </row>
    <row r="85" spans="1:6" ht="13.8" x14ac:dyDescent="0.3">
      <c r="A85" s="163" t="s">
        <v>565</v>
      </c>
      <c r="B85" s="1" t="s">
        <v>90</v>
      </c>
      <c r="C85" s="108">
        <v>84489</v>
      </c>
      <c r="D85" s="108">
        <v>33312</v>
      </c>
      <c r="E85" s="122">
        <v>0.11600000000000001</v>
      </c>
      <c r="F85" s="108" t="s">
        <v>7686</v>
      </c>
    </row>
    <row r="86" spans="1:6" ht="13.8" x14ac:dyDescent="0.3">
      <c r="A86" s="163" t="s">
        <v>565</v>
      </c>
      <c r="B86" s="1" t="s">
        <v>91</v>
      </c>
      <c r="C86" s="108">
        <v>82866</v>
      </c>
      <c r="D86" s="108">
        <v>26692</v>
      </c>
      <c r="E86" s="122">
        <v>0.10299999999999999</v>
      </c>
      <c r="F86" s="108" t="s">
        <v>7687</v>
      </c>
    </row>
    <row r="87" spans="1:6" ht="13.8" x14ac:dyDescent="0.3">
      <c r="A87" s="163" t="s">
        <v>565</v>
      </c>
      <c r="B87" s="1" t="s">
        <v>92</v>
      </c>
      <c r="C87" s="108">
        <v>63258</v>
      </c>
      <c r="D87" s="108">
        <v>29087</v>
      </c>
      <c r="E87" s="122">
        <v>0.14199999999999999</v>
      </c>
      <c r="F87" s="108" t="s">
        <v>422</v>
      </c>
    </row>
    <row r="88" spans="1:6" ht="13.8" x14ac:dyDescent="0.3">
      <c r="A88" s="163" t="s">
        <v>565</v>
      </c>
      <c r="B88" s="1" t="s">
        <v>93</v>
      </c>
      <c r="C88" s="108">
        <v>71211</v>
      </c>
      <c r="D88" s="108">
        <v>29725</v>
      </c>
      <c r="E88" s="122">
        <v>0.13900000000000001</v>
      </c>
      <c r="F88" s="108" t="s">
        <v>7688</v>
      </c>
    </row>
    <row r="89" spans="1:6" ht="13.8" x14ac:dyDescent="0.3">
      <c r="A89" s="163" t="s">
        <v>565</v>
      </c>
      <c r="B89" s="1" t="s">
        <v>94</v>
      </c>
      <c r="C89" s="108">
        <v>69262</v>
      </c>
      <c r="D89" s="108">
        <v>27404</v>
      </c>
      <c r="E89" s="122">
        <v>0.13800000000000001</v>
      </c>
      <c r="F89" s="108" t="s">
        <v>7689</v>
      </c>
    </row>
    <row r="90" spans="1:6" ht="13.8" x14ac:dyDescent="0.3">
      <c r="A90" s="163" t="s">
        <v>565</v>
      </c>
      <c r="B90" s="1" t="s">
        <v>95</v>
      </c>
      <c r="C90" s="108">
        <v>64962</v>
      </c>
      <c r="D90" s="108">
        <v>28619</v>
      </c>
      <c r="E90" s="122">
        <v>0.153</v>
      </c>
      <c r="F90" s="108" t="s">
        <v>7690</v>
      </c>
    </row>
    <row r="91" spans="1:6" ht="13.8" x14ac:dyDescent="0.3">
      <c r="A91" s="163" t="s">
        <v>565</v>
      </c>
      <c r="B91" s="1" t="s">
        <v>96</v>
      </c>
      <c r="C91" s="108">
        <v>82020</v>
      </c>
      <c r="D91" s="108">
        <v>36493</v>
      </c>
      <c r="E91" s="122">
        <v>0.158</v>
      </c>
      <c r="F91" s="108" t="s">
        <v>7691</v>
      </c>
    </row>
    <row r="92" spans="1:6" ht="13.8" x14ac:dyDescent="0.3">
      <c r="A92" s="163" t="s">
        <v>565</v>
      </c>
      <c r="B92" s="1" t="s">
        <v>97</v>
      </c>
      <c r="C92" s="108">
        <v>68812</v>
      </c>
      <c r="D92" s="108">
        <v>29526</v>
      </c>
      <c r="E92" s="122">
        <v>0.185</v>
      </c>
      <c r="F92" s="108" t="s">
        <v>7692</v>
      </c>
    </row>
    <row r="93" spans="1:6" ht="13.8" x14ac:dyDescent="0.3">
      <c r="A93" s="163" t="s">
        <v>565</v>
      </c>
      <c r="B93" s="1" t="s">
        <v>98</v>
      </c>
      <c r="C93" s="108">
        <v>66024</v>
      </c>
      <c r="D93" s="108">
        <v>26807</v>
      </c>
      <c r="E93" s="122">
        <v>0.193</v>
      </c>
      <c r="F93" s="108" t="s">
        <v>7693</v>
      </c>
    </row>
    <row r="94" spans="1:6" ht="13.8" x14ac:dyDescent="0.3">
      <c r="A94" s="163" t="s">
        <v>565</v>
      </c>
      <c r="B94" s="1" t="s">
        <v>99</v>
      </c>
      <c r="C94" s="108">
        <v>68157</v>
      </c>
      <c r="D94" s="108">
        <v>28427</v>
      </c>
      <c r="E94" s="122">
        <v>0.14699999999999999</v>
      </c>
      <c r="F94" s="108" t="s">
        <v>7694</v>
      </c>
    </row>
    <row r="95" spans="1:6" ht="13.8" x14ac:dyDescent="0.3">
      <c r="A95" s="163" t="s">
        <v>565</v>
      </c>
      <c r="B95" s="1" t="s">
        <v>100</v>
      </c>
      <c r="C95" s="108">
        <v>153397</v>
      </c>
      <c r="D95" s="108">
        <v>64632</v>
      </c>
      <c r="E95" s="122">
        <v>4.4999999999999998E-2</v>
      </c>
      <c r="F95" s="108" t="s">
        <v>7695</v>
      </c>
    </row>
    <row r="96" spans="1:6" ht="13.8" x14ac:dyDescent="0.3">
      <c r="A96" s="163" t="s">
        <v>565</v>
      </c>
      <c r="B96" s="1" t="s">
        <v>101</v>
      </c>
      <c r="C96" s="108">
        <v>109979</v>
      </c>
      <c r="D96" s="108">
        <v>45461</v>
      </c>
      <c r="E96" s="122">
        <v>7.5999999999999998E-2</v>
      </c>
      <c r="F96" s="108" t="s">
        <v>7696</v>
      </c>
    </row>
    <row r="97" spans="1:6" s="130" customFormat="1" ht="13.8" x14ac:dyDescent="0.3">
      <c r="A97" s="163" t="s">
        <v>7703</v>
      </c>
      <c r="B97" s="127" t="s">
        <v>102</v>
      </c>
      <c r="C97" s="128">
        <v>77708</v>
      </c>
      <c r="D97" s="128">
        <v>46031</v>
      </c>
      <c r="E97" s="129">
        <v>5.3999999999999999E-2</v>
      </c>
      <c r="F97" s="128"/>
    </row>
    <row r="98" spans="1:6" ht="13.8" x14ac:dyDescent="0.3">
      <c r="A98" s="163" t="s">
        <v>7703</v>
      </c>
      <c r="B98" s="1" t="s">
        <v>103</v>
      </c>
      <c r="C98" s="108">
        <v>58750</v>
      </c>
      <c r="D98" s="108">
        <v>25698</v>
      </c>
      <c r="E98" s="122">
        <v>0.224</v>
      </c>
      <c r="F98" s="185"/>
    </row>
    <row r="99" spans="1:6" ht="13.8" x14ac:dyDescent="0.3">
      <c r="A99" s="163" t="s">
        <v>7703</v>
      </c>
      <c r="B99" s="1" t="s">
        <v>104</v>
      </c>
      <c r="C99" s="108">
        <v>55938</v>
      </c>
      <c r="D99" s="108">
        <v>27353</v>
      </c>
      <c r="E99" s="122">
        <v>0.21199999999999999</v>
      </c>
      <c r="F99" s="185"/>
    </row>
    <row r="100" spans="1:6" ht="13.8" x14ac:dyDescent="0.3">
      <c r="A100" s="163" t="s">
        <v>7703</v>
      </c>
      <c r="B100" s="1" t="s">
        <v>105</v>
      </c>
      <c r="C100" s="108">
        <v>79041</v>
      </c>
      <c r="D100" s="108">
        <v>36197</v>
      </c>
      <c r="E100" s="122">
        <v>0.154</v>
      </c>
      <c r="F100" s="185"/>
    </row>
    <row r="101" spans="1:6" ht="13.8" x14ac:dyDescent="0.3">
      <c r="A101" s="163" t="s">
        <v>7703</v>
      </c>
      <c r="B101" s="1" t="s">
        <v>106</v>
      </c>
      <c r="C101" s="108">
        <v>51495</v>
      </c>
      <c r="D101" s="108">
        <v>22253</v>
      </c>
      <c r="E101" s="122">
        <v>0.28599999999999998</v>
      </c>
      <c r="F101" s="185"/>
    </row>
    <row r="102" spans="1:6" ht="13.8" x14ac:dyDescent="0.3">
      <c r="A102" s="163" t="s">
        <v>7703</v>
      </c>
      <c r="B102" s="1" t="s">
        <v>107</v>
      </c>
      <c r="C102" s="108">
        <v>42660</v>
      </c>
      <c r="D102" s="108">
        <v>24409</v>
      </c>
      <c r="E102" s="122">
        <v>0.246</v>
      </c>
      <c r="F102" s="185"/>
    </row>
    <row r="103" spans="1:6" ht="13.8" x14ac:dyDescent="0.3">
      <c r="A103" s="163" t="s">
        <v>7703</v>
      </c>
      <c r="B103" s="1" t="s">
        <v>108</v>
      </c>
      <c r="C103" s="108">
        <v>72171</v>
      </c>
      <c r="D103" s="108">
        <v>23363</v>
      </c>
      <c r="E103" s="122">
        <v>0.23400000000000001</v>
      </c>
      <c r="F103" s="185"/>
    </row>
    <row r="104" spans="1:6" ht="13.8" x14ac:dyDescent="0.3">
      <c r="A104" s="163" t="s">
        <v>7703</v>
      </c>
      <c r="B104" s="1" t="s">
        <v>109</v>
      </c>
      <c r="C104" s="108">
        <v>42206</v>
      </c>
      <c r="D104" s="108">
        <v>29662</v>
      </c>
      <c r="E104" s="122">
        <v>0.24099999999999999</v>
      </c>
      <c r="F104" s="185"/>
    </row>
    <row r="105" spans="1:6" ht="13.8" x14ac:dyDescent="0.3">
      <c r="A105" s="163" t="s">
        <v>7703</v>
      </c>
      <c r="B105" s="1" t="s">
        <v>110</v>
      </c>
      <c r="C105" s="108">
        <v>71726</v>
      </c>
      <c r="D105" s="108">
        <v>33951</v>
      </c>
      <c r="E105" s="122">
        <v>0.13600000000000001</v>
      </c>
      <c r="F105" s="185"/>
    </row>
    <row r="106" spans="1:6" ht="13.8" x14ac:dyDescent="0.3">
      <c r="A106" s="163" t="s">
        <v>7703</v>
      </c>
      <c r="B106" s="1" t="s">
        <v>111</v>
      </c>
      <c r="C106" s="108">
        <v>132261</v>
      </c>
      <c r="D106" s="108">
        <v>43591</v>
      </c>
      <c r="E106" s="122">
        <v>5.3999999999999999E-2</v>
      </c>
      <c r="F106" s="185"/>
    </row>
    <row r="107" spans="1:6" ht="13.8" x14ac:dyDescent="0.3">
      <c r="A107" s="163" t="s">
        <v>7703</v>
      </c>
      <c r="B107" s="1" t="s">
        <v>112</v>
      </c>
      <c r="C107" s="108">
        <v>90083</v>
      </c>
      <c r="D107" s="108">
        <v>42340</v>
      </c>
      <c r="E107" s="122">
        <v>0.108</v>
      </c>
      <c r="F107" s="185"/>
    </row>
    <row r="108" spans="1:6" ht="13.8" x14ac:dyDescent="0.3">
      <c r="A108" s="163" t="s">
        <v>7703</v>
      </c>
      <c r="B108" s="1" t="s">
        <v>113</v>
      </c>
      <c r="C108" s="108">
        <v>64809</v>
      </c>
      <c r="D108" s="108">
        <v>31659</v>
      </c>
      <c r="E108" s="122">
        <v>0.184</v>
      </c>
      <c r="F108" s="185"/>
    </row>
    <row r="109" spans="1:6" ht="13.8" x14ac:dyDescent="0.3">
      <c r="A109" s="163" t="s">
        <v>7703</v>
      </c>
      <c r="B109" s="1" t="s">
        <v>114</v>
      </c>
      <c r="C109" s="108">
        <v>103630</v>
      </c>
      <c r="D109" s="108">
        <v>37228</v>
      </c>
      <c r="E109" s="122">
        <v>6.6000000000000003E-2</v>
      </c>
      <c r="F109" s="185"/>
    </row>
    <row r="110" spans="1:6" ht="13.8" x14ac:dyDescent="0.3">
      <c r="A110" s="163" t="s">
        <v>7703</v>
      </c>
      <c r="B110" s="1" t="s">
        <v>115</v>
      </c>
      <c r="C110" s="108">
        <v>49792</v>
      </c>
      <c r="D110" s="108">
        <v>17764</v>
      </c>
      <c r="E110" s="122">
        <v>0.20399999999999999</v>
      </c>
      <c r="F110" s="185"/>
    </row>
    <row r="111" spans="1:6" ht="13.8" x14ac:dyDescent="0.3">
      <c r="A111" s="163" t="s">
        <v>7703</v>
      </c>
      <c r="B111" s="1" t="s">
        <v>116</v>
      </c>
      <c r="C111" s="108">
        <v>84375</v>
      </c>
      <c r="D111" s="108">
        <v>32102</v>
      </c>
      <c r="E111" s="122">
        <v>3.1E-2</v>
      </c>
      <c r="F111" s="185"/>
    </row>
    <row r="112" spans="1:6" ht="13.8" x14ac:dyDescent="0.3">
      <c r="A112" s="163" t="s">
        <v>7703</v>
      </c>
      <c r="B112" s="1" t="s">
        <v>117</v>
      </c>
      <c r="C112" s="108">
        <v>52917</v>
      </c>
      <c r="D112" s="108">
        <v>23366</v>
      </c>
      <c r="E112" s="122">
        <v>0.28599999999999998</v>
      </c>
      <c r="F112" s="185"/>
    </row>
    <row r="113" spans="1:6" ht="13.8" x14ac:dyDescent="0.3">
      <c r="A113" s="163" t="s">
        <v>7703</v>
      </c>
      <c r="B113" s="1" t="s">
        <v>118</v>
      </c>
      <c r="C113" s="108">
        <v>113375</v>
      </c>
      <c r="D113" s="108">
        <v>47801</v>
      </c>
      <c r="E113" s="122">
        <v>6.2E-2</v>
      </c>
      <c r="F113" s="185"/>
    </row>
    <row r="114" spans="1:6" ht="13.8" x14ac:dyDescent="0.3">
      <c r="A114" s="163" t="s">
        <v>7703</v>
      </c>
      <c r="B114" s="1" t="s">
        <v>119</v>
      </c>
      <c r="C114" s="108">
        <v>113122</v>
      </c>
      <c r="D114" s="108">
        <v>41963</v>
      </c>
      <c r="E114" s="122">
        <v>0.06</v>
      </c>
      <c r="F114" s="185"/>
    </row>
    <row r="115" spans="1:6" ht="13.8" x14ac:dyDescent="0.3">
      <c r="A115" s="163" t="s">
        <v>7703</v>
      </c>
      <c r="B115" s="1" t="s">
        <v>120</v>
      </c>
      <c r="C115" s="108">
        <v>60875</v>
      </c>
      <c r="D115" s="108">
        <v>30883</v>
      </c>
      <c r="E115" s="122">
        <v>0.22600000000000001</v>
      </c>
      <c r="F115" s="185"/>
    </row>
    <row r="116" spans="1:6" ht="13.8" x14ac:dyDescent="0.3">
      <c r="A116" s="163" t="s">
        <v>7703</v>
      </c>
      <c r="B116" s="1" t="s">
        <v>121</v>
      </c>
      <c r="C116" s="108">
        <v>77976</v>
      </c>
      <c r="D116" s="108">
        <v>30921</v>
      </c>
      <c r="E116" s="122">
        <v>0.156</v>
      </c>
      <c r="F116" s="185"/>
    </row>
    <row r="117" spans="1:6" ht="13.8" x14ac:dyDescent="0.3">
      <c r="A117" s="163" t="s">
        <v>7703</v>
      </c>
      <c r="B117" s="1" t="s">
        <v>122</v>
      </c>
      <c r="C117" s="108">
        <v>69531</v>
      </c>
      <c r="D117" s="108">
        <v>22933</v>
      </c>
      <c r="E117" s="122">
        <v>0.23899999999999999</v>
      </c>
      <c r="F117" s="185"/>
    </row>
    <row r="118" spans="1:6" ht="13.8" x14ac:dyDescent="0.3">
      <c r="A118" s="163" t="s">
        <v>7703</v>
      </c>
      <c r="B118" s="1" t="s">
        <v>123</v>
      </c>
      <c r="C118" s="108">
        <v>84213</v>
      </c>
      <c r="D118" s="108">
        <v>31484</v>
      </c>
      <c r="E118" s="122">
        <v>8.3000000000000004E-2</v>
      </c>
      <c r="F118" s="185"/>
    </row>
    <row r="119" spans="1:6" ht="13.8" x14ac:dyDescent="0.3">
      <c r="A119" s="163" t="s">
        <v>7703</v>
      </c>
      <c r="B119" s="1" t="s">
        <v>124</v>
      </c>
      <c r="C119" s="108">
        <v>250000</v>
      </c>
      <c r="D119" s="108">
        <v>160829</v>
      </c>
      <c r="E119" s="122">
        <v>1.4999999999999999E-2</v>
      </c>
      <c r="F119" s="185"/>
    </row>
    <row r="120" spans="1:6" ht="13.8" x14ac:dyDescent="0.3">
      <c r="A120" s="163" t="s">
        <v>7703</v>
      </c>
      <c r="B120" s="1" t="s">
        <v>125</v>
      </c>
      <c r="C120" s="108">
        <v>57935</v>
      </c>
      <c r="D120" s="108">
        <v>38482</v>
      </c>
      <c r="E120" s="122">
        <v>0.219</v>
      </c>
      <c r="F120" s="185"/>
    </row>
    <row r="121" spans="1:6" ht="13.8" x14ac:dyDescent="0.3">
      <c r="A121" s="163" t="s">
        <v>7703</v>
      </c>
      <c r="B121" s="1" t="s">
        <v>126</v>
      </c>
      <c r="C121" s="108">
        <v>75052</v>
      </c>
      <c r="D121" s="108">
        <v>22473</v>
      </c>
      <c r="E121" s="122">
        <v>0.14499999999999999</v>
      </c>
      <c r="F121" s="185"/>
    </row>
    <row r="122" spans="1:6" ht="13.8" x14ac:dyDescent="0.3">
      <c r="A122" s="163" t="s">
        <v>7703</v>
      </c>
      <c r="B122" s="1" t="s">
        <v>127</v>
      </c>
      <c r="C122" s="108">
        <v>92188</v>
      </c>
      <c r="D122" s="108">
        <v>63210</v>
      </c>
      <c r="E122" s="122">
        <v>0.123</v>
      </c>
      <c r="F122" s="185"/>
    </row>
    <row r="123" spans="1:6" ht="13.8" x14ac:dyDescent="0.3">
      <c r="A123" s="163" t="s">
        <v>7703</v>
      </c>
      <c r="B123" s="1" t="s">
        <v>128</v>
      </c>
      <c r="C123" s="108">
        <v>47431</v>
      </c>
      <c r="D123" s="108">
        <v>20804</v>
      </c>
      <c r="E123" s="122">
        <v>0.157</v>
      </c>
      <c r="F123" s="185"/>
    </row>
    <row r="124" spans="1:6" ht="13.8" x14ac:dyDescent="0.3">
      <c r="A124" s="163" t="s">
        <v>7703</v>
      </c>
      <c r="B124" s="1" t="s">
        <v>129</v>
      </c>
      <c r="C124" s="108">
        <v>49375</v>
      </c>
      <c r="D124" s="108">
        <v>20760</v>
      </c>
      <c r="E124" s="122">
        <v>0.17299999999999999</v>
      </c>
      <c r="F124" s="185"/>
    </row>
    <row r="125" spans="1:6" ht="13.8" x14ac:dyDescent="0.3">
      <c r="A125" s="163" t="s">
        <v>7703</v>
      </c>
      <c r="B125" s="1" t="s">
        <v>130</v>
      </c>
      <c r="C125" s="108">
        <v>80357</v>
      </c>
      <c r="D125" s="108">
        <v>29550</v>
      </c>
      <c r="E125" s="122">
        <v>8.6999999999999994E-2</v>
      </c>
      <c r="F125" s="185"/>
    </row>
    <row r="126" spans="1:6" ht="13.8" x14ac:dyDescent="0.3">
      <c r="A126" s="163" t="s">
        <v>7703</v>
      </c>
      <c r="B126" s="1" t="s">
        <v>131</v>
      </c>
      <c r="C126" s="108">
        <v>64958</v>
      </c>
      <c r="D126" s="108">
        <v>29049</v>
      </c>
      <c r="E126" s="122">
        <v>0.19500000000000001</v>
      </c>
      <c r="F126" s="185"/>
    </row>
    <row r="127" spans="1:6" ht="13.8" x14ac:dyDescent="0.3">
      <c r="A127" s="163" t="s">
        <v>7703</v>
      </c>
      <c r="B127" s="1" t="s">
        <v>132</v>
      </c>
      <c r="C127" s="108">
        <v>67509</v>
      </c>
      <c r="D127" s="108">
        <v>23041</v>
      </c>
      <c r="E127" s="122">
        <v>0.246</v>
      </c>
      <c r="F127" s="185"/>
    </row>
    <row r="128" spans="1:6" ht="13.8" x14ac:dyDescent="0.3">
      <c r="A128" s="163" t="s">
        <v>7703</v>
      </c>
      <c r="B128" s="1" t="s">
        <v>133</v>
      </c>
      <c r="C128" s="108">
        <v>79333</v>
      </c>
      <c r="D128" s="108">
        <v>42553</v>
      </c>
      <c r="E128" s="122">
        <v>3.4000000000000002E-2</v>
      </c>
      <c r="F128" s="185"/>
    </row>
    <row r="129" spans="1:6" ht="13.8" x14ac:dyDescent="0.3">
      <c r="A129" s="163" t="s">
        <v>7703</v>
      </c>
      <c r="B129" s="1" t="s">
        <v>134</v>
      </c>
      <c r="C129" s="108">
        <v>52667</v>
      </c>
      <c r="D129" s="108">
        <v>20453</v>
      </c>
      <c r="E129" s="122">
        <v>0.23899999999999999</v>
      </c>
      <c r="F129" s="185"/>
    </row>
    <row r="130" spans="1:6" ht="13.8" x14ac:dyDescent="0.3">
      <c r="A130" s="163" t="s">
        <v>7703</v>
      </c>
      <c r="B130" s="1" t="s">
        <v>135</v>
      </c>
      <c r="C130" s="108">
        <v>209276</v>
      </c>
      <c r="D130" s="108">
        <v>87589</v>
      </c>
      <c r="E130" s="122">
        <v>2.5000000000000001E-2</v>
      </c>
      <c r="F130" s="185"/>
    </row>
    <row r="131" spans="1:6" ht="13.8" x14ac:dyDescent="0.3">
      <c r="A131" s="163" t="s">
        <v>7703</v>
      </c>
      <c r="B131" s="1" t="s">
        <v>136</v>
      </c>
      <c r="C131" s="108">
        <v>87646</v>
      </c>
      <c r="D131" s="108">
        <v>33415</v>
      </c>
      <c r="E131" s="122">
        <v>0.14199999999999999</v>
      </c>
      <c r="F131" s="185"/>
    </row>
    <row r="132" spans="1:6" ht="13.8" x14ac:dyDescent="0.3">
      <c r="A132" s="163" t="s">
        <v>7703</v>
      </c>
      <c r="B132" s="1" t="s">
        <v>137</v>
      </c>
      <c r="C132" s="108">
        <v>70397</v>
      </c>
      <c r="D132" s="108">
        <v>34650</v>
      </c>
      <c r="E132" s="122">
        <v>0.14099999999999999</v>
      </c>
      <c r="F132" s="185"/>
    </row>
    <row r="133" spans="1:6" ht="13.8" x14ac:dyDescent="0.3">
      <c r="A133" s="163" t="s">
        <v>7703</v>
      </c>
      <c r="B133" s="1" t="s">
        <v>138</v>
      </c>
      <c r="C133" s="108">
        <v>44161</v>
      </c>
      <c r="D133" s="108">
        <v>21811</v>
      </c>
      <c r="E133" s="122">
        <v>0.27500000000000002</v>
      </c>
      <c r="F133" s="185"/>
    </row>
    <row r="134" spans="1:6" ht="13.8" x14ac:dyDescent="0.3">
      <c r="A134" s="163" t="s">
        <v>7703</v>
      </c>
      <c r="B134" s="1" t="s">
        <v>139</v>
      </c>
      <c r="C134" s="108">
        <v>62313</v>
      </c>
      <c r="D134" s="108">
        <v>28367</v>
      </c>
      <c r="E134" s="122">
        <v>0.19500000000000001</v>
      </c>
      <c r="F134" s="185"/>
    </row>
    <row r="135" spans="1:6" ht="13.8" x14ac:dyDescent="0.3">
      <c r="A135" s="163" t="s">
        <v>7703</v>
      </c>
      <c r="B135" s="1" t="s">
        <v>140</v>
      </c>
      <c r="C135" s="108">
        <v>54167</v>
      </c>
      <c r="D135" s="108">
        <v>26301</v>
      </c>
      <c r="E135" s="122">
        <v>0.191</v>
      </c>
      <c r="F135" s="185"/>
    </row>
    <row r="136" spans="1:6" ht="13.8" x14ac:dyDescent="0.3">
      <c r="A136" s="163" t="s">
        <v>7703</v>
      </c>
      <c r="B136" s="1" t="s">
        <v>141</v>
      </c>
      <c r="C136" s="108">
        <v>81250</v>
      </c>
      <c r="D136" s="108">
        <v>31558</v>
      </c>
      <c r="E136" s="122">
        <v>8.1000000000000003E-2</v>
      </c>
      <c r="F136" s="185"/>
    </row>
    <row r="137" spans="1:6" ht="13.8" x14ac:dyDescent="0.3">
      <c r="A137" s="163" t="s">
        <v>7703</v>
      </c>
      <c r="B137" s="1" t="s">
        <v>142</v>
      </c>
      <c r="C137" s="108">
        <v>76552</v>
      </c>
      <c r="D137" s="108">
        <v>30924</v>
      </c>
      <c r="E137" s="122">
        <v>9.4E-2</v>
      </c>
      <c r="F137" s="185"/>
    </row>
    <row r="138" spans="1:6" ht="13.8" x14ac:dyDescent="0.3">
      <c r="A138" s="163" t="s">
        <v>7703</v>
      </c>
      <c r="B138" s="1" t="s">
        <v>143</v>
      </c>
      <c r="C138" s="108">
        <v>63026</v>
      </c>
      <c r="D138" s="108">
        <v>20740</v>
      </c>
      <c r="E138" s="122">
        <v>0.27</v>
      </c>
      <c r="F138" s="185"/>
    </row>
    <row r="139" spans="1:6" ht="13.8" x14ac:dyDescent="0.3">
      <c r="A139" s="163" t="s">
        <v>7703</v>
      </c>
      <c r="B139" s="1" t="s">
        <v>144</v>
      </c>
      <c r="C139" s="108">
        <v>78026</v>
      </c>
      <c r="D139" s="108">
        <v>25610</v>
      </c>
      <c r="E139" s="122">
        <v>0.192</v>
      </c>
      <c r="F139" s="185"/>
    </row>
    <row r="140" spans="1:6" ht="13.8" x14ac:dyDescent="0.3">
      <c r="A140" s="163" t="s">
        <v>7703</v>
      </c>
      <c r="B140" s="1" t="s">
        <v>145</v>
      </c>
      <c r="C140" s="108">
        <v>75679</v>
      </c>
      <c r="D140" s="108">
        <v>26213</v>
      </c>
      <c r="E140" s="122">
        <v>0.19500000000000001</v>
      </c>
      <c r="F140" s="185"/>
    </row>
    <row r="141" spans="1:6" ht="13.8" x14ac:dyDescent="0.3">
      <c r="A141" s="163" t="s">
        <v>7703</v>
      </c>
      <c r="B141" s="1" t="s">
        <v>146</v>
      </c>
      <c r="C141" s="108">
        <v>81250</v>
      </c>
      <c r="D141" s="108">
        <v>29305</v>
      </c>
      <c r="E141" s="122">
        <v>0.109</v>
      </c>
      <c r="F141" s="185"/>
    </row>
    <row r="142" spans="1:6" ht="13.8" x14ac:dyDescent="0.3">
      <c r="A142" s="163" t="s">
        <v>7703</v>
      </c>
      <c r="B142" s="1" t="s">
        <v>147</v>
      </c>
      <c r="C142" s="108">
        <v>68843</v>
      </c>
      <c r="D142" s="108">
        <v>35248</v>
      </c>
      <c r="E142" s="122">
        <v>0.217</v>
      </c>
      <c r="F142" s="185"/>
    </row>
    <row r="143" spans="1:6" ht="13.8" x14ac:dyDescent="0.3">
      <c r="A143" s="163" t="s">
        <v>7703</v>
      </c>
      <c r="B143" s="1" t="s">
        <v>148</v>
      </c>
      <c r="C143" s="108">
        <v>58750</v>
      </c>
      <c r="D143" s="108">
        <v>22273</v>
      </c>
      <c r="E143" s="122">
        <v>0.157</v>
      </c>
      <c r="F143" s="185"/>
    </row>
    <row r="144" spans="1:6" ht="13.8" x14ac:dyDescent="0.3">
      <c r="A144" s="163" t="s">
        <v>7703</v>
      </c>
      <c r="B144" s="1" t="s">
        <v>149</v>
      </c>
      <c r="C144" s="108">
        <v>61058</v>
      </c>
      <c r="D144" s="108">
        <v>16836</v>
      </c>
      <c r="E144" s="122">
        <v>0.24399999999999999</v>
      </c>
      <c r="F144" s="185"/>
    </row>
    <row r="145" spans="1:6" ht="13.8" x14ac:dyDescent="0.3">
      <c r="A145" s="163" t="s">
        <v>7703</v>
      </c>
      <c r="B145" s="1" t="s">
        <v>150</v>
      </c>
      <c r="C145" s="108">
        <v>62656</v>
      </c>
      <c r="D145" s="108">
        <v>29699</v>
      </c>
      <c r="E145" s="122">
        <v>0.20200000000000001</v>
      </c>
      <c r="F145" s="185"/>
    </row>
    <row r="146" spans="1:6" ht="13.8" x14ac:dyDescent="0.3">
      <c r="A146" s="163" t="s">
        <v>7703</v>
      </c>
      <c r="B146" s="1" t="s">
        <v>151</v>
      </c>
      <c r="C146" s="108">
        <v>56728</v>
      </c>
      <c r="D146" s="108">
        <v>25886</v>
      </c>
      <c r="E146" s="122">
        <v>0.128</v>
      </c>
      <c r="F146" s="185"/>
    </row>
    <row r="147" spans="1:6" ht="13.8" x14ac:dyDescent="0.3">
      <c r="A147" s="163" t="s">
        <v>7703</v>
      </c>
      <c r="B147" s="1" t="s">
        <v>152</v>
      </c>
      <c r="C147" s="108">
        <v>88417</v>
      </c>
      <c r="D147" s="108">
        <v>37429</v>
      </c>
      <c r="E147" s="122">
        <v>4.1000000000000002E-2</v>
      </c>
      <c r="F147" s="185"/>
    </row>
    <row r="148" spans="1:6" ht="13.8" x14ac:dyDescent="0.3">
      <c r="A148" s="163" t="s">
        <v>7703</v>
      </c>
      <c r="B148" s="1" t="s">
        <v>153</v>
      </c>
      <c r="C148" s="108">
        <v>82083</v>
      </c>
      <c r="D148" s="108">
        <v>31864</v>
      </c>
      <c r="E148" s="122">
        <v>7.0000000000000007E-2</v>
      </c>
      <c r="F148" s="185"/>
    </row>
    <row r="149" spans="1:6" ht="13.8" x14ac:dyDescent="0.3">
      <c r="A149" s="163" t="s">
        <v>7703</v>
      </c>
      <c r="B149" s="1" t="s">
        <v>154</v>
      </c>
      <c r="C149" s="108">
        <v>70559</v>
      </c>
      <c r="D149" s="108">
        <v>27954</v>
      </c>
      <c r="E149" s="122">
        <v>0.104</v>
      </c>
      <c r="F149" s="185"/>
    </row>
    <row r="150" spans="1:6" ht="13.8" x14ac:dyDescent="0.3">
      <c r="A150" s="163" t="s">
        <v>7703</v>
      </c>
      <c r="B150" s="1" t="s">
        <v>155</v>
      </c>
      <c r="C150" s="108">
        <v>80107</v>
      </c>
      <c r="D150" s="108">
        <v>40040</v>
      </c>
      <c r="E150" s="122">
        <v>0.17599999999999999</v>
      </c>
      <c r="F150" s="185"/>
    </row>
    <row r="151" spans="1:6" ht="13.8" x14ac:dyDescent="0.3">
      <c r="A151" s="163" t="s">
        <v>7703</v>
      </c>
      <c r="B151" s="1" t="s">
        <v>156</v>
      </c>
      <c r="C151" s="108">
        <v>88788</v>
      </c>
      <c r="D151" s="108">
        <v>33906</v>
      </c>
      <c r="E151" s="122">
        <v>6.8000000000000005E-2</v>
      </c>
      <c r="F151" s="185"/>
    </row>
    <row r="152" spans="1:6" ht="13.8" x14ac:dyDescent="0.3">
      <c r="A152" s="163" t="s">
        <v>7703</v>
      </c>
      <c r="B152" s="1" t="s">
        <v>157</v>
      </c>
      <c r="C152" s="108">
        <v>76181</v>
      </c>
      <c r="D152" s="108">
        <v>26339</v>
      </c>
      <c r="E152" s="122">
        <v>0.16900000000000001</v>
      </c>
      <c r="F152" s="185"/>
    </row>
    <row r="153" spans="1:6" ht="13.8" x14ac:dyDescent="0.3">
      <c r="A153" s="163" t="s">
        <v>7703</v>
      </c>
      <c r="B153" s="1" t="s">
        <v>158</v>
      </c>
      <c r="C153" s="108">
        <v>80113</v>
      </c>
      <c r="D153" s="108">
        <v>31266</v>
      </c>
      <c r="E153" s="122">
        <v>0.128</v>
      </c>
      <c r="F153" s="185"/>
    </row>
    <row r="154" spans="1:6" ht="13.8" x14ac:dyDescent="0.3">
      <c r="A154" s="163" t="s">
        <v>7703</v>
      </c>
      <c r="B154" s="1" t="s">
        <v>159</v>
      </c>
      <c r="C154" s="108">
        <v>76481</v>
      </c>
      <c r="D154" s="108">
        <v>31510</v>
      </c>
      <c r="E154" s="122">
        <v>0.17399999999999999</v>
      </c>
      <c r="F154" s="185"/>
    </row>
    <row r="155" spans="1:6" ht="13.8" x14ac:dyDescent="0.3">
      <c r="A155" s="163" t="s">
        <v>7703</v>
      </c>
      <c r="B155" s="1" t="s">
        <v>160</v>
      </c>
      <c r="C155" s="108">
        <v>36875</v>
      </c>
      <c r="D155" s="108">
        <v>12569</v>
      </c>
      <c r="E155" s="122">
        <v>0.438</v>
      </c>
      <c r="F155" s="185"/>
    </row>
    <row r="156" spans="1:6" ht="13.8" x14ac:dyDescent="0.3">
      <c r="A156" s="163" t="s">
        <v>7703</v>
      </c>
      <c r="B156" s="1" t="s">
        <v>161</v>
      </c>
      <c r="C156" s="108">
        <v>83493</v>
      </c>
      <c r="D156" s="108">
        <v>35930</v>
      </c>
      <c r="E156" s="122">
        <v>0.14199999999999999</v>
      </c>
      <c r="F156" s="185"/>
    </row>
    <row r="157" spans="1:6" ht="13.8" x14ac:dyDescent="0.3">
      <c r="A157" s="163" t="s">
        <v>7703</v>
      </c>
      <c r="B157" s="1" t="s">
        <v>162</v>
      </c>
      <c r="C157" s="108">
        <v>66364</v>
      </c>
      <c r="D157" s="108">
        <v>21626</v>
      </c>
      <c r="E157" s="122">
        <v>0.20899999999999999</v>
      </c>
      <c r="F157" s="185"/>
    </row>
    <row r="158" spans="1:6" ht="13.8" x14ac:dyDescent="0.3">
      <c r="A158" s="163" t="s">
        <v>7703</v>
      </c>
      <c r="B158" s="1" t="s">
        <v>163</v>
      </c>
      <c r="C158" s="108">
        <v>85844</v>
      </c>
      <c r="D158" s="108">
        <v>37448</v>
      </c>
      <c r="E158" s="122">
        <v>9.7000000000000003E-2</v>
      </c>
      <c r="F158" s="185"/>
    </row>
    <row r="159" spans="1:6" ht="13.8" x14ac:dyDescent="0.3">
      <c r="A159" s="163" t="s">
        <v>7703</v>
      </c>
      <c r="B159" s="1" t="s">
        <v>164</v>
      </c>
      <c r="C159" s="108">
        <v>151359</v>
      </c>
      <c r="D159" s="108">
        <v>61691</v>
      </c>
      <c r="E159" s="122">
        <v>2.5999999999999999E-2</v>
      </c>
      <c r="F159" s="185"/>
    </row>
    <row r="160" spans="1:6" ht="13.8" x14ac:dyDescent="0.3">
      <c r="A160" s="163" t="s">
        <v>7703</v>
      </c>
      <c r="B160" s="1" t="s">
        <v>165</v>
      </c>
      <c r="C160" s="108">
        <v>73333</v>
      </c>
      <c r="D160" s="108">
        <v>30320</v>
      </c>
      <c r="E160" s="122">
        <v>0.13800000000000001</v>
      </c>
      <c r="F160" s="185"/>
    </row>
    <row r="161" spans="1:6" ht="13.8" x14ac:dyDescent="0.3">
      <c r="A161" s="163" t="s">
        <v>7703</v>
      </c>
      <c r="B161" s="1" t="s">
        <v>166</v>
      </c>
      <c r="C161" s="108">
        <v>76632</v>
      </c>
      <c r="D161" s="108">
        <v>31104</v>
      </c>
      <c r="E161" s="122">
        <v>0.14299999999999999</v>
      </c>
      <c r="F161" s="185"/>
    </row>
    <row r="162" spans="1:6" ht="13.8" x14ac:dyDescent="0.3">
      <c r="A162" s="163" t="s">
        <v>7703</v>
      </c>
      <c r="B162" s="1" t="s">
        <v>167</v>
      </c>
      <c r="C162" s="108">
        <v>71544</v>
      </c>
      <c r="D162" s="108">
        <v>27875</v>
      </c>
      <c r="E162" s="122">
        <v>0.219</v>
      </c>
      <c r="F162" s="185"/>
    </row>
    <row r="163" spans="1:6" ht="13.8" x14ac:dyDescent="0.3">
      <c r="A163" s="163" t="s">
        <v>7703</v>
      </c>
      <c r="B163" s="1" t="s">
        <v>168</v>
      </c>
      <c r="C163" s="108">
        <v>131190</v>
      </c>
      <c r="D163" s="108">
        <v>47444</v>
      </c>
      <c r="E163" s="122">
        <v>5.5E-2</v>
      </c>
      <c r="F163" s="185"/>
    </row>
    <row r="164" spans="1:6" ht="13.8" x14ac:dyDescent="0.3">
      <c r="A164" s="163" t="s">
        <v>7703</v>
      </c>
      <c r="B164" s="1" t="s">
        <v>169</v>
      </c>
      <c r="C164" s="108">
        <v>73693</v>
      </c>
      <c r="D164" s="108">
        <v>28537</v>
      </c>
      <c r="E164" s="122">
        <v>0.14399999999999999</v>
      </c>
      <c r="F164" s="185"/>
    </row>
    <row r="165" spans="1:6" ht="13.8" x14ac:dyDescent="0.3">
      <c r="A165" s="163" t="s">
        <v>7703</v>
      </c>
      <c r="B165" s="1" t="s">
        <v>170</v>
      </c>
      <c r="C165" s="108">
        <v>70156</v>
      </c>
      <c r="D165" s="108">
        <v>28385</v>
      </c>
      <c r="E165" s="122">
        <v>0.32</v>
      </c>
      <c r="F165" s="185"/>
    </row>
    <row r="166" spans="1:6" ht="13.8" x14ac:dyDescent="0.3">
      <c r="A166" s="163" t="s">
        <v>7703</v>
      </c>
      <c r="B166" s="1" t="s">
        <v>171</v>
      </c>
      <c r="C166" s="108">
        <v>101250</v>
      </c>
      <c r="D166" s="108">
        <v>25785</v>
      </c>
      <c r="E166" s="122">
        <v>0.17899999999999999</v>
      </c>
      <c r="F166" s="185"/>
    </row>
    <row r="167" spans="1:6" ht="13.8" x14ac:dyDescent="0.3">
      <c r="A167" s="163" t="s">
        <v>7703</v>
      </c>
      <c r="B167" s="1" t="s">
        <v>172</v>
      </c>
      <c r="C167" s="108">
        <v>49312</v>
      </c>
      <c r="D167" s="108">
        <v>23808</v>
      </c>
      <c r="E167" s="122">
        <v>0.25800000000000001</v>
      </c>
      <c r="F167" s="185"/>
    </row>
    <row r="168" spans="1:6" ht="13.8" x14ac:dyDescent="0.3">
      <c r="A168" s="163" t="s">
        <v>7703</v>
      </c>
      <c r="B168" s="1" t="s">
        <v>173</v>
      </c>
      <c r="C168" s="108">
        <v>44167</v>
      </c>
      <c r="D168" s="108">
        <v>19627</v>
      </c>
      <c r="E168" s="122">
        <v>0.38700000000000001</v>
      </c>
      <c r="F168" s="185"/>
    </row>
    <row r="169" spans="1:6" ht="13.8" x14ac:dyDescent="0.3">
      <c r="A169" s="163" t="s">
        <v>7703</v>
      </c>
      <c r="B169" s="1" t="s">
        <v>174</v>
      </c>
      <c r="C169" s="108">
        <v>58561</v>
      </c>
      <c r="D169" s="108">
        <v>26838</v>
      </c>
      <c r="E169" s="122">
        <v>0.124</v>
      </c>
      <c r="F169" s="185"/>
    </row>
    <row r="170" spans="1:6" ht="13.8" x14ac:dyDescent="0.3">
      <c r="A170" s="163" t="s">
        <v>7703</v>
      </c>
      <c r="B170" s="1" t="s">
        <v>175</v>
      </c>
      <c r="C170" s="108">
        <v>76250</v>
      </c>
      <c r="D170" s="108">
        <v>32755</v>
      </c>
      <c r="E170" s="122">
        <v>2.4E-2</v>
      </c>
      <c r="F170" s="185"/>
    </row>
    <row r="171" spans="1:6" ht="13.8" x14ac:dyDescent="0.3">
      <c r="A171" s="163" t="s">
        <v>7703</v>
      </c>
      <c r="B171" s="1" t="s">
        <v>176</v>
      </c>
      <c r="C171" s="108">
        <v>66931</v>
      </c>
      <c r="D171" s="108">
        <v>28198</v>
      </c>
      <c r="E171" s="122">
        <v>0.19500000000000001</v>
      </c>
      <c r="F171" s="185"/>
    </row>
    <row r="172" spans="1:6" ht="13.8" x14ac:dyDescent="0.3">
      <c r="A172" s="163" t="s">
        <v>7703</v>
      </c>
      <c r="B172" s="1" t="s">
        <v>177</v>
      </c>
      <c r="C172" s="108">
        <v>49643</v>
      </c>
      <c r="D172" s="108">
        <v>22244</v>
      </c>
      <c r="E172" s="122">
        <v>0.17399999999999999</v>
      </c>
      <c r="F172" s="185"/>
    </row>
    <row r="173" spans="1:6" ht="13.8" x14ac:dyDescent="0.3">
      <c r="A173" s="163" t="s">
        <v>7703</v>
      </c>
      <c r="B173" s="1" t="s">
        <v>178</v>
      </c>
      <c r="C173" s="108">
        <v>51875</v>
      </c>
      <c r="D173" s="108">
        <v>14037</v>
      </c>
      <c r="E173" s="122">
        <v>0.25700000000000001</v>
      </c>
      <c r="F173" s="185"/>
    </row>
    <row r="174" spans="1:6" ht="13.8" x14ac:dyDescent="0.3">
      <c r="A174" s="163" t="s">
        <v>7703</v>
      </c>
      <c r="B174" s="1" t="s">
        <v>179</v>
      </c>
      <c r="C174" s="108">
        <v>73500</v>
      </c>
      <c r="D174" s="108">
        <v>23704</v>
      </c>
      <c r="E174" s="122">
        <v>0.19900000000000001</v>
      </c>
      <c r="F174" s="185"/>
    </row>
    <row r="175" spans="1:6" ht="13.8" x14ac:dyDescent="0.3">
      <c r="A175" s="163" t="s">
        <v>7703</v>
      </c>
      <c r="B175" s="1" t="s">
        <v>180</v>
      </c>
      <c r="C175" s="108">
        <v>70026</v>
      </c>
      <c r="D175" s="108">
        <v>32840</v>
      </c>
      <c r="E175" s="122">
        <v>0.13</v>
      </c>
      <c r="F175" s="185"/>
    </row>
    <row r="176" spans="1:6" ht="13.8" x14ac:dyDescent="0.3">
      <c r="A176" s="163" t="s">
        <v>7703</v>
      </c>
      <c r="B176" s="1" t="s">
        <v>181</v>
      </c>
      <c r="C176" s="108">
        <v>62997</v>
      </c>
      <c r="D176" s="108">
        <v>25846</v>
      </c>
      <c r="E176" s="122">
        <v>0.20300000000000001</v>
      </c>
      <c r="F176" s="185"/>
    </row>
    <row r="177" spans="1:6" ht="13.8" x14ac:dyDescent="0.3">
      <c r="A177" s="163" t="s">
        <v>7703</v>
      </c>
      <c r="B177" s="1" t="s">
        <v>182</v>
      </c>
      <c r="C177" s="108">
        <v>58917</v>
      </c>
      <c r="D177" s="108">
        <v>26271</v>
      </c>
      <c r="E177" s="122">
        <v>0.30399999999999999</v>
      </c>
      <c r="F177" s="185"/>
    </row>
    <row r="178" spans="1:6" ht="13.8" x14ac:dyDescent="0.3">
      <c r="A178" s="163" t="s">
        <v>7703</v>
      </c>
      <c r="B178" s="1" t="s">
        <v>183</v>
      </c>
      <c r="C178" s="108">
        <v>43846</v>
      </c>
      <c r="D178" s="108">
        <v>19961</v>
      </c>
      <c r="E178" s="122">
        <v>0.28499999999999998</v>
      </c>
      <c r="F178" s="185"/>
    </row>
    <row r="179" spans="1:6" ht="13.8" x14ac:dyDescent="0.3">
      <c r="A179" s="163" t="s">
        <v>7703</v>
      </c>
      <c r="B179" s="1" t="s">
        <v>184</v>
      </c>
      <c r="C179" s="108">
        <v>44438</v>
      </c>
      <c r="D179" s="108">
        <v>21313</v>
      </c>
      <c r="E179" s="122">
        <v>0.21099999999999999</v>
      </c>
      <c r="F179" s="185"/>
    </row>
    <row r="180" spans="1:6" ht="13.8" x14ac:dyDescent="0.3">
      <c r="A180" s="163" t="s">
        <v>7703</v>
      </c>
      <c r="B180" s="1" t="s">
        <v>185</v>
      </c>
      <c r="C180" s="108">
        <v>76634</v>
      </c>
      <c r="D180" s="108">
        <v>36801</v>
      </c>
      <c r="E180" s="122">
        <v>0.122</v>
      </c>
      <c r="F180" s="185"/>
    </row>
    <row r="181" spans="1:6" ht="13.8" x14ac:dyDescent="0.3">
      <c r="A181" s="163" t="s">
        <v>7703</v>
      </c>
      <c r="B181" s="1" t="s">
        <v>186</v>
      </c>
      <c r="C181" s="108">
        <v>81250</v>
      </c>
      <c r="D181" s="108">
        <v>30173</v>
      </c>
      <c r="E181" s="122">
        <v>9.4E-2</v>
      </c>
      <c r="F181" s="185"/>
    </row>
    <row r="182" spans="1:6" ht="13.8" x14ac:dyDescent="0.3">
      <c r="A182" s="163" t="s">
        <v>7703</v>
      </c>
      <c r="B182" s="1" t="s">
        <v>187</v>
      </c>
      <c r="C182" s="108">
        <v>54375</v>
      </c>
      <c r="D182" s="108">
        <v>23628</v>
      </c>
      <c r="E182" s="122">
        <v>0.38200000000000001</v>
      </c>
      <c r="F182" s="185"/>
    </row>
    <row r="183" spans="1:6" ht="13.8" x14ac:dyDescent="0.3">
      <c r="A183" s="163" t="s">
        <v>7703</v>
      </c>
      <c r="B183" s="1" t="s">
        <v>188</v>
      </c>
      <c r="C183" s="108">
        <v>39688</v>
      </c>
      <c r="D183" s="108">
        <v>17719</v>
      </c>
      <c r="E183" s="122">
        <v>0.25600000000000001</v>
      </c>
      <c r="F183" s="185"/>
    </row>
    <row r="184" spans="1:6" ht="13.8" x14ac:dyDescent="0.3">
      <c r="A184" s="163" t="s">
        <v>7703</v>
      </c>
      <c r="B184" s="1" t="s">
        <v>189</v>
      </c>
      <c r="C184" s="108">
        <v>69889</v>
      </c>
      <c r="D184" s="108">
        <v>30181</v>
      </c>
      <c r="E184" s="122">
        <v>9.7000000000000003E-2</v>
      </c>
      <c r="F184" s="185"/>
    </row>
    <row r="185" spans="1:6" ht="13.8" x14ac:dyDescent="0.3">
      <c r="A185" s="163" t="s">
        <v>7703</v>
      </c>
      <c r="B185" s="1" t="s">
        <v>190</v>
      </c>
      <c r="C185" s="108">
        <v>79583</v>
      </c>
      <c r="D185" s="108">
        <v>28373</v>
      </c>
      <c r="E185" s="122">
        <v>0.32300000000000001</v>
      </c>
      <c r="F185" s="185"/>
    </row>
    <row r="186" spans="1:6" ht="13.8" x14ac:dyDescent="0.3">
      <c r="A186" s="163" t="s">
        <v>7703</v>
      </c>
      <c r="B186" s="1" t="s">
        <v>191</v>
      </c>
      <c r="C186" s="108">
        <v>39476</v>
      </c>
      <c r="D186" s="108">
        <v>18740</v>
      </c>
      <c r="E186" s="122">
        <v>0.39600000000000002</v>
      </c>
      <c r="F186" s="185"/>
    </row>
    <row r="187" spans="1:6" ht="13.8" x14ac:dyDescent="0.3">
      <c r="A187" s="163" t="s">
        <v>7703</v>
      </c>
      <c r="B187" s="1" t="s">
        <v>192</v>
      </c>
      <c r="C187" s="108">
        <v>42981</v>
      </c>
      <c r="D187" s="108">
        <v>23585</v>
      </c>
      <c r="E187" s="122">
        <v>0.19700000000000001</v>
      </c>
      <c r="F187" s="185"/>
    </row>
    <row r="188" spans="1:6" ht="13.8" x14ac:dyDescent="0.3">
      <c r="A188" s="163" t="s">
        <v>7703</v>
      </c>
      <c r="B188" s="1" t="s">
        <v>193</v>
      </c>
      <c r="C188" s="108">
        <v>59840</v>
      </c>
      <c r="D188" s="108">
        <v>45066</v>
      </c>
      <c r="E188" s="122">
        <v>0.23499999999999999</v>
      </c>
      <c r="F188" s="185"/>
    </row>
    <row r="189" spans="1:6" ht="13.8" x14ac:dyDescent="0.3">
      <c r="A189" s="163" t="s">
        <v>7703</v>
      </c>
      <c r="B189" s="1" t="s">
        <v>194</v>
      </c>
      <c r="C189" s="108">
        <v>102143</v>
      </c>
      <c r="D189" s="108">
        <v>33269</v>
      </c>
      <c r="E189" s="122">
        <v>4.3999999999999997E-2</v>
      </c>
      <c r="F189" s="185"/>
    </row>
    <row r="190" spans="1:6" ht="13.8" x14ac:dyDescent="0.3">
      <c r="A190" s="163" t="s">
        <v>7703</v>
      </c>
      <c r="B190" s="1" t="s">
        <v>195</v>
      </c>
      <c r="C190" s="108">
        <v>69318</v>
      </c>
      <c r="D190" s="108">
        <v>31661</v>
      </c>
      <c r="E190" s="122">
        <v>0.14799999999999999</v>
      </c>
      <c r="F190" s="185"/>
    </row>
    <row r="191" spans="1:6" ht="13.8" x14ac:dyDescent="0.3">
      <c r="A191" s="163" t="s">
        <v>7703</v>
      </c>
      <c r="B191" s="1" t="s">
        <v>196</v>
      </c>
      <c r="C191" s="108">
        <v>79792</v>
      </c>
      <c r="D191" s="108">
        <v>29007</v>
      </c>
      <c r="E191" s="122">
        <v>0.11600000000000001</v>
      </c>
      <c r="F191" s="185"/>
    </row>
    <row r="192" spans="1:6" ht="13.8" x14ac:dyDescent="0.3">
      <c r="A192" s="163" t="s">
        <v>7703</v>
      </c>
      <c r="B192" s="1" t="s">
        <v>197</v>
      </c>
      <c r="C192" s="108">
        <v>58682</v>
      </c>
      <c r="D192" s="108">
        <v>28915</v>
      </c>
      <c r="E192" s="122">
        <v>0.19</v>
      </c>
      <c r="F192" s="185"/>
    </row>
    <row r="193" spans="1:6" ht="13.8" x14ac:dyDescent="0.3">
      <c r="A193" s="163" t="s">
        <v>7703</v>
      </c>
      <c r="B193" s="1" t="s">
        <v>198</v>
      </c>
      <c r="C193" s="108">
        <v>84792</v>
      </c>
      <c r="D193" s="108">
        <v>30211</v>
      </c>
      <c r="E193" s="122">
        <v>0.215</v>
      </c>
      <c r="F193" s="185"/>
    </row>
    <row r="194" spans="1:6" ht="13.8" x14ac:dyDescent="0.3">
      <c r="A194" s="163" t="s">
        <v>7703</v>
      </c>
      <c r="B194" s="1" t="s">
        <v>199</v>
      </c>
      <c r="C194" s="108">
        <v>58259</v>
      </c>
      <c r="D194" s="108">
        <v>20351</v>
      </c>
      <c r="E194" s="122">
        <v>0.189</v>
      </c>
      <c r="F194" s="185"/>
    </row>
    <row r="195" spans="1:6" ht="13.8" x14ac:dyDescent="0.3">
      <c r="A195" s="163" t="s">
        <v>7703</v>
      </c>
      <c r="B195" s="1" t="s">
        <v>200</v>
      </c>
      <c r="C195" s="108">
        <v>61250</v>
      </c>
      <c r="D195" s="108">
        <v>22493</v>
      </c>
      <c r="E195" s="122">
        <v>0.154</v>
      </c>
      <c r="F195" s="185"/>
    </row>
    <row r="196" spans="1:6" ht="13.8" x14ac:dyDescent="0.3">
      <c r="A196" s="163" t="s">
        <v>7703</v>
      </c>
      <c r="B196" s="1" t="s">
        <v>201</v>
      </c>
      <c r="C196" s="108">
        <v>85500</v>
      </c>
      <c r="D196" s="108">
        <v>26230</v>
      </c>
      <c r="E196" s="122">
        <v>0.29899999999999999</v>
      </c>
      <c r="F196" s="185"/>
    </row>
    <row r="197" spans="1:6" ht="13.8" x14ac:dyDescent="0.3">
      <c r="A197" s="163" t="s">
        <v>7703</v>
      </c>
      <c r="B197" s="1" t="s">
        <v>202</v>
      </c>
      <c r="C197" s="108">
        <v>56393</v>
      </c>
      <c r="D197" s="108">
        <v>27950</v>
      </c>
      <c r="E197" s="122">
        <v>0.159</v>
      </c>
      <c r="F197" s="185"/>
    </row>
    <row r="198" spans="1:6" ht="13.8" x14ac:dyDescent="0.3">
      <c r="A198" s="163" t="s">
        <v>7703</v>
      </c>
      <c r="B198" s="1" t="s">
        <v>203</v>
      </c>
      <c r="C198" s="108">
        <v>65938</v>
      </c>
      <c r="D198" s="108">
        <v>26615</v>
      </c>
      <c r="E198" s="122">
        <v>0.18099999999999999</v>
      </c>
      <c r="F198" s="185"/>
    </row>
    <row r="199" spans="1:6" ht="13.8" x14ac:dyDescent="0.3">
      <c r="A199" s="163" t="s">
        <v>7703</v>
      </c>
      <c r="B199" s="1" t="s">
        <v>204</v>
      </c>
      <c r="C199" s="108">
        <v>59688</v>
      </c>
      <c r="D199" s="108">
        <v>19638</v>
      </c>
      <c r="E199" s="122">
        <v>4.5999999999999999E-2</v>
      </c>
      <c r="F199" s="185"/>
    </row>
    <row r="200" spans="1:6" ht="13.8" x14ac:dyDescent="0.3">
      <c r="A200" s="163" t="s">
        <v>7703</v>
      </c>
      <c r="B200" s="1" t="s">
        <v>205</v>
      </c>
      <c r="C200" s="108">
        <v>55603</v>
      </c>
      <c r="D200" s="108">
        <v>25636</v>
      </c>
      <c r="E200" s="122">
        <v>0.155</v>
      </c>
      <c r="F200" s="185"/>
    </row>
    <row r="201" spans="1:6" ht="13.8" x14ac:dyDescent="0.3">
      <c r="A201" s="163" t="s">
        <v>7703</v>
      </c>
      <c r="B201" s="1" t="s">
        <v>206</v>
      </c>
      <c r="C201" s="108">
        <v>104150</v>
      </c>
      <c r="D201" s="108">
        <v>38028</v>
      </c>
      <c r="E201" s="122">
        <v>0.11600000000000001</v>
      </c>
      <c r="F201" s="185"/>
    </row>
    <row r="202" spans="1:6" ht="13.8" x14ac:dyDescent="0.3">
      <c r="A202" s="163" t="s">
        <v>7703</v>
      </c>
      <c r="B202" s="1" t="s">
        <v>207</v>
      </c>
      <c r="C202" s="108">
        <v>163216</v>
      </c>
      <c r="D202" s="108">
        <v>71093</v>
      </c>
      <c r="E202" s="122">
        <v>2.9000000000000001E-2</v>
      </c>
      <c r="F202" s="185"/>
    </row>
    <row r="203" spans="1:6" ht="13.8" x14ac:dyDescent="0.3">
      <c r="A203" s="163" t="s">
        <v>7703</v>
      </c>
      <c r="B203" s="1" t="s">
        <v>208</v>
      </c>
      <c r="C203" s="108">
        <v>59289</v>
      </c>
      <c r="D203" s="108">
        <v>27637</v>
      </c>
      <c r="E203" s="122">
        <v>0.16200000000000001</v>
      </c>
      <c r="F203" s="185"/>
    </row>
    <row r="204" spans="1:6" ht="13.8" x14ac:dyDescent="0.3">
      <c r="A204" s="163" t="s">
        <v>7703</v>
      </c>
      <c r="B204" s="1" t="s">
        <v>209</v>
      </c>
      <c r="C204" s="108">
        <v>57500</v>
      </c>
      <c r="D204" s="108">
        <v>20997</v>
      </c>
      <c r="E204" s="122">
        <v>0.105</v>
      </c>
      <c r="F204" s="185"/>
    </row>
    <row r="205" spans="1:6" ht="13.8" x14ac:dyDescent="0.3">
      <c r="A205" s="163" t="s">
        <v>7703</v>
      </c>
      <c r="B205" s="1" t="s">
        <v>210</v>
      </c>
      <c r="C205" s="108">
        <v>250000</v>
      </c>
      <c r="D205" s="108">
        <v>151654</v>
      </c>
      <c r="E205" s="122">
        <v>0.06</v>
      </c>
      <c r="F205" s="185"/>
    </row>
    <row r="206" spans="1:6" ht="13.8" x14ac:dyDescent="0.3">
      <c r="A206" s="163" t="s">
        <v>7703</v>
      </c>
      <c r="B206" s="1" t="s">
        <v>211</v>
      </c>
      <c r="C206" s="108">
        <v>141373</v>
      </c>
      <c r="D206" s="108">
        <v>58094</v>
      </c>
      <c r="E206" s="122">
        <v>4.8000000000000001E-2</v>
      </c>
      <c r="F206" s="185"/>
    </row>
    <row r="207" spans="1:6" ht="13.8" x14ac:dyDescent="0.3">
      <c r="A207" s="163" t="s">
        <v>7703</v>
      </c>
      <c r="B207" s="1" t="s">
        <v>212</v>
      </c>
      <c r="C207" s="108">
        <v>46250</v>
      </c>
      <c r="D207" s="108">
        <v>19981</v>
      </c>
      <c r="E207" s="122">
        <v>0.38900000000000001</v>
      </c>
      <c r="F207" s="185"/>
    </row>
    <row r="208" spans="1:6" ht="13.8" x14ac:dyDescent="0.3">
      <c r="A208" s="163" t="s">
        <v>7703</v>
      </c>
      <c r="B208" s="1" t="s">
        <v>213</v>
      </c>
      <c r="C208" s="108">
        <v>78750</v>
      </c>
      <c r="D208" s="108">
        <v>27396</v>
      </c>
      <c r="E208" s="122">
        <v>0.123</v>
      </c>
      <c r="F208" s="185"/>
    </row>
    <row r="209" spans="1:6" ht="13.8" x14ac:dyDescent="0.3">
      <c r="A209" s="163" t="s">
        <v>7703</v>
      </c>
      <c r="B209" s="1" t="s">
        <v>214</v>
      </c>
      <c r="C209" s="108">
        <v>58068</v>
      </c>
      <c r="D209" s="108">
        <v>32013</v>
      </c>
      <c r="E209" s="122">
        <v>0.19500000000000001</v>
      </c>
      <c r="F209" s="185"/>
    </row>
    <row r="210" spans="1:6" ht="13.8" x14ac:dyDescent="0.3">
      <c r="A210" s="163" t="s">
        <v>7703</v>
      </c>
      <c r="B210" s="1" t="s">
        <v>215</v>
      </c>
      <c r="C210" s="108">
        <v>49444</v>
      </c>
      <c r="D210" s="108">
        <v>24088</v>
      </c>
      <c r="E210" s="122">
        <v>0.27800000000000002</v>
      </c>
      <c r="F210" s="185"/>
    </row>
    <row r="211" spans="1:6" ht="13.8" x14ac:dyDescent="0.3">
      <c r="A211" s="163" t="s">
        <v>7703</v>
      </c>
      <c r="B211" s="1" t="s">
        <v>216</v>
      </c>
      <c r="C211" s="108">
        <v>88629</v>
      </c>
      <c r="D211" s="108">
        <v>39790</v>
      </c>
      <c r="E211" s="122">
        <v>0.125</v>
      </c>
      <c r="F211" s="185"/>
    </row>
    <row r="212" spans="1:6" ht="13.8" x14ac:dyDescent="0.3">
      <c r="A212" s="163" t="s">
        <v>7703</v>
      </c>
      <c r="B212" s="1" t="s">
        <v>217</v>
      </c>
      <c r="C212" s="108">
        <v>36875</v>
      </c>
      <c r="D212" s="108">
        <v>17626</v>
      </c>
      <c r="E212" s="122">
        <v>0.42399999999999999</v>
      </c>
      <c r="F212" s="185"/>
    </row>
    <row r="213" spans="1:6" ht="13.8" x14ac:dyDescent="0.3">
      <c r="A213" s="163" t="s">
        <v>7703</v>
      </c>
      <c r="B213" s="1" t="s">
        <v>218</v>
      </c>
      <c r="C213" s="108">
        <v>95592</v>
      </c>
      <c r="D213" s="108">
        <v>29817</v>
      </c>
      <c r="E213" s="122">
        <v>5.8999999999999997E-2</v>
      </c>
      <c r="F213" s="185"/>
    </row>
    <row r="214" spans="1:6" ht="13.8" x14ac:dyDescent="0.3">
      <c r="A214" s="163" t="s">
        <v>7703</v>
      </c>
      <c r="B214" s="1" t="s">
        <v>219</v>
      </c>
      <c r="C214" s="108">
        <v>39954</v>
      </c>
      <c r="D214" s="108">
        <v>18560</v>
      </c>
      <c r="E214" s="122">
        <v>0.24199999999999999</v>
      </c>
      <c r="F214" s="185"/>
    </row>
    <row r="215" spans="1:6" ht="13.8" x14ac:dyDescent="0.3">
      <c r="A215" s="163" t="s">
        <v>7703</v>
      </c>
      <c r="B215" s="1" t="s">
        <v>220</v>
      </c>
      <c r="C215" s="108">
        <v>68924</v>
      </c>
      <c r="D215" s="108">
        <v>30307</v>
      </c>
      <c r="E215" s="122">
        <v>0.124</v>
      </c>
      <c r="F215" s="185"/>
    </row>
    <row r="216" spans="1:6" ht="13.8" x14ac:dyDescent="0.3">
      <c r="A216" s="163" t="s">
        <v>7703</v>
      </c>
      <c r="B216" s="1" t="s">
        <v>221</v>
      </c>
      <c r="C216" s="108">
        <v>169500</v>
      </c>
      <c r="D216" s="108">
        <v>72787</v>
      </c>
      <c r="E216" s="122">
        <v>2.9000000000000001E-2</v>
      </c>
      <c r="F216" s="185"/>
    </row>
    <row r="217" spans="1:6" ht="13.8" x14ac:dyDescent="0.3">
      <c r="A217" s="163" t="s">
        <v>7703</v>
      </c>
      <c r="B217" s="1" t="s">
        <v>222</v>
      </c>
      <c r="C217" s="108">
        <v>50000</v>
      </c>
      <c r="D217" s="108">
        <v>21301</v>
      </c>
      <c r="E217" s="122">
        <v>0.10100000000000001</v>
      </c>
      <c r="F217" s="185"/>
    </row>
    <row r="218" spans="1:6" ht="13.8" x14ac:dyDescent="0.3">
      <c r="A218" s="163" t="s">
        <v>7703</v>
      </c>
      <c r="B218" s="1" t="s">
        <v>223</v>
      </c>
      <c r="C218" s="108">
        <v>77143</v>
      </c>
      <c r="D218" s="108">
        <v>31186</v>
      </c>
      <c r="E218" s="122">
        <v>0.124</v>
      </c>
      <c r="F218" s="185"/>
    </row>
    <row r="219" spans="1:6" ht="13.8" x14ac:dyDescent="0.3">
      <c r="A219" s="163" t="s">
        <v>7703</v>
      </c>
      <c r="B219" s="1" t="s">
        <v>224</v>
      </c>
      <c r="C219" s="108">
        <v>66765</v>
      </c>
      <c r="D219" s="108">
        <v>29089</v>
      </c>
      <c r="E219" s="122">
        <v>0.11</v>
      </c>
      <c r="F219" s="185"/>
    </row>
    <row r="220" spans="1:6" ht="13.8" x14ac:dyDescent="0.3">
      <c r="A220" s="163" t="s">
        <v>7703</v>
      </c>
      <c r="B220" s="1" t="s">
        <v>225</v>
      </c>
      <c r="C220" s="108">
        <v>93316</v>
      </c>
      <c r="D220" s="108">
        <v>40318</v>
      </c>
      <c r="E220" s="122">
        <v>9.6000000000000002E-2</v>
      </c>
      <c r="F220" s="185"/>
    </row>
    <row r="221" spans="1:6" ht="13.8" x14ac:dyDescent="0.3">
      <c r="A221" s="163" t="s">
        <v>7703</v>
      </c>
      <c r="B221" s="1" t="s">
        <v>226</v>
      </c>
      <c r="C221" s="108">
        <v>77794</v>
      </c>
      <c r="D221" s="108">
        <v>33984</v>
      </c>
      <c r="E221" s="122">
        <v>6.5000000000000002E-2</v>
      </c>
      <c r="F221" s="185"/>
    </row>
    <row r="222" spans="1:6" ht="13.8" x14ac:dyDescent="0.3">
      <c r="A222" s="163" t="s">
        <v>7703</v>
      </c>
      <c r="B222" s="1" t="s">
        <v>227</v>
      </c>
      <c r="C222" s="108">
        <v>90781</v>
      </c>
      <c r="D222" s="108">
        <v>32510</v>
      </c>
      <c r="E222" s="122">
        <v>0.12</v>
      </c>
      <c r="F222" s="185"/>
    </row>
    <row r="223" spans="1:6" ht="13.8" x14ac:dyDescent="0.3">
      <c r="A223" s="163" t="s">
        <v>7703</v>
      </c>
      <c r="B223" s="1" t="s">
        <v>228</v>
      </c>
      <c r="C223" s="108">
        <v>50278</v>
      </c>
      <c r="D223" s="108">
        <v>21875</v>
      </c>
      <c r="E223" s="122">
        <v>0.186</v>
      </c>
      <c r="F223" s="185"/>
    </row>
    <row r="224" spans="1:6" ht="13.8" x14ac:dyDescent="0.3">
      <c r="A224" s="163" t="s">
        <v>7703</v>
      </c>
      <c r="B224" s="1" t="s">
        <v>229</v>
      </c>
      <c r="C224" s="108">
        <v>100000</v>
      </c>
      <c r="D224" s="108">
        <v>32436</v>
      </c>
      <c r="E224" s="122">
        <v>0.123</v>
      </c>
      <c r="F224" s="185"/>
    </row>
    <row r="225" spans="1:6" ht="13.8" x14ac:dyDescent="0.3">
      <c r="A225" s="163" t="s">
        <v>7703</v>
      </c>
      <c r="B225" s="1" t="s">
        <v>230</v>
      </c>
      <c r="C225" s="108">
        <v>96348</v>
      </c>
      <c r="D225" s="108">
        <v>31923</v>
      </c>
      <c r="E225" s="122">
        <v>5.2999999999999999E-2</v>
      </c>
      <c r="F225" s="185"/>
    </row>
    <row r="226" spans="1:6" ht="13.8" x14ac:dyDescent="0.3">
      <c r="A226" s="163" t="s">
        <v>7703</v>
      </c>
      <c r="B226" s="1" t="s">
        <v>231</v>
      </c>
      <c r="C226" s="108">
        <v>80313</v>
      </c>
      <c r="D226" s="108">
        <v>31325</v>
      </c>
      <c r="E226" s="122">
        <v>0.16700000000000001</v>
      </c>
      <c r="F226" s="185"/>
    </row>
    <row r="227" spans="1:6" ht="13.8" x14ac:dyDescent="0.3">
      <c r="A227" s="163" t="s">
        <v>7703</v>
      </c>
      <c r="B227" s="1" t="s">
        <v>232</v>
      </c>
      <c r="C227" s="108">
        <v>53180</v>
      </c>
      <c r="D227" s="108">
        <v>21236</v>
      </c>
      <c r="E227" s="122">
        <v>0.17199999999999999</v>
      </c>
      <c r="F227" s="185"/>
    </row>
    <row r="228" spans="1:6" ht="13.8" x14ac:dyDescent="0.3">
      <c r="A228" s="163" t="s">
        <v>7703</v>
      </c>
      <c r="B228" s="1" t="s">
        <v>233</v>
      </c>
      <c r="C228" s="108">
        <v>51087</v>
      </c>
      <c r="D228" s="108">
        <v>22155</v>
      </c>
      <c r="E228" s="122">
        <v>0.12</v>
      </c>
      <c r="F228" s="185"/>
    </row>
    <row r="229" spans="1:6" ht="13.8" x14ac:dyDescent="0.3">
      <c r="A229" s="163" t="s">
        <v>7703</v>
      </c>
      <c r="B229" s="1" t="s">
        <v>234</v>
      </c>
      <c r="C229" s="108">
        <v>69000</v>
      </c>
      <c r="D229" s="108">
        <v>33841</v>
      </c>
      <c r="E229" s="122">
        <v>0.10199999999999999</v>
      </c>
      <c r="F229" s="185"/>
    </row>
    <row r="230" spans="1:6" ht="13.8" x14ac:dyDescent="0.3">
      <c r="A230" s="163" t="s">
        <v>7703</v>
      </c>
      <c r="B230" s="1" t="s">
        <v>235</v>
      </c>
      <c r="C230" s="108">
        <v>48750</v>
      </c>
      <c r="D230" s="108">
        <v>26799</v>
      </c>
      <c r="E230" s="122">
        <v>0.182</v>
      </c>
      <c r="F230" s="185"/>
    </row>
    <row r="231" spans="1:6" ht="13.8" x14ac:dyDescent="0.3">
      <c r="A231" s="163" t="s">
        <v>7703</v>
      </c>
      <c r="B231" s="1" t="s">
        <v>236</v>
      </c>
      <c r="C231" s="108">
        <v>71461</v>
      </c>
      <c r="D231" s="108">
        <v>25453</v>
      </c>
      <c r="E231" s="122">
        <v>0.22800000000000001</v>
      </c>
      <c r="F231" s="185"/>
    </row>
    <row r="232" spans="1:6" ht="13.8" x14ac:dyDescent="0.3">
      <c r="A232" s="163" t="s">
        <v>7703</v>
      </c>
      <c r="B232" s="1" t="s">
        <v>237</v>
      </c>
      <c r="C232" s="108">
        <v>77208</v>
      </c>
      <c r="D232" s="108">
        <v>29933</v>
      </c>
      <c r="E232" s="122">
        <v>0.124</v>
      </c>
      <c r="F232" s="185"/>
    </row>
    <row r="233" spans="1:6" ht="13.8" x14ac:dyDescent="0.3">
      <c r="A233" s="163" t="s">
        <v>7703</v>
      </c>
      <c r="B233" s="1" t="s">
        <v>238</v>
      </c>
      <c r="C233" s="108">
        <v>82866</v>
      </c>
      <c r="D233" s="108">
        <v>26692</v>
      </c>
      <c r="E233" s="122">
        <v>0.10299999999999999</v>
      </c>
      <c r="F233" s="185"/>
    </row>
    <row r="234" spans="1:6" ht="13.8" x14ac:dyDescent="0.3">
      <c r="A234" s="163" t="s">
        <v>7703</v>
      </c>
      <c r="B234" s="1" t="s">
        <v>239</v>
      </c>
      <c r="C234" s="108">
        <v>60337</v>
      </c>
      <c r="D234" s="108">
        <v>20386</v>
      </c>
      <c r="E234" s="122">
        <v>0.23599999999999999</v>
      </c>
      <c r="F234" s="185"/>
    </row>
    <row r="235" spans="1:6" ht="13.8" x14ac:dyDescent="0.3">
      <c r="A235" s="163" t="s">
        <v>7703</v>
      </c>
      <c r="B235" s="1" t="s">
        <v>240</v>
      </c>
      <c r="C235" s="108">
        <v>113917</v>
      </c>
      <c r="D235" s="108">
        <v>46686</v>
      </c>
      <c r="E235" s="122">
        <v>6.3E-2</v>
      </c>
      <c r="F235" s="185"/>
    </row>
    <row r="236" spans="1:6" ht="13.8" x14ac:dyDescent="0.3">
      <c r="A236" s="163" t="s">
        <v>7703</v>
      </c>
      <c r="B236" s="1" t="s">
        <v>241</v>
      </c>
      <c r="C236" s="108">
        <v>48958</v>
      </c>
      <c r="D236" s="108">
        <v>20912</v>
      </c>
      <c r="E236" s="122">
        <v>0.316</v>
      </c>
      <c r="F236" s="185"/>
    </row>
    <row r="237" spans="1:6" ht="13.8" x14ac:dyDescent="0.3">
      <c r="A237" s="163" t="s">
        <v>7703</v>
      </c>
      <c r="B237" s="1" t="s">
        <v>242</v>
      </c>
      <c r="C237" s="108">
        <v>58125</v>
      </c>
      <c r="D237" s="108">
        <v>19326</v>
      </c>
      <c r="E237" s="122">
        <v>0.27200000000000002</v>
      </c>
      <c r="F237" s="185"/>
    </row>
    <row r="238" spans="1:6" ht="13.8" x14ac:dyDescent="0.3">
      <c r="A238" s="163" t="s">
        <v>7703</v>
      </c>
      <c r="B238" s="1" t="s">
        <v>243</v>
      </c>
      <c r="C238" s="108">
        <v>46250</v>
      </c>
      <c r="D238" s="108">
        <v>22793</v>
      </c>
      <c r="E238" s="122">
        <v>0.26100000000000001</v>
      </c>
      <c r="F238" s="185"/>
    </row>
    <row r="239" spans="1:6" ht="13.8" x14ac:dyDescent="0.3">
      <c r="A239" s="163" t="s">
        <v>7703</v>
      </c>
      <c r="B239" s="1" t="s">
        <v>244</v>
      </c>
      <c r="C239" s="108">
        <v>62181</v>
      </c>
      <c r="D239" s="108">
        <v>24122</v>
      </c>
      <c r="E239" s="122">
        <v>0.20399999999999999</v>
      </c>
      <c r="F239" s="185"/>
    </row>
    <row r="240" spans="1:6" ht="13.8" x14ac:dyDescent="0.3">
      <c r="A240" s="163" t="s">
        <v>7703</v>
      </c>
      <c r="B240" s="1" t="s">
        <v>245</v>
      </c>
      <c r="C240" s="108">
        <v>66944</v>
      </c>
      <c r="D240" s="108">
        <v>25474</v>
      </c>
      <c r="E240" s="122">
        <v>0.22</v>
      </c>
      <c r="F240" s="185"/>
    </row>
    <row r="241" spans="1:6" ht="13.8" x14ac:dyDescent="0.3">
      <c r="A241" s="163" t="s">
        <v>7703</v>
      </c>
      <c r="B241" s="1" t="s">
        <v>246</v>
      </c>
      <c r="C241" s="108">
        <v>64760</v>
      </c>
      <c r="D241" s="108">
        <v>27706</v>
      </c>
      <c r="E241" s="122">
        <v>0.108</v>
      </c>
      <c r="F241" s="185"/>
    </row>
    <row r="242" spans="1:6" ht="13.8" x14ac:dyDescent="0.3">
      <c r="A242" s="163" t="s">
        <v>7703</v>
      </c>
      <c r="B242" s="1" t="s">
        <v>247</v>
      </c>
      <c r="C242" s="108">
        <v>80357</v>
      </c>
      <c r="D242" s="108">
        <v>28004</v>
      </c>
      <c r="E242" s="122">
        <v>0.157</v>
      </c>
      <c r="F242" s="185"/>
    </row>
    <row r="243" spans="1:6" ht="13.8" x14ac:dyDescent="0.3">
      <c r="A243" s="163" t="s">
        <v>7703</v>
      </c>
      <c r="B243" s="1" t="s">
        <v>248</v>
      </c>
      <c r="C243" s="108">
        <v>54330</v>
      </c>
      <c r="D243" s="108">
        <v>27008</v>
      </c>
      <c r="E243" s="122">
        <v>0.17199999999999999</v>
      </c>
      <c r="F243" s="185"/>
    </row>
    <row r="244" spans="1:6" ht="13.8" x14ac:dyDescent="0.3">
      <c r="A244" s="163" t="s">
        <v>7703</v>
      </c>
      <c r="B244" s="1" t="s">
        <v>249</v>
      </c>
      <c r="C244" s="108">
        <v>58039</v>
      </c>
      <c r="D244" s="108">
        <v>27558</v>
      </c>
      <c r="E244" s="122">
        <v>0.191</v>
      </c>
      <c r="F244" s="185"/>
    </row>
    <row r="245" spans="1:6" ht="13.8" x14ac:dyDescent="0.3">
      <c r="A245" s="163" t="s">
        <v>7703</v>
      </c>
      <c r="B245" s="1" t="s">
        <v>250</v>
      </c>
      <c r="C245" s="108">
        <v>79000</v>
      </c>
      <c r="D245" s="108">
        <v>27026</v>
      </c>
      <c r="E245" s="122">
        <v>0.126</v>
      </c>
      <c r="F245" s="185"/>
    </row>
    <row r="246" spans="1:6" ht="13.8" x14ac:dyDescent="0.3">
      <c r="A246" s="163" t="s">
        <v>7703</v>
      </c>
      <c r="B246" s="1" t="s">
        <v>251</v>
      </c>
      <c r="C246" s="108">
        <v>35417</v>
      </c>
      <c r="D246" s="108">
        <v>19642</v>
      </c>
      <c r="E246" s="122">
        <v>0.42299999999999999</v>
      </c>
      <c r="F246" s="185"/>
    </row>
    <row r="247" spans="1:6" ht="13.8" x14ac:dyDescent="0.3">
      <c r="A247" s="163" t="s">
        <v>7703</v>
      </c>
      <c r="B247" s="1" t="s">
        <v>252</v>
      </c>
      <c r="C247" s="108">
        <v>78409</v>
      </c>
      <c r="D247" s="108">
        <v>29982</v>
      </c>
      <c r="E247" s="122">
        <v>0.11799999999999999</v>
      </c>
      <c r="F247" s="185"/>
    </row>
    <row r="248" spans="1:6" ht="13.8" x14ac:dyDescent="0.3">
      <c r="A248" s="163" t="s">
        <v>7703</v>
      </c>
      <c r="B248" s="1" t="s">
        <v>253</v>
      </c>
      <c r="C248" s="108">
        <v>69072</v>
      </c>
      <c r="D248" s="108">
        <v>29887</v>
      </c>
      <c r="E248" s="122">
        <v>0.22700000000000001</v>
      </c>
      <c r="F248" s="185"/>
    </row>
    <row r="249" spans="1:6" ht="13.8" x14ac:dyDescent="0.3">
      <c r="A249" s="163" t="s">
        <v>7703</v>
      </c>
      <c r="B249" s="1" t="s">
        <v>254</v>
      </c>
      <c r="C249" s="108">
        <v>34500</v>
      </c>
      <c r="D249" s="108">
        <v>18243</v>
      </c>
      <c r="E249" s="122">
        <v>0.43</v>
      </c>
      <c r="F249" s="185"/>
    </row>
    <row r="250" spans="1:6" ht="13.8" x14ac:dyDescent="0.3">
      <c r="A250" s="163" t="s">
        <v>7703</v>
      </c>
      <c r="B250" s="1" t="s">
        <v>255</v>
      </c>
      <c r="C250" s="108">
        <v>86941</v>
      </c>
      <c r="D250" s="108">
        <v>29645</v>
      </c>
      <c r="E250" s="122">
        <v>0.121</v>
      </c>
      <c r="F250" s="185"/>
    </row>
    <row r="251" spans="1:6" ht="13.8" x14ac:dyDescent="0.3">
      <c r="A251" s="163" t="s">
        <v>7703</v>
      </c>
      <c r="B251" s="1" t="s">
        <v>256</v>
      </c>
      <c r="C251" s="108">
        <v>70177</v>
      </c>
      <c r="D251" s="108">
        <v>25882</v>
      </c>
      <c r="E251" s="122">
        <v>0.21099999999999999</v>
      </c>
      <c r="F251" s="185"/>
    </row>
    <row r="252" spans="1:6" ht="13.8" x14ac:dyDescent="0.3">
      <c r="A252" s="163" t="s">
        <v>7703</v>
      </c>
      <c r="B252" s="1" t="s">
        <v>257</v>
      </c>
      <c r="C252" s="108">
        <v>74479</v>
      </c>
      <c r="D252" s="108">
        <v>26058</v>
      </c>
      <c r="E252" s="122">
        <v>0.248</v>
      </c>
      <c r="F252" s="185"/>
    </row>
    <row r="253" spans="1:6" ht="13.8" x14ac:dyDescent="0.3">
      <c r="A253" s="163" t="s">
        <v>7703</v>
      </c>
      <c r="B253" s="1" t="s">
        <v>258</v>
      </c>
      <c r="C253" s="108">
        <v>80597</v>
      </c>
      <c r="D253" s="108">
        <v>36451</v>
      </c>
      <c r="E253" s="122">
        <v>0.21099999999999999</v>
      </c>
      <c r="F253" s="185"/>
    </row>
    <row r="254" spans="1:6" ht="13.8" x14ac:dyDescent="0.3">
      <c r="A254" s="163" t="s">
        <v>7703</v>
      </c>
      <c r="B254" s="1" t="s">
        <v>259</v>
      </c>
      <c r="C254" s="108">
        <v>88759</v>
      </c>
      <c r="D254" s="108">
        <v>38031</v>
      </c>
      <c r="E254" s="122">
        <v>0.13200000000000001</v>
      </c>
      <c r="F254" s="185"/>
    </row>
    <row r="255" spans="1:6" ht="13.8" x14ac:dyDescent="0.3">
      <c r="A255" s="163" t="s">
        <v>7703</v>
      </c>
      <c r="B255" s="1" t="s">
        <v>260</v>
      </c>
      <c r="C255" s="108">
        <v>43313</v>
      </c>
      <c r="D255" s="108">
        <v>21991</v>
      </c>
      <c r="E255" s="122">
        <v>0.20399999999999999</v>
      </c>
      <c r="F255" s="185"/>
    </row>
    <row r="256" spans="1:6" ht="13.8" x14ac:dyDescent="0.3">
      <c r="A256" s="163" t="s">
        <v>7703</v>
      </c>
      <c r="B256" s="1" t="s">
        <v>261</v>
      </c>
      <c r="C256" s="108">
        <v>74573</v>
      </c>
      <c r="D256" s="108">
        <v>30386</v>
      </c>
      <c r="E256" s="122">
        <v>6.8000000000000005E-2</v>
      </c>
      <c r="F256" s="185"/>
    </row>
    <row r="257" spans="1:6" ht="13.8" x14ac:dyDescent="0.3">
      <c r="A257" s="163" t="s">
        <v>7703</v>
      </c>
      <c r="B257" s="1" t="s">
        <v>262</v>
      </c>
      <c r="C257" s="108">
        <v>70943</v>
      </c>
      <c r="D257" s="108">
        <v>35828</v>
      </c>
      <c r="E257" s="122">
        <v>0.20799999999999999</v>
      </c>
      <c r="F257" s="185"/>
    </row>
    <row r="258" spans="1:6" ht="13.8" x14ac:dyDescent="0.3">
      <c r="A258" s="163" t="s">
        <v>7703</v>
      </c>
      <c r="B258" s="1" t="s">
        <v>263</v>
      </c>
      <c r="C258" s="108">
        <v>82358</v>
      </c>
      <c r="D258" s="108">
        <v>38563</v>
      </c>
      <c r="E258" s="122">
        <v>6.6000000000000003E-2</v>
      </c>
      <c r="F258" s="185"/>
    </row>
    <row r="259" spans="1:6" ht="13.8" x14ac:dyDescent="0.3">
      <c r="A259" s="163" t="s">
        <v>7703</v>
      </c>
      <c r="B259" s="1" t="s">
        <v>264</v>
      </c>
      <c r="C259" s="108">
        <v>102019</v>
      </c>
      <c r="D259" s="108">
        <v>46463</v>
      </c>
      <c r="E259" s="122">
        <v>5.8000000000000003E-2</v>
      </c>
      <c r="F259" s="185"/>
    </row>
    <row r="260" spans="1:6" ht="13.8" x14ac:dyDescent="0.3">
      <c r="A260" s="163" t="s">
        <v>7703</v>
      </c>
      <c r="B260" s="1" t="s">
        <v>265</v>
      </c>
      <c r="C260" s="108">
        <v>71403</v>
      </c>
      <c r="D260" s="108">
        <v>33171</v>
      </c>
      <c r="E260" s="122">
        <v>0.20499999999999999</v>
      </c>
      <c r="F260" s="185"/>
    </row>
    <row r="261" spans="1:6" ht="13.8" x14ac:dyDescent="0.3">
      <c r="A261" s="163" t="s">
        <v>7703</v>
      </c>
      <c r="B261" s="1" t="s">
        <v>267</v>
      </c>
      <c r="C261" s="108">
        <v>46230</v>
      </c>
      <c r="D261" s="108">
        <v>22540</v>
      </c>
      <c r="E261" s="122">
        <v>0.307</v>
      </c>
      <c r="F261" s="185"/>
    </row>
    <row r="262" spans="1:6" ht="13.8" x14ac:dyDescent="0.3">
      <c r="A262" s="163" t="s">
        <v>7703</v>
      </c>
      <c r="B262" s="1" t="s">
        <v>268</v>
      </c>
      <c r="C262" s="108">
        <v>83750</v>
      </c>
      <c r="D262" s="108">
        <v>34987</v>
      </c>
      <c r="E262" s="122">
        <v>0.13500000000000001</v>
      </c>
      <c r="F262" s="185"/>
    </row>
    <row r="263" spans="1:6" ht="13.8" x14ac:dyDescent="0.3">
      <c r="A263" s="163" t="s">
        <v>7703</v>
      </c>
      <c r="B263" s="1" t="s">
        <v>271</v>
      </c>
      <c r="C263" s="108">
        <v>84311</v>
      </c>
      <c r="D263" s="108">
        <v>31573</v>
      </c>
      <c r="E263" s="122">
        <v>0.114</v>
      </c>
      <c r="F263" s="185"/>
    </row>
    <row r="264" spans="1:6" ht="13.8" x14ac:dyDescent="0.3">
      <c r="A264" s="163" t="s">
        <v>7703</v>
      </c>
      <c r="B264" s="1" t="s">
        <v>266</v>
      </c>
      <c r="C264" s="108">
        <v>54442</v>
      </c>
      <c r="D264" s="108">
        <v>20467</v>
      </c>
      <c r="E264" s="122">
        <v>0.17599999999999999</v>
      </c>
      <c r="F264" s="185"/>
    </row>
    <row r="265" spans="1:6" ht="13.8" x14ac:dyDescent="0.3">
      <c r="A265" s="163" t="s">
        <v>7703</v>
      </c>
      <c r="B265" s="1" t="s">
        <v>269</v>
      </c>
      <c r="C265" s="108">
        <v>130924</v>
      </c>
      <c r="D265" s="108">
        <v>52019</v>
      </c>
      <c r="E265" s="122">
        <v>2.4E-2</v>
      </c>
      <c r="F265" s="185"/>
    </row>
    <row r="266" spans="1:6" ht="13.8" x14ac:dyDescent="0.3">
      <c r="A266" s="163" t="s">
        <v>7703</v>
      </c>
      <c r="B266" s="1" t="s">
        <v>270</v>
      </c>
      <c r="C266" s="108">
        <v>106518</v>
      </c>
      <c r="D266" s="108">
        <v>42531</v>
      </c>
      <c r="E266" s="122">
        <v>7.3999999999999996E-2</v>
      </c>
      <c r="F266" s="185"/>
    </row>
    <row r="267" spans="1:6" ht="13.8" x14ac:dyDescent="0.3">
      <c r="A267" s="163" t="s">
        <v>7703</v>
      </c>
      <c r="B267" s="1" t="s">
        <v>272</v>
      </c>
      <c r="C267" s="108">
        <v>49098</v>
      </c>
      <c r="D267" s="108">
        <v>26258</v>
      </c>
      <c r="E267" s="122">
        <v>0.23300000000000001</v>
      </c>
      <c r="F267" s="185"/>
    </row>
    <row r="268" spans="1:6" ht="13.8" x14ac:dyDescent="0.3">
      <c r="A268" s="163" t="s">
        <v>7703</v>
      </c>
      <c r="B268" s="1" t="s">
        <v>273</v>
      </c>
      <c r="C268" s="108">
        <v>91296</v>
      </c>
      <c r="D268" s="108">
        <v>36602</v>
      </c>
      <c r="E268" s="122">
        <v>0.14000000000000001</v>
      </c>
      <c r="F268" s="185"/>
    </row>
    <row r="269" spans="1:6" ht="13.8" x14ac:dyDescent="0.3">
      <c r="A269" s="163" t="s">
        <v>7703</v>
      </c>
      <c r="B269" s="1" t="s">
        <v>274</v>
      </c>
      <c r="C269" s="108">
        <v>68240</v>
      </c>
      <c r="D269" s="108">
        <v>28297</v>
      </c>
      <c r="E269" s="122">
        <v>0.20100000000000001</v>
      </c>
      <c r="F269" s="185"/>
    </row>
    <row r="270" spans="1:6" ht="13.8" x14ac:dyDescent="0.3">
      <c r="A270" s="163" t="s">
        <v>7703</v>
      </c>
      <c r="B270" s="1" t="s">
        <v>275</v>
      </c>
      <c r="C270" s="108">
        <v>70238</v>
      </c>
      <c r="D270" s="108">
        <v>28064</v>
      </c>
      <c r="E270" s="122">
        <v>0.25700000000000001</v>
      </c>
      <c r="F270" s="185"/>
    </row>
    <row r="271" spans="1:6" ht="13.8" x14ac:dyDescent="0.3">
      <c r="A271" s="163" t="s">
        <v>7703</v>
      </c>
      <c r="B271" s="1" t="s">
        <v>276</v>
      </c>
      <c r="C271" s="108">
        <v>64193</v>
      </c>
      <c r="D271" s="108">
        <v>25621</v>
      </c>
      <c r="E271" s="122">
        <v>0.189</v>
      </c>
      <c r="F271" s="185"/>
    </row>
    <row r="272" spans="1:6" ht="13.8" x14ac:dyDescent="0.3">
      <c r="A272" s="163" t="s">
        <v>7703</v>
      </c>
      <c r="B272" s="1" t="s">
        <v>277</v>
      </c>
      <c r="C272" s="108">
        <v>60769</v>
      </c>
      <c r="D272" s="108">
        <v>25152</v>
      </c>
      <c r="E272" s="122">
        <v>0.185</v>
      </c>
      <c r="F272" s="185"/>
    </row>
    <row r="273" spans="1:6" ht="13.8" x14ac:dyDescent="0.3">
      <c r="A273" s="163" t="s">
        <v>7703</v>
      </c>
      <c r="B273" s="1" t="s">
        <v>278</v>
      </c>
      <c r="C273" s="108">
        <v>63555</v>
      </c>
      <c r="D273" s="108">
        <v>22610</v>
      </c>
      <c r="E273" s="122">
        <v>0.157</v>
      </c>
      <c r="F273" s="185"/>
    </row>
    <row r="274" spans="1:6" ht="13.8" x14ac:dyDescent="0.3">
      <c r="A274" s="163" t="s">
        <v>7703</v>
      </c>
      <c r="B274" s="1" t="s">
        <v>279</v>
      </c>
      <c r="C274" s="108">
        <v>54643</v>
      </c>
      <c r="D274" s="108">
        <v>31245</v>
      </c>
      <c r="E274" s="122">
        <v>0.188</v>
      </c>
      <c r="F274" s="185"/>
    </row>
    <row r="275" spans="1:6" ht="13.8" x14ac:dyDescent="0.3">
      <c r="A275" s="163" t="s">
        <v>7703</v>
      </c>
      <c r="B275" s="1" t="s">
        <v>280</v>
      </c>
      <c r="C275" s="108">
        <v>57500</v>
      </c>
      <c r="D275" s="108">
        <v>25076</v>
      </c>
      <c r="E275" s="122">
        <v>0.151</v>
      </c>
      <c r="F275" s="185"/>
    </row>
    <row r="276" spans="1:6" ht="13.8" x14ac:dyDescent="0.3">
      <c r="A276" s="163" t="s">
        <v>7703</v>
      </c>
      <c r="B276" s="1" t="s">
        <v>281</v>
      </c>
      <c r="C276" s="108">
        <v>235750</v>
      </c>
      <c r="D276" s="108">
        <v>116900</v>
      </c>
      <c r="E276" s="122">
        <v>0.02</v>
      </c>
      <c r="F276" s="185"/>
    </row>
    <row r="277" spans="1:6" ht="13.8" x14ac:dyDescent="0.3">
      <c r="A277" s="163" t="s">
        <v>7703</v>
      </c>
      <c r="B277" s="1" t="s">
        <v>282</v>
      </c>
      <c r="C277" s="108">
        <v>75208</v>
      </c>
      <c r="D277" s="108">
        <v>29114</v>
      </c>
      <c r="E277" s="122">
        <v>0.13</v>
      </c>
      <c r="F277" s="185"/>
    </row>
    <row r="278" spans="1:6" ht="13.8" x14ac:dyDescent="0.3">
      <c r="A278" s="163" t="s">
        <v>7703</v>
      </c>
      <c r="B278" s="1" t="s">
        <v>283</v>
      </c>
      <c r="C278" s="108">
        <v>76845</v>
      </c>
      <c r="D278" s="108">
        <v>33837</v>
      </c>
      <c r="E278" s="122">
        <v>0.16200000000000001</v>
      </c>
      <c r="F278" s="185"/>
    </row>
    <row r="279" spans="1:6" ht="13.8" x14ac:dyDescent="0.3">
      <c r="A279" s="163" t="s">
        <v>7703</v>
      </c>
      <c r="B279" s="1" t="s">
        <v>284</v>
      </c>
      <c r="C279" s="108">
        <v>104511</v>
      </c>
      <c r="D279" s="108">
        <v>61884</v>
      </c>
      <c r="E279" s="122">
        <v>9.2999999999999999E-2</v>
      </c>
      <c r="F279" s="185"/>
    </row>
    <row r="280" spans="1:6" ht="13.8" x14ac:dyDescent="0.3">
      <c r="A280" s="163" t="s">
        <v>7703</v>
      </c>
      <c r="B280" s="1" t="s">
        <v>285</v>
      </c>
      <c r="C280" s="108">
        <v>48456</v>
      </c>
      <c r="D280" s="108">
        <v>21648</v>
      </c>
      <c r="E280" s="122">
        <v>0.183</v>
      </c>
      <c r="F280" s="185"/>
    </row>
    <row r="281" spans="1:6" ht="13.8" x14ac:dyDescent="0.3">
      <c r="A281" s="163" t="s">
        <v>7703</v>
      </c>
      <c r="B281" s="1" t="s">
        <v>286</v>
      </c>
      <c r="C281" s="108">
        <v>83590</v>
      </c>
      <c r="D281" s="108">
        <v>37193</v>
      </c>
      <c r="E281" s="122">
        <v>0.113</v>
      </c>
      <c r="F281" s="185"/>
    </row>
    <row r="282" spans="1:6" ht="13.8" x14ac:dyDescent="0.3">
      <c r="A282" s="163" t="s">
        <v>7703</v>
      </c>
      <c r="B282" s="1" t="s">
        <v>287</v>
      </c>
      <c r="C282" s="108">
        <v>65625</v>
      </c>
      <c r="D282" s="108">
        <v>35633</v>
      </c>
      <c r="E282" s="122">
        <v>0.157</v>
      </c>
      <c r="F282" s="185"/>
    </row>
    <row r="283" spans="1:6" ht="13.8" x14ac:dyDescent="0.3">
      <c r="A283" s="163" t="s">
        <v>7703</v>
      </c>
      <c r="B283" s="1" t="s">
        <v>292</v>
      </c>
      <c r="C283" s="108">
        <v>59038</v>
      </c>
      <c r="D283" s="108">
        <v>24096</v>
      </c>
      <c r="E283" s="122">
        <v>0.14599999999999999</v>
      </c>
      <c r="F283" s="185"/>
    </row>
    <row r="284" spans="1:6" ht="13.8" x14ac:dyDescent="0.3">
      <c r="A284" s="163" t="s">
        <v>7703</v>
      </c>
      <c r="B284" s="1" t="s">
        <v>293</v>
      </c>
      <c r="C284" s="108">
        <v>61508</v>
      </c>
      <c r="D284" s="108">
        <v>27514</v>
      </c>
      <c r="E284" s="122">
        <v>0.159</v>
      </c>
      <c r="F284" s="185"/>
    </row>
    <row r="285" spans="1:6" ht="13.8" x14ac:dyDescent="0.3">
      <c r="A285" s="163" t="s">
        <v>7703</v>
      </c>
      <c r="B285" s="1" t="s">
        <v>294</v>
      </c>
      <c r="C285" s="108">
        <v>67182</v>
      </c>
      <c r="D285" s="108">
        <v>23278</v>
      </c>
      <c r="E285" s="122">
        <v>0.27900000000000003</v>
      </c>
      <c r="F285" s="185"/>
    </row>
    <row r="286" spans="1:6" ht="13.8" x14ac:dyDescent="0.3">
      <c r="A286" s="163" t="s">
        <v>7703</v>
      </c>
      <c r="B286" s="1" t="s">
        <v>295</v>
      </c>
      <c r="C286" s="108">
        <v>101077</v>
      </c>
      <c r="D286" s="108">
        <v>39300</v>
      </c>
      <c r="E286" s="122">
        <v>8.1000000000000003E-2</v>
      </c>
      <c r="F286" s="185"/>
    </row>
    <row r="287" spans="1:6" ht="13.8" x14ac:dyDescent="0.3">
      <c r="A287" s="163" t="s">
        <v>7703</v>
      </c>
      <c r="B287" s="1" t="s">
        <v>296</v>
      </c>
      <c r="C287" s="108">
        <v>61964</v>
      </c>
      <c r="D287" s="108">
        <v>21156</v>
      </c>
      <c r="E287" s="122">
        <v>0.25900000000000001</v>
      </c>
      <c r="F287" s="185"/>
    </row>
    <row r="288" spans="1:6" ht="13.8" x14ac:dyDescent="0.3">
      <c r="A288" s="163" t="s">
        <v>7703</v>
      </c>
      <c r="B288" s="1" t="s">
        <v>297</v>
      </c>
      <c r="C288" s="108">
        <v>73523</v>
      </c>
      <c r="D288" s="108">
        <v>36470</v>
      </c>
      <c r="E288" s="122">
        <v>7.5999999999999998E-2</v>
      </c>
      <c r="F288" s="185"/>
    </row>
    <row r="289" spans="1:6" ht="13.8" x14ac:dyDescent="0.3">
      <c r="A289" s="163" t="s">
        <v>7703</v>
      </c>
      <c r="B289" s="1" t="s">
        <v>298</v>
      </c>
      <c r="C289" s="108">
        <v>50417</v>
      </c>
      <c r="D289" s="108">
        <v>27004</v>
      </c>
      <c r="E289" s="122">
        <v>0.16400000000000001</v>
      </c>
      <c r="F289" s="185"/>
    </row>
    <row r="290" spans="1:6" ht="13.8" x14ac:dyDescent="0.3">
      <c r="A290" s="163" t="s">
        <v>7703</v>
      </c>
      <c r="B290" s="1" t="s">
        <v>288</v>
      </c>
      <c r="C290" s="108">
        <v>87404</v>
      </c>
      <c r="D290" s="108">
        <v>32860</v>
      </c>
      <c r="E290" s="122">
        <v>8.5999999999999993E-2</v>
      </c>
      <c r="F290" s="185"/>
    </row>
    <row r="291" spans="1:6" ht="13.8" x14ac:dyDescent="0.3">
      <c r="A291" s="163" t="s">
        <v>7703</v>
      </c>
      <c r="B291" s="1" t="s">
        <v>289</v>
      </c>
      <c r="C291" s="108">
        <v>72750</v>
      </c>
      <c r="D291" s="108">
        <v>21956</v>
      </c>
      <c r="E291" s="122">
        <v>0.23200000000000001</v>
      </c>
      <c r="F291" s="185"/>
    </row>
    <row r="292" spans="1:6" ht="13.8" x14ac:dyDescent="0.3">
      <c r="A292" s="163" t="s">
        <v>7703</v>
      </c>
      <c r="B292" s="1" t="s">
        <v>290</v>
      </c>
      <c r="C292" s="108">
        <v>54710</v>
      </c>
      <c r="D292" s="108">
        <v>29296</v>
      </c>
      <c r="E292" s="122">
        <v>5.2999999999999999E-2</v>
      </c>
      <c r="F292" s="185"/>
    </row>
    <row r="293" spans="1:6" ht="13.8" x14ac:dyDescent="0.3">
      <c r="A293" s="163" t="s">
        <v>7703</v>
      </c>
      <c r="B293" s="1" t="s">
        <v>291</v>
      </c>
      <c r="C293" s="108">
        <v>56012</v>
      </c>
      <c r="D293" s="108">
        <v>27911</v>
      </c>
      <c r="E293" s="122">
        <v>0.185</v>
      </c>
      <c r="F293" s="185"/>
    </row>
    <row r="294" spans="1:6" ht="13.8" x14ac:dyDescent="0.3">
      <c r="A294" s="163" t="s">
        <v>7703</v>
      </c>
      <c r="B294" s="1" t="s">
        <v>299</v>
      </c>
      <c r="C294" s="108">
        <v>106423</v>
      </c>
      <c r="D294" s="108">
        <v>39493</v>
      </c>
      <c r="E294" s="122">
        <v>4.9000000000000002E-2</v>
      </c>
      <c r="F294" s="185"/>
    </row>
    <row r="295" spans="1:6" ht="13.8" x14ac:dyDescent="0.3">
      <c r="A295" s="163" t="s">
        <v>7703</v>
      </c>
      <c r="B295" s="1" t="s">
        <v>300</v>
      </c>
      <c r="C295" s="108">
        <v>59583</v>
      </c>
      <c r="D295" s="108">
        <v>30367</v>
      </c>
      <c r="E295" s="122">
        <v>1.6E-2</v>
      </c>
      <c r="F295" s="185"/>
    </row>
    <row r="296" spans="1:6" ht="13.8" x14ac:dyDescent="0.3">
      <c r="A296" s="163" t="s">
        <v>7703</v>
      </c>
      <c r="B296" s="1" t="s">
        <v>301</v>
      </c>
      <c r="C296" s="108">
        <v>62740</v>
      </c>
      <c r="D296" s="108">
        <v>32314</v>
      </c>
      <c r="E296" s="122">
        <v>0.22500000000000001</v>
      </c>
      <c r="F296" s="185"/>
    </row>
    <row r="297" spans="1:6" ht="13.8" x14ac:dyDescent="0.3">
      <c r="A297" s="163" t="s">
        <v>7703</v>
      </c>
      <c r="B297" s="1" t="s">
        <v>302</v>
      </c>
      <c r="C297" s="108">
        <v>72045</v>
      </c>
      <c r="D297" s="108">
        <v>39069</v>
      </c>
      <c r="E297" s="122">
        <v>0.13500000000000001</v>
      </c>
      <c r="F297" s="185"/>
    </row>
    <row r="298" spans="1:6" ht="13.8" x14ac:dyDescent="0.3">
      <c r="A298" s="163" t="s">
        <v>7703</v>
      </c>
      <c r="B298" s="1" t="s">
        <v>303</v>
      </c>
      <c r="C298" s="108">
        <v>42841</v>
      </c>
      <c r="D298" s="108">
        <v>20977</v>
      </c>
      <c r="E298" s="122">
        <v>0.246</v>
      </c>
      <c r="F298" s="185"/>
    </row>
    <row r="299" spans="1:6" ht="13.8" x14ac:dyDescent="0.3">
      <c r="A299" s="163" t="s">
        <v>7703</v>
      </c>
      <c r="B299" s="1" t="s">
        <v>304</v>
      </c>
      <c r="C299" s="108">
        <v>66044</v>
      </c>
      <c r="D299" s="108">
        <v>25513</v>
      </c>
      <c r="E299" s="122">
        <v>0.189</v>
      </c>
      <c r="F299" s="185"/>
    </row>
    <row r="300" spans="1:6" ht="13.8" x14ac:dyDescent="0.3">
      <c r="A300" s="163" t="s">
        <v>7703</v>
      </c>
      <c r="B300" s="1" t="s">
        <v>305</v>
      </c>
      <c r="C300" s="108">
        <v>72109</v>
      </c>
      <c r="D300" s="108">
        <v>27693</v>
      </c>
      <c r="E300" s="122">
        <v>0.11</v>
      </c>
      <c r="F300" s="185"/>
    </row>
    <row r="301" spans="1:6" ht="13.8" x14ac:dyDescent="0.3">
      <c r="A301" s="163" t="s">
        <v>7703</v>
      </c>
      <c r="B301" s="1" t="s">
        <v>306</v>
      </c>
      <c r="C301" s="108">
        <v>79130</v>
      </c>
      <c r="D301" s="108">
        <v>31730</v>
      </c>
      <c r="E301" s="122">
        <v>0.121</v>
      </c>
      <c r="F301" s="185"/>
    </row>
    <row r="302" spans="1:6" ht="13.8" x14ac:dyDescent="0.3">
      <c r="A302" s="163" t="s">
        <v>7703</v>
      </c>
      <c r="B302" s="1" t="s">
        <v>307</v>
      </c>
      <c r="C302" s="108">
        <v>55920</v>
      </c>
      <c r="D302" s="108">
        <v>30520</v>
      </c>
      <c r="E302" s="122">
        <v>0.14899999999999999</v>
      </c>
      <c r="F302" s="185"/>
    </row>
    <row r="303" spans="1:6" ht="13.8" x14ac:dyDescent="0.3">
      <c r="A303" s="163" t="s">
        <v>7703</v>
      </c>
      <c r="B303" s="1" t="s">
        <v>308</v>
      </c>
      <c r="C303" s="108">
        <v>46250</v>
      </c>
      <c r="D303" s="108">
        <v>30175</v>
      </c>
      <c r="E303" s="122">
        <v>0.16400000000000001</v>
      </c>
      <c r="F303" s="185"/>
    </row>
    <row r="304" spans="1:6" ht="13.8" x14ac:dyDescent="0.3">
      <c r="A304" s="163" t="s">
        <v>7703</v>
      </c>
      <c r="B304" s="1" t="s">
        <v>309</v>
      </c>
      <c r="C304" s="108">
        <v>52500</v>
      </c>
      <c r="D304" s="108">
        <v>24272</v>
      </c>
      <c r="E304" s="122">
        <v>0.26900000000000002</v>
      </c>
      <c r="F304" s="185"/>
    </row>
    <row r="305" spans="1:6" ht="13.8" x14ac:dyDescent="0.3">
      <c r="A305" s="163" t="s">
        <v>7703</v>
      </c>
      <c r="B305" s="1" t="s">
        <v>310</v>
      </c>
      <c r="C305" s="108">
        <v>54734</v>
      </c>
      <c r="D305" s="108">
        <v>28465</v>
      </c>
      <c r="E305" s="122">
        <v>0.19900000000000001</v>
      </c>
      <c r="F305" s="185"/>
    </row>
    <row r="306" spans="1:6" ht="13.8" x14ac:dyDescent="0.3">
      <c r="A306" s="163" t="s">
        <v>7703</v>
      </c>
      <c r="B306" s="1" t="s">
        <v>311</v>
      </c>
      <c r="C306" s="108">
        <v>45365</v>
      </c>
      <c r="D306" s="108">
        <v>18507</v>
      </c>
      <c r="E306" s="122">
        <v>0.26700000000000002</v>
      </c>
      <c r="F306" s="185"/>
    </row>
    <row r="307" spans="1:6" ht="13.8" x14ac:dyDescent="0.3">
      <c r="A307" s="163" t="s">
        <v>7703</v>
      </c>
      <c r="B307" s="1" t="s">
        <v>312</v>
      </c>
      <c r="C307" s="108">
        <v>43125</v>
      </c>
      <c r="D307" s="108">
        <v>20107</v>
      </c>
      <c r="E307" s="122">
        <v>0.47199999999999998</v>
      </c>
      <c r="F307" s="185"/>
    </row>
    <row r="308" spans="1:6" ht="13.8" x14ac:dyDescent="0.3">
      <c r="A308" s="163" t="s">
        <v>7703</v>
      </c>
      <c r="B308" s="1" t="s">
        <v>313</v>
      </c>
      <c r="C308" s="108">
        <v>58799</v>
      </c>
      <c r="D308" s="108">
        <v>26785</v>
      </c>
      <c r="E308" s="122">
        <v>0.254</v>
      </c>
      <c r="F308" s="185"/>
    </row>
    <row r="309" spans="1:6" ht="13.8" x14ac:dyDescent="0.3">
      <c r="A309" s="163" t="s">
        <v>7703</v>
      </c>
      <c r="B309" s="1" t="s">
        <v>314</v>
      </c>
      <c r="C309" s="108">
        <v>48403</v>
      </c>
      <c r="D309" s="108">
        <v>22136</v>
      </c>
      <c r="E309" s="122">
        <v>0.253</v>
      </c>
      <c r="F309" s="185"/>
    </row>
    <row r="310" spans="1:6" ht="13.8" x14ac:dyDescent="0.3">
      <c r="A310" s="163" t="s">
        <v>7703</v>
      </c>
      <c r="B310" s="1" t="s">
        <v>315</v>
      </c>
      <c r="C310" s="108">
        <v>42455</v>
      </c>
      <c r="D310" s="108">
        <v>28637</v>
      </c>
      <c r="E310" s="122">
        <v>0.185</v>
      </c>
      <c r="F310" s="185"/>
    </row>
    <row r="311" spans="1:6" ht="13.8" x14ac:dyDescent="0.3">
      <c r="A311" s="163" t="s">
        <v>7703</v>
      </c>
      <c r="B311" s="1" t="s">
        <v>317</v>
      </c>
      <c r="C311" s="108">
        <v>76435</v>
      </c>
      <c r="D311" s="108">
        <v>34282</v>
      </c>
      <c r="E311" s="122">
        <v>5.8999999999999997E-2</v>
      </c>
      <c r="F311" s="185"/>
    </row>
    <row r="312" spans="1:6" ht="13.8" x14ac:dyDescent="0.3">
      <c r="A312" s="163" t="s">
        <v>7703</v>
      </c>
      <c r="B312" s="1" t="s">
        <v>318</v>
      </c>
      <c r="C312" s="108">
        <v>125265</v>
      </c>
      <c r="D312" s="108">
        <v>54633</v>
      </c>
      <c r="E312" s="122">
        <v>4.1000000000000002E-2</v>
      </c>
      <c r="F312" s="185"/>
    </row>
    <row r="313" spans="1:6" ht="13.8" x14ac:dyDescent="0.3">
      <c r="A313" s="163" t="s">
        <v>7703</v>
      </c>
      <c r="B313" s="1" t="s">
        <v>319</v>
      </c>
      <c r="C313" s="108">
        <v>84688</v>
      </c>
      <c r="D313" s="108">
        <v>28512</v>
      </c>
      <c r="E313" s="122">
        <v>0.22</v>
      </c>
      <c r="F313" s="185"/>
    </row>
    <row r="314" spans="1:6" ht="13.8" x14ac:dyDescent="0.3">
      <c r="A314" s="163" t="s">
        <v>7703</v>
      </c>
      <c r="B314" s="1" t="s">
        <v>316</v>
      </c>
      <c r="C314" s="108">
        <v>65313</v>
      </c>
      <c r="D314" s="108">
        <v>25312</v>
      </c>
      <c r="E314" s="122">
        <v>0.32200000000000001</v>
      </c>
      <c r="F314" s="185"/>
    </row>
    <row r="315" spans="1:6" ht="13.8" x14ac:dyDescent="0.3">
      <c r="A315" s="163" t="s">
        <v>7703</v>
      </c>
      <c r="B315" s="1" t="s">
        <v>320</v>
      </c>
      <c r="C315" s="108">
        <v>91800</v>
      </c>
      <c r="D315" s="108">
        <v>35250</v>
      </c>
      <c r="E315" s="122">
        <v>6.6000000000000003E-2</v>
      </c>
      <c r="F315" s="185"/>
    </row>
    <row r="316" spans="1:6" ht="13.8" x14ac:dyDescent="0.3">
      <c r="A316" s="163" t="s">
        <v>7703</v>
      </c>
      <c r="B316" s="1" t="s">
        <v>321</v>
      </c>
      <c r="C316" s="108">
        <v>99565</v>
      </c>
      <c r="D316" s="108">
        <v>38087</v>
      </c>
      <c r="E316" s="122">
        <v>0.1</v>
      </c>
      <c r="F316" s="185"/>
    </row>
    <row r="317" spans="1:6" ht="13.8" x14ac:dyDescent="0.3">
      <c r="A317" s="163" t="s">
        <v>7703</v>
      </c>
      <c r="B317" s="1" t="s">
        <v>322</v>
      </c>
      <c r="C317" s="108">
        <v>95289</v>
      </c>
      <c r="D317" s="108">
        <v>46820</v>
      </c>
      <c r="E317" s="122">
        <v>0.14099999999999999</v>
      </c>
      <c r="F317" s="185"/>
    </row>
    <row r="318" spans="1:6" ht="13.8" x14ac:dyDescent="0.3">
      <c r="A318" s="163" t="s">
        <v>7703</v>
      </c>
      <c r="B318" s="1" t="s">
        <v>324</v>
      </c>
      <c r="C318" s="108">
        <v>62885</v>
      </c>
      <c r="D318" s="108">
        <v>25386</v>
      </c>
      <c r="E318" s="122">
        <v>0.23499999999999999</v>
      </c>
      <c r="F318" s="185"/>
    </row>
    <row r="319" spans="1:6" ht="13.8" x14ac:dyDescent="0.3">
      <c r="A319" s="163" t="s">
        <v>7703</v>
      </c>
      <c r="B319" s="1" t="s">
        <v>325</v>
      </c>
      <c r="C319" s="108">
        <v>76583</v>
      </c>
      <c r="D319" s="108">
        <v>31712</v>
      </c>
      <c r="E319" s="122">
        <v>0.13100000000000001</v>
      </c>
      <c r="F319" s="185"/>
    </row>
    <row r="320" spans="1:6" ht="13.8" x14ac:dyDescent="0.3">
      <c r="A320" s="163" t="s">
        <v>7703</v>
      </c>
      <c r="B320" s="1" t="s">
        <v>326</v>
      </c>
      <c r="C320" s="108">
        <v>74762</v>
      </c>
      <c r="D320" s="108">
        <v>30033</v>
      </c>
      <c r="E320" s="122">
        <v>5.1999999999999998E-2</v>
      </c>
      <c r="F320" s="185"/>
    </row>
    <row r="321" spans="1:6" ht="13.8" x14ac:dyDescent="0.3">
      <c r="A321" s="163" t="s">
        <v>7703</v>
      </c>
      <c r="B321" s="1" t="s">
        <v>328</v>
      </c>
      <c r="C321" s="108">
        <v>67615</v>
      </c>
      <c r="D321" s="108">
        <v>26395</v>
      </c>
      <c r="E321" s="122">
        <v>0.16700000000000001</v>
      </c>
      <c r="F321" s="185"/>
    </row>
    <row r="322" spans="1:6" ht="13.8" x14ac:dyDescent="0.3">
      <c r="A322" s="163" t="s">
        <v>7703</v>
      </c>
      <c r="B322" s="1" t="s">
        <v>323</v>
      </c>
      <c r="C322" s="108">
        <v>54536</v>
      </c>
      <c r="D322" s="108">
        <v>25859</v>
      </c>
      <c r="E322" s="122">
        <v>0.23899999999999999</v>
      </c>
      <c r="F322" s="185"/>
    </row>
    <row r="323" spans="1:6" ht="13.8" x14ac:dyDescent="0.3">
      <c r="A323" s="163" t="s">
        <v>7703</v>
      </c>
      <c r="B323" s="1" t="s">
        <v>327</v>
      </c>
      <c r="C323" s="108">
        <v>53179</v>
      </c>
      <c r="D323" s="108">
        <v>23525</v>
      </c>
      <c r="E323" s="122">
        <v>0.27900000000000003</v>
      </c>
      <c r="F323" s="185"/>
    </row>
    <row r="324" spans="1:6" ht="13.8" x14ac:dyDescent="0.3">
      <c r="A324" s="163" t="s">
        <v>7703</v>
      </c>
      <c r="B324" s="1" t="s">
        <v>329</v>
      </c>
      <c r="C324" s="108">
        <v>60833</v>
      </c>
      <c r="D324" s="108">
        <v>27653</v>
      </c>
      <c r="E324" s="122">
        <v>0.105</v>
      </c>
      <c r="F324" s="185"/>
    </row>
    <row r="325" spans="1:6" ht="13.8" x14ac:dyDescent="0.3">
      <c r="A325" s="163" t="s">
        <v>7703</v>
      </c>
      <c r="B325" s="1" t="s">
        <v>330</v>
      </c>
      <c r="C325" s="108">
        <v>175680</v>
      </c>
      <c r="D325" s="108">
        <v>56005</v>
      </c>
      <c r="E325" s="122">
        <v>2.1999999999999999E-2</v>
      </c>
      <c r="F325" s="185"/>
    </row>
    <row r="326" spans="1:6" ht="13.8" x14ac:dyDescent="0.3">
      <c r="A326" s="163" t="s">
        <v>7703</v>
      </c>
      <c r="B326" s="1" t="s">
        <v>331</v>
      </c>
      <c r="C326" s="108">
        <v>65000</v>
      </c>
      <c r="D326" s="108">
        <v>34300</v>
      </c>
      <c r="E326" s="122">
        <v>0.30499999999999999</v>
      </c>
      <c r="F326" s="185"/>
    </row>
    <row r="327" spans="1:6" ht="13.8" x14ac:dyDescent="0.3">
      <c r="A327" s="163" t="s">
        <v>7703</v>
      </c>
      <c r="B327" s="1" t="s">
        <v>332</v>
      </c>
      <c r="C327" s="108">
        <v>126685</v>
      </c>
      <c r="D327" s="108">
        <v>48230</v>
      </c>
      <c r="E327" s="122">
        <v>7.4999999999999997E-2</v>
      </c>
      <c r="F327" s="185"/>
    </row>
    <row r="328" spans="1:6" ht="13.8" x14ac:dyDescent="0.3">
      <c r="A328" s="163" t="s">
        <v>7703</v>
      </c>
      <c r="B328" s="1" t="s">
        <v>334</v>
      </c>
      <c r="C328" s="108">
        <v>191667</v>
      </c>
      <c r="D328" s="108">
        <v>135759</v>
      </c>
      <c r="E328" s="122">
        <v>7.0000000000000001E-3</v>
      </c>
      <c r="F328" s="185"/>
    </row>
    <row r="329" spans="1:6" ht="13.8" x14ac:dyDescent="0.3">
      <c r="A329" s="163" t="s">
        <v>7703</v>
      </c>
      <c r="B329" s="1" t="s">
        <v>336</v>
      </c>
      <c r="C329" s="108">
        <v>88725</v>
      </c>
      <c r="D329" s="108">
        <v>39693</v>
      </c>
      <c r="E329" s="122">
        <v>0.129</v>
      </c>
      <c r="F329" s="185"/>
    </row>
    <row r="330" spans="1:6" ht="13.8" x14ac:dyDescent="0.3">
      <c r="A330" s="163" t="s">
        <v>7703</v>
      </c>
      <c r="B330" s="1" t="s">
        <v>333</v>
      </c>
      <c r="C330" s="108">
        <v>57083</v>
      </c>
      <c r="D330" s="108">
        <v>24020</v>
      </c>
      <c r="E330" s="122">
        <v>8.7999999999999995E-2</v>
      </c>
      <c r="F330" s="185"/>
    </row>
    <row r="331" spans="1:6" ht="13.8" x14ac:dyDescent="0.3">
      <c r="A331" s="163" t="s">
        <v>7703</v>
      </c>
      <c r="B331" s="1" t="s">
        <v>335</v>
      </c>
      <c r="C331" s="108">
        <v>99676</v>
      </c>
      <c r="D331" s="108">
        <v>40074</v>
      </c>
      <c r="E331" s="122">
        <v>6.2E-2</v>
      </c>
      <c r="F331" s="185"/>
    </row>
    <row r="332" spans="1:6" ht="13.8" x14ac:dyDescent="0.3">
      <c r="A332" s="163" t="s">
        <v>7703</v>
      </c>
      <c r="B332" s="1" t="s">
        <v>337</v>
      </c>
      <c r="C332" s="108">
        <v>48661</v>
      </c>
      <c r="D332" s="108">
        <v>27341</v>
      </c>
      <c r="E332" s="122">
        <v>0.26500000000000001</v>
      </c>
      <c r="F332" s="185"/>
    </row>
    <row r="333" spans="1:6" ht="13.8" x14ac:dyDescent="0.3">
      <c r="A333" s="163" t="s">
        <v>7703</v>
      </c>
      <c r="B333" s="1" t="s">
        <v>338</v>
      </c>
      <c r="C333" s="108">
        <v>58438</v>
      </c>
      <c r="D333" s="108">
        <v>22065</v>
      </c>
      <c r="E333" s="122">
        <v>0.191</v>
      </c>
      <c r="F333" s="185"/>
    </row>
    <row r="334" spans="1:6" ht="13.8" x14ac:dyDescent="0.3">
      <c r="A334" s="163" t="s">
        <v>7703</v>
      </c>
      <c r="B334" s="1" t="s">
        <v>339</v>
      </c>
      <c r="C334" s="108">
        <v>44990</v>
      </c>
      <c r="D334" s="108">
        <v>29178</v>
      </c>
      <c r="E334" s="122">
        <v>0.251</v>
      </c>
      <c r="F334" s="185"/>
    </row>
    <row r="335" spans="1:6" ht="13.8" x14ac:dyDescent="0.3">
      <c r="A335" s="163" t="s">
        <v>7703</v>
      </c>
      <c r="B335" s="1" t="s">
        <v>340</v>
      </c>
      <c r="C335" s="108">
        <v>78750</v>
      </c>
      <c r="D335" s="108">
        <v>40038</v>
      </c>
      <c r="E335" s="122">
        <v>5.2999999999999999E-2</v>
      </c>
      <c r="F335" s="185"/>
    </row>
    <row r="336" spans="1:6" ht="13.8" x14ac:dyDescent="0.3">
      <c r="A336" s="163" t="s">
        <v>7703</v>
      </c>
      <c r="B336" s="1" t="s">
        <v>341</v>
      </c>
      <c r="C336" s="108">
        <v>41250</v>
      </c>
      <c r="D336" s="108">
        <v>33926</v>
      </c>
      <c r="E336" s="122">
        <v>0.29799999999999999</v>
      </c>
      <c r="F336" s="185"/>
    </row>
    <row r="337" spans="1:6" ht="13.8" x14ac:dyDescent="0.3">
      <c r="A337" s="163" t="s">
        <v>7703</v>
      </c>
      <c r="B337" s="1" t="s">
        <v>342</v>
      </c>
      <c r="C337" s="108">
        <v>36875</v>
      </c>
      <c r="D337" s="108">
        <v>15535</v>
      </c>
      <c r="E337" s="122">
        <v>0.23599999999999999</v>
      </c>
      <c r="F337" s="185"/>
    </row>
    <row r="338" spans="1:6" ht="13.8" x14ac:dyDescent="0.3">
      <c r="A338" s="163" t="s">
        <v>7703</v>
      </c>
      <c r="B338" s="1" t="s">
        <v>343</v>
      </c>
      <c r="C338" s="108">
        <v>59925</v>
      </c>
      <c r="D338" s="108">
        <v>27557</v>
      </c>
      <c r="E338" s="122">
        <v>0.248</v>
      </c>
      <c r="F338" s="185"/>
    </row>
    <row r="339" spans="1:6" ht="13.8" x14ac:dyDescent="0.3">
      <c r="A339" s="163" t="s">
        <v>7703</v>
      </c>
      <c r="B339" s="1" t="s">
        <v>344</v>
      </c>
      <c r="C339" s="108">
        <v>70644</v>
      </c>
      <c r="D339" s="108">
        <v>33128</v>
      </c>
      <c r="E339" s="122">
        <v>4.3999999999999997E-2</v>
      </c>
      <c r="F339" s="185"/>
    </row>
    <row r="340" spans="1:6" ht="13.8" x14ac:dyDescent="0.3">
      <c r="A340" s="163" t="s">
        <v>7703</v>
      </c>
      <c r="B340" s="1" t="s">
        <v>345</v>
      </c>
      <c r="C340" s="108">
        <v>72500</v>
      </c>
      <c r="D340" s="108">
        <v>26894</v>
      </c>
      <c r="E340" s="122">
        <v>0.27100000000000002</v>
      </c>
      <c r="F340" s="185"/>
    </row>
    <row r="341" spans="1:6" ht="13.8" x14ac:dyDescent="0.3">
      <c r="A341" s="163" t="s">
        <v>7703</v>
      </c>
      <c r="B341" s="1" t="s">
        <v>346</v>
      </c>
      <c r="C341" s="108">
        <v>65664</v>
      </c>
      <c r="D341" s="108">
        <v>24105</v>
      </c>
      <c r="E341" s="122">
        <v>0.27600000000000002</v>
      </c>
      <c r="F341" s="185"/>
    </row>
    <row r="342" spans="1:6" ht="13.8" x14ac:dyDescent="0.3">
      <c r="A342" s="163" t="s">
        <v>7703</v>
      </c>
      <c r="B342" s="1" t="s">
        <v>347</v>
      </c>
      <c r="C342" s="108">
        <v>116774</v>
      </c>
      <c r="D342" s="108">
        <v>49362</v>
      </c>
      <c r="E342" s="122">
        <v>0</v>
      </c>
      <c r="F342" s="185"/>
    </row>
    <row r="343" spans="1:6" ht="13.8" x14ac:dyDescent="0.3">
      <c r="A343" s="163" t="s">
        <v>7703</v>
      </c>
      <c r="B343" s="1" t="s">
        <v>348</v>
      </c>
      <c r="C343" s="108">
        <v>67500</v>
      </c>
      <c r="D343" s="108">
        <v>22827</v>
      </c>
      <c r="E343" s="122">
        <v>0.161</v>
      </c>
      <c r="F343" s="185"/>
    </row>
    <row r="344" spans="1:6" ht="13.8" x14ac:dyDescent="0.3">
      <c r="A344" s="163" t="s">
        <v>7703</v>
      </c>
      <c r="B344" s="1" t="s">
        <v>349</v>
      </c>
      <c r="C344" s="108">
        <v>83977</v>
      </c>
      <c r="D344" s="108">
        <v>32827</v>
      </c>
      <c r="E344" s="122">
        <v>0.1</v>
      </c>
      <c r="F344" s="185"/>
    </row>
    <row r="345" spans="1:6" ht="13.8" x14ac:dyDescent="0.3">
      <c r="A345" s="163" t="s">
        <v>7703</v>
      </c>
      <c r="B345" s="1" t="s">
        <v>350</v>
      </c>
      <c r="C345" s="108">
        <v>58703</v>
      </c>
      <c r="D345" s="108">
        <v>23857</v>
      </c>
      <c r="E345" s="122">
        <v>0.23</v>
      </c>
      <c r="F345" s="185"/>
    </row>
    <row r="346" spans="1:6" ht="13.8" x14ac:dyDescent="0.3">
      <c r="A346" s="163" t="s">
        <v>7703</v>
      </c>
      <c r="B346" s="1" t="s">
        <v>351</v>
      </c>
      <c r="C346" s="108">
        <v>40119</v>
      </c>
      <c r="D346" s="108">
        <v>19795</v>
      </c>
      <c r="E346" s="122">
        <v>0.34799999999999998</v>
      </c>
      <c r="F346" s="185"/>
    </row>
    <row r="347" spans="1:6" ht="13.8" x14ac:dyDescent="0.3">
      <c r="A347" s="163" t="s">
        <v>7703</v>
      </c>
      <c r="B347" s="1" t="s">
        <v>352</v>
      </c>
      <c r="C347" s="108">
        <v>139750</v>
      </c>
      <c r="D347" s="108">
        <v>81197</v>
      </c>
      <c r="E347" s="122">
        <v>4.2000000000000003E-2</v>
      </c>
      <c r="F347" s="185"/>
    </row>
    <row r="348" spans="1:6" ht="13.8" x14ac:dyDescent="0.3">
      <c r="A348" s="163" t="s">
        <v>7703</v>
      </c>
      <c r="B348" s="1" t="s">
        <v>353</v>
      </c>
      <c r="C348" s="108">
        <v>74688</v>
      </c>
      <c r="D348" s="108">
        <v>32158</v>
      </c>
      <c r="E348" s="122">
        <v>7.1999999999999995E-2</v>
      </c>
      <c r="F348" s="185"/>
    </row>
    <row r="349" spans="1:6" ht="13.8" x14ac:dyDescent="0.3">
      <c r="A349" s="163" t="s">
        <v>7703</v>
      </c>
      <c r="B349" s="1" t="s">
        <v>354</v>
      </c>
      <c r="C349" s="108">
        <v>66466</v>
      </c>
      <c r="D349" s="108">
        <v>25492</v>
      </c>
      <c r="E349" s="122">
        <v>0.11799999999999999</v>
      </c>
      <c r="F349" s="185"/>
    </row>
    <row r="350" spans="1:6" ht="13.8" x14ac:dyDescent="0.3">
      <c r="A350" s="163" t="s">
        <v>7703</v>
      </c>
      <c r="B350" s="1" t="s">
        <v>355</v>
      </c>
      <c r="C350" s="108">
        <v>50417</v>
      </c>
      <c r="D350" s="108">
        <v>28221</v>
      </c>
      <c r="E350" s="122">
        <v>0.189</v>
      </c>
      <c r="F350" s="185"/>
    </row>
    <row r="351" spans="1:6" ht="13.8" x14ac:dyDescent="0.3">
      <c r="A351" s="163" t="s">
        <v>7703</v>
      </c>
      <c r="B351" s="1" t="s">
        <v>356</v>
      </c>
      <c r="C351" s="108">
        <v>109861</v>
      </c>
      <c r="D351" s="108">
        <v>45629</v>
      </c>
      <c r="E351" s="122">
        <v>3.1E-2</v>
      </c>
      <c r="F351" s="185"/>
    </row>
    <row r="352" spans="1:6" ht="13.8" x14ac:dyDescent="0.3">
      <c r="A352" s="163" t="s">
        <v>7703</v>
      </c>
      <c r="B352" s="1" t="s">
        <v>357</v>
      </c>
      <c r="C352" s="108">
        <v>81875</v>
      </c>
      <c r="D352" s="108">
        <v>30878</v>
      </c>
      <c r="E352" s="122">
        <v>0.121</v>
      </c>
      <c r="F352" s="185"/>
    </row>
    <row r="353" spans="1:6" ht="13.8" x14ac:dyDescent="0.3">
      <c r="A353" s="163" t="s">
        <v>7703</v>
      </c>
      <c r="B353" s="1" t="s">
        <v>358</v>
      </c>
      <c r="C353" s="108">
        <v>82935</v>
      </c>
      <c r="D353" s="108">
        <v>30007</v>
      </c>
      <c r="E353" s="122">
        <v>4.7E-2</v>
      </c>
      <c r="F353" s="185"/>
    </row>
    <row r="354" spans="1:6" ht="13.8" x14ac:dyDescent="0.3">
      <c r="A354" s="163" t="s">
        <v>7703</v>
      </c>
      <c r="B354" s="1" t="s">
        <v>359</v>
      </c>
      <c r="C354" s="108">
        <v>68988</v>
      </c>
      <c r="D354" s="108">
        <v>26292</v>
      </c>
      <c r="E354" s="122">
        <v>0.28199999999999997</v>
      </c>
      <c r="F354" s="185"/>
    </row>
    <row r="355" spans="1:6" ht="13.8" x14ac:dyDescent="0.3">
      <c r="A355" s="163" t="s">
        <v>7703</v>
      </c>
      <c r="B355" s="1" t="s">
        <v>360</v>
      </c>
      <c r="C355" s="108">
        <v>66250</v>
      </c>
      <c r="D355" s="108">
        <v>28091</v>
      </c>
      <c r="E355" s="122">
        <v>0.185</v>
      </c>
      <c r="F355" s="185"/>
    </row>
    <row r="356" spans="1:6" ht="13.8" x14ac:dyDescent="0.3">
      <c r="A356" s="163" t="s">
        <v>7703</v>
      </c>
      <c r="B356" s="1" t="s">
        <v>361</v>
      </c>
      <c r="C356" s="108">
        <v>75000</v>
      </c>
      <c r="D356" s="108">
        <v>28499</v>
      </c>
      <c r="E356" s="122">
        <v>0.114</v>
      </c>
      <c r="F356" s="185"/>
    </row>
    <row r="357" spans="1:6" ht="13.8" x14ac:dyDescent="0.3">
      <c r="A357" s="163" t="s">
        <v>7703</v>
      </c>
      <c r="B357" s="1" t="s">
        <v>362</v>
      </c>
      <c r="C357" s="108">
        <v>88264</v>
      </c>
      <c r="D357" s="108">
        <v>42766</v>
      </c>
      <c r="E357" s="122">
        <v>0.129</v>
      </c>
      <c r="F357" s="185"/>
    </row>
    <row r="358" spans="1:6" ht="13.8" x14ac:dyDescent="0.3">
      <c r="A358" s="163" t="s">
        <v>7703</v>
      </c>
      <c r="B358" s="1" t="s">
        <v>363</v>
      </c>
      <c r="C358" s="108">
        <v>40417</v>
      </c>
      <c r="D358" s="108">
        <v>14152</v>
      </c>
      <c r="E358" s="122">
        <v>0.42199999999999999</v>
      </c>
      <c r="F358" s="185"/>
    </row>
    <row r="359" spans="1:6" ht="13.8" x14ac:dyDescent="0.3">
      <c r="A359" s="163" t="s">
        <v>7703</v>
      </c>
      <c r="B359" s="1" t="s">
        <v>364</v>
      </c>
      <c r="C359" s="108">
        <v>25956</v>
      </c>
      <c r="D359" s="108">
        <v>17923</v>
      </c>
      <c r="E359" s="122">
        <v>0.41599999999999998</v>
      </c>
      <c r="F359" s="185"/>
    </row>
    <row r="360" spans="1:6" ht="13.8" x14ac:dyDescent="0.3">
      <c r="A360" s="163" t="s">
        <v>7703</v>
      </c>
      <c r="B360" s="1" t="s">
        <v>365</v>
      </c>
      <c r="C360" s="108">
        <v>184821</v>
      </c>
      <c r="D360" s="108">
        <v>65309</v>
      </c>
      <c r="E360" s="122">
        <v>0.03</v>
      </c>
      <c r="F360" s="185"/>
    </row>
    <row r="361" spans="1:6" ht="13.8" x14ac:dyDescent="0.3">
      <c r="A361" s="163" t="s">
        <v>7703</v>
      </c>
      <c r="B361" s="1" t="s">
        <v>366</v>
      </c>
      <c r="C361" s="108">
        <v>80114</v>
      </c>
      <c r="D361" s="108">
        <v>41516</v>
      </c>
      <c r="E361" s="122">
        <v>4.9000000000000002E-2</v>
      </c>
      <c r="F361" s="185"/>
    </row>
    <row r="362" spans="1:6" ht="13.8" x14ac:dyDescent="0.3">
      <c r="A362" s="163" t="s">
        <v>7703</v>
      </c>
      <c r="B362" s="1" t="s">
        <v>367</v>
      </c>
      <c r="C362" s="108">
        <v>48023</v>
      </c>
      <c r="D362" s="108">
        <v>22927</v>
      </c>
      <c r="E362" s="122">
        <v>0.28699999999999998</v>
      </c>
      <c r="F362" s="185"/>
    </row>
    <row r="363" spans="1:6" ht="13.8" x14ac:dyDescent="0.3">
      <c r="A363" s="163" t="s">
        <v>7703</v>
      </c>
      <c r="B363" s="1" t="s">
        <v>368</v>
      </c>
      <c r="C363" s="108">
        <v>65938</v>
      </c>
      <c r="D363" s="108">
        <v>16315</v>
      </c>
      <c r="E363" s="122">
        <v>0.247</v>
      </c>
      <c r="F363" s="185"/>
    </row>
    <row r="364" spans="1:6" ht="13.8" x14ac:dyDescent="0.3">
      <c r="A364" s="163" t="s">
        <v>7703</v>
      </c>
      <c r="B364" s="1" t="s">
        <v>369</v>
      </c>
      <c r="C364" s="108">
        <v>91250</v>
      </c>
      <c r="D364" s="108">
        <v>49079</v>
      </c>
      <c r="E364" s="122">
        <v>0.11600000000000001</v>
      </c>
      <c r="F364" s="185"/>
    </row>
    <row r="365" spans="1:6" ht="13.8" x14ac:dyDescent="0.3">
      <c r="A365" s="163" t="s">
        <v>7703</v>
      </c>
      <c r="B365" s="1" t="s">
        <v>370</v>
      </c>
      <c r="C365" s="108">
        <v>64457</v>
      </c>
      <c r="D365" s="108">
        <v>30304</v>
      </c>
      <c r="E365" s="122">
        <v>0.187</v>
      </c>
      <c r="F365" s="185"/>
    </row>
    <row r="366" spans="1:6" ht="13.8" x14ac:dyDescent="0.3">
      <c r="A366" s="163" t="s">
        <v>7703</v>
      </c>
      <c r="B366" s="1" t="s">
        <v>463</v>
      </c>
      <c r="C366" s="108">
        <v>32063</v>
      </c>
      <c r="D366" s="108">
        <v>18150</v>
      </c>
      <c r="E366" s="122">
        <v>0.435</v>
      </c>
      <c r="F366" s="185"/>
    </row>
    <row r="367" spans="1:6" ht="13.8" x14ac:dyDescent="0.3">
      <c r="A367" s="163" t="s">
        <v>7703</v>
      </c>
      <c r="B367" s="1" t="s">
        <v>371</v>
      </c>
      <c r="C367" s="108">
        <v>59531</v>
      </c>
      <c r="D367" s="108">
        <v>26595</v>
      </c>
      <c r="E367" s="122">
        <v>0.186</v>
      </c>
      <c r="F367" s="185"/>
    </row>
    <row r="368" spans="1:6" ht="13.8" x14ac:dyDescent="0.3">
      <c r="A368" s="163" t="s">
        <v>7703</v>
      </c>
      <c r="B368" s="1" t="s">
        <v>372</v>
      </c>
      <c r="C368" s="108">
        <v>136591</v>
      </c>
      <c r="D368" s="108">
        <v>58488</v>
      </c>
      <c r="E368" s="122">
        <v>5.1999999999999998E-2</v>
      </c>
      <c r="F368" s="185"/>
    </row>
    <row r="369" spans="1:6" ht="13.8" x14ac:dyDescent="0.3">
      <c r="A369" s="163" t="s">
        <v>7703</v>
      </c>
      <c r="B369" s="1" t="s">
        <v>373</v>
      </c>
      <c r="C369" s="108">
        <v>64107</v>
      </c>
      <c r="D369" s="108">
        <v>25837</v>
      </c>
      <c r="E369" s="122">
        <v>0.112</v>
      </c>
      <c r="F369" s="185"/>
    </row>
    <row r="370" spans="1:6" ht="13.8" x14ac:dyDescent="0.3">
      <c r="A370" s="163" t="s">
        <v>7703</v>
      </c>
      <c r="B370" s="1" t="s">
        <v>374</v>
      </c>
      <c r="C370" s="108">
        <v>68194</v>
      </c>
      <c r="D370" s="108">
        <v>28087</v>
      </c>
      <c r="E370" s="122">
        <v>0.224</v>
      </c>
      <c r="F370" s="185"/>
    </row>
    <row r="371" spans="1:6" ht="13.8" x14ac:dyDescent="0.3">
      <c r="A371" s="163" t="s">
        <v>7703</v>
      </c>
      <c r="B371" s="1" t="s">
        <v>376</v>
      </c>
      <c r="C371" s="108">
        <v>90625</v>
      </c>
      <c r="D371" s="108">
        <v>29124</v>
      </c>
      <c r="E371" s="122">
        <v>0.112</v>
      </c>
      <c r="F371" s="185"/>
    </row>
    <row r="372" spans="1:6" ht="13.8" x14ac:dyDescent="0.3">
      <c r="A372" s="163" t="s">
        <v>7703</v>
      </c>
      <c r="B372" s="1" t="s">
        <v>377</v>
      </c>
      <c r="C372" s="108">
        <v>48750</v>
      </c>
      <c r="D372" s="108">
        <v>25247</v>
      </c>
      <c r="E372" s="122">
        <v>0.24199999999999999</v>
      </c>
      <c r="F372" s="185"/>
    </row>
    <row r="373" spans="1:6" ht="13.8" x14ac:dyDescent="0.3">
      <c r="A373" s="163" t="s">
        <v>7703</v>
      </c>
      <c r="B373" s="1" t="s">
        <v>378</v>
      </c>
      <c r="C373" s="108">
        <v>49091</v>
      </c>
      <c r="D373" s="108">
        <v>24428</v>
      </c>
      <c r="E373" s="122">
        <v>0.24199999999999999</v>
      </c>
      <c r="F373" s="185"/>
    </row>
    <row r="374" spans="1:6" ht="13.8" x14ac:dyDescent="0.3">
      <c r="A374" s="163" t="s">
        <v>7703</v>
      </c>
      <c r="B374" s="1" t="s">
        <v>379</v>
      </c>
      <c r="C374" s="108">
        <v>19833</v>
      </c>
      <c r="D374" s="108">
        <v>23766</v>
      </c>
      <c r="E374" s="122">
        <v>0.308</v>
      </c>
      <c r="F374" s="185"/>
    </row>
    <row r="375" spans="1:6" ht="13.8" x14ac:dyDescent="0.3">
      <c r="A375" s="163" t="s">
        <v>7703</v>
      </c>
      <c r="B375" s="1" t="s">
        <v>380</v>
      </c>
      <c r="C375" s="108">
        <v>41841</v>
      </c>
      <c r="D375" s="108">
        <v>23257</v>
      </c>
      <c r="E375" s="122">
        <v>0.25900000000000001</v>
      </c>
      <c r="F375" s="185"/>
    </row>
    <row r="376" spans="1:6" ht="13.8" x14ac:dyDescent="0.3">
      <c r="A376" s="163" t="s">
        <v>7703</v>
      </c>
      <c r="B376" s="1" t="s">
        <v>381</v>
      </c>
      <c r="C376" s="108">
        <v>39306</v>
      </c>
      <c r="D376" s="108">
        <v>20566</v>
      </c>
      <c r="E376" s="122">
        <v>0.48099999999999998</v>
      </c>
      <c r="F376" s="185"/>
    </row>
    <row r="377" spans="1:6" ht="13.8" x14ac:dyDescent="0.3">
      <c r="A377" s="163" t="s">
        <v>7703</v>
      </c>
      <c r="B377" s="1" t="s">
        <v>382</v>
      </c>
      <c r="C377" s="108">
        <v>54306</v>
      </c>
      <c r="D377" s="108">
        <v>23311</v>
      </c>
      <c r="E377" s="122">
        <v>0.22800000000000001</v>
      </c>
      <c r="F377" s="185"/>
    </row>
    <row r="378" spans="1:6" ht="13.8" x14ac:dyDescent="0.3">
      <c r="A378" s="163" t="s">
        <v>7703</v>
      </c>
      <c r="B378" s="1" t="s">
        <v>383</v>
      </c>
      <c r="C378" s="108">
        <v>66362</v>
      </c>
      <c r="D378" s="108">
        <v>28787</v>
      </c>
      <c r="E378" s="122">
        <v>0.153</v>
      </c>
      <c r="F378" s="185"/>
    </row>
    <row r="379" spans="1:6" ht="13.8" x14ac:dyDescent="0.3">
      <c r="A379" s="163" t="s">
        <v>7703</v>
      </c>
      <c r="B379" s="1" t="s">
        <v>384</v>
      </c>
      <c r="C379" s="108">
        <v>40938</v>
      </c>
      <c r="D379" s="108">
        <v>26060</v>
      </c>
      <c r="E379" s="122">
        <v>0.13200000000000001</v>
      </c>
      <c r="F379" s="185"/>
    </row>
    <row r="380" spans="1:6" ht="13.8" x14ac:dyDescent="0.3">
      <c r="A380" s="163" t="s">
        <v>7703</v>
      </c>
      <c r="B380" s="1" t="s">
        <v>385</v>
      </c>
      <c r="C380" s="108">
        <v>55096</v>
      </c>
      <c r="D380" s="108">
        <v>24563</v>
      </c>
      <c r="E380" s="122">
        <v>0.20300000000000001</v>
      </c>
      <c r="F380" s="185"/>
    </row>
    <row r="381" spans="1:6" ht="13.8" x14ac:dyDescent="0.3">
      <c r="A381" s="163" t="s">
        <v>7703</v>
      </c>
      <c r="B381" s="1" t="s">
        <v>386</v>
      </c>
      <c r="C381" s="108">
        <v>181477</v>
      </c>
      <c r="D381" s="108">
        <v>77758</v>
      </c>
      <c r="E381" s="122">
        <v>2.5999999999999999E-2</v>
      </c>
      <c r="F381" s="185"/>
    </row>
    <row r="382" spans="1:6" ht="13.8" x14ac:dyDescent="0.3">
      <c r="A382" s="163" t="s">
        <v>7703</v>
      </c>
      <c r="B382" s="1" t="s">
        <v>387</v>
      </c>
      <c r="C382" s="108">
        <v>39583</v>
      </c>
      <c r="D382" s="108">
        <v>30734</v>
      </c>
      <c r="E382" s="122">
        <v>0.27100000000000002</v>
      </c>
      <c r="F382" s="185"/>
    </row>
    <row r="383" spans="1:6" ht="13.8" x14ac:dyDescent="0.3">
      <c r="A383" s="163" t="s">
        <v>7703</v>
      </c>
      <c r="B383" s="1" t="s">
        <v>388</v>
      </c>
      <c r="C383" s="108">
        <v>99000</v>
      </c>
      <c r="D383" s="108">
        <v>30839</v>
      </c>
      <c r="E383" s="122">
        <v>0.10199999999999999</v>
      </c>
      <c r="F383" s="185"/>
    </row>
    <row r="384" spans="1:6" ht="13.8" x14ac:dyDescent="0.3">
      <c r="A384" s="163" t="s">
        <v>7703</v>
      </c>
      <c r="B384" s="1" t="s">
        <v>389</v>
      </c>
      <c r="C384" s="108">
        <v>45305</v>
      </c>
      <c r="D384" s="108">
        <v>17349</v>
      </c>
      <c r="E384" s="122">
        <v>0.38300000000000001</v>
      </c>
      <c r="F384" s="185"/>
    </row>
    <row r="385" spans="1:6" ht="13.8" x14ac:dyDescent="0.3">
      <c r="A385" s="163" t="s">
        <v>7703</v>
      </c>
      <c r="B385" s="1" t="s">
        <v>390</v>
      </c>
      <c r="C385" s="108">
        <v>84786</v>
      </c>
      <c r="D385" s="108">
        <v>34358</v>
      </c>
      <c r="E385" s="122">
        <v>0.115</v>
      </c>
      <c r="F385" s="185"/>
    </row>
    <row r="386" spans="1:6" ht="13.8" x14ac:dyDescent="0.3">
      <c r="A386" s="163" t="s">
        <v>7703</v>
      </c>
      <c r="B386" s="1" t="s">
        <v>391</v>
      </c>
      <c r="C386" s="108">
        <v>29417</v>
      </c>
      <c r="D386" s="108">
        <v>16308</v>
      </c>
      <c r="E386" s="122">
        <v>0.45700000000000002</v>
      </c>
      <c r="F386" s="185"/>
    </row>
    <row r="387" spans="1:6" ht="13.8" x14ac:dyDescent="0.3">
      <c r="A387" s="163" t="s">
        <v>7703</v>
      </c>
      <c r="B387" s="1" t="s">
        <v>392</v>
      </c>
      <c r="C387" s="108">
        <v>82099</v>
      </c>
      <c r="D387" s="108">
        <v>34131</v>
      </c>
      <c r="E387" s="122">
        <v>8.7999999999999995E-2</v>
      </c>
      <c r="F387" s="185"/>
    </row>
    <row r="388" spans="1:6" ht="13.8" x14ac:dyDescent="0.3">
      <c r="A388" s="163" t="s">
        <v>7703</v>
      </c>
      <c r="B388" s="1" t="s">
        <v>393</v>
      </c>
      <c r="C388" s="108">
        <v>46418</v>
      </c>
      <c r="D388" s="108">
        <v>21135</v>
      </c>
      <c r="E388" s="122">
        <v>0.32100000000000001</v>
      </c>
      <c r="F388" s="185"/>
    </row>
    <row r="389" spans="1:6" ht="13.8" x14ac:dyDescent="0.3">
      <c r="A389" s="163" t="s">
        <v>7703</v>
      </c>
      <c r="B389" s="1" t="s">
        <v>394</v>
      </c>
      <c r="C389" s="108">
        <v>52321</v>
      </c>
      <c r="D389" s="108">
        <v>24535</v>
      </c>
      <c r="E389" s="122">
        <v>0.25900000000000001</v>
      </c>
      <c r="F389" s="185"/>
    </row>
    <row r="390" spans="1:6" ht="13.8" x14ac:dyDescent="0.3">
      <c r="A390" s="163" t="s">
        <v>7703</v>
      </c>
      <c r="B390" s="1" t="s">
        <v>395</v>
      </c>
      <c r="C390" s="108">
        <v>59286</v>
      </c>
      <c r="D390" s="108">
        <v>27930</v>
      </c>
      <c r="E390" s="122">
        <v>0.26300000000000001</v>
      </c>
      <c r="F390" s="185"/>
    </row>
    <row r="391" spans="1:6" ht="13.8" x14ac:dyDescent="0.3">
      <c r="A391" s="163" t="s">
        <v>7703</v>
      </c>
      <c r="B391" s="1" t="s">
        <v>396</v>
      </c>
      <c r="C391" s="108">
        <v>75417</v>
      </c>
      <c r="D391" s="108">
        <v>27728</v>
      </c>
      <c r="E391" s="122">
        <v>0.156</v>
      </c>
      <c r="F391" s="185"/>
    </row>
    <row r="392" spans="1:6" ht="13.8" x14ac:dyDescent="0.3">
      <c r="A392" s="163" t="s">
        <v>7703</v>
      </c>
      <c r="B392" s="1" t="s">
        <v>397</v>
      </c>
      <c r="C392" s="108">
        <v>73354</v>
      </c>
      <c r="D392" s="108">
        <v>27685</v>
      </c>
      <c r="E392" s="122">
        <v>0.14399999999999999</v>
      </c>
      <c r="F392" s="185"/>
    </row>
    <row r="393" spans="1:6" ht="13.8" x14ac:dyDescent="0.3">
      <c r="A393" s="163" t="s">
        <v>7703</v>
      </c>
      <c r="B393" s="1" t="s">
        <v>398</v>
      </c>
      <c r="C393" s="108">
        <v>63750</v>
      </c>
      <c r="D393" s="108">
        <v>24206</v>
      </c>
      <c r="E393" s="122">
        <v>9.8000000000000004E-2</v>
      </c>
      <c r="F393" s="185"/>
    </row>
    <row r="394" spans="1:6" ht="13.8" x14ac:dyDescent="0.3">
      <c r="A394" s="163" t="s">
        <v>7703</v>
      </c>
      <c r="B394" s="1" t="s">
        <v>399</v>
      </c>
      <c r="C394" s="108">
        <v>62222</v>
      </c>
      <c r="D394" s="108">
        <v>27135</v>
      </c>
      <c r="E394" s="122">
        <v>0.19800000000000001</v>
      </c>
      <c r="F394" s="185"/>
    </row>
    <row r="395" spans="1:6" ht="13.8" x14ac:dyDescent="0.3">
      <c r="A395" s="163" t="s">
        <v>7703</v>
      </c>
      <c r="B395" s="1" t="s">
        <v>401</v>
      </c>
      <c r="C395" s="108">
        <v>120294</v>
      </c>
      <c r="D395" s="108">
        <v>46007</v>
      </c>
      <c r="E395" s="122">
        <v>4.2000000000000003E-2</v>
      </c>
      <c r="F395" s="185"/>
    </row>
    <row r="396" spans="1:6" ht="13.8" x14ac:dyDescent="0.3">
      <c r="A396" s="163" t="s">
        <v>7703</v>
      </c>
      <c r="B396" s="1" t="s">
        <v>400</v>
      </c>
      <c r="C396" s="108">
        <v>66630</v>
      </c>
      <c r="D396" s="108">
        <v>28182</v>
      </c>
      <c r="E396" s="122">
        <v>0.20799999999999999</v>
      </c>
      <c r="F396" s="185"/>
    </row>
    <row r="397" spans="1:6" ht="13.8" x14ac:dyDescent="0.3">
      <c r="A397" s="163" t="s">
        <v>7703</v>
      </c>
      <c r="B397" s="1" t="s">
        <v>375</v>
      </c>
      <c r="C397" s="108">
        <v>64219</v>
      </c>
      <c r="D397" s="108">
        <v>37508</v>
      </c>
      <c r="E397" s="122">
        <v>0.13800000000000001</v>
      </c>
      <c r="F397" s="185"/>
    </row>
    <row r="398" spans="1:6" ht="13.8" x14ac:dyDescent="0.3">
      <c r="A398" s="163" t="s">
        <v>7703</v>
      </c>
      <c r="B398" s="1" t="s">
        <v>402</v>
      </c>
      <c r="C398" s="108">
        <v>97969</v>
      </c>
      <c r="D398" s="108">
        <v>56477</v>
      </c>
      <c r="E398" s="122">
        <v>0.17399999999999999</v>
      </c>
      <c r="F398" s="185"/>
    </row>
    <row r="399" spans="1:6" ht="13.8" x14ac:dyDescent="0.3">
      <c r="A399" s="163" t="s">
        <v>7703</v>
      </c>
      <c r="B399" s="1" t="s">
        <v>403</v>
      </c>
      <c r="C399" s="108">
        <v>46379</v>
      </c>
      <c r="D399" s="108">
        <v>23563</v>
      </c>
      <c r="E399" s="122">
        <v>0.13800000000000001</v>
      </c>
      <c r="F399" s="185"/>
    </row>
    <row r="400" spans="1:6" ht="13.8" x14ac:dyDescent="0.3">
      <c r="A400" s="163" t="s">
        <v>7703</v>
      </c>
      <c r="B400" s="1" t="s">
        <v>404</v>
      </c>
      <c r="C400" s="108">
        <v>57125</v>
      </c>
      <c r="D400" s="108">
        <v>20678</v>
      </c>
      <c r="E400" s="122">
        <v>0.25</v>
      </c>
      <c r="F400" s="185"/>
    </row>
    <row r="401" spans="1:6" ht="13.8" x14ac:dyDescent="0.3">
      <c r="A401" s="163" t="s">
        <v>7703</v>
      </c>
      <c r="B401" s="1" t="s">
        <v>405</v>
      </c>
      <c r="C401" s="108">
        <v>59766</v>
      </c>
      <c r="D401" s="108">
        <v>27281</v>
      </c>
      <c r="E401" s="122">
        <v>0.253</v>
      </c>
      <c r="F401" s="185"/>
    </row>
    <row r="402" spans="1:6" ht="13.8" x14ac:dyDescent="0.3">
      <c r="A402" s="163" t="s">
        <v>7703</v>
      </c>
      <c r="B402" s="1" t="s">
        <v>406</v>
      </c>
      <c r="C402" s="108">
        <v>68333</v>
      </c>
      <c r="D402" s="108">
        <v>25261</v>
      </c>
      <c r="E402" s="122">
        <v>0.182</v>
      </c>
      <c r="F402" s="185"/>
    </row>
    <row r="403" spans="1:6" ht="13.8" x14ac:dyDescent="0.3">
      <c r="A403" s="163" t="s">
        <v>7703</v>
      </c>
      <c r="B403" s="1" t="s">
        <v>407</v>
      </c>
      <c r="C403" s="108">
        <v>55259</v>
      </c>
      <c r="D403" s="108">
        <v>25657</v>
      </c>
      <c r="E403" s="122">
        <v>0.34799999999999998</v>
      </c>
      <c r="F403" s="185"/>
    </row>
    <row r="404" spans="1:6" ht="13.8" x14ac:dyDescent="0.3">
      <c r="A404" s="163" t="s">
        <v>7703</v>
      </c>
      <c r="B404" s="1" t="s">
        <v>408</v>
      </c>
      <c r="C404" s="108">
        <v>68646</v>
      </c>
      <c r="D404" s="108">
        <v>21932</v>
      </c>
      <c r="E404" s="122">
        <v>0.27800000000000002</v>
      </c>
      <c r="F404" s="185"/>
    </row>
    <row r="405" spans="1:6" ht="13.8" x14ac:dyDescent="0.3">
      <c r="A405" s="163" t="s">
        <v>7703</v>
      </c>
      <c r="B405" s="1" t="s">
        <v>409</v>
      </c>
      <c r="C405" s="108">
        <v>57500</v>
      </c>
      <c r="D405" s="108">
        <v>27573</v>
      </c>
      <c r="E405" s="122">
        <v>0.13900000000000001</v>
      </c>
      <c r="F405" s="185"/>
    </row>
    <row r="406" spans="1:6" ht="13.8" x14ac:dyDescent="0.3">
      <c r="A406" s="163" t="s">
        <v>7703</v>
      </c>
      <c r="B406" s="1" t="s">
        <v>410</v>
      </c>
      <c r="C406" s="108">
        <v>148089</v>
      </c>
      <c r="D406" s="108">
        <v>56346</v>
      </c>
      <c r="E406" s="122">
        <v>0.03</v>
      </c>
      <c r="F406" s="185"/>
    </row>
    <row r="407" spans="1:6" ht="13.8" x14ac:dyDescent="0.3">
      <c r="A407" s="163" t="s">
        <v>7703</v>
      </c>
      <c r="B407" s="1" t="s">
        <v>411</v>
      </c>
      <c r="C407" s="108">
        <v>105577</v>
      </c>
      <c r="D407" s="108">
        <v>42093</v>
      </c>
      <c r="E407" s="122">
        <v>5.8000000000000003E-2</v>
      </c>
      <c r="F407" s="185"/>
    </row>
    <row r="408" spans="1:6" ht="13.8" x14ac:dyDescent="0.3">
      <c r="A408" s="163" t="s">
        <v>7703</v>
      </c>
      <c r="B408" s="1" t="s">
        <v>412</v>
      </c>
      <c r="C408" s="108">
        <v>34625</v>
      </c>
      <c r="D408" s="108">
        <v>12177</v>
      </c>
      <c r="E408" s="122">
        <v>0.34300000000000003</v>
      </c>
      <c r="F408" s="185"/>
    </row>
    <row r="409" spans="1:6" ht="13.8" x14ac:dyDescent="0.3">
      <c r="A409" s="163" t="s">
        <v>7703</v>
      </c>
      <c r="B409" s="1" t="s">
        <v>413</v>
      </c>
      <c r="C409" s="108">
        <v>43250</v>
      </c>
      <c r="D409" s="108">
        <v>19895</v>
      </c>
      <c r="E409" s="122">
        <v>0.45200000000000001</v>
      </c>
      <c r="F409" s="185"/>
    </row>
    <row r="410" spans="1:6" ht="13.8" x14ac:dyDescent="0.3">
      <c r="A410" s="163" t="s">
        <v>7703</v>
      </c>
      <c r="B410" s="1" t="s">
        <v>414</v>
      </c>
      <c r="C410" s="108">
        <v>84899</v>
      </c>
      <c r="D410" s="108">
        <v>38424</v>
      </c>
      <c r="E410" s="122">
        <v>6.5000000000000002E-2</v>
      </c>
      <c r="F410" s="185"/>
    </row>
    <row r="411" spans="1:6" ht="13.8" x14ac:dyDescent="0.3">
      <c r="A411" s="163" t="s">
        <v>7703</v>
      </c>
      <c r="B411" s="1" t="s">
        <v>415</v>
      </c>
      <c r="C411" s="108">
        <v>84792</v>
      </c>
      <c r="D411" s="108">
        <v>23632</v>
      </c>
      <c r="E411" s="122">
        <v>0.19800000000000001</v>
      </c>
      <c r="F411" s="185"/>
    </row>
    <row r="412" spans="1:6" ht="13.8" x14ac:dyDescent="0.3">
      <c r="A412" s="163" t="s">
        <v>7703</v>
      </c>
      <c r="B412" s="1" t="s">
        <v>416</v>
      </c>
      <c r="C412" s="108">
        <v>53403</v>
      </c>
      <c r="D412" s="108">
        <v>22134</v>
      </c>
      <c r="E412" s="122">
        <v>0.23200000000000001</v>
      </c>
      <c r="F412" s="185"/>
    </row>
    <row r="413" spans="1:6" ht="13.8" x14ac:dyDescent="0.3">
      <c r="A413" s="163" t="s">
        <v>7703</v>
      </c>
      <c r="B413" s="1" t="s">
        <v>417</v>
      </c>
      <c r="C413" s="108">
        <v>80375</v>
      </c>
      <c r="D413" s="108">
        <v>28240</v>
      </c>
      <c r="E413" s="122">
        <v>0.13300000000000001</v>
      </c>
      <c r="F413" s="185"/>
    </row>
    <row r="414" spans="1:6" ht="13.8" x14ac:dyDescent="0.3">
      <c r="A414" s="163" t="s">
        <v>7703</v>
      </c>
      <c r="B414" s="1" t="s">
        <v>418</v>
      </c>
      <c r="C414" s="108">
        <v>58889</v>
      </c>
      <c r="D414" s="108">
        <v>23947</v>
      </c>
      <c r="E414" s="122">
        <v>0.129</v>
      </c>
      <c r="F414" s="185"/>
    </row>
    <row r="415" spans="1:6" ht="13.8" x14ac:dyDescent="0.3">
      <c r="A415" s="163" t="s">
        <v>7703</v>
      </c>
      <c r="B415" s="1" t="s">
        <v>419</v>
      </c>
      <c r="C415" s="108">
        <v>62446</v>
      </c>
      <c r="D415" s="108">
        <v>26131</v>
      </c>
      <c r="E415" s="122">
        <v>0.13300000000000001</v>
      </c>
      <c r="F415" s="185"/>
    </row>
    <row r="416" spans="1:6" ht="13.8" x14ac:dyDescent="0.3">
      <c r="A416" s="163" t="s">
        <v>7703</v>
      </c>
      <c r="B416" s="1" t="s">
        <v>420</v>
      </c>
      <c r="C416" s="108">
        <v>75928</v>
      </c>
      <c r="D416" s="108">
        <v>31144</v>
      </c>
      <c r="E416" s="122">
        <v>0.185</v>
      </c>
      <c r="F416" s="185"/>
    </row>
    <row r="417" spans="1:6" ht="13.8" x14ac:dyDescent="0.3">
      <c r="A417" s="163" t="s">
        <v>7703</v>
      </c>
      <c r="B417" s="1" t="s">
        <v>421</v>
      </c>
      <c r="C417" s="108">
        <v>91944</v>
      </c>
      <c r="D417" s="108">
        <v>29912</v>
      </c>
      <c r="E417" s="122">
        <v>3.9E-2</v>
      </c>
      <c r="F417" s="185"/>
    </row>
    <row r="418" spans="1:6" ht="13.8" x14ac:dyDescent="0.3">
      <c r="A418" s="163" t="s">
        <v>7703</v>
      </c>
      <c r="B418" s="1" t="s">
        <v>422</v>
      </c>
      <c r="C418" s="108">
        <v>52240</v>
      </c>
      <c r="D418" s="108">
        <v>31829</v>
      </c>
      <c r="E418" s="122">
        <v>0.14299999999999999</v>
      </c>
      <c r="F418" s="185"/>
    </row>
    <row r="419" spans="1:6" ht="13.8" x14ac:dyDescent="0.3">
      <c r="A419" s="163" t="s">
        <v>7703</v>
      </c>
      <c r="B419" s="1" t="s">
        <v>423</v>
      </c>
      <c r="C419" s="108">
        <v>72546</v>
      </c>
      <c r="D419" s="108">
        <v>23606</v>
      </c>
      <c r="E419" s="122">
        <v>0.224</v>
      </c>
      <c r="F419" s="185"/>
    </row>
    <row r="420" spans="1:6" ht="13.8" x14ac:dyDescent="0.3">
      <c r="A420" s="163" t="s">
        <v>7703</v>
      </c>
      <c r="B420" s="1" t="s">
        <v>424</v>
      </c>
      <c r="C420" s="108">
        <v>78750</v>
      </c>
      <c r="D420" s="108">
        <v>28718</v>
      </c>
      <c r="E420" s="122">
        <v>0.13600000000000001</v>
      </c>
      <c r="F420" s="185"/>
    </row>
    <row r="421" spans="1:6" ht="13.8" x14ac:dyDescent="0.3">
      <c r="A421" s="163" t="s">
        <v>7703</v>
      </c>
      <c r="B421" s="1" t="s">
        <v>425</v>
      </c>
      <c r="C421" s="108">
        <v>48875</v>
      </c>
      <c r="D421" s="108">
        <v>23709</v>
      </c>
      <c r="E421" s="122">
        <v>0.23599999999999999</v>
      </c>
      <c r="F421" s="185"/>
    </row>
    <row r="422" spans="1:6" ht="13.8" x14ac:dyDescent="0.3">
      <c r="A422" s="163" t="s">
        <v>7703</v>
      </c>
      <c r="B422" s="1" t="s">
        <v>426</v>
      </c>
      <c r="C422" s="108">
        <v>68438</v>
      </c>
      <c r="D422" s="108">
        <v>40146</v>
      </c>
      <c r="E422" s="122">
        <v>0.113</v>
      </c>
      <c r="F422" s="185"/>
    </row>
    <row r="423" spans="1:6" ht="13.8" x14ac:dyDescent="0.3">
      <c r="A423" s="163" t="s">
        <v>7703</v>
      </c>
      <c r="B423" s="1" t="s">
        <v>427</v>
      </c>
      <c r="C423" s="108">
        <v>149519</v>
      </c>
      <c r="D423" s="108">
        <v>75572</v>
      </c>
      <c r="E423" s="122">
        <v>4.3999999999999997E-2</v>
      </c>
      <c r="F423" s="185"/>
    </row>
    <row r="424" spans="1:6" ht="13.8" x14ac:dyDescent="0.3">
      <c r="A424" s="163" t="s">
        <v>7703</v>
      </c>
      <c r="B424" s="1" t="s">
        <v>428</v>
      </c>
      <c r="C424" s="108">
        <v>48542</v>
      </c>
      <c r="D424" s="108">
        <v>17401</v>
      </c>
      <c r="E424" s="122">
        <v>0.38600000000000001</v>
      </c>
      <c r="F424" s="185"/>
    </row>
    <row r="425" spans="1:6" ht="13.8" x14ac:dyDescent="0.3">
      <c r="A425" s="163" t="s">
        <v>7703</v>
      </c>
      <c r="B425" s="1" t="s">
        <v>429</v>
      </c>
      <c r="C425" s="108">
        <v>74375</v>
      </c>
      <c r="D425" s="108">
        <v>26700</v>
      </c>
      <c r="E425" s="122">
        <v>0.20499999999999999</v>
      </c>
      <c r="F425" s="185"/>
    </row>
    <row r="426" spans="1:6" ht="13.8" x14ac:dyDescent="0.3">
      <c r="A426" s="163" t="s">
        <v>7703</v>
      </c>
      <c r="B426" s="1" t="s">
        <v>430</v>
      </c>
      <c r="C426" s="108">
        <v>55714</v>
      </c>
      <c r="D426" s="108">
        <v>34848</v>
      </c>
      <c r="E426" s="122">
        <v>0.20899999999999999</v>
      </c>
      <c r="F426" s="185"/>
    </row>
    <row r="427" spans="1:6" ht="13.8" x14ac:dyDescent="0.3">
      <c r="A427" s="163" t="s">
        <v>7703</v>
      </c>
      <c r="B427" s="1" t="s">
        <v>431</v>
      </c>
      <c r="C427" s="108">
        <v>71466</v>
      </c>
      <c r="D427" s="108">
        <v>29044</v>
      </c>
      <c r="E427" s="122">
        <v>8.2000000000000003E-2</v>
      </c>
      <c r="F427" s="185"/>
    </row>
    <row r="428" spans="1:6" ht="13.8" x14ac:dyDescent="0.3">
      <c r="A428" s="163" t="s">
        <v>7703</v>
      </c>
      <c r="B428" s="1" t="s">
        <v>432</v>
      </c>
      <c r="C428" s="108">
        <v>65634</v>
      </c>
      <c r="D428" s="108">
        <v>33974</v>
      </c>
      <c r="E428" s="122">
        <v>0.15</v>
      </c>
      <c r="F428" s="185"/>
    </row>
    <row r="429" spans="1:6" ht="13.8" x14ac:dyDescent="0.3">
      <c r="A429" s="163" t="s">
        <v>7703</v>
      </c>
      <c r="B429" s="1" t="s">
        <v>433</v>
      </c>
      <c r="C429" s="108">
        <v>57288</v>
      </c>
      <c r="D429" s="108">
        <v>25255</v>
      </c>
      <c r="E429" s="122">
        <v>0.28499999999999998</v>
      </c>
      <c r="F429" s="185"/>
    </row>
    <row r="430" spans="1:6" ht="13.8" x14ac:dyDescent="0.3">
      <c r="A430" s="163" t="s">
        <v>7703</v>
      </c>
      <c r="B430" s="1" t="s">
        <v>434</v>
      </c>
      <c r="C430" s="108">
        <v>63162</v>
      </c>
      <c r="D430" s="108">
        <v>28240</v>
      </c>
      <c r="E430" s="122">
        <v>0.13100000000000001</v>
      </c>
      <c r="F430" s="185"/>
    </row>
    <row r="431" spans="1:6" ht="13.8" x14ac:dyDescent="0.3">
      <c r="A431" s="163" t="s">
        <v>7703</v>
      </c>
      <c r="B431" s="1" t="s">
        <v>435</v>
      </c>
      <c r="C431" s="108">
        <v>69429</v>
      </c>
      <c r="D431" s="108">
        <v>35852</v>
      </c>
      <c r="E431" s="122">
        <v>0.10100000000000001</v>
      </c>
      <c r="F431" s="185"/>
    </row>
    <row r="432" spans="1:6" ht="13.8" x14ac:dyDescent="0.3">
      <c r="A432" s="163" t="s">
        <v>7703</v>
      </c>
      <c r="B432" s="1" t="s">
        <v>436</v>
      </c>
      <c r="C432" s="108">
        <v>98163</v>
      </c>
      <c r="D432" s="108">
        <v>40865</v>
      </c>
      <c r="E432" s="122">
        <v>6.0999999999999999E-2</v>
      </c>
      <c r="F432" s="185"/>
    </row>
    <row r="433" spans="1:6" ht="13.8" x14ac:dyDescent="0.3">
      <c r="A433" s="163" t="s">
        <v>7703</v>
      </c>
      <c r="B433" s="1" t="s">
        <v>437</v>
      </c>
      <c r="C433" s="108">
        <v>64119</v>
      </c>
      <c r="D433" s="108">
        <v>29478</v>
      </c>
      <c r="E433" s="122">
        <v>0.123</v>
      </c>
      <c r="F433" s="185"/>
    </row>
    <row r="434" spans="1:6" ht="13.8" x14ac:dyDescent="0.3">
      <c r="A434" s="163" t="s">
        <v>7703</v>
      </c>
      <c r="B434" s="1" t="s">
        <v>438</v>
      </c>
      <c r="C434" s="108">
        <v>49201</v>
      </c>
      <c r="D434" s="108">
        <v>8032</v>
      </c>
      <c r="E434" s="122">
        <v>0.28100000000000003</v>
      </c>
      <c r="F434" s="185"/>
    </row>
    <row r="435" spans="1:6" ht="13.8" x14ac:dyDescent="0.3">
      <c r="A435" s="163" t="s">
        <v>7703</v>
      </c>
      <c r="B435" s="1" t="s">
        <v>439</v>
      </c>
      <c r="C435" s="108">
        <v>70450</v>
      </c>
      <c r="D435" s="108">
        <v>27068</v>
      </c>
      <c r="E435" s="122">
        <v>0.13100000000000001</v>
      </c>
      <c r="F435" s="185"/>
    </row>
    <row r="436" spans="1:6" ht="13.8" x14ac:dyDescent="0.3">
      <c r="A436" s="163" t="s">
        <v>7703</v>
      </c>
      <c r="B436" s="1" t="s">
        <v>440</v>
      </c>
      <c r="C436" s="108">
        <v>74402</v>
      </c>
      <c r="D436" s="108">
        <v>33125</v>
      </c>
      <c r="E436" s="122">
        <v>0.12</v>
      </c>
      <c r="F436" s="185"/>
    </row>
    <row r="437" spans="1:6" ht="13.8" x14ac:dyDescent="0.3">
      <c r="A437" s="163" t="s">
        <v>7703</v>
      </c>
      <c r="B437" s="1" t="s">
        <v>441</v>
      </c>
      <c r="C437" s="108">
        <v>77917</v>
      </c>
      <c r="D437" s="108">
        <v>35945</v>
      </c>
      <c r="E437" s="122">
        <v>0.13500000000000001</v>
      </c>
      <c r="F437" s="185"/>
    </row>
    <row r="438" spans="1:6" ht="13.8" x14ac:dyDescent="0.3">
      <c r="A438" s="163" t="s">
        <v>7703</v>
      </c>
      <c r="B438" s="1" t="s">
        <v>442</v>
      </c>
      <c r="C438" s="108">
        <v>70000</v>
      </c>
      <c r="D438" s="108">
        <v>22829</v>
      </c>
      <c r="E438" s="122">
        <v>0.248</v>
      </c>
      <c r="F438" s="185"/>
    </row>
    <row r="439" spans="1:6" ht="13.8" x14ac:dyDescent="0.3">
      <c r="A439" s="163" t="s">
        <v>7703</v>
      </c>
      <c r="B439" s="1" t="s">
        <v>443</v>
      </c>
      <c r="C439" s="108">
        <v>51250</v>
      </c>
      <c r="D439" s="108">
        <v>26507</v>
      </c>
      <c r="E439" s="122">
        <v>0.182</v>
      </c>
      <c r="F439" s="185"/>
    </row>
    <row r="440" spans="1:6" ht="13.8" x14ac:dyDescent="0.3">
      <c r="A440" s="163" t="s">
        <v>7703</v>
      </c>
      <c r="B440" s="1" t="s">
        <v>444</v>
      </c>
      <c r="C440" s="108">
        <v>86202</v>
      </c>
      <c r="D440" s="108">
        <v>28696</v>
      </c>
      <c r="E440" s="122">
        <v>0.05</v>
      </c>
      <c r="F440" s="185"/>
    </row>
    <row r="441" spans="1:6" ht="13.8" x14ac:dyDescent="0.3">
      <c r="A441" s="163" t="s">
        <v>7703</v>
      </c>
      <c r="B441" s="1" t="s">
        <v>445</v>
      </c>
      <c r="C441" s="108">
        <v>130227</v>
      </c>
      <c r="D441" s="108">
        <v>49355</v>
      </c>
      <c r="E441" s="122">
        <v>0.02</v>
      </c>
      <c r="F441" s="185"/>
    </row>
  </sheetData>
  <sheetProtection algorithmName="SHA-512" hashValue="zzgEHBJC6/ZbQa+vSLbI5y9Mn1gAPEHr3XyUbf6nUplbm1DFzfArWJCDnJIy+QsXPlRbsKkcYl7JHY8WwumPXQ==" saltValue="oNMcFpMH3wCCeOTv1ppnrA==" spinCount="100000" sheet="1" objects="1" scenarios="1"/>
  <autoFilter ref="A1:F441" xr:uid="{00000000-0001-0000-0D00-000000000000}"/>
  <conditionalFormatting sqref="A2:A441">
    <cfRule type="expression" dxfId="0" priority="15">
      <formula>#REF!&gt;=0.51</formula>
    </cfRule>
  </conditionalFormatting>
  <printOptions horizontalCentered="1"/>
  <pageMargins left="0.7" right="0.7" top="0.75" bottom="0.75" header="0.3" footer="0.3"/>
  <pageSetup orientation="portrait" verticalDpi="597"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theme="1"/>
  </sheetPr>
  <dimension ref="A1:I27"/>
  <sheetViews>
    <sheetView workbookViewId="0">
      <selection activeCell="H30" sqref="H30"/>
    </sheetView>
  </sheetViews>
  <sheetFormatPr defaultRowHeight="14.4" x14ac:dyDescent="0.3"/>
  <cols>
    <col min="1" max="1" width="21.6640625" bestFit="1" customWidth="1"/>
    <col min="2" max="2" width="11.109375" customWidth="1"/>
    <col min="3" max="3" width="14.109375" customWidth="1"/>
    <col min="4" max="4" width="14.33203125" customWidth="1"/>
    <col min="7" max="7" width="9.6640625" style="73" bestFit="1" customWidth="1"/>
    <col min="8" max="8" width="11.6640625" style="73" bestFit="1" customWidth="1"/>
  </cols>
  <sheetData>
    <row r="1" spans="1:9" x14ac:dyDescent="0.3">
      <c r="A1" s="19" t="s">
        <v>464</v>
      </c>
      <c r="B1" s="19" t="s">
        <v>465</v>
      </c>
      <c r="C1" s="19" t="s">
        <v>466</v>
      </c>
      <c r="D1" s="19" t="s">
        <v>467</v>
      </c>
      <c r="G1" s="124" t="s">
        <v>465</v>
      </c>
      <c r="H1" s="124" t="s">
        <v>466</v>
      </c>
      <c r="I1" s="19" t="s">
        <v>467</v>
      </c>
    </row>
    <row r="2" spans="1:9" x14ac:dyDescent="0.3">
      <c r="A2" s="106">
        <f>1000000</f>
        <v>1000000</v>
      </c>
      <c r="B2" s="106">
        <f>1000000</f>
        <v>1000000</v>
      </c>
      <c r="C2" s="106">
        <f>1000000</f>
        <v>1000000</v>
      </c>
      <c r="D2" s="20">
        <v>1</v>
      </c>
      <c r="G2" s="121">
        <f>1</f>
        <v>1</v>
      </c>
      <c r="H2" s="121">
        <v>1</v>
      </c>
      <c r="I2" s="20">
        <v>25</v>
      </c>
    </row>
    <row r="3" spans="1:9" x14ac:dyDescent="0.3">
      <c r="A3" s="106">
        <f t="shared" ref="A3:A24" si="0">A4+600</f>
        <v>23800</v>
      </c>
      <c r="B3" s="106">
        <f t="shared" ref="B3:B10" si="1">B4+1200</f>
        <v>40900</v>
      </c>
      <c r="C3" s="106">
        <f t="shared" ref="C3:C10" si="2">C4+1000</f>
        <v>41400</v>
      </c>
      <c r="D3" s="20">
        <v>2</v>
      </c>
      <c r="G3" s="121">
        <v>0.374</v>
      </c>
      <c r="H3" s="121">
        <v>0.253</v>
      </c>
      <c r="I3" s="20">
        <v>24</v>
      </c>
    </row>
    <row r="4" spans="1:9" x14ac:dyDescent="0.3">
      <c r="A4" s="106">
        <f t="shared" si="0"/>
        <v>23200</v>
      </c>
      <c r="B4" s="106">
        <f t="shared" si="1"/>
        <v>39700</v>
      </c>
      <c r="C4" s="106">
        <f t="shared" si="2"/>
        <v>40400</v>
      </c>
      <c r="D4" s="20">
        <v>3</v>
      </c>
      <c r="G4" s="121">
        <f>G3-0.017</f>
        <v>0.35699999999999998</v>
      </c>
      <c r="H4" s="121">
        <f>H3-0.008</f>
        <v>0.245</v>
      </c>
      <c r="I4" s="20">
        <v>23</v>
      </c>
    </row>
    <row r="5" spans="1:9" x14ac:dyDescent="0.3">
      <c r="A5" s="106">
        <f t="shared" si="0"/>
        <v>22600</v>
      </c>
      <c r="B5" s="106">
        <f t="shared" si="1"/>
        <v>38500</v>
      </c>
      <c r="C5" s="106">
        <f t="shared" si="2"/>
        <v>39400</v>
      </c>
      <c r="D5" s="20">
        <v>4</v>
      </c>
      <c r="F5" s="106"/>
      <c r="G5" s="121">
        <f t="shared" ref="G5:G26" si="3">G4-0.017</f>
        <v>0.33999999999999997</v>
      </c>
      <c r="H5" s="121">
        <f t="shared" ref="H5:H26" si="4">H4-0.008</f>
        <v>0.23699999999999999</v>
      </c>
      <c r="I5" s="20">
        <v>22</v>
      </c>
    </row>
    <row r="6" spans="1:9" x14ac:dyDescent="0.3">
      <c r="A6" s="106">
        <f t="shared" si="0"/>
        <v>22000</v>
      </c>
      <c r="B6" s="106">
        <f t="shared" si="1"/>
        <v>37300</v>
      </c>
      <c r="C6" s="106">
        <f t="shared" si="2"/>
        <v>38400</v>
      </c>
      <c r="D6" s="20">
        <v>5</v>
      </c>
      <c r="G6" s="121">
        <f t="shared" si="3"/>
        <v>0.32299999999999995</v>
      </c>
      <c r="H6" s="121">
        <f t="shared" si="4"/>
        <v>0.22899999999999998</v>
      </c>
      <c r="I6" s="20">
        <v>21</v>
      </c>
    </row>
    <row r="7" spans="1:9" x14ac:dyDescent="0.3">
      <c r="A7" s="106">
        <f t="shared" si="0"/>
        <v>21400</v>
      </c>
      <c r="B7" s="106">
        <f t="shared" si="1"/>
        <v>36100</v>
      </c>
      <c r="C7" s="106">
        <f t="shared" si="2"/>
        <v>37400</v>
      </c>
      <c r="D7" s="20">
        <v>6</v>
      </c>
      <c r="G7" s="121">
        <f t="shared" si="3"/>
        <v>0.30599999999999994</v>
      </c>
      <c r="H7" s="121">
        <f t="shared" si="4"/>
        <v>0.22099999999999997</v>
      </c>
      <c r="I7" s="20">
        <v>20</v>
      </c>
    </row>
    <row r="8" spans="1:9" x14ac:dyDescent="0.3">
      <c r="A8" s="106">
        <f t="shared" si="0"/>
        <v>20800</v>
      </c>
      <c r="B8" s="106">
        <f t="shared" si="1"/>
        <v>34900</v>
      </c>
      <c r="C8" s="106">
        <f t="shared" si="2"/>
        <v>36400</v>
      </c>
      <c r="D8" s="20">
        <v>7</v>
      </c>
      <c r="G8" s="121">
        <f t="shared" si="3"/>
        <v>0.28899999999999992</v>
      </c>
      <c r="H8" s="121">
        <f t="shared" si="4"/>
        <v>0.21299999999999997</v>
      </c>
      <c r="I8" s="20">
        <v>19</v>
      </c>
    </row>
    <row r="9" spans="1:9" x14ac:dyDescent="0.3">
      <c r="A9" s="106">
        <f t="shared" si="0"/>
        <v>20200</v>
      </c>
      <c r="B9" s="106">
        <f t="shared" si="1"/>
        <v>33700</v>
      </c>
      <c r="C9" s="106">
        <f t="shared" si="2"/>
        <v>35400</v>
      </c>
      <c r="D9" s="20">
        <v>8</v>
      </c>
      <c r="G9" s="121">
        <f t="shared" si="3"/>
        <v>0.27199999999999991</v>
      </c>
      <c r="H9" s="121">
        <f t="shared" si="4"/>
        <v>0.20499999999999996</v>
      </c>
      <c r="I9" s="20">
        <v>18</v>
      </c>
    </row>
    <row r="10" spans="1:9" x14ac:dyDescent="0.3">
      <c r="A10" s="106">
        <f t="shared" si="0"/>
        <v>19600</v>
      </c>
      <c r="B10" s="106">
        <f t="shared" si="1"/>
        <v>32500</v>
      </c>
      <c r="C10" s="106">
        <f t="shared" si="2"/>
        <v>34400</v>
      </c>
      <c r="D10" s="20">
        <v>9</v>
      </c>
      <c r="G10" s="121">
        <f t="shared" si="3"/>
        <v>0.25499999999999989</v>
      </c>
      <c r="H10" s="121">
        <f t="shared" si="4"/>
        <v>0.19699999999999995</v>
      </c>
      <c r="I10" s="20">
        <v>17</v>
      </c>
    </row>
    <row r="11" spans="1:9" x14ac:dyDescent="0.3">
      <c r="A11" s="106">
        <f t="shared" si="0"/>
        <v>19000</v>
      </c>
      <c r="B11" s="106">
        <f>B12+1200</f>
        <v>31300</v>
      </c>
      <c r="C11" s="106">
        <f>C12+1000</f>
        <v>33400</v>
      </c>
      <c r="D11" s="20">
        <v>10</v>
      </c>
      <c r="G11" s="121">
        <f t="shared" si="3"/>
        <v>0.23799999999999988</v>
      </c>
      <c r="H11" s="121">
        <f t="shared" si="4"/>
        <v>0.18899999999999995</v>
      </c>
      <c r="I11" s="20">
        <v>16</v>
      </c>
    </row>
    <row r="12" spans="1:9" x14ac:dyDescent="0.3">
      <c r="A12" s="106">
        <f t="shared" si="0"/>
        <v>18400</v>
      </c>
      <c r="B12" s="106">
        <f t="shared" ref="B12:B24" si="5">B13+800</f>
        <v>30100</v>
      </c>
      <c r="C12" s="106">
        <f t="shared" ref="C12:C24" si="6">C13+800</f>
        <v>32400</v>
      </c>
      <c r="D12" s="20">
        <v>11</v>
      </c>
      <c r="G12" s="121">
        <f t="shared" si="3"/>
        <v>0.22099999999999986</v>
      </c>
      <c r="H12" s="121">
        <f t="shared" si="4"/>
        <v>0.18099999999999994</v>
      </c>
      <c r="I12" s="20">
        <v>15</v>
      </c>
    </row>
    <row r="13" spans="1:9" x14ac:dyDescent="0.3">
      <c r="A13" s="106">
        <f t="shared" si="0"/>
        <v>17800</v>
      </c>
      <c r="B13" s="106">
        <f t="shared" si="5"/>
        <v>29300</v>
      </c>
      <c r="C13" s="106">
        <f t="shared" si="6"/>
        <v>31600</v>
      </c>
      <c r="D13" s="20">
        <v>12</v>
      </c>
      <c r="G13" s="121">
        <f t="shared" si="3"/>
        <v>0.20399999999999985</v>
      </c>
      <c r="H13" s="121">
        <f t="shared" si="4"/>
        <v>0.17299999999999993</v>
      </c>
      <c r="I13" s="20">
        <v>14</v>
      </c>
    </row>
    <row r="14" spans="1:9" x14ac:dyDescent="0.3">
      <c r="A14" s="106">
        <f t="shared" si="0"/>
        <v>17200</v>
      </c>
      <c r="B14" s="106">
        <f t="shared" si="5"/>
        <v>28500</v>
      </c>
      <c r="C14" s="106">
        <f t="shared" si="6"/>
        <v>30800</v>
      </c>
      <c r="D14" s="20">
        <v>13</v>
      </c>
      <c r="G14" s="121">
        <f t="shared" si="3"/>
        <v>0.18699999999999983</v>
      </c>
      <c r="H14" s="121">
        <f t="shared" si="4"/>
        <v>0.16499999999999992</v>
      </c>
      <c r="I14" s="20">
        <v>13</v>
      </c>
    </row>
    <row r="15" spans="1:9" x14ac:dyDescent="0.3">
      <c r="A15" s="106">
        <f t="shared" si="0"/>
        <v>16600</v>
      </c>
      <c r="B15" s="106">
        <f t="shared" si="5"/>
        <v>27700</v>
      </c>
      <c r="C15" s="106">
        <f t="shared" si="6"/>
        <v>30000</v>
      </c>
      <c r="D15" s="20">
        <v>14</v>
      </c>
      <c r="G15" s="121">
        <f t="shared" si="3"/>
        <v>0.16999999999999982</v>
      </c>
      <c r="H15" s="121">
        <f t="shared" si="4"/>
        <v>0.15699999999999992</v>
      </c>
      <c r="I15" s="20">
        <v>12</v>
      </c>
    </row>
    <row r="16" spans="1:9" x14ac:dyDescent="0.3">
      <c r="A16" s="106">
        <f t="shared" si="0"/>
        <v>16000</v>
      </c>
      <c r="B16" s="106">
        <f t="shared" si="5"/>
        <v>26900</v>
      </c>
      <c r="C16" s="106">
        <f t="shared" si="6"/>
        <v>29200</v>
      </c>
      <c r="D16" s="20">
        <v>15</v>
      </c>
      <c r="G16" s="121">
        <f t="shared" si="3"/>
        <v>0.1529999999999998</v>
      </c>
      <c r="H16" s="121">
        <f t="shared" si="4"/>
        <v>0.14899999999999991</v>
      </c>
      <c r="I16" s="20">
        <v>11</v>
      </c>
    </row>
    <row r="17" spans="1:9" x14ac:dyDescent="0.3">
      <c r="A17" s="106">
        <f t="shared" si="0"/>
        <v>15400</v>
      </c>
      <c r="B17" s="106">
        <f t="shared" si="5"/>
        <v>26100</v>
      </c>
      <c r="C17" s="106">
        <f t="shared" si="6"/>
        <v>28400</v>
      </c>
      <c r="D17" s="20">
        <v>16</v>
      </c>
      <c r="G17" s="121">
        <f t="shared" si="3"/>
        <v>0.13599999999999979</v>
      </c>
      <c r="H17" s="121">
        <f t="shared" si="4"/>
        <v>0.1409999999999999</v>
      </c>
      <c r="I17" s="20">
        <v>10</v>
      </c>
    </row>
    <row r="18" spans="1:9" x14ac:dyDescent="0.3">
      <c r="A18" s="106">
        <f t="shared" si="0"/>
        <v>14800</v>
      </c>
      <c r="B18" s="106">
        <f t="shared" si="5"/>
        <v>25300</v>
      </c>
      <c r="C18" s="106">
        <f t="shared" si="6"/>
        <v>27600</v>
      </c>
      <c r="D18" s="20">
        <v>17</v>
      </c>
      <c r="G18" s="121">
        <f t="shared" si="3"/>
        <v>0.11899999999999979</v>
      </c>
      <c r="H18" s="121">
        <f t="shared" si="4"/>
        <v>0.1329999999999999</v>
      </c>
      <c r="I18" s="20">
        <v>9</v>
      </c>
    </row>
    <row r="19" spans="1:9" x14ac:dyDescent="0.3">
      <c r="A19" s="106">
        <f t="shared" si="0"/>
        <v>14200</v>
      </c>
      <c r="B19" s="106">
        <f t="shared" si="5"/>
        <v>24500</v>
      </c>
      <c r="C19" s="106">
        <f t="shared" si="6"/>
        <v>26800</v>
      </c>
      <c r="D19" s="20">
        <v>18</v>
      </c>
      <c r="G19" s="121">
        <f t="shared" si="3"/>
        <v>0.10199999999999979</v>
      </c>
      <c r="H19" s="121">
        <f t="shared" si="4"/>
        <v>0.12499999999999989</v>
      </c>
      <c r="I19" s="20">
        <v>8</v>
      </c>
    </row>
    <row r="20" spans="1:9" x14ac:dyDescent="0.3">
      <c r="A20" s="106">
        <f t="shared" si="0"/>
        <v>13600</v>
      </c>
      <c r="B20" s="106">
        <f t="shared" si="5"/>
        <v>23700</v>
      </c>
      <c r="C20" s="106">
        <f t="shared" si="6"/>
        <v>26000</v>
      </c>
      <c r="D20" s="20">
        <v>19</v>
      </c>
      <c r="G20" s="121">
        <f t="shared" si="3"/>
        <v>8.4999999999999784E-2</v>
      </c>
      <c r="H20" s="121">
        <f t="shared" si="4"/>
        <v>0.11699999999999988</v>
      </c>
      <c r="I20" s="20">
        <v>7</v>
      </c>
    </row>
    <row r="21" spans="1:9" x14ac:dyDescent="0.3">
      <c r="A21" s="106">
        <f t="shared" si="0"/>
        <v>13000</v>
      </c>
      <c r="B21" s="106">
        <f t="shared" si="5"/>
        <v>22900</v>
      </c>
      <c r="C21" s="106">
        <f t="shared" si="6"/>
        <v>25200</v>
      </c>
      <c r="D21" s="20">
        <v>20</v>
      </c>
      <c r="G21" s="121">
        <f t="shared" si="3"/>
        <v>6.7999999999999783E-2</v>
      </c>
      <c r="H21" s="121">
        <f t="shared" si="4"/>
        <v>0.10899999999999987</v>
      </c>
      <c r="I21" s="20">
        <v>6</v>
      </c>
    </row>
    <row r="22" spans="1:9" x14ac:dyDescent="0.3">
      <c r="A22" s="106">
        <f t="shared" si="0"/>
        <v>12400</v>
      </c>
      <c r="B22" s="106">
        <f t="shared" si="5"/>
        <v>22100</v>
      </c>
      <c r="C22" s="106">
        <f t="shared" si="6"/>
        <v>24400</v>
      </c>
      <c r="D22" s="20">
        <v>21</v>
      </c>
      <c r="G22" s="121">
        <f t="shared" si="3"/>
        <v>5.0999999999999782E-2</v>
      </c>
      <c r="H22" s="121">
        <f t="shared" si="4"/>
        <v>0.10099999999999987</v>
      </c>
      <c r="I22" s="20">
        <v>5</v>
      </c>
    </row>
    <row r="23" spans="1:9" x14ac:dyDescent="0.3">
      <c r="A23" s="106">
        <f t="shared" si="0"/>
        <v>11800</v>
      </c>
      <c r="B23" s="106">
        <f t="shared" si="5"/>
        <v>21300</v>
      </c>
      <c r="C23" s="106">
        <f t="shared" si="6"/>
        <v>23600</v>
      </c>
      <c r="D23" s="20">
        <v>22</v>
      </c>
      <c r="G23" s="121">
        <f t="shared" si="3"/>
        <v>3.399999999999978E-2</v>
      </c>
      <c r="H23" s="121">
        <f t="shared" si="4"/>
        <v>9.2999999999999861E-2</v>
      </c>
      <c r="I23" s="20">
        <v>4</v>
      </c>
    </row>
    <row r="24" spans="1:9" x14ac:dyDescent="0.3">
      <c r="A24" s="106">
        <f t="shared" si="0"/>
        <v>11200</v>
      </c>
      <c r="B24" s="106">
        <f t="shared" si="5"/>
        <v>20500</v>
      </c>
      <c r="C24" s="106">
        <f t="shared" si="6"/>
        <v>22800</v>
      </c>
      <c r="D24" s="20">
        <v>23</v>
      </c>
      <c r="G24" s="121">
        <f t="shared" si="3"/>
        <v>1.6999999999999779E-2</v>
      </c>
      <c r="H24" s="121">
        <f t="shared" si="4"/>
        <v>8.4999999999999853E-2</v>
      </c>
      <c r="I24" s="20">
        <v>3</v>
      </c>
    </row>
    <row r="25" spans="1:9" x14ac:dyDescent="0.3">
      <c r="A25" s="106">
        <f>A26+600</f>
        <v>10600</v>
      </c>
      <c r="B25" s="106">
        <f>B26+800</f>
        <v>19700</v>
      </c>
      <c r="C25" s="106">
        <f>C26+800</f>
        <v>22000</v>
      </c>
      <c r="D25" s="20">
        <v>24</v>
      </c>
      <c r="G25" s="121">
        <f t="shared" si="3"/>
        <v>-2.2204460492503131E-16</v>
      </c>
      <c r="H25" s="121">
        <f t="shared" si="4"/>
        <v>7.6999999999999846E-2</v>
      </c>
      <c r="I25" s="20">
        <v>2</v>
      </c>
    </row>
    <row r="26" spans="1:9" x14ac:dyDescent="0.3">
      <c r="A26" s="106">
        <v>10000</v>
      </c>
      <c r="B26" s="106">
        <v>18900</v>
      </c>
      <c r="C26" s="106">
        <v>21200</v>
      </c>
      <c r="D26" s="20">
        <v>25</v>
      </c>
      <c r="G26" s="121">
        <f t="shared" si="3"/>
        <v>-1.7000000000000223E-2</v>
      </c>
      <c r="H26" s="121">
        <f t="shared" si="4"/>
        <v>6.8999999999999839E-2</v>
      </c>
      <c r="I26" s="20">
        <v>1</v>
      </c>
    </row>
    <row r="27" spans="1:9" x14ac:dyDescent="0.3">
      <c r="H27" s="121"/>
    </row>
  </sheetData>
  <sheetProtection algorithmName="SHA-512" hashValue="BPZ8hIAyGYs40zRA+j7jSksp7aqZYCMupH6ZwOELym84QTYDMRB6+Z2teVWb0JgaInmrlcC7GM0HQv1PSJ0x/A==" saltValue="C5Pzu4Zv6d4QsCzSNhy1tg==" spinCount="100000" sheet="1" objects="1" scenarios="1"/>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1"/>
  </sheetPr>
  <dimension ref="A1:D441"/>
  <sheetViews>
    <sheetView workbookViewId="0">
      <selection activeCell="C2" sqref="C2:C441"/>
    </sheetView>
  </sheetViews>
  <sheetFormatPr defaultRowHeight="14.4" x14ac:dyDescent="0.3"/>
  <cols>
    <col min="1" max="1" width="23.109375" customWidth="1"/>
    <col min="2" max="2" width="18" bestFit="1" customWidth="1"/>
    <col min="3" max="3" width="12.6640625" style="78" bestFit="1" customWidth="1"/>
    <col min="4" max="4" width="11" style="77" bestFit="1" customWidth="1"/>
  </cols>
  <sheetData>
    <row r="1" spans="1:4" x14ac:dyDescent="0.3">
      <c r="A1" s="81" t="s">
        <v>6</v>
      </c>
      <c r="B1" s="81" t="s">
        <v>565</v>
      </c>
      <c r="C1" s="82" t="s">
        <v>1003</v>
      </c>
      <c r="D1" s="83" t="s">
        <v>1327</v>
      </c>
    </row>
    <row r="2" spans="1:4" x14ac:dyDescent="0.3">
      <c r="A2" s="74" t="s">
        <v>567</v>
      </c>
      <c r="B2" t="s">
        <v>7</v>
      </c>
      <c r="C2" s="79">
        <v>0.16999999999999998</v>
      </c>
      <c r="D2" s="77">
        <f>INDEX('Unemployment Rates'!$B$2:$B$96,MATCH(B2,'Unemployment Rates'!$A$2:$A$96,0))</f>
        <v>3.3000000000000002E-2</v>
      </c>
    </row>
    <row r="3" spans="1:4" x14ac:dyDescent="0.3">
      <c r="A3" s="74" t="s">
        <v>568</v>
      </c>
      <c r="B3" t="s">
        <v>7</v>
      </c>
      <c r="C3" s="79">
        <v>0.18</v>
      </c>
      <c r="D3" s="77">
        <f>INDEX('Unemployment Rates'!$B$2:$B$96,MATCH(B3,'Unemployment Rates'!$A$2:$A$96,0))</f>
        <v>3.3000000000000002E-2</v>
      </c>
    </row>
    <row r="4" spans="1:4" x14ac:dyDescent="0.3">
      <c r="A4" s="74" t="s">
        <v>569</v>
      </c>
      <c r="B4" t="s">
        <v>7</v>
      </c>
      <c r="C4" s="79">
        <v>0.22000000000000003</v>
      </c>
      <c r="D4" s="77">
        <f>INDEX('Unemployment Rates'!$B$2:$B$96,MATCH(B4,'Unemployment Rates'!$A$2:$A$96,0))</f>
        <v>3.3000000000000002E-2</v>
      </c>
    </row>
    <row r="5" spans="1:4" x14ac:dyDescent="0.3">
      <c r="A5" s="74" t="s">
        <v>570</v>
      </c>
      <c r="B5" t="s">
        <v>7</v>
      </c>
      <c r="C5" s="79">
        <v>0.2</v>
      </c>
      <c r="D5" s="77">
        <f>INDEX('Unemployment Rates'!$B$2:$B$96,MATCH(B5,'Unemployment Rates'!$A$2:$A$96,0))</f>
        <v>3.3000000000000002E-2</v>
      </c>
    </row>
    <row r="6" spans="1:4" x14ac:dyDescent="0.3">
      <c r="A6" s="74" t="s">
        <v>571</v>
      </c>
      <c r="B6" t="s">
        <v>7</v>
      </c>
      <c r="C6" s="79">
        <v>0.12000000000000001</v>
      </c>
      <c r="D6" s="77">
        <f>INDEX('Unemployment Rates'!$B$2:$B$96,MATCH(B6,'Unemployment Rates'!$A$2:$A$96,0))</f>
        <v>3.3000000000000002E-2</v>
      </c>
    </row>
    <row r="7" spans="1:4" x14ac:dyDescent="0.3">
      <c r="A7" s="75" t="s">
        <v>463</v>
      </c>
      <c r="B7" t="s">
        <v>7</v>
      </c>
      <c r="C7" s="79">
        <v>0.05</v>
      </c>
      <c r="D7" s="77">
        <f>INDEX('Unemployment Rates'!$B$2:$B$96,MATCH(B7,'Unemployment Rates'!$A$2:$A$96,0))</f>
        <v>3.3000000000000002E-2</v>
      </c>
    </row>
    <row r="8" spans="1:4" x14ac:dyDescent="0.3">
      <c r="A8" s="74" t="s">
        <v>572</v>
      </c>
      <c r="B8" t="s">
        <v>8</v>
      </c>
      <c r="C8" s="79">
        <v>0.16999999999999998</v>
      </c>
      <c r="D8" s="77">
        <f>INDEX('Unemployment Rates'!$B$2:$B$96,MATCH(B8,'Unemployment Rates'!$A$2:$A$96,0))</f>
        <v>3.2000000000000001E-2</v>
      </c>
    </row>
    <row r="9" spans="1:4" x14ac:dyDescent="0.3">
      <c r="A9" s="74" t="s">
        <v>573</v>
      </c>
      <c r="B9" t="s">
        <v>8</v>
      </c>
      <c r="C9" s="79">
        <v>0.22000000000000003</v>
      </c>
      <c r="D9" s="77">
        <f>INDEX('Unemployment Rates'!$B$2:$B$96,MATCH(B9,'Unemployment Rates'!$A$2:$A$96,0))</f>
        <v>3.2000000000000001E-2</v>
      </c>
    </row>
    <row r="10" spans="1:4" x14ac:dyDescent="0.3">
      <c r="A10" s="74" t="s">
        <v>574</v>
      </c>
      <c r="B10" t="s">
        <v>8</v>
      </c>
      <c r="C10" s="79">
        <v>0.14000000000000001</v>
      </c>
      <c r="D10" s="77">
        <f>INDEX('Unemployment Rates'!$B$2:$B$96,MATCH(B10,'Unemployment Rates'!$A$2:$A$96,0))</f>
        <v>3.2000000000000001E-2</v>
      </c>
    </row>
    <row r="11" spans="1:4" x14ac:dyDescent="0.3">
      <c r="A11" s="74" t="s">
        <v>575</v>
      </c>
      <c r="B11" t="s">
        <v>8</v>
      </c>
      <c r="C11" s="79">
        <v>0.14000000000000001</v>
      </c>
      <c r="D11" s="77">
        <f>INDEX('Unemployment Rates'!$B$2:$B$96,MATCH(B11,'Unemployment Rates'!$A$2:$A$96,0))</f>
        <v>3.2000000000000001E-2</v>
      </c>
    </row>
    <row r="12" spans="1:4" x14ac:dyDescent="0.3">
      <c r="A12" s="74" t="s">
        <v>576</v>
      </c>
      <c r="B12" t="s">
        <v>8</v>
      </c>
      <c r="C12" s="79">
        <v>0.16999999999999998</v>
      </c>
      <c r="D12" s="77">
        <f>INDEX('Unemployment Rates'!$B$2:$B$96,MATCH(B12,'Unemployment Rates'!$A$2:$A$96,0))</f>
        <v>3.2000000000000001E-2</v>
      </c>
    </row>
    <row r="13" spans="1:4" x14ac:dyDescent="0.3">
      <c r="A13" s="74" t="s">
        <v>577</v>
      </c>
      <c r="B13" t="s">
        <v>9</v>
      </c>
      <c r="C13" s="79">
        <v>0.11</v>
      </c>
      <c r="D13" s="77">
        <f>INDEX('Unemployment Rates'!$B$2:$B$96,MATCH(B13,'Unemployment Rates'!$A$2:$A$96,0))</f>
        <v>4.2999999999999997E-2</v>
      </c>
    </row>
    <row r="14" spans="1:4" x14ac:dyDescent="0.3">
      <c r="A14" s="74" t="s">
        <v>578</v>
      </c>
      <c r="B14" t="s">
        <v>9</v>
      </c>
      <c r="C14" s="79">
        <v>9.9999999999999992E-2</v>
      </c>
      <c r="D14" s="77">
        <f>INDEX('Unemployment Rates'!$B$2:$B$96,MATCH(B14,'Unemployment Rates'!$A$2:$A$96,0))</f>
        <v>4.2999999999999997E-2</v>
      </c>
    </row>
    <row r="15" spans="1:4" x14ac:dyDescent="0.3">
      <c r="A15" s="74" t="s">
        <v>579</v>
      </c>
      <c r="B15" t="s">
        <v>9</v>
      </c>
      <c r="C15" s="79">
        <v>9.0000000000000011E-2</v>
      </c>
      <c r="D15" s="77">
        <f>INDEX('Unemployment Rates'!$B$2:$B$96,MATCH(B15,'Unemployment Rates'!$A$2:$A$96,0))</f>
        <v>4.2999999999999997E-2</v>
      </c>
    </row>
    <row r="16" spans="1:4" x14ac:dyDescent="0.3">
      <c r="A16" s="74" t="s">
        <v>580</v>
      </c>
      <c r="B16" t="s">
        <v>10</v>
      </c>
      <c r="C16" s="79">
        <v>0.08</v>
      </c>
      <c r="D16" s="77">
        <f>INDEX('Unemployment Rates'!$B$2:$B$96,MATCH(B16,'Unemployment Rates'!$A$2:$A$96,0))</f>
        <v>4.3999999999999997E-2</v>
      </c>
    </row>
    <row r="17" spans="1:4" x14ac:dyDescent="0.3">
      <c r="A17" s="74" t="s">
        <v>581</v>
      </c>
      <c r="B17" t="s">
        <v>10</v>
      </c>
      <c r="C17" s="79">
        <v>0.05</v>
      </c>
      <c r="D17" s="77">
        <f>INDEX('Unemployment Rates'!$B$2:$B$96,MATCH(B17,'Unemployment Rates'!$A$2:$A$96,0))</f>
        <v>4.3999999999999997E-2</v>
      </c>
    </row>
    <row r="18" spans="1:4" x14ac:dyDescent="0.3">
      <c r="A18" s="74" t="s">
        <v>583</v>
      </c>
      <c r="B18" t="s">
        <v>11</v>
      </c>
      <c r="C18" s="79">
        <v>0.2</v>
      </c>
      <c r="D18" s="77">
        <f>INDEX('Unemployment Rates'!$B$2:$B$96,MATCH(B18,'Unemployment Rates'!$A$2:$A$96,0))</f>
        <v>3.1E-2</v>
      </c>
    </row>
    <row r="19" spans="1:4" x14ac:dyDescent="0.3">
      <c r="A19" s="74" t="s">
        <v>582</v>
      </c>
      <c r="B19" t="s">
        <v>11</v>
      </c>
      <c r="C19" s="79">
        <v>0.22000000000000003</v>
      </c>
      <c r="D19" s="77">
        <f>INDEX('Unemployment Rates'!$B$2:$B$96,MATCH(B19,'Unemployment Rates'!$A$2:$A$96,0))</f>
        <v>3.1E-2</v>
      </c>
    </row>
    <row r="20" spans="1:4" x14ac:dyDescent="0.3">
      <c r="A20" s="74" t="s">
        <v>584</v>
      </c>
      <c r="B20" t="s">
        <v>11</v>
      </c>
      <c r="C20" s="79">
        <v>0.22000000000000003</v>
      </c>
      <c r="D20" s="77">
        <f>INDEX('Unemployment Rates'!$B$2:$B$96,MATCH(B20,'Unemployment Rates'!$A$2:$A$96,0))</f>
        <v>3.1E-2</v>
      </c>
    </row>
    <row r="21" spans="1:4" x14ac:dyDescent="0.3">
      <c r="A21" s="74" t="s">
        <v>585</v>
      </c>
      <c r="B21" t="s">
        <v>11</v>
      </c>
      <c r="C21" s="79">
        <v>0.24</v>
      </c>
      <c r="D21" s="77">
        <f>INDEX('Unemployment Rates'!$B$2:$B$96,MATCH(B21,'Unemployment Rates'!$A$2:$A$96,0))</f>
        <v>3.1E-2</v>
      </c>
    </row>
    <row r="22" spans="1:4" x14ac:dyDescent="0.3">
      <c r="A22" s="74" t="s">
        <v>586</v>
      </c>
      <c r="B22" t="s">
        <v>11</v>
      </c>
      <c r="C22" s="79">
        <v>0.23000000000000004</v>
      </c>
      <c r="D22" s="77">
        <f>INDEX('Unemployment Rates'!$B$2:$B$96,MATCH(B22,'Unemployment Rates'!$A$2:$A$96,0))</f>
        <v>3.1E-2</v>
      </c>
    </row>
    <row r="23" spans="1:4" x14ac:dyDescent="0.3">
      <c r="A23" s="74" t="s">
        <v>587</v>
      </c>
      <c r="B23" t="s">
        <v>11</v>
      </c>
      <c r="C23" s="79">
        <v>0.21000000000000002</v>
      </c>
      <c r="D23" s="77">
        <f>INDEX('Unemployment Rates'!$B$2:$B$96,MATCH(B23,'Unemployment Rates'!$A$2:$A$96,0))</f>
        <v>3.1E-2</v>
      </c>
    </row>
    <row r="24" spans="1:4" x14ac:dyDescent="0.3">
      <c r="A24" s="74" t="s">
        <v>588</v>
      </c>
      <c r="B24" t="s">
        <v>11</v>
      </c>
      <c r="C24" s="79">
        <v>0.23000000000000004</v>
      </c>
      <c r="D24" s="77">
        <f>INDEX('Unemployment Rates'!$B$2:$B$96,MATCH(B24,'Unemployment Rates'!$A$2:$A$96,0))</f>
        <v>3.1E-2</v>
      </c>
    </row>
    <row r="25" spans="1:4" x14ac:dyDescent="0.3">
      <c r="A25" s="74" t="s">
        <v>589</v>
      </c>
      <c r="B25" t="s">
        <v>12</v>
      </c>
      <c r="C25" s="79">
        <v>0.16999999999999998</v>
      </c>
      <c r="D25" s="77">
        <f>INDEX('Unemployment Rates'!$B$2:$B$96,MATCH(B25,'Unemployment Rates'!$A$2:$A$96,0))</f>
        <v>3.5999999999999997E-2</v>
      </c>
    </row>
    <row r="26" spans="1:4" x14ac:dyDescent="0.3">
      <c r="A26" s="74" t="s">
        <v>590</v>
      </c>
      <c r="B26" t="s">
        <v>12</v>
      </c>
      <c r="C26" s="79">
        <v>0.22000000000000003</v>
      </c>
      <c r="D26" s="77">
        <f>INDEX('Unemployment Rates'!$B$2:$B$96,MATCH(B26,'Unemployment Rates'!$A$2:$A$96,0))</f>
        <v>3.5999999999999997E-2</v>
      </c>
    </row>
    <row r="27" spans="1:4" x14ac:dyDescent="0.3">
      <c r="A27" s="74" t="s">
        <v>591</v>
      </c>
      <c r="B27" t="s">
        <v>12</v>
      </c>
      <c r="C27" s="79">
        <v>0.15000000000000002</v>
      </c>
      <c r="D27" s="77">
        <f>INDEX('Unemployment Rates'!$B$2:$B$96,MATCH(B27,'Unemployment Rates'!$A$2:$A$96,0))</f>
        <v>3.5999999999999997E-2</v>
      </c>
    </row>
    <row r="28" spans="1:4" x14ac:dyDescent="0.3">
      <c r="A28" s="74" t="s">
        <v>592</v>
      </c>
      <c r="B28" t="s">
        <v>13</v>
      </c>
      <c r="C28" s="79">
        <v>9.0000000000000011E-2</v>
      </c>
      <c r="D28" s="77">
        <f>INDEX('Unemployment Rates'!$B$2:$B$96,MATCH(B28,'Unemployment Rates'!$A$2:$A$96,0))</f>
        <v>0.04</v>
      </c>
    </row>
    <row r="29" spans="1:4" x14ac:dyDescent="0.3">
      <c r="A29" s="74" t="s">
        <v>593</v>
      </c>
      <c r="B29" t="s">
        <v>13</v>
      </c>
      <c r="C29" s="79">
        <v>9.9999999999999992E-2</v>
      </c>
      <c r="D29" s="77">
        <f>INDEX('Unemployment Rates'!$B$2:$B$96,MATCH(B29,'Unemployment Rates'!$A$2:$A$96,0))</f>
        <v>0.04</v>
      </c>
    </row>
    <row r="30" spans="1:4" x14ac:dyDescent="0.3">
      <c r="A30" s="74" t="s">
        <v>594</v>
      </c>
      <c r="B30" t="s">
        <v>13</v>
      </c>
      <c r="C30" s="79">
        <v>0.15000000000000002</v>
      </c>
      <c r="D30" s="77">
        <f>INDEX('Unemployment Rates'!$B$2:$B$96,MATCH(B30,'Unemployment Rates'!$A$2:$A$96,0))</f>
        <v>0.04</v>
      </c>
    </row>
    <row r="31" spans="1:4" x14ac:dyDescent="0.3">
      <c r="A31" s="74" t="s">
        <v>595</v>
      </c>
      <c r="B31" t="s">
        <v>13</v>
      </c>
      <c r="C31" s="79">
        <v>6.9999999999999993E-2</v>
      </c>
      <c r="D31" s="77">
        <f>INDEX('Unemployment Rates'!$B$2:$B$96,MATCH(B31,'Unemployment Rates'!$A$2:$A$96,0))</f>
        <v>0.04</v>
      </c>
    </row>
    <row r="32" spans="1:4" x14ac:dyDescent="0.3">
      <c r="A32" s="74" t="s">
        <v>596</v>
      </c>
      <c r="B32" t="s">
        <v>13</v>
      </c>
      <c r="C32" s="79">
        <v>0.06</v>
      </c>
      <c r="D32" s="77">
        <f>INDEX('Unemployment Rates'!$B$2:$B$96,MATCH(B32,'Unemployment Rates'!$A$2:$A$96,0))</f>
        <v>0.04</v>
      </c>
    </row>
    <row r="33" spans="1:4" x14ac:dyDescent="0.3">
      <c r="A33" s="74" t="s">
        <v>598</v>
      </c>
      <c r="B33" t="s">
        <v>14</v>
      </c>
      <c r="C33" s="79">
        <v>0.21000000000000002</v>
      </c>
      <c r="D33" s="77">
        <f>INDEX('Unemployment Rates'!$B$2:$B$96,MATCH(B33,'Unemployment Rates'!$A$2:$A$96,0))</f>
        <v>0.03</v>
      </c>
    </row>
    <row r="34" spans="1:4" x14ac:dyDescent="0.3">
      <c r="A34" s="74" t="s">
        <v>597</v>
      </c>
      <c r="B34" t="s">
        <v>14</v>
      </c>
      <c r="C34" s="79">
        <v>0.15999999999999998</v>
      </c>
      <c r="D34" s="77">
        <f>INDEX('Unemployment Rates'!$B$2:$B$96,MATCH(B34,'Unemployment Rates'!$A$2:$A$96,0))</f>
        <v>0.03</v>
      </c>
    </row>
    <row r="35" spans="1:4" x14ac:dyDescent="0.3">
      <c r="A35" s="74" t="s">
        <v>599</v>
      </c>
      <c r="B35" t="s">
        <v>14</v>
      </c>
      <c r="C35" s="79">
        <v>0.14000000000000001</v>
      </c>
      <c r="D35" s="77">
        <f>INDEX('Unemployment Rates'!$B$2:$B$96,MATCH(B35,'Unemployment Rates'!$A$2:$A$96,0))</f>
        <v>0.03</v>
      </c>
    </row>
    <row r="36" spans="1:4" x14ac:dyDescent="0.3">
      <c r="A36" s="74" t="s">
        <v>601</v>
      </c>
      <c r="B36" t="s">
        <v>15</v>
      </c>
      <c r="C36" s="79">
        <v>0.13</v>
      </c>
      <c r="D36" s="77">
        <f>INDEX('Unemployment Rates'!$B$2:$B$96,MATCH(B36,'Unemployment Rates'!$A$2:$A$96,0))</f>
        <v>0.04</v>
      </c>
    </row>
    <row r="37" spans="1:4" x14ac:dyDescent="0.3">
      <c r="A37" s="74" t="s">
        <v>602</v>
      </c>
      <c r="B37" t="s">
        <v>15</v>
      </c>
      <c r="C37" s="79">
        <v>9.9999999999999992E-2</v>
      </c>
      <c r="D37" s="77">
        <f>INDEX('Unemployment Rates'!$B$2:$B$96,MATCH(B37,'Unemployment Rates'!$A$2:$A$96,0))</f>
        <v>0.04</v>
      </c>
    </row>
    <row r="38" spans="1:4" x14ac:dyDescent="0.3">
      <c r="A38" s="74" t="s">
        <v>600</v>
      </c>
      <c r="B38" t="s">
        <v>15</v>
      </c>
      <c r="C38" s="79">
        <v>0.15000000000000002</v>
      </c>
      <c r="D38" s="77">
        <f>INDEX('Unemployment Rates'!$B$2:$B$96,MATCH(B38,'Unemployment Rates'!$A$2:$A$96,0))</f>
        <v>0.04</v>
      </c>
    </row>
    <row r="39" spans="1:4" x14ac:dyDescent="0.3">
      <c r="A39" s="74" t="s">
        <v>603</v>
      </c>
      <c r="B39" t="s">
        <v>15</v>
      </c>
      <c r="C39" s="79">
        <v>0.23000000000000004</v>
      </c>
      <c r="D39" s="77">
        <f>INDEX('Unemployment Rates'!$B$2:$B$96,MATCH(B39,'Unemployment Rates'!$A$2:$A$96,0))</f>
        <v>0.04</v>
      </c>
    </row>
    <row r="40" spans="1:4" x14ac:dyDescent="0.3">
      <c r="A40" s="74" t="s">
        <v>604</v>
      </c>
      <c r="B40" t="s">
        <v>15</v>
      </c>
      <c r="C40" s="79">
        <v>0.12000000000000001</v>
      </c>
      <c r="D40" s="77">
        <f>INDEX('Unemployment Rates'!$B$2:$B$96,MATCH(B40,'Unemployment Rates'!$A$2:$A$96,0))</f>
        <v>0.04</v>
      </c>
    </row>
    <row r="41" spans="1:4" x14ac:dyDescent="0.3">
      <c r="A41" s="74" t="s">
        <v>605</v>
      </c>
      <c r="B41" t="s">
        <v>15</v>
      </c>
      <c r="C41" s="79">
        <v>9.9999999999999992E-2</v>
      </c>
      <c r="D41" s="77">
        <f>INDEX('Unemployment Rates'!$B$2:$B$96,MATCH(B41,'Unemployment Rates'!$A$2:$A$96,0))</f>
        <v>0.04</v>
      </c>
    </row>
    <row r="42" spans="1:4" x14ac:dyDescent="0.3">
      <c r="A42" s="74" t="s">
        <v>606</v>
      </c>
      <c r="B42" t="s">
        <v>15</v>
      </c>
      <c r="C42" s="79">
        <v>0.11</v>
      </c>
      <c r="D42" s="77">
        <f>INDEX('Unemployment Rates'!$B$2:$B$96,MATCH(B42,'Unemployment Rates'!$A$2:$A$96,0))</f>
        <v>0.04</v>
      </c>
    </row>
    <row r="43" spans="1:4" x14ac:dyDescent="0.3">
      <c r="A43" s="74" t="s">
        <v>607</v>
      </c>
      <c r="B43" t="s">
        <v>15</v>
      </c>
      <c r="C43" s="79">
        <v>0.2</v>
      </c>
      <c r="D43" s="77">
        <f>INDEX('Unemployment Rates'!$B$2:$B$96,MATCH(B43,'Unemployment Rates'!$A$2:$A$96,0))</f>
        <v>0.04</v>
      </c>
    </row>
    <row r="44" spans="1:4" x14ac:dyDescent="0.3">
      <c r="A44" s="74" t="s">
        <v>608</v>
      </c>
      <c r="B44" t="s">
        <v>15</v>
      </c>
      <c r="C44" s="79">
        <v>0.15999999999999998</v>
      </c>
      <c r="D44" s="77">
        <f>INDEX('Unemployment Rates'!$B$2:$B$96,MATCH(B44,'Unemployment Rates'!$A$2:$A$96,0))</f>
        <v>0.04</v>
      </c>
    </row>
    <row r="45" spans="1:4" x14ac:dyDescent="0.3">
      <c r="A45" s="74" t="s">
        <v>609</v>
      </c>
      <c r="B45" t="s">
        <v>16</v>
      </c>
      <c r="C45" s="79">
        <v>0.12000000000000001</v>
      </c>
      <c r="D45" s="77">
        <f>INDEX('Unemployment Rates'!$B$2:$B$96,MATCH(B45,'Unemployment Rates'!$A$2:$A$96,0))</f>
        <v>3.7999999999999999E-2</v>
      </c>
    </row>
    <row r="46" spans="1:4" x14ac:dyDescent="0.3">
      <c r="A46" s="74" t="s">
        <v>610</v>
      </c>
      <c r="B46" t="s">
        <v>16</v>
      </c>
      <c r="C46" s="79">
        <v>0.11</v>
      </c>
      <c r="D46" s="77">
        <f>INDEX('Unemployment Rates'!$B$2:$B$96,MATCH(B46,'Unemployment Rates'!$A$2:$A$96,0))</f>
        <v>3.7999999999999999E-2</v>
      </c>
    </row>
    <row r="47" spans="1:4" x14ac:dyDescent="0.3">
      <c r="A47" s="74" t="s">
        <v>611</v>
      </c>
      <c r="B47" t="s">
        <v>16</v>
      </c>
      <c r="C47" s="79">
        <v>0.13</v>
      </c>
      <c r="D47" s="77">
        <f>INDEX('Unemployment Rates'!$B$2:$B$96,MATCH(B47,'Unemployment Rates'!$A$2:$A$96,0))</f>
        <v>3.7999999999999999E-2</v>
      </c>
    </row>
    <row r="48" spans="1:4" x14ac:dyDescent="0.3">
      <c r="A48" s="74" t="s">
        <v>613</v>
      </c>
      <c r="B48" t="s">
        <v>17</v>
      </c>
      <c r="C48" s="79">
        <v>0.23000000000000004</v>
      </c>
      <c r="D48" s="77">
        <f>INDEX('Unemployment Rates'!$B$2:$B$96,MATCH(B48,'Unemployment Rates'!$A$2:$A$96,0))</f>
        <v>2.7E-2</v>
      </c>
    </row>
    <row r="49" spans="1:4" x14ac:dyDescent="0.3">
      <c r="A49" s="74" t="s">
        <v>612</v>
      </c>
      <c r="B49" t="s">
        <v>17</v>
      </c>
      <c r="C49" s="79">
        <v>0.23000000000000004</v>
      </c>
      <c r="D49" s="77">
        <f>INDEX('Unemployment Rates'!$B$2:$B$96,MATCH(B49,'Unemployment Rates'!$A$2:$A$96,0))</f>
        <v>2.7E-2</v>
      </c>
    </row>
    <row r="50" spans="1:4" x14ac:dyDescent="0.3">
      <c r="A50" s="74" t="s">
        <v>614</v>
      </c>
      <c r="B50" t="s">
        <v>17</v>
      </c>
      <c r="C50" s="79">
        <v>0.24</v>
      </c>
      <c r="D50" s="77">
        <f>INDEX('Unemployment Rates'!$B$2:$B$96,MATCH(B50,'Unemployment Rates'!$A$2:$A$96,0))</f>
        <v>2.7E-2</v>
      </c>
    </row>
    <row r="51" spans="1:4" x14ac:dyDescent="0.3">
      <c r="A51" s="74" t="s">
        <v>615</v>
      </c>
      <c r="B51" t="s">
        <v>17</v>
      </c>
      <c r="C51" s="79">
        <v>0.24</v>
      </c>
      <c r="D51" s="77">
        <f>INDEX('Unemployment Rates'!$B$2:$B$96,MATCH(B51,'Unemployment Rates'!$A$2:$A$96,0))</f>
        <v>2.7E-2</v>
      </c>
    </row>
    <row r="52" spans="1:4" x14ac:dyDescent="0.3">
      <c r="A52" s="74" t="s">
        <v>616</v>
      </c>
      <c r="B52" t="s">
        <v>17</v>
      </c>
      <c r="C52" s="79">
        <v>0.25</v>
      </c>
      <c r="D52" s="77">
        <f>INDEX('Unemployment Rates'!$B$2:$B$96,MATCH(B52,'Unemployment Rates'!$A$2:$A$96,0))</f>
        <v>2.7E-2</v>
      </c>
    </row>
    <row r="53" spans="1:4" x14ac:dyDescent="0.3">
      <c r="A53" s="74" t="s">
        <v>617</v>
      </c>
      <c r="B53" t="s">
        <v>18</v>
      </c>
      <c r="C53" s="79">
        <v>0.15999999999999998</v>
      </c>
      <c r="D53" s="77">
        <f>INDEX('Unemployment Rates'!$B$2:$B$96,MATCH(B53,'Unemployment Rates'!$A$2:$A$96,0))</f>
        <v>3.3000000000000002E-2</v>
      </c>
    </row>
    <row r="54" spans="1:4" x14ac:dyDescent="0.3">
      <c r="A54" s="74" t="s">
        <v>618</v>
      </c>
      <c r="B54" t="s">
        <v>18</v>
      </c>
      <c r="C54" s="79">
        <v>0.19</v>
      </c>
      <c r="D54" s="77">
        <f>INDEX('Unemployment Rates'!$B$2:$B$96,MATCH(B54,'Unemployment Rates'!$A$2:$A$96,0))</f>
        <v>3.3000000000000002E-2</v>
      </c>
    </row>
    <row r="55" spans="1:4" x14ac:dyDescent="0.3">
      <c r="A55" s="74" t="s">
        <v>619</v>
      </c>
      <c r="B55" t="s">
        <v>18</v>
      </c>
      <c r="C55" s="79">
        <v>9.9999999999999992E-2</v>
      </c>
      <c r="D55" s="77">
        <f>INDEX('Unemployment Rates'!$B$2:$B$96,MATCH(B55,'Unemployment Rates'!$A$2:$A$96,0))</f>
        <v>3.3000000000000002E-2</v>
      </c>
    </row>
    <row r="56" spans="1:4" x14ac:dyDescent="0.3">
      <c r="A56" s="74" t="s">
        <v>620</v>
      </c>
      <c r="B56" t="s">
        <v>19</v>
      </c>
      <c r="C56" s="79">
        <v>0.14000000000000001</v>
      </c>
      <c r="D56" s="77">
        <f>INDEX('Unemployment Rates'!$B$2:$B$96,MATCH(B56,'Unemployment Rates'!$A$2:$A$96,0))</f>
        <v>3.9E-2</v>
      </c>
    </row>
    <row r="57" spans="1:4" x14ac:dyDescent="0.3">
      <c r="A57" s="74" t="s">
        <v>621</v>
      </c>
      <c r="B57" t="s">
        <v>19</v>
      </c>
      <c r="C57" s="79">
        <v>0.16999999999999998</v>
      </c>
      <c r="D57" s="77">
        <f>INDEX('Unemployment Rates'!$B$2:$B$96,MATCH(B57,'Unemployment Rates'!$A$2:$A$96,0))</f>
        <v>3.9E-2</v>
      </c>
    </row>
    <row r="58" spans="1:4" x14ac:dyDescent="0.3">
      <c r="A58" s="74" t="s">
        <v>622</v>
      </c>
      <c r="B58" t="s">
        <v>19</v>
      </c>
      <c r="C58" s="79">
        <v>0.19</v>
      </c>
      <c r="D58" s="77">
        <f>INDEX('Unemployment Rates'!$B$2:$B$96,MATCH(B58,'Unemployment Rates'!$A$2:$A$96,0))</f>
        <v>3.9E-2</v>
      </c>
    </row>
    <row r="59" spans="1:4" x14ac:dyDescent="0.3">
      <c r="A59" s="74" t="s">
        <v>623</v>
      </c>
      <c r="B59" t="s">
        <v>19</v>
      </c>
      <c r="C59" s="79">
        <v>0.11</v>
      </c>
      <c r="D59" s="77">
        <f>INDEX('Unemployment Rates'!$B$2:$B$96,MATCH(B59,'Unemployment Rates'!$A$2:$A$96,0))</f>
        <v>3.9E-2</v>
      </c>
    </row>
    <row r="60" spans="1:4" x14ac:dyDescent="0.3">
      <c r="A60" s="74" t="s">
        <v>624</v>
      </c>
      <c r="B60" t="s">
        <v>19</v>
      </c>
      <c r="C60" s="79">
        <v>6.9999999999999993E-2</v>
      </c>
      <c r="D60" s="77">
        <f>INDEX('Unemployment Rates'!$B$2:$B$96,MATCH(B60,'Unemployment Rates'!$A$2:$A$96,0))</f>
        <v>3.9E-2</v>
      </c>
    </row>
    <row r="61" spans="1:4" x14ac:dyDescent="0.3">
      <c r="A61" s="74" t="s">
        <v>626</v>
      </c>
      <c r="B61" t="s">
        <v>20</v>
      </c>
      <c r="C61" s="79">
        <v>0.06</v>
      </c>
      <c r="D61" s="77">
        <f>INDEX('Unemployment Rates'!$B$2:$B$96,MATCH(B61,'Unemployment Rates'!$A$2:$A$96,0))</f>
        <v>4.5999999999999999E-2</v>
      </c>
    </row>
    <row r="62" spans="1:4" x14ac:dyDescent="0.3">
      <c r="A62" s="74" t="s">
        <v>625</v>
      </c>
      <c r="B62" t="s">
        <v>20</v>
      </c>
      <c r="C62" s="79">
        <v>6.9999999999999993E-2</v>
      </c>
      <c r="D62" s="77">
        <f>INDEX('Unemployment Rates'!$B$2:$B$96,MATCH(B62,'Unemployment Rates'!$A$2:$A$96,0))</f>
        <v>4.5999999999999999E-2</v>
      </c>
    </row>
    <row r="63" spans="1:4" x14ac:dyDescent="0.3">
      <c r="A63" s="74" t="s">
        <v>627</v>
      </c>
      <c r="B63" t="s">
        <v>21</v>
      </c>
      <c r="C63" s="79">
        <v>0.08</v>
      </c>
      <c r="D63" s="77">
        <f>INDEX('Unemployment Rates'!$B$2:$B$96,MATCH(B63,'Unemployment Rates'!$A$2:$A$96,0))</f>
        <v>4.8000000000000001E-2</v>
      </c>
    </row>
    <row r="64" spans="1:4" x14ac:dyDescent="0.3">
      <c r="A64" s="74" t="s">
        <v>628</v>
      </c>
      <c r="B64" t="s">
        <v>21</v>
      </c>
      <c r="C64" s="79">
        <v>0.06</v>
      </c>
      <c r="D64" s="77">
        <f>INDEX('Unemployment Rates'!$B$2:$B$96,MATCH(B64,'Unemployment Rates'!$A$2:$A$96,0))</f>
        <v>4.8000000000000001E-2</v>
      </c>
    </row>
    <row r="65" spans="1:4" x14ac:dyDescent="0.3">
      <c r="A65" s="74" t="s">
        <v>629</v>
      </c>
      <c r="B65" t="s">
        <v>21</v>
      </c>
      <c r="C65" s="79">
        <v>0.12000000000000001</v>
      </c>
      <c r="D65" s="77">
        <f>INDEX('Unemployment Rates'!$B$2:$B$96,MATCH(B65,'Unemployment Rates'!$A$2:$A$96,0))</f>
        <v>4.8000000000000001E-2</v>
      </c>
    </row>
    <row r="66" spans="1:4" x14ac:dyDescent="0.3">
      <c r="A66" s="74" t="s">
        <v>630</v>
      </c>
      <c r="B66" t="s">
        <v>22</v>
      </c>
      <c r="C66" s="79">
        <v>0.18</v>
      </c>
      <c r="D66" s="77">
        <f>INDEX('Unemployment Rates'!$B$2:$B$96,MATCH(B66,'Unemployment Rates'!$A$2:$A$96,0))</f>
        <v>3.4000000000000002E-2</v>
      </c>
    </row>
    <row r="67" spans="1:4" x14ac:dyDescent="0.3">
      <c r="A67" s="74" t="s">
        <v>631</v>
      </c>
      <c r="B67" t="s">
        <v>22</v>
      </c>
      <c r="C67" s="79">
        <v>0.18</v>
      </c>
      <c r="D67" s="77">
        <f>INDEX('Unemployment Rates'!$B$2:$B$96,MATCH(B67,'Unemployment Rates'!$A$2:$A$96,0))</f>
        <v>3.4000000000000002E-2</v>
      </c>
    </row>
    <row r="68" spans="1:4" x14ac:dyDescent="0.3">
      <c r="A68" s="74" t="s">
        <v>632</v>
      </c>
      <c r="B68" t="s">
        <v>22</v>
      </c>
      <c r="C68" s="79">
        <v>0.16999999999999998</v>
      </c>
      <c r="D68" s="77">
        <f>INDEX('Unemployment Rates'!$B$2:$B$96,MATCH(B68,'Unemployment Rates'!$A$2:$A$96,0))</f>
        <v>3.4000000000000002E-2</v>
      </c>
    </row>
    <row r="69" spans="1:4" x14ac:dyDescent="0.3">
      <c r="A69" s="74" t="s">
        <v>634</v>
      </c>
      <c r="B69" t="s">
        <v>23</v>
      </c>
      <c r="C69" s="79">
        <v>0.16999999999999998</v>
      </c>
      <c r="D69" s="77">
        <f>INDEX('Unemployment Rates'!$B$2:$B$96,MATCH(B69,'Unemployment Rates'!$A$2:$A$96,0))</f>
        <v>3.3000000000000002E-2</v>
      </c>
    </row>
    <row r="70" spans="1:4" x14ac:dyDescent="0.3">
      <c r="A70" s="74" t="s">
        <v>635</v>
      </c>
      <c r="B70" t="s">
        <v>23</v>
      </c>
      <c r="C70" s="79">
        <v>0.13</v>
      </c>
      <c r="D70" s="77">
        <f>INDEX('Unemployment Rates'!$B$2:$B$96,MATCH(B70,'Unemployment Rates'!$A$2:$A$96,0))</f>
        <v>3.3000000000000002E-2</v>
      </c>
    </row>
    <row r="71" spans="1:4" x14ac:dyDescent="0.3">
      <c r="A71" s="74" t="s">
        <v>633</v>
      </c>
      <c r="B71" t="s">
        <v>23</v>
      </c>
      <c r="C71" s="79">
        <v>0.15999999999999998</v>
      </c>
      <c r="D71" s="77">
        <f>INDEX('Unemployment Rates'!$B$2:$B$96,MATCH(B71,'Unemployment Rates'!$A$2:$A$96,0))</f>
        <v>3.3000000000000002E-2</v>
      </c>
    </row>
    <row r="72" spans="1:4" x14ac:dyDescent="0.3">
      <c r="A72" s="74" t="s">
        <v>636</v>
      </c>
      <c r="B72" t="s">
        <v>23</v>
      </c>
      <c r="C72" s="79">
        <v>0.08</v>
      </c>
      <c r="D72" s="77">
        <f>INDEX('Unemployment Rates'!$B$2:$B$96,MATCH(B72,'Unemployment Rates'!$A$2:$A$96,0))</f>
        <v>3.3000000000000002E-2</v>
      </c>
    </row>
    <row r="73" spans="1:4" x14ac:dyDescent="0.3">
      <c r="A73" s="74" t="s">
        <v>637</v>
      </c>
      <c r="B73" t="s">
        <v>23</v>
      </c>
      <c r="C73" s="79">
        <v>0.18</v>
      </c>
      <c r="D73" s="77">
        <f>INDEX('Unemployment Rates'!$B$2:$B$96,MATCH(B73,'Unemployment Rates'!$A$2:$A$96,0))</f>
        <v>3.3000000000000002E-2</v>
      </c>
    </row>
    <row r="74" spans="1:4" x14ac:dyDescent="0.3">
      <c r="A74" s="74" t="s">
        <v>638</v>
      </c>
      <c r="B74" t="s">
        <v>23</v>
      </c>
      <c r="C74" s="79">
        <v>0.2</v>
      </c>
      <c r="D74" s="77">
        <f>INDEX('Unemployment Rates'!$B$2:$B$96,MATCH(B74,'Unemployment Rates'!$A$2:$A$96,0))</f>
        <v>3.3000000000000002E-2</v>
      </c>
    </row>
    <row r="75" spans="1:4" x14ac:dyDescent="0.3">
      <c r="A75" s="74" t="s">
        <v>640</v>
      </c>
      <c r="B75" t="s">
        <v>24</v>
      </c>
      <c r="C75" s="79">
        <v>0.13</v>
      </c>
      <c r="D75" s="77">
        <f>INDEX('Unemployment Rates'!$B$2:$B$96,MATCH(B75,'Unemployment Rates'!$A$2:$A$96,0))</f>
        <v>4.2999999999999997E-2</v>
      </c>
    </row>
    <row r="76" spans="1:4" x14ac:dyDescent="0.3">
      <c r="A76" s="74" t="s">
        <v>641</v>
      </c>
      <c r="B76" t="s">
        <v>24</v>
      </c>
      <c r="C76" s="79">
        <v>9.9999999999999992E-2</v>
      </c>
      <c r="D76" s="77">
        <f>INDEX('Unemployment Rates'!$B$2:$B$96,MATCH(B76,'Unemployment Rates'!$A$2:$A$96,0))</f>
        <v>4.2999999999999997E-2</v>
      </c>
    </row>
    <row r="77" spans="1:4" x14ac:dyDescent="0.3">
      <c r="A77" s="74" t="s">
        <v>639</v>
      </c>
      <c r="B77" t="s">
        <v>24</v>
      </c>
      <c r="C77" s="79">
        <v>0.15999999999999998</v>
      </c>
      <c r="D77" s="77">
        <f>INDEX('Unemployment Rates'!$B$2:$B$96,MATCH(B77,'Unemployment Rates'!$A$2:$A$96,0))</f>
        <v>4.2999999999999997E-2</v>
      </c>
    </row>
    <row r="78" spans="1:4" x14ac:dyDescent="0.3">
      <c r="A78" s="74" t="s">
        <v>642</v>
      </c>
      <c r="B78" t="s">
        <v>24</v>
      </c>
      <c r="C78" s="79">
        <v>0.13</v>
      </c>
      <c r="D78" s="77">
        <f>INDEX('Unemployment Rates'!$B$2:$B$96,MATCH(B78,'Unemployment Rates'!$A$2:$A$96,0))</f>
        <v>4.2999999999999997E-2</v>
      </c>
    </row>
    <row r="79" spans="1:4" x14ac:dyDescent="0.3">
      <c r="A79" s="74" t="s">
        <v>644</v>
      </c>
      <c r="B79" t="s">
        <v>25</v>
      </c>
      <c r="C79" s="79">
        <v>0.25</v>
      </c>
      <c r="D79" s="77">
        <f>INDEX('Unemployment Rates'!$B$2:$B$96,MATCH(B79,'Unemployment Rates'!$A$2:$A$96,0))</f>
        <v>2.8000000000000001E-2</v>
      </c>
    </row>
    <row r="80" spans="1:4" x14ac:dyDescent="0.3">
      <c r="A80" s="74" t="s">
        <v>645</v>
      </c>
      <c r="B80" t="s">
        <v>25</v>
      </c>
      <c r="C80" s="79">
        <v>0.25</v>
      </c>
      <c r="D80" s="77">
        <f>INDEX('Unemployment Rates'!$B$2:$B$96,MATCH(B80,'Unemployment Rates'!$A$2:$A$96,0))</f>
        <v>2.8000000000000001E-2</v>
      </c>
    </row>
    <row r="81" spans="1:4" x14ac:dyDescent="0.3">
      <c r="A81" s="74" t="s">
        <v>643</v>
      </c>
      <c r="B81" t="s">
        <v>25</v>
      </c>
      <c r="C81" s="79">
        <v>0.21000000000000002</v>
      </c>
      <c r="D81" s="77">
        <f>INDEX('Unemployment Rates'!$B$2:$B$96,MATCH(B81,'Unemployment Rates'!$A$2:$A$96,0))</f>
        <v>2.8000000000000001E-2</v>
      </c>
    </row>
    <row r="82" spans="1:4" x14ac:dyDescent="0.3">
      <c r="A82" s="74" t="s">
        <v>646</v>
      </c>
      <c r="B82" t="s">
        <v>25</v>
      </c>
      <c r="C82" s="79">
        <v>0.25</v>
      </c>
      <c r="D82" s="77">
        <f>INDEX('Unemployment Rates'!$B$2:$B$96,MATCH(B82,'Unemployment Rates'!$A$2:$A$96,0))</f>
        <v>2.8000000000000001E-2</v>
      </c>
    </row>
    <row r="83" spans="1:4" x14ac:dyDescent="0.3">
      <c r="A83" s="74" t="s">
        <v>647</v>
      </c>
      <c r="B83" t="s">
        <v>25</v>
      </c>
      <c r="C83" s="79">
        <v>0.22000000000000003</v>
      </c>
      <c r="D83" s="77">
        <f>INDEX('Unemployment Rates'!$B$2:$B$96,MATCH(B83,'Unemployment Rates'!$A$2:$A$96,0))</f>
        <v>2.8000000000000001E-2</v>
      </c>
    </row>
    <row r="84" spans="1:4" x14ac:dyDescent="0.3">
      <c r="A84" s="74" t="s">
        <v>648</v>
      </c>
      <c r="B84" t="s">
        <v>25</v>
      </c>
      <c r="C84" s="79">
        <v>0.21000000000000002</v>
      </c>
      <c r="D84" s="77">
        <f>INDEX('Unemployment Rates'!$B$2:$B$96,MATCH(B84,'Unemployment Rates'!$A$2:$A$96,0))</f>
        <v>2.8000000000000001E-2</v>
      </c>
    </row>
    <row r="85" spans="1:4" x14ac:dyDescent="0.3">
      <c r="A85" s="74" t="s">
        <v>649</v>
      </c>
      <c r="B85" t="s">
        <v>25</v>
      </c>
      <c r="C85" s="79">
        <v>0.25</v>
      </c>
      <c r="D85" s="77">
        <f>INDEX('Unemployment Rates'!$B$2:$B$96,MATCH(B85,'Unemployment Rates'!$A$2:$A$96,0))</f>
        <v>2.8000000000000001E-2</v>
      </c>
    </row>
    <row r="86" spans="1:4" x14ac:dyDescent="0.3">
      <c r="A86" s="74" t="s">
        <v>650</v>
      </c>
      <c r="B86" t="s">
        <v>26</v>
      </c>
      <c r="C86" s="79">
        <v>9.0000000000000011E-2</v>
      </c>
      <c r="D86" s="77">
        <f>INDEX('Unemployment Rates'!$B$2:$B$96,MATCH(B86,'Unemployment Rates'!$A$2:$A$96,0))</f>
        <v>4.3999999999999997E-2</v>
      </c>
    </row>
    <row r="87" spans="1:4" x14ac:dyDescent="0.3">
      <c r="A87" s="74" t="s">
        <v>651</v>
      </c>
      <c r="B87" t="s">
        <v>26</v>
      </c>
      <c r="C87" s="79">
        <v>0.06</v>
      </c>
      <c r="D87" s="77">
        <f>INDEX('Unemployment Rates'!$B$2:$B$96,MATCH(B87,'Unemployment Rates'!$A$2:$A$96,0))</f>
        <v>4.3999999999999997E-2</v>
      </c>
    </row>
    <row r="88" spans="1:4" x14ac:dyDescent="0.3">
      <c r="A88" s="74" t="s">
        <v>652</v>
      </c>
      <c r="B88" t="s">
        <v>26</v>
      </c>
      <c r="C88" s="79">
        <v>0.08</v>
      </c>
      <c r="D88" s="77">
        <f>INDEX('Unemployment Rates'!$B$2:$B$96,MATCH(B88,'Unemployment Rates'!$A$2:$A$96,0))</f>
        <v>4.3999999999999997E-2</v>
      </c>
    </row>
    <row r="89" spans="1:4" x14ac:dyDescent="0.3">
      <c r="A89" s="74" t="s">
        <v>653</v>
      </c>
      <c r="B89" t="s">
        <v>26</v>
      </c>
      <c r="C89" s="79">
        <v>0.05</v>
      </c>
      <c r="D89" s="77">
        <f>INDEX('Unemployment Rates'!$B$2:$B$96,MATCH(B89,'Unemployment Rates'!$A$2:$A$96,0))</f>
        <v>4.3999999999999997E-2</v>
      </c>
    </row>
    <row r="90" spans="1:4" x14ac:dyDescent="0.3">
      <c r="A90" s="74" t="s">
        <v>655</v>
      </c>
      <c r="B90" t="s">
        <v>27</v>
      </c>
      <c r="C90" s="79">
        <v>0.08</v>
      </c>
      <c r="D90" s="77">
        <f>INDEX('Unemployment Rates'!$B$2:$B$96,MATCH(B90,'Unemployment Rates'!$A$2:$A$96,0))</f>
        <v>0.04</v>
      </c>
    </row>
    <row r="91" spans="1:4" x14ac:dyDescent="0.3">
      <c r="A91" s="74" t="s">
        <v>654</v>
      </c>
      <c r="B91" t="s">
        <v>27</v>
      </c>
      <c r="C91" s="79">
        <v>0.13</v>
      </c>
      <c r="D91" s="77">
        <f>INDEX('Unemployment Rates'!$B$2:$B$96,MATCH(B91,'Unemployment Rates'!$A$2:$A$96,0))</f>
        <v>0.04</v>
      </c>
    </row>
    <row r="92" spans="1:4" x14ac:dyDescent="0.3">
      <c r="A92" s="74" t="s">
        <v>656</v>
      </c>
      <c r="B92" t="s">
        <v>27</v>
      </c>
      <c r="C92" s="79">
        <v>6.9999999999999993E-2</v>
      </c>
      <c r="D92" s="77">
        <f>INDEX('Unemployment Rates'!$B$2:$B$96,MATCH(B92,'Unemployment Rates'!$A$2:$A$96,0))</f>
        <v>0.04</v>
      </c>
    </row>
    <row r="93" spans="1:4" x14ac:dyDescent="0.3">
      <c r="A93" s="74" t="s">
        <v>657</v>
      </c>
      <c r="B93" t="s">
        <v>27</v>
      </c>
      <c r="C93" s="79">
        <v>9.0000000000000011E-2</v>
      </c>
      <c r="D93" s="77">
        <f>INDEX('Unemployment Rates'!$B$2:$B$96,MATCH(B93,'Unemployment Rates'!$A$2:$A$96,0))</f>
        <v>0.04</v>
      </c>
    </row>
    <row r="94" spans="1:4" x14ac:dyDescent="0.3">
      <c r="A94" s="74" t="s">
        <v>658</v>
      </c>
      <c r="B94" t="s">
        <v>27</v>
      </c>
      <c r="C94" s="79">
        <v>6.9999999999999993E-2</v>
      </c>
      <c r="D94" s="77">
        <f>INDEX('Unemployment Rates'!$B$2:$B$96,MATCH(B94,'Unemployment Rates'!$A$2:$A$96,0))</f>
        <v>0.04</v>
      </c>
    </row>
    <row r="95" spans="1:4" x14ac:dyDescent="0.3">
      <c r="A95" s="74" t="s">
        <v>660</v>
      </c>
      <c r="B95" t="s">
        <v>28</v>
      </c>
      <c r="C95" s="79">
        <v>0.22000000000000003</v>
      </c>
      <c r="D95" s="77">
        <f>INDEX('Unemployment Rates'!$B$2:$B$96,MATCH(B95,'Unemployment Rates'!$A$2:$A$96,0))</f>
        <v>2.8000000000000001E-2</v>
      </c>
    </row>
    <row r="96" spans="1:4" x14ac:dyDescent="0.3">
      <c r="A96" s="74" t="s">
        <v>661</v>
      </c>
      <c r="B96" t="s">
        <v>28</v>
      </c>
      <c r="C96" s="79">
        <v>0.21000000000000002</v>
      </c>
      <c r="D96" s="77">
        <f>INDEX('Unemployment Rates'!$B$2:$B$96,MATCH(B96,'Unemployment Rates'!$A$2:$A$96,0))</f>
        <v>2.8000000000000001E-2</v>
      </c>
    </row>
    <row r="97" spans="1:4" x14ac:dyDescent="0.3">
      <c r="A97" s="74" t="s">
        <v>662</v>
      </c>
      <c r="B97" t="s">
        <v>28</v>
      </c>
      <c r="C97" s="79">
        <v>0.2</v>
      </c>
      <c r="D97" s="77">
        <f>INDEX('Unemployment Rates'!$B$2:$B$96,MATCH(B97,'Unemployment Rates'!$A$2:$A$96,0))</f>
        <v>2.8000000000000001E-2</v>
      </c>
    </row>
    <row r="98" spans="1:4" x14ac:dyDescent="0.3">
      <c r="A98" s="74" t="s">
        <v>659</v>
      </c>
      <c r="B98" t="s">
        <v>28</v>
      </c>
      <c r="C98" s="79">
        <v>0.21000000000000002</v>
      </c>
      <c r="D98" s="77">
        <f>INDEX('Unemployment Rates'!$B$2:$B$96,MATCH(B98,'Unemployment Rates'!$A$2:$A$96,0))</f>
        <v>2.8000000000000001E-2</v>
      </c>
    </row>
    <row r="99" spans="1:4" x14ac:dyDescent="0.3">
      <c r="A99" s="74" t="s">
        <v>663</v>
      </c>
      <c r="B99" t="s">
        <v>28</v>
      </c>
      <c r="C99" s="79">
        <v>0.18</v>
      </c>
      <c r="D99" s="77">
        <f>INDEX('Unemployment Rates'!$B$2:$B$96,MATCH(B99,'Unemployment Rates'!$A$2:$A$96,0))</f>
        <v>2.8000000000000001E-2</v>
      </c>
    </row>
    <row r="100" spans="1:4" x14ac:dyDescent="0.3">
      <c r="A100" s="74" t="s">
        <v>664</v>
      </c>
      <c r="B100" t="s">
        <v>28</v>
      </c>
      <c r="C100" s="79">
        <v>0.21000000000000002</v>
      </c>
      <c r="D100" s="77">
        <f>INDEX('Unemployment Rates'!$B$2:$B$96,MATCH(B100,'Unemployment Rates'!$A$2:$A$96,0))</f>
        <v>2.8000000000000001E-2</v>
      </c>
    </row>
    <row r="101" spans="1:4" x14ac:dyDescent="0.3">
      <c r="A101" s="74" t="s">
        <v>665</v>
      </c>
      <c r="B101" t="s">
        <v>28</v>
      </c>
      <c r="C101" s="79">
        <v>0.22000000000000003</v>
      </c>
      <c r="D101" s="77">
        <f>INDEX('Unemployment Rates'!$B$2:$B$96,MATCH(B101,'Unemployment Rates'!$A$2:$A$96,0))</f>
        <v>2.8000000000000001E-2</v>
      </c>
    </row>
    <row r="102" spans="1:4" x14ac:dyDescent="0.3">
      <c r="A102" s="74" t="s">
        <v>666</v>
      </c>
      <c r="B102" t="s">
        <v>29</v>
      </c>
      <c r="C102" s="79">
        <v>0.13</v>
      </c>
      <c r="D102" s="77">
        <f>INDEX('Unemployment Rates'!$B$2:$B$96,MATCH(B102,'Unemployment Rates'!$A$2:$A$96,0))</f>
        <v>3.5000000000000003E-2</v>
      </c>
    </row>
    <row r="103" spans="1:4" x14ac:dyDescent="0.3">
      <c r="A103" s="74" t="s">
        <v>667</v>
      </c>
      <c r="B103" t="s">
        <v>29</v>
      </c>
      <c r="C103" s="79">
        <v>0.12000000000000001</v>
      </c>
      <c r="D103" s="77">
        <f>INDEX('Unemployment Rates'!$B$2:$B$96,MATCH(B103,'Unemployment Rates'!$A$2:$A$96,0))</f>
        <v>3.5000000000000003E-2</v>
      </c>
    </row>
    <row r="104" spans="1:4" x14ac:dyDescent="0.3">
      <c r="A104" s="74" t="s">
        <v>668</v>
      </c>
      <c r="B104" t="s">
        <v>29</v>
      </c>
      <c r="C104" s="79">
        <v>0.12000000000000001</v>
      </c>
      <c r="D104" s="77">
        <f>INDEX('Unemployment Rates'!$B$2:$B$96,MATCH(B104,'Unemployment Rates'!$A$2:$A$96,0))</f>
        <v>3.5000000000000003E-2</v>
      </c>
    </row>
    <row r="105" spans="1:4" x14ac:dyDescent="0.3">
      <c r="A105" s="74" t="s">
        <v>669</v>
      </c>
      <c r="B105" t="s">
        <v>29</v>
      </c>
      <c r="C105" s="79">
        <v>0.15000000000000002</v>
      </c>
      <c r="D105" s="77">
        <f>INDEX('Unemployment Rates'!$B$2:$B$96,MATCH(B105,'Unemployment Rates'!$A$2:$A$96,0))</f>
        <v>3.5000000000000003E-2</v>
      </c>
    </row>
    <row r="106" spans="1:4" x14ac:dyDescent="0.3">
      <c r="A106" s="74" t="s">
        <v>671</v>
      </c>
      <c r="B106" t="s">
        <v>30</v>
      </c>
      <c r="C106" s="79">
        <v>0.21000000000000002</v>
      </c>
      <c r="D106" s="77">
        <f>INDEX('Unemployment Rates'!$B$2:$B$96,MATCH(B106,'Unemployment Rates'!$A$2:$A$96,0))</f>
        <v>3.5999999999999997E-2</v>
      </c>
    </row>
    <row r="107" spans="1:4" x14ac:dyDescent="0.3">
      <c r="A107" s="74" t="s">
        <v>670</v>
      </c>
      <c r="B107" t="s">
        <v>30</v>
      </c>
      <c r="C107" s="79">
        <v>0.19</v>
      </c>
      <c r="D107" s="77">
        <f>INDEX('Unemployment Rates'!$B$2:$B$96,MATCH(B107,'Unemployment Rates'!$A$2:$A$96,0))</f>
        <v>3.5999999999999997E-2</v>
      </c>
    </row>
    <row r="108" spans="1:4" x14ac:dyDescent="0.3">
      <c r="A108" s="74" t="s">
        <v>672</v>
      </c>
      <c r="B108" t="s">
        <v>30</v>
      </c>
      <c r="C108" s="79">
        <v>0.05</v>
      </c>
      <c r="D108" s="77">
        <f>INDEX('Unemployment Rates'!$B$2:$B$96,MATCH(B108,'Unemployment Rates'!$A$2:$A$96,0))</f>
        <v>3.5999999999999997E-2</v>
      </c>
    </row>
    <row r="109" spans="1:4" x14ac:dyDescent="0.3">
      <c r="A109" s="74" t="s">
        <v>673</v>
      </c>
      <c r="B109" t="s">
        <v>30</v>
      </c>
      <c r="C109" s="79">
        <v>0.15999999999999998</v>
      </c>
      <c r="D109" s="77">
        <f>INDEX('Unemployment Rates'!$B$2:$B$96,MATCH(B109,'Unemployment Rates'!$A$2:$A$96,0))</f>
        <v>3.5999999999999997E-2</v>
      </c>
    </row>
    <row r="110" spans="1:4" x14ac:dyDescent="0.3">
      <c r="A110" s="74" t="s">
        <v>674</v>
      </c>
      <c r="B110" t="s">
        <v>30</v>
      </c>
      <c r="C110" s="79">
        <v>9.0000000000000011E-2</v>
      </c>
      <c r="D110" s="77">
        <f>INDEX('Unemployment Rates'!$B$2:$B$96,MATCH(B110,'Unemployment Rates'!$A$2:$A$96,0))</f>
        <v>3.5999999999999997E-2</v>
      </c>
    </row>
    <row r="111" spans="1:4" x14ac:dyDescent="0.3">
      <c r="A111" s="74" t="s">
        <v>675</v>
      </c>
      <c r="B111" t="s">
        <v>30</v>
      </c>
      <c r="C111" s="79">
        <v>0.21000000000000002</v>
      </c>
      <c r="D111" s="77">
        <f>INDEX('Unemployment Rates'!$B$2:$B$96,MATCH(B111,'Unemployment Rates'!$A$2:$A$96,0))</f>
        <v>3.5999999999999997E-2</v>
      </c>
    </row>
    <row r="112" spans="1:4" x14ac:dyDescent="0.3">
      <c r="A112" s="74" t="s">
        <v>676</v>
      </c>
      <c r="B112" t="s">
        <v>30</v>
      </c>
      <c r="C112" s="79">
        <v>0.24</v>
      </c>
      <c r="D112" s="77">
        <f>INDEX('Unemployment Rates'!$B$2:$B$96,MATCH(B112,'Unemployment Rates'!$A$2:$A$96,0))</f>
        <v>3.5999999999999997E-2</v>
      </c>
    </row>
    <row r="113" spans="1:4" x14ac:dyDescent="0.3">
      <c r="A113" s="74" t="s">
        <v>677</v>
      </c>
      <c r="B113" t="s">
        <v>30</v>
      </c>
      <c r="C113" s="79">
        <v>0.24</v>
      </c>
      <c r="D113" s="77">
        <f>INDEX('Unemployment Rates'!$B$2:$B$96,MATCH(B113,'Unemployment Rates'!$A$2:$A$96,0))</f>
        <v>3.5999999999999997E-2</v>
      </c>
    </row>
    <row r="114" spans="1:4" x14ac:dyDescent="0.3">
      <c r="A114" s="74" t="s">
        <v>678</v>
      </c>
      <c r="B114" t="s">
        <v>30</v>
      </c>
      <c r="C114" s="79">
        <v>0.06</v>
      </c>
      <c r="D114" s="77">
        <f>INDEX('Unemployment Rates'!$B$2:$B$96,MATCH(B114,'Unemployment Rates'!$A$2:$A$96,0))</f>
        <v>3.5999999999999997E-2</v>
      </c>
    </row>
    <row r="115" spans="1:4" x14ac:dyDescent="0.3">
      <c r="A115" s="74" t="s">
        <v>679</v>
      </c>
      <c r="B115" t="s">
        <v>30</v>
      </c>
      <c r="C115" s="79">
        <v>0.15999999999999998</v>
      </c>
      <c r="D115" s="77">
        <f>INDEX('Unemployment Rates'!$B$2:$B$96,MATCH(B115,'Unemployment Rates'!$A$2:$A$96,0))</f>
        <v>3.5999999999999997E-2</v>
      </c>
    </row>
    <row r="116" spans="1:4" x14ac:dyDescent="0.3">
      <c r="A116" s="74" t="s">
        <v>681</v>
      </c>
      <c r="B116" t="s">
        <v>31</v>
      </c>
      <c r="C116" s="79">
        <v>0.15999999999999998</v>
      </c>
      <c r="D116" s="77">
        <f>INDEX('Unemployment Rates'!$B$2:$B$96,MATCH(B116,'Unemployment Rates'!$A$2:$A$96,0))</f>
        <v>3.6999999999999998E-2</v>
      </c>
    </row>
    <row r="117" spans="1:4" x14ac:dyDescent="0.3">
      <c r="A117" s="74" t="s">
        <v>680</v>
      </c>
      <c r="B117" t="s">
        <v>31</v>
      </c>
      <c r="C117" s="79">
        <v>0.12000000000000001</v>
      </c>
      <c r="D117" s="77">
        <f>INDEX('Unemployment Rates'!$B$2:$B$96,MATCH(B117,'Unemployment Rates'!$A$2:$A$96,0))</f>
        <v>3.6999999999999998E-2</v>
      </c>
    </row>
    <row r="118" spans="1:4" x14ac:dyDescent="0.3">
      <c r="A118" s="74" t="s">
        <v>682</v>
      </c>
      <c r="B118" t="s">
        <v>31</v>
      </c>
      <c r="C118" s="79">
        <v>0.05</v>
      </c>
      <c r="D118" s="77">
        <f>INDEX('Unemployment Rates'!$B$2:$B$96,MATCH(B118,'Unemployment Rates'!$A$2:$A$96,0))</f>
        <v>3.6999999999999998E-2</v>
      </c>
    </row>
    <row r="119" spans="1:4" x14ac:dyDescent="0.3">
      <c r="A119" s="74" t="s">
        <v>685</v>
      </c>
      <c r="B119" t="s">
        <v>32</v>
      </c>
      <c r="C119" s="79">
        <v>6.9999999999999993E-2</v>
      </c>
      <c r="D119" s="77">
        <f>INDEX('Unemployment Rates'!$B$2:$B$96,MATCH(B119,'Unemployment Rates'!$A$2:$A$96,0))</f>
        <v>3.5999999999999997E-2</v>
      </c>
    </row>
    <row r="120" spans="1:4" x14ac:dyDescent="0.3">
      <c r="A120" s="74" t="s">
        <v>684</v>
      </c>
      <c r="B120" t="s">
        <v>32</v>
      </c>
      <c r="C120" s="79">
        <v>0.13</v>
      </c>
      <c r="D120" s="77">
        <f>INDEX('Unemployment Rates'!$B$2:$B$96,MATCH(B120,'Unemployment Rates'!$A$2:$A$96,0))</f>
        <v>3.5999999999999997E-2</v>
      </c>
    </row>
    <row r="121" spans="1:4" x14ac:dyDescent="0.3">
      <c r="A121" s="74" t="s">
        <v>686</v>
      </c>
      <c r="B121" t="s">
        <v>32</v>
      </c>
      <c r="C121" s="79">
        <v>0.15999999999999998</v>
      </c>
      <c r="D121" s="77">
        <f>INDEX('Unemployment Rates'!$B$2:$B$96,MATCH(B121,'Unemployment Rates'!$A$2:$A$96,0))</f>
        <v>3.5999999999999997E-2</v>
      </c>
    </row>
    <row r="122" spans="1:4" x14ac:dyDescent="0.3">
      <c r="A122" s="74" t="s">
        <v>683</v>
      </c>
      <c r="B122" t="s">
        <v>32</v>
      </c>
      <c r="C122" s="79">
        <v>0.19</v>
      </c>
      <c r="D122" s="77">
        <f>INDEX('Unemployment Rates'!$B$2:$B$96,MATCH(B122,'Unemployment Rates'!$A$2:$A$96,0))</f>
        <v>3.5999999999999997E-2</v>
      </c>
    </row>
    <row r="123" spans="1:4" x14ac:dyDescent="0.3">
      <c r="A123" s="74" t="s">
        <v>687</v>
      </c>
      <c r="B123" t="s">
        <v>32</v>
      </c>
      <c r="C123" s="79">
        <v>0.21000000000000002</v>
      </c>
      <c r="D123" s="77">
        <f>INDEX('Unemployment Rates'!$B$2:$B$96,MATCH(B123,'Unemployment Rates'!$A$2:$A$96,0))</f>
        <v>3.5999999999999997E-2</v>
      </c>
    </row>
    <row r="124" spans="1:4" x14ac:dyDescent="0.3">
      <c r="A124" s="74" t="s">
        <v>688</v>
      </c>
      <c r="B124" t="s">
        <v>32</v>
      </c>
      <c r="C124" s="79">
        <v>0.19</v>
      </c>
      <c r="D124" s="77">
        <f>INDEX('Unemployment Rates'!$B$2:$B$96,MATCH(B124,'Unemployment Rates'!$A$2:$A$96,0))</f>
        <v>3.5999999999999997E-2</v>
      </c>
    </row>
    <row r="125" spans="1:4" x14ac:dyDescent="0.3">
      <c r="A125" s="74" t="s">
        <v>690</v>
      </c>
      <c r="B125" t="s">
        <v>33</v>
      </c>
      <c r="C125" s="79">
        <v>9.0000000000000011E-2</v>
      </c>
      <c r="D125" s="77">
        <f>INDEX('Unemployment Rates'!$B$2:$B$96,MATCH(B125,'Unemployment Rates'!$A$2:$A$96,0))</f>
        <v>3.5999999999999997E-2</v>
      </c>
    </row>
    <row r="126" spans="1:4" x14ac:dyDescent="0.3">
      <c r="A126" s="74" t="s">
        <v>691</v>
      </c>
      <c r="B126" t="s">
        <v>33</v>
      </c>
      <c r="C126" s="79">
        <v>0.11</v>
      </c>
      <c r="D126" s="77">
        <f>INDEX('Unemployment Rates'!$B$2:$B$96,MATCH(B126,'Unemployment Rates'!$A$2:$A$96,0))</f>
        <v>3.5999999999999997E-2</v>
      </c>
    </row>
    <row r="127" spans="1:4" x14ac:dyDescent="0.3">
      <c r="A127" s="74" t="s">
        <v>692</v>
      </c>
      <c r="B127" t="s">
        <v>33</v>
      </c>
      <c r="C127" s="79">
        <v>0.16999999999999998</v>
      </c>
      <c r="D127" s="77">
        <f>INDEX('Unemployment Rates'!$B$2:$B$96,MATCH(B127,'Unemployment Rates'!$A$2:$A$96,0))</f>
        <v>3.5999999999999997E-2</v>
      </c>
    </row>
    <row r="128" spans="1:4" x14ac:dyDescent="0.3">
      <c r="A128" s="74" t="s">
        <v>689</v>
      </c>
      <c r="B128" t="s">
        <v>33</v>
      </c>
      <c r="C128" s="79">
        <v>0.15000000000000002</v>
      </c>
      <c r="D128" s="77">
        <f>INDEX('Unemployment Rates'!$B$2:$B$96,MATCH(B128,'Unemployment Rates'!$A$2:$A$96,0))</f>
        <v>3.5999999999999997E-2</v>
      </c>
    </row>
    <row r="129" spans="1:4" x14ac:dyDescent="0.3">
      <c r="A129" s="74" t="s">
        <v>693</v>
      </c>
      <c r="B129" t="s">
        <v>33</v>
      </c>
      <c r="C129" s="79">
        <v>9.0000000000000011E-2</v>
      </c>
      <c r="D129" s="77">
        <f>INDEX('Unemployment Rates'!$B$2:$B$96,MATCH(B129,'Unemployment Rates'!$A$2:$A$96,0))</f>
        <v>3.5999999999999997E-2</v>
      </c>
    </row>
    <row r="130" spans="1:4" x14ac:dyDescent="0.3">
      <c r="A130" s="74" t="s">
        <v>694</v>
      </c>
      <c r="B130" t="s">
        <v>33</v>
      </c>
      <c r="C130" s="79">
        <v>9.0000000000000011E-2</v>
      </c>
      <c r="D130" s="77">
        <f>INDEX('Unemployment Rates'!$B$2:$B$96,MATCH(B130,'Unemployment Rates'!$A$2:$A$96,0))</f>
        <v>3.5999999999999997E-2</v>
      </c>
    </row>
    <row r="131" spans="1:4" x14ac:dyDescent="0.3">
      <c r="A131" s="74" t="s">
        <v>695</v>
      </c>
      <c r="B131" t="s">
        <v>33</v>
      </c>
      <c r="C131" s="79">
        <v>0.23000000000000004</v>
      </c>
      <c r="D131" s="77">
        <f>INDEX('Unemployment Rates'!$B$2:$B$96,MATCH(B131,'Unemployment Rates'!$A$2:$A$96,0))</f>
        <v>3.5999999999999997E-2</v>
      </c>
    </row>
    <row r="132" spans="1:4" x14ac:dyDescent="0.3">
      <c r="A132" s="74" t="s">
        <v>696</v>
      </c>
      <c r="B132" t="s">
        <v>33</v>
      </c>
      <c r="C132" s="79">
        <v>0.11</v>
      </c>
      <c r="D132" s="77">
        <f>INDEX('Unemployment Rates'!$B$2:$B$96,MATCH(B132,'Unemployment Rates'!$A$2:$A$96,0))</f>
        <v>3.5999999999999997E-2</v>
      </c>
    </row>
    <row r="133" spans="1:4" x14ac:dyDescent="0.3">
      <c r="A133" s="74" t="s">
        <v>697</v>
      </c>
      <c r="B133" t="s">
        <v>33</v>
      </c>
      <c r="C133" s="79">
        <v>0.18</v>
      </c>
      <c r="D133" s="77">
        <f>INDEX('Unemployment Rates'!$B$2:$B$96,MATCH(B133,'Unemployment Rates'!$A$2:$A$96,0))</f>
        <v>3.5999999999999997E-2</v>
      </c>
    </row>
    <row r="134" spans="1:4" x14ac:dyDescent="0.3">
      <c r="A134" s="74" t="s">
        <v>698</v>
      </c>
      <c r="B134" t="s">
        <v>33</v>
      </c>
      <c r="C134" s="79">
        <v>0.08</v>
      </c>
      <c r="D134" s="77">
        <f>INDEX('Unemployment Rates'!$B$2:$B$96,MATCH(B134,'Unemployment Rates'!$A$2:$A$96,0))</f>
        <v>3.5999999999999997E-2</v>
      </c>
    </row>
    <row r="135" spans="1:4" x14ac:dyDescent="0.3">
      <c r="A135" s="74" t="s">
        <v>699</v>
      </c>
      <c r="B135" t="s">
        <v>33</v>
      </c>
      <c r="C135" s="79">
        <v>0.21000000000000002</v>
      </c>
      <c r="D135" s="77">
        <f>INDEX('Unemployment Rates'!$B$2:$B$96,MATCH(B135,'Unemployment Rates'!$A$2:$A$96,0))</f>
        <v>3.5999999999999997E-2</v>
      </c>
    </row>
    <row r="136" spans="1:4" x14ac:dyDescent="0.3">
      <c r="A136" s="74" t="s">
        <v>701</v>
      </c>
      <c r="B136" t="s">
        <v>34</v>
      </c>
      <c r="C136" s="79">
        <v>0.16999999999999998</v>
      </c>
      <c r="D136" s="77">
        <f>INDEX('Unemployment Rates'!$B$2:$B$96,MATCH(B136,'Unemployment Rates'!$A$2:$A$96,0))</f>
        <v>3.5000000000000003E-2</v>
      </c>
    </row>
    <row r="137" spans="1:4" x14ac:dyDescent="0.3">
      <c r="A137" s="74" t="s">
        <v>702</v>
      </c>
      <c r="B137" t="s">
        <v>34</v>
      </c>
      <c r="C137" s="79">
        <v>0.13</v>
      </c>
      <c r="D137" s="77">
        <f>INDEX('Unemployment Rates'!$B$2:$B$96,MATCH(B137,'Unemployment Rates'!$A$2:$A$96,0))</f>
        <v>3.5000000000000003E-2</v>
      </c>
    </row>
    <row r="138" spans="1:4" x14ac:dyDescent="0.3">
      <c r="A138" s="74" t="s">
        <v>700</v>
      </c>
      <c r="B138" t="s">
        <v>34</v>
      </c>
      <c r="C138" s="79">
        <v>0.16999999999999998</v>
      </c>
      <c r="D138" s="77">
        <f>INDEX('Unemployment Rates'!$B$2:$B$96,MATCH(B138,'Unemployment Rates'!$A$2:$A$96,0))</f>
        <v>3.5000000000000003E-2</v>
      </c>
    </row>
    <row r="139" spans="1:4" x14ac:dyDescent="0.3">
      <c r="A139" s="74" t="s">
        <v>703</v>
      </c>
      <c r="B139" t="s">
        <v>34</v>
      </c>
      <c r="C139" s="79">
        <v>0.18</v>
      </c>
      <c r="D139" s="77">
        <f>INDEX('Unemployment Rates'!$B$2:$B$96,MATCH(B139,'Unemployment Rates'!$A$2:$A$96,0))</f>
        <v>3.5000000000000003E-2</v>
      </c>
    </row>
    <row r="140" spans="1:4" x14ac:dyDescent="0.3">
      <c r="A140" s="74" t="s">
        <v>704</v>
      </c>
      <c r="B140" t="s">
        <v>34</v>
      </c>
      <c r="C140" s="79">
        <v>0.14000000000000001</v>
      </c>
      <c r="D140" s="77">
        <f>INDEX('Unemployment Rates'!$B$2:$B$96,MATCH(B140,'Unemployment Rates'!$A$2:$A$96,0))</f>
        <v>3.5000000000000003E-2</v>
      </c>
    </row>
    <row r="141" spans="1:4" x14ac:dyDescent="0.3">
      <c r="A141" s="74" t="s">
        <v>705</v>
      </c>
      <c r="B141" t="s">
        <v>34</v>
      </c>
      <c r="C141" s="79">
        <v>9.9999999999999992E-2</v>
      </c>
      <c r="D141" s="77">
        <f>INDEX('Unemployment Rates'!$B$2:$B$96,MATCH(B141,'Unemployment Rates'!$A$2:$A$96,0))</f>
        <v>3.5000000000000003E-2</v>
      </c>
    </row>
    <row r="142" spans="1:4" x14ac:dyDescent="0.3">
      <c r="A142" s="74" t="s">
        <v>707</v>
      </c>
      <c r="B142" t="s">
        <v>35</v>
      </c>
      <c r="C142" s="79">
        <v>0.15000000000000002</v>
      </c>
      <c r="D142" s="77">
        <f>INDEX('Unemployment Rates'!$B$2:$B$96,MATCH(B142,'Unemployment Rates'!$A$2:$A$96,0))</f>
        <v>3.6999999999999998E-2</v>
      </c>
    </row>
    <row r="143" spans="1:4" x14ac:dyDescent="0.3">
      <c r="A143" s="74" t="s">
        <v>708</v>
      </c>
      <c r="B143" t="s">
        <v>35</v>
      </c>
      <c r="C143" s="79">
        <v>0.19</v>
      </c>
      <c r="D143" s="77">
        <f>INDEX('Unemployment Rates'!$B$2:$B$96,MATCH(B143,'Unemployment Rates'!$A$2:$A$96,0))</f>
        <v>3.6999999999999998E-2</v>
      </c>
    </row>
    <row r="144" spans="1:4" x14ac:dyDescent="0.3">
      <c r="A144" s="74" t="s">
        <v>706</v>
      </c>
      <c r="B144" t="s">
        <v>35</v>
      </c>
      <c r="C144" s="79">
        <v>0.15000000000000002</v>
      </c>
      <c r="D144" s="77">
        <f>INDEX('Unemployment Rates'!$B$2:$B$96,MATCH(B144,'Unemployment Rates'!$A$2:$A$96,0))</f>
        <v>3.6999999999999998E-2</v>
      </c>
    </row>
    <row r="145" spans="1:4" x14ac:dyDescent="0.3">
      <c r="A145" s="74" t="s">
        <v>709</v>
      </c>
      <c r="B145" t="s">
        <v>35</v>
      </c>
      <c r="C145" s="79">
        <v>0.12000000000000001</v>
      </c>
      <c r="D145" s="77">
        <f>INDEX('Unemployment Rates'!$B$2:$B$96,MATCH(B145,'Unemployment Rates'!$A$2:$A$96,0))</f>
        <v>3.6999999999999998E-2</v>
      </c>
    </row>
    <row r="146" spans="1:4" x14ac:dyDescent="0.3">
      <c r="A146" s="74" t="s">
        <v>711</v>
      </c>
      <c r="B146" t="s">
        <v>36</v>
      </c>
      <c r="C146" s="79">
        <v>0.05</v>
      </c>
      <c r="D146" s="77">
        <f>INDEX('Unemployment Rates'!$B$2:$B$96,MATCH(B146,'Unemployment Rates'!$A$2:$A$96,0))</f>
        <v>4.2000000000000003E-2</v>
      </c>
    </row>
    <row r="147" spans="1:4" x14ac:dyDescent="0.3">
      <c r="A147" s="74" t="s">
        <v>710</v>
      </c>
      <c r="B147" t="s">
        <v>36</v>
      </c>
      <c r="C147" s="79">
        <v>0.14000000000000001</v>
      </c>
      <c r="D147" s="77">
        <f>INDEX('Unemployment Rates'!$B$2:$B$96,MATCH(B147,'Unemployment Rates'!$A$2:$A$96,0))</f>
        <v>4.2000000000000003E-2</v>
      </c>
    </row>
    <row r="148" spans="1:4" x14ac:dyDescent="0.3">
      <c r="A148" s="74" t="s">
        <v>712</v>
      </c>
      <c r="B148" t="s">
        <v>36</v>
      </c>
      <c r="C148" s="79">
        <v>9.0000000000000011E-2</v>
      </c>
      <c r="D148" s="77">
        <f>INDEX('Unemployment Rates'!$B$2:$B$96,MATCH(B148,'Unemployment Rates'!$A$2:$A$96,0))</f>
        <v>4.2000000000000003E-2</v>
      </c>
    </row>
    <row r="149" spans="1:4" x14ac:dyDescent="0.3">
      <c r="A149" s="74" t="s">
        <v>713</v>
      </c>
      <c r="B149" t="s">
        <v>36</v>
      </c>
      <c r="C149" s="79">
        <v>0.08</v>
      </c>
      <c r="D149" s="77">
        <f>INDEX('Unemployment Rates'!$B$2:$B$96,MATCH(B149,'Unemployment Rates'!$A$2:$A$96,0))</f>
        <v>4.2000000000000003E-2</v>
      </c>
    </row>
    <row r="150" spans="1:4" x14ac:dyDescent="0.3">
      <c r="A150" s="74" t="s">
        <v>714</v>
      </c>
      <c r="B150" t="s">
        <v>36</v>
      </c>
      <c r="C150" s="79">
        <v>0.19</v>
      </c>
      <c r="D150" s="77">
        <f>INDEX('Unemployment Rates'!$B$2:$B$96,MATCH(B150,'Unemployment Rates'!$A$2:$A$96,0))</f>
        <v>4.2000000000000003E-2</v>
      </c>
    </row>
    <row r="151" spans="1:4" x14ac:dyDescent="0.3">
      <c r="A151" s="74" t="s">
        <v>716</v>
      </c>
      <c r="B151" t="s">
        <v>37</v>
      </c>
      <c r="C151" s="79">
        <v>9.0000000000000011E-2</v>
      </c>
      <c r="D151" s="77">
        <f>INDEX('Unemployment Rates'!$B$2:$B$96,MATCH(B151,'Unemployment Rates'!$A$2:$A$96,0))</f>
        <v>4.4999999999999998E-2</v>
      </c>
    </row>
    <row r="152" spans="1:4" x14ac:dyDescent="0.3">
      <c r="A152" s="74" t="s">
        <v>717</v>
      </c>
      <c r="B152" t="s">
        <v>37</v>
      </c>
      <c r="C152" s="79">
        <v>0.13</v>
      </c>
      <c r="D152" s="77">
        <f>INDEX('Unemployment Rates'!$B$2:$B$96,MATCH(B152,'Unemployment Rates'!$A$2:$A$96,0))</f>
        <v>4.4999999999999998E-2</v>
      </c>
    </row>
    <row r="153" spans="1:4" x14ac:dyDescent="0.3">
      <c r="A153" s="74" t="s">
        <v>718</v>
      </c>
      <c r="B153" t="s">
        <v>37</v>
      </c>
      <c r="C153" s="79">
        <v>0.15999999999999998</v>
      </c>
      <c r="D153" s="77">
        <f>INDEX('Unemployment Rates'!$B$2:$B$96,MATCH(B153,'Unemployment Rates'!$A$2:$A$96,0))</f>
        <v>4.4999999999999998E-2</v>
      </c>
    </row>
    <row r="154" spans="1:4" x14ac:dyDescent="0.3">
      <c r="A154" s="74" t="s">
        <v>719</v>
      </c>
      <c r="B154" t="s">
        <v>37</v>
      </c>
      <c r="C154" s="79">
        <v>0.14000000000000001</v>
      </c>
      <c r="D154" s="77">
        <f>INDEX('Unemployment Rates'!$B$2:$B$96,MATCH(B154,'Unemployment Rates'!$A$2:$A$96,0))</f>
        <v>4.4999999999999998E-2</v>
      </c>
    </row>
    <row r="155" spans="1:4" x14ac:dyDescent="0.3">
      <c r="A155" s="74" t="s">
        <v>715</v>
      </c>
      <c r="B155" t="s">
        <v>37</v>
      </c>
      <c r="C155" s="79">
        <v>9.9999999999999992E-2</v>
      </c>
      <c r="D155" s="77">
        <f>INDEX('Unemployment Rates'!$B$2:$B$96,MATCH(B155,'Unemployment Rates'!$A$2:$A$96,0))</f>
        <v>4.4999999999999998E-2</v>
      </c>
    </row>
    <row r="156" spans="1:4" x14ac:dyDescent="0.3">
      <c r="A156" s="74" t="s">
        <v>720</v>
      </c>
      <c r="B156" t="s">
        <v>37</v>
      </c>
      <c r="C156" s="79">
        <v>0.15000000000000002</v>
      </c>
      <c r="D156" s="77">
        <f>INDEX('Unemployment Rates'!$B$2:$B$96,MATCH(B156,'Unemployment Rates'!$A$2:$A$96,0))</f>
        <v>4.4999999999999998E-2</v>
      </c>
    </row>
    <row r="157" spans="1:4" x14ac:dyDescent="0.3">
      <c r="A157" s="74" t="s">
        <v>721</v>
      </c>
      <c r="B157" t="s">
        <v>37</v>
      </c>
      <c r="C157" s="79">
        <v>0.06</v>
      </c>
      <c r="D157" s="77">
        <f>INDEX('Unemployment Rates'!$B$2:$B$96,MATCH(B157,'Unemployment Rates'!$A$2:$A$96,0))</f>
        <v>4.4999999999999998E-2</v>
      </c>
    </row>
    <row r="158" spans="1:4" x14ac:dyDescent="0.3">
      <c r="A158" s="74" t="s">
        <v>722</v>
      </c>
      <c r="B158" t="s">
        <v>37</v>
      </c>
      <c r="C158" s="79">
        <v>0.12000000000000001</v>
      </c>
      <c r="D158" s="77">
        <f>INDEX('Unemployment Rates'!$B$2:$B$96,MATCH(B158,'Unemployment Rates'!$A$2:$A$96,0))</f>
        <v>4.4999999999999998E-2</v>
      </c>
    </row>
    <row r="159" spans="1:4" x14ac:dyDescent="0.3">
      <c r="A159" s="74" t="s">
        <v>723</v>
      </c>
      <c r="B159" t="s">
        <v>38</v>
      </c>
      <c r="C159" s="79">
        <v>0.15000000000000002</v>
      </c>
      <c r="D159" s="77">
        <f>INDEX('Unemployment Rates'!$B$2:$B$96,MATCH(B159,'Unemployment Rates'!$A$2:$A$96,0))</f>
        <v>3.5999999999999997E-2</v>
      </c>
    </row>
    <row r="160" spans="1:4" x14ac:dyDescent="0.3">
      <c r="A160" s="74" t="s">
        <v>724</v>
      </c>
      <c r="B160" t="s">
        <v>38</v>
      </c>
      <c r="C160" s="79">
        <v>0.12000000000000001</v>
      </c>
      <c r="D160" s="77">
        <f>INDEX('Unemployment Rates'!$B$2:$B$96,MATCH(B160,'Unemployment Rates'!$A$2:$A$96,0))</f>
        <v>3.5999999999999997E-2</v>
      </c>
    </row>
    <row r="161" spans="1:4" x14ac:dyDescent="0.3">
      <c r="A161" s="74" t="s">
        <v>726</v>
      </c>
      <c r="B161" t="s">
        <v>39</v>
      </c>
      <c r="C161" s="79">
        <v>0.16999999999999998</v>
      </c>
      <c r="D161" s="77">
        <f>INDEX('Unemployment Rates'!$B$2:$B$96,MATCH(B161,'Unemployment Rates'!$A$2:$A$96,0))</f>
        <v>3.3000000000000002E-2</v>
      </c>
    </row>
    <row r="162" spans="1:4" x14ac:dyDescent="0.3">
      <c r="A162" s="74" t="s">
        <v>727</v>
      </c>
      <c r="B162" t="s">
        <v>39</v>
      </c>
      <c r="C162" s="79">
        <v>0.21000000000000002</v>
      </c>
      <c r="D162" s="77">
        <f>INDEX('Unemployment Rates'!$B$2:$B$96,MATCH(B162,'Unemployment Rates'!$A$2:$A$96,0))</f>
        <v>3.3000000000000002E-2</v>
      </c>
    </row>
    <row r="163" spans="1:4" x14ac:dyDescent="0.3">
      <c r="A163" s="74" t="s">
        <v>728</v>
      </c>
      <c r="B163" t="s">
        <v>39</v>
      </c>
      <c r="C163" s="79">
        <v>0.18</v>
      </c>
      <c r="D163" s="77">
        <f>INDEX('Unemployment Rates'!$B$2:$B$96,MATCH(B163,'Unemployment Rates'!$A$2:$A$96,0))</f>
        <v>3.3000000000000002E-2</v>
      </c>
    </row>
    <row r="164" spans="1:4" x14ac:dyDescent="0.3">
      <c r="A164" s="74" t="s">
        <v>725</v>
      </c>
      <c r="B164" t="s">
        <v>39</v>
      </c>
      <c r="C164" s="79">
        <v>0.19</v>
      </c>
      <c r="D164" s="77">
        <f>INDEX('Unemployment Rates'!$B$2:$B$96,MATCH(B164,'Unemployment Rates'!$A$2:$A$96,0))</f>
        <v>3.3000000000000002E-2</v>
      </c>
    </row>
    <row r="165" spans="1:4" x14ac:dyDescent="0.3">
      <c r="A165" s="74" t="s">
        <v>729</v>
      </c>
      <c r="B165" t="s">
        <v>39</v>
      </c>
      <c r="C165" s="79">
        <v>0.22000000000000003</v>
      </c>
      <c r="D165" s="77">
        <f>INDEX('Unemployment Rates'!$B$2:$B$96,MATCH(B165,'Unemployment Rates'!$A$2:$A$96,0))</f>
        <v>3.3000000000000002E-2</v>
      </c>
    </row>
    <row r="166" spans="1:4" x14ac:dyDescent="0.3">
      <c r="A166" s="74" t="s">
        <v>730</v>
      </c>
      <c r="B166" t="s">
        <v>39</v>
      </c>
      <c r="C166" s="79">
        <v>0.25</v>
      </c>
      <c r="D166" s="77">
        <f>INDEX('Unemployment Rates'!$B$2:$B$96,MATCH(B166,'Unemployment Rates'!$A$2:$A$96,0))</f>
        <v>3.3000000000000002E-2</v>
      </c>
    </row>
    <row r="167" spans="1:4" x14ac:dyDescent="0.3">
      <c r="A167" s="74" t="s">
        <v>731</v>
      </c>
      <c r="B167" t="s">
        <v>39</v>
      </c>
      <c r="C167" s="79">
        <v>0.2</v>
      </c>
      <c r="D167" s="77">
        <f>INDEX('Unemployment Rates'!$B$2:$B$96,MATCH(B167,'Unemployment Rates'!$A$2:$A$96,0))</f>
        <v>3.3000000000000002E-2</v>
      </c>
    </row>
    <row r="168" spans="1:4" x14ac:dyDescent="0.3">
      <c r="A168" s="74" t="s">
        <v>732</v>
      </c>
      <c r="B168" t="s">
        <v>39</v>
      </c>
      <c r="C168" s="79">
        <v>0.25</v>
      </c>
      <c r="D168" s="77">
        <f>INDEX('Unemployment Rates'!$B$2:$B$96,MATCH(B168,'Unemployment Rates'!$A$2:$A$96,0))</f>
        <v>3.3000000000000002E-2</v>
      </c>
    </row>
    <row r="169" spans="1:4" x14ac:dyDescent="0.3">
      <c r="A169" s="74" t="s">
        <v>733</v>
      </c>
      <c r="B169" t="s">
        <v>39</v>
      </c>
      <c r="C169" s="79">
        <v>0.25</v>
      </c>
      <c r="D169" s="77">
        <f>INDEX('Unemployment Rates'!$B$2:$B$96,MATCH(B169,'Unemployment Rates'!$A$2:$A$96,0))</f>
        <v>3.3000000000000002E-2</v>
      </c>
    </row>
    <row r="170" spans="1:4" x14ac:dyDescent="0.3">
      <c r="A170" s="74" t="s">
        <v>734</v>
      </c>
      <c r="B170" t="s">
        <v>39</v>
      </c>
      <c r="C170" s="79">
        <v>0.21000000000000002</v>
      </c>
      <c r="D170" s="77">
        <f>INDEX('Unemployment Rates'!$B$2:$B$96,MATCH(B170,'Unemployment Rates'!$A$2:$A$96,0))</f>
        <v>3.3000000000000002E-2</v>
      </c>
    </row>
    <row r="171" spans="1:4" x14ac:dyDescent="0.3">
      <c r="A171" s="74" t="s">
        <v>735</v>
      </c>
      <c r="B171" t="s">
        <v>39</v>
      </c>
      <c r="C171" s="79">
        <v>0.24</v>
      </c>
      <c r="D171" s="77">
        <f>INDEX('Unemployment Rates'!$B$2:$B$96,MATCH(B171,'Unemployment Rates'!$A$2:$A$96,0))</f>
        <v>3.3000000000000002E-2</v>
      </c>
    </row>
    <row r="172" spans="1:4" x14ac:dyDescent="0.3">
      <c r="A172" s="74" t="s">
        <v>736</v>
      </c>
      <c r="B172" t="s">
        <v>40</v>
      </c>
      <c r="C172" s="79">
        <v>0.05</v>
      </c>
      <c r="D172" s="77">
        <f>INDEX('Unemployment Rates'!$B$2:$B$96,MATCH(B172,'Unemployment Rates'!$A$2:$A$96,0))</f>
        <v>4.3999999999999997E-2</v>
      </c>
    </row>
    <row r="173" spans="1:4" x14ac:dyDescent="0.3">
      <c r="A173" s="74" t="s">
        <v>737</v>
      </c>
      <c r="B173" t="s">
        <v>40</v>
      </c>
      <c r="C173" s="79">
        <v>0.05</v>
      </c>
      <c r="D173" s="77">
        <f>INDEX('Unemployment Rates'!$B$2:$B$96,MATCH(B173,'Unemployment Rates'!$A$2:$A$96,0))</f>
        <v>4.3999999999999997E-2</v>
      </c>
    </row>
    <row r="174" spans="1:4" x14ac:dyDescent="0.3">
      <c r="A174" s="74" t="s">
        <v>739</v>
      </c>
      <c r="B174" t="s">
        <v>41</v>
      </c>
      <c r="C174" s="79">
        <v>0.08</v>
      </c>
      <c r="D174" s="77">
        <f>INDEX('Unemployment Rates'!$B$2:$B$96,MATCH(B174,'Unemployment Rates'!$A$2:$A$96,0))</f>
        <v>4.3999999999999997E-2</v>
      </c>
    </row>
    <row r="175" spans="1:4" x14ac:dyDescent="0.3">
      <c r="A175" s="74" t="s">
        <v>740</v>
      </c>
      <c r="B175" t="s">
        <v>41</v>
      </c>
      <c r="C175" s="79">
        <v>0.16999999999999998</v>
      </c>
      <c r="D175" s="77">
        <f>INDEX('Unemployment Rates'!$B$2:$B$96,MATCH(B175,'Unemployment Rates'!$A$2:$A$96,0))</f>
        <v>4.3999999999999997E-2</v>
      </c>
    </row>
    <row r="176" spans="1:4" x14ac:dyDescent="0.3">
      <c r="A176" s="74" t="s">
        <v>738</v>
      </c>
      <c r="B176" t="s">
        <v>41</v>
      </c>
      <c r="C176" s="79">
        <v>0.08</v>
      </c>
      <c r="D176" s="77">
        <f>INDEX('Unemployment Rates'!$B$2:$B$96,MATCH(B176,'Unemployment Rates'!$A$2:$A$96,0))</f>
        <v>4.3999999999999997E-2</v>
      </c>
    </row>
    <row r="177" spans="1:4" x14ac:dyDescent="0.3">
      <c r="A177" s="74" t="s">
        <v>741</v>
      </c>
      <c r="B177" t="s">
        <v>41</v>
      </c>
      <c r="C177" s="79">
        <v>0.11</v>
      </c>
      <c r="D177" s="77">
        <f>INDEX('Unemployment Rates'!$B$2:$B$96,MATCH(B177,'Unemployment Rates'!$A$2:$A$96,0))</f>
        <v>4.3999999999999997E-2</v>
      </c>
    </row>
    <row r="178" spans="1:4" x14ac:dyDescent="0.3">
      <c r="A178" s="74" t="s">
        <v>742</v>
      </c>
      <c r="B178" t="s">
        <v>41</v>
      </c>
      <c r="C178" s="79">
        <v>9.0000000000000011E-2</v>
      </c>
      <c r="D178" s="77">
        <f>INDEX('Unemployment Rates'!$B$2:$B$96,MATCH(B178,'Unemployment Rates'!$A$2:$A$96,0))</f>
        <v>4.3999999999999997E-2</v>
      </c>
    </row>
    <row r="179" spans="1:4" x14ac:dyDescent="0.3">
      <c r="A179" s="74" t="s">
        <v>743</v>
      </c>
      <c r="B179" t="s">
        <v>41</v>
      </c>
      <c r="C179" s="79">
        <v>6.9999999999999993E-2</v>
      </c>
      <c r="D179" s="77">
        <f>INDEX('Unemployment Rates'!$B$2:$B$96,MATCH(B179,'Unemployment Rates'!$A$2:$A$96,0))</f>
        <v>4.3999999999999997E-2</v>
      </c>
    </row>
    <row r="180" spans="1:4" x14ac:dyDescent="0.3">
      <c r="A180" s="74" t="s">
        <v>744</v>
      </c>
      <c r="B180" t="s">
        <v>41</v>
      </c>
      <c r="C180" s="79">
        <v>0.05</v>
      </c>
      <c r="D180" s="77">
        <f>INDEX('Unemployment Rates'!$B$2:$B$96,MATCH(B180,'Unemployment Rates'!$A$2:$A$96,0))</f>
        <v>4.3999999999999997E-2</v>
      </c>
    </row>
    <row r="181" spans="1:4" x14ac:dyDescent="0.3">
      <c r="A181" s="74" t="s">
        <v>745</v>
      </c>
      <c r="B181" t="s">
        <v>41</v>
      </c>
      <c r="C181" s="79">
        <v>6.9999999999999993E-2</v>
      </c>
      <c r="D181" s="77">
        <f>INDEX('Unemployment Rates'!$B$2:$B$96,MATCH(B181,'Unemployment Rates'!$A$2:$A$96,0))</f>
        <v>4.3999999999999997E-2</v>
      </c>
    </row>
    <row r="182" spans="1:4" x14ac:dyDescent="0.3">
      <c r="A182" s="74" t="s">
        <v>746</v>
      </c>
      <c r="B182" t="s">
        <v>41</v>
      </c>
      <c r="C182" s="79">
        <v>0.05</v>
      </c>
      <c r="D182" s="77">
        <f>INDEX('Unemployment Rates'!$B$2:$B$96,MATCH(B182,'Unemployment Rates'!$A$2:$A$96,0))</f>
        <v>4.3999999999999997E-2</v>
      </c>
    </row>
    <row r="183" spans="1:4" x14ac:dyDescent="0.3">
      <c r="A183" s="74" t="s">
        <v>747</v>
      </c>
      <c r="B183" t="s">
        <v>41</v>
      </c>
      <c r="C183" s="79">
        <v>0.06</v>
      </c>
      <c r="D183" s="77">
        <f>INDEX('Unemployment Rates'!$B$2:$B$96,MATCH(B183,'Unemployment Rates'!$A$2:$A$96,0))</f>
        <v>4.3999999999999997E-2</v>
      </c>
    </row>
    <row r="184" spans="1:4" x14ac:dyDescent="0.3">
      <c r="A184" s="74" t="s">
        <v>749</v>
      </c>
      <c r="B184" t="s">
        <v>42</v>
      </c>
      <c r="C184" s="79">
        <v>0.12000000000000001</v>
      </c>
      <c r="D184" s="77">
        <f>INDEX('Unemployment Rates'!$B$2:$B$96,MATCH(B184,'Unemployment Rates'!$A$2:$A$96,0))</f>
        <v>3.9E-2</v>
      </c>
    </row>
    <row r="185" spans="1:4" x14ac:dyDescent="0.3">
      <c r="A185" s="74" t="s">
        <v>748</v>
      </c>
      <c r="B185" t="s">
        <v>42</v>
      </c>
      <c r="C185" s="79">
        <v>0.12000000000000001</v>
      </c>
      <c r="D185" s="77">
        <f>INDEX('Unemployment Rates'!$B$2:$B$96,MATCH(B185,'Unemployment Rates'!$A$2:$A$96,0))</f>
        <v>3.9E-2</v>
      </c>
    </row>
    <row r="186" spans="1:4" x14ac:dyDescent="0.3">
      <c r="A186" s="74" t="s">
        <v>750</v>
      </c>
      <c r="B186" t="s">
        <v>42</v>
      </c>
      <c r="C186" s="79">
        <v>0.23000000000000004</v>
      </c>
      <c r="D186" s="77">
        <f>INDEX('Unemployment Rates'!$B$2:$B$96,MATCH(B186,'Unemployment Rates'!$A$2:$A$96,0))</f>
        <v>3.9E-2</v>
      </c>
    </row>
    <row r="187" spans="1:4" x14ac:dyDescent="0.3">
      <c r="A187" s="74" t="s">
        <v>751</v>
      </c>
      <c r="B187" t="s">
        <v>42</v>
      </c>
      <c r="C187" s="79">
        <v>0.08</v>
      </c>
      <c r="D187" s="77">
        <f>INDEX('Unemployment Rates'!$B$2:$B$96,MATCH(B187,'Unemployment Rates'!$A$2:$A$96,0))</f>
        <v>3.9E-2</v>
      </c>
    </row>
    <row r="188" spans="1:4" x14ac:dyDescent="0.3">
      <c r="A188" s="74" t="s">
        <v>753</v>
      </c>
      <c r="B188" t="s">
        <v>43</v>
      </c>
      <c r="C188" s="79">
        <v>0.13</v>
      </c>
      <c r="D188" s="77">
        <f>INDEX('Unemployment Rates'!$B$2:$B$96,MATCH(B188,'Unemployment Rates'!$A$2:$A$96,0))</f>
        <v>0.04</v>
      </c>
    </row>
    <row r="189" spans="1:4" x14ac:dyDescent="0.3">
      <c r="A189" s="74" t="s">
        <v>754</v>
      </c>
      <c r="B189" t="s">
        <v>43</v>
      </c>
      <c r="C189" s="79">
        <v>0.2</v>
      </c>
      <c r="D189" s="77">
        <f>INDEX('Unemployment Rates'!$B$2:$B$96,MATCH(B189,'Unemployment Rates'!$A$2:$A$96,0))</f>
        <v>0.04</v>
      </c>
    </row>
    <row r="190" spans="1:4" x14ac:dyDescent="0.3">
      <c r="A190" s="74" t="s">
        <v>752</v>
      </c>
      <c r="B190" t="s">
        <v>43</v>
      </c>
      <c r="C190" s="79">
        <v>0.14000000000000001</v>
      </c>
      <c r="D190" s="77">
        <f>INDEX('Unemployment Rates'!$B$2:$B$96,MATCH(B190,'Unemployment Rates'!$A$2:$A$96,0))</f>
        <v>0.04</v>
      </c>
    </row>
    <row r="191" spans="1:4" x14ac:dyDescent="0.3">
      <c r="A191" s="74" t="s">
        <v>755</v>
      </c>
      <c r="B191" t="s">
        <v>43</v>
      </c>
      <c r="C191" s="79">
        <v>0.19</v>
      </c>
      <c r="D191" s="77">
        <f>INDEX('Unemployment Rates'!$B$2:$B$96,MATCH(B191,'Unemployment Rates'!$A$2:$A$96,0))</f>
        <v>0.04</v>
      </c>
    </row>
    <row r="192" spans="1:4" x14ac:dyDescent="0.3">
      <c r="A192" s="74" t="s">
        <v>756</v>
      </c>
      <c r="B192" t="s">
        <v>43</v>
      </c>
      <c r="C192" s="79">
        <v>9.9999999999999992E-2</v>
      </c>
      <c r="D192" s="77">
        <f>INDEX('Unemployment Rates'!$B$2:$B$96,MATCH(B192,'Unemployment Rates'!$A$2:$A$96,0))</f>
        <v>0.04</v>
      </c>
    </row>
    <row r="193" spans="1:4" x14ac:dyDescent="0.3">
      <c r="A193" s="74" t="s">
        <v>757</v>
      </c>
      <c r="B193" t="s">
        <v>43</v>
      </c>
      <c r="C193" s="79">
        <v>0.14000000000000001</v>
      </c>
      <c r="D193" s="77">
        <f>INDEX('Unemployment Rates'!$B$2:$B$96,MATCH(B193,'Unemployment Rates'!$A$2:$A$96,0))</f>
        <v>0.04</v>
      </c>
    </row>
    <row r="194" spans="1:4" x14ac:dyDescent="0.3">
      <c r="A194" s="74" t="s">
        <v>759</v>
      </c>
      <c r="B194" t="s">
        <v>44</v>
      </c>
      <c r="C194" s="79">
        <v>0.05</v>
      </c>
      <c r="D194" s="77">
        <f>INDEX('Unemployment Rates'!$B$2:$B$96,MATCH(B194,'Unemployment Rates'!$A$2:$A$96,0))</f>
        <v>3.9E-2</v>
      </c>
    </row>
    <row r="195" spans="1:4" x14ac:dyDescent="0.3">
      <c r="A195" s="74" t="s">
        <v>758</v>
      </c>
      <c r="B195" t="s">
        <v>44</v>
      </c>
      <c r="C195" s="79">
        <v>0.06</v>
      </c>
      <c r="D195" s="77">
        <f>INDEX('Unemployment Rates'!$B$2:$B$96,MATCH(B195,'Unemployment Rates'!$A$2:$A$96,0))</f>
        <v>3.9E-2</v>
      </c>
    </row>
    <row r="196" spans="1:4" x14ac:dyDescent="0.3">
      <c r="A196" s="74" t="s">
        <v>760</v>
      </c>
      <c r="B196" t="s">
        <v>44</v>
      </c>
      <c r="C196" s="79">
        <v>0.14000000000000001</v>
      </c>
      <c r="D196" s="77">
        <f>INDEX('Unemployment Rates'!$B$2:$B$96,MATCH(B196,'Unemployment Rates'!$A$2:$A$96,0))</f>
        <v>3.9E-2</v>
      </c>
    </row>
    <row r="197" spans="1:4" x14ac:dyDescent="0.3">
      <c r="A197" s="74" t="s">
        <v>761</v>
      </c>
      <c r="B197" t="s">
        <v>45</v>
      </c>
      <c r="C197" s="79">
        <v>0.12000000000000001</v>
      </c>
      <c r="D197" s="77">
        <f>INDEX('Unemployment Rates'!$B$2:$B$96,MATCH(B197,'Unemployment Rates'!$A$2:$A$96,0))</f>
        <v>3.6999999999999998E-2</v>
      </c>
    </row>
    <row r="198" spans="1:4" x14ac:dyDescent="0.3">
      <c r="A198" s="74" t="s">
        <v>762</v>
      </c>
      <c r="B198" t="s">
        <v>45</v>
      </c>
      <c r="C198" s="79">
        <v>9.9999999999999992E-2</v>
      </c>
      <c r="D198" s="77">
        <f>INDEX('Unemployment Rates'!$B$2:$B$96,MATCH(B198,'Unemployment Rates'!$A$2:$A$96,0))</f>
        <v>3.6999999999999998E-2</v>
      </c>
    </row>
    <row r="199" spans="1:4" x14ac:dyDescent="0.3">
      <c r="A199" s="74" t="s">
        <v>763</v>
      </c>
      <c r="B199" t="s">
        <v>45</v>
      </c>
      <c r="C199" s="79">
        <v>0.23000000000000004</v>
      </c>
      <c r="D199" s="77">
        <f>INDEX('Unemployment Rates'!$B$2:$B$96,MATCH(B199,'Unemployment Rates'!$A$2:$A$96,0))</f>
        <v>3.6999999999999998E-2</v>
      </c>
    </row>
    <row r="200" spans="1:4" x14ac:dyDescent="0.3">
      <c r="A200" s="74" t="s">
        <v>764</v>
      </c>
      <c r="B200" t="s">
        <v>45</v>
      </c>
      <c r="C200" s="79">
        <v>9.9999999999999992E-2</v>
      </c>
      <c r="D200" s="77">
        <f>INDEX('Unemployment Rates'!$B$2:$B$96,MATCH(B200,'Unemployment Rates'!$A$2:$A$96,0))</f>
        <v>3.6999999999999998E-2</v>
      </c>
    </row>
    <row r="201" spans="1:4" x14ac:dyDescent="0.3">
      <c r="A201" s="74" t="s">
        <v>766</v>
      </c>
      <c r="B201" t="s">
        <v>46</v>
      </c>
      <c r="C201" s="79">
        <v>0.14000000000000001</v>
      </c>
      <c r="D201" s="77">
        <f>INDEX('Unemployment Rates'!$B$2:$B$96,MATCH(B201,'Unemployment Rates'!$A$2:$A$96,0))</f>
        <v>3.9E-2</v>
      </c>
    </row>
    <row r="202" spans="1:4" x14ac:dyDescent="0.3">
      <c r="A202" s="74" t="s">
        <v>767</v>
      </c>
      <c r="B202" t="s">
        <v>46</v>
      </c>
      <c r="C202" s="79">
        <v>0.11</v>
      </c>
      <c r="D202" s="77">
        <f>INDEX('Unemployment Rates'!$B$2:$B$96,MATCH(B202,'Unemployment Rates'!$A$2:$A$96,0))</f>
        <v>3.9E-2</v>
      </c>
    </row>
    <row r="203" spans="1:4" x14ac:dyDescent="0.3">
      <c r="A203" s="74" t="s">
        <v>765</v>
      </c>
      <c r="B203" t="s">
        <v>46</v>
      </c>
      <c r="C203" s="79">
        <v>0.15000000000000002</v>
      </c>
      <c r="D203" s="77">
        <f>INDEX('Unemployment Rates'!$B$2:$B$96,MATCH(B203,'Unemployment Rates'!$A$2:$A$96,0))</f>
        <v>3.9E-2</v>
      </c>
    </row>
    <row r="204" spans="1:4" x14ac:dyDescent="0.3">
      <c r="A204" s="74" t="s">
        <v>768</v>
      </c>
      <c r="B204" t="s">
        <v>46</v>
      </c>
      <c r="C204" s="79">
        <v>0.11</v>
      </c>
      <c r="D204" s="77">
        <f>INDEX('Unemployment Rates'!$B$2:$B$96,MATCH(B204,'Unemployment Rates'!$A$2:$A$96,0))</f>
        <v>3.9E-2</v>
      </c>
    </row>
    <row r="205" spans="1:4" x14ac:dyDescent="0.3">
      <c r="A205" s="74" t="s">
        <v>769</v>
      </c>
      <c r="B205" t="s">
        <v>46</v>
      </c>
      <c r="C205" s="79">
        <v>0.15999999999999998</v>
      </c>
      <c r="D205" s="77">
        <f>INDEX('Unemployment Rates'!$B$2:$B$96,MATCH(B205,'Unemployment Rates'!$A$2:$A$96,0))</f>
        <v>3.9E-2</v>
      </c>
    </row>
    <row r="206" spans="1:4" x14ac:dyDescent="0.3">
      <c r="A206" s="74" t="s">
        <v>771</v>
      </c>
      <c r="B206" t="s">
        <v>47</v>
      </c>
      <c r="C206" s="79">
        <v>0.18</v>
      </c>
      <c r="D206" s="77">
        <f>INDEX('Unemployment Rates'!$B$2:$B$96,MATCH(B206,'Unemployment Rates'!$A$2:$A$96,0))</f>
        <v>2.9000000000000001E-2</v>
      </c>
    </row>
    <row r="207" spans="1:4" x14ac:dyDescent="0.3">
      <c r="A207" s="74" t="s">
        <v>770</v>
      </c>
      <c r="B207" t="s">
        <v>47</v>
      </c>
      <c r="C207" s="79">
        <v>0.16999999999999998</v>
      </c>
      <c r="D207" s="77">
        <f>INDEX('Unemployment Rates'!$B$2:$B$96,MATCH(B207,'Unemployment Rates'!$A$2:$A$96,0))</f>
        <v>2.9000000000000001E-2</v>
      </c>
    </row>
    <row r="208" spans="1:4" x14ac:dyDescent="0.3">
      <c r="A208" s="74" t="s">
        <v>773</v>
      </c>
      <c r="B208" t="s">
        <v>48</v>
      </c>
      <c r="C208" s="79">
        <v>0.06</v>
      </c>
      <c r="D208" s="77">
        <f>INDEX('Unemployment Rates'!$B$2:$B$96,MATCH(B208,'Unemployment Rates'!$A$2:$A$96,0))</f>
        <v>4.4999999999999998E-2</v>
      </c>
    </row>
    <row r="209" spans="1:4" x14ac:dyDescent="0.3">
      <c r="A209" s="74" t="s">
        <v>772</v>
      </c>
      <c r="B209" t="s">
        <v>48</v>
      </c>
      <c r="C209" s="79">
        <v>0.11</v>
      </c>
      <c r="D209" s="77">
        <f>INDEX('Unemployment Rates'!$B$2:$B$96,MATCH(B209,'Unemployment Rates'!$A$2:$A$96,0))</f>
        <v>4.4999999999999998E-2</v>
      </c>
    </row>
    <row r="210" spans="1:4" x14ac:dyDescent="0.3">
      <c r="A210" s="74" t="s">
        <v>774</v>
      </c>
      <c r="B210" t="s">
        <v>48</v>
      </c>
      <c r="C210" s="79">
        <v>0.11</v>
      </c>
      <c r="D210" s="77">
        <f>INDEX('Unemployment Rates'!$B$2:$B$96,MATCH(B210,'Unemployment Rates'!$A$2:$A$96,0))</f>
        <v>4.4999999999999998E-2</v>
      </c>
    </row>
    <row r="211" spans="1:4" x14ac:dyDescent="0.3">
      <c r="A211" s="74" t="s">
        <v>775</v>
      </c>
      <c r="B211" t="s">
        <v>49</v>
      </c>
      <c r="C211" s="79">
        <v>0.16999999999999998</v>
      </c>
      <c r="D211" s="77">
        <f>INDEX('Unemployment Rates'!$B$2:$B$96,MATCH(B211,'Unemployment Rates'!$A$2:$A$96,0))</f>
        <v>3.5000000000000003E-2</v>
      </c>
    </row>
    <row r="212" spans="1:4" x14ac:dyDescent="0.3">
      <c r="A212" s="74" t="s">
        <v>776</v>
      </c>
      <c r="B212" t="s">
        <v>49</v>
      </c>
      <c r="C212" s="79">
        <v>0.18</v>
      </c>
      <c r="D212" s="77">
        <f>INDEX('Unemployment Rates'!$B$2:$B$96,MATCH(B212,'Unemployment Rates'!$A$2:$A$96,0))</f>
        <v>3.5000000000000003E-2</v>
      </c>
    </row>
    <row r="213" spans="1:4" x14ac:dyDescent="0.3">
      <c r="A213" s="74" t="s">
        <v>777</v>
      </c>
      <c r="B213" t="s">
        <v>49</v>
      </c>
      <c r="C213" s="79">
        <v>0.19</v>
      </c>
      <c r="D213" s="77">
        <f>INDEX('Unemployment Rates'!$B$2:$B$96,MATCH(B213,'Unemployment Rates'!$A$2:$A$96,0))</f>
        <v>3.5000000000000003E-2</v>
      </c>
    </row>
    <row r="214" spans="1:4" x14ac:dyDescent="0.3">
      <c r="A214" s="74" t="s">
        <v>778</v>
      </c>
      <c r="B214" t="s">
        <v>49</v>
      </c>
      <c r="C214" s="79">
        <v>0.16999999999999998</v>
      </c>
      <c r="D214" s="77">
        <f>INDEX('Unemployment Rates'!$B$2:$B$96,MATCH(B214,'Unemployment Rates'!$A$2:$A$96,0))</f>
        <v>3.5000000000000003E-2</v>
      </c>
    </row>
    <row r="215" spans="1:4" x14ac:dyDescent="0.3">
      <c r="A215" s="74" t="s">
        <v>780</v>
      </c>
      <c r="B215" t="s">
        <v>50</v>
      </c>
      <c r="C215" s="79">
        <v>0.08</v>
      </c>
      <c r="D215" s="77">
        <f>INDEX('Unemployment Rates'!$B$2:$B$96,MATCH(B215,'Unemployment Rates'!$A$2:$A$96,0))</f>
        <v>0.04</v>
      </c>
    </row>
    <row r="216" spans="1:4" x14ac:dyDescent="0.3">
      <c r="A216" s="74" t="s">
        <v>779</v>
      </c>
      <c r="B216" t="s">
        <v>50</v>
      </c>
      <c r="C216" s="79">
        <v>9.9999999999999992E-2</v>
      </c>
      <c r="D216" s="77">
        <f>INDEX('Unemployment Rates'!$B$2:$B$96,MATCH(B216,'Unemployment Rates'!$A$2:$A$96,0))</f>
        <v>0.04</v>
      </c>
    </row>
    <row r="217" spans="1:4" x14ac:dyDescent="0.3">
      <c r="A217" s="74" t="s">
        <v>782</v>
      </c>
      <c r="B217" t="s">
        <v>51</v>
      </c>
      <c r="C217" s="79">
        <v>0.24</v>
      </c>
      <c r="D217" s="77">
        <f>INDEX('Unemployment Rates'!$B$2:$B$96,MATCH(B217,'Unemployment Rates'!$A$2:$A$96,0))</f>
        <v>3.5999999999999997E-2</v>
      </c>
    </row>
    <row r="218" spans="1:4" x14ac:dyDescent="0.3">
      <c r="A218" s="74" t="s">
        <v>783</v>
      </c>
      <c r="B218" t="s">
        <v>51</v>
      </c>
      <c r="C218" s="79">
        <v>0.19</v>
      </c>
      <c r="D218" s="77">
        <f>INDEX('Unemployment Rates'!$B$2:$B$96,MATCH(B218,'Unemployment Rates'!$A$2:$A$96,0))</f>
        <v>3.5999999999999997E-2</v>
      </c>
    </row>
    <row r="219" spans="1:4" x14ac:dyDescent="0.3">
      <c r="A219" s="74" t="s">
        <v>784</v>
      </c>
      <c r="B219" t="s">
        <v>51</v>
      </c>
      <c r="C219" s="79">
        <v>0.15000000000000002</v>
      </c>
      <c r="D219" s="77">
        <f>INDEX('Unemployment Rates'!$B$2:$B$96,MATCH(B219,'Unemployment Rates'!$A$2:$A$96,0))</f>
        <v>3.5999999999999997E-2</v>
      </c>
    </row>
    <row r="220" spans="1:4" x14ac:dyDescent="0.3">
      <c r="A220" s="74" t="s">
        <v>781</v>
      </c>
      <c r="B220" t="s">
        <v>51</v>
      </c>
      <c r="C220" s="79">
        <v>0.19</v>
      </c>
      <c r="D220" s="77">
        <f>INDEX('Unemployment Rates'!$B$2:$B$96,MATCH(B220,'Unemployment Rates'!$A$2:$A$96,0))</f>
        <v>3.5999999999999997E-2</v>
      </c>
    </row>
    <row r="221" spans="1:4" x14ac:dyDescent="0.3">
      <c r="A221" s="74" t="s">
        <v>785</v>
      </c>
      <c r="B221" t="s">
        <v>51</v>
      </c>
      <c r="C221" s="79">
        <v>0.23000000000000004</v>
      </c>
      <c r="D221" s="77">
        <f>INDEX('Unemployment Rates'!$B$2:$B$96,MATCH(B221,'Unemployment Rates'!$A$2:$A$96,0))</f>
        <v>3.5999999999999997E-2</v>
      </c>
    </row>
    <row r="222" spans="1:4" x14ac:dyDescent="0.3">
      <c r="A222" s="74" t="s">
        <v>786</v>
      </c>
      <c r="B222" t="s">
        <v>51</v>
      </c>
      <c r="C222" s="79">
        <v>0.16999999999999998</v>
      </c>
      <c r="D222" s="77">
        <f>INDEX('Unemployment Rates'!$B$2:$B$96,MATCH(B222,'Unemployment Rates'!$A$2:$A$96,0))</f>
        <v>3.5999999999999997E-2</v>
      </c>
    </row>
    <row r="223" spans="1:4" x14ac:dyDescent="0.3">
      <c r="A223" s="74" t="s">
        <v>787</v>
      </c>
      <c r="B223" t="s">
        <v>52</v>
      </c>
      <c r="C223" s="79">
        <v>0.12000000000000001</v>
      </c>
      <c r="D223" s="77">
        <f>INDEX('Unemployment Rates'!$B$2:$B$96,MATCH(B223,'Unemployment Rates'!$A$2:$A$96,0))</f>
        <v>3.6999999999999998E-2</v>
      </c>
    </row>
    <row r="224" spans="1:4" x14ac:dyDescent="0.3">
      <c r="A224" s="74" t="s">
        <v>788</v>
      </c>
      <c r="B224" t="s">
        <v>52</v>
      </c>
      <c r="C224" s="79">
        <v>6.9999999999999993E-2</v>
      </c>
      <c r="D224" s="77">
        <f>INDEX('Unemployment Rates'!$B$2:$B$96,MATCH(B224,'Unemployment Rates'!$A$2:$A$96,0))</f>
        <v>3.6999999999999998E-2</v>
      </c>
    </row>
    <row r="225" spans="1:4" x14ac:dyDescent="0.3">
      <c r="A225" s="74" t="s">
        <v>790</v>
      </c>
      <c r="B225" t="s">
        <v>53</v>
      </c>
      <c r="C225" s="79">
        <v>0.25</v>
      </c>
      <c r="D225" s="77">
        <f>INDEX('Unemployment Rates'!$B$2:$B$96,MATCH(B225,'Unemployment Rates'!$A$2:$A$96,0))</f>
        <v>2.9000000000000001E-2</v>
      </c>
    </row>
    <row r="226" spans="1:4" x14ac:dyDescent="0.3">
      <c r="A226" s="74" t="s">
        <v>789</v>
      </c>
      <c r="B226" t="s">
        <v>53</v>
      </c>
      <c r="C226" s="79">
        <v>0.21000000000000002</v>
      </c>
      <c r="D226" s="77">
        <f>INDEX('Unemployment Rates'!$B$2:$B$96,MATCH(B226,'Unemployment Rates'!$A$2:$A$96,0))</f>
        <v>2.9000000000000001E-2</v>
      </c>
    </row>
    <row r="227" spans="1:4" x14ac:dyDescent="0.3">
      <c r="A227" s="74" t="s">
        <v>791</v>
      </c>
      <c r="B227" t="s">
        <v>53</v>
      </c>
      <c r="C227" s="79">
        <v>0.18</v>
      </c>
      <c r="D227" s="77">
        <f>INDEX('Unemployment Rates'!$B$2:$B$96,MATCH(B227,'Unemployment Rates'!$A$2:$A$96,0))</f>
        <v>2.9000000000000001E-2</v>
      </c>
    </row>
    <row r="228" spans="1:4" x14ac:dyDescent="0.3">
      <c r="A228" s="74" t="s">
        <v>792</v>
      </c>
      <c r="B228" t="s">
        <v>54</v>
      </c>
      <c r="C228" s="79">
        <v>0.05</v>
      </c>
      <c r="D228" s="77">
        <f>INDEX('Unemployment Rates'!$B$2:$B$96,MATCH(B228,'Unemployment Rates'!$A$2:$A$96,0))</f>
        <v>4.5999999999999999E-2</v>
      </c>
    </row>
    <row r="229" spans="1:4" x14ac:dyDescent="0.3">
      <c r="A229" s="74" t="s">
        <v>793</v>
      </c>
      <c r="B229" t="s">
        <v>54</v>
      </c>
      <c r="C229" s="79">
        <v>0.05</v>
      </c>
      <c r="D229" s="77">
        <f>INDEX('Unemployment Rates'!$B$2:$B$96,MATCH(B229,'Unemployment Rates'!$A$2:$A$96,0))</f>
        <v>4.5999999999999999E-2</v>
      </c>
    </row>
    <row r="230" spans="1:4" x14ac:dyDescent="0.3">
      <c r="A230" s="74" t="s">
        <v>794</v>
      </c>
      <c r="B230" t="s">
        <v>54</v>
      </c>
      <c r="C230" s="79">
        <v>0.05</v>
      </c>
      <c r="D230" s="77">
        <f>INDEX('Unemployment Rates'!$B$2:$B$96,MATCH(B230,'Unemployment Rates'!$A$2:$A$96,0))</f>
        <v>4.5999999999999999E-2</v>
      </c>
    </row>
    <row r="231" spans="1:4" x14ac:dyDescent="0.3">
      <c r="A231" s="74" t="s">
        <v>796</v>
      </c>
      <c r="B231" t="s">
        <v>55</v>
      </c>
      <c r="C231" s="79">
        <v>0.05</v>
      </c>
      <c r="D231" s="77">
        <f>INDEX('Unemployment Rates'!$B$2:$B$96,MATCH(B231,'Unemployment Rates'!$A$2:$A$96,0))</f>
        <v>4.9000000000000002E-2</v>
      </c>
    </row>
    <row r="232" spans="1:4" x14ac:dyDescent="0.3">
      <c r="A232" s="74" t="s">
        <v>797</v>
      </c>
      <c r="B232" t="s">
        <v>55</v>
      </c>
      <c r="C232" s="79">
        <v>0.06</v>
      </c>
      <c r="D232" s="77">
        <f>INDEX('Unemployment Rates'!$B$2:$B$96,MATCH(B232,'Unemployment Rates'!$A$2:$A$96,0))</f>
        <v>4.9000000000000002E-2</v>
      </c>
    </row>
    <row r="233" spans="1:4" x14ac:dyDescent="0.3">
      <c r="A233" s="74" t="s">
        <v>798</v>
      </c>
      <c r="B233" t="s">
        <v>55</v>
      </c>
      <c r="C233" s="79">
        <v>0.06</v>
      </c>
      <c r="D233" s="77">
        <f>INDEX('Unemployment Rates'!$B$2:$B$96,MATCH(B233,'Unemployment Rates'!$A$2:$A$96,0))</f>
        <v>4.9000000000000002E-2</v>
      </c>
    </row>
    <row r="234" spans="1:4" x14ac:dyDescent="0.3">
      <c r="A234" s="74" t="s">
        <v>795</v>
      </c>
      <c r="B234" t="s">
        <v>55</v>
      </c>
      <c r="C234" s="79">
        <v>0.06</v>
      </c>
      <c r="D234" s="77">
        <f>INDEX('Unemployment Rates'!$B$2:$B$96,MATCH(B234,'Unemployment Rates'!$A$2:$A$96,0))</f>
        <v>4.9000000000000002E-2</v>
      </c>
    </row>
    <row r="235" spans="1:4" x14ac:dyDescent="0.3">
      <c r="A235" s="74" t="s">
        <v>799</v>
      </c>
      <c r="B235" t="s">
        <v>55</v>
      </c>
      <c r="C235" s="79">
        <v>0.05</v>
      </c>
      <c r="D235" s="77">
        <f>INDEX('Unemployment Rates'!$B$2:$B$96,MATCH(B235,'Unemployment Rates'!$A$2:$A$96,0))</f>
        <v>4.9000000000000002E-2</v>
      </c>
    </row>
    <row r="236" spans="1:4" x14ac:dyDescent="0.3">
      <c r="A236" s="74" t="s">
        <v>801</v>
      </c>
      <c r="B236" t="s">
        <v>56</v>
      </c>
      <c r="C236" s="79">
        <v>0.2</v>
      </c>
      <c r="D236" s="77">
        <f>INDEX('Unemployment Rates'!$B$2:$B$96,MATCH(B236,'Unemployment Rates'!$A$2:$A$96,0))</f>
        <v>3.5999999999999997E-2</v>
      </c>
    </row>
    <row r="237" spans="1:4" x14ac:dyDescent="0.3">
      <c r="A237" s="74" t="s">
        <v>800</v>
      </c>
      <c r="B237" t="s">
        <v>56</v>
      </c>
      <c r="C237" s="79">
        <v>0.14000000000000001</v>
      </c>
      <c r="D237" s="77">
        <f>INDEX('Unemployment Rates'!$B$2:$B$96,MATCH(B237,'Unemployment Rates'!$A$2:$A$96,0))</f>
        <v>3.5999999999999997E-2</v>
      </c>
    </row>
    <row r="238" spans="1:4" x14ac:dyDescent="0.3">
      <c r="A238" s="74" t="s">
        <v>802</v>
      </c>
      <c r="B238" t="s">
        <v>56</v>
      </c>
      <c r="C238" s="79">
        <v>6.9999999999999993E-2</v>
      </c>
      <c r="D238" s="77">
        <f>INDEX('Unemployment Rates'!$B$2:$B$96,MATCH(B238,'Unemployment Rates'!$A$2:$A$96,0))</f>
        <v>3.5999999999999997E-2</v>
      </c>
    </row>
    <row r="239" spans="1:4" x14ac:dyDescent="0.3">
      <c r="A239" s="74" t="s">
        <v>803</v>
      </c>
      <c r="B239" t="s">
        <v>56</v>
      </c>
      <c r="C239" s="79">
        <v>0.15999999999999998</v>
      </c>
      <c r="D239" s="77">
        <f>INDEX('Unemployment Rates'!$B$2:$B$96,MATCH(B239,'Unemployment Rates'!$A$2:$A$96,0))</f>
        <v>3.5999999999999997E-2</v>
      </c>
    </row>
    <row r="240" spans="1:4" x14ac:dyDescent="0.3">
      <c r="A240" s="75" t="s">
        <v>375</v>
      </c>
      <c r="B240" t="s">
        <v>56</v>
      </c>
      <c r="C240" s="79">
        <v>0.15000000000000002</v>
      </c>
      <c r="D240" s="77">
        <f>INDEX('Unemployment Rates'!$B$2:$B$96,MATCH(B240,'Unemployment Rates'!$A$2:$A$96,0))</f>
        <v>3.5999999999999997E-2</v>
      </c>
    </row>
    <row r="241" spans="1:4" x14ac:dyDescent="0.3">
      <c r="A241" s="74" t="s">
        <v>805</v>
      </c>
      <c r="B241" t="s">
        <v>57</v>
      </c>
      <c r="C241" s="79">
        <v>0.08</v>
      </c>
      <c r="D241" s="77">
        <f>INDEX('Unemployment Rates'!$B$2:$B$96,MATCH(B241,'Unemployment Rates'!$A$2:$A$96,0))</f>
        <v>3.5000000000000003E-2</v>
      </c>
    </row>
    <row r="242" spans="1:4" x14ac:dyDescent="0.3">
      <c r="A242" s="74" t="s">
        <v>804</v>
      </c>
      <c r="B242" t="s">
        <v>57</v>
      </c>
      <c r="C242" s="79">
        <v>0.13</v>
      </c>
      <c r="D242" s="77">
        <f>INDEX('Unemployment Rates'!$B$2:$B$96,MATCH(B242,'Unemployment Rates'!$A$2:$A$96,0))</f>
        <v>3.5000000000000003E-2</v>
      </c>
    </row>
    <row r="243" spans="1:4" x14ac:dyDescent="0.3">
      <c r="A243" s="74" t="s">
        <v>807</v>
      </c>
      <c r="B243" t="s">
        <v>58</v>
      </c>
      <c r="C243" s="79">
        <v>0.15000000000000002</v>
      </c>
      <c r="D243" s="77">
        <f>INDEX('Unemployment Rates'!$B$2:$B$96,MATCH(B243,'Unemployment Rates'!$A$2:$A$96,0))</f>
        <v>3.3000000000000002E-2</v>
      </c>
    </row>
    <row r="244" spans="1:4" x14ac:dyDescent="0.3">
      <c r="A244" s="74" t="s">
        <v>806</v>
      </c>
      <c r="B244" t="s">
        <v>58</v>
      </c>
      <c r="C244" s="79">
        <v>0.18</v>
      </c>
      <c r="D244" s="77">
        <f>INDEX('Unemployment Rates'!$B$2:$B$96,MATCH(B244,'Unemployment Rates'!$A$2:$A$96,0))</f>
        <v>3.3000000000000002E-2</v>
      </c>
    </row>
    <row r="245" spans="1:4" x14ac:dyDescent="0.3">
      <c r="A245" s="74" t="s">
        <v>808</v>
      </c>
      <c r="B245" t="s">
        <v>58</v>
      </c>
      <c r="C245" s="79">
        <v>0.16999999999999998</v>
      </c>
      <c r="D245" s="77">
        <f>INDEX('Unemployment Rates'!$B$2:$B$96,MATCH(B245,'Unemployment Rates'!$A$2:$A$96,0))</f>
        <v>3.3000000000000002E-2</v>
      </c>
    </row>
    <row r="246" spans="1:4" x14ac:dyDescent="0.3">
      <c r="A246" s="74" t="s">
        <v>810</v>
      </c>
      <c r="B246" t="s">
        <v>59</v>
      </c>
      <c r="C246" s="79">
        <v>0.2</v>
      </c>
      <c r="D246" s="77">
        <f>INDEX('Unemployment Rates'!$B$2:$B$96,MATCH(B246,'Unemployment Rates'!$A$2:$A$96,0))</f>
        <v>3.3000000000000002E-2</v>
      </c>
    </row>
    <row r="247" spans="1:4" x14ac:dyDescent="0.3">
      <c r="A247" s="74" t="s">
        <v>811</v>
      </c>
      <c r="B247" t="s">
        <v>59</v>
      </c>
      <c r="C247" s="79">
        <v>0.13</v>
      </c>
      <c r="D247" s="77">
        <f>INDEX('Unemployment Rates'!$B$2:$B$96,MATCH(B247,'Unemployment Rates'!$A$2:$A$96,0))</f>
        <v>3.3000000000000002E-2</v>
      </c>
    </row>
    <row r="248" spans="1:4" x14ac:dyDescent="0.3">
      <c r="A248" s="75" t="s">
        <v>283</v>
      </c>
      <c r="B248" t="s">
        <v>59</v>
      </c>
      <c r="C248" s="79">
        <v>0.16999999999999998</v>
      </c>
      <c r="D248" s="77">
        <f>INDEX('Unemployment Rates'!$B$2:$B$96,MATCH(B248,'Unemployment Rates'!$A$2:$A$96,0))</f>
        <v>3.3000000000000002E-2</v>
      </c>
    </row>
    <row r="249" spans="1:4" x14ac:dyDescent="0.3">
      <c r="A249" s="74" t="s">
        <v>809</v>
      </c>
      <c r="B249" t="s">
        <v>59</v>
      </c>
      <c r="C249" s="79">
        <v>0.2</v>
      </c>
      <c r="D249" s="77">
        <f>INDEX('Unemployment Rates'!$B$2:$B$96,MATCH(B249,'Unemployment Rates'!$A$2:$A$96,0))</f>
        <v>3.3000000000000002E-2</v>
      </c>
    </row>
    <row r="250" spans="1:4" x14ac:dyDescent="0.3">
      <c r="A250" s="74" t="s">
        <v>812</v>
      </c>
      <c r="B250" t="s">
        <v>59</v>
      </c>
      <c r="C250" s="79">
        <v>0.16999999999999998</v>
      </c>
      <c r="D250" s="77">
        <f>INDEX('Unemployment Rates'!$B$2:$B$96,MATCH(B250,'Unemployment Rates'!$A$2:$A$96,0))</f>
        <v>3.3000000000000002E-2</v>
      </c>
    </row>
    <row r="251" spans="1:4" x14ac:dyDescent="0.3">
      <c r="A251" s="74" t="s">
        <v>814</v>
      </c>
      <c r="B251" t="s">
        <v>62</v>
      </c>
      <c r="C251" s="79">
        <v>0.19</v>
      </c>
      <c r="D251" s="77">
        <f>INDEX('Unemployment Rates'!$B$2:$B$96,MATCH(B251,'Unemployment Rates'!$A$2:$A$96,0))</f>
        <v>3.6999999999999998E-2</v>
      </c>
    </row>
    <row r="252" spans="1:4" x14ac:dyDescent="0.3">
      <c r="A252" s="74" t="s">
        <v>813</v>
      </c>
      <c r="B252" t="s">
        <v>62</v>
      </c>
      <c r="C252" s="79">
        <v>0.18</v>
      </c>
      <c r="D252" s="77">
        <f>INDEX('Unemployment Rates'!$B$2:$B$96,MATCH(B252,'Unemployment Rates'!$A$2:$A$96,0))</f>
        <v>3.6999999999999998E-2</v>
      </c>
    </row>
    <row r="253" spans="1:4" x14ac:dyDescent="0.3">
      <c r="A253" s="74" t="s">
        <v>815</v>
      </c>
      <c r="B253" t="s">
        <v>62</v>
      </c>
      <c r="C253" s="79">
        <v>6.9999999999999993E-2</v>
      </c>
      <c r="D253" s="77">
        <f>INDEX('Unemployment Rates'!$B$2:$B$96,MATCH(B253,'Unemployment Rates'!$A$2:$A$96,0))</f>
        <v>3.6999999999999998E-2</v>
      </c>
    </row>
    <row r="254" spans="1:4" x14ac:dyDescent="0.3">
      <c r="A254" s="74" t="s">
        <v>817</v>
      </c>
      <c r="B254" t="s">
        <v>63</v>
      </c>
      <c r="C254" s="79">
        <v>0.11</v>
      </c>
      <c r="D254" s="77">
        <f>INDEX('Unemployment Rates'!$B$2:$B$96,MATCH(B254,'Unemployment Rates'!$A$2:$A$96,0))</f>
        <v>3.5000000000000003E-2</v>
      </c>
    </row>
    <row r="255" spans="1:4" x14ac:dyDescent="0.3">
      <c r="A255" s="74" t="s">
        <v>816</v>
      </c>
      <c r="B255" t="s">
        <v>63</v>
      </c>
      <c r="C255" s="79">
        <v>0.14000000000000001</v>
      </c>
      <c r="D255" s="77">
        <f>INDEX('Unemployment Rates'!$B$2:$B$96,MATCH(B255,'Unemployment Rates'!$A$2:$A$96,0))</f>
        <v>3.5000000000000003E-2</v>
      </c>
    </row>
    <row r="256" spans="1:4" x14ac:dyDescent="0.3">
      <c r="A256" s="74" t="s">
        <v>818</v>
      </c>
      <c r="B256" t="s">
        <v>63</v>
      </c>
      <c r="C256" s="79">
        <v>0.2</v>
      </c>
      <c r="D256" s="77">
        <f>INDEX('Unemployment Rates'!$B$2:$B$96,MATCH(B256,'Unemployment Rates'!$A$2:$A$96,0))</f>
        <v>3.5000000000000003E-2</v>
      </c>
    </row>
    <row r="257" spans="1:4" x14ac:dyDescent="0.3">
      <c r="A257" s="74" t="s">
        <v>819</v>
      </c>
      <c r="B257" t="s">
        <v>63</v>
      </c>
      <c r="C257" s="79">
        <v>0.23000000000000004</v>
      </c>
      <c r="D257" s="77">
        <f>INDEX('Unemployment Rates'!$B$2:$B$96,MATCH(B257,'Unemployment Rates'!$A$2:$A$96,0))</f>
        <v>3.5000000000000003E-2</v>
      </c>
    </row>
    <row r="258" spans="1:4" x14ac:dyDescent="0.3">
      <c r="A258" s="74" t="s">
        <v>821</v>
      </c>
      <c r="B258" t="s">
        <v>64</v>
      </c>
      <c r="C258" s="79">
        <v>0.14000000000000001</v>
      </c>
      <c r="D258" s="77">
        <f>INDEX('Unemployment Rates'!$B$2:$B$96,MATCH(B258,'Unemployment Rates'!$A$2:$A$96,0))</f>
        <v>3.5000000000000003E-2</v>
      </c>
    </row>
    <row r="259" spans="1:4" x14ac:dyDescent="0.3">
      <c r="A259" s="74" t="s">
        <v>822</v>
      </c>
      <c r="B259" t="s">
        <v>64</v>
      </c>
      <c r="C259" s="79">
        <v>0.15999999999999998</v>
      </c>
      <c r="D259" s="77">
        <f>INDEX('Unemployment Rates'!$B$2:$B$96,MATCH(B259,'Unemployment Rates'!$A$2:$A$96,0))</f>
        <v>3.5000000000000003E-2</v>
      </c>
    </row>
    <row r="260" spans="1:4" x14ac:dyDescent="0.3">
      <c r="A260" s="74" t="s">
        <v>820</v>
      </c>
      <c r="B260" t="s">
        <v>64</v>
      </c>
      <c r="C260" s="79">
        <v>0.14000000000000001</v>
      </c>
      <c r="D260" s="77">
        <f>INDEX('Unemployment Rates'!$B$2:$B$96,MATCH(B260,'Unemployment Rates'!$A$2:$A$96,0))</f>
        <v>3.5000000000000003E-2</v>
      </c>
    </row>
    <row r="261" spans="1:4" x14ac:dyDescent="0.3">
      <c r="A261" s="74" t="s">
        <v>823</v>
      </c>
      <c r="B261" t="s">
        <v>64</v>
      </c>
      <c r="C261" s="79">
        <v>0.12000000000000001</v>
      </c>
      <c r="D261" s="77">
        <f>INDEX('Unemployment Rates'!$B$2:$B$96,MATCH(B261,'Unemployment Rates'!$A$2:$A$96,0))</f>
        <v>3.5000000000000003E-2</v>
      </c>
    </row>
    <row r="262" spans="1:4" x14ac:dyDescent="0.3">
      <c r="A262" s="74" t="s">
        <v>824</v>
      </c>
      <c r="B262" t="s">
        <v>64</v>
      </c>
      <c r="C262" s="79">
        <v>0.05</v>
      </c>
      <c r="D262" s="77">
        <f>INDEX('Unemployment Rates'!$B$2:$B$96,MATCH(B262,'Unemployment Rates'!$A$2:$A$96,0))</f>
        <v>3.5000000000000003E-2</v>
      </c>
    </row>
    <row r="263" spans="1:4" x14ac:dyDescent="0.3">
      <c r="A263" s="74" t="s">
        <v>825</v>
      </c>
      <c r="B263" t="s">
        <v>64</v>
      </c>
      <c r="C263" s="79">
        <v>0.19</v>
      </c>
      <c r="D263" s="77">
        <f>INDEX('Unemployment Rates'!$B$2:$B$96,MATCH(B263,'Unemployment Rates'!$A$2:$A$96,0))</f>
        <v>3.5000000000000003E-2</v>
      </c>
    </row>
    <row r="264" spans="1:4" x14ac:dyDescent="0.3">
      <c r="A264" s="74" t="s">
        <v>826</v>
      </c>
      <c r="B264" t="s">
        <v>64</v>
      </c>
      <c r="C264" s="79">
        <v>0.13</v>
      </c>
      <c r="D264" s="77">
        <f>INDEX('Unemployment Rates'!$B$2:$B$96,MATCH(B264,'Unemployment Rates'!$A$2:$A$96,0))</f>
        <v>3.5000000000000003E-2</v>
      </c>
    </row>
    <row r="265" spans="1:4" x14ac:dyDescent="0.3">
      <c r="A265" s="74" t="s">
        <v>827</v>
      </c>
      <c r="B265" t="s">
        <v>64</v>
      </c>
      <c r="C265" s="79">
        <v>0.15000000000000002</v>
      </c>
      <c r="D265" s="77">
        <f>INDEX('Unemployment Rates'!$B$2:$B$96,MATCH(B265,'Unemployment Rates'!$A$2:$A$96,0))</f>
        <v>3.5000000000000003E-2</v>
      </c>
    </row>
    <row r="266" spans="1:4" x14ac:dyDescent="0.3">
      <c r="A266" s="74" t="s">
        <v>829</v>
      </c>
      <c r="B266" t="s">
        <v>65</v>
      </c>
      <c r="C266" s="79">
        <v>0.23000000000000004</v>
      </c>
      <c r="D266" s="77">
        <f>INDEX('Unemployment Rates'!$B$2:$B$96,MATCH(B266,'Unemployment Rates'!$A$2:$A$96,0))</f>
        <v>3.5999999999999997E-2</v>
      </c>
    </row>
    <row r="267" spans="1:4" x14ac:dyDescent="0.3">
      <c r="A267" s="74" t="s">
        <v>830</v>
      </c>
      <c r="B267" t="s">
        <v>65</v>
      </c>
      <c r="C267" s="79">
        <v>0.2</v>
      </c>
      <c r="D267" s="77">
        <f>INDEX('Unemployment Rates'!$B$2:$B$96,MATCH(B267,'Unemployment Rates'!$A$2:$A$96,0))</f>
        <v>3.5999999999999997E-2</v>
      </c>
    </row>
    <row r="268" spans="1:4" x14ac:dyDescent="0.3">
      <c r="A268" s="74" t="s">
        <v>831</v>
      </c>
      <c r="B268" t="s">
        <v>65</v>
      </c>
      <c r="C268" s="79">
        <v>0.14000000000000001</v>
      </c>
      <c r="D268" s="77">
        <f>INDEX('Unemployment Rates'!$B$2:$B$96,MATCH(B268,'Unemployment Rates'!$A$2:$A$96,0))</f>
        <v>3.5999999999999997E-2</v>
      </c>
    </row>
    <row r="269" spans="1:4" x14ac:dyDescent="0.3">
      <c r="A269" s="74" t="s">
        <v>828</v>
      </c>
      <c r="B269" t="s">
        <v>65</v>
      </c>
      <c r="C269" s="79">
        <v>0.2</v>
      </c>
      <c r="D269" s="77">
        <f>INDEX('Unemployment Rates'!$B$2:$B$96,MATCH(B269,'Unemployment Rates'!$A$2:$A$96,0))</f>
        <v>3.5999999999999997E-2</v>
      </c>
    </row>
    <row r="270" spans="1:4" x14ac:dyDescent="0.3">
      <c r="A270" s="74" t="s">
        <v>833</v>
      </c>
      <c r="B270" t="s">
        <v>66</v>
      </c>
      <c r="C270" s="79">
        <v>0.2</v>
      </c>
      <c r="D270" s="77">
        <f>INDEX('Unemployment Rates'!$B$2:$B$96,MATCH(B270,'Unemployment Rates'!$A$2:$A$96,0))</f>
        <v>0.03</v>
      </c>
    </row>
    <row r="271" spans="1:4" x14ac:dyDescent="0.3">
      <c r="A271" s="74" t="s">
        <v>832</v>
      </c>
      <c r="B271" t="s">
        <v>66</v>
      </c>
      <c r="C271" s="79">
        <v>0.23000000000000004</v>
      </c>
      <c r="D271" s="77">
        <f>INDEX('Unemployment Rates'!$B$2:$B$96,MATCH(B271,'Unemployment Rates'!$A$2:$A$96,0))</f>
        <v>0.03</v>
      </c>
    </row>
    <row r="272" spans="1:4" x14ac:dyDescent="0.3">
      <c r="A272" s="74" t="s">
        <v>834</v>
      </c>
      <c r="B272" t="s">
        <v>66</v>
      </c>
      <c r="C272" s="79">
        <v>0.15999999999999998</v>
      </c>
      <c r="D272" s="77">
        <f>INDEX('Unemployment Rates'!$B$2:$B$96,MATCH(B272,'Unemployment Rates'!$A$2:$A$96,0))</f>
        <v>0.03</v>
      </c>
    </row>
    <row r="273" spans="1:4" x14ac:dyDescent="0.3">
      <c r="A273" s="74" t="s">
        <v>835</v>
      </c>
      <c r="B273" t="s">
        <v>66</v>
      </c>
      <c r="C273" s="79">
        <v>0.25</v>
      </c>
      <c r="D273" s="77">
        <f>INDEX('Unemployment Rates'!$B$2:$B$96,MATCH(B273,'Unemployment Rates'!$A$2:$A$96,0))</f>
        <v>0.03</v>
      </c>
    </row>
    <row r="274" spans="1:4" x14ac:dyDescent="0.3">
      <c r="A274" s="74" t="s">
        <v>837</v>
      </c>
      <c r="B274" t="s">
        <v>60</v>
      </c>
      <c r="C274" s="79">
        <v>9.0000000000000011E-2</v>
      </c>
      <c r="D274" s="77">
        <f>INDEX('Unemployment Rates'!$B$2:$B$96,MATCH(B274,'Unemployment Rates'!$A$2:$A$96,0))</f>
        <v>3.9E-2</v>
      </c>
    </row>
    <row r="275" spans="1:4" x14ac:dyDescent="0.3">
      <c r="A275" s="74" t="s">
        <v>838</v>
      </c>
      <c r="B275" t="s">
        <v>60</v>
      </c>
      <c r="C275" s="79">
        <v>0.11</v>
      </c>
      <c r="D275" s="77">
        <f>INDEX('Unemployment Rates'!$B$2:$B$96,MATCH(B275,'Unemployment Rates'!$A$2:$A$96,0))</f>
        <v>3.9E-2</v>
      </c>
    </row>
    <row r="276" spans="1:4" x14ac:dyDescent="0.3">
      <c r="A276" s="74" t="s">
        <v>839</v>
      </c>
      <c r="B276" t="s">
        <v>60</v>
      </c>
      <c r="C276" s="79">
        <v>9.0000000000000011E-2</v>
      </c>
      <c r="D276" s="77">
        <f>INDEX('Unemployment Rates'!$B$2:$B$96,MATCH(B276,'Unemployment Rates'!$A$2:$A$96,0))</f>
        <v>3.9E-2</v>
      </c>
    </row>
    <row r="277" spans="1:4" x14ac:dyDescent="0.3">
      <c r="A277" s="74" t="s">
        <v>840</v>
      </c>
      <c r="B277" t="s">
        <v>60</v>
      </c>
      <c r="C277" s="79">
        <v>9.0000000000000011E-2</v>
      </c>
      <c r="D277" s="77">
        <f>INDEX('Unemployment Rates'!$B$2:$B$96,MATCH(B277,'Unemployment Rates'!$A$2:$A$96,0))</f>
        <v>3.9E-2</v>
      </c>
    </row>
    <row r="278" spans="1:4" x14ac:dyDescent="0.3">
      <c r="A278" s="74" t="s">
        <v>836</v>
      </c>
      <c r="B278" t="s">
        <v>60</v>
      </c>
      <c r="C278" s="79">
        <v>0.15000000000000002</v>
      </c>
      <c r="D278" s="77">
        <f>INDEX('Unemployment Rates'!$B$2:$B$96,MATCH(B278,'Unemployment Rates'!$A$2:$A$96,0))</f>
        <v>3.9E-2</v>
      </c>
    </row>
    <row r="279" spans="1:4" x14ac:dyDescent="0.3">
      <c r="A279" s="74" t="s">
        <v>841</v>
      </c>
      <c r="B279" t="s">
        <v>60</v>
      </c>
      <c r="C279" s="79">
        <v>0.14000000000000001</v>
      </c>
      <c r="D279" s="77">
        <f>INDEX('Unemployment Rates'!$B$2:$B$96,MATCH(B279,'Unemployment Rates'!$A$2:$A$96,0))</f>
        <v>3.9E-2</v>
      </c>
    </row>
    <row r="280" spans="1:4" x14ac:dyDescent="0.3">
      <c r="A280" s="74" t="s">
        <v>843</v>
      </c>
      <c r="B280" t="s">
        <v>61</v>
      </c>
      <c r="C280" s="79">
        <v>0.06</v>
      </c>
      <c r="D280" s="77">
        <f>INDEX('Unemployment Rates'!$B$2:$B$96,MATCH(B280,'Unemployment Rates'!$A$2:$A$96,0))</f>
        <v>3.4000000000000002E-2</v>
      </c>
    </row>
    <row r="281" spans="1:4" x14ac:dyDescent="0.3">
      <c r="A281" s="74" t="s">
        <v>844</v>
      </c>
      <c r="B281" t="s">
        <v>61</v>
      </c>
      <c r="C281" s="79">
        <v>6.9999999999999993E-2</v>
      </c>
      <c r="D281" s="77">
        <f>INDEX('Unemployment Rates'!$B$2:$B$96,MATCH(B281,'Unemployment Rates'!$A$2:$A$96,0))</f>
        <v>3.4000000000000002E-2</v>
      </c>
    </row>
    <row r="282" spans="1:4" x14ac:dyDescent="0.3">
      <c r="A282" s="74" t="s">
        <v>845</v>
      </c>
      <c r="B282" t="s">
        <v>61</v>
      </c>
      <c r="C282" s="79">
        <v>0.12000000000000001</v>
      </c>
      <c r="D282" s="77">
        <f>INDEX('Unemployment Rates'!$B$2:$B$96,MATCH(B282,'Unemployment Rates'!$A$2:$A$96,0))</f>
        <v>3.4000000000000002E-2</v>
      </c>
    </row>
    <row r="283" spans="1:4" x14ac:dyDescent="0.3">
      <c r="A283" s="74" t="s">
        <v>846</v>
      </c>
      <c r="B283" t="s">
        <v>61</v>
      </c>
      <c r="C283" s="79">
        <v>9.0000000000000011E-2</v>
      </c>
      <c r="D283" s="77">
        <f>INDEX('Unemployment Rates'!$B$2:$B$96,MATCH(B283,'Unemployment Rates'!$A$2:$A$96,0))</f>
        <v>3.4000000000000002E-2</v>
      </c>
    </row>
    <row r="284" spans="1:4" x14ac:dyDescent="0.3">
      <c r="A284" s="74" t="s">
        <v>847</v>
      </c>
      <c r="B284" t="s">
        <v>61</v>
      </c>
      <c r="C284" s="79">
        <v>0.08</v>
      </c>
      <c r="D284" s="77">
        <f>INDEX('Unemployment Rates'!$B$2:$B$96,MATCH(B284,'Unemployment Rates'!$A$2:$A$96,0))</f>
        <v>3.4000000000000002E-2</v>
      </c>
    </row>
    <row r="285" spans="1:4" x14ac:dyDescent="0.3">
      <c r="A285" s="74" t="s">
        <v>842</v>
      </c>
      <c r="B285" t="s">
        <v>61</v>
      </c>
      <c r="C285" s="79">
        <v>9.0000000000000011E-2</v>
      </c>
      <c r="D285" s="77">
        <f>INDEX('Unemployment Rates'!$B$2:$B$96,MATCH(B285,'Unemployment Rates'!$A$2:$A$96,0))</f>
        <v>3.4000000000000002E-2</v>
      </c>
    </row>
    <row r="286" spans="1:4" x14ac:dyDescent="0.3">
      <c r="A286" s="74" t="s">
        <v>848</v>
      </c>
      <c r="B286" t="s">
        <v>61</v>
      </c>
      <c r="C286" s="79">
        <v>0.15000000000000002</v>
      </c>
      <c r="D286" s="77">
        <f>INDEX('Unemployment Rates'!$B$2:$B$96,MATCH(B286,'Unemployment Rates'!$A$2:$A$96,0))</f>
        <v>3.4000000000000002E-2</v>
      </c>
    </row>
    <row r="287" spans="1:4" x14ac:dyDescent="0.3">
      <c r="A287" s="74" t="s">
        <v>849</v>
      </c>
      <c r="B287" t="s">
        <v>61</v>
      </c>
      <c r="C287" s="79">
        <v>0.18</v>
      </c>
      <c r="D287" s="77">
        <f>INDEX('Unemployment Rates'!$B$2:$B$96,MATCH(B287,'Unemployment Rates'!$A$2:$A$96,0))</f>
        <v>3.4000000000000002E-2</v>
      </c>
    </row>
    <row r="288" spans="1:4" x14ac:dyDescent="0.3">
      <c r="A288" s="74" t="s">
        <v>850</v>
      </c>
      <c r="B288" t="s">
        <v>61</v>
      </c>
      <c r="C288" s="79">
        <v>0.11</v>
      </c>
      <c r="D288" s="77">
        <f>INDEX('Unemployment Rates'!$B$2:$B$96,MATCH(B288,'Unemployment Rates'!$A$2:$A$96,0))</f>
        <v>3.4000000000000002E-2</v>
      </c>
    </row>
    <row r="289" spans="1:4" x14ac:dyDescent="0.3">
      <c r="A289" s="74" t="s">
        <v>851</v>
      </c>
      <c r="B289" t="s">
        <v>61</v>
      </c>
      <c r="C289" s="79">
        <v>0.06</v>
      </c>
      <c r="D289" s="77">
        <f>INDEX('Unemployment Rates'!$B$2:$B$96,MATCH(B289,'Unemployment Rates'!$A$2:$A$96,0))</f>
        <v>3.4000000000000002E-2</v>
      </c>
    </row>
    <row r="290" spans="1:4" x14ac:dyDescent="0.3">
      <c r="A290" s="74" t="s">
        <v>852</v>
      </c>
      <c r="B290" t="s">
        <v>61</v>
      </c>
      <c r="C290" s="79">
        <v>0.11</v>
      </c>
      <c r="D290" s="77">
        <f>INDEX('Unemployment Rates'!$B$2:$B$96,MATCH(B290,'Unemployment Rates'!$A$2:$A$96,0))</f>
        <v>3.4000000000000002E-2</v>
      </c>
    </row>
    <row r="291" spans="1:4" x14ac:dyDescent="0.3">
      <c r="A291" s="74" t="s">
        <v>854</v>
      </c>
      <c r="B291" t="s">
        <v>67</v>
      </c>
      <c r="C291" s="79">
        <v>0.06</v>
      </c>
      <c r="D291" s="77">
        <f>INDEX('Unemployment Rates'!$B$2:$B$96,MATCH(B291,'Unemployment Rates'!$A$2:$A$96,0))</f>
        <v>4.8000000000000001E-2</v>
      </c>
    </row>
    <row r="292" spans="1:4" x14ac:dyDescent="0.3">
      <c r="A292" s="74" t="s">
        <v>853</v>
      </c>
      <c r="B292" t="s">
        <v>67</v>
      </c>
      <c r="C292" s="79">
        <v>0.13</v>
      </c>
      <c r="D292" s="77">
        <f>INDEX('Unemployment Rates'!$B$2:$B$96,MATCH(B292,'Unemployment Rates'!$A$2:$A$96,0))</f>
        <v>4.8000000000000001E-2</v>
      </c>
    </row>
    <row r="293" spans="1:4" x14ac:dyDescent="0.3">
      <c r="A293" s="74" t="s">
        <v>856</v>
      </c>
      <c r="B293" t="s">
        <v>68</v>
      </c>
      <c r="C293" s="79">
        <v>0.12000000000000001</v>
      </c>
      <c r="D293" s="77">
        <f>INDEX('Unemployment Rates'!$B$2:$B$96,MATCH(B293,'Unemployment Rates'!$A$2:$A$96,0))</f>
        <v>3.6999999999999998E-2</v>
      </c>
    </row>
    <row r="294" spans="1:4" x14ac:dyDescent="0.3">
      <c r="A294" s="74" t="s">
        <v>855</v>
      </c>
      <c r="B294" t="s">
        <v>68</v>
      </c>
      <c r="C294" s="79">
        <v>0.13</v>
      </c>
      <c r="D294" s="77">
        <f>INDEX('Unemployment Rates'!$B$2:$B$96,MATCH(B294,'Unemployment Rates'!$A$2:$A$96,0))</f>
        <v>3.6999999999999998E-2</v>
      </c>
    </row>
    <row r="295" spans="1:4" x14ac:dyDescent="0.3">
      <c r="A295" s="74" t="s">
        <v>857</v>
      </c>
      <c r="B295" t="s">
        <v>68</v>
      </c>
      <c r="C295" s="79">
        <v>6.9999999999999993E-2</v>
      </c>
      <c r="D295" s="77">
        <f>INDEX('Unemployment Rates'!$B$2:$B$96,MATCH(B295,'Unemployment Rates'!$A$2:$A$96,0))</f>
        <v>3.6999999999999998E-2</v>
      </c>
    </row>
    <row r="296" spans="1:4" x14ac:dyDescent="0.3">
      <c r="A296" s="74" t="s">
        <v>858</v>
      </c>
      <c r="B296" t="s">
        <v>68</v>
      </c>
      <c r="C296" s="79">
        <v>6.9999999999999993E-2</v>
      </c>
      <c r="D296" s="77">
        <f>INDEX('Unemployment Rates'!$B$2:$B$96,MATCH(B296,'Unemployment Rates'!$A$2:$A$96,0))</f>
        <v>3.6999999999999998E-2</v>
      </c>
    </row>
    <row r="297" spans="1:4" x14ac:dyDescent="0.3">
      <c r="A297" s="74" t="s">
        <v>859</v>
      </c>
      <c r="B297" t="s">
        <v>68</v>
      </c>
      <c r="C297" s="79">
        <v>0.15000000000000002</v>
      </c>
      <c r="D297" s="77">
        <f>INDEX('Unemployment Rates'!$B$2:$B$96,MATCH(B297,'Unemployment Rates'!$A$2:$A$96,0))</f>
        <v>3.6999999999999998E-2</v>
      </c>
    </row>
    <row r="298" spans="1:4" x14ac:dyDescent="0.3">
      <c r="A298" s="74" t="s">
        <v>861</v>
      </c>
      <c r="B298" t="s">
        <v>69</v>
      </c>
      <c r="C298" s="79">
        <v>0.18</v>
      </c>
      <c r="D298" s="77">
        <f>INDEX('Unemployment Rates'!$B$2:$B$96,MATCH(B298,'Unemployment Rates'!$A$2:$A$96,0))</f>
        <v>3.6999999999999998E-2</v>
      </c>
    </row>
    <row r="299" spans="1:4" x14ac:dyDescent="0.3">
      <c r="A299" s="74" t="s">
        <v>860</v>
      </c>
      <c r="B299" t="s">
        <v>69</v>
      </c>
      <c r="C299" s="79">
        <v>0.2</v>
      </c>
      <c r="D299" s="77">
        <f>INDEX('Unemployment Rates'!$B$2:$B$96,MATCH(B299,'Unemployment Rates'!$A$2:$A$96,0))</f>
        <v>3.6999999999999998E-2</v>
      </c>
    </row>
    <row r="300" spans="1:4" x14ac:dyDescent="0.3">
      <c r="A300" s="74" t="s">
        <v>863</v>
      </c>
      <c r="B300" t="s">
        <v>70</v>
      </c>
      <c r="C300" s="79">
        <v>0.23000000000000004</v>
      </c>
      <c r="D300" s="77">
        <f>INDEX('Unemployment Rates'!$B$2:$B$96,MATCH(B300,'Unemployment Rates'!$A$2:$A$96,0))</f>
        <v>2.7E-2</v>
      </c>
    </row>
    <row r="301" spans="1:4" x14ac:dyDescent="0.3">
      <c r="A301" s="74" t="s">
        <v>862</v>
      </c>
      <c r="B301" t="s">
        <v>70</v>
      </c>
      <c r="C301" s="79">
        <v>0.22000000000000003</v>
      </c>
      <c r="D301" s="77">
        <f>INDEX('Unemployment Rates'!$B$2:$B$96,MATCH(B301,'Unemployment Rates'!$A$2:$A$96,0))</f>
        <v>2.7E-2</v>
      </c>
    </row>
    <row r="302" spans="1:4" x14ac:dyDescent="0.3">
      <c r="A302" s="74" t="s">
        <v>864</v>
      </c>
      <c r="B302" t="s">
        <v>71</v>
      </c>
      <c r="C302" s="79">
        <v>0.11</v>
      </c>
      <c r="D302" s="77">
        <f>INDEX('Unemployment Rates'!$B$2:$B$96,MATCH(B302,'Unemployment Rates'!$A$2:$A$96,0))</f>
        <v>0.04</v>
      </c>
    </row>
    <row r="303" spans="1:4" x14ac:dyDescent="0.3">
      <c r="A303" s="74" t="s">
        <v>865</v>
      </c>
      <c r="B303" t="s">
        <v>71</v>
      </c>
      <c r="C303" s="79">
        <v>0.13</v>
      </c>
      <c r="D303" s="77">
        <f>INDEX('Unemployment Rates'!$B$2:$B$96,MATCH(B303,'Unemployment Rates'!$A$2:$A$96,0))</f>
        <v>0.04</v>
      </c>
    </row>
    <row r="304" spans="1:4" x14ac:dyDescent="0.3">
      <c r="A304" s="74" t="s">
        <v>866</v>
      </c>
      <c r="B304" t="s">
        <v>71</v>
      </c>
      <c r="C304" s="79">
        <v>0.12000000000000001</v>
      </c>
      <c r="D304" s="77">
        <f>INDEX('Unemployment Rates'!$B$2:$B$96,MATCH(B304,'Unemployment Rates'!$A$2:$A$96,0))</f>
        <v>0.04</v>
      </c>
    </row>
    <row r="305" spans="1:4" x14ac:dyDescent="0.3">
      <c r="A305" s="74" t="s">
        <v>867</v>
      </c>
      <c r="B305" t="s">
        <v>71</v>
      </c>
      <c r="C305" s="79">
        <v>0.06</v>
      </c>
      <c r="D305" s="77">
        <f>INDEX('Unemployment Rates'!$B$2:$B$96,MATCH(B305,'Unemployment Rates'!$A$2:$A$96,0))</f>
        <v>0.04</v>
      </c>
    </row>
    <row r="306" spans="1:4" x14ac:dyDescent="0.3">
      <c r="A306" s="74" t="s">
        <v>869</v>
      </c>
      <c r="B306" t="s">
        <v>72</v>
      </c>
      <c r="C306" s="79">
        <v>0.19</v>
      </c>
      <c r="D306" s="77">
        <f>INDEX('Unemployment Rates'!$B$2:$B$96,MATCH(B306,'Unemployment Rates'!$A$2:$A$96,0))</f>
        <v>3.7999999999999999E-2</v>
      </c>
    </row>
    <row r="307" spans="1:4" x14ac:dyDescent="0.3">
      <c r="A307" s="74" t="s">
        <v>870</v>
      </c>
      <c r="B307" t="s">
        <v>72</v>
      </c>
      <c r="C307" s="79">
        <v>9.0000000000000011E-2</v>
      </c>
      <c r="D307" s="77">
        <f>INDEX('Unemployment Rates'!$B$2:$B$96,MATCH(B307,'Unemployment Rates'!$A$2:$A$96,0))</f>
        <v>3.7999999999999999E-2</v>
      </c>
    </row>
    <row r="308" spans="1:4" x14ac:dyDescent="0.3">
      <c r="A308" s="74" t="s">
        <v>868</v>
      </c>
      <c r="B308" t="s">
        <v>72</v>
      </c>
      <c r="C308" s="79">
        <v>0.13</v>
      </c>
      <c r="D308" s="77">
        <f>INDEX('Unemployment Rates'!$B$2:$B$96,MATCH(B308,'Unemployment Rates'!$A$2:$A$96,0))</f>
        <v>3.7999999999999999E-2</v>
      </c>
    </row>
    <row r="309" spans="1:4" x14ac:dyDescent="0.3">
      <c r="A309" s="74" t="s">
        <v>871</v>
      </c>
      <c r="B309" t="s">
        <v>72</v>
      </c>
      <c r="C309" s="79">
        <v>0.13</v>
      </c>
      <c r="D309" s="77">
        <f>INDEX('Unemployment Rates'!$B$2:$B$96,MATCH(B309,'Unemployment Rates'!$A$2:$A$96,0))</f>
        <v>3.7999999999999999E-2</v>
      </c>
    </row>
    <row r="310" spans="1:4" x14ac:dyDescent="0.3">
      <c r="A310" s="74" t="s">
        <v>872</v>
      </c>
      <c r="B310" t="s">
        <v>72</v>
      </c>
      <c r="C310" s="79">
        <v>0.13</v>
      </c>
      <c r="D310" s="77">
        <f>INDEX('Unemployment Rates'!$B$2:$B$96,MATCH(B310,'Unemployment Rates'!$A$2:$A$96,0))</f>
        <v>3.7999999999999999E-2</v>
      </c>
    </row>
    <row r="311" spans="1:4" x14ac:dyDescent="0.3">
      <c r="A311" s="74" t="s">
        <v>873</v>
      </c>
      <c r="B311" t="s">
        <v>72</v>
      </c>
      <c r="C311" s="79">
        <v>0.08</v>
      </c>
      <c r="D311" s="77">
        <f>INDEX('Unemployment Rates'!$B$2:$B$96,MATCH(B311,'Unemployment Rates'!$A$2:$A$96,0))</f>
        <v>3.7999999999999999E-2</v>
      </c>
    </row>
    <row r="312" spans="1:4" x14ac:dyDescent="0.3">
      <c r="A312" s="74" t="s">
        <v>874</v>
      </c>
      <c r="B312" t="s">
        <v>72</v>
      </c>
      <c r="C312" s="79">
        <v>0.15999999999999998</v>
      </c>
      <c r="D312" s="77">
        <f>INDEX('Unemployment Rates'!$B$2:$B$96,MATCH(B312,'Unemployment Rates'!$A$2:$A$96,0))</f>
        <v>3.7999999999999999E-2</v>
      </c>
    </row>
    <row r="313" spans="1:4" x14ac:dyDescent="0.3">
      <c r="A313" s="74" t="s">
        <v>875</v>
      </c>
      <c r="B313" t="s">
        <v>72</v>
      </c>
      <c r="C313" s="79">
        <v>0.13</v>
      </c>
      <c r="D313" s="77">
        <f>INDEX('Unemployment Rates'!$B$2:$B$96,MATCH(B313,'Unemployment Rates'!$A$2:$A$96,0))</f>
        <v>3.7999999999999999E-2</v>
      </c>
    </row>
    <row r="314" spans="1:4" x14ac:dyDescent="0.3">
      <c r="A314" s="74" t="s">
        <v>876</v>
      </c>
      <c r="B314" t="s">
        <v>72</v>
      </c>
      <c r="C314" s="79">
        <v>0.21000000000000002</v>
      </c>
      <c r="D314" s="77">
        <f>INDEX('Unemployment Rates'!$B$2:$B$96,MATCH(B314,'Unemployment Rates'!$A$2:$A$96,0))</f>
        <v>3.7999999999999999E-2</v>
      </c>
    </row>
    <row r="315" spans="1:4" x14ac:dyDescent="0.3">
      <c r="A315" s="74" t="s">
        <v>878</v>
      </c>
      <c r="B315" t="s">
        <v>73</v>
      </c>
      <c r="C315" s="79">
        <v>0.12000000000000001</v>
      </c>
      <c r="D315" s="77">
        <f>INDEX('Unemployment Rates'!$B$2:$B$96,MATCH(B315,'Unemployment Rates'!$A$2:$A$96,0))</f>
        <v>3.5000000000000003E-2</v>
      </c>
    </row>
    <row r="316" spans="1:4" x14ac:dyDescent="0.3">
      <c r="A316" s="74" t="s">
        <v>877</v>
      </c>
      <c r="B316" t="s">
        <v>73</v>
      </c>
      <c r="C316" s="79">
        <v>0.15000000000000002</v>
      </c>
      <c r="D316" s="77">
        <f>INDEX('Unemployment Rates'!$B$2:$B$96,MATCH(B316,'Unemployment Rates'!$A$2:$A$96,0))</f>
        <v>3.5000000000000003E-2</v>
      </c>
    </row>
    <row r="317" spans="1:4" x14ac:dyDescent="0.3">
      <c r="A317" s="74" t="s">
        <v>880</v>
      </c>
      <c r="B317" t="s">
        <v>74</v>
      </c>
      <c r="C317" s="79">
        <v>0.08</v>
      </c>
      <c r="D317" s="77">
        <f>INDEX('Unemployment Rates'!$B$2:$B$96,MATCH(B317,'Unemployment Rates'!$A$2:$A$96,0))</f>
        <v>5.2999999999999999E-2</v>
      </c>
    </row>
    <row r="318" spans="1:4" x14ac:dyDescent="0.3">
      <c r="A318" s="74" t="s">
        <v>881</v>
      </c>
      <c r="B318" t="s">
        <v>74</v>
      </c>
      <c r="C318" s="79">
        <v>0.11</v>
      </c>
      <c r="D318" s="77">
        <f>INDEX('Unemployment Rates'!$B$2:$B$96,MATCH(B318,'Unemployment Rates'!$A$2:$A$96,0))</f>
        <v>5.2999999999999999E-2</v>
      </c>
    </row>
    <row r="319" spans="1:4" x14ac:dyDescent="0.3">
      <c r="A319" s="74" t="s">
        <v>879</v>
      </c>
      <c r="B319" t="s">
        <v>74</v>
      </c>
      <c r="C319" s="79">
        <v>0.12000000000000001</v>
      </c>
      <c r="D319" s="77">
        <f>INDEX('Unemployment Rates'!$B$2:$B$96,MATCH(B319,'Unemployment Rates'!$A$2:$A$96,0))</f>
        <v>5.2999999999999999E-2</v>
      </c>
    </row>
    <row r="320" spans="1:4" x14ac:dyDescent="0.3">
      <c r="A320" s="74" t="s">
        <v>883</v>
      </c>
      <c r="B320" t="s">
        <v>75</v>
      </c>
      <c r="C320" s="79">
        <v>6.9999999999999993E-2</v>
      </c>
      <c r="D320" s="77">
        <f>INDEX('Unemployment Rates'!$B$2:$B$96,MATCH(B320,'Unemployment Rates'!$A$2:$A$96,0))</f>
        <v>4.2000000000000003E-2</v>
      </c>
    </row>
    <row r="321" spans="1:4" x14ac:dyDescent="0.3">
      <c r="A321" s="74" t="s">
        <v>882</v>
      </c>
      <c r="B321" t="s">
        <v>75</v>
      </c>
      <c r="C321" s="79">
        <v>9.9999999999999992E-2</v>
      </c>
      <c r="D321" s="77">
        <f>INDEX('Unemployment Rates'!$B$2:$B$96,MATCH(B321,'Unemployment Rates'!$A$2:$A$96,0))</f>
        <v>4.2000000000000003E-2</v>
      </c>
    </row>
    <row r="322" spans="1:4" x14ac:dyDescent="0.3">
      <c r="A322" s="74" t="s">
        <v>885</v>
      </c>
      <c r="B322" t="s">
        <v>76</v>
      </c>
      <c r="C322" s="79">
        <v>0.08</v>
      </c>
      <c r="D322" s="77">
        <f>INDEX('Unemployment Rates'!$B$2:$B$96,MATCH(B322,'Unemployment Rates'!$A$2:$A$96,0))</f>
        <v>3.7999999999999999E-2</v>
      </c>
    </row>
    <row r="323" spans="1:4" x14ac:dyDescent="0.3">
      <c r="A323" s="74" t="s">
        <v>886</v>
      </c>
      <c r="B323" t="s">
        <v>76</v>
      </c>
      <c r="C323" s="79">
        <v>0.14000000000000001</v>
      </c>
      <c r="D323" s="77">
        <f>INDEX('Unemployment Rates'!$B$2:$B$96,MATCH(B323,'Unemployment Rates'!$A$2:$A$96,0))</f>
        <v>3.7999999999999999E-2</v>
      </c>
    </row>
    <row r="324" spans="1:4" x14ac:dyDescent="0.3">
      <c r="A324" s="74" t="s">
        <v>887</v>
      </c>
      <c r="B324" t="s">
        <v>76</v>
      </c>
      <c r="C324" s="79">
        <v>0.15000000000000002</v>
      </c>
      <c r="D324" s="77">
        <f>INDEX('Unemployment Rates'!$B$2:$B$96,MATCH(B324,'Unemployment Rates'!$A$2:$A$96,0))</f>
        <v>3.7999999999999999E-2</v>
      </c>
    </row>
    <row r="325" spans="1:4" x14ac:dyDescent="0.3">
      <c r="A325" s="74" t="s">
        <v>884</v>
      </c>
      <c r="B325" t="s">
        <v>76</v>
      </c>
      <c r="C325" s="79">
        <v>0.15999999999999998</v>
      </c>
      <c r="D325" s="77">
        <f>INDEX('Unemployment Rates'!$B$2:$B$96,MATCH(B325,'Unemployment Rates'!$A$2:$A$96,0))</f>
        <v>3.7999999999999999E-2</v>
      </c>
    </row>
    <row r="326" spans="1:4" x14ac:dyDescent="0.3">
      <c r="A326" s="74" t="s">
        <v>889</v>
      </c>
      <c r="B326" t="s">
        <v>77</v>
      </c>
      <c r="C326" s="79">
        <v>9.9999999999999992E-2</v>
      </c>
      <c r="D326" s="77">
        <f>INDEX('Unemployment Rates'!$B$2:$B$96,MATCH(B326,'Unemployment Rates'!$A$2:$A$96,0))</f>
        <v>3.4000000000000002E-2</v>
      </c>
    </row>
    <row r="327" spans="1:4" x14ac:dyDescent="0.3">
      <c r="A327" s="74" t="s">
        <v>890</v>
      </c>
      <c r="B327" t="s">
        <v>77</v>
      </c>
      <c r="C327" s="79">
        <v>0.13</v>
      </c>
      <c r="D327" s="77">
        <f>INDEX('Unemployment Rates'!$B$2:$B$96,MATCH(B327,'Unemployment Rates'!$A$2:$A$96,0))</f>
        <v>3.4000000000000002E-2</v>
      </c>
    </row>
    <row r="328" spans="1:4" x14ac:dyDescent="0.3">
      <c r="A328" s="74" t="s">
        <v>891</v>
      </c>
      <c r="B328" t="s">
        <v>77</v>
      </c>
      <c r="C328" s="79">
        <v>0.16999999999999998</v>
      </c>
      <c r="D328" s="77">
        <f>INDEX('Unemployment Rates'!$B$2:$B$96,MATCH(B328,'Unemployment Rates'!$A$2:$A$96,0))</f>
        <v>3.4000000000000002E-2</v>
      </c>
    </row>
    <row r="329" spans="1:4" x14ac:dyDescent="0.3">
      <c r="A329" s="74" t="s">
        <v>892</v>
      </c>
      <c r="B329" t="s">
        <v>77</v>
      </c>
      <c r="C329" s="79">
        <v>0.12000000000000001</v>
      </c>
      <c r="D329" s="77">
        <f>INDEX('Unemployment Rates'!$B$2:$B$96,MATCH(B329,'Unemployment Rates'!$A$2:$A$96,0))</f>
        <v>3.4000000000000002E-2</v>
      </c>
    </row>
    <row r="330" spans="1:4" x14ac:dyDescent="0.3">
      <c r="A330" s="74" t="s">
        <v>888</v>
      </c>
      <c r="B330" t="s">
        <v>77</v>
      </c>
      <c r="C330" s="79">
        <v>0.18</v>
      </c>
      <c r="D330" s="77">
        <f>INDEX('Unemployment Rates'!$B$2:$B$96,MATCH(B330,'Unemployment Rates'!$A$2:$A$96,0))</f>
        <v>3.4000000000000002E-2</v>
      </c>
    </row>
    <row r="331" spans="1:4" x14ac:dyDescent="0.3">
      <c r="A331" s="74" t="s">
        <v>894</v>
      </c>
      <c r="B331" t="s">
        <v>78</v>
      </c>
      <c r="C331" s="79">
        <v>9.0000000000000011E-2</v>
      </c>
      <c r="D331" s="77">
        <f>INDEX('Unemployment Rates'!$B$2:$B$96,MATCH(B331,'Unemployment Rates'!$A$2:$A$96,0))</f>
        <v>4.2999999999999997E-2</v>
      </c>
    </row>
    <row r="332" spans="1:4" x14ac:dyDescent="0.3">
      <c r="A332" s="74" t="s">
        <v>895</v>
      </c>
      <c r="B332" t="s">
        <v>78</v>
      </c>
      <c r="C332" s="79">
        <v>6.9999999999999993E-2</v>
      </c>
      <c r="D332" s="77">
        <f>INDEX('Unemployment Rates'!$B$2:$B$96,MATCH(B332,'Unemployment Rates'!$A$2:$A$96,0))</f>
        <v>4.2999999999999997E-2</v>
      </c>
    </row>
    <row r="333" spans="1:4" x14ac:dyDescent="0.3">
      <c r="A333" s="74" t="s">
        <v>893</v>
      </c>
      <c r="B333" t="s">
        <v>78</v>
      </c>
      <c r="C333" s="79">
        <v>0.11</v>
      </c>
      <c r="D333" s="77">
        <f>INDEX('Unemployment Rates'!$B$2:$B$96,MATCH(B333,'Unemployment Rates'!$A$2:$A$96,0))</f>
        <v>4.2999999999999997E-2</v>
      </c>
    </row>
    <row r="334" spans="1:4" x14ac:dyDescent="0.3">
      <c r="A334" s="74" t="s">
        <v>896</v>
      </c>
      <c r="B334" t="s">
        <v>78</v>
      </c>
      <c r="C334" s="79">
        <v>0.08</v>
      </c>
      <c r="D334" s="77">
        <f>INDEX('Unemployment Rates'!$B$2:$B$96,MATCH(B334,'Unemployment Rates'!$A$2:$A$96,0))</f>
        <v>4.2999999999999997E-2</v>
      </c>
    </row>
    <row r="335" spans="1:4" x14ac:dyDescent="0.3">
      <c r="A335" s="74" t="s">
        <v>898</v>
      </c>
      <c r="B335" t="s">
        <v>79</v>
      </c>
      <c r="C335" s="79">
        <v>9.0000000000000011E-2</v>
      </c>
      <c r="D335" s="77">
        <f>INDEX('Unemployment Rates'!$B$2:$B$96,MATCH(B335,'Unemployment Rates'!$A$2:$A$96,0))</f>
        <v>3.6999999999999998E-2</v>
      </c>
    </row>
    <row r="336" spans="1:4" x14ac:dyDescent="0.3">
      <c r="A336" s="74" t="s">
        <v>899</v>
      </c>
      <c r="B336" t="s">
        <v>79</v>
      </c>
      <c r="C336" s="79">
        <v>0.18</v>
      </c>
      <c r="D336" s="77">
        <f>INDEX('Unemployment Rates'!$B$2:$B$96,MATCH(B336,'Unemployment Rates'!$A$2:$A$96,0))</f>
        <v>3.6999999999999998E-2</v>
      </c>
    </row>
    <row r="337" spans="1:4" x14ac:dyDescent="0.3">
      <c r="A337" s="74" t="s">
        <v>897</v>
      </c>
      <c r="B337" t="s">
        <v>79</v>
      </c>
      <c r="C337" s="79">
        <v>0.16999999999999998</v>
      </c>
      <c r="D337" s="77">
        <f>INDEX('Unemployment Rates'!$B$2:$B$96,MATCH(B337,'Unemployment Rates'!$A$2:$A$96,0))</f>
        <v>3.6999999999999998E-2</v>
      </c>
    </row>
    <row r="338" spans="1:4" x14ac:dyDescent="0.3">
      <c r="A338" s="74" t="s">
        <v>900</v>
      </c>
      <c r="B338" t="s">
        <v>79</v>
      </c>
      <c r="C338" s="79">
        <v>9.9999999999999992E-2</v>
      </c>
      <c r="D338" s="77">
        <f>INDEX('Unemployment Rates'!$B$2:$B$96,MATCH(B338,'Unemployment Rates'!$A$2:$A$96,0))</f>
        <v>3.6999999999999998E-2</v>
      </c>
    </row>
    <row r="339" spans="1:4" x14ac:dyDescent="0.3">
      <c r="A339" s="75" t="s">
        <v>102</v>
      </c>
      <c r="B339" t="s">
        <v>80</v>
      </c>
      <c r="C339" s="79">
        <v>0.22000000000000003</v>
      </c>
      <c r="D339" s="77">
        <f>INDEX('Unemployment Rates'!$B$2:$B$96,MATCH(B339,'Unemployment Rates'!$A$2:$A$96,0))</f>
        <v>2.8000000000000001E-2</v>
      </c>
    </row>
    <row r="340" spans="1:4" x14ac:dyDescent="0.3">
      <c r="A340" s="74" t="s">
        <v>903</v>
      </c>
      <c r="B340" t="s">
        <v>80</v>
      </c>
      <c r="C340" s="79">
        <v>0.15000000000000002</v>
      </c>
      <c r="D340" s="77">
        <f>INDEX('Unemployment Rates'!$B$2:$B$96,MATCH(B340,'Unemployment Rates'!$A$2:$A$96,0))</f>
        <v>2.8000000000000001E-2</v>
      </c>
    </row>
    <row r="341" spans="1:4" x14ac:dyDescent="0.3">
      <c r="A341" s="74" t="s">
        <v>904</v>
      </c>
      <c r="B341" t="s">
        <v>80</v>
      </c>
      <c r="C341" s="79">
        <v>0.25</v>
      </c>
      <c r="D341" s="77">
        <f>INDEX('Unemployment Rates'!$B$2:$B$96,MATCH(B341,'Unemployment Rates'!$A$2:$A$96,0))</f>
        <v>2.8000000000000001E-2</v>
      </c>
    </row>
    <row r="342" spans="1:4" x14ac:dyDescent="0.3">
      <c r="A342" s="74" t="s">
        <v>905</v>
      </c>
      <c r="B342" t="s">
        <v>80</v>
      </c>
      <c r="C342" s="79">
        <v>0.23000000000000004</v>
      </c>
      <c r="D342" s="77">
        <f>INDEX('Unemployment Rates'!$B$2:$B$96,MATCH(B342,'Unemployment Rates'!$A$2:$A$96,0))</f>
        <v>2.8000000000000001E-2</v>
      </c>
    </row>
    <row r="343" spans="1:4" x14ac:dyDescent="0.3">
      <c r="A343" s="74" t="s">
        <v>906</v>
      </c>
      <c r="B343" t="s">
        <v>80</v>
      </c>
      <c r="C343" s="79">
        <v>0.24</v>
      </c>
      <c r="D343" s="77">
        <f>INDEX('Unemployment Rates'!$B$2:$B$96,MATCH(B343,'Unemployment Rates'!$A$2:$A$96,0))</f>
        <v>2.8000000000000001E-2</v>
      </c>
    </row>
    <row r="344" spans="1:4" x14ac:dyDescent="0.3">
      <c r="A344" s="74" t="s">
        <v>907</v>
      </c>
      <c r="B344" t="s">
        <v>80</v>
      </c>
      <c r="C344" s="79">
        <v>0.23000000000000004</v>
      </c>
      <c r="D344" s="77">
        <f>INDEX('Unemployment Rates'!$B$2:$B$96,MATCH(B344,'Unemployment Rates'!$A$2:$A$96,0))</f>
        <v>2.8000000000000001E-2</v>
      </c>
    </row>
    <row r="345" spans="1:4" x14ac:dyDescent="0.3">
      <c r="A345" s="74" t="s">
        <v>908</v>
      </c>
      <c r="B345" t="s">
        <v>80</v>
      </c>
      <c r="C345" s="79">
        <v>0.24</v>
      </c>
      <c r="D345" s="77">
        <f>INDEX('Unemployment Rates'!$B$2:$B$96,MATCH(B345,'Unemployment Rates'!$A$2:$A$96,0))</f>
        <v>2.8000000000000001E-2</v>
      </c>
    </row>
    <row r="346" spans="1:4" x14ac:dyDescent="0.3">
      <c r="A346" s="74" t="s">
        <v>901</v>
      </c>
      <c r="B346" t="s">
        <v>80</v>
      </c>
      <c r="C346" s="79">
        <v>0.22000000000000003</v>
      </c>
      <c r="D346" s="77">
        <f>INDEX('Unemployment Rates'!$B$2:$B$96,MATCH(B346,'Unemployment Rates'!$A$2:$A$96,0))</f>
        <v>2.8000000000000001E-2</v>
      </c>
    </row>
    <row r="347" spans="1:4" x14ac:dyDescent="0.3">
      <c r="A347" s="74" t="s">
        <v>909</v>
      </c>
      <c r="B347" t="s">
        <v>80</v>
      </c>
      <c r="C347" s="79">
        <v>0.18</v>
      </c>
      <c r="D347" s="77">
        <f>INDEX('Unemployment Rates'!$B$2:$B$96,MATCH(B347,'Unemployment Rates'!$A$2:$A$96,0))</f>
        <v>2.8000000000000001E-2</v>
      </c>
    </row>
    <row r="348" spans="1:4" x14ac:dyDescent="0.3">
      <c r="A348" s="74" t="s">
        <v>910</v>
      </c>
      <c r="B348" t="s">
        <v>80</v>
      </c>
      <c r="C348" s="79">
        <v>0.24</v>
      </c>
      <c r="D348" s="77">
        <f>INDEX('Unemployment Rates'!$B$2:$B$96,MATCH(B348,'Unemployment Rates'!$A$2:$A$96,0))</f>
        <v>2.8000000000000001E-2</v>
      </c>
    </row>
    <row r="349" spans="1:4" x14ac:dyDescent="0.3">
      <c r="A349" s="74" t="s">
        <v>912</v>
      </c>
      <c r="B349" t="s">
        <v>81</v>
      </c>
      <c r="C349" s="79">
        <v>0.24</v>
      </c>
      <c r="D349" s="77">
        <f>INDEX('Unemployment Rates'!$B$2:$B$96,MATCH(B349,'Unemployment Rates'!$A$2:$A$96,0))</f>
        <v>2.7E-2</v>
      </c>
    </row>
    <row r="350" spans="1:4" x14ac:dyDescent="0.3">
      <c r="A350" s="74" t="s">
        <v>913</v>
      </c>
      <c r="B350" t="s">
        <v>81</v>
      </c>
      <c r="C350" s="79">
        <v>0.22000000000000003</v>
      </c>
      <c r="D350" s="77">
        <f>INDEX('Unemployment Rates'!$B$2:$B$96,MATCH(B350,'Unemployment Rates'!$A$2:$A$96,0))</f>
        <v>2.7E-2</v>
      </c>
    </row>
    <row r="351" spans="1:4" x14ac:dyDescent="0.3">
      <c r="A351" s="74" t="s">
        <v>914</v>
      </c>
      <c r="B351" t="s">
        <v>81</v>
      </c>
      <c r="C351" s="79">
        <v>0.24</v>
      </c>
      <c r="D351" s="77">
        <f>INDEX('Unemployment Rates'!$B$2:$B$96,MATCH(B351,'Unemployment Rates'!$A$2:$A$96,0))</f>
        <v>2.7E-2</v>
      </c>
    </row>
    <row r="352" spans="1:4" x14ac:dyDescent="0.3">
      <c r="A352" s="74" t="s">
        <v>911</v>
      </c>
      <c r="B352" t="s">
        <v>81</v>
      </c>
      <c r="C352" s="79">
        <v>0.24</v>
      </c>
      <c r="D352" s="77">
        <f>INDEX('Unemployment Rates'!$B$2:$B$96,MATCH(B352,'Unemployment Rates'!$A$2:$A$96,0))</f>
        <v>2.7E-2</v>
      </c>
    </row>
    <row r="353" spans="1:4" x14ac:dyDescent="0.3">
      <c r="A353" s="74" t="s">
        <v>915</v>
      </c>
      <c r="B353" t="s">
        <v>81</v>
      </c>
      <c r="C353" s="79">
        <v>0.23000000000000004</v>
      </c>
      <c r="D353" s="77">
        <f>INDEX('Unemployment Rates'!$B$2:$B$96,MATCH(B353,'Unemployment Rates'!$A$2:$A$96,0))</f>
        <v>2.7E-2</v>
      </c>
    </row>
    <row r="354" spans="1:4" x14ac:dyDescent="0.3">
      <c r="A354" s="74" t="s">
        <v>917</v>
      </c>
      <c r="B354" t="s">
        <v>82</v>
      </c>
      <c r="C354" s="79">
        <v>0.05</v>
      </c>
      <c r="D354" s="77">
        <f>INDEX('Unemployment Rates'!$B$2:$B$96,MATCH(B354,'Unemployment Rates'!$A$2:$A$96,0))</f>
        <v>4.5999999999999999E-2</v>
      </c>
    </row>
    <row r="355" spans="1:4" x14ac:dyDescent="0.3">
      <c r="A355" s="74" t="s">
        <v>918</v>
      </c>
      <c r="B355" t="s">
        <v>82</v>
      </c>
      <c r="C355" s="79">
        <v>0.08</v>
      </c>
      <c r="D355" s="77">
        <f>INDEX('Unemployment Rates'!$B$2:$B$96,MATCH(B355,'Unemployment Rates'!$A$2:$A$96,0))</f>
        <v>4.5999999999999999E-2</v>
      </c>
    </row>
    <row r="356" spans="1:4" x14ac:dyDescent="0.3">
      <c r="A356" s="74" t="s">
        <v>916</v>
      </c>
      <c r="B356" t="s">
        <v>82</v>
      </c>
      <c r="C356" s="79">
        <v>6.9999999999999993E-2</v>
      </c>
      <c r="D356" s="77">
        <f>INDEX('Unemployment Rates'!$B$2:$B$96,MATCH(B356,'Unemployment Rates'!$A$2:$A$96,0))</f>
        <v>4.5999999999999999E-2</v>
      </c>
    </row>
    <row r="357" spans="1:4" x14ac:dyDescent="0.3">
      <c r="A357" s="74" t="s">
        <v>919</v>
      </c>
      <c r="B357" t="s">
        <v>82</v>
      </c>
      <c r="C357" s="79">
        <v>9.9999999999999992E-2</v>
      </c>
      <c r="D357" s="77">
        <f>INDEX('Unemployment Rates'!$B$2:$B$96,MATCH(B357,'Unemployment Rates'!$A$2:$A$96,0))</f>
        <v>4.5999999999999999E-2</v>
      </c>
    </row>
    <row r="358" spans="1:4" x14ac:dyDescent="0.3">
      <c r="A358" s="74" t="s">
        <v>921</v>
      </c>
      <c r="B358" t="s">
        <v>83</v>
      </c>
      <c r="C358" s="79">
        <v>0.05</v>
      </c>
      <c r="D358" s="77">
        <f>INDEX('Unemployment Rates'!$B$2:$B$96,MATCH(B358,'Unemployment Rates'!$A$2:$A$96,0))</f>
        <v>0.04</v>
      </c>
    </row>
    <row r="359" spans="1:4" x14ac:dyDescent="0.3">
      <c r="A359" s="74" t="s">
        <v>920</v>
      </c>
      <c r="B359" t="s">
        <v>83</v>
      </c>
      <c r="C359" s="79">
        <v>9.9999999999999992E-2</v>
      </c>
      <c r="D359" s="77">
        <f>INDEX('Unemployment Rates'!$B$2:$B$96,MATCH(B359,'Unemployment Rates'!$A$2:$A$96,0))</f>
        <v>0.04</v>
      </c>
    </row>
    <row r="360" spans="1:4" x14ac:dyDescent="0.3">
      <c r="A360" s="74" t="s">
        <v>923</v>
      </c>
      <c r="B360" t="s">
        <v>84</v>
      </c>
      <c r="C360" s="79">
        <v>0.23000000000000004</v>
      </c>
      <c r="D360" s="77">
        <f>INDEX('Unemployment Rates'!$B$2:$B$96,MATCH(B360,'Unemployment Rates'!$A$2:$A$96,0))</f>
        <v>3.1E-2</v>
      </c>
    </row>
    <row r="361" spans="1:4" x14ac:dyDescent="0.3">
      <c r="A361" s="74" t="s">
        <v>924</v>
      </c>
      <c r="B361" t="s">
        <v>84</v>
      </c>
      <c r="C361" s="79">
        <v>0.18</v>
      </c>
      <c r="D361" s="77">
        <f>INDEX('Unemployment Rates'!$B$2:$B$96,MATCH(B361,'Unemployment Rates'!$A$2:$A$96,0))</f>
        <v>3.1E-2</v>
      </c>
    </row>
    <row r="362" spans="1:4" x14ac:dyDescent="0.3">
      <c r="A362" s="74" t="s">
        <v>925</v>
      </c>
      <c r="B362" t="s">
        <v>84</v>
      </c>
      <c r="C362" s="79">
        <v>0.24</v>
      </c>
      <c r="D362" s="77">
        <f>INDEX('Unemployment Rates'!$B$2:$B$96,MATCH(B362,'Unemployment Rates'!$A$2:$A$96,0))</f>
        <v>3.1E-2</v>
      </c>
    </row>
    <row r="363" spans="1:4" x14ac:dyDescent="0.3">
      <c r="A363" s="74" t="s">
        <v>922</v>
      </c>
      <c r="B363" t="s">
        <v>84</v>
      </c>
      <c r="C363" s="79">
        <v>0.2</v>
      </c>
      <c r="D363" s="77">
        <f>INDEX('Unemployment Rates'!$B$2:$B$96,MATCH(B363,'Unemployment Rates'!$A$2:$A$96,0))</f>
        <v>3.1E-2</v>
      </c>
    </row>
    <row r="364" spans="1:4" x14ac:dyDescent="0.3">
      <c r="A364" s="74" t="s">
        <v>926</v>
      </c>
      <c r="B364" t="s">
        <v>84</v>
      </c>
      <c r="C364" s="79">
        <v>0.2</v>
      </c>
      <c r="D364" s="77">
        <f>INDEX('Unemployment Rates'!$B$2:$B$96,MATCH(B364,'Unemployment Rates'!$A$2:$A$96,0))</f>
        <v>3.1E-2</v>
      </c>
    </row>
    <row r="365" spans="1:4" x14ac:dyDescent="0.3">
      <c r="A365" s="74" t="s">
        <v>928</v>
      </c>
      <c r="B365" t="s">
        <v>85</v>
      </c>
      <c r="C365" s="79">
        <v>0.22000000000000003</v>
      </c>
      <c r="D365" s="77">
        <f>INDEX('Unemployment Rates'!$B$2:$B$96,MATCH(B365,'Unemployment Rates'!$A$2:$A$96,0))</f>
        <v>4.3999999999999997E-2</v>
      </c>
    </row>
    <row r="366" spans="1:4" x14ac:dyDescent="0.3">
      <c r="A366" s="74" t="s">
        <v>929</v>
      </c>
      <c r="B366" t="s">
        <v>85</v>
      </c>
      <c r="C366" s="79">
        <v>0.19</v>
      </c>
      <c r="D366" s="77">
        <f>INDEX('Unemployment Rates'!$B$2:$B$96,MATCH(B366,'Unemployment Rates'!$A$2:$A$96,0))</f>
        <v>4.3999999999999997E-2</v>
      </c>
    </row>
    <row r="367" spans="1:4" x14ac:dyDescent="0.3">
      <c r="A367" s="74" t="s">
        <v>930</v>
      </c>
      <c r="B367" t="s">
        <v>85</v>
      </c>
      <c r="C367" s="79">
        <v>0.22000000000000003</v>
      </c>
      <c r="D367" s="77">
        <f>INDEX('Unemployment Rates'!$B$2:$B$96,MATCH(B367,'Unemployment Rates'!$A$2:$A$96,0))</f>
        <v>4.3999999999999997E-2</v>
      </c>
    </row>
    <row r="368" spans="1:4" x14ac:dyDescent="0.3">
      <c r="A368" s="74" t="s">
        <v>931</v>
      </c>
      <c r="B368" t="s">
        <v>85</v>
      </c>
      <c r="C368" s="79">
        <v>0.22000000000000003</v>
      </c>
      <c r="D368" s="77">
        <f>INDEX('Unemployment Rates'!$B$2:$B$96,MATCH(B368,'Unemployment Rates'!$A$2:$A$96,0))</f>
        <v>4.3999999999999997E-2</v>
      </c>
    </row>
    <row r="369" spans="1:4" x14ac:dyDescent="0.3">
      <c r="A369" s="74" t="s">
        <v>932</v>
      </c>
      <c r="B369" t="s">
        <v>85</v>
      </c>
      <c r="C369" s="79">
        <v>0.21000000000000002</v>
      </c>
      <c r="D369" s="77">
        <f>INDEX('Unemployment Rates'!$B$2:$B$96,MATCH(B369,'Unemployment Rates'!$A$2:$A$96,0))</f>
        <v>4.3999999999999997E-2</v>
      </c>
    </row>
    <row r="370" spans="1:4" x14ac:dyDescent="0.3">
      <c r="A370" s="74" t="s">
        <v>933</v>
      </c>
      <c r="B370" t="s">
        <v>85</v>
      </c>
      <c r="C370" s="79">
        <v>0.08</v>
      </c>
      <c r="D370" s="77">
        <f>INDEX('Unemployment Rates'!$B$2:$B$96,MATCH(B370,'Unemployment Rates'!$A$2:$A$96,0))</f>
        <v>4.3999999999999997E-2</v>
      </c>
    </row>
    <row r="371" spans="1:4" x14ac:dyDescent="0.3">
      <c r="A371" s="74" t="s">
        <v>934</v>
      </c>
      <c r="B371" t="s">
        <v>85</v>
      </c>
      <c r="C371" s="79">
        <v>0.12000000000000001</v>
      </c>
      <c r="D371" s="77">
        <f>INDEX('Unemployment Rates'!$B$2:$B$96,MATCH(B371,'Unemployment Rates'!$A$2:$A$96,0))</f>
        <v>4.3999999999999997E-2</v>
      </c>
    </row>
    <row r="372" spans="1:4" x14ac:dyDescent="0.3">
      <c r="A372" s="74" t="s">
        <v>927</v>
      </c>
      <c r="B372" t="s">
        <v>85</v>
      </c>
      <c r="C372" s="79">
        <v>0.11</v>
      </c>
      <c r="D372" s="77">
        <f>INDEX('Unemployment Rates'!$B$2:$B$96,MATCH(B372,'Unemployment Rates'!$A$2:$A$96,0))</f>
        <v>4.3999999999999997E-2</v>
      </c>
    </row>
    <row r="373" spans="1:4" x14ac:dyDescent="0.3">
      <c r="A373" s="74" t="s">
        <v>936</v>
      </c>
      <c r="B373" t="s">
        <v>86</v>
      </c>
      <c r="C373" s="79">
        <v>0.2</v>
      </c>
      <c r="D373" s="77">
        <f>INDEX('Unemployment Rates'!$B$2:$B$96,MATCH(B373,'Unemployment Rates'!$A$2:$A$96,0))</f>
        <v>0.03</v>
      </c>
    </row>
    <row r="374" spans="1:4" x14ac:dyDescent="0.3">
      <c r="A374" s="74" t="s">
        <v>937</v>
      </c>
      <c r="B374" t="s">
        <v>86</v>
      </c>
      <c r="C374" s="79">
        <v>0.22000000000000003</v>
      </c>
      <c r="D374" s="77">
        <f>INDEX('Unemployment Rates'!$B$2:$B$96,MATCH(B374,'Unemployment Rates'!$A$2:$A$96,0))</f>
        <v>0.03</v>
      </c>
    </row>
    <row r="375" spans="1:4" x14ac:dyDescent="0.3">
      <c r="A375" s="74" t="s">
        <v>935</v>
      </c>
      <c r="B375" t="s">
        <v>86</v>
      </c>
      <c r="C375" s="79">
        <v>0.18</v>
      </c>
      <c r="D375" s="77">
        <f>INDEX('Unemployment Rates'!$B$2:$B$96,MATCH(B375,'Unemployment Rates'!$A$2:$A$96,0))</f>
        <v>0.03</v>
      </c>
    </row>
    <row r="376" spans="1:4" x14ac:dyDescent="0.3">
      <c r="A376" s="74" t="s">
        <v>938</v>
      </c>
      <c r="B376" t="s">
        <v>86</v>
      </c>
      <c r="C376" s="79">
        <v>0.14000000000000001</v>
      </c>
      <c r="D376" s="77">
        <f>INDEX('Unemployment Rates'!$B$2:$B$96,MATCH(B376,'Unemployment Rates'!$A$2:$A$96,0))</f>
        <v>0.03</v>
      </c>
    </row>
    <row r="377" spans="1:4" x14ac:dyDescent="0.3">
      <c r="A377" s="74" t="s">
        <v>940</v>
      </c>
      <c r="B377" t="s">
        <v>87</v>
      </c>
      <c r="C377" s="79">
        <v>0.11</v>
      </c>
      <c r="D377" s="77">
        <f>INDEX('Unemployment Rates'!$B$2:$B$96,MATCH(B377,'Unemployment Rates'!$A$2:$A$96,0))</f>
        <v>3.6999999999999998E-2</v>
      </c>
    </row>
    <row r="378" spans="1:4" x14ac:dyDescent="0.3">
      <c r="A378" s="74" t="s">
        <v>941</v>
      </c>
      <c r="B378" t="s">
        <v>87</v>
      </c>
      <c r="C378" s="79">
        <v>0.19</v>
      </c>
      <c r="D378" s="77">
        <f>INDEX('Unemployment Rates'!$B$2:$B$96,MATCH(B378,'Unemployment Rates'!$A$2:$A$96,0))</f>
        <v>3.6999999999999998E-2</v>
      </c>
    </row>
    <row r="379" spans="1:4" x14ac:dyDescent="0.3">
      <c r="A379" s="74" t="s">
        <v>939</v>
      </c>
      <c r="B379" t="s">
        <v>87</v>
      </c>
      <c r="C379" s="79">
        <v>0.18</v>
      </c>
      <c r="D379" s="77">
        <f>INDEX('Unemployment Rates'!$B$2:$B$96,MATCH(B379,'Unemployment Rates'!$A$2:$A$96,0))</f>
        <v>3.6999999999999998E-2</v>
      </c>
    </row>
    <row r="380" spans="1:4" x14ac:dyDescent="0.3">
      <c r="A380" s="74" t="s">
        <v>943</v>
      </c>
      <c r="B380" t="s">
        <v>88</v>
      </c>
      <c r="C380" s="79">
        <v>0.15000000000000002</v>
      </c>
      <c r="D380" s="77">
        <f>INDEX('Unemployment Rates'!$B$2:$B$96,MATCH(B380,'Unemployment Rates'!$A$2:$A$96,0))</f>
        <v>3.5000000000000003E-2</v>
      </c>
    </row>
    <row r="381" spans="1:4" x14ac:dyDescent="0.3">
      <c r="A381" s="74" t="s">
        <v>944</v>
      </c>
      <c r="B381" t="s">
        <v>88</v>
      </c>
      <c r="C381" s="79">
        <v>0.15999999999999998</v>
      </c>
      <c r="D381" s="77">
        <f>INDEX('Unemployment Rates'!$B$2:$B$96,MATCH(B381,'Unemployment Rates'!$A$2:$A$96,0))</f>
        <v>3.5000000000000003E-2</v>
      </c>
    </row>
    <row r="382" spans="1:4" x14ac:dyDescent="0.3">
      <c r="A382" s="74" t="s">
        <v>945</v>
      </c>
      <c r="B382" t="s">
        <v>88</v>
      </c>
      <c r="C382" s="79">
        <v>0.13</v>
      </c>
      <c r="D382" s="77">
        <f>INDEX('Unemployment Rates'!$B$2:$B$96,MATCH(B382,'Unemployment Rates'!$A$2:$A$96,0))</f>
        <v>3.5000000000000003E-2</v>
      </c>
    </row>
    <row r="383" spans="1:4" x14ac:dyDescent="0.3">
      <c r="A383" s="74" t="s">
        <v>942</v>
      </c>
      <c r="B383" t="s">
        <v>88</v>
      </c>
      <c r="C383" s="79">
        <v>0.15999999999999998</v>
      </c>
      <c r="D383" s="77">
        <f>INDEX('Unemployment Rates'!$B$2:$B$96,MATCH(B383,'Unemployment Rates'!$A$2:$A$96,0))</f>
        <v>3.5000000000000003E-2</v>
      </c>
    </row>
    <row r="384" spans="1:4" x14ac:dyDescent="0.3">
      <c r="A384" s="74" t="s">
        <v>947</v>
      </c>
      <c r="B384" t="s">
        <v>89</v>
      </c>
      <c r="C384" s="79">
        <v>0.23000000000000004</v>
      </c>
      <c r="D384" s="77">
        <f>INDEX('Unemployment Rates'!$B$2:$B$96,MATCH(B384,'Unemployment Rates'!$A$2:$A$96,0))</f>
        <v>2.7E-2</v>
      </c>
    </row>
    <row r="385" spans="1:4" x14ac:dyDescent="0.3">
      <c r="A385" s="74" t="s">
        <v>948</v>
      </c>
      <c r="B385" t="s">
        <v>89</v>
      </c>
      <c r="C385" s="79">
        <v>0.24</v>
      </c>
      <c r="D385" s="77">
        <f>INDEX('Unemployment Rates'!$B$2:$B$96,MATCH(B385,'Unemployment Rates'!$A$2:$A$96,0))</f>
        <v>2.7E-2</v>
      </c>
    </row>
    <row r="386" spans="1:4" x14ac:dyDescent="0.3">
      <c r="A386" s="74" t="s">
        <v>949</v>
      </c>
      <c r="B386" t="s">
        <v>89</v>
      </c>
      <c r="C386" s="79">
        <v>0.21000000000000002</v>
      </c>
      <c r="D386" s="77">
        <f>INDEX('Unemployment Rates'!$B$2:$B$96,MATCH(B386,'Unemployment Rates'!$A$2:$A$96,0))</f>
        <v>2.7E-2</v>
      </c>
    </row>
    <row r="387" spans="1:4" x14ac:dyDescent="0.3">
      <c r="A387" s="74" t="s">
        <v>950</v>
      </c>
      <c r="B387" t="s">
        <v>89</v>
      </c>
      <c r="C387" s="79">
        <v>0.16999999999999998</v>
      </c>
      <c r="D387" s="77">
        <f>INDEX('Unemployment Rates'!$B$2:$B$96,MATCH(B387,'Unemployment Rates'!$A$2:$A$96,0))</f>
        <v>2.7E-2</v>
      </c>
    </row>
    <row r="388" spans="1:4" x14ac:dyDescent="0.3">
      <c r="A388" s="74" t="s">
        <v>951</v>
      </c>
      <c r="B388" t="s">
        <v>89</v>
      </c>
      <c r="C388" s="79">
        <v>0.22000000000000003</v>
      </c>
      <c r="D388" s="77">
        <f>INDEX('Unemployment Rates'!$B$2:$B$96,MATCH(B388,'Unemployment Rates'!$A$2:$A$96,0))</f>
        <v>2.7E-2</v>
      </c>
    </row>
    <row r="389" spans="1:4" x14ac:dyDescent="0.3">
      <c r="A389" s="74" t="s">
        <v>946</v>
      </c>
      <c r="B389" t="s">
        <v>89</v>
      </c>
      <c r="C389" s="79">
        <v>0.24</v>
      </c>
      <c r="D389" s="77">
        <f>INDEX('Unemployment Rates'!$B$2:$B$96,MATCH(B389,'Unemployment Rates'!$A$2:$A$96,0))</f>
        <v>2.7E-2</v>
      </c>
    </row>
    <row r="390" spans="1:4" x14ac:dyDescent="0.3">
      <c r="A390" s="74" t="s">
        <v>952</v>
      </c>
      <c r="B390" t="s">
        <v>89</v>
      </c>
      <c r="C390" s="79">
        <v>0.19</v>
      </c>
      <c r="D390" s="77">
        <f>INDEX('Unemployment Rates'!$B$2:$B$96,MATCH(B390,'Unemployment Rates'!$A$2:$A$96,0))</f>
        <v>2.7E-2</v>
      </c>
    </row>
    <row r="391" spans="1:4" x14ac:dyDescent="0.3">
      <c r="A391" s="74" t="s">
        <v>954</v>
      </c>
      <c r="B391" t="s">
        <v>90</v>
      </c>
      <c r="C391" s="79">
        <v>0.21000000000000002</v>
      </c>
      <c r="D391" s="77">
        <f>INDEX('Unemployment Rates'!$B$2:$B$96,MATCH(B391,'Unemployment Rates'!$A$2:$A$96,0))</f>
        <v>3.6999999999999998E-2</v>
      </c>
    </row>
    <row r="392" spans="1:4" x14ac:dyDescent="0.3">
      <c r="A392" s="74" t="s">
        <v>955</v>
      </c>
      <c r="B392" t="s">
        <v>90</v>
      </c>
      <c r="C392" s="79">
        <v>0.15999999999999998</v>
      </c>
      <c r="D392" s="77">
        <f>INDEX('Unemployment Rates'!$B$2:$B$96,MATCH(B392,'Unemployment Rates'!$A$2:$A$96,0))</f>
        <v>3.6999999999999998E-2</v>
      </c>
    </row>
    <row r="393" spans="1:4" x14ac:dyDescent="0.3">
      <c r="A393" s="74" t="s">
        <v>956</v>
      </c>
      <c r="B393" t="s">
        <v>90</v>
      </c>
      <c r="C393" s="79">
        <v>0.15999999999999998</v>
      </c>
      <c r="D393" s="77">
        <f>INDEX('Unemployment Rates'!$B$2:$B$96,MATCH(B393,'Unemployment Rates'!$A$2:$A$96,0))</f>
        <v>3.6999999999999998E-2</v>
      </c>
    </row>
    <row r="394" spans="1:4" x14ac:dyDescent="0.3">
      <c r="A394" s="74" t="s">
        <v>957</v>
      </c>
      <c r="B394" t="s">
        <v>90</v>
      </c>
      <c r="C394" s="79">
        <v>9.0000000000000011E-2</v>
      </c>
      <c r="D394" s="77">
        <f>INDEX('Unemployment Rates'!$B$2:$B$96,MATCH(B394,'Unemployment Rates'!$A$2:$A$96,0))</f>
        <v>3.6999999999999998E-2</v>
      </c>
    </row>
    <row r="395" spans="1:4" x14ac:dyDescent="0.3">
      <c r="A395" s="74" t="s">
        <v>958</v>
      </c>
      <c r="B395" t="s">
        <v>90</v>
      </c>
      <c r="C395" s="79">
        <v>0.2</v>
      </c>
      <c r="D395" s="77">
        <f>INDEX('Unemployment Rates'!$B$2:$B$96,MATCH(B395,'Unemployment Rates'!$A$2:$A$96,0))</f>
        <v>3.6999999999999998E-2</v>
      </c>
    </row>
    <row r="396" spans="1:4" x14ac:dyDescent="0.3">
      <c r="A396" s="74" t="s">
        <v>959</v>
      </c>
      <c r="B396" t="s">
        <v>90</v>
      </c>
      <c r="C396" s="79">
        <v>0.14000000000000001</v>
      </c>
      <c r="D396" s="77">
        <f>INDEX('Unemployment Rates'!$B$2:$B$96,MATCH(B396,'Unemployment Rates'!$A$2:$A$96,0))</f>
        <v>3.6999999999999998E-2</v>
      </c>
    </row>
    <row r="397" spans="1:4" x14ac:dyDescent="0.3">
      <c r="A397" s="74" t="s">
        <v>960</v>
      </c>
      <c r="B397" t="s">
        <v>90</v>
      </c>
      <c r="C397" s="79">
        <v>6.9999999999999993E-2</v>
      </c>
      <c r="D397" s="77">
        <f>INDEX('Unemployment Rates'!$B$2:$B$96,MATCH(B397,'Unemployment Rates'!$A$2:$A$96,0))</f>
        <v>3.6999999999999998E-2</v>
      </c>
    </row>
    <row r="398" spans="1:4" x14ac:dyDescent="0.3">
      <c r="A398" s="74" t="s">
        <v>961</v>
      </c>
      <c r="B398" t="s">
        <v>90</v>
      </c>
      <c r="C398" s="79">
        <v>0.18</v>
      </c>
      <c r="D398" s="77">
        <f>INDEX('Unemployment Rates'!$B$2:$B$96,MATCH(B398,'Unemployment Rates'!$A$2:$A$96,0))</f>
        <v>3.6999999999999998E-2</v>
      </c>
    </row>
    <row r="399" spans="1:4" x14ac:dyDescent="0.3">
      <c r="A399" s="74" t="s">
        <v>953</v>
      </c>
      <c r="B399" t="s">
        <v>90</v>
      </c>
      <c r="C399" s="79">
        <v>0.15999999999999998</v>
      </c>
      <c r="D399" s="77">
        <f>INDEX('Unemployment Rates'!$B$2:$B$96,MATCH(B399,'Unemployment Rates'!$A$2:$A$96,0))</f>
        <v>3.6999999999999998E-2</v>
      </c>
    </row>
    <row r="400" spans="1:4" x14ac:dyDescent="0.3">
      <c r="A400" s="76" t="s">
        <v>963</v>
      </c>
      <c r="B400" t="s">
        <v>91</v>
      </c>
      <c r="C400" s="79">
        <v>0.21000000000000002</v>
      </c>
      <c r="D400" s="77">
        <f>INDEX('Unemployment Rates'!$B$2:$B$96,MATCH(B400,'Unemployment Rates'!$A$2:$A$96,0))</f>
        <v>0.03</v>
      </c>
    </row>
    <row r="401" spans="1:4" x14ac:dyDescent="0.3">
      <c r="A401" s="74" t="s">
        <v>962</v>
      </c>
      <c r="B401" t="s">
        <v>91</v>
      </c>
      <c r="C401" s="79">
        <v>0.23000000000000004</v>
      </c>
      <c r="D401" s="77">
        <f>INDEX('Unemployment Rates'!$B$2:$B$96,MATCH(B401,'Unemployment Rates'!$A$2:$A$96,0))</f>
        <v>0.03</v>
      </c>
    </row>
    <row r="402" spans="1:4" x14ac:dyDescent="0.3">
      <c r="A402" s="74" t="s">
        <v>966</v>
      </c>
      <c r="B402" t="s">
        <v>92</v>
      </c>
      <c r="C402" s="79">
        <v>0.06</v>
      </c>
      <c r="D402" s="77">
        <f>INDEX('Unemployment Rates'!$B$2:$B$96,MATCH(B402,'Unemployment Rates'!$A$2:$A$96,0))</f>
        <v>4.2000000000000003E-2</v>
      </c>
    </row>
    <row r="403" spans="1:4" x14ac:dyDescent="0.3">
      <c r="A403" s="74" t="s">
        <v>965</v>
      </c>
      <c r="B403" t="s">
        <v>92</v>
      </c>
      <c r="C403" s="79">
        <v>0.06</v>
      </c>
      <c r="D403" s="77">
        <f>INDEX('Unemployment Rates'!$B$2:$B$96,MATCH(B403,'Unemployment Rates'!$A$2:$A$96,0))</f>
        <v>4.2000000000000003E-2</v>
      </c>
    </row>
    <row r="404" spans="1:4" x14ac:dyDescent="0.3">
      <c r="A404" s="74" t="s">
        <v>964</v>
      </c>
      <c r="B404" t="s">
        <v>92</v>
      </c>
      <c r="C404" s="79">
        <v>6.9999999999999993E-2</v>
      </c>
      <c r="D404" s="77">
        <f>INDEX('Unemployment Rates'!$B$2:$B$96,MATCH(B404,'Unemployment Rates'!$A$2:$A$96,0))</f>
        <v>4.2000000000000003E-2</v>
      </c>
    </row>
    <row r="405" spans="1:4" x14ac:dyDescent="0.3">
      <c r="A405" s="74" t="s">
        <v>968</v>
      </c>
      <c r="B405" t="s">
        <v>93</v>
      </c>
      <c r="C405" s="79">
        <v>9.9999999999999992E-2</v>
      </c>
      <c r="D405" s="77">
        <f>INDEX('Unemployment Rates'!$B$2:$B$96,MATCH(B405,'Unemployment Rates'!$A$2:$A$96,0))</f>
        <v>3.6999999999999998E-2</v>
      </c>
    </row>
    <row r="406" spans="1:4" x14ac:dyDescent="0.3">
      <c r="A406" s="74" t="s">
        <v>969</v>
      </c>
      <c r="B406" t="s">
        <v>93</v>
      </c>
      <c r="C406" s="79">
        <v>9.9999999999999992E-2</v>
      </c>
      <c r="D406" s="77">
        <f>INDEX('Unemployment Rates'!$B$2:$B$96,MATCH(B406,'Unemployment Rates'!$A$2:$A$96,0))</f>
        <v>3.6999999999999998E-2</v>
      </c>
    </row>
    <row r="407" spans="1:4" x14ac:dyDescent="0.3">
      <c r="A407" s="74" t="s">
        <v>970</v>
      </c>
      <c r="B407" t="s">
        <v>93</v>
      </c>
      <c r="C407" s="79">
        <v>0.15000000000000002</v>
      </c>
      <c r="D407" s="77">
        <f>INDEX('Unemployment Rates'!$B$2:$B$96,MATCH(B407,'Unemployment Rates'!$A$2:$A$96,0))</f>
        <v>3.6999999999999998E-2</v>
      </c>
    </row>
    <row r="408" spans="1:4" x14ac:dyDescent="0.3">
      <c r="A408" s="74" t="s">
        <v>967</v>
      </c>
      <c r="B408" t="s">
        <v>93</v>
      </c>
      <c r="C408" s="79">
        <v>0.15000000000000002</v>
      </c>
      <c r="D408" s="77">
        <f>INDEX('Unemployment Rates'!$B$2:$B$96,MATCH(B408,'Unemployment Rates'!$A$2:$A$96,0))</f>
        <v>3.6999999999999998E-2</v>
      </c>
    </row>
    <row r="409" spans="1:4" x14ac:dyDescent="0.3">
      <c r="A409" s="74" t="s">
        <v>972</v>
      </c>
      <c r="B409" t="s">
        <v>94</v>
      </c>
      <c r="C409" s="79">
        <v>0.08</v>
      </c>
      <c r="D409" s="77">
        <f>INDEX('Unemployment Rates'!$B$2:$B$96,MATCH(B409,'Unemployment Rates'!$A$2:$A$96,0))</f>
        <v>4.1000000000000002E-2</v>
      </c>
    </row>
    <row r="410" spans="1:4" x14ac:dyDescent="0.3">
      <c r="A410" s="74" t="s">
        <v>971</v>
      </c>
      <c r="B410" t="s">
        <v>94</v>
      </c>
      <c r="C410" s="79">
        <v>0.14000000000000001</v>
      </c>
      <c r="D410" s="77">
        <f>INDEX('Unemployment Rates'!$B$2:$B$96,MATCH(B410,'Unemployment Rates'!$A$2:$A$96,0))</f>
        <v>4.1000000000000002E-2</v>
      </c>
    </row>
    <row r="411" spans="1:4" x14ac:dyDescent="0.3">
      <c r="A411" s="74" t="s">
        <v>974</v>
      </c>
      <c r="B411" t="s">
        <v>95</v>
      </c>
      <c r="C411" s="79">
        <v>0.14000000000000001</v>
      </c>
      <c r="D411" s="77">
        <f>INDEX('Unemployment Rates'!$B$2:$B$96,MATCH(B411,'Unemployment Rates'!$A$2:$A$96,0))</f>
        <v>0.04</v>
      </c>
    </row>
    <row r="412" spans="1:4" x14ac:dyDescent="0.3">
      <c r="A412" s="74" t="s">
        <v>975</v>
      </c>
      <c r="B412" t="s">
        <v>95</v>
      </c>
      <c r="C412" s="79">
        <v>0.11</v>
      </c>
      <c r="D412" s="77">
        <f>INDEX('Unemployment Rates'!$B$2:$B$96,MATCH(B412,'Unemployment Rates'!$A$2:$A$96,0))</f>
        <v>0.04</v>
      </c>
    </row>
    <row r="413" spans="1:4" x14ac:dyDescent="0.3">
      <c r="A413" s="74" t="s">
        <v>976</v>
      </c>
      <c r="B413" t="s">
        <v>95</v>
      </c>
      <c r="C413" s="79">
        <v>0.06</v>
      </c>
      <c r="D413" s="77">
        <f>INDEX('Unemployment Rates'!$B$2:$B$96,MATCH(B413,'Unemployment Rates'!$A$2:$A$96,0))</f>
        <v>0.04</v>
      </c>
    </row>
    <row r="414" spans="1:4" x14ac:dyDescent="0.3">
      <c r="A414" s="74" t="s">
        <v>977</v>
      </c>
      <c r="B414" t="s">
        <v>95</v>
      </c>
      <c r="C414" s="79">
        <v>0.19</v>
      </c>
      <c r="D414" s="77">
        <f>INDEX('Unemployment Rates'!$B$2:$B$96,MATCH(B414,'Unemployment Rates'!$A$2:$A$96,0))</f>
        <v>0.04</v>
      </c>
    </row>
    <row r="415" spans="1:4" x14ac:dyDescent="0.3">
      <c r="A415" s="74" t="s">
        <v>973</v>
      </c>
      <c r="B415" t="s">
        <v>95</v>
      </c>
      <c r="C415" s="79">
        <v>0.15000000000000002</v>
      </c>
      <c r="D415" s="77">
        <f>INDEX('Unemployment Rates'!$B$2:$B$96,MATCH(B415,'Unemployment Rates'!$A$2:$A$96,0))</f>
        <v>0.04</v>
      </c>
    </row>
    <row r="416" spans="1:4" x14ac:dyDescent="0.3">
      <c r="A416" s="74" t="s">
        <v>979</v>
      </c>
      <c r="B416" t="s">
        <v>96</v>
      </c>
      <c r="C416" s="79">
        <v>0.16999999999999998</v>
      </c>
      <c r="D416" s="77">
        <f>INDEX('Unemployment Rates'!$B$2:$B$96,MATCH(B416,'Unemployment Rates'!$A$2:$A$96,0))</f>
        <v>3.3000000000000002E-2</v>
      </c>
    </row>
    <row r="417" spans="1:4" x14ac:dyDescent="0.3">
      <c r="A417" s="74" t="s">
        <v>980</v>
      </c>
      <c r="B417" t="s">
        <v>96</v>
      </c>
      <c r="C417" s="79">
        <v>0.19</v>
      </c>
      <c r="D417" s="77">
        <f>INDEX('Unemployment Rates'!$B$2:$B$96,MATCH(B417,'Unemployment Rates'!$A$2:$A$96,0))</f>
        <v>3.3000000000000002E-2</v>
      </c>
    </row>
    <row r="418" spans="1:4" x14ac:dyDescent="0.3">
      <c r="A418" s="74" t="s">
        <v>978</v>
      </c>
      <c r="B418" t="s">
        <v>96</v>
      </c>
      <c r="C418" s="79">
        <v>0.19</v>
      </c>
      <c r="D418" s="77">
        <f>INDEX('Unemployment Rates'!$B$2:$B$96,MATCH(B418,'Unemployment Rates'!$A$2:$A$96,0))</f>
        <v>3.3000000000000002E-2</v>
      </c>
    </row>
    <row r="419" spans="1:4" x14ac:dyDescent="0.3">
      <c r="A419" s="74" t="s">
        <v>982</v>
      </c>
      <c r="B419" t="s">
        <v>97</v>
      </c>
      <c r="C419" s="79">
        <v>9.9999999999999992E-2</v>
      </c>
      <c r="D419" s="77">
        <f>INDEX('Unemployment Rates'!$B$2:$B$96,MATCH(B419,'Unemployment Rates'!$A$2:$A$96,0))</f>
        <v>4.1000000000000002E-2</v>
      </c>
    </row>
    <row r="420" spans="1:4" x14ac:dyDescent="0.3">
      <c r="A420" s="74" t="s">
        <v>983</v>
      </c>
      <c r="B420" t="s">
        <v>97</v>
      </c>
      <c r="C420" s="79">
        <v>0.14000000000000001</v>
      </c>
      <c r="D420" s="77">
        <f>INDEX('Unemployment Rates'!$B$2:$B$96,MATCH(B420,'Unemployment Rates'!$A$2:$A$96,0))</f>
        <v>4.1000000000000002E-2</v>
      </c>
    </row>
    <row r="421" spans="1:4" x14ac:dyDescent="0.3">
      <c r="A421" s="74" t="s">
        <v>981</v>
      </c>
      <c r="B421" t="s">
        <v>97</v>
      </c>
      <c r="C421" s="79">
        <v>0.14000000000000001</v>
      </c>
      <c r="D421" s="77">
        <f>INDEX('Unemployment Rates'!$B$2:$B$96,MATCH(B421,'Unemployment Rates'!$A$2:$A$96,0))</f>
        <v>4.1000000000000002E-2</v>
      </c>
    </row>
    <row r="422" spans="1:4" x14ac:dyDescent="0.3">
      <c r="A422" s="74" t="s">
        <v>984</v>
      </c>
      <c r="B422" t="s">
        <v>97</v>
      </c>
      <c r="C422" s="79">
        <v>0.14000000000000001</v>
      </c>
      <c r="D422" s="77">
        <f>INDEX('Unemployment Rates'!$B$2:$B$96,MATCH(B422,'Unemployment Rates'!$A$2:$A$96,0))</f>
        <v>4.1000000000000002E-2</v>
      </c>
    </row>
    <row r="423" spans="1:4" x14ac:dyDescent="0.3">
      <c r="A423" s="74" t="s">
        <v>986</v>
      </c>
      <c r="B423" t="s">
        <v>98</v>
      </c>
      <c r="C423" s="79">
        <v>0.15999999999999998</v>
      </c>
      <c r="D423" s="77">
        <f>INDEX('Unemployment Rates'!$B$2:$B$96,MATCH(B423,'Unemployment Rates'!$A$2:$A$96,0))</f>
        <v>3.7999999999999999E-2</v>
      </c>
    </row>
    <row r="424" spans="1:4" x14ac:dyDescent="0.3">
      <c r="A424" s="74" t="s">
        <v>987</v>
      </c>
      <c r="B424" t="s">
        <v>98</v>
      </c>
      <c r="C424" s="79">
        <v>0.15999999999999998</v>
      </c>
      <c r="D424" s="77">
        <f>INDEX('Unemployment Rates'!$B$2:$B$96,MATCH(B424,'Unemployment Rates'!$A$2:$A$96,0))</f>
        <v>3.7999999999999999E-2</v>
      </c>
    </row>
    <row r="425" spans="1:4" x14ac:dyDescent="0.3">
      <c r="A425" s="74" t="s">
        <v>988</v>
      </c>
      <c r="B425" t="s">
        <v>98</v>
      </c>
      <c r="C425" s="79">
        <v>0.11</v>
      </c>
      <c r="D425" s="77">
        <f>INDEX('Unemployment Rates'!$B$2:$B$96,MATCH(B425,'Unemployment Rates'!$A$2:$A$96,0))</f>
        <v>3.7999999999999999E-2</v>
      </c>
    </row>
    <row r="426" spans="1:4" x14ac:dyDescent="0.3">
      <c r="A426" s="74" t="s">
        <v>989</v>
      </c>
      <c r="B426" t="s">
        <v>98</v>
      </c>
      <c r="C426" s="79">
        <v>0.12000000000000001</v>
      </c>
      <c r="D426" s="77">
        <f>INDEX('Unemployment Rates'!$B$2:$B$96,MATCH(B426,'Unemployment Rates'!$A$2:$A$96,0))</f>
        <v>3.7999999999999999E-2</v>
      </c>
    </row>
    <row r="427" spans="1:4" x14ac:dyDescent="0.3">
      <c r="A427" s="74" t="s">
        <v>990</v>
      </c>
      <c r="B427" t="s">
        <v>98</v>
      </c>
      <c r="C427" s="79">
        <v>0.15000000000000002</v>
      </c>
      <c r="D427" s="77">
        <f>INDEX('Unemployment Rates'!$B$2:$B$96,MATCH(B427,'Unemployment Rates'!$A$2:$A$96,0))</f>
        <v>3.7999999999999999E-2</v>
      </c>
    </row>
    <row r="428" spans="1:4" x14ac:dyDescent="0.3">
      <c r="A428" s="74" t="s">
        <v>985</v>
      </c>
      <c r="B428" t="s">
        <v>98</v>
      </c>
      <c r="C428" s="79">
        <v>0.13</v>
      </c>
      <c r="D428" s="77">
        <f>INDEX('Unemployment Rates'!$B$2:$B$96,MATCH(B428,'Unemployment Rates'!$A$2:$A$96,0))</f>
        <v>3.7999999999999999E-2</v>
      </c>
    </row>
    <row r="429" spans="1:4" x14ac:dyDescent="0.3">
      <c r="A429" s="74" t="s">
        <v>992</v>
      </c>
      <c r="B429" t="s">
        <v>99</v>
      </c>
      <c r="C429" s="79">
        <v>9.9999999999999992E-2</v>
      </c>
      <c r="D429" s="77">
        <f>INDEX('Unemployment Rates'!$B$2:$B$96,MATCH(B429,'Unemployment Rates'!$A$2:$A$96,0))</f>
        <v>3.6999999999999998E-2</v>
      </c>
    </row>
    <row r="430" spans="1:4" x14ac:dyDescent="0.3">
      <c r="A430" s="74" t="s">
        <v>993</v>
      </c>
      <c r="B430" t="s">
        <v>99</v>
      </c>
      <c r="C430" s="79">
        <v>0.15000000000000002</v>
      </c>
      <c r="D430" s="77">
        <f>INDEX('Unemployment Rates'!$B$2:$B$96,MATCH(B430,'Unemployment Rates'!$A$2:$A$96,0))</f>
        <v>3.6999999999999998E-2</v>
      </c>
    </row>
    <row r="431" spans="1:4" x14ac:dyDescent="0.3">
      <c r="A431" s="74" t="s">
        <v>991</v>
      </c>
      <c r="B431" t="s">
        <v>99</v>
      </c>
      <c r="C431" s="79">
        <v>0.15999999999999998</v>
      </c>
      <c r="D431" s="77">
        <f>INDEX('Unemployment Rates'!$B$2:$B$96,MATCH(B431,'Unemployment Rates'!$A$2:$A$96,0))</f>
        <v>3.6999999999999998E-2</v>
      </c>
    </row>
    <row r="432" spans="1:4" x14ac:dyDescent="0.3">
      <c r="A432" s="74" t="s">
        <v>995</v>
      </c>
      <c r="B432" t="s">
        <v>100</v>
      </c>
      <c r="C432" s="79">
        <v>0.25</v>
      </c>
      <c r="D432" s="77">
        <f>INDEX('Unemployment Rates'!$B$2:$B$96,MATCH(B432,'Unemployment Rates'!$A$2:$A$96,0))</f>
        <v>2.5000000000000001E-2</v>
      </c>
    </row>
    <row r="433" spans="1:4" x14ac:dyDescent="0.3">
      <c r="A433" s="74" t="s">
        <v>996</v>
      </c>
      <c r="B433" t="s">
        <v>100</v>
      </c>
      <c r="C433" s="79">
        <v>0.24</v>
      </c>
      <c r="D433" s="77">
        <f>INDEX('Unemployment Rates'!$B$2:$B$96,MATCH(B433,'Unemployment Rates'!$A$2:$A$96,0))</f>
        <v>2.5000000000000001E-2</v>
      </c>
    </row>
    <row r="434" spans="1:4" x14ac:dyDescent="0.3">
      <c r="A434" s="74" t="s">
        <v>997</v>
      </c>
      <c r="B434" t="s">
        <v>100</v>
      </c>
      <c r="C434" s="79">
        <v>0.25</v>
      </c>
      <c r="D434" s="77">
        <f>INDEX('Unemployment Rates'!$B$2:$B$96,MATCH(B434,'Unemployment Rates'!$A$2:$A$96,0))</f>
        <v>2.5000000000000001E-2</v>
      </c>
    </row>
    <row r="435" spans="1:4" x14ac:dyDescent="0.3">
      <c r="A435" s="74" t="s">
        <v>998</v>
      </c>
      <c r="B435" t="s">
        <v>100</v>
      </c>
      <c r="C435" s="79">
        <v>0.25</v>
      </c>
      <c r="D435" s="77">
        <f>INDEX('Unemployment Rates'!$B$2:$B$96,MATCH(B435,'Unemployment Rates'!$A$2:$A$96,0))</f>
        <v>2.5000000000000001E-2</v>
      </c>
    </row>
    <row r="436" spans="1:4" x14ac:dyDescent="0.3">
      <c r="A436" s="75" t="s">
        <v>410</v>
      </c>
      <c r="B436" t="s">
        <v>100</v>
      </c>
      <c r="C436" s="79">
        <v>0.25</v>
      </c>
      <c r="D436" s="77">
        <f>INDEX('Unemployment Rates'!$B$2:$B$96,MATCH(B436,'Unemployment Rates'!$A$2:$A$96,0))</f>
        <v>2.5000000000000001E-2</v>
      </c>
    </row>
    <row r="437" spans="1:4" x14ac:dyDescent="0.3">
      <c r="A437" s="74" t="s">
        <v>994</v>
      </c>
      <c r="B437" t="s">
        <v>100</v>
      </c>
      <c r="C437" s="79">
        <v>0.25</v>
      </c>
      <c r="D437" s="77">
        <f>INDEX('Unemployment Rates'!$B$2:$B$96,MATCH(B437,'Unemployment Rates'!$A$2:$A$96,0))</f>
        <v>2.5000000000000001E-2</v>
      </c>
    </row>
    <row r="438" spans="1:4" x14ac:dyDescent="0.3">
      <c r="A438" s="74" t="s">
        <v>1000</v>
      </c>
      <c r="B438" t="s">
        <v>101</v>
      </c>
      <c r="C438" s="79">
        <v>0.22000000000000003</v>
      </c>
      <c r="D438" s="77">
        <f>INDEX('Unemployment Rates'!$B$2:$B$96,MATCH(B438,'Unemployment Rates'!$A$2:$A$96,0))</f>
        <v>2.7E-2</v>
      </c>
    </row>
    <row r="439" spans="1:4" x14ac:dyDescent="0.3">
      <c r="A439" s="74" t="s">
        <v>1001</v>
      </c>
      <c r="B439" t="s">
        <v>101</v>
      </c>
      <c r="C439" s="79">
        <v>0.25</v>
      </c>
      <c r="D439" s="77">
        <f>INDEX('Unemployment Rates'!$B$2:$B$96,MATCH(B439,'Unemployment Rates'!$A$2:$A$96,0))</f>
        <v>2.7E-2</v>
      </c>
    </row>
    <row r="440" spans="1:4" x14ac:dyDescent="0.3">
      <c r="A440" s="74" t="s">
        <v>1002</v>
      </c>
      <c r="B440" t="s">
        <v>101</v>
      </c>
      <c r="C440" s="79">
        <v>0.2</v>
      </c>
      <c r="D440" s="77">
        <f>INDEX('Unemployment Rates'!$B$2:$B$96,MATCH(B440,'Unemployment Rates'!$A$2:$A$96,0))</f>
        <v>2.7E-2</v>
      </c>
    </row>
    <row r="441" spans="1:4" x14ac:dyDescent="0.3">
      <c r="A441" s="74" t="s">
        <v>999</v>
      </c>
      <c r="B441" t="s">
        <v>101</v>
      </c>
      <c r="C441" s="79">
        <v>0.25</v>
      </c>
      <c r="D441" s="77">
        <f>INDEX('Unemployment Rates'!$B$2:$B$96,MATCH(B441,'Unemployment Rates'!$A$2:$A$96,0))</f>
        <v>2.7E-2</v>
      </c>
    </row>
  </sheetData>
  <sheetProtection algorithmName="SHA-512" hashValue="1VwxhtjLsp671ZPHbRMZzhUekooI4Cf+LrOy+gacDLT9L7E8lhYmP2y7CfSHnoa5Yf1p6HREoK1P09MuPlUBRA==" saltValue="8FZOojb6Zd1ZWL7zXVzLNQ==" spinCount="100000" sheet="1" objects="1" scenarios="1"/>
  <autoFilter ref="A1:D1" xr:uid="{00000000-0001-0000-0F00-000000000000}"/>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E400B-8D50-42D6-9325-615B390F57F8}">
  <sheetPr codeName="Sheet19">
    <tabColor theme="1"/>
  </sheetPr>
  <dimension ref="A1:AA441"/>
  <sheetViews>
    <sheetView workbookViewId="0">
      <selection activeCell="B116" sqref="B116"/>
    </sheetView>
  </sheetViews>
  <sheetFormatPr defaultColWidth="9.109375" defaultRowHeight="14.4" x14ac:dyDescent="0.3"/>
  <cols>
    <col min="1" max="1" width="22" customWidth="1"/>
    <col min="2" max="11" width="19.44140625" customWidth="1"/>
    <col min="12" max="12" width="2.6640625" customWidth="1"/>
    <col min="13" max="13" width="12.88671875" customWidth="1"/>
    <col min="14" max="14" width="12.88671875" style="146" customWidth="1"/>
    <col min="15" max="15" width="9.109375" style="146"/>
    <col min="16" max="25" width="19.44140625" style="146" customWidth="1"/>
    <col min="26" max="26" width="2.6640625" style="146" customWidth="1"/>
    <col min="27" max="27" width="12.88671875" style="146" customWidth="1"/>
  </cols>
  <sheetData>
    <row r="1" spans="1:27" s="137" customFormat="1" ht="52.8" x14ac:dyDescent="0.3">
      <c r="A1" s="140" t="s">
        <v>1340</v>
      </c>
      <c r="B1" s="136" t="s">
        <v>523</v>
      </c>
      <c r="C1" s="136" t="s">
        <v>524</v>
      </c>
      <c r="D1" s="136" t="s">
        <v>525</v>
      </c>
      <c r="E1" s="136" t="s">
        <v>526</v>
      </c>
      <c r="F1" s="136" t="s">
        <v>527</v>
      </c>
      <c r="G1" s="136" t="s">
        <v>1341</v>
      </c>
      <c r="H1" s="136" t="s">
        <v>529</v>
      </c>
      <c r="I1" s="136" t="s">
        <v>530</v>
      </c>
      <c r="J1" s="136" t="s">
        <v>531</v>
      </c>
      <c r="K1" s="136" t="s">
        <v>532</v>
      </c>
      <c r="L1" s="138"/>
      <c r="M1" s="152" t="s">
        <v>1335</v>
      </c>
      <c r="N1" s="153"/>
      <c r="O1" s="154"/>
      <c r="P1" s="153" t="s">
        <v>523</v>
      </c>
      <c r="Q1" s="153" t="s">
        <v>524</v>
      </c>
      <c r="R1" s="153" t="s">
        <v>525</v>
      </c>
      <c r="S1" s="153" t="s">
        <v>526</v>
      </c>
      <c r="T1" s="153" t="s">
        <v>527</v>
      </c>
      <c r="U1" s="153" t="s">
        <v>1341</v>
      </c>
      <c r="V1" s="153" t="s">
        <v>529</v>
      </c>
      <c r="W1" s="153" t="s">
        <v>530</v>
      </c>
      <c r="X1" s="153" t="s">
        <v>531</v>
      </c>
      <c r="Y1" s="153" t="s">
        <v>532</v>
      </c>
      <c r="Z1" s="154"/>
      <c r="AA1" s="153" t="s">
        <v>1335</v>
      </c>
    </row>
    <row r="2" spans="1:27" x14ac:dyDescent="0.3">
      <c r="A2" s="1" t="s">
        <v>7</v>
      </c>
      <c r="B2" s="139">
        <v>68537</v>
      </c>
      <c r="C2" s="139">
        <v>2641</v>
      </c>
      <c r="D2" s="139">
        <v>1084</v>
      </c>
      <c r="E2" s="139">
        <v>251</v>
      </c>
      <c r="F2" s="139">
        <v>80</v>
      </c>
      <c r="G2" s="139">
        <v>664</v>
      </c>
      <c r="H2" s="139">
        <v>56</v>
      </c>
      <c r="I2" s="139">
        <v>237</v>
      </c>
      <c r="J2" s="139">
        <v>1240</v>
      </c>
      <c r="K2" s="139">
        <v>3385</v>
      </c>
      <c r="L2" s="139"/>
      <c r="M2" s="155">
        <v>3000</v>
      </c>
      <c r="N2" s="146">
        <f>SUM(B2:K2)</f>
        <v>78175</v>
      </c>
      <c r="O2" s="146">
        <f>INDEX(LMI!$G$2:$G$441,MATCH(Race!$A2,LMI!$B$2:$B$441,0))</f>
        <v>75190</v>
      </c>
      <c r="P2" s="146">
        <f>ROUND(($O2/$N2)*B2,0)</f>
        <v>65920</v>
      </c>
      <c r="Q2" s="146">
        <f t="shared" ref="Q2:AA17" si="0">ROUND(($O2/$N2)*C2,0)</f>
        <v>2540</v>
      </c>
      <c r="R2" s="146">
        <f t="shared" si="0"/>
        <v>1043</v>
      </c>
      <c r="S2" s="146">
        <f t="shared" si="0"/>
        <v>241</v>
      </c>
      <c r="T2" s="146">
        <f t="shared" si="0"/>
        <v>77</v>
      </c>
      <c r="U2" s="146">
        <f t="shared" si="0"/>
        <v>639</v>
      </c>
      <c r="V2" s="146">
        <f t="shared" si="0"/>
        <v>54</v>
      </c>
      <c r="W2" s="146">
        <f t="shared" si="0"/>
        <v>228</v>
      </c>
      <c r="X2" s="146">
        <f t="shared" si="0"/>
        <v>1193</v>
      </c>
      <c r="Y2" s="146">
        <f t="shared" si="0"/>
        <v>3256</v>
      </c>
      <c r="AA2" s="146">
        <f t="shared" si="0"/>
        <v>2885</v>
      </c>
    </row>
    <row r="3" spans="1:27" x14ac:dyDescent="0.3">
      <c r="A3" s="1" t="s">
        <v>8</v>
      </c>
      <c r="B3" s="139">
        <v>40832</v>
      </c>
      <c r="C3" s="139">
        <v>3661</v>
      </c>
      <c r="D3" s="139">
        <v>382</v>
      </c>
      <c r="E3" s="139">
        <v>617</v>
      </c>
      <c r="F3" s="139">
        <v>0</v>
      </c>
      <c r="G3" s="139">
        <v>371</v>
      </c>
      <c r="H3" s="139">
        <v>6</v>
      </c>
      <c r="I3" s="139">
        <v>211</v>
      </c>
      <c r="J3" s="139">
        <v>1005</v>
      </c>
      <c r="K3" s="139">
        <v>4206</v>
      </c>
      <c r="L3" s="139"/>
      <c r="M3" s="155">
        <v>7968</v>
      </c>
      <c r="N3" s="146">
        <f t="shared" ref="N3:N66" si="1">SUM(B3:K3)</f>
        <v>51291</v>
      </c>
      <c r="O3" s="146">
        <f>INDEX(LMI!$G$2:$G$441,MATCH(Race!$A3,LMI!$B$2:$B$441,0))</f>
        <v>48390</v>
      </c>
      <c r="P3" s="146">
        <f t="shared" ref="P3:Y41" si="2">ROUND(($O3/$N3)*B3,0)</f>
        <v>38523</v>
      </c>
      <c r="Q3" s="146">
        <f t="shared" si="0"/>
        <v>3454</v>
      </c>
      <c r="R3" s="146">
        <f t="shared" si="0"/>
        <v>360</v>
      </c>
      <c r="S3" s="146">
        <f t="shared" si="0"/>
        <v>582</v>
      </c>
      <c r="T3" s="146">
        <f t="shared" si="0"/>
        <v>0</v>
      </c>
      <c r="U3" s="146">
        <f t="shared" si="0"/>
        <v>350</v>
      </c>
      <c r="V3" s="146">
        <f t="shared" si="0"/>
        <v>6</v>
      </c>
      <c r="W3" s="146">
        <f t="shared" si="0"/>
        <v>199</v>
      </c>
      <c r="X3" s="146">
        <f t="shared" si="0"/>
        <v>948</v>
      </c>
      <c r="Y3" s="146">
        <f t="shared" si="0"/>
        <v>3968</v>
      </c>
      <c r="AA3" s="146">
        <f t="shared" si="0"/>
        <v>7517</v>
      </c>
    </row>
    <row r="4" spans="1:27" x14ac:dyDescent="0.3">
      <c r="A4" s="1" t="s">
        <v>9</v>
      </c>
      <c r="B4" s="139">
        <v>14754</v>
      </c>
      <c r="C4" s="139">
        <v>289</v>
      </c>
      <c r="D4" s="139">
        <v>145</v>
      </c>
      <c r="E4" s="139">
        <v>47</v>
      </c>
      <c r="F4" s="139">
        <v>85</v>
      </c>
      <c r="G4" s="139">
        <v>289</v>
      </c>
      <c r="H4" s="139">
        <v>0</v>
      </c>
      <c r="I4" s="139">
        <v>0</v>
      </c>
      <c r="J4" s="139">
        <v>127</v>
      </c>
      <c r="K4" s="139">
        <v>212</v>
      </c>
      <c r="L4" s="139"/>
      <c r="M4" s="155">
        <v>430</v>
      </c>
      <c r="N4" s="146">
        <f t="shared" si="1"/>
        <v>15948</v>
      </c>
      <c r="O4" s="146">
        <f>INDEX(LMI!$G$2:$G$441,MATCH(Race!$A4,LMI!$B$2:$B$441,0))</f>
        <v>15940</v>
      </c>
      <c r="P4" s="146">
        <f t="shared" si="2"/>
        <v>14747</v>
      </c>
      <c r="Q4" s="146">
        <f t="shared" si="0"/>
        <v>289</v>
      </c>
      <c r="R4" s="146">
        <f t="shared" si="0"/>
        <v>145</v>
      </c>
      <c r="S4" s="146">
        <f t="shared" si="0"/>
        <v>47</v>
      </c>
      <c r="T4" s="146">
        <f t="shared" si="0"/>
        <v>85</v>
      </c>
      <c r="U4" s="146">
        <f t="shared" si="0"/>
        <v>289</v>
      </c>
      <c r="V4" s="146">
        <f t="shared" si="0"/>
        <v>0</v>
      </c>
      <c r="W4" s="146">
        <f t="shared" si="0"/>
        <v>0</v>
      </c>
      <c r="X4" s="146">
        <f t="shared" si="0"/>
        <v>127</v>
      </c>
      <c r="Y4" s="146">
        <f t="shared" si="0"/>
        <v>212</v>
      </c>
      <c r="AA4" s="146">
        <f t="shared" si="0"/>
        <v>430</v>
      </c>
    </row>
    <row r="5" spans="1:27" x14ac:dyDescent="0.3">
      <c r="A5" s="1" t="s">
        <v>10</v>
      </c>
      <c r="B5" s="139">
        <v>13197</v>
      </c>
      <c r="C5" s="139">
        <v>815</v>
      </c>
      <c r="D5" s="139">
        <v>8</v>
      </c>
      <c r="E5" s="139">
        <v>41</v>
      </c>
      <c r="F5" s="139">
        <v>0</v>
      </c>
      <c r="G5" s="139">
        <v>128</v>
      </c>
      <c r="H5" s="139">
        <v>0</v>
      </c>
      <c r="I5" s="139">
        <v>0</v>
      </c>
      <c r="J5" s="139">
        <v>318</v>
      </c>
      <c r="K5" s="139">
        <v>398</v>
      </c>
      <c r="L5" s="139"/>
      <c r="M5" s="155">
        <v>495</v>
      </c>
      <c r="N5" s="146">
        <f t="shared" si="1"/>
        <v>14905</v>
      </c>
      <c r="O5" s="146">
        <f>INDEX(LMI!$G$2:$G$441,MATCH(Race!$A5,LMI!$B$2:$B$441,0))</f>
        <v>13775</v>
      </c>
      <c r="P5" s="146">
        <f t="shared" si="2"/>
        <v>12196</v>
      </c>
      <c r="Q5" s="146">
        <f t="shared" si="0"/>
        <v>753</v>
      </c>
      <c r="R5" s="146">
        <f t="shared" si="0"/>
        <v>7</v>
      </c>
      <c r="S5" s="146">
        <f t="shared" si="0"/>
        <v>38</v>
      </c>
      <c r="T5" s="146">
        <f t="shared" si="0"/>
        <v>0</v>
      </c>
      <c r="U5" s="146">
        <f t="shared" si="0"/>
        <v>118</v>
      </c>
      <c r="V5" s="146">
        <f t="shared" si="0"/>
        <v>0</v>
      </c>
      <c r="W5" s="146">
        <f t="shared" si="0"/>
        <v>0</v>
      </c>
      <c r="X5" s="146">
        <f t="shared" si="0"/>
        <v>294</v>
      </c>
      <c r="Y5" s="146">
        <f t="shared" si="0"/>
        <v>368</v>
      </c>
      <c r="AA5" s="146">
        <f t="shared" si="0"/>
        <v>457</v>
      </c>
    </row>
    <row r="6" spans="1:27" x14ac:dyDescent="0.3">
      <c r="A6" s="1" t="s">
        <v>11</v>
      </c>
      <c r="B6" s="139">
        <v>124541</v>
      </c>
      <c r="C6" s="139">
        <v>3573</v>
      </c>
      <c r="D6" s="139">
        <v>1067</v>
      </c>
      <c r="E6" s="139">
        <v>108</v>
      </c>
      <c r="F6" s="139">
        <v>51</v>
      </c>
      <c r="G6" s="139">
        <v>1057</v>
      </c>
      <c r="H6" s="139">
        <v>75</v>
      </c>
      <c r="I6" s="139">
        <v>603</v>
      </c>
      <c r="J6" s="139">
        <v>1355</v>
      </c>
      <c r="K6" s="139">
        <v>5317</v>
      </c>
      <c r="L6" s="139"/>
      <c r="M6" s="155">
        <v>6097</v>
      </c>
      <c r="N6" s="146">
        <f t="shared" si="1"/>
        <v>137747</v>
      </c>
      <c r="O6" s="146">
        <f>INDEX(LMI!$G$2:$G$441,MATCH(Race!$A6,LMI!$B$2:$B$441,0))</f>
        <v>129635</v>
      </c>
      <c r="P6" s="146">
        <f t="shared" si="2"/>
        <v>117207</v>
      </c>
      <c r="Q6" s="146">
        <f t="shared" si="0"/>
        <v>3363</v>
      </c>
      <c r="R6" s="146">
        <f t="shared" si="0"/>
        <v>1004</v>
      </c>
      <c r="S6" s="146">
        <f t="shared" si="0"/>
        <v>102</v>
      </c>
      <c r="T6" s="146">
        <f t="shared" si="0"/>
        <v>48</v>
      </c>
      <c r="U6" s="146">
        <f t="shared" si="0"/>
        <v>995</v>
      </c>
      <c r="V6" s="146">
        <f t="shared" si="0"/>
        <v>71</v>
      </c>
      <c r="W6" s="146">
        <f t="shared" si="0"/>
        <v>567</v>
      </c>
      <c r="X6" s="146">
        <f t="shared" si="0"/>
        <v>1275</v>
      </c>
      <c r="Y6" s="146">
        <f t="shared" si="0"/>
        <v>5004</v>
      </c>
      <c r="AA6" s="146">
        <f t="shared" si="0"/>
        <v>5738</v>
      </c>
    </row>
    <row r="7" spans="1:27" x14ac:dyDescent="0.3">
      <c r="A7" s="1" t="s">
        <v>12</v>
      </c>
      <c r="B7" s="139">
        <v>93195</v>
      </c>
      <c r="C7" s="139">
        <v>5670</v>
      </c>
      <c r="D7" s="139">
        <v>1194</v>
      </c>
      <c r="E7" s="139">
        <v>187</v>
      </c>
      <c r="F7" s="139">
        <v>10</v>
      </c>
      <c r="G7" s="139">
        <v>747</v>
      </c>
      <c r="H7" s="139">
        <v>15</v>
      </c>
      <c r="I7" s="139">
        <v>240</v>
      </c>
      <c r="J7" s="139">
        <v>1467</v>
      </c>
      <c r="K7" s="139">
        <v>7018</v>
      </c>
      <c r="L7" s="139"/>
      <c r="M7" s="155">
        <v>8827</v>
      </c>
      <c r="N7" s="146">
        <f t="shared" si="1"/>
        <v>109743</v>
      </c>
      <c r="O7" s="146">
        <f>INDEX(LMI!$G$2:$G$441,MATCH(Race!$A7,LMI!$B$2:$B$441,0))</f>
        <v>103645</v>
      </c>
      <c r="P7" s="146">
        <f t="shared" si="2"/>
        <v>88017</v>
      </c>
      <c r="Q7" s="146">
        <f t="shared" si="0"/>
        <v>5355</v>
      </c>
      <c r="R7" s="146">
        <f t="shared" si="0"/>
        <v>1128</v>
      </c>
      <c r="S7" s="146">
        <f t="shared" si="0"/>
        <v>177</v>
      </c>
      <c r="T7" s="146">
        <f t="shared" si="0"/>
        <v>9</v>
      </c>
      <c r="U7" s="146">
        <f t="shared" si="0"/>
        <v>705</v>
      </c>
      <c r="V7" s="146">
        <f t="shared" si="0"/>
        <v>14</v>
      </c>
      <c r="W7" s="146">
        <f t="shared" si="0"/>
        <v>227</v>
      </c>
      <c r="X7" s="146">
        <f t="shared" si="0"/>
        <v>1385</v>
      </c>
      <c r="Y7" s="146">
        <f t="shared" si="0"/>
        <v>6628</v>
      </c>
      <c r="AA7" s="146">
        <f t="shared" si="0"/>
        <v>8337</v>
      </c>
    </row>
    <row r="8" spans="1:27" x14ac:dyDescent="0.3">
      <c r="A8" s="1" t="s">
        <v>13</v>
      </c>
      <c r="B8" s="139">
        <v>38023</v>
      </c>
      <c r="C8" s="139">
        <v>134</v>
      </c>
      <c r="D8" s="139">
        <v>164</v>
      </c>
      <c r="E8" s="139">
        <v>58</v>
      </c>
      <c r="F8" s="139">
        <v>15</v>
      </c>
      <c r="G8" s="139">
        <v>394</v>
      </c>
      <c r="H8" s="139">
        <v>0</v>
      </c>
      <c r="I8" s="139">
        <v>38</v>
      </c>
      <c r="J8" s="139">
        <v>236</v>
      </c>
      <c r="K8" s="139">
        <v>506</v>
      </c>
      <c r="L8" s="139"/>
      <c r="M8" s="155">
        <v>576</v>
      </c>
      <c r="N8" s="146">
        <f t="shared" si="1"/>
        <v>39568</v>
      </c>
      <c r="O8" s="146">
        <f>INDEX(LMI!$G$2:$G$441,MATCH(Race!$A8,LMI!$B$2:$B$441,0))</f>
        <v>39115</v>
      </c>
      <c r="P8" s="146">
        <f t="shared" si="2"/>
        <v>37588</v>
      </c>
      <c r="Q8" s="146">
        <f t="shared" si="0"/>
        <v>132</v>
      </c>
      <c r="R8" s="146">
        <f t="shared" si="0"/>
        <v>162</v>
      </c>
      <c r="S8" s="146">
        <f t="shared" si="0"/>
        <v>57</v>
      </c>
      <c r="T8" s="146">
        <f t="shared" si="0"/>
        <v>15</v>
      </c>
      <c r="U8" s="146">
        <f t="shared" si="0"/>
        <v>389</v>
      </c>
      <c r="V8" s="146">
        <f t="shared" si="0"/>
        <v>0</v>
      </c>
      <c r="W8" s="146">
        <f t="shared" si="0"/>
        <v>38</v>
      </c>
      <c r="X8" s="146">
        <f t="shared" si="0"/>
        <v>233</v>
      </c>
      <c r="Y8" s="146">
        <f t="shared" si="0"/>
        <v>500</v>
      </c>
      <c r="AA8" s="146">
        <f t="shared" si="0"/>
        <v>569</v>
      </c>
    </row>
    <row r="9" spans="1:27" x14ac:dyDescent="0.3">
      <c r="A9" s="1" t="s">
        <v>14</v>
      </c>
      <c r="B9" s="139">
        <v>13797</v>
      </c>
      <c r="C9" s="139">
        <v>352</v>
      </c>
      <c r="D9" s="139">
        <v>0</v>
      </c>
      <c r="E9" s="139">
        <v>31</v>
      </c>
      <c r="F9" s="139">
        <v>3</v>
      </c>
      <c r="G9" s="139">
        <v>121</v>
      </c>
      <c r="H9" s="139">
        <v>0</v>
      </c>
      <c r="I9" s="139">
        <v>25</v>
      </c>
      <c r="J9" s="139">
        <v>44</v>
      </c>
      <c r="K9" s="139">
        <v>288</v>
      </c>
      <c r="L9" s="139"/>
      <c r="M9" s="155">
        <v>428</v>
      </c>
      <c r="N9" s="146">
        <f t="shared" si="1"/>
        <v>14661</v>
      </c>
      <c r="O9" s="146">
        <f>INDEX(LMI!$G$2:$G$441,MATCH(Race!$A9,LMI!$B$2:$B$441,0))</f>
        <v>14200</v>
      </c>
      <c r="P9" s="146">
        <f t="shared" si="2"/>
        <v>13363</v>
      </c>
      <c r="Q9" s="146">
        <f t="shared" si="0"/>
        <v>341</v>
      </c>
      <c r="R9" s="146">
        <f t="shared" si="0"/>
        <v>0</v>
      </c>
      <c r="S9" s="146">
        <f t="shared" si="0"/>
        <v>30</v>
      </c>
      <c r="T9" s="146">
        <f t="shared" si="0"/>
        <v>3</v>
      </c>
      <c r="U9" s="146">
        <f t="shared" si="0"/>
        <v>117</v>
      </c>
      <c r="V9" s="146">
        <f t="shared" si="0"/>
        <v>0</v>
      </c>
      <c r="W9" s="146">
        <f t="shared" si="0"/>
        <v>24</v>
      </c>
      <c r="X9" s="146">
        <f t="shared" si="0"/>
        <v>43</v>
      </c>
      <c r="Y9" s="146">
        <f t="shared" si="0"/>
        <v>279</v>
      </c>
      <c r="AA9" s="146">
        <f t="shared" si="0"/>
        <v>415</v>
      </c>
    </row>
    <row r="10" spans="1:27" x14ac:dyDescent="0.3">
      <c r="A10" s="1" t="s">
        <v>15</v>
      </c>
      <c r="B10" s="139">
        <v>24395</v>
      </c>
      <c r="C10" s="139">
        <v>2533</v>
      </c>
      <c r="D10" s="139">
        <v>79</v>
      </c>
      <c r="E10" s="139">
        <v>38</v>
      </c>
      <c r="F10" s="139">
        <v>0</v>
      </c>
      <c r="G10" s="139">
        <v>206</v>
      </c>
      <c r="H10" s="139">
        <v>6</v>
      </c>
      <c r="I10" s="139">
        <v>35</v>
      </c>
      <c r="J10" s="139">
        <v>723</v>
      </c>
      <c r="K10" s="139">
        <v>446</v>
      </c>
      <c r="L10" s="139"/>
      <c r="M10" s="155">
        <v>849</v>
      </c>
      <c r="N10" s="146">
        <f t="shared" si="1"/>
        <v>28461</v>
      </c>
      <c r="O10" s="146">
        <f>INDEX(LMI!$G$2:$G$441,MATCH(Race!$A10,LMI!$B$2:$B$441,0))</f>
        <v>26915</v>
      </c>
      <c r="P10" s="146">
        <f t="shared" si="2"/>
        <v>23070</v>
      </c>
      <c r="Q10" s="146">
        <f t="shared" si="0"/>
        <v>2395</v>
      </c>
      <c r="R10" s="146">
        <f t="shared" si="0"/>
        <v>75</v>
      </c>
      <c r="S10" s="146">
        <f t="shared" si="0"/>
        <v>36</v>
      </c>
      <c r="T10" s="146">
        <f t="shared" si="0"/>
        <v>0</v>
      </c>
      <c r="U10" s="146">
        <f t="shared" si="0"/>
        <v>195</v>
      </c>
      <c r="V10" s="146">
        <f t="shared" si="0"/>
        <v>6</v>
      </c>
      <c r="W10" s="146">
        <f t="shared" si="0"/>
        <v>33</v>
      </c>
      <c r="X10" s="146">
        <f t="shared" si="0"/>
        <v>684</v>
      </c>
      <c r="Y10" s="146">
        <f t="shared" si="0"/>
        <v>422</v>
      </c>
      <c r="AA10" s="146">
        <f t="shared" si="0"/>
        <v>803</v>
      </c>
    </row>
    <row r="11" spans="1:27" x14ac:dyDescent="0.3">
      <c r="A11" s="1" t="s">
        <v>16</v>
      </c>
      <c r="B11" s="139">
        <v>53247</v>
      </c>
      <c r="C11" s="139">
        <v>1151</v>
      </c>
      <c r="D11" s="139">
        <v>142</v>
      </c>
      <c r="E11" s="139">
        <v>76</v>
      </c>
      <c r="F11" s="139">
        <v>19</v>
      </c>
      <c r="G11" s="139">
        <v>447</v>
      </c>
      <c r="H11" s="139">
        <v>0</v>
      </c>
      <c r="I11" s="139">
        <v>207</v>
      </c>
      <c r="J11" s="139">
        <v>298</v>
      </c>
      <c r="K11" s="139">
        <v>875</v>
      </c>
      <c r="L11" s="139"/>
      <c r="M11" s="155">
        <v>1327</v>
      </c>
      <c r="N11" s="146">
        <f t="shared" si="1"/>
        <v>56462</v>
      </c>
      <c r="O11" s="146">
        <f>INDEX(LMI!$G$2:$G$441,MATCH(Race!$A11,LMI!$B$2:$B$441,0))</f>
        <v>54775</v>
      </c>
      <c r="P11" s="146">
        <f t="shared" si="2"/>
        <v>51656</v>
      </c>
      <c r="Q11" s="146">
        <f t="shared" si="0"/>
        <v>1117</v>
      </c>
      <c r="R11" s="146">
        <f t="shared" si="0"/>
        <v>138</v>
      </c>
      <c r="S11" s="146">
        <f t="shared" si="0"/>
        <v>74</v>
      </c>
      <c r="T11" s="146">
        <f t="shared" si="0"/>
        <v>18</v>
      </c>
      <c r="U11" s="146">
        <f t="shared" si="0"/>
        <v>434</v>
      </c>
      <c r="V11" s="146">
        <f t="shared" si="0"/>
        <v>0</v>
      </c>
      <c r="W11" s="146">
        <f t="shared" si="0"/>
        <v>201</v>
      </c>
      <c r="X11" s="146">
        <f t="shared" si="0"/>
        <v>289</v>
      </c>
      <c r="Y11" s="146">
        <f t="shared" si="0"/>
        <v>849</v>
      </c>
      <c r="AA11" s="146">
        <f t="shared" si="0"/>
        <v>1287</v>
      </c>
    </row>
    <row r="12" spans="1:27" x14ac:dyDescent="0.3">
      <c r="A12" s="1" t="s">
        <v>17</v>
      </c>
      <c r="B12" s="139">
        <v>37534</v>
      </c>
      <c r="C12" s="139">
        <v>973</v>
      </c>
      <c r="D12" s="139">
        <v>270</v>
      </c>
      <c r="E12" s="139">
        <v>83</v>
      </c>
      <c r="F12" s="139">
        <v>10</v>
      </c>
      <c r="G12" s="139">
        <v>324</v>
      </c>
      <c r="H12" s="139">
        <v>0</v>
      </c>
      <c r="I12" s="139">
        <v>49</v>
      </c>
      <c r="J12" s="139">
        <v>363</v>
      </c>
      <c r="K12" s="139">
        <v>1894</v>
      </c>
      <c r="L12" s="139"/>
      <c r="M12" s="155">
        <v>1903</v>
      </c>
      <c r="N12" s="146">
        <f t="shared" si="1"/>
        <v>41500</v>
      </c>
      <c r="O12" s="146">
        <f>INDEX(LMI!$G$2:$G$441,MATCH(Race!$A12,LMI!$B$2:$B$441,0))</f>
        <v>40155</v>
      </c>
      <c r="P12" s="146">
        <f t="shared" si="2"/>
        <v>36318</v>
      </c>
      <c r="Q12" s="146">
        <f t="shared" si="0"/>
        <v>941</v>
      </c>
      <c r="R12" s="146">
        <f t="shared" si="0"/>
        <v>261</v>
      </c>
      <c r="S12" s="146">
        <f t="shared" si="0"/>
        <v>80</v>
      </c>
      <c r="T12" s="146">
        <f t="shared" si="0"/>
        <v>10</v>
      </c>
      <c r="U12" s="146">
        <f t="shared" si="0"/>
        <v>313</v>
      </c>
      <c r="V12" s="146">
        <f t="shared" si="0"/>
        <v>0</v>
      </c>
      <c r="W12" s="146">
        <f t="shared" si="0"/>
        <v>47</v>
      </c>
      <c r="X12" s="146">
        <f t="shared" si="0"/>
        <v>351</v>
      </c>
      <c r="Y12" s="146">
        <f t="shared" si="0"/>
        <v>1833</v>
      </c>
      <c r="AA12" s="146">
        <f t="shared" si="0"/>
        <v>1841</v>
      </c>
    </row>
    <row r="13" spans="1:27" x14ac:dyDescent="0.3">
      <c r="A13" s="1" t="s">
        <v>18</v>
      </c>
      <c r="B13" s="139">
        <v>14842</v>
      </c>
      <c r="C13" s="139">
        <v>1713</v>
      </c>
      <c r="D13" s="139">
        <v>31</v>
      </c>
      <c r="E13" s="139">
        <v>31</v>
      </c>
      <c r="F13" s="139">
        <v>0</v>
      </c>
      <c r="G13" s="139">
        <v>106</v>
      </c>
      <c r="H13" s="139">
        <v>0</v>
      </c>
      <c r="I13" s="139">
        <v>19</v>
      </c>
      <c r="J13" s="139">
        <v>156</v>
      </c>
      <c r="K13" s="139">
        <v>554</v>
      </c>
      <c r="L13" s="139"/>
      <c r="M13" s="155">
        <v>546</v>
      </c>
      <c r="N13" s="146">
        <f t="shared" si="1"/>
        <v>17452</v>
      </c>
      <c r="O13" s="146">
        <f>INDEX(LMI!$G$2:$G$441,MATCH(Race!$A13,LMI!$B$2:$B$441,0))</f>
        <v>15950</v>
      </c>
      <c r="P13" s="146">
        <f t="shared" si="2"/>
        <v>13565</v>
      </c>
      <c r="Q13" s="146">
        <f t="shared" si="0"/>
        <v>1566</v>
      </c>
      <c r="R13" s="146">
        <f t="shared" si="0"/>
        <v>28</v>
      </c>
      <c r="S13" s="146">
        <f t="shared" si="0"/>
        <v>28</v>
      </c>
      <c r="T13" s="146">
        <f t="shared" si="0"/>
        <v>0</v>
      </c>
      <c r="U13" s="146">
        <f t="shared" si="0"/>
        <v>97</v>
      </c>
      <c r="V13" s="146">
        <f t="shared" si="0"/>
        <v>0</v>
      </c>
      <c r="W13" s="146">
        <f t="shared" si="0"/>
        <v>17</v>
      </c>
      <c r="X13" s="146">
        <f t="shared" si="0"/>
        <v>143</v>
      </c>
      <c r="Y13" s="146">
        <f t="shared" si="0"/>
        <v>506</v>
      </c>
      <c r="AA13" s="146">
        <f t="shared" si="0"/>
        <v>499</v>
      </c>
    </row>
    <row r="14" spans="1:27" x14ac:dyDescent="0.3">
      <c r="A14" s="1" t="s">
        <v>19</v>
      </c>
      <c r="B14" s="139">
        <v>30563</v>
      </c>
      <c r="C14" s="139">
        <v>237</v>
      </c>
      <c r="D14" s="139">
        <v>256</v>
      </c>
      <c r="E14" s="139">
        <v>13</v>
      </c>
      <c r="F14" s="139">
        <v>0</v>
      </c>
      <c r="G14" s="139">
        <v>302</v>
      </c>
      <c r="H14" s="139">
        <v>0</v>
      </c>
      <c r="I14" s="139">
        <v>140</v>
      </c>
      <c r="J14" s="139">
        <v>212</v>
      </c>
      <c r="K14" s="139">
        <v>498</v>
      </c>
      <c r="L14" s="139"/>
      <c r="M14" s="155">
        <v>516</v>
      </c>
      <c r="N14" s="146">
        <f t="shared" si="1"/>
        <v>32221</v>
      </c>
      <c r="O14" s="146">
        <f>INDEX(LMI!$G$2:$G$441,MATCH(Race!$A14,LMI!$B$2:$B$441,0))</f>
        <v>30550</v>
      </c>
      <c r="P14" s="146">
        <f t="shared" si="2"/>
        <v>28978</v>
      </c>
      <c r="Q14" s="146">
        <f t="shared" si="0"/>
        <v>225</v>
      </c>
      <c r="R14" s="146">
        <f t="shared" si="0"/>
        <v>243</v>
      </c>
      <c r="S14" s="146">
        <f t="shared" si="0"/>
        <v>12</v>
      </c>
      <c r="T14" s="146">
        <f t="shared" si="0"/>
        <v>0</v>
      </c>
      <c r="U14" s="146">
        <f t="shared" si="0"/>
        <v>286</v>
      </c>
      <c r="V14" s="146">
        <f t="shared" si="0"/>
        <v>0</v>
      </c>
      <c r="W14" s="146">
        <f t="shared" si="0"/>
        <v>133</v>
      </c>
      <c r="X14" s="146">
        <f t="shared" si="0"/>
        <v>201</v>
      </c>
      <c r="Y14" s="146">
        <f t="shared" si="0"/>
        <v>472</v>
      </c>
      <c r="AA14" s="146">
        <f t="shared" si="0"/>
        <v>489</v>
      </c>
    </row>
    <row r="15" spans="1:27" x14ac:dyDescent="0.3">
      <c r="A15" s="1" t="s">
        <v>20</v>
      </c>
      <c r="B15" s="139">
        <v>7199</v>
      </c>
      <c r="C15" s="139">
        <v>72</v>
      </c>
      <c r="D15" s="139">
        <v>73</v>
      </c>
      <c r="E15" s="139">
        <v>17</v>
      </c>
      <c r="F15" s="139">
        <v>0</v>
      </c>
      <c r="G15" s="139">
        <v>54</v>
      </c>
      <c r="H15" s="139">
        <v>0</v>
      </c>
      <c r="I15" s="139">
        <v>10</v>
      </c>
      <c r="J15" s="139">
        <v>48</v>
      </c>
      <c r="K15" s="139">
        <v>148</v>
      </c>
      <c r="L15" s="139"/>
      <c r="M15" s="155">
        <v>154</v>
      </c>
      <c r="N15" s="146">
        <f t="shared" si="1"/>
        <v>7621</v>
      </c>
      <c r="O15" s="146">
        <f>INDEX(LMI!$G$2:$G$441,MATCH(Race!$A15,LMI!$B$2:$B$441,0))</f>
        <v>7530</v>
      </c>
      <c r="P15" s="146">
        <f t="shared" si="2"/>
        <v>7113</v>
      </c>
      <c r="Q15" s="146">
        <f t="shared" si="0"/>
        <v>71</v>
      </c>
      <c r="R15" s="146">
        <f t="shared" si="0"/>
        <v>72</v>
      </c>
      <c r="S15" s="146">
        <f t="shared" si="0"/>
        <v>17</v>
      </c>
      <c r="T15" s="146">
        <f t="shared" si="0"/>
        <v>0</v>
      </c>
      <c r="U15" s="146">
        <f t="shared" si="0"/>
        <v>53</v>
      </c>
      <c r="V15" s="146">
        <f t="shared" si="0"/>
        <v>0</v>
      </c>
      <c r="W15" s="146">
        <f t="shared" si="0"/>
        <v>10</v>
      </c>
      <c r="X15" s="146">
        <f t="shared" si="0"/>
        <v>47</v>
      </c>
      <c r="Y15" s="146">
        <f t="shared" si="0"/>
        <v>146</v>
      </c>
      <c r="AA15" s="146">
        <f t="shared" si="0"/>
        <v>152</v>
      </c>
    </row>
    <row r="16" spans="1:27" x14ac:dyDescent="0.3">
      <c r="A16" s="1" t="s">
        <v>21</v>
      </c>
      <c r="B16" s="139">
        <v>34142</v>
      </c>
      <c r="C16" s="139">
        <v>553</v>
      </c>
      <c r="D16" s="139">
        <v>183</v>
      </c>
      <c r="E16" s="139">
        <v>175</v>
      </c>
      <c r="F16" s="139">
        <v>28</v>
      </c>
      <c r="G16" s="139">
        <v>266</v>
      </c>
      <c r="H16" s="139">
        <v>0</v>
      </c>
      <c r="I16" s="139">
        <v>45</v>
      </c>
      <c r="J16" s="139">
        <v>403</v>
      </c>
      <c r="K16" s="139">
        <v>708</v>
      </c>
      <c r="L16" s="139"/>
      <c r="M16" s="155">
        <v>1066</v>
      </c>
      <c r="N16" s="146">
        <f t="shared" si="1"/>
        <v>36503</v>
      </c>
      <c r="O16" s="146">
        <f>INDEX(LMI!$G$2:$G$441,MATCH(Race!$A16,LMI!$B$2:$B$441,0))</f>
        <v>35445</v>
      </c>
      <c r="P16" s="146">
        <f t="shared" si="2"/>
        <v>33152</v>
      </c>
      <c r="Q16" s="146">
        <f t="shared" si="0"/>
        <v>537</v>
      </c>
      <c r="R16" s="146">
        <f t="shared" si="0"/>
        <v>178</v>
      </c>
      <c r="S16" s="146">
        <f t="shared" si="0"/>
        <v>170</v>
      </c>
      <c r="T16" s="146">
        <f t="shared" si="0"/>
        <v>27</v>
      </c>
      <c r="U16" s="146">
        <f t="shared" si="0"/>
        <v>258</v>
      </c>
      <c r="V16" s="146">
        <f t="shared" si="0"/>
        <v>0</v>
      </c>
      <c r="W16" s="146">
        <f t="shared" si="0"/>
        <v>44</v>
      </c>
      <c r="X16" s="146">
        <f t="shared" si="0"/>
        <v>391</v>
      </c>
      <c r="Y16" s="146">
        <f t="shared" si="0"/>
        <v>687</v>
      </c>
      <c r="AA16" s="146">
        <f t="shared" si="0"/>
        <v>1035</v>
      </c>
    </row>
    <row r="17" spans="1:27" x14ac:dyDescent="0.3">
      <c r="A17" s="1" t="s">
        <v>22</v>
      </c>
      <c r="B17" s="139">
        <v>51589</v>
      </c>
      <c r="C17" s="139">
        <v>2407</v>
      </c>
      <c r="D17" s="139">
        <v>744</v>
      </c>
      <c r="E17" s="139">
        <v>12</v>
      </c>
      <c r="F17" s="139">
        <v>20</v>
      </c>
      <c r="G17" s="139">
        <v>515</v>
      </c>
      <c r="H17" s="139">
        <v>0</v>
      </c>
      <c r="I17" s="139">
        <v>109</v>
      </c>
      <c r="J17" s="139">
        <v>615</v>
      </c>
      <c r="K17" s="139">
        <v>2929</v>
      </c>
      <c r="L17" s="139"/>
      <c r="M17" s="155">
        <v>3527</v>
      </c>
      <c r="N17" s="146">
        <f t="shared" si="1"/>
        <v>58940</v>
      </c>
      <c r="O17" s="146">
        <f>INDEX(LMI!$G$2:$G$441,MATCH(Race!$A17,LMI!$B$2:$B$441,0))</f>
        <v>55275</v>
      </c>
      <c r="P17" s="146">
        <f t="shared" si="2"/>
        <v>48381</v>
      </c>
      <c r="Q17" s="146">
        <f t="shared" si="0"/>
        <v>2257</v>
      </c>
      <c r="R17" s="146">
        <f t="shared" si="0"/>
        <v>698</v>
      </c>
      <c r="S17" s="146">
        <f t="shared" si="0"/>
        <v>11</v>
      </c>
      <c r="T17" s="146">
        <f t="shared" si="0"/>
        <v>19</v>
      </c>
      <c r="U17" s="146">
        <f t="shared" si="0"/>
        <v>483</v>
      </c>
      <c r="V17" s="146">
        <f t="shared" si="0"/>
        <v>0</v>
      </c>
      <c r="W17" s="146">
        <f t="shared" si="0"/>
        <v>102</v>
      </c>
      <c r="X17" s="146">
        <f t="shared" si="0"/>
        <v>577</v>
      </c>
      <c r="Y17" s="146">
        <f t="shared" si="0"/>
        <v>2747</v>
      </c>
      <c r="AA17" s="146">
        <f t="shared" si="0"/>
        <v>3308</v>
      </c>
    </row>
    <row r="18" spans="1:27" x14ac:dyDescent="0.3">
      <c r="A18" s="1" t="s">
        <v>23</v>
      </c>
      <c r="B18" s="139">
        <v>10245</v>
      </c>
      <c r="C18" s="139">
        <v>1493</v>
      </c>
      <c r="D18" s="139">
        <v>66</v>
      </c>
      <c r="E18" s="139">
        <v>97</v>
      </c>
      <c r="F18" s="139">
        <v>11</v>
      </c>
      <c r="G18" s="139">
        <v>281</v>
      </c>
      <c r="H18" s="139">
        <v>8</v>
      </c>
      <c r="I18" s="139">
        <v>0</v>
      </c>
      <c r="J18" s="139">
        <v>319</v>
      </c>
      <c r="K18" s="139">
        <v>1417</v>
      </c>
      <c r="L18" s="139"/>
      <c r="M18" s="155">
        <v>1560</v>
      </c>
      <c r="N18" s="146">
        <f t="shared" si="1"/>
        <v>13937</v>
      </c>
      <c r="O18" s="146">
        <f>INDEX(LMI!$G$2:$G$441,MATCH(Race!$A18,LMI!$B$2:$B$441,0))</f>
        <v>14090</v>
      </c>
      <c r="P18" s="146">
        <f t="shared" si="2"/>
        <v>10357</v>
      </c>
      <c r="Q18" s="146">
        <f t="shared" si="2"/>
        <v>1509</v>
      </c>
      <c r="R18" s="146">
        <f t="shared" si="2"/>
        <v>67</v>
      </c>
      <c r="S18" s="146">
        <f t="shared" si="2"/>
        <v>98</v>
      </c>
      <c r="T18" s="146">
        <f t="shared" si="2"/>
        <v>11</v>
      </c>
      <c r="U18" s="146">
        <f t="shared" si="2"/>
        <v>284</v>
      </c>
      <c r="V18" s="146">
        <f t="shared" si="2"/>
        <v>8</v>
      </c>
      <c r="W18" s="146">
        <f t="shared" si="2"/>
        <v>0</v>
      </c>
      <c r="X18" s="146">
        <f t="shared" si="2"/>
        <v>323</v>
      </c>
      <c r="Y18" s="146">
        <f t="shared" si="2"/>
        <v>1433</v>
      </c>
      <c r="AA18" s="146">
        <f t="shared" ref="AA18:AA81" si="3">ROUND(($O18/$N18)*M18,0)</f>
        <v>1577</v>
      </c>
    </row>
    <row r="19" spans="1:27" x14ac:dyDescent="0.3">
      <c r="A19" s="1" t="s">
        <v>24</v>
      </c>
      <c r="B19" s="139">
        <v>59368</v>
      </c>
      <c r="C19" s="139">
        <v>693</v>
      </c>
      <c r="D19" s="139">
        <v>222</v>
      </c>
      <c r="E19" s="139">
        <v>71</v>
      </c>
      <c r="F19" s="139">
        <v>275</v>
      </c>
      <c r="G19" s="139">
        <v>534</v>
      </c>
      <c r="H19" s="139">
        <v>0</v>
      </c>
      <c r="I19" s="139">
        <v>32</v>
      </c>
      <c r="J19" s="139">
        <v>74</v>
      </c>
      <c r="K19" s="139">
        <v>1260</v>
      </c>
      <c r="L19" s="139"/>
      <c r="M19" s="155">
        <v>2106</v>
      </c>
      <c r="N19" s="146">
        <f t="shared" si="1"/>
        <v>62529</v>
      </c>
      <c r="O19" s="146">
        <f>INDEX(LMI!$G$2:$G$441,MATCH(Race!$A19,LMI!$B$2:$B$441,0))</f>
        <v>59300</v>
      </c>
      <c r="P19" s="146">
        <f t="shared" si="2"/>
        <v>56302</v>
      </c>
      <c r="Q19" s="146">
        <f t="shared" si="2"/>
        <v>657</v>
      </c>
      <c r="R19" s="146">
        <f t="shared" si="2"/>
        <v>211</v>
      </c>
      <c r="S19" s="146">
        <f t="shared" si="2"/>
        <v>67</v>
      </c>
      <c r="T19" s="146">
        <f t="shared" si="2"/>
        <v>261</v>
      </c>
      <c r="U19" s="146">
        <f t="shared" si="2"/>
        <v>506</v>
      </c>
      <c r="V19" s="146">
        <f t="shared" si="2"/>
        <v>0</v>
      </c>
      <c r="W19" s="146">
        <f t="shared" si="2"/>
        <v>30</v>
      </c>
      <c r="X19" s="146">
        <f t="shared" si="2"/>
        <v>70</v>
      </c>
      <c r="Y19" s="146">
        <f t="shared" si="2"/>
        <v>1195</v>
      </c>
      <c r="AA19" s="146">
        <f t="shared" si="3"/>
        <v>1997</v>
      </c>
    </row>
    <row r="20" spans="1:27" x14ac:dyDescent="0.3">
      <c r="A20" s="1" t="s">
        <v>25</v>
      </c>
      <c r="B20" s="139">
        <v>404978</v>
      </c>
      <c r="C20" s="139">
        <v>178861</v>
      </c>
      <c r="D20" s="139">
        <v>24115</v>
      </c>
      <c r="E20" s="139">
        <v>2385</v>
      </c>
      <c r="F20" s="139">
        <v>350</v>
      </c>
      <c r="G20" s="139">
        <v>4052</v>
      </c>
      <c r="H20" s="139">
        <v>1069</v>
      </c>
      <c r="I20" s="139">
        <v>6650</v>
      </c>
      <c r="J20" s="139">
        <v>9317</v>
      </c>
      <c r="K20" s="139">
        <v>78069</v>
      </c>
      <c r="L20" s="139"/>
      <c r="M20" s="155">
        <v>96481</v>
      </c>
      <c r="N20" s="146">
        <f t="shared" si="1"/>
        <v>709846</v>
      </c>
      <c r="O20" s="146">
        <f>INDEX(LMI!$G$2:$G$441,MATCH(Race!$A20,LMI!$B$2:$B$441,0))</f>
        <v>669140</v>
      </c>
      <c r="P20" s="146">
        <f t="shared" si="2"/>
        <v>381755</v>
      </c>
      <c r="Q20" s="146">
        <f t="shared" si="2"/>
        <v>168604</v>
      </c>
      <c r="R20" s="146">
        <f t="shared" si="2"/>
        <v>22732</v>
      </c>
      <c r="S20" s="146">
        <f t="shared" si="2"/>
        <v>2248</v>
      </c>
      <c r="T20" s="146">
        <f t="shared" si="2"/>
        <v>330</v>
      </c>
      <c r="U20" s="146">
        <f t="shared" si="2"/>
        <v>3820</v>
      </c>
      <c r="V20" s="146">
        <f t="shared" si="2"/>
        <v>1008</v>
      </c>
      <c r="W20" s="146">
        <f t="shared" si="2"/>
        <v>6269</v>
      </c>
      <c r="X20" s="146">
        <f t="shared" si="2"/>
        <v>8783</v>
      </c>
      <c r="Y20" s="146">
        <f t="shared" si="2"/>
        <v>73592</v>
      </c>
      <c r="AA20" s="146">
        <f t="shared" si="3"/>
        <v>90948</v>
      </c>
    </row>
    <row r="21" spans="1:27" x14ac:dyDescent="0.3">
      <c r="A21" s="1" t="s">
        <v>26</v>
      </c>
      <c r="B21" s="139">
        <v>10530</v>
      </c>
      <c r="C21" s="139">
        <v>353</v>
      </c>
      <c r="D21" s="139">
        <v>108</v>
      </c>
      <c r="E21" s="139">
        <v>9</v>
      </c>
      <c r="F21" s="139">
        <v>0</v>
      </c>
      <c r="G21" s="139">
        <v>98</v>
      </c>
      <c r="H21" s="139">
        <v>0</v>
      </c>
      <c r="I21" s="139">
        <v>0</v>
      </c>
      <c r="J21" s="139">
        <v>33</v>
      </c>
      <c r="K21" s="139">
        <v>368</v>
      </c>
      <c r="L21" s="139"/>
      <c r="M21" s="155">
        <v>406</v>
      </c>
      <c r="N21" s="146">
        <f t="shared" si="1"/>
        <v>11499</v>
      </c>
      <c r="O21" s="146">
        <f>INDEX(LMI!$G$2:$G$441,MATCH(Race!$A21,LMI!$B$2:$B$441,0))</f>
        <v>11430</v>
      </c>
      <c r="P21" s="146">
        <f t="shared" si="2"/>
        <v>10467</v>
      </c>
      <c r="Q21" s="146">
        <f t="shared" si="2"/>
        <v>351</v>
      </c>
      <c r="R21" s="146">
        <f t="shared" si="2"/>
        <v>107</v>
      </c>
      <c r="S21" s="146">
        <f t="shared" si="2"/>
        <v>9</v>
      </c>
      <c r="T21" s="146">
        <f t="shared" si="2"/>
        <v>0</v>
      </c>
      <c r="U21" s="146">
        <f t="shared" si="2"/>
        <v>97</v>
      </c>
      <c r="V21" s="146">
        <f t="shared" si="2"/>
        <v>0</v>
      </c>
      <c r="W21" s="146">
        <f t="shared" si="2"/>
        <v>0</v>
      </c>
      <c r="X21" s="146">
        <f t="shared" si="2"/>
        <v>33</v>
      </c>
      <c r="Y21" s="146">
        <f t="shared" si="2"/>
        <v>366</v>
      </c>
      <c r="AA21" s="146">
        <f t="shared" si="3"/>
        <v>404</v>
      </c>
    </row>
    <row r="22" spans="1:27" x14ac:dyDescent="0.3">
      <c r="A22" s="1" t="s">
        <v>27</v>
      </c>
      <c r="B22" s="139">
        <v>18246</v>
      </c>
      <c r="C22" s="139">
        <v>377</v>
      </c>
      <c r="D22" s="139">
        <v>167</v>
      </c>
      <c r="E22" s="139">
        <v>89</v>
      </c>
      <c r="F22" s="139">
        <v>0</v>
      </c>
      <c r="G22" s="139">
        <v>97</v>
      </c>
      <c r="H22" s="139">
        <v>22</v>
      </c>
      <c r="I22" s="139">
        <v>86</v>
      </c>
      <c r="J22" s="139">
        <v>106</v>
      </c>
      <c r="K22" s="139">
        <v>1361</v>
      </c>
      <c r="L22" s="139"/>
      <c r="M22" s="155">
        <v>1551</v>
      </c>
      <c r="N22" s="146">
        <f t="shared" si="1"/>
        <v>20551</v>
      </c>
      <c r="O22" s="146">
        <f>INDEX(LMI!$G$2:$G$441,MATCH(Race!$A22,LMI!$B$2:$B$441,0))</f>
        <v>19785</v>
      </c>
      <c r="P22" s="146">
        <f t="shared" si="2"/>
        <v>17566</v>
      </c>
      <c r="Q22" s="146">
        <f t="shared" si="2"/>
        <v>363</v>
      </c>
      <c r="R22" s="146">
        <f t="shared" si="2"/>
        <v>161</v>
      </c>
      <c r="S22" s="146">
        <f t="shared" si="2"/>
        <v>86</v>
      </c>
      <c r="T22" s="146">
        <f t="shared" si="2"/>
        <v>0</v>
      </c>
      <c r="U22" s="146">
        <f t="shared" si="2"/>
        <v>93</v>
      </c>
      <c r="V22" s="146">
        <f t="shared" si="2"/>
        <v>21</v>
      </c>
      <c r="W22" s="146">
        <f t="shared" si="2"/>
        <v>83</v>
      </c>
      <c r="X22" s="146">
        <f t="shared" si="2"/>
        <v>102</v>
      </c>
      <c r="Y22" s="146">
        <f t="shared" si="2"/>
        <v>1310</v>
      </c>
      <c r="AA22" s="146">
        <f t="shared" si="3"/>
        <v>1493</v>
      </c>
    </row>
    <row r="23" spans="1:27" x14ac:dyDescent="0.3">
      <c r="A23" s="1" t="s">
        <v>28</v>
      </c>
      <c r="B23" s="139">
        <v>49604</v>
      </c>
      <c r="C23" s="139">
        <v>2191</v>
      </c>
      <c r="D23" s="139">
        <v>51</v>
      </c>
      <c r="E23" s="139">
        <v>97</v>
      </c>
      <c r="F23" s="139">
        <v>0</v>
      </c>
      <c r="G23" s="139">
        <v>391</v>
      </c>
      <c r="H23" s="139">
        <v>4</v>
      </c>
      <c r="I23" s="139">
        <v>95</v>
      </c>
      <c r="J23" s="139">
        <v>1068</v>
      </c>
      <c r="K23" s="139">
        <v>1696</v>
      </c>
      <c r="L23" s="139"/>
      <c r="M23" s="155">
        <v>2688</v>
      </c>
      <c r="N23" s="146">
        <f t="shared" si="1"/>
        <v>55197</v>
      </c>
      <c r="O23" s="146">
        <f>INDEX(LMI!$G$2:$G$441,MATCH(Race!$A23,LMI!$B$2:$B$441,0))</f>
        <v>52525</v>
      </c>
      <c r="P23" s="146">
        <f t="shared" si="2"/>
        <v>47203</v>
      </c>
      <c r="Q23" s="146">
        <f t="shared" si="2"/>
        <v>2085</v>
      </c>
      <c r="R23" s="146">
        <f t="shared" si="2"/>
        <v>49</v>
      </c>
      <c r="S23" s="146">
        <f t="shared" si="2"/>
        <v>92</v>
      </c>
      <c r="T23" s="146">
        <f t="shared" si="2"/>
        <v>0</v>
      </c>
      <c r="U23" s="146">
        <f t="shared" si="2"/>
        <v>372</v>
      </c>
      <c r="V23" s="146">
        <f t="shared" si="2"/>
        <v>4</v>
      </c>
      <c r="W23" s="146">
        <f t="shared" si="2"/>
        <v>90</v>
      </c>
      <c r="X23" s="146">
        <f t="shared" si="2"/>
        <v>1016</v>
      </c>
      <c r="Y23" s="146">
        <f t="shared" si="2"/>
        <v>1614</v>
      </c>
      <c r="AA23" s="146">
        <f t="shared" si="3"/>
        <v>2558</v>
      </c>
    </row>
    <row r="24" spans="1:27" x14ac:dyDescent="0.3">
      <c r="A24" s="1" t="s">
        <v>29</v>
      </c>
      <c r="B24" s="139">
        <v>28532</v>
      </c>
      <c r="C24" s="139">
        <v>5459</v>
      </c>
      <c r="D24" s="139">
        <v>140</v>
      </c>
      <c r="E24" s="139">
        <v>25</v>
      </c>
      <c r="F24" s="139">
        <v>12</v>
      </c>
      <c r="G24" s="139">
        <v>359</v>
      </c>
      <c r="H24" s="139">
        <v>20</v>
      </c>
      <c r="I24" s="139">
        <v>155</v>
      </c>
      <c r="J24" s="139">
        <v>413</v>
      </c>
      <c r="K24" s="139">
        <v>1566</v>
      </c>
      <c r="L24" s="139"/>
      <c r="M24" s="155">
        <v>1404</v>
      </c>
      <c r="N24" s="146">
        <f t="shared" si="1"/>
        <v>36681</v>
      </c>
      <c r="O24" s="146">
        <f>INDEX(LMI!$G$2:$G$441,MATCH(Race!$A24,LMI!$B$2:$B$441,0))</f>
        <v>36635</v>
      </c>
      <c r="P24" s="146">
        <f t="shared" si="2"/>
        <v>28496</v>
      </c>
      <c r="Q24" s="146">
        <f t="shared" si="2"/>
        <v>5452</v>
      </c>
      <c r="R24" s="146">
        <f t="shared" si="2"/>
        <v>140</v>
      </c>
      <c r="S24" s="146">
        <f t="shared" si="2"/>
        <v>25</v>
      </c>
      <c r="T24" s="146">
        <f t="shared" si="2"/>
        <v>12</v>
      </c>
      <c r="U24" s="146">
        <f t="shared" si="2"/>
        <v>359</v>
      </c>
      <c r="V24" s="146">
        <f t="shared" si="2"/>
        <v>20</v>
      </c>
      <c r="W24" s="146">
        <f t="shared" si="2"/>
        <v>155</v>
      </c>
      <c r="X24" s="146">
        <f t="shared" si="2"/>
        <v>412</v>
      </c>
      <c r="Y24" s="146">
        <f t="shared" si="2"/>
        <v>1564</v>
      </c>
      <c r="AA24" s="146">
        <f t="shared" si="3"/>
        <v>1402</v>
      </c>
    </row>
    <row r="25" spans="1:27" x14ac:dyDescent="0.3">
      <c r="A25" s="1" t="s">
        <v>30</v>
      </c>
      <c r="B25" s="139">
        <v>28407</v>
      </c>
      <c r="C25" s="139">
        <v>11500</v>
      </c>
      <c r="D25" s="139">
        <v>270</v>
      </c>
      <c r="E25" s="139">
        <v>26</v>
      </c>
      <c r="F25" s="139">
        <v>0</v>
      </c>
      <c r="G25" s="139">
        <v>373</v>
      </c>
      <c r="H25" s="139">
        <v>0</v>
      </c>
      <c r="I25" s="139">
        <v>138</v>
      </c>
      <c r="J25" s="139">
        <v>367</v>
      </c>
      <c r="K25" s="139">
        <v>1572</v>
      </c>
      <c r="L25" s="139"/>
      <c r="M25" s="155">
        <v>1542</v>
      </c>
      <c r="N25" s="146">
        <f t="shared" si="1"/>
        <v>42653</v>
      </c>
      <c r="O25" s="146">
        <f>INDEX(LMI!$G$2:$G$441,MATCH(Race!$A25,LMI!$B$2:$B$441,0))</f>
        <v>39975</v>
      </c>
      <c r="P25" s="146">
        <f t="shared" si="2"/>
        <v>26623</v>
      </c>
      <c r="Q25" s="146">
        <f t="shared" si="2"/>
        <v>10778</v>
      </c>
      <c r="R25" s="146">
        <f t="shared" si="2"/>
        <v>253</v>
      </c>
      <c r="S25" s="146">
        <f t="shared" si="2"/>
        <v>24</v>
      </c>
      <c r="T25" s="146">
        <f t="shared" si="2"/>
        <v>0</v>
      </c>
      <c r="U25" s="146">
        <f t="shared" si="2"/>
        <v>350</v>
      </c>
      <c r="V25" s="146">
        <f t="shared" si="2"/>
        <v>0</v>
      </c>
      <c r="W25" s="146">
        <f t="shared" si="2"/>
        <v>129</v>
      </c>
      <c r="X25" s="146">
        <f t="shared" si="2"/>
        <v>344</v>
      </c>
      <c r="Y25" s="146">
        <f t="shared" si="2"/>
        <v>1473</v>
      </c>
      <c r="AA25" s="146">
        <f t="shared" si="3"/>
        <v>1445</v>
      </c>
    </row>
    <row r="26" spans="1:27" x14ac:dyDescent="0.3">
      <c r="A26" s="1" t="s">
        <v>31</v>
      </c>
      <c r="B26" s="139">
        <v>18023</v>
      </c>
      <c r="C26" s="139">
        <v>57</v>
      </c>
      <c r="D26" s="139">
        <v>42</v>
      </c>
      <c r="E26" s="139">
        <v>15</v>
      </c>
      <c r="F26" s="139">
        <v>14</v>
      </c>
      <c r="G26" s="139">
        <v>222</v>
      </c>
      <c r="H26" s="139">
        <v>0</v>
      </c>
      <c r="I26" s="139">
        <v>5</v>
      </c>
      <c r="J26" s="139">
        <v>129</v>
      </c>
      <c r="K26" s="139">
        <v>441</v>
      </c>
      <c r="L26" s="139"/>
      <c r="M26" s="155">
        <v>374</v>
      </c>
      <c r="N26" s="146">
        <f t="shared" si="1"/>
        <v>18948</v>
      </c>
      <c r="O26" s="146">
        <f>INDEX(LMI!$G$2:$G$441,MATCH(Race!$A26,LMI!$B$2:$B$441,0))</f>
        <v>18230</v>
      </c>
      <c r="P26" s="146">
        <f t="shared" si="2"/>
        <v>17340</v>
      </c>
      <c r="Q26" s="146">
        <f t="shared" si="2"/>
        <v>55</v>
      </c>
      <c r="R26" s="146">
        <f t="shared" si="2"/>
        <v>40</v>
      </c>
      <c r="S26" s="146">
        <f t="shared" si="2"/>
        <v>14</v>
      </c>
      <c r="T26" s="146">
        <f t="shared" si="2"/>
        <v>13</v>
      </c>
      <c r="U26" s="146">
        <f t="shared" si="2"/>
        <v>214</v>
      </c>
      <c r="V26" s="146">
        <f t="shared" si="2"/>
        <v>0</v>
      </c>
      <c r="W26" s="146">
        <f t="shared" si="2"/>
        <v>5</v>
      </c>
      <c r="X26" s="146">
        <f t="shared" si="2"/>
        <v>124</v>
      </c>
      <c r="Y26" s="146">
        <f t="shared" si="2"/>
        <v>424</v>
      </c>
      <c r="AA26" s="146">
        <f t="shared" si="3"/>
        <v>360</v>
      </c>
    </row>
    <row r="27" spans="1:27" x14ac:dyDescent="0.3">
      <c r="A27" s="1" t="s">
        <v>32</v>
      </c>
      <c r="B27" s="139">
        <v>38529</v>
      </c>
      <c r="C27" s="139">
        <v>2015</v>
      </c>
      <c r="D27" s="139">
        <v>336</v>
      </c>
      <c r="E27" s="139">
        <v>155</v>
      </c>
      <c r="F27" s="139">
        <v>0</v>
      </c>
      <c r="G27" s="139">
        <v>472</v>
      </c>
      <c r="H27" s="139">
        <v>0</v>
      </c>
      <c r="I27" s="139">
        <v>137</v>
      </c>
      <c r="J27" s="139">
        <v>493</v>
      </c>
      <c r="K27" s="139">
        <v>1341</v>
      </c>
      <c r="L27" s="139"/>
      <c r="M27" s="155">
        <v>1604</v>
      </c>
      <c r="N27" s="146">
        <f t="shared" si="1"/>
        <v>43478</v>
      </c>
      <c r="O27" s="146">
        <f>INDEX(LMI!$G$2:$G$441,MATCH(Race!$A27,LMI!$B$2:$B$441,0))</f>
        <v>39950</v>
      </c>
      <c r="P27" s="146">
        <f t="shared" si="2"/>
        <v>35403</v>
      </c>
      <c r="Q27" s="146">
        <f t="shared" si="2"/>
        <v>1851</v>
      </c>
      <c r="R27" s="146">
        <f t="shared" si="2"/>
        <v>309</v>
      </c>
      <c r="S27" s="146">
        <f t="shared" si="2"/>
        <v>142</v>
      </c>
      <c r="T27" s="146">
        <f t="shared" si="2"/>
        <v>0</v>
      </c>
      <c r="U27" s="146">
        <f t="shared" si="2"/>
        <v>434</v>
      </c>
      <c r="V27" s="146">
        <f t="shared" si="2"/>
        <v>0</v>
      </c>
      <c r="W27" s="146">
        <f t="shared" si="2"/>
        <v>126</v>
      </c>
      <c r="X27" s="146">
        <f t="shared" si="2"/>
        <v>453</v>
      </c>
      <c r="Y27" s="146">
        <f t="shared" si="2"/>
        <v>1232</v>
      </c>
      <c r="AA27" s="146">
        <f t="shared" si="3"/>
        <v>1474</v>
      </c>
    </row>
    <row r="28" spans="1:27" x14ac:dyDescent="0.3">
      <c r="A28" s="1" t="s">
        <v>33</v>
      </c>
      <c r="B28" s="139">
        <v>38495</v>
      </c>
      <c r="C28" s="139">
        <v>7600</v>
      </c>
      <c r="D28" s="139">
        <v>140</v>
      </c>
      <c r="E28" s="139">
        <v>287</v>
      </c>
      <c r="F28" s="139">
        <v>10</v>
      </c>
      <c r="G28" s="139">
        <v>936</v>
      </c>
      <c r="H28" s="139">
        <v>21</v>
      </c>
      <c r="I28" s="139">
        <v>155</v>
      </c>
      <c r="J28" s="139">
        <v>1138</v>
      </c>
      <c r="K28" s="139">
        <v>1828</v>
      </c>
      <c r="L28" s="139"/>
      <c r="M28" s="155">
        <v>1607</v>
      </c>
      <c r="N28" s="146">
        <f t="shared" si="1"/>
        <v>50610</v>
      </c>
      <c r="O28" s="146">
        <f>INDEX(LMI!$G$2:$G$441,MATCH(Race!$A28,LMI!$B$2:$B$441,0))</f>
        <v>48055</v>
      </c>
      <c r="P28" s="146">
        <f t="shared" si="2"/>
        <v>36552</v>
      </c>
      <c r="Q28" s="146">
        <f t="shared" si="2"/>
        <v>7216</v>
      </c>
      <c r="R28" s="146">
        <f t="shared" si="2"/>
        <v>133</v>
      </c>
      <c r="S28" s="146">
        <f t="shared" si="2"/>
        <v>273</v>
      </c>
      <c r="T28" s="146">
        <f t="shared" si="2"/>
        <v>9</v>
      </c>
      <c r="U28" s="146">
        <f t="shared" si="2"/>
        <v>889</v>
      </c>
      <c r="V28" s="146">
        <f t="shared" si="2"/>
        <v>20</v>
      </c>
      <c r="W28" s="146">
        <f t="shared" si="2"/>
        <v>147</v>
      </c>
      <c r="X28" s="146">
        <f t="shared" si="2"/>
        <v>1081</v>
      </c>
      <c r="Y28" s="146">
        <f t="shared" si="2"/>
        <v>1736</v>
      </c>
      <c r="AA28" s="146">
        <f t="shared" si="3"/>
        <v>1526</v>
      </c>
    </row>
    <row r="29" spans="1:27" x14ac:dyDescent="0.3">
      <c r="A29" s="1" t="s">
        <v>34</v>
      </c>
      <c r="B29" s="139">
        <v>25740</v>
      </c>
      <c r="C29" s="139">
        <v>2618</v>
      </c>
      <c r="D29" s="139">
        <v>115</v>
      </c>
      <c r="E29" s="139">
        <v>40</v>
      </c>
      <c r="F29" s="139">
        <v>0</v>
      </c>
      <c r="G29" s="139">
        <v>308</v>
      </c>
      <c r="H29" s="139">
        <v>410</v>
      </c>
      <c r="I29" s="139">
        <v>90</v>
      </c>
      <c r="J29" s="139">
        <v>391</v>
      </c>
      <c r="K29" s="139">
        <v>730</v>
      </c>
      <c r="L29" s="139"/>
      <c r="M29" s="155">
        <v>844</v>
      </c>
      <c r="N29" s="146">
        <f t="shared" si="1"/>
        <v>30442</v>
      </c>
      <c r="O29" s="146">
        <f>INDEX(LMI!$G$2:$G$441,MATCH(Race!$A29,LMI!$B$2:$B$441,0))</f>
        <v>28610</v>
      </c>
      <c r="P29" s="146">
        <f t="shared" si="2"/>
        <v>24191</v>
      </c>
      <c r="Q29" s="146">
        <f t="shared" si="2"/>
        <v>2460</v>
      </c>
      <c r="R29" s="146">
        <f t="shared" si="2"/>
        <v>108</v>
      </c>
      <c r="S29" s="146">
        <f t="shared" si="2"/>
        <v>38</v>
      </c>
      <c r="T29" s="146">
        <f t="shared" si="2"/>
        <v>0</v>
      </c>
      <c r="U29" s="146">
        <f t="shared" si="2"/>
        <v>289</v>
      </c>
      <c r="V29" s="146">
        <f t="shared" si="2"/>
        <v>385</v>
      </c>
      <c r="W29" s="146">
        <f t="shared" si="2"/>
        <v>85</v>
      </c>
      <c r="X29" s="146">
        <f t="shared" si="2"/>
        <v>367</v>
      </c>
      <c r="Y29" s="146">
        <f t="shared" si="2"/>
        <v>686</v>
      </c>
      <c r="AA29" s="146">
        <f t="shared" si="3"/>
        <v>793</v>
      </c>
    </row>
    <row r="30" spans="1:27" x14ac:dyDescent="0.3">
      <c r="A30" s="1" t="s">
        <v>35</v>
      </c>
      <c r="B30" s="139">
        <v>22978</v>
      </c>
      <c r="C30" s="139">
        <v>269</v>
      </c>
      <c r="D30" s="139">
        <v>34</v>
      </c>
      <c r="E30" s="139">
        <v>41</v>
      </c>
      <c r="F30" s="139">
        <v>112</v>
      </c>
      <c r="G30" s="139">
        <v>162</v>
      </c>
      <c r="H30" s="139">
        <v>0</v>
      </c>
      <c r="I30" s="139">
        <v>28</v>
      </c>
      <c r="J30" s="139">
        <v>8</v>
      </c>
      <c r="K30" s="139">
        <v>297</v>
      </c>
      <c r="L30" s="139"/>
      <c r="M30" s="155">
        <v>840</v>
      </c>
      <c r="N30" s="146">
        <f t="shared" si="1"/>
        <v>23929</v>
      </c>
      <c r="O30" s="146">
        <f>INDEX(LMI!$G$2:$G$441,MATCH(Race!$A30,LMI!$B$2:$B$441,0))</f>
        <v>23125</v>
      </c>
      <c r="P30" s="146">
        <f t="shared" si="2"/>
        <v>22206</v>
      </c>
      <c r="Q30" s="146">
        <f t="shared" si="2"/>
        <v>260</v>
      </c>
      <c r="R30" s="146">
        <f t="shared" si="2"/>
        <v>33</v>
      </c>
      <c r="S30" s="146">
        <f t="shared" si="2"/>
        <v>40</v>
      </c>
      <c r="T30" s="146">
        <f t="shared" si="2"/>
        <v>108</v>
      </c>
      <c r="U30" s="146">
        <f t="shared" si="2"/>
        <v>157</v>
      </c>
      <c r="V30" s="146">
        <f t="shared" si="2"/>
        <v>0</v>
      </c>
      <c r="W30" s="146">
        <f t="shared" si="2"/>
        <v>27</v>
      </c>
      <c r="X30" s="146">
        <f t="shared" si="2"/>
        <v>8</v>
      </c>
      <c r="Y30" s="146">
        <f t="shared" si="2"/>
        <v>287</v>
      </c>
      <c r="AA30" s="146">
        <f t="shared" si="3"/>
        <v>812</v>
      </c>
    </row>
    <row r="31" spans="1:27" x14ac:dyDescent="0.3">
      <c r="A31" s="1" t="s">
        <v>36</v>
      </c>
      <c r="B31" s="139">
        <v>65389</v>
      </c>
      <c r="C31" s="139">
        <v>1371</v>
      </c>
      <c r="D31" s="139">
        <v>392</v>
      </c>
      <c r="E31" s="139">
        <v>144</v>
      </c>
      <c r="F31" s="139">
        <v>67</v>
      </c>
      <c r="G31" s="139">
        <v>521</v>
      </c>
      <c r="H31" s="139">
        <v>0</v>
      </c>
      <c r="I31" s="139">
        <v>99</v>
      </c>
      <c r="J31" s="139">
        <v>672</v>
      </c>
      <c r="K31" s="139">
        <v>2264</v>
      </c>
      <c r="L31" s="139"/>
      <c r="M31" s="155">
        <v>2662</v>
      </c>
      <c r="N31" s="146">
        <f t="shared" si="1"/>
        <v>70919</v>
      </c>
      <c r="O31" s="146">
        <f>INDEX(LMI!$G$2:$G$441,MATCH(Race!$A31,LMI!$B$2:$B$441,0))</f>
        <v>66930</v>
      </c>
      <c r="P31" s="146">
        <f t="shared" si="2"/>
        <v>61711</v>
      </c>
      <c r="Q31" s="146">
        <f t="shared" si="2"/>
        <v>1294</v>
      </c>
      <c r="R31" s="146">
        <f t="shared" si="2"/>
        <v>370</v>
      </c>
      <c r="S31" s="146">
        <f t="shared" si="2"/>
        <v>136</v>
      </c>
      <c r="T31" s="146">
        <f t="shared" si="2"/>
        <v>63</v>
      </c>
      <c r="U31" s="146">
        <f t="shared" si="2"/>
        <v>492</v>
      </c>
      <c r="V31" s="146">
        <f t="shared" si="2"/>
        <v>0</v>
      </c>
      <c r="W31" s="146">
        <f t="shared" si="2"/>
        <v>93</v>
      </c>
      <c r="X31" s="146">
        <f t="shared" si="2"/>
        <v>634</v>
      </c>
      <c r="Y31" s="146">
        <f t="shared" si="2"/>
        <v>2137</v>
      </c>
      <c r="AA31" s="146">
        <f t="shared" si="3"/>
        <v>2512</v>
      </c>
    </row>
    <row r="32" spans="1:27" x14ac:dyDescent="0.3">
      <c r="A32" s="1" t="s">
        <v>37</v>
      </c>
      <c r="B32" s="139">
        <v>12920</v>
      </c>
      <c r="C32" s="139">
        <v>59</v>
      </c>
      <c r="D32" s="139">
        <v>49</v>
      </c>
      <c r="E32" s="139">
        <v>12</v>
      </c>
      <c r="F32" s="139">
        <v>0</v>
      </c>
      <c r="G32" s="139">
        <v>315</v>
      </c>
      <c r="H32" s="139">
        <v>0</v>
      </c>
      <c r="I32" s="139">
        <v>2</v>
      </c>
      <c r="J32" s="139">
        <v>50</v>
      </c>
      <c r="K32" s="139">
        <v>258</v>
      </c>
      <c r="L32" s="139"/>
      <c r="M32" s="155">
        <v>231</v>
      </c>
      <c r="N32" s="146">
        <f t="shared" si="1"/>
        <v>13665</v>
      </c>
      <c r="O32" s="146">
        <f>INDEX(LMI!$G$2:$G$441,MATCH(Race!$A32,LMI!$B$2:$B$441,0))</f>
        <v>13185</v>
      </c>
      <c r="P32" s="146">
        <f t="shared" si="2"/>
        <v>12466</v>
      </c>
      <c r="Q32" s="146">
        <f t="shared" si="2"/>
        <v>57</v>
      </c>
      <c r="R32" s="146">
        <f t="shared" si="2"/>
        <v>47</v>
      </c>
      <c r="S32" s="146">
        <f t="shared" si="2"/>
        <v>12</v>
      </c>
      <c r="T32" s="146">
        <f t="shared" si="2"/>
        <v>0</v>
      </c>
      <c r="U32" s="146">
        <f t="shared" si="2"/>
        <v>304</v>
      </c>
      <c r="V32" s="146">
        <f t="shared" si="2"/>
        <v>0</v>
      </c>
      <c r="W32" s="146">
        <f t="shared" si="2"/>
        <v>2</v>
      </c>
      <c r="X32" s="146">
        <f t="shared" si="2"/>
        <v>48</v>
      </c>
      <c r="Y32" s="146">
        <f t="shared" si="2"/>
        <v>249</v>
      </c>
      <c r="AA32" s="146">
        <f t="shared" si="3"/>
        <v>223</v>
      </c>
    </row>
    <row r="33" spans="1:27" x14ac:dyDescent="0.3">
      <c r="A33" s="1" t="s">
        <v>38</v>
      </c>
      <c r="B33" s="139">
        <v>53306</v>
      </c>
      <c r="C33" s="139">
        <v>1737</v>
      </c>
      <c r="D33" s="139">
        <v>581</v>
      </c>
      <c r="E33" s="139">
        <v>225</v>
      </c>
      <c r="F33" s="139">
        <v>459</v>
      </c>
      <c r="G33" s="139">
        <v>359</v>
      </c>
      <c r="H33" s="139">
        <v>16</v>
      </c>
      <c r="I33" s="139">
        <v>204</v>
      </c>
      <c r="J33" s="139">
        <v>1065</v>
      </c>
      <c r="K33" s="139">
        <v>6978</v>
      </c>
      <c r="L33" s="139"/>
      <c r="M33" s="155">
        <v>9561</v>
      </c>
      <c r="N33" s="146">
        <f t="shared" si="1"/>
        <v>64930</v>
      </c>
      <c r="O33" s="146">
        <f>INDEX(LMI!$G$2:$G$441,MATCH(Race!$A33,LMI!$B$2:$B$441,0))</f>
        <v>63535</v>
      </c>
      <c r="P33" s="146">
        <f t="shared" si="2"/>
        <v>52161</v>
      </c>
      <c r="Q33" s="146">
        <f t="shared" si="2"/>
        <v>1700</v>
      </c>
      <c r="R33" s="146">
        <f t="shared" si="2"/>
        <v>569</v>
      </c>
      <c r="S33" s="146">
        <f t="shared" si="2"/>
        <v>220</v>
      </c>
      <c r="T33" s="146">
        <f t="shared" si="2"/>
        <v>449</v>
      </c>
      <c r="U33" s="146">
        <f t="shared" si="2"/>
        <v>351</v>
      </c>
      <c r="V33" s="146">
        <f t="shared" si="2"/>
        <v>16</v>
      </c>
      <c r="W33" s="146">
        <f t="shared" si="2"/>
        <v>200</v>
      </c>
      <c r="X33" s="146">
        <f t="shared" si="2"/>
        <v>1042</v>
      </c>
      <c r="Y33" s="146">
        <f t="shared" si="2"/>
        <v>6828</v>
      </c>
      <c r="AA33" s="146">
        <f t="shared" si="3"/>
        <v>9356</v>
      </c>
    </row>
    <row r="34" spans="1:27" x14ac:dyDescent="0.3">
      <c r="A34" s="1" t="s">
        <v>39</v>
      </c>
      <c r="B34" s="139">
        <v>263665</v>
      </c>
      <c r="C34" s="139">
        <v>65155</v>
      </c>
      <c r="D34" s="139">
        <v>7230</v>
      </c>
      <c r="E34" s="139">
        <v>734</v>
      </c>
      <c r="F34" s="139">
        <v>113</v>
      </c>
      <c r="G34" s="139">
        <v>2431</v>
      </c>
      <c r="H34" s="139">
        <v>643</v>
      </c>
      <c r="I34" s="139">
        <v>2029</v>
      </c>
      <c r="J34" s="139">
        <v>5359</v>
      </c>
      <c r="K34" s="139">
        <v>23554</v>
      </c>
      <c r="L34" s="139"/>
      <c r="M34" s="155">
        <v>28357</v>
      </c>
      <c r="N34" s="146">
        <f t="shared" si="1"/>
        <v>370913</v>
      </c>
      <c r="O34" s="146">
        <f>INDEX(LMI!$G$2:$G$441,MATCH(Race!$A34,LMI!$B$2:$B$441,0))</f>
        <v>353095</v>
      </c>
      <c r="P34" s="146">
        <f t="shared" si="2"/>
        <v>250999</v>
      </c>
      <c r="Q34" s="146">
        <f t="shared" si="2"/>
        <v>62025</v>
      </c>
      <c r="R34" s="146">
        <f t="shared" si="2"/>
        <v>6883</v>
      </c>
      <c r="S34" s="146">
        <f t="shared" si="2"/>
        <v>699</v>
      </c>
      <c r="T34" s="146">
        <f t="shared" si="2"/>
        <v>108</v>
      </c>
      <c r="U34" s="146">
        <f t="shared" si="2"/>
        <v>2314</v>
      </c>
      <c r="V34" s="146">
        <f t="shared" si="2"/>
        <v>612</v>
      </c>
      <c r="W34" s="146">
        <f t="shared" si="2"/>
        <v>1932</v>
      </c>
      <c r="X34" s="146">
        <f t="shared" si="2"/>
        <v>5102</v>
      </c>
      <c r="Y34" s="146">
        <f t="shared" si="2"/>
        <v>22423</v>
      </c>
      <c r="AA34" s="146">
        <f t="shared" si="3"/>
        <v>26995</v>
      </c>
    </row>
    <row r="35" spans="1:27" x14ac:dyDescent="0.3">
      <c r="A35" s="1" t="s">
        <v>40</v>
      </c>
      <c r="B35" s="139">
        <v>6574</v>
      </c>
      <c r="C35" s="139">
        <v>30</v>
      </c>
      <c r="D35" s="139">
        <v>25</v>
      </c>
      <c r="E35" s="139">
        <v>0</v>
      </c>
      <c r="F35" s="139">
        <v>0</v>
      </c>
      <c r="G35" s="139">
        <v>33</v>
      </c>
      <c r="H35" s="139">
        <v>0</v>
      </c>
      <c r="I35" s="139">
        <v>0</v>
      </c>
      <c r="J35" s="139">
        <v>7</v>
      </c>
      <c r="K35" s="139">
        <v>121</v>
      </c>
      <c r="L35" s="139"/>
      <c r="M35" s="155">
        <v>74</v>
      </c>
      <c r="N35" s="146">
        <f t="shared" si="1"/>
        <v>6790</v>
      </c>
      <c r="O35" s="146">
        <f>INDEX(LMI!$G$2:$G$441,MATCH(Race!$A35,LMI!$B$2:$B$441,0))</f>
        <v>6385</v>
      </c>
      <c r="P35" s="146">
        <f t="shared" si="2"/>
        <v>6182</v>
      </c>
      <c r="Q35" s="146">
        <f t="shared" si="2"/>
        <v>28</v>
      </c>
      <c r="R35" s="146">
        <f t="shared" si="2"/>
        <v>24</v>
      </c>
      <c r="S35" s="146">
        <f t="shared" si="2"/>
        <v>0</v>
      </c>
      <c r="T35" s="146">
        <f t="shared" si="2"/>
        <v>0</v>
      </c>
      <c r="U35" s="146">
        <f t="shared" si="2"/>
        <v>31</v>
      </c>
      <c r="V35" s="146">
        <f t="shared" si="2"/>
        <v>0</v>
      </c>
      <c r="W35" s="146">
        <f t="shared" si="2"/>
        <v>0</v>
      </c>
      <c r="X35" s="146">
        <f t="shared" si="2"/>
        <v>7</v>
      </c>
      <c r="Y35" s="146">
        <f t="shared" si="2"/>
        <v>114</v>
      </c>
      <c r="AA35" s="146">
        <f t="shared" si="3"/>
        <v>70</v>
      </c>
    </row>
    <row r="36" spans="1:27" x14ac:dyDescent="0.3">
      <c r="A36" s="1" t="s">
        <v>41</v>
      </c>
      <c r="B36" s="139">
        <v>13772</v>
      </c>
      <c r="C36" s="139">
        <v>10245</v>
      </c>
      <c r="D36" s="139">
        <v>115</v>
      </c>
      <c r="E36" s="139">
        <v>21</v>
      </c>
      <c r="F36" s="139">
        <v>5</v>
      </c>
      <c r="G36" s="139">
        <v>581</v>
      </c>
      <c r="H36" s="139">
        <v>128</v>
      </c>
      <c r="I36" s="139">
        <v>55</v>
      </c>
      <c r="J36" s="139">
        <v>91</v>
      </c>
      <c r="K36" s="139">
        <v>464</v>
      </c>
      <c r="L36" s="139"/>
      <c r="M36" s="155">
        <v>530</v>
      </c>
      <c r="N36" s="146">
        <f t="shared" si="1"/>
        <v>25477</v>
      </c>
      <c r="O36" s="146">
        <f>INDEX(LMI!$G$2:$G$441,MATCH(Race!$A36,LMI!$B$2:$B$441,0))</f>
        <v>21255</v>
      </c>
      <c r="P36" s="146">
        <f t="shared" si="2"/>
        <v>11490</v>
      </c>
      <c r="Q36" s="146">
        <f t="shared" si="2"/>
        <v>8547</v>
      </c>
      <c r="R36" s="146">
        <f t="shared" si="2"/>
        <v>96</v>
      </c>
      <c r="S36" s="146">
        <f t="shared" si="2"/>
        <v>18</v>
      </c>
      <c r="T36" s="146">
        <f t="shared" si="2"/>
        <v>4</v>
      </c>
      <c r="U36" s="146">
        <f t="shared" si="2"/>
        <v>485</v>
      </c>
      <c r="V36" s="146">
        <f t="shared" si="2"/>
        <v>107</v>
      </c>
      <c r="W36" s="146">
        <f t="shared" si="2"/>
        <v>46</v>
      </c>
      <c r="X36" s="146">
        <f t="shared" si="2"/>
        <v>76</v>
      </c>
      <c r="Y36" s="146">
        <f t="shared" si="2"/>
        <v>387</v>
      </c>
      <c r="AA36" s="146">
        <f t="shared" si="3"/>
        <v>442</v>
      </c>
    </row>
    <row r="37" spans="1:27" x14ac:dyDescent="0.3">
      <c r="A37" s="1" t="s">
        <v>42</v>
      </c>
      <c r="B37" s="139">
        <v>24924</v>
      </c>
      <c r="C37" s="139">
        <v>820</v>
      </c>
      <c r="D37" s="139">
        <v>13</v>
      </c>
      <c r="E37" s="139">
        <v>63</v>
      </c>
      <c r="F37" s="139">
        <v>0</v>
      </c>
      <c r="G37" s="139">
        <v>207</v>
      </c>
      <c r="H37" s="139">
        <v>0</v>
      </c>
      <c r="I37" s="139">
        <v>102</v>
      </c>
      <c r="J37" s="139">
        <v>277</v>
      </c>
      <c r="K37" s="139">
        <v>533</v>
      </c>
      <c r="L37" s="139"/>
      <c r="M37" s="155">
        <v>649</v>
      </c>
      <c r="N37" s="146">
        <f t="shared" si="1"/>
        <v>26939</v>
      </c>
      <c r="O37" s="146">
        <f>INDEX(LMI!$G$2:$G$441,MATCH(Race!$A37,LMI!$B$2:$B$441,0))</f>
        <v>25165</v>
      </c>
      <c r="P37" s="146">
        <f t="shared" si="2"/>
        <v>23283</v>
      </c>
      <c r="Q37" s="146">
        <f t="shared" si="2"/>
        <v>766</v>
      </c>
      <c r="R37" s="146">
        <f t="shared" si="2"/>
        <v>12</v>
      </c>
      <c r="S37" s="146">
        <f t="shared" si="2"/>
        <v>59</v>
      </c>
      <c r="T37" s="146">
        <f t="shared" si="2"/>
        <v>0</v>
      </c>
      <c r="U37" s="146">
        <f t="shared" si="2"/>
        <v>193</v>
      </c>
      <c r="V37" s="146">
        <f t="shared" si="2"/>
        <v>0</v>
      </c>
      <c r="W37" s="146">
        <f t="shared" si="2"/>
        <v>95</v>
      </c>
      <c r="X37" s="146">
        <f t="shared" si="2"/>
        <v>259</v>
      </c>
      <c r="Y37" s="146">
        <f t="shared" si="2"/>
        <v>498</v>
      </c>
      <c r="AA37" s="146">
        <f t="shared" si="3"/>
        <v>606</v>
      </c>
    </row>
    <row r="38" spans="1:27" x14ac:dyDescent="0.3">
      <c r="A38" s="1" t="s">
        <v>43</v>
      </c>
      <c r="B38" s="139">
        <v>54282</v>
      </c>
      <c r="C38" s="139">
        <v>694</v>
      </c>
      <c r="D38" s="139">
        <v>280</v>
      </c>
      <c r="E38" s="139">
        <v>33</v>
      </c>
      <c r="F38" s="139">
        <v>0</v>
      </c>
      <c r="G38" s="139">
        <v>469</v>
      </c>
      <c r="H38" s="139">
        <v>31</v>
      </c>
      <c r="I38" s="139">
        <v>45</v>
      </c>
      <c r="J38" s="139">
        <v>428</v>
      </c>
      <c r="K38" s="139">
        <v>1184</v>
      </c>
      <c r="L38" s="139"/>
      <c r="M38" s="155">
        <v>1058</v>
      </c>
      <c r="N38" s="146">
        <f t="shared" si="1"/>
        <v>57446</v>
      </c>
      <c r="O38" s="146">
        <f>INDEX(LMI!$G$2:$G$441,MATCH(Race!$A38,LMI!$B$2:$B$441,0))</f>
        <v>56075</v>
      </c>
      <c r="P38" s="146">
        <f t="shared" si="2"/>
        <v>52987</v>
      </c>
      <c r="Q38" s="146">
        <f t="shared" si="2"/>
        <v>677</v>
      </c>
      <c r="R38" s="146">
        <f t="shared" si="2"/>
        <v>273</v>
      </c>
      <c r="S38" s="146">
        <f t="shared" si="2"/>
        <v>32</v>
      </c>
      <c r="T38" s="146">
        <f t="shared" si="2"/>
        <v>0</v>
      </c>
      <c r="U38" s="146">
        <f t="shared" si="2"/>
        <v>458</v>
      </c>
      <c r="V38" s="146">
        <f t="shared" si="2"/>
        <v>30</v>
      </c>
      <c r="W38" s="146">
        <f t="shared" si="2"/>
        <v>44</v>
      </c>
      <c r="X38" s="146">
        <f t="shared" si="2"/>
        <v>418</v>
      </c>
      <c r="Y38" s="146">
        <f t="shared" si="2"/>
        <v>1156</v>
      </c>
      <c r="AA38" s="146">
        <f t="shared" si="3"/>
        <v>1033</v>
      </c>
    </row>
    <row r="39" spans="1:27" x14ac:dyDescent="0.3">
      <c r="A39" s="1" t="s">
        <v>44</v>
      </c>
      <c r="B39" s="139">
        <v>7697</v>
      </c>
      <c r="C39" s="139">
        <v>8861</v>
      </c>
      <c r="D39" s="139">
        <v>17</v>
      </c>
      <c r="E39" s="139">
        <v>7</v>
      </c>
      <c r="F39" s="139">
        <v>0</v>
      </c>
      <c r="G39" s="139">
        <v>107</v>
      </c>
      <c r="H39" s="139">
        <v>5</v>
      </c>
      <c r="I39" s="139">
        <v>0</v>
      </c>
      <c r="J39" s="139">
        <v>164</v>
      </c>
      <c r="K39" s="139">
        <v>814</v>
      </c>
      <c r="L39" s="139"/>
      <c r="M39" s="155">
        <v>834</v>
      </c>
      <c r="N39" s="146">
        <f t="shared" si="1"/>
        <v>17672</v>
      </c>
      <c r="O39" s="146">
        <f>INDEX(LMI!$G$2:$G$441,MATCH(Race!$A39,LMI!$B$2:$B$441,0))</f>
        <v>17165</v>
      </c>
      <c r="P39" s="146">
        <f t="shared" si="2"/>
        <v>7476</v>
      </c>
      <c r="Q39" s="146">
        <f t="shared" si="2"/>
        <v>8607</v>
      </c>
      <c r="R39" s="146">
        <f t="shared" si="2"/>
        <v>17</v>
      </c>
      <c r="S39" s="146">
        <f t="shared" si="2"/>
        <v>7</v>
      </c>
      <c r="T39" s="146">
        <f t="shared" si="2"/>
        <v>0</v>
      </c>
      <c r="U39" s="146">
        <f t="shared" si="2"/>
        <v>104</v>
      </c>
      <c r="V39" s="146">
        <f t="shared" si="2"/>
        <v>5</v>
      </c>
      <c r="W39" s="146">
        <f t="shared" si="2"/>
        <v>0</v>
      </c>
      <c r="X39" s="146">
        <f t="shared" si="2"/>
        <v>159</v>
      </c>
      <c r="Y39" s="146">
        <f t="shared" si="2"/>
        <v>791</v>
      </c>
      <c r="AA39" s="146">
        <f t="shared" si="3"/>
        <v>810</v>
      </c>
    </row>
    <row r="40" spans="1:27" x14ac:dyDescent="0.3">
      <c r="A40" s="1" t="s">
        <v>45</v>
      </c>
      <c r="B40" s="139">
        <v>24498</v>
      </c>
      <c r="C40" s="139">
        <v>2125</v>
      </c>
      <c r="D40" s="139">
        <v>35</v>
      </c>
      <c r="E40" s="139">
        <v>31</v>
      </c>
      <c r="F40" s="139">
        <v>0</v>
      </c>
      <c r="G40" s="139">
        <v>159</v>
      </c>
      <c r="H40" s="139">
        <v>0</v>
      </c>
      <c r="I40" s="139">
        <v>14</v>
      </c>
      <c r="J40" s="139">
        <v>558</v>
      </c>
      <c r="K40" s="139">
        <v>486</v>
      </c>
      <c r="L40" s="139"/>
      <c r="M40" s="155">
        <v>793</v>
      </c>
      <c r="N40" s="146">
        <f t="shared" si="1"/>
        <v>27906</v>
      </c>
      <c r="O40" s="146">
        <f>INDEX(LMI!$G$2:$G$441,MATCH(Race!$A40,LMI!$B$2:$B$441,0))</f>
        <v>27550</v>
      </c>
      <c r="P40" s="146">
        <f t="shared" si="2"/>
        <v>24185</v>
      </c>
      <c r="Q40" s="146">
        <f t="shared" si="2"/>
        <v>2098</v>
      </c>
      <c r="R40" s="146">
        <f t="shared" si="2"/>
        <v>35</v>
      </c>
      <c r="S40" s="146">
        <f t="shared" si="2"/>
        <v>31</v>
      </c>
      <c r="T40" s="146">
        <f t="shared" si="2"/>
        <v>0</v>
      </c>
      <c r="U40" s="146">
        <f t="shared" si="2"/>
        <v>157</v>
      </c>
      <c r="V40" s="146">
        <f t="shared" si="2"/>
        <v>0</v>
      </c>
      <c r="W40" s="146">
        <f t="shared" si="2"/>
        <v>14</v>
      </c>
      <c r="X40" s="146">
        <f t="shared" si="2"/>
        <v>551</v>
      </c>
      <c r="Y40" s="146">
        <f t="shared" si="2"/>
        <v>480</v>
      </c>
      <c r="AA40" s="146">
        <f t="shared" si="3"/>
        <v>783</v>
      </c>
    </row>
    <row r="41" spans="1:27" x14ac:dyDescent="0.3">
      <c r="A41" s="1" t="s">
        <v>46</v>
      </c>
      <c r="B41" s="139">
        <v>28274</v>
      </c>
      <c r="C41" s="139">
        <v>2335</v>
      </c>
      <c r="D41" s="139">
        <v>212</v>
      </c>
      <c r="E41" s="139">
        <v>187</v>
      </c>
      <c r="F41" s="139">
        <v>23</v>
      </c>
      <c r="G41" s="139">
        <v>120</v>
      </c>
      <c r="H41" s="139">
        <v>0</v>
      </c>
      <c r="I41" s="139">
        <v>30</v>
      </c>
      <c r="J41" s="139">
        <v>365</v>
      </c>
      <c r="K41" s="139">
        <v>799</v>
      </c>
      <c r="L41" s="139"/>
      <c r="M41" s="155">
        <v>940</v>
      </c>
      <c r="N41" s="146">
        <f t="shared" si="1"/>
        <v>32345</v>
      </c>
      <c r="O41" s="146">
        <f>INDEX(LMI!$G$2:$G$441,MATCH(Race!$A41,LMI!$B$2:$B$441,0))</f>
        <v>31700</v>
      </c>
      <c r="P41" s="146">
        <f t="shared" si="2"/>
        <v>27710</v>
      </c>
      <c r="Q41" s="146">
        <f t="shared" si="2"/>
        <v>2288</v>
      </c>
      <c r="R41" s="146">
        <f t="shared" si="2"/>
        <v>208</v>
      </c>
      <c r="S41" s="146">
        <f t="shared" si="2"/>
        <v>183</v>
      </c>
      <c r="T41" s="146">
        <f t="shared" si="2"/>
        <v>23</v>
      </c>
      <c r="U41" s="146">
        <f t="shared" si="2"/>
        <v>118</v>
      </c>
      <c r="V41" s="146">
        <f t="shared" si="2"/>
        <v>0</v>
      </c>
      <c r="W41" s="146">
        <f t="shared" si="2"/>
        <v>29</v>
      </c>
      <c r="X41" s="146">
        <f t="shared" si="2"/>
        <v>358</v>
      </c>
      <c r="Y41" s="146">
        <f t="shared" si="2"/>
        <v>783</v>
      </c>
      <c r="AA41" s="146">
        <f t="shared" si="3"/>
        <v>921</v>
      </c>
    </row>
    <row r="42" spans="1:27" x14ac:dyDescent="0.3">
      <c r="A42" s="1" t="s">
        <v>47</v>
      </c>
      <c r="B42" s="139">
        <v>22919</v>
      </c>
      <c r="C42" s="139">
        <v>911</v>
      </c>
      <c r="D42" s="139">
        <v>132</v>
      </c>
      <c r="E42" s="139">
        <v>148</v>
      </c>
      <c r="F42" s="139">
        <v>0</v>
      </c>
      <c r="G42" s="139">
        <v>174</v>
      </c>
      <c r="H42" s="139">
        <v>0</v>
      </c>
      <c r="I42" s="139">
        <v>20</v>
      </c>
      <c r="J42" s="139">
        <v>245</v>
      </c>
      <c r="K42" s="139">
        <v>680</v>
      </c>
      <c r="L42" s="139"/>
      <c r="M42" s="155">
        <v>782</v>
      </c>
      <c r="N42" s="146">
        <f t="shared" si="1"/>
        <v>25229</v>
      </c>
      <c r="O42" s="146">
        <f>INDEX(LMI!$G$2:$G$441,MATCH(Race!$A42,LMI!$B$2:$B$441,0))</f>
        <v>23190</v>
      </c>
      <c r="P42" s="146">
        <f t="shared" ref="P42:Y67" si="4">ROUND(($O42/$N42)*B42,0)</f>
        <v>21067</v>
      </c>
      <c r="Q42" s="146">
        <f t="shared" si="4"/>
        <v>837</v>
      </c>
      <c r="R42" s="146">
        <f t="shared" si="4"/>
        <v>121</v>
      </c>
      <c r="S42" s="146">
        <f t="shared" si="4"/>
        <v>136</v>
      </c>
      <c r="T42" s="146">
        <f t="shared" si="4"/>
        <v>0</v>
      </c>
      <c r="U42" s="146">
        <f t="shared" si="4"/>
        <v>160</v>
      </c>
      <c r="V42" s="146">
        <f t="shared" si="4"/>
        <v>0</v>
      </c>
      <c r="W42" s="146">
        <f t="shared" si="4"/>
        <v>18</v>
      </c>
      <c r="X42" s="146">
        <f t="shared" si="4"/>
        <v>225</v>
      </c>
      <c r="Y42" s="146">
        <f t="shared" si="4"/>
        <v>625</v>
      </c>
      <c r="AA42" s="146">
        <f t="shared" si="3"/>
        <v>719</v>
      </c>
    </row>
    <row r="43" spans="1:27" x14ac:dyDescent="0.3">
      <c r="A43" s="1" t="s">
        <v>48</v>
      </c>
      <c r="B43" s="139">
        <v>7715</v>
      </c>
      <c r="C43" s="139">
        <v>241</v>
      </c>
      <c r="D43" s="139">
        <v>30</v>
      </c>
      <c r="E43" s="139">
        <v>28</v>
      </c>
      <c r="F43" s="139">
        <v>0</v>
      </c>
      <c r="G43" s="139">
        <v>79</v>
      </c>
      <c r="H43" s="139">
        <v>0</v>
      </c>
      <c r="I43" s="139">
        <v>75</v>
      </c>
      <c r="J43" s="139">
        <v>75</v>
      </c>
      <c r="K43" s="139">
        <v>50</v>
      </c>
      <c r="L43" s="139"/>
      <c r="M43" s="155">
        <v>245</v>
      </c>
      <c r="N43" s="146">
        <f t="shared" si="1"/>
        <v>8293</v>
      </c>
      <c r="O43" s="146">
        <f>INDEX(LMI!$G$2:$G$441,MATCH(Race!$A43,LMI!$B$2:$B$441,0))</f>
        <v>7975</v>
      </c>
      <c r="P43" s="146">
        <f t="shared" si="4"/>
        <v>7419</v>
      </c>
      <c r="Q43" s="146">
        <f t="shared" si="4"/>
        <v>232</v>
      </c>
      <c r="R43" s="146">
        <f t="shared" si="4"/>
        <v>29</v>
      </c>
      <c r="S43" s="146">
        <f t="shared" si="4"/>
        <v>27</v>
      </c>
      <c r="T43" s="146">
        <f t="shared" si="4"/>
        <v>0</v>
      </c>
      <c r="U43" s="146">
        <f t="shared" si="4"/>
        <v>76</v>
      </c>
      <c r="V43" s="146">
        <f t="shared" si="4"/>
        <v>0</v>
      </c>
      <c r="W43" s="146">
        <f t="shared" si="4"/>
        <v>72</v>
      </c>
      <c r="X43" s="146">
        <f t="shared" si="4"/>
        <v>72</v>
      </c>
      <c r="Y43" s="146">
        <f t="shared" si="4"/>
        <v>48</v>
      </c>
      <c r="AA43" s="146">
        <f t="shared" si="3"/>
        <v>236</v>
      </c>
    </row>
    <row r="44" spans="1:27" x14ac:dyDescent="0.3">
      <c r="A44" s="1" t="s">
        <v>49</v>
      </c>
      <c r="B44" s="139">
        <v>17290</v>
      </c>
      <c r="C44" s="139">
        <v>370</v>
      </c>
      <c r="D44" s="139">
        <v>88</v>
      </c>
      <c r="E44" s="139">
        <v>10</v>
      </c>
      <c r="F44" s="139">
        <v>0</v>
      </c>
      <c r="G44" s="139">
        <v>185</v>
      </c>
      <c r="H44" s="139">
        <v>0</v>
      </c>
      <c r="I44" s="139">
        <v>87</v>
      </c>
      <c r="J44" s="139">
        <v>373</v>
      </c>
      <c r="K44" s="139">
        <v>671</v>
      </c>
      <c r="L44" s="139"/>
      <c r="M44" s="155">
        <v>525</v>
      </c>
      <c r="N44" s="146">
        <f t="shared" si="1"/>
        <v>19074</v>
      </c>
      <c r="O44" s="146">
        <f>INDEX(LMI!$G$2:$G$441,MATCH(Race!$A44,LMI!$B$2:$B$441,0))</f>
        <v>18290</v>
      </c>
      <c r="P44" s="146">
        <f t="shared" si="4"/>
        <v>16579</v>
      </c>
      <c r="Q44" s="146">
        <f t="shared" si="4"/>
        <v>355</v>
      </c>
      <c r="R44" s="146">
        <f t="shared" si="4"/>
        <v>84</v>
      </c>
      <c r="S44" s="146">
        <f t="shared" si="4"/>
        <v>10</v>
      </c>
      <c r="T44" s="146">
        <f t="shared" si="4"/>
        <v>0</v>
      </c>
      <c r="U44" s="146">
        <f t="shared" si="4"/>
        <v>177</v>
      </c>
      <c r="V44" s="146">
        <f t="shared" si="4"/>
        <v>0</v>
      </c>
      <c r="W44" s="146">
        <f t="shared" si="4"/>
        <v>83</v>
      </c>
      <c r="X44" s="146">
        <f t="shared" si="4"/>
        <v>358</v>
      </c>
      <c r="Y44" s="146">
        <f t="shared" si="4"/>
        <v>643</v>
      </c>
      <c r="AA44" s="146">
        <f t="shared" si="3"/>
        <v>503</v>
      </c>
    </row>
    <row r="45" spans="1:27" x14ac:dyDescent="0.3">
      <c r="A45" s="1" t="s">
        <v>50</v>
      </c>
      <c r="B45" s="139">
        <v>11091</v>
      </c>
      <c r="C45" s="139">
        <v>55</v>
      </c>
      <c r="D45" s="139">
        <v>0</v>
      </c>
      <c r="E45" s="139">
        <v>26</v>
      </c>
      <c r="F45" s="139">
        <v>6</v>
      </c>
      <c r="G45" s="139">
        <v>169</v>
      </c>
      <c r="H45" s="139">
        <v>0</v>
      </c>
      <c r="I45" s="139">
        <v>0</v>
      </c>
      <c r="J45" s="139">
        <v>114</v>
      </c>
      <c r="K45" s="139">
        <v>421</v>
      </c>
      <c r="L45" s="139"/>
      <c r="M45" s="155">
        <v>302</v>
      </c>
      <c r="N45" s="146">
        <f t="shared" si="1"/>
        <v>11882</v>
      </c>
      <c r="O45" s="146">
        <f>INDEX(LMI!$G$2:$G$441,MATCH(Race!$A45,LMI!$B$2:$B$441,0))</f>
        <v>11525</v>
      </c>
      <c r="P45" s="146">
        <f t="shared" si="4"/>
        <v>10758</v>
      </c>
      <c r="Q45" s="146">
        <f t="shared" si="4"/>
        <v>53</v>
      </c>
      <c r="R45" s="146">
        <f t="shared" si="4"/>
        <v>0</v>
      </c>
      <c r="S45" s="146">
        <f t="shared" si="4"/>
        <v>25</v>
      </c>
      <c r="T45" s="146">
        <f t="shared" si="4"/>
        <v>6</v>
      </c>
      <c r="U45" s="146">
        <f t="shared" si="4"/>
        <v>164</v>
      </c>
      <c r="V45" s="146">
        <f t="shared" si="4"/>
        <v>0</v>
      </c>
      <c r="W45" s="146">
        <f t="shared" si="4"/>
        <v>0</v>
      </c>
      <c r="X45" s="146">
        <f t="shared" si="4"/>
        <v>111</v>
      </c>
      <c r="Y45" s="146">
        <f t="shared" si="4"/>
        <v>408</v>
      </c>
      <c r="AA45" s="146">
        <f t="shared" si="3"/>
        <v>293</v>
      </c>
    </row>
    <row r="46" spans="1:27" x14ac:dyDescent="0.3">
      <c r="A46" s="1" t="s">
        <v>51</v>
      </c>
      <c r="B46" s="139">
        <v>51211</v>
      </c>
      <c r="C46" s="139">
        <v>863</v>
      </c>
      <c r="D46" s="139">
        <v>308</v>
      </c>
      <c r="E46" s="139">
        <v>24</v>
      </c>
      <c r="F46" s="139">
        <v>28</v>
      </c>
      <c r="G46" s="139">
        <v>504</v>
      </c>
      <c r="H46" s="139">
        <v>11</v>
      </c>
      <c r="I46" s="139">
        <v>149</v>
      </c>
      <c r="J46" s="139">
        <v>477</v>
      </c>
      <c r="K46" s="139">
        <v>2260</v>
      </c>
      <c r="L46" s="139"/>
      <c r="M46" s="155">
        <v>2525</v>
      </c>
      <c r="N46" s="146">
        <f t="shared" si="1"/>
        <v>55835</v>
      </c>
      <c r="O46" s="146">
        <f>INDEX(LMI!$G$2:$G$441,MATCH(Race!$A46,LMI!$B$2:$B$441,0))</f>
        <v>52280</v>
      </c>
      <c r="P46" s="146">
        <f t="shared" si="4"/>
        <v>47950</v>
      </c>
      <c r="Q46" s="146">
        <f t="shared" si="4"/>
        <v>808</v>
      </c>
      <c r="R46" s="146">
        <f t="shared" si="4"/>
        <v>288</v>
      </c>
      <c r="S46" s="146">
        <f t="shared" si="4"/>
        <v>22</v>
      </c>
      <c r="T46" s="146">
        <f t="shared" si="4"/>
        <v>26</v>
      </c>
      <c r="U46" s="146">
        <f t="shared" si="4"/>
        <v>472</v>
      </c>
      <c r="V46" s="146">
        <f t="shared" si="4"/>
        <v>10</v>
      </c>
      <c r="W46" s="146">
        <f t="shared" si="4"/>
        <v>140</v>
      </c>
      <c r="X46" s="146">
        <f t="shared" si="4"/>
        <v>447</v>
      </c>
      <c r="Y46" s="146">
        <f t="shared" si="4"/>
        <v>2116</v>
      </c>
      <c r="AA46" s="146">
        <f t="shared" si="3"/>
        <v>2364</v>
      </c>
    </row>
    <row r="47" spans="1:27" x14ac:dyDescent="0.3">
      <c r="A47" s="1" t="s">
        <v>52</v>
      </c>
      <c r="B47" s="139">
        <v>16097</v>
      </c>
      <c r="C47" s="139">
        <v>677</v>
      </c>
      <c r="D47" s="139">
        <v>34</v>
      </c>
      <c r="E47" s="139">
        <v>107</v>
      </c>
      <c r="F47" s="139">
        <v>0</v>
      </c>
      <c r="G47" s="139">
        <v>553</v>
      </c>
      <c r="H47" s="139">
        <v>0</v>
      </c>
      <c r="I47" s="139">
        <v>37</v>
      </c>
      <c r="J47" s="139">
        <v>57</v>
      </c>
      <c r="K47" s="139">
        <v>511</v>
      </c>
      <c r="L47" s="139"/>
      <c r="M47" s="155">
        <v>541</v>
      </c>
      <c r="N47" s="146">
        <f t="shared" si="1"/>
        <v>18073</v>
      </c>
      <c r="O47" s="146">
        <f>INDEX(LMI!$G$2:$G$441,MATCH(Race!$A47,LMI!$B$2:$B$441,0))</f>
        <v>15790</v>
      </c>
      <c r="P47" s="146">
        <f t="shared" si="4"/>
        <v>14064</v>
      </c>
      <c r="Q47" s="146">
        <f t="shared" si="4"/>
        <v>591</v>
      </c>
      <c r="R47" s="146">
        <f t="shared" si="4"/>
        <v>30</v>
      </c>
      <c r="S47" s="146">
        <f t="shared" si="4"/>
        <v>93</v>
      </c>
      <c r="T47" s="146">
        <f t="shared" si="4"/>
        <v>0</v>
      </c>
      <c r="U47" s="146">
        <f t="shared" si="4"/>
        <v>483</v>
      </c>
      <c r="V47" s="146">
        <f t="shared" si="4"/>
        <v>0</v>
      </c>
      <c r="W47" s="146">
        <f t="shared" si="4"/>
        <v>32</v>
      </c>
      <c r="X47" s="146">
        <f t="shared" si="4"/>
        <v>50</v>
      </c>
      <c r="Y47" s="146">
        <f t="shared" si="4"/>
        <v>446</v>
      </c>
      <c r="AA47" s="146">
        <f t="shared" si="3"/>
        <v>473</v>
      </c>
    </row>
    <row r="48" spans="1:27" x14ac:dyDescent="0.3">
      <c r="A48" s="1" t="s">
        <v>53</v>
      </c>
      <c r="B48" s="139">
        <v>395867</v>
      </c>
      <c r="C48" s="139">
        <v>39710</v>
      </c>
      <c r="D48" s="139">
        <v>10862</v>
      </c>
      <c r="E48" s="139">
        <v>795</v>
      </c>
      <c r="F48" s="139">
        <v>377</v>
      </c>
      <c r="G48" s="139">
        <v>2790</v>
      </c>
      <c r="H48" s="139">
        <v>506</v>
      </c>
      <c r="I48" s="139">
        <v>3170</v>
      </c>
      <c r="J48" s="139">
        <v>7103</v>
      </c>
      <c r="K48" s="139">
        <v>26221</v>
      </c>
      <c r="L48" s="139"/>
      <c r="M48" s="155">
        <v>29579</v>
      </c>
      <c r="N48" s="146">
        <f t="shared" si="1"/>
        <v>487401</v>
      </c>
      <c r="O48" s="146">
        <f>INDEX(LMI!$G$2:$G$441,MATCH(Race!$A48,LMI!$B$2:$B$441,0))</f>
        <v>454850</v>
      </c>
      <c r="P48" s="146">
        <f t="shared" si="4"/>
        <v>369429</v>
      </c>
      <c r="Q48" s="146">
        <f t="shared" si="4"/>
        <v>37058</v>
      </c>
      <c r="R48" s="146">
        <f t="shared" si="4"/>
        <v>10137</v>
      </c>
      <c r="S48" s="146">
        <f t="shared" si="4"/>
        <v>742</v>
      </c>
      <c r="T48" s="146">
        <f t="shared" si="4"/>
        <v>352</v>
      </c>
      <c r="U48" s="146">
        <f t="shared" si="4"/>
        <v>2604</v>
      </c>
      <c r="V48" s="146">
        <f t="shared" si="4"/>
        <v>472</v>
      </c>
      <c r="W48" s="146">
        <f t="shared" si="4"/>
        <v>2958</v>
      </c>
      <c r="X48" s="146">
        <f t="shared" si="4"/>
        <v>6629</v>
      </c>
      <c r="Y48" s="146">
        <f t="shared" si="4"/>
        <v>24470</v>
      </c>
      <c r="AA48" s="146">
        <f t="shared" si="3"/>
        <v>27604</v>
      </c>
    </row>
    <row r="49" spans="1:27" x14ac:dyDescent="0.3">
      <c r="A49" s="1" t="s">
        <v>54</v>
      </c>
      <c r="B49" s="139">
        <v>4425</v>
      </c>
      <c r="C49" s="139">
        <v>1493</v>
      </c>
      <c r="D49" s="139">
        <v>17</v>
      </c>
      <c r="E49" s="139">
        <v>73</v>
      </c>
      <c r="F49" s="139">
        <v>18</v>
      </c>
      <c r="G49" s="139">
        <v>156</v>
      </c>
      <c r="H49" s="139">
        <v>5</v>
      </c>
      <c r="I49" s="139">
        <v>0</v>
      </c>
      <c r="J49" s="139">
        <v>128</v>
      </c>
      <c r="K49" s="139">
        <v>376</v>
      </c>
      <c r="L49" s="139"/>
      <c r="M49" s="155">
        <v>295</v>
      </c>
      <c r="N49" s="146">
        <f t="shared" si="1"/>
        <v>6691</v>
      </c>
      <c r="O49" s="146">
        <f>INDEX(LMI!$G$2:$G$441,MATCH(Race!$A49,LMI!$B$2:$B$441,0))</f>
        <v>4485</v>
      </c>
      <c r="P49" s="146">
        <f t="shared" si="4"/>
        <v>2966</v>
      </c>
      <c r="Q49" s="146">
        <f t="shared" si="4"/>
        <v>1001</v>
      </c>
      <c r="R49" s="146">
        <f t="shared" si="4"/>
        <v>11</v>
      </c>
      <c r="S49" s="146">
        <f t="shared" si="4"/>
        <v>49</v>
      </c>
      <c r="T49" s="146">
        <f t="shared" si="4"/>
        <v>12</v>
      </c>
      <c r="U49" s="146">
        <f t="shared" si="4"/>
        <v>105</v>
      </c>
      <c r="V49" s="146">
        <f t="shared" si="4"/>
        <v>3</v>
      </c>
      <c r="W49" s="146">
        <f t="shared" si="4"/>
        <v>0</v>
      </c>
      <c r="X49" s="146">
        <f t="shared" si="4"/>
        <v>86</v>
      </c>
      <c r="Y49" s="146">
        <f t="shared" si="4"/>
        <v>252</v>
      </c>
      <c r="AA49" s="146">
        <f t="shared" si="3"/>
        <v>198</v>
      </c>
    </row>
    <row r="50" spans="1:27" x14ac:dyDescent="0.3">
      <c r="A50" s="1" t="s">
        <v>55</v>
      </c>
      <c r="B50" s="139">
        <v>14891</v>
      </c>
      <c r="C50" s="139">
        <v>8461</v>
      </c>
      <c r="D50" s="139">
        <v>178</v>
      </c>
      <c r="E50" s="139">
        <v>84</v>
      </c>
      <c r="F50" s="139">
        <v>0</v>
      </c>
      <c r="G50" s="139">
        <v>158</v>
      </c>
      <c r="H50" s="139">
        <v>10</v>
      </c>
      <c r="I50" s="139">
        <v>20</v>
      </c>
      <c r="J50" s="139">
        <v>498</v>
      </c>
      <c r="K50" s="139">
        <v>633</v>
      </c>
      <c r="L50" s="139"/>
      <c r="M50" s="155">
        <v>652</v>
      </c>
      <c r="N50" s="146">
        <f t="shared" si="1"/>
        <v>24933</v>
      </c>
      <c r="O50" s="146">
        <f>INDEX(LMI!$G$2:$G$441,MATCH(Race!$A50,LMI!$B$2:$B$441,0))</f>
        <v>22985</v>
      </c>
      <c r="P50" s="146">
        <f t="shared" si="4"/>
        <v>13728</v>
      </c>
      <c r="Q50" s="146">
        <f t="shared" si="4"/>
        <v>7800</v>
      </c>
      <c r="R50" s="146">
        <f t="shared" si="4"/>
        <v>164</v>
      </c>
      <c r="S50" s="146">
        <f t="shared" si="4"/>
        <v>77</v>
      </c>
      <c r="T50" s="146">
        <f t="shared" si="4"/>
        <v>0</v>
      </c>
      <c r="U50" s="146">
        <f t="shared" si="4"/>
        <v>146</v>
      </c>
      <c r="V50" s="146">
        <f t="shared" si="4"/>
        <v>9</v>
      </c>
      <c r="W50" s="146">
        <f t="shared" si="4"/>
        <v>18</v>
      </c>
      <c r="X50" s="146">
        <f t="shared" si="4"/>
        <v>459</v>
      </c>
      <c r="Y50" s="146">
        <f t="shared" si="4"/>
        <v>584</v>
      </c>
      <c r="AA50" s="146">
        <f t="shared" si="3"/>
        <v>601</v>
      </c>
    </row>
    <row r="51" spans="1:27" x14ac:dyDescent="0.3">
      <c r="A51" s="1" t="s">
        <v>56</v>
      </c>
      <c r="B51" s="139">
        <v>41952</v>
      </c>
      <c r="C51" s="139">
        <v>595</v>
      </c>
      <c r="D51" s="139">
        <v>106</v>
      </c>
      <c r="E51" s="139">
        <v>8</v>
      </c>
      <c r="F51" s="139">
        <v>0</v>
      </c>
      <c r="G51" s="139">
        <v>470</v>
      </c>
      <c r="H51" s="139">
        <v>0</v>
      </c>
      <c r="I51" s="139">
        <v>188</v>
      </c>
      <c r="J51" s="139">
        <v>521</v>
      </c>
      <c r="K51" s="139">
        <v>1061</v>
      </c>
      <c r="L51" s="139"/>
      <c r="M51" s="155">
        <v>1202</v>
      </c>
      <c r="N51" s="146">
        <f t="shared" si="1"/>
        <v>44901</v>
      </c>
      <c r="O51" s="146">
        <f>INDEX(LMI!$G$2:$G$441,MATCH(Race!$A51,LMI!$B$2:$B$441,0))</f>
        <v>43260</v>
      </c>
      <c r="P51" s="146">
        <f t="shared" si="4"/>
        <v>40419</v>
      </c>
      <c r="Q51" s="146">
        <f t="shared" si="4"/>
        <v>573</v>
      </c>
      <c r="R51" s="146">
        <f t="shared" si="4"/>
        <v>102</v>
      </c>
      <c r="S51" s="146">
        <f t="shared" si="4"/>
        <v>8</v>
      </c>
      <c r="T51" s="146">
        <f t="shared" si="4"/>
        <v>0</v>
      </c>
      <c r="U51" s="146">
        <f t="shared" si="4"/>
        <v>453</v>
      </c>
      <c r="V51" s="146">
        <f t="shared" si="4"/>
        <v>0</v>
      </c>
      <c r="W51" s="146">
        <f t="shared" si="4"/>
        <v>181</v>
      </c>
      <c r="X51" s="146">
        <f t="shared" si="4"/>
        <v>502</v>
      </c>
      <c r="Y51" s="146">
        <f t="shared" si="4"/>
        <v>1022</v>
      </c>
      <c r="AA51" s="146">
        <f t="shared" si="3"/>
        <v>1158</v>
      </c>
    </row>
    <row r="52" spans="1:27" x14ac:dyDescent="0.3">
      <c r="A52" s="1" t="s">
        <v>57</v>
      </c>
      <c r="B52" s="139">
        <v>11927</v>
      </c>
      <c r="C52" s="139">
        <v>100</v>
      </c>
      <c r="D52" s="139">
        <v>106</v>
      </c>
      <c r="E52" s="139">
        <v>0</v>
      </c>
      <c r="F52" s="139">
        <v>0</v>
      </c>
      <c r="G52" s="139">
        <v>349</v>
      </c>
      <c r="H52" s="139">
        <v>0</v>
      </c>
      <c r="I52" s="139">
        <v>0</v>
      </c>
      <c r="J52" s="139">
        <v>40</v>
      </c>
      <c r="K52" s="139">
        <v>262</v>
      </c>
      <c r="L52" s="139"/>
      <c r="M52" s="155">
        <v>372</v>
      </c>
      <c r="N52" s="146">
        <f t="shared" si="1"/>
        <v>12784</v>
      </c>
      <c r="O52" s="146">
        <f>INDEX(LMI!$G$2:$G$441,MATCH(Race!$A52,LMI!$B$2:$B$441,0))</f>
        <v>11865</v>
      </c>
      <c r="P52" s="146">
        <f t="shared" si="4"/>
        <v>11070</v>
      </c>
      <c r="Q52" s="146">
        <f t="shared" si="4"/>
        <v>93</v>
      </c>
      <c r="R52" s="146">
        <f t="shared" si="4"/>
        <v>98</v>
      </c>
      <c r="S52" s="146">
        <f t="shared" si="4"/>
        <v>0</v>
      </c>
      <c r="T52" s="146">
        <f t="shared" si="4"/>
        <v>0</v>
      </c>
      <c r="U52" s="146">
        <f t="shared" si="4"/>
        <v>324</v>
      </c>
      <c r="V52" s="146">
        <f t="shared" si="4"/>
        <v>0</v>
      </c>
      <c r="W52" s="146">
        <f t="shared" si="4"/>
        <v>0</v>
      </c>
      <c r="X52" s="146">
        <f t="shared" si="4"/>
        <v>37</v>
      </c>
      <c r="Y52" s="146">
        <f t="shared" si="4"/>
        <v>243</v>
      </c>
      <c r="AA52" s="146">
        <f t="shared" si="3"/>
        <v>345</v>
      </c>
    </row>
    <row r="53" spans="1:27" x14ac:dyDescent="0.3">
      <c r="A53" s="1" t="s">
        <v>58</v>
      </c>
      <c r="B53" s="139">
        <v>30956</v>
      </c>
      <c r="C53" s="139">
        <v>2052</v>
      </c>
      <c r="D53" s="139">
        <v>228</v>
      </c>
      <c r="E53" s="139">
        <v>28</v>
      </c>
      <c r="F53" s="139">
        <v>0</v>
      </c>
      <c r="G53" s="139">
        <v>463</v>
      </c>
      <c r="H53" s="139">
        <v>17</v>
      </c>
      <c r="I53" s="139">
        <v>61</v>
      </c>
      <c r="J53" s="139">
        <v>732</v>
      </c>
      <c r="K53" s="139">
        <v>1080</v>
      </c>
      <c r="L53" s="139"/>
      <c r="M53" s="155">
        <v>1393</v>
      </c>
      <c r="N53" s="146">
        <f t="shared" si="1"/>
        <v>35617</v>
      </c>
      <c r="O53" s="146">
        <f>INDEX(LMI!$G$2:$G$441,MATCH(Race!$A53,LMI!$B$2:$B$441,0))</f>
        <v>33760</v>
      </c>
      <c r="P53" s="146">
        <f t="shared" si="4"/>
        <v>29342</v>
      </c>
      <c r="Q53" s="146">
        <f t="shared" si="4"/>
        <v>1945</v>
      </c>
      <c r="R53" s="146">
        <f t="shared" si="4"/>
        <v>216</v>
      </c>
      <c r="S53" s="146">
        <f t="shared" si="4"/>
        <v>27</v>
      </c>
      <c r="T53" s="146">
        <f t="shared" si="4"/>
        <v>0</v>
      </c>
      <c r="U53" s="146">
        <f t="shared" si="4"/>
        <v>439</v>
      </c>
      <c r="V53" s="146">
        <f t="shared" si="4"/>
        <v>16</v>
      </c>
      <c r="W53" s="146">
        <f t="shared" si="4"/>
        <v>58</v>
      </c>
      <c r="X53" s="146">
        <f t="shared" si="4"/>
        <v>694</v>
      </c>
      <c r="Y53" s="146">
        <f t="shared" si="4"/>
        <v>1024</v>
      </c>
      <c r="AA53" s="146">
        <f t="shared" si="3"/>
        <v>1320</v>
      </c>
    </row>
    <row r="54" spans="1:27" x14ac:dyDescent="0.3">
      <c r="A54" s="1" t="s">
        <v>59</v>
      </c>
      <c r="B54" s="139">
        <v>50404</v>
      </c>
      <c r="C54" s="139">
        <v>787</v>
      </c>
      <c r="D54" s="139">
        <v>528</v>
      </c>
      <c r="E54" s="139">
        <v>39</v>
      </c>
      <c r="F54" s="139">
        <v>0</v>
      </c>
      <c r="G54" s="139">
        <v>460</v>
      </c>
      <c r="H54" s="139">
        <v>6</v>
      </c>
      <c r="I54" s="139">
        <v>98</v>
      </c>
      <c r="J54" s="139">
        <v>308</v>
      </c>
      <c r="K54" s="139">
        <v>4366</v>
      </c>
      <c r="L54" s="139"/>
      <c r="M54" s="155">
        <v>5708</v>
      </c>
      <c r="N54" s="146">
        <f t="shared" si="1"/>
        <v>56996</v>
      </c>
      <c r="O54" s="146">
        <f>INDEX(LMI!$G$2:$G$441,MATCH(Race!$A54,LMI!$B$2:$B$441,0))</f>
        <v>52770</v>
      </c>
      <c r="P54" s="146">
        <f t="shared" si="4"/>
        <v>46667</v>
      </c>
      <c r="Q54" s="146">
        <f t="shared" si="4"/>
        <v>729</v>
      </c>
      <c r="R54" s="146">
        <f t="shared" si="4"/>
        <v>489</v>
      </c>
      <c r="S54" s="146">
        <f t="shared" si="4"/>
        <v>36</v>
      </c>
      <c r="T54" s="146">
        <f t="shared" si="4"/>
        <v>0</v>
      </c>
      <c r="U54" s="146">
        <f t="shared" si="4"/>
        <v>426</v>
      </c>
      <c r="V54" s="146">
        <f t="shared" si="4"/>
        <v>6</v>
      </c>
      <c r="W54" s="146">
        <f t="shared" si="4"/>
        <v>91</v>
      </c>
      <c r="X54" s="146">
        <f t="shared" si="4"/>
        <v>285</v>
      </c>
      <c r="Y54" s="146">
        <f t="shared" si="4"/>
        <v>4042</v>
      </c>
      <c r="AA54" s="146">
        <f t="shared" si="3"/>
        <v>5285</v>
      </c>
    </row>
    <row r="55" spans="1:27" x14ac:dyDescent="0.3">
      <c r="A55" s="1" t="s">
        <v>62</v>
      </c>
      <c r="B55" s="139">
        <v>23300</v>
      </c>
      <c r="C55" s="139">
        <v>216</v>
      </c>
      <c r="D55" s="139">
        <v>12</v>
      </c>
      <c r="E55" s="139">
        <v>17</v>
      </c>
      <c r="F55" s="139">
        <v>0</v>
      </c>
      <c r="G55" s="139">
        <v>224</v>
      </c>
      <c r="H55" s="139">
        <v>0</v>
      </c>
      <c r="I55" s="139">
        <v>108</v>
      </c>
      <c r="J55" s="139">
        <v>394</v>
      </c>
      <c r="K55" s="139">
        <v>1522</v>
      </c>
      <c r="L55" s="139"/>
      <c r="M55" s="155">
        <v>1751</v>
      </c>
      <c r="N55" s="146">
        <f t="shared" si="1"/>
        <v>25793</v>
      </c>
      <c r="O55" s="146">
        <f>INDEX(LMI!$G$2:$G$441,MATCH(Race!$A55,LMI!$B$2:$B$441,0))</f>
        <v>23815</v>
      </c>
      <c r="P55" s="146">
        <f t="shared" si="4"/>
        <v>21513</v>
      </c>
      <c r="Q55" s="146">
        <f t="shared" si="4"/>
        <v>199</v>
      </c>
      <c r="R55" s="146">
        <f t="shared" si="4"/>
        <v>11</v>
      </c>
      <c r="S55" s="146">
        <f t="shared" si="4"/>
        <v>16</v>
      </c>
      <c r="T55" s="146">
        <f t="shared" si="4"/>
        <v>0</v>
      </c>
      <c r="U55" s="146">
        <f t="shared" si="4"/>
        <v>207</v>
      </c>
      <c r="V55" s="146">
        <f t="shared" si="4"/>
        <v>0</v>
      </c>
      <c r="W55" s="146">
        <f t="shared" si="4"/>
        <v>100</v>
      </c>
      <c r="X55" s="146">
        <f t="shared" si="4"/>
        <v>364</v>
      </c>
      <c r="Y55" s="146">
        <f t="shared" si="4"/>
        <v>1405</v>
      </c>
      <c r="AA55" s="146">
        <f t="shared" si="3"/>
        <v>1617</v>
      </c>
    </row>
    <row r="56" spans="1:27" x14ac:dyDescent="0.3">
      <c r="A56" s="1" t="s">
        <v>63</v>
      </c>
      <c r="B56" s="139">
        <v>53868</v>
      </c>
      <c r="C56" s="139">
        <v>36151</v>
      </c>
      <c r="D56" s="139">
        <v>998</v>
      </c>
      <c r="E56" s="139">
        <v>219</v>
      </c>
      <c r="F56" s="139">
        <v>87</v>
      </c>
      <c r="G56" s="139">
        <v>1204</v>
      </c>
      <c r="H56" s="139">
        <v>50</v>
      </c>
      <c r="I56" s="139">
        <v>349</v>
      </c>
      <c r="J56" s="139">
        <v>1019</v>
      </c>
      <c r="K56" s="139">
        <v>4900</v>
      </c>
      <c r="L56" s="139"/>
      <c r="M56" s="155">
        <v>4920</v>
      </c>
      <c r="N56" s="146">
        <f t="shared" si="1"/>
        <v>98845</v>
      </c>
      <c r="O56" s="146">
        <f>INDEX(LMI!$G$2:$G$441,MATCH(Race!$A56,LMI!$B$2:$B$441,0))</f>
        <v>93935</v>
      </c>
      <c r="P56" s="146">
        <f t="shared" si="4"/>
        <v>51192</v>
      </c>
      <c r="Q56" s="146">
        <f t="shared" si="4"/>
        <v>34355</v>
      </c>
      <c r="R56" s="146">
        <f t="shared" si="4"/>
        <v>948</v>
      </c>
      <c r="S56" s="146">
        <f t="shared" si="4"/>
        <v>208</v>
      </c>
      <c r="T56" s="146">
        <f t="shared" si="4"/>
        <v>83</v>
      </c>
      <c r="U56" s="146">
        <f t="shared" si="4"/>
        <v>1144</v>
      </c>
      <c r="V56" s="146">
        <f t="shared" si="4"/>
        <v>48</v>
      </c>
      <c r="W56" s="146">
        <f t="shared" si="4"/>
        <v>332</v>
      </c>
      <c r="X56" s="146">
        <f t="shared" si="4"/>
        <v>968</v>
      </c>
      <c r="Y56" s="146">
        <f t="shared" si="4"/>
        <v>4657</v>
      </c>
      <c r="AA56" s="146">
        <f t="shared" si="3"/>
        <v>4676</v>
      </c>
    </row>
    <row r="57" spans="1:27" x14ac:dyDescent="0.3">
      <c r="A57" s="1" t="s">
        <v>64</v>
      </c>
      <c r="B57" s="139">
        <v>26483</v>
      </c>
      <c r="C57" s="139">
        <v>817</v>
      </c>
      <c r="D57" s="139">
        <v>90</v>
      </c>
      <c r="E57" s="139">
        <v>34</v>
      </c>
      <c r="F57" s="139">
        <v>0</v>
      </c>
      <c r="G57" s="139">
        <v>278</v>
      </c>
      <c r="H57" s="139">
        <v>0</v>
      </c>
      <c r="I57" s="139">
        <v>12</v>
      </c>
      <c r="J57" s="139">
        <v>496</v>
      </c>
      <c r="K57" s="139">
        <v>800</v>
      </c>
      <c r="L57" s="139"/>
      <c r="M57" s="155">
        <v>672</v>
      </c>
      <c r="N57" s="146">
        <f t="shared" si="1"/>
        <v>29010</v>
      </c>
      <c r="O57" s="146">
        <f>INDEX(LMI!$G$2:$G$441,MATCH(Race!$A57,LMI!$B$2:$B$441,0))</f>
        <v>28355</v>
      </c>
      <c r="P57" s="146">
        <f t="shared" si="4"/>
        <v>25885</v>
      </c>
      <c r="Q57" s="146">
        <f t="shared" si="4"/>
        <v>799</v>
      </c>
      <c r="R57" s="146">
        <f t="shared" si="4"/>
        <v>88</v>
      </c>
      <c r="S57" s="146">
        <f t="shared" si="4"/>
        <v>33</v>
      </c>
      <c r="T57" s="146">
        <f t="shared" si="4"/>
        <v>0</v>
      </c>
      <c r="U57" s="146">
        <f t="shared" si="4"/>
        <v>272</v>
      </c>
      <c r="V57" s="146">
        <f t="shared" si="4"/>
        <v>0</v>
      </c>
      <c r="W57" s="146">
        <f t="shared" si="4"/>
        <v>12</v>
      </c>
      <c r="X57" s="146">
        <f t="shared" si="4"/>
        <v>485</v>
      </c>
      <c r="Y57" s="146">
        <f t="shared" si="4"/>
        <v>782</v>
      </c>
      <c r="AA57" s="146">
        <f t="shared" si="3"/>
        <v>657</v>
      </c>
    </row>
    <row r="58" spans="1:27" x14ac:dyDescent="0.3">
      <c r="A58" s="1" t="s">
        <v>65</v>
      </c>
      <c r="B58" s="139">
        <v>30905</v>
      </c>
      <c r="C58" s="139">
        <v>1447</v>
      </c>
      <c r="D58" s="139">
        <v>234</v>
      </c>
      <c r="E58" s="139">
        <v>79</v>
      </c>
      <c r="F58" s="139">
        <v>0</v>
      </c>
      <c r="G58" s="139">
        <v>233</v>
      </c>
      <c r="H58" s="139">
        <v>207</v>
      </c>
      <c r="I58" s="139">
        <v>59</v>
      </c>
      <c r="J58" s="139">
        <v>919</v>
      </c>
      <c r="K58" s="139">
        <v>1193</v>
      </c>
      <c r="L58" s="139"/>
      <c r="M58" s="155">
        <v>2402</v>
      </c>
      <c r="N58" s="146">
        <f t="shared" si="1"/>
        <v>35276</v>
      </c>
      <c r="O58" s="146">
        <f>INDEX(LMI!$G$2:$G$441,MATCH(Race!$A58,LMI!$B$2:$B$441,0))</f>
        <v>33260</v>
      </c>
      <c r="P58" s="146">
        <f t="shared" si="4"/>
        <v>29139</v>
      </c>
      <c r="Q58" s="146">
        <f t="shared" si="4"/>
        <v>1364</v>
      </c>
      <c r="R58" s="146">
        <f t="shared" si="4"/>
        <v>221</v>
      </c>
      <c r="S58" s="146">
        <f t="shared" si="4"/>
        <v>74</v>
      </c>
      <c r="T58" s="146">
        <f t="shared" si="4"/>
        <v>0</v>
      </c>
      <c r="U58" s="146">
        <f t="shared" si="4"/>
        <v>220</v>
      </c>
      <c r="V58" s="146">
        <f t="shared" si="4"/>
        <v>195</v>
      </c>
      <c r="W58" s="146">
        <f t="shared" si="4"/>
        <v>56</v>
      </c>
      <c r="X58" s="146">
        <f t="shared" si="4"/>
        <v>866</v>
      </c>
      <c r="Y58" s="146">
        <f t="shared" si="4"/>
        <v>1125</v>
      </c>
      <c r="AA58" s="146">
        <f t="shared" si="3"/>
        <v>2265</v>
      </c>
    </row>
    <row r="59" spans="1:27" x14ac:dyDescent="0.3">
      <c r="A59" s="1" t="s">
        <v>66</v>
      </c>
      <c r="B59" s="139">
        <v>83962</v>
      </c>
      <c r="C59" s="139">
        <v>11099</v>
      </c>
      <c r="D59" s="139">
        <v>999</v>
      </c>
      <c r="E59" s="139">
        <v>286</v>
      </c>
      <c r="F59" s="139">
        <v>13</v>
      </c>
      <c r="G59" s="139">
        <v>777</v>
      </c>
      <c r="H59" s="139">
        <v>32</v>
      </c>
      <c r="I59" s="139">
        <v>349</v>
      </c>
      <c r="J59" s="139">
        <v>2269</v>
      </c>
      <c r="K59" s="139">
        <v>5069</v>
      </c>
      <c r="L59" s="139"/>
      <c r="M59" s="155">
        <v>8178</v>
      </c>
      <c r="N59" s="146">
        <f t="shared" si="1"/>
        <v>104855</v>
      </c>
      <c r="O59" s="146">
        <f>INDEX(LMI!$G$2:$G$441,MATCH(Race!$A59,LMI!$B$2:$B$441,0))</f>
        <v>93400</v>
      </c>
      <c r="P59" s="146">
        <f t="shared" si="4"/>
        <v>74789</v>
      </c>
      <c r="Q59" s="146">
        <f t="shared" si="4"/>
        <v>9886</v>
      </c>
      <c r="R59" s="146">
        <f t="shared" si="4"/>
        <v>890</v>
      </c>
      <c r="S59" s="146">
        <f t="shared" si="4"/>
        <v>255</v>
      </c>
      <c r="T59" s="146">
        <f t="shared" si="4"/>
        <v>12</v>
      </c>
      <c r="U59" s="146">
        <f t="shared" si="4"/>
        <v>692</v>
      </c>
      <c r="V59" s="146">
        <f t="shared" si="4"/>
        <v>29</v>
      </c>
      <c r="W59" s="146">
        <f t="shared" si="4"/>
        <v>311</v>
      </c>
      <c r="X59" s="146">
        <f t="shared" si="4"/>
        <v>2021</v>
      </c>
      <c r="Y59" s="146">
        <f t="shared" si="4"/>
        <v>4515</v>
      </c>
      <c r="AA59" s="146">
        <f t="shared" si="3"/>
        <v>7285</v>
      </c>
    </row>
    <row r="60" spans="1:27" x14ac:dyDescent="0.3">
      <c r="A60" s="1" t="s">
        <v>60</v>
      </c>
      <c r="B60" s="139">
        <v>48323</v>
      </c>
      <c r="C60" s="139">
        <v>1699</v>
      </c>
      <c r="D60" s="139">
        <v>433</v>
      </c>
      <c r="E60" s="139">
        <v>32</v>
      </c>
      <c r="F60" s="139">
        <v>0</v>
      </c>
      <c r="G60" s="139">
        <v>631</v>
      </c>
      <c r="H60" s="139">
        <v>0</v>
      </c>
      <c r="I60" s="139">
        <v>83</v>
      </c>
      <c r="J60" s="139">
        <v>902</v>
      </c>
      <c r="K60" s="139">
        <v>2032</v>
      </c>
      <c r="L60" s="139"/>
      <c r="M60" s="155">
        <v>2369</v>
      </c>
      <c r="N60" s="146">
        <f t="shared" si="1"/>
        <v>54135</v>
      </c>
      <c r="O60" s="146">
        <f>INDEX(LMI!$G$2:$G$441,MATCH(Race!$A60,LMI!$B$2:$B$441,0))</f>
        <v>52140</v>
      </c>
      <c r="P60" s="146">
        <f t="shared" si="4"/>
        <v>46542</v>
      </c>
      <c r="Q60" s="146">
        <f t="shared" si="4"/>
        <v>1636</v>
      </c>
      <c r="R60" s="146">
        <f t="shared" si="4"/>
        <v>417</v>
      </c>
      <c r="S60" s="146">
        <f t="shared" si="4"/>
        <v>31</v>
      </c>
      <c r="T60" s="146">
        <f t="shared" si="4"/>
        <v>0</v>
      </c>
      <c r="U60" s="146">
        <f t="shared" si="4"/>
        <v>608</v>
      </c>
      <c r="V60" s="146">
        <f t="shared" si="4"/>
        <v>0</v>
      </c>
      <c r="W60" s="146">
        <f t="shared" si="4"/>
        <v>80</v>
      </c>
      <c r="X60" s="146">
        <f t="shared" si="4"/>
        <v>869</v>
      </c>
      <c r="Y60" s="146">
        <f t="shared" si="4"/>
        <v>1957</v>
      </c>
      <c r="AA60" s="146">
        <f t="shared" si="3"/>
        <v>2282</v>
      </c>
    </row>
    <row r="61" spans="1:27" x14ac:dyDescent="0.3">
      <c r="A61" s="1" t="s">
        <v>61</v>
      </c>
      <c r="B61" s="139">
        <v>23579</v>
      </c>
      <c r="C61" s="139">
        <v>1363</v>
      </c>
      <c r="D61" s="139">
        <v>120</v>
      </c>
      <c r="E61" s="139">
        <v>66</v>
      </c>
      <c r="F61" s="139">
        <v>0</v>
      </c>
      <c r="G61" s="139">
        <v>177</v>
      </c>
      <c r="H61" s="139">
        <v>16</v>
      </c>
      <c r="I61" s="139">
        <v>29</v>
      </c>
      <c r="J61" s="139">
        <v>485</v>
      </c>
      <c r="K61" s="139">
        <v>98</v>
      </c>
      <c r="L61" s="139"/>
      <c r="M61" s="155">
        <v>520</v>
      </c>
      <c r="N61" s="146">
        <f t="shared" si="1"/>
        <v>25933</v>
      </c>
      <c r="O61" s="146">
        <f>INDEX(LMI!$G$2:$G$441,MATCH(Race!$A61,LMI!$B$2:$B$441,0))</f>
        <v>25470</v>
      </c>
      <c r="P61" s="146">
        <f t="shared" si="4"/>
        <v>23158</v>
      </c>
      <c r="Q61" s="146">
        <f t="shared" si="4"/>
        <v>1339</v>
      </c>
      <c r="R61" s="146">
        <f t="shared" si="4"/>
        <v>118</v>
      </c>
      <c r="S61" s="146">
        <f t="shared" si="4"/>
        <v>65</v>
      </c>
      <c r="T61" s="146">
        <f t="shared" si="4"/>
        <v>0</v>
      </c>
      <c r="U61" s="146">
        <f t="shared" si="4"/>
        <v>174</v>
      </c>
      <c r="V61" s="146">
        <f t="shared" si="4"/>
        <v>16</v>
      </c>
      <c r="W61" s="146">
        <f t="shared" si="4"/>
        <v>28</v>
      </c>
      <c r="X61" s="146">
        <f t="shared" si="4"/>
        <v>476</v>
      </c>
      <c r="Y61" s="146">
        <f t="shared" si="4"/>
        <v>96</v>
      </c>
      <c r="AA61" s="146">
        <f t="shared" si="3"/>
        <v>511</v>
      </c>
    </row>
    <row r="62" spans="1:27" x14ac:dyDescent="0.3">
      <c r="A62" s="1" t="s">
        <v>67</v>
      </c>
      <c r="B62" s="139">
        <v>11865</v>
      </c>
      <c r="C62" s="139">
        <v>304</v>
      </c>
      <c r="D62" s="139">
        <v>63</v>
      </c>
      <c r="E62" s="139">
        <v>25</v>
      </c>
      <c r="F62" s="139">
        <v>0</v>
      </c>
      <c r="G62" s="139">
        <v>180</v>
      </c>
      <c r="H62" s="139">
        <v>0</v>
      </c>
      <c r="I62" s="139">
        <v>105</v>
      </c>
      <c r="J62" s="139">
        <v>71</v>
      </c>
      <c r="K62" s="139">
        <v>463</v>
      </c>
      <c r="L62" s="139"/>
      <c r="M62" s="155">
        <v>131</v>
      </c>
      <c r="N62" s="146">
        <f t="shared" si="1"/>
        <v>13076</v>
      </c>
      <c r="O62" s="146">
        <f>INDEX(LMI!$G$2:$G$441,MATCH(Race!$A62,LMI!$B$2:$B$441,0))</f>
        <v>12130</v>
      </c>
      <c r="P62" s="146">
        <f t="shared" si="4"/>
        <v>11007</v>
      </c>
      <c r="Q62" s="146">
        <f t="shared" si="4"/>
        <v>282</v>
      </c>
      <c r="R62" s="146">
        <f t="shared" si="4"/>
        <v>58</v>
      </c>
      <c r="S62" s="146">
        <f t="shared" si="4"/>
        <v>23</v>
      </c>
      <c r="T62" s="146">
        <f t="shared" si="4"/>
        <v>0</v>
      </c>
      <c r="U62" s="146">
        <f t="shared" si="4"/>
        <v>167</v>
      </c>
      <c r="V62" s="146">
        <f t="shared" si="4"/>
        <v>0</v>
      </c>
      <c r="W62" s="146">
        <f t="shared" si="4"/>
        <v>97</v>
      </c>
      <c r="X62" s="146">
        <f t="shared" si="4"/>
        <v>66</v>
      </c>
      <c r="Y62" s="146">
        <f t="shared" si="4"/>
        <v>430</v>
      </c>
      <c r="AA62" s="146">
        <f t="shared" si="3"/>
        <v>122</v>
      </c>
    </row>
    <row r="63" spans="1:27" x14ac:dyDescent="0.3">
      <c r="A63" s="1" t="s">
        <v>68</v>
      </c>
      <c r="B63" s="139">
        <v>41881</v>
      </c>
      <c r="C63" s="139">
        <v>870</v>
      </c>
      <c r="D63" s="139">
        <v>202</v>
      </c>
      <c r="E63" s="139">
        <v>145</v>
      </c>
      <c r="F63" s="139">
        <v>0</v>
      </c>
      <c r="G63" s="139">
        <v>579</v>
      </c>
      <c r="H63" s="139">
        <v>22</v>
      </c>
      <c r="I63" s="139">
        <v>60</v>
      </c>
      <c r="J63" s="139">
        <v>309</v>
      </c>
      <c r="K63" s="139">
        <v>2986</v>
      </c>
      <c r="L63" s="139"/>
      <c r="M63" s="155">
        <v>2095</v>
      </c>
      <c r="N63" s="146">
        <f t="shared" si="1"/>
        <v>47054</v>
      </c>
      <c r="O63" s="146">
        <f>INDEX(LMI!$G$2:$G$441,MATCH(Race!$A63,LMI!$B$2:$B$441,0))</f>
        <v>45830</v>
      </c>
      <c r="P63" s="146">
        <f t="shared" si="4"/>
        <v>40792</v>
      </c>
      <c r="Q63" s="146">
        <f t="shared" si="4"/>
        <v>847</v>
      </c>
      <c r="R63" s="146">
        <f t="shared" si="4"/>
        <v>197</v>
      </c>
      <c r="S63" s="146">
        <f t="shared" si="4"/>
        <v>141</v>
      </c>
      <c r="T63" s="146">
        <f t="shared" si="4"/>
        <v>0</v>
      </c>
      <c r="U63" s="146">
        <f t="shared" si="4"/>
        <v>564</v>
      </c>
      <c r="V63" s="146">
        <f t="shared" si="4"/>
        <v>21</v>
      </c>
      <c r="W63" s="146">
        <f t="shared" si="4"/>
        <v>58</v>
      </c>
      <c r="X63" s="146">
        <f t="shared" si="4"/>
        <v>301</v>
      </c>
      <c r="Y63" s="146">
        <f t="shared" si="4"/>
        <v>2908</v>
      </c>
      <c r="AA63" s="146">
        <f t="shared" si="3"/>
        <v>2041</v>
      </c>
    </row>
    <row r="64" spans="1:27" x14ac:dyDescent="0.3">
      <c r="A64" s="1" t="s">
        <v>69</v>
      </c>
      <c r="B64" s="139">
        <v>146530</v>
      </c>
      <c r="C64" s="139">
        <v>45621</v>
      </c>
      <c r="D64" s="139">
        <v>5703</v>
      </c>
      <c r="E64" s="139">
        <v>757</v>
      </c>
      <c r="F64" s="139">
        <v>608</v>
      </c>
      <c r="G64" s="139">
        <v>1710</v>
      </c>
      <c r="H64" s="139">
        <v>1201</v>
      </c>
      <c r="I64" s="139">
        <v>2225</v>
      </c>
      <c r="J64" s="139">
        <v>6374</v>
      </c>
      <c r="K64" s="139">
        <v>17228</v>
      </c>
      <c r="L64" s="139"/>
      <c r="M64" s="155">
        <v>25020</v>
      </c>
      <c r="N64" s="146">
        <f t="shared" si="1"/>
        <v>227957</v>
      </c>
      <c r="O64" s="146">
        <f>INDEX(LMI!$G$2:$G$441,MATCH(Race!$A64,LMI!$B$2:$B$441,0))</f>
        <v>201105</v>
      </c>
      <c r="P64" s="146">
        <f t="shared" si="4"/>
        <v>129270</v>
      </c>
      <c r="Q64" s="146">
        <f t="shared" si="4"/>
        <v>40247</v>
      </c>
      <c r="R64" s="146">
        <f t="shared" si="4"/>
        <v>5031</v>
      </c>
      <c r="S64" s="146">
        <f t="shared" si="4"/>
        <v>668</v>
      </c>
      <c r="T64" s="146">
        <f t="shared" si="4"/>
        <v>536</v>
      </c>
      <c r="U64" s="146">
        <f t="shared" si="4"/>
        <v>1509</v>
      </c>
      <c r="V64" s="146">
        <f t="shared" si="4"/>
        <v>1060</v>
      </c>
      <c r="W64" s="146">
        <f t="shared" si="4"/>
        <v>1963</v>
      </c>
      <c r="X64" s="146">
        <f t="shared" si="4"/>
        <v>5623</v>
      </c>
      <c r="Y64" s="146">
        <f t="shared" si="4"/>
        <v>15199</v>
      </c>
      <c r="AA64" s="146">
        <f t="shared" si="3"/>
        <v>22073</v>
      </c>
    </row>
    <row r="65" spans="1:27" x14ac:dyDescent="0.3">
      <c r="A65" s="1" t="s">
        <v>70</v>
      </c>
      <c r="B65" s="139">
        <v>6096</v>
      </c>
      <c r="C65" s="139">
        <v>195</v>
      </c>
      <c r="D65" s="139">
        <v>27</v>
      </c>
      <c r="E65" s="139">
        <v>26</v>
      </c>
      <c r="F65" s="139">
        <v>1</v>
      </c>
      <c r="G65" s="139">
        <v>74</v>
      </c>
      <c r="H65" s="139">
        <v>0</v>
      </c>
      <c r="I65" s="139">
        <v>21</v>
      </c>
      <c r="J65" s="139">
        <v>47</v>
      </c>
      <c r="K65" s="139">
        <v>124</v>
      </c>
      <c r="L65" s="139"/>
      <c r="M65" s="155">
        <v>109</v>
      </c>
      <c r="N65" s="146">
        <f t="shared" si="1"/>
        <v>6611</v>
      </c>
      <c r="O65" s="146">
        <f>INDEX(LMI!$G$2:$G$441,MATCH(Race!$A65,LMI!$B$2:$B$441,0))</f>
        <v>6325</v>
      </c>
      <c r="P65" s="146">
        <f t="shared" si="4"/>
        <v>5832</v>
      </c>
      <c r="Q65" s="146">
        <f t="shared" si="4"/>
        <v>187</v>
      </c>
      <c r="R65" s="146">
        <f t="shared" si="4"/>
        <v>26</v>
      </c>
      <c r="S65" s="146">
        <f t="shared" si="4"/>
        <v>25</v>
      </c>
      <c r="T65" s="146">
        <f t="shared" si="4"/>
        <v>1</v>
      </c>
      <c r="U65" s="146">
        <f t="shared" si="4"/>
        <v>71</v>
      </c>
      <c r="V65" s="146">
        <f t="shared" si="4"/>
        <v>0</v>
      </c>
      <c r="W65" s="146">
        <f t="shared" si="4"/>
        <v>20</v>
      </c>
      <c r="X65" s="146">
        <f t="shared" si="4"/>
        <v>45</v>
      </c>
      <c r="Y65" s="146">
        <f t="shared" si="4"/>
        <v>119</v>
      </c>
      <c r="AA65" s="146">
        <f t="shared" si="3"/>
        <v>104</v>
      </c>
    </row>
    <row r="66" spans="1:27" x14ac:dyDescent="0.3">
      <c r="A66" s="1" t="s">
        <v>71</v>
      </c>
      <c r="B66" s="139">
        <v>19625</v>
      </c>
      <c r="C66" s="139">
        <v>974</v>
      </c>
      <c r="D66" s="139">
        <v>42</v>
      </c>
      <c r="E66" s="139">
        <v>18</v>
      </c>
      <c r="F66" s="139">
        <v>5</v>
      </c>
      <c r="G66" s="139">
        <v>220</v>
      </c>
      <c r="H66" s="139">
        <v>2</v>
      </c>
      <c r="I66" s="139">
        <v>8</v>
      </c>
      <c r="J66" s="139">
        <v>16</v>
      </c>
      <c r="K66" s="139">
        <v>283</v>
      </c>
      <c r="L66" s="139"/>
      <c r="M66" s="155">
        <v>378</v>
      </c>
      <c r="N66" s="146">
        <f t="shared" si="1"/>
        <v>21193</v>
      </c>
      <c r="O66" s="146">
        <f>INDEX(LMI!$G$2:$G$441,MATCH(Race!$A66,LMI!$B$2:$B$441,0))</f>
        <v>18715</v>
      </c>
      <c r="P66" s="146">
        <f t="shared" si="4"/>
        <v>17330</v>
      </c>
      <c r="Q66" s="146">
        <f t="shared" si="4"/>
        <v>860</v>
      </c>
      <c r="R66" s="146">
        <f t="shared" si="4"/>
        <v>37</v>
      </c>
      <c r="S66" s="146">
        <f t="shared" si="4"/>
        <v>16</v>
      </c>
      <c r="T66" s="146">
        <f t="shared" si="4"/>
        <v>4</v>
      </c>
      <c r="U66" s="146">
        <f t="shared" si="4"/>
        <v>194</v>
      </c>
      <c r="V66" s="146">
        <f t="shared" si="4"/>
        <v>2</v>
      </c>
      <c r="W66" s="146">
        <f t="shared" si="4"/>
        <v>7</v>
      </c>
      <c r="X66" s="146">
        <f t="shared" si="4"/>
        <v>14</v>
      </c>
      <c r="Y66" s="146">
        <f t="shared" si="4"/>
        <v>250</v>
      </c>
      <c r="AA66" s="146">
        <f t="shared" si="3"/>
        <v>334</v>
      </c>
    </row>
    <row r="67" spans="1:27" x14ac:dyDescent="0.3">
      <c r="A67" s="1" t="s">
        <v>72</v>
      </c>
      <c r="B67" s="139">
        <v>24503</v>
      </c>
      <c r="C67" s="139">
        <v>3226</v>
      </c>
      <c r="D67" s="139">
        <v>69</v>
      </c>
      <c r="E67" s="139">
        <v>34</v>
      </c>
      <c r="F67" s="139">
        <v>40</v>
      </c>
      <c r="G67" s="139">
        <v>170</v>
      </c>
      <c r="H67" s="139">
        <v>5</v>
      </c>
      <c r="I67" s="139">
        <v>86</v>
      </c>
      <c r="J67" s="139">
        <v>340</v>
      </c>
      <c r="K67" s="139">
        <v>2097</v>
      </c>
      <c r="L67" s="139"/>
      <c r="M67" s="155">
        <v>1614</v>
      </c>
      <c r="N67" s="146">
        <f t="shared" ref="N67:N130" si="5">SUM(B67:K67)</f>
        <v>30570</v>
      </c>
      <c r="O67" s="146">
        <f>INDEX(LMI!$G$2:$G$441,MATCH(Race!$A67,LMI!$B$2:$B$441,0))</f>
        <v>29865</v>
      </c>
      <c r="P67" s="146">
        <f t="shared" si="4"/>
        <v>23938</v>
      </c>
      <c r="Q67" s="146">
        <f t="shared" si="4"/>
        <v>3152</v>
      </c>
      <c r="R67" s="146">
        <f t="shared" si="4"/>
        <v>67</v>
      </c>
      <c r="S67" s="146">
        <f t="shared" si="4"/>
        <v>33</v>
      </c>
      <c r="T67" s="146">
        <f t="shared" si="4"/>
        <v>39</v>
      </c>
      <c r="U67" s="146">
        <f t="shared" ref="U67:Y117" si="6">ROUND(($O67/$N67)*G67,0)</f>
        <v>166</v>
      </c>
      <c r="V67" s="146">
        <f t="shared" si="6"/>
        <v>5</v>
      </c>
      <c r="W67" s="146">
        <f t="shared" si="6"/>
        <v>84</v>
      </c>
      <c r="X67" s="146">
        <f t="shared" si="6"/>
        <v>332</v>
      </c>
      <c r="Y67" s="146">
        <f t="shared" si="6"/>
        <v>2049</v>
      </c>
      <c r="AA67" s="146">
        <f t="shared" si="3"/>
        <v>1577</v>
      </c>
    </row>
    <row r="68" spans="1:27" x14ac:dyDescent="0.3">
      <c r="A68" s="1" t="s">
        <v>73</v>
      </c>
      <c r="B68" s="139">
        <v>21879</v>
      </c>
      <c r="C68" s="139">
        <v>314</v>
      </c>
      <c r="D68" s="139">
        <v>63</v>
      </c>
      <c r="E68" s="139">
        <v>19</v>
      </c>
      <c r="F68" s="139">
        <v>10</v>
      </c>
      <c r="G68" s="139">
        <v>189</v>
      </c>
      <c r="H68" s="139">
        <v>0</v>
      </c>
      <c r="I68" s="139">
        <v>0</v>
      </c>
      <c r="J68" s="139">
        <v>21</v>
      </c>
      <c r="K68" s="139">
        <v>312</v>
      </c>
      <c r="L68" s="139"/>
      <c r="M68" s="155">
        <v>454</v>
      </c>
      <c r="N68" s="146">
        <f t="shared" si="5"/>
        <v>22807</v>
      </c>
      <c r="O68" s="146">
        <f>INDEX(LMI!$G$2:$G$441,MATCH(Race!$A68,LMI!$B$2:$B$441,0))</f>
        <v>21860</v>
      </c>
      <c r="P68" s="146">
        <f t="shared" ref="P68:T118" si="7">ROUND(($O68/$N68)*B68,0)</f>
        <v>20971</v>
      </c>
      <c r="Q68" s="146">
        <f t="shared" si="7"/>
        <v>301</v>
      </c>
      <c r="R68" s="146">
        <f t="shared" si="7"/>
        <v>60</v>
      </c>
      <c r="S68" s="146">
        <f t="shared" si="7"/>
        <v>18</v>
      </c>
      <c r="T68" s="146">
        <f t="shared" si="7"/>
        <v>10</v>
      </c>
      <c r="U68" s="146">
        <f t="shared" si="6"/>
        <v>181</v>
      </c>
      <c r="V68" s="146">
        <f t="shared" si="6"/>
        <v>0</v>
      </c>
      <c r="W68" s="146">
        <f t="shared" si="6"/>
        <v>0</v>
      </c>
      <c r="X68" s="146">
        <f t="shared" si="6"/>
        <v>20</v>
      </c>
      <c r="Y68" s="146">
        <f t="shared" si="6"/>
        <v>299</v>
      </c>
      <c r="AA68" s="146">
        <f t="shared" si="3"/>
        <v>435</v>
      </c>
    </row>
    <row r="69" spans="1:27" x14ac:dyDescent="0.3">
      <c r="A69" s="1" t="s">
        <v>74</v>
      </c>
      <c r="B69" s="139">
        <v>7896</v>
      </c>
      <c r="C69" s="139">
        <v>43</v>
      </c>
      <c r="D69" s="139">
        <v>108</v>
      </c>
      <c r="E69" s="139">
        <v>46</v>
      </c>
      <c r="F69" s="139">
        <v>0</v>
      </c>
      <c r="G69" s="139">
        <v>81</v>
      </c>
      <c r="H69" s="139">
        <v>0</v>
      </c>
      <c r="I69" s="139">
        <v>34</v>
      </c>
      <c r="J69" s="139">
        <v>167</v>
      </c>
      <c r="K69" s="139">
        <v>186</v>
      </c>
      <c r="L69" s="139"/>
      <c r="M69" s="155">
        <v>243</v>
      </c>
      <c r="N69" s="146">
        <f t="shared" si="5"/>
        <v>8561</v>
      </c>
      <c r="O69" s="146">
        <f>INDEX(LMI!$G$2:$G$441,MATCH(Race!$A69,LMI!$B$2:$B$441,0))</f>
        <v>7860</v>
      </c>
      <c r="P69" s="146">
        <f t="shared" si="7"/>
        <v>7249</v>
      </c>
      <c r="Q69" s="146">
        <f t="shared" si="7"/>
        <v>39</v>
      </c>
      <c r="R69" s="146">
        <f t="shared" si="7"/>
        <v>99</v>
      </c>
      <c r="S69" s="146">
        <f t="shared" si="7"/>
        <v>42</v>
      </c>
      <c r="T69" s="146">
        <f t="shared" si="7"/>
        <v>0</v>
      </c>
      <c r="U69" s="146">
        <f t="shared" si="6"/>
        <v>74</v>
      </c>
      <c r="V69" s="146">
        <f t="shared" si="6"/>
        <v>0</v>
      </c>
      <c r="W69" s="146">
        <f t="shared" si="6"/>
        <v>31</v>
      </c>
      <c r="X69" s="146">
        <f t="shared" si="6"/>
        <v>153</v>
      </c>
      <c r="Y69" s="146">
        <f t="shared" si="6"/>
        <v>171</v>
      </c>
      <c r="AA69" s="146">
        <f t="shared" si="3"/>
        <v>223</v>
      </c>
    </row>
    <row r="70" spans="1:27" x14ac:dyDescent="0.3">
      <c r="A70" s="1" t="s">
        <v>75</v>
      </c>
      <c r="B70" s="139">
        <v>4858</v>
      </c>
      <c r="C70" s="139">
        <v>18</v>
      </c>
      <c r="D70" s="139">
        <v>0</v>
      </c>
      <c r="E70" s="139">
        <v>5</v>
      </c>
      <c r="F70" s="139">
        <v>0</v>
      </c>
      <c r="G70" s="139">
        <v>117</v>
      </c>
      <c r="H70" s="139">
        <v>0</v>
      </c>
      <c r="I70" s="139">
        <v>3</v>
      </c>
      <c r="J70" s="139">
        <v>13</v>
      </c>
      <c r="K70" s="139">
        <v>48</v>
      </c>
      <c r="L70" s="139"/>
      <c r="M70" s="155">
        <v>41</v>
      </c>
      <c r="N70" s="146">
        <f t="shared" si="5"/>
        <v>5062</v>
      </c>
      <c r="O70" s="146">
        <f>INDEX(LMI!$G$2:$G$441,MATCH(Race!$A70,LMI!$B$2:$B$441,0))</f>
        <v>4995</v>
      </c>
      <c r="P70" s="146">
        <f t="shared" si="7"/>
        <v>4794</v>
      </c>
      <c r="Q70" s="146">
        <f t="shared" si="7"/>
        <v>18</v>
      </c>
      <c r="R70" s="146">
        <f t="shared" si="7"/>
        <v>0</v>
      </c>
      <c r="S70" s="146">
        <f t="shared" si="7"/>
        <v>5</v>
      </c>
      <c r="T70" s="146">
        <f t="shared" si="7"/>
        <v>0</v>
      </c>
      <c r="U70" s="146">
        <f t="shared" si="6"/>
        <v>115</v>
      </c>
      <c r="V70" s="146">
        <f t="shared" si="6"/>
        <v>0</v>
      </c>
      <c r="W70" s="146">
        <f t="shared" si="6"/>
        <v>3</v>
      </c>
      <c r="X70" s="146">
        <f t="shared" si="6"/>
        <v>13</v>
      </c>
      <c r="Y70" s="146">
        <f t="shared" si="6"/>
        <v>47</v>
      </c>
      <c r="AA70" s="146">
        <f t="shared" si="3"/>
        <v>40</v>
      </c>
    </row>
    <row r="71" spans="1:27" x14ac:dyDescent="0.3">
      <c r="A71" s="1" t="s">
        <v>76</v>
      </c>
      <c r="B71" s="139">
        <v>16094</v>
      </c>
      <c r="C71" s="139">
        <v>144</v>
      </c>
      <c r="D71" s="139">
        <v>52</v>
      </c>
      <c r="E71" s="139">
        <v>18</v>
      </c>
      <c r="F71" s="139">
        <v>0</v>
      </c>
      <c r="G71" s="139">
        <v>208</v>
      </c>
      <c r="H71" s="139">
        <v>0</v>
      </c>
      <c r="I71" s="139">
        <v>23</v>
      </c>
      <c r="J71" s="139">
        <v>67</v>
      </c>
      <c r="K71" s="139">
        <v>1096</v>
      </c>
      <c r="L71" s="139"/>
      <c r="M71" s="155">
        <v>369</v>
      </c>
      <c r="N71" s="146">
        <f t="shared" si="5"/>
        <v>17702</v>
      </c>
      <c r="O71" s="146">
        <f>INDEX(LMI!$G$2:$G$441,MATCH(Race!$A71,LMI!$B$2:$B$441,0))</f>
        <v>16540</v>
      </c>
      <c r="P71" s="146">
        <f t="shared" si="7"/>
        <v>15038</v>
      </c>
      <c r="Q71" s="146">
        <f t="shared" si="7"/>
        <v>135</v>
      </c>
      <c r="R71" s="146">
        <f t="shared" si="7"/>
        <v>49</v>
      </c>
      <c r="S71" s="146">
        <f t="shared" si="7"/>
        <v>17</v>
      </c>
      <c r="T71" s="146">
        <f t="shared" si="7"/>
        <v>0</v>
      </c>
      <c r="U71" s="146">
        <f t="shared" si="6"/>
        <v>194</v>
      </c>
      <c r="V71" s="146">
        <f t="shared" si="6"/>
        <v>0</v>
      </c>
      <c r="W71" s="146">
        <f t="shared" si="6"/>
        <v>21</v>
      </c>
      <c r="X71" s="146">
        <f t="shared" si="6"/>
        <v>63</v>
      </c>
      <c r="Y71" s="146">
        <f t="shared" si="6"/>
        <v>1024</v>
      </c>
      <c r="AA71" s="146">
        <f t="shared" si="3"/>
        <v>345</v>
      </c>
    </row>
    <row r="72" spans="1:27" x14ac:dyDescent="0.3">
      <c r="A72" s="1" t="s">
        <v>77</v>
      </c>
      <c r="B72" s="139">
        <v>71391</v>
      </c>
      <c r="C72" s="139">
        <v>2016</v>
      </c>
      <c r="D72" s="139">
        <v>946</v>
      </c>
      <c r="E72" s="139">
        <v>406</v>
      </c>
      <c r="F72" s="139">
        <v>0</v>
      </c>
      <c r="G72" s="139">
        <v>576</v>
      </c>
      <c r="H72" s="139">
        <v>0</v>
      </c>
      <c r="I72" s="139">
        <v>349</v>
      </c>
      <c r="J72" s="139">
        <v>668</v>
      </c>
      <c r="K72" s="139">
        <v>5014</v>
      </c>
      <c r="L72" s="139"/>
      <c r="M72" s="155">
        <v>6538</v>
      </c>
      <c r="N72" s="146">
        <f t="shared" si="5"/>
        <v>81366</v>
      </c>
      <c r="O72" s="146">
        <f>INDEX(LMI!$G$2:$G$441,MATCH(Race!$A72,LMI!$B$2:$B$441,0))</f>
        <v>75355</v>
      </c>
      <c r="P72" s="146">
        <f t="shared" si="7"/>
        <v>66117</v>
      </c>
      <c r="Q72" s="146">
        <f t="shared" si="7"/>
        <v>1867</v>
      </c>
      <c r="R72" s="146">
        <f t="shared" si="7"/>
        <v>876</v>
      </c>
      <c r="S72" s="146">
        <f t="shared" si="7"/>
        <v>376</v>
      </c>
      <c r="T72" s="146">
        <f t="shared" si="7"/>
        <v>0</v>
      </c>
      <c r="U72" s="146">
        <f t="shared" si="6"/>
        <v>533</v>
      </c>
      <c r="V72" s="146">
        <f t="shared" si="6"/>
        <v>0</v>
      </c>
      <c r="W72" s="146">
        <f t="shared" si="6"/>
        <v>323</v>
      </c>
      <c r="X72" s="146">
        <f t="shared" si="6"/>
        <v>619</v>
      </c>
      <c r="Y72" s="146">
        <f t="shared" si="6"/>
        <v>4644</v>
      </c>
      <c r="AA72" s="146">
        <f t="shared" si="3"/>
        <v>6055</v>
      </c>
    </row>
    <row r="73" spans="1:27" x14ac:dyDescent="0.3">
      <c r="A73" s="1" t="s">
        <v>78</v>
      </c>
      <c r="B73" s="139">
        <v>29670</v>
      </c>
      <c r="C73" s="139">
        <v>538</v>
      </c>
      <c r="D73" s="139">
        <v>335</v>
      </c>
      <c r="E73" s="139">
        <v>34</v>
      </c>
      <c r="F73" s="139">
        <v>0</v>
      </c>
      <c r="G73" s="139">
        <v>504</v>
      </c>
      <c r="H73" s="139">
        <v>4</v>
      </c>
      <c r="I73" s="139">
        <v>12</v>
      </c>
      <c r="J73" s="139">
        <v>249</v>
      </c>
      <c r="K73" s="139">
        <v>1953</v>
      </c>
      <c r="L73" s="139"/>
      <c r="M73" s="155">
        <v>2032</v>
      </c>
      <c r="N73" s="146">
        <f t="shared" si="5"/>
        <v>33299</v>
      </c>
      <c r="O73" s="146">
        <f>INDEX(LMI!$G$2:$G$441,MATCH(Race!$A73,LMI!$B$2:$B$441,0))</f>
        <v>32060</v>
      </c>
      <c r="P73" s="146">
        <f t="shared" si="7"/>
        <v>28566</v>
      </c>
      <c r="Q73" s="146">
        <f t="shared" si="7"/>
        <v>518</v>
      </c>
      <c r="R73" s="146">
        <f t="shared" si="7"/>
        <v>323</v>
      </c>
      <c r="S73" s="146">
        <f t="shared" si="7"/>
        <v>33</v>
      </c>
      <c r="T73" s="146">
        <f t="shared" si="7"/>
        <v>0</v>
      </c>
      <c r="U73" s="146">
        <f t="shared" si="6"/>
        <v>485</v>
      </c>
      <c r="V73" s="146">
        <f t="shared" si="6"/>
        <v>4</v>
      </c>
      <c r="W73" s="146">
        <f t="shared" si="6"/>
        <v>12</v>
      </c>
      <c r="X73" s="146">
        <f t="shared" si="6"/>
        <v>240</v>
      </c>
      <c r="Y73" s="146">
        <f t="shared" si="6"/>
        <v>1880</v>
      </c>
      <c r="AA73" s="146">
        <f t="shared" si="3"/>
        <v>1956</v>
      </c>
    </row>
    <row r="74" spans="1:27" x14ac:dyDescent="0.3">
      <c r="A74" s="1" t="s">
        <v>79</v>
      </c>
      <c r="B74" s="139">
        <v>49989</v>
      </c>
      <c r="C74" s="139">
        <v>1294</v>
      </c>
      <c r="D74" s="139">
        <v>348</v>
      </c>
      <c r="E74" s="139">
        <v>165</v>
      </c>
      <c r="F74" s="139">
        <v>0</v>
      </c>
      <c r="G74" s="139">
        <v>669</v>
      </c>
      <c r="H74" s="139">
        <v>0</v>
      </c>
      <c r="I74" s="139">
        <v>146</v>
      </c>
      <c r="J74" s="139">
        <v>609</v>
      </c>
      <c r="K74" s="139">
        <v>1183</v>
      </c>
      <c r="L74" s="139"/>
      <c r="M74" s="155">
        <v>1225</v>
      </c>
      <c r="N74" s="146">
        <f t="shared" si="5"/>
        <v>54403</v>
      </c>
      <c r="O74" s="146">
        <f>INDEX(LMI!$G$2:$G$441,MATCH(Race!$A74,LMI!$B$2:$B$441,0))</f>
        <v>52515</v>
      </c>
      <c r="P74" s="146">
        <f t="shared" si="7"/>
        <v>48254</v>
      </c>
      <c r="Q74" s="146">
        <f t="shared" si="7"/>
        <v>1249</v>
      </c>
      <c r="R74" s="146">
        <f t="shared" si="7"/>
        <v>336</v>
      </c>
      <c r="S74" s="146">
        <f t="shared" si="7"/>
        <v>159</v>
      </c>
      <c r="T74" s="146">
        <f t="shared" si="7"/>
        <v>0</v>
      </c>
      <c r="U74" s="146">
        <f t="shared" si="6"/>
        <v>646</v>
      </c>
      <c r="V74" s="146">
        <f t="shared" si="6"/>
        <v>0</v>
      </c>
      <c r="W74" s="146">
        <f t="shared" si="6"/>
        <v>141</v>
      </c>
      <c r="X74" s="146">
        <f t="shared" si="6"/>
        <v>588</v>
      </c>
      <c r="Y74" s="146">
        <f t="shared" si="6"/>
        <v>1142</v>
      </c>
      <c r="AA74" s="146">
        <f t="shared" si="3"/>
        <v>1182</v>
      </c>
    </row>
    <row r="75" spans="1:27" x14ac:dyDescent="0.3">
      <c r="A75" s="1" t="s">
        <v>80</v>
      </c>
      <c r="B75" s="139">
        <v>60576</v>
      </c>
      <c r="C75" s="139">
        <v>5233</v>
      </c>
      <c r="D75" s="139">
        <v>502</v>
      </c>
      <c r="E75" s="139">
        <v>162</v>
      </c>
      <c r="F75" s="139">
        <v>11</v>
      </c>
      <c r="G75" s="139">
        <v>523</v>
      </c>
      <c r="H75" s="139">
        <v>6</v>
      </c>
      <c r="I75" s="139">
        <v>163</v>
      </c>
      <c r="J75" s="139">
        <v>701</v>
      </c>
      <c r="K75" s="139">
        <v>6414</v>
      </c>
      <c r="L75" s="139"/>
      <c r="M75" s="155">
        <v>7150</v>
      </c>
      <c r="N75" s="146">
        <f t="shared" si="5"/>
        <v>74291</v>
      </c>
      <c r="O75" s="146">
        <f>INDEX(LMI!$G$2:$G$441,MATCH(Race!$A75,LMI!$B$2:$B$441,0))</f>
        <v>69955</v>
      </c>
      <c r="P75" s="146">
        <f t="shared" si="7"/>
        <v>57040</v>
      </c>
      <c r="Q75" s="146">
        <f t="shared" si="7"/>
        <v>4928</v>
      </c>
      <c r="R75" s="146">
        <f t="shared" si="7"/>
        <v>473</v>
      </c>
      <c r="S75" s="146">
        <f t="shared" si="7"/>
        <v>153</v>
      </c>
      <c r="T75" s="146">
        <f t="shared" si="7"/>
        <v>10</v>
      </c>
      <c r="U75" s="146">
        <f t="shared" si="6"/>
        <v>492</v>
      </c>
      <c r="V75" s="146">
        <f t="shared" si="6"/>
        <v>6</v>
      </c>
      <c r="W75" s="146">
        <f t="shared" si="6"/>
        <v>153</v>
      </c>
      <c r="X75" s="146">
        <f t="shared" si="6"/>
        <v>660</v>
      </c>
      <c r="Y75" s="146">
        <f t="shared" si="6"/>
        <v>6040</v>
      </c>
      <c r="AA75" s="146">
        <f t="shared" si="3"/>
        <v>6733</v>
      </c>
    </row>
    <row r="76" spans="1:27" x14ac:dyDescent="0.3">
      <c r="A76" s="1" t="s">
        <v>81</v>
      </c>
      <c r="B76" s="139">
        <v>239171</v>
      </c>
      <c r="C76" s="139">
        <v>52801</v>
      </c>
      <c r="D76" s="139">
        <v>12486</v>
      </c>
      <c r="E76" s="139">
        <v>545</v>
      </c>
      <c r="F76" s="139">
        <v>643</v>
      </c>
      <c r="G76" s="139">
        <v>1889</v>
      </c>
      <c r="H76" s="139">
        <v>50</v>
      </c>
      <c r="I76" s="139">
        <v>2468</v>
      </c>
      <c r="J76" s="139">
        <v>8082</v>
      </c>
      <c r="K76" s="139">
        <v>33456</v>
      </c>
      <c r="L76" s="139"/>
      <c r="M76" s="155">
        <v>40625</v>
      </c>
      <c r="N76" s="146">
        <f t="shared" si="5"/>
        <v>351591</v>
      </c>
      <c r="O76" s="146">
        <f>INDEX(LMI!$G$2:$G$441,MATCH(Race!$A76,LMI!$B$2:$B$441,0))</f>
        <v>319365</v>
      </c>
      <c r="P76" s="146">
        <f t="shared" si="7"/>
        <v>217249</v>
      </c>
      <c r="Q76" s="146">
        <f t="shared" si="7"/>
        <v>47961</v>
      </c>
      <c r="R76" s="146">
        <f t="shared" si="7"/>
        <v>11342</v>
      </c>
      <c r="S76" s="146">
        <f t="shared" si="7"/>
        <v>495</v>
      </c>
      <c r="T76" s="146">
        <f t="shared" si="7"/>
        <v>584</v>
      </c>
      <c r="U76" s="146">
        <f t="shared" si="6"/>
        <v>1716</v>
      </c>
      <c r="V76" s="146">
        <f t="shared" si="6"/>
        <v>45</v>
      </c>
      <c r="W76" s="146">
        <f t="shared" si="6"/>
        <v>2242</v>
      </c>
      <c r="X76" s="146">
        <f t="shared" si="6"/>
        <v>7341</v>
      </c>
      <c r="Y76" s="146">
        <f t="shared" si="6"/>
        <v>30390</v>
      </c>
      <c r="AA76" s="146">
        <f t="shared" si="3"/>
        <v>36901</v>
      </c>
    </row>
    <row r="77" spans="1:27" x14ac:dyDescent="0.3">
      <c r="A77" s="1" t="s">
        <v>82</v>
      </c>
      <c r="B77" s="139">
        <v>21221</v>
      </c>
      <c r="C77" s="139">
        <v>86</v>
      </c>
      <c r="D77" s="139">
        <v>90</v>
      </c>
      <c r="E77" s="139">
        <v>54</v>
      </c>
      <c r="F77" s="139">
        <v>7</v>
      </c>
      <c r="G77" s="139">
        <v>351</v>
      </c>
      <c r="H77" s="139">
        <v>13</v>
      </c>
      <c r="I77" s="139">
        <v>17</v>
      </c>
      <c r="J77" s="139">
        <v>17</v>
      </c>
      <c r="K77" s="139">
        <v>113</v>
      </c>
      <c r="L77" s="139"/>
      <c r="M77" s="155">
        <v>29</v>
      </c>
      <c r="N77" s="146">
        <f t="shared" si="5"/>
        <v>21969</v>
      </c>
      <c r="O77" s="146">
        <f>INDEX(LMI!$G$2:$G$441,MATCH(Race!$A77,LMI!$B$2:$B$441,0))</f>
        <v>21665</v>
      </c>
      <c r="P77" s="146">
        <f t="shared" si="7"/>
        <v>20927</v>
      </c>
      <c r="Q77" s="146">
        <f t="shared" si="7"/>
        <v>85</v>
      </c>
      <c r="R77" s="146">
        <f t="shared" si="7"/>
        <v>89</v>
      </c>
      <c r="S77" s="146">
        <f t="shared" si="7"/>
        <v>53</v>
      </c>
      <c r="T77" s="146">
        <f t="shared" si="7"/>
        <v>7</v>
      </c>
      <c r="U77" s="146">
        <f t="shared" si="6"/>
        <v>346</v>
      </c>
      <c r="V77" s="146">
        <f t="shared" si="6"/>
        <v>13</v>
      </c>
      <c r="W77" s="146">
        <f t="shared" si="6"/>
        <v>17</v>
      </c>
      <c r="X77" s="146">
        <f t="shared" si="6"/>
        <v>17</v>
      </c>
      <c r="Y77" s="146">
        <f t="shared" si="6"/>
        <v>111</v>
      </c>
      <c r="AA77" s="146">
        <f t="shared" si="3"/>
        <v>29</v>
      </c>
    </row>
    <row r="78" spans="1:27" x14ac:dyDescent="0.3">
      <c r="A78" s="1" t="s">
        <v>83</v>
      </c>
      <c r="B78" s="139">
        <v>15304</v>
      </c>
      <c r="C78" s="139">
        <v>77</v>
      </c>
      <c r="D78" s="139">
        <v>130</v>
      </c>
      <c r="E78" s="139">
        <v>17</v>
      </c>
      <c r="F78" s="139">
        <v>20</v>
      </c>
      <c r="G78" s="139">
        <v>157</v>
      </c>
      <c r="H78" s="139">
        <v>60</v>
      </c>
      <c r="I78" s="139">
        <v>0</v>
      </c>
      <c r="J78" s="139">
        <v>71</v>
      </c>
      <c r="K78" s="139">
        <v>573</v>
      </c>
      <c r="L78" s="139"/>
      <c r="M78" s="155">
        <v>719</v>
      </c>
      <c r="N78" s="146">
        <f t="shared" si="5"/>
        <v>16409</v>
      </c>
      <c r="O78" s="146">
        <f>INDEX(LMI!$G$2:$G$441,MATCH(Race!$A78,LMI!$B$2:$B$441,0))</f>
        <v>14705</v>
      </c>
      <c r="P78" s="146">
        <f t="shared" si="7"/>
        <v>13715</v>
      </c>
      <c r="Q78" s="146">
        <f t="shared" si="7"/>
        <v>69</v>
      </c>
      <c r="R78" s="146">
        <f t="shared" si="7"/>
        <v>117</v>
      </c>
      <c r="S78" s="146">
        <f t="shared" si="7"/>
        <v>15</v>
      </c>
      <c r="T78" s="146">
        <f t="shared" si="7"/>
        <v>18</v>
      </c>
      <c r="U78" s="146">
        <f t="shared" si="6"/>
        <v>141</v>
      </c>
      <c r="V78" s="146">
        <f t="shared" si="6"/>
        <v>54</v>
      </c>
      <c r="W78" s="146">
        <f t="shared" si="6"/>
        <v>0</v>
      </c>
      <c r="X78" s="146">
        <f t="shared" si="6"/>
        <v>64</v>
      </c>
      <c r="Y78" s="146">
        <f t="shared" si="6"/>
        <v>513</v>
      </c>
      <c r="AA78" s="146">
        <f t="shared" si="3"/>
        <v>644</v>
      </c>
    </row>
    <row r="79" spans="1:27" x14ac:dyDescent="0.3">
      <c r="A79" s="1" t="s">
        <v>84</v>
      </c>
      <c r="B79" s="139">
        <v>86681</v>
      </c>
      <c r="C79" s="139">
        <v>862</v>
      </c>
      <c r="D79" s="139">
        <v>1179</v>
      </c>
      <c r="E79" s="139">
        <v>187</v>
      </c>
      <c r="F79" s="139">
        <v>50</v>
      </c>
      <c r="G79" s="139">
        <v>813</v>
      </c>
      <c r="H79" s="139">
        <v>21</v>
      </c>
      <c r="I79" s="139">
        <v>339</v>
      </c>
      <c r="J79" s="139">
        <v>836</v>
      </c>
      <c r="K79" s="139">
        <v>7834</v>
      </c>
      <c r="L79" s="139"/>
      <c r="M79" s="155">
        <v>8822</v>
      </c>
      <c r="N79" s="146">
        <f t="shared" si="5"/>
        <v>98802</v>
      </c>
      <c r="O79" s="146">
        <f>INDEX(LMI!$G$2:$G$441,MATCH(Race!$A79,LMI!$B$2:$B$441,0))</f>
        <v>96775</v>
      </c>
      <c r="P79" s="146">
        <f t="shared" si="7"/>
        <v>84903</v>
      </c>
      <c r="Q79" s="146">
        <f t="shared" si="7"/>
        <v>844</v>
      </c>
      <c r="R79" s="146">
        <f t="shared" si="7"/>
        <v>1155</v>
      </c>
      <c r="S79" s="146">
        <f t="shared" si="7"/>
        <v>183</v>
      </c>
      <c r="T79" s="146">
        <f t="shared" si="7"/>
        <v>49</v>
      </c>
      <c r="U79" s="146">
        <f t="shared" si="6"/>
        <v>796</v>
      </c>
      <c r="V79" s="146">
        <f t="shared" si="6"/>
        <v>21</v>
      </c>
      <c r="W79" s="146">
        <f t="shared" si="6"/>
        <v>332</v>
      </c>
      <c r="X79" s="146">
        <f t="shared" si="6"/>
        <v>819</v>
      </c>
      <c r="Y79" s="146">
        <f t="shared" si="6"/>
        <v>7673</v>
      </c>
      <c r="AA79" s="146">
        <f t="shared" si="3"/>
        <v>8641</v>
      </c>
    </row>
    <row r="80" spans="1:27" x14ac:dyDescent="0.3">
      <c r="A80" s="1" t="s">
        <v>85</v>
      </c>
      <c r="B80" s="139">
        <v>322797</v>
      </c>
      <c r="C80" s="139">
        <v>487064</v>
      </c>
      <c r="D80" s="139">
        <v>26373</v>
      </c>
      <c r="E80" s="139">
        <v>3604</v>
      </c>
      <c r="F80" s="139">
        <v>974</v>
      </c>
      <c r="G80" s="139">
        <v>2890</v>
      </c>
      <c r="H80" s="139">
        <v>1091</v>
      </c>
      <c r="I80" s="139">
        <v>3148</v>
      </c>
      <c r="J80" s="139">
        <v>8688</v>
      </c>
      <c r="K80" s="139">
        <v>65566</v>
      </c>
      <c r="L80" s="139"/>
      <c r="M80" s="155">
        <v>78252</v>
      </c>
      <c r="N80" s="146">
        <f t="shared" si="5"/>
        <v>922195</v>
      </c>
      <c r="O80" s="146">
        <f>INDEX(LMI!$G$2:$G$441,MATCH(Race!$A80,LMI!$B$2:$B$441,0))</f>
        <v>919575</v>
      </c>
      <c r="P80" s="146">
        <f t="shared" si="7"/>
        <v>321880</v>
      </c>
      <c r="Q80" s="146">
        <f t="shared" si="7"/>
        <v>485680</v>
      </c>
      <c r="R80" s="146">
        <f t="shared" si="7"/>
        <v>26298</v>
      </c>
      <c r="S80" s="146">
        <f t="shared" si="7"/>
        <v>3594</v>
      </c>
      <c r="T80" s="146">
        <f t="shared" si="7"/>
        <v>971</v>
      </c>
      <c r="U80" s="146">
        <f t="shared" si="6"/>
        <v>2882</v>
      </c>
      <c r="V80" s="146">
        <f t="shared" si="6"/>
        <v>1088</v>
      </c>
      <c r="W80" s="146">
        <f t="shared" si="6"/>
        <v>3139</v>
      </c>
      <c r="X80" s="146">
        <f t="shared" si="6"/>
        <v>8663</v>
      </c>
      <c r="Y80" s="146">
        <f t="shared" si="6"/>
        <v>65380</v>
      </c>
      <c r="AA80" s="146">
        <f t="shared" si="3"/>
        <v>78030</v>
      </c>
    </row>
    <row r="81" spans="1:27" x14ac:dyDescent="0.3">
      <c r="A81" s="1" t="s">
        <v>86</v>
      </c>
      <c r="B81" s="139">
        <v>18344</v>
      </c>
      <c r="C81" s="139">
        <v>392</v>
      </c>
      <c r="D81" s="139">
        <v>110</v>
      </c>
      <c r="E81" s="139">
        <v>25</v>
      </c>
      <c r="F81" s="139">
        <v>19</v>
      </c>
      <c r="G81" s="139">
        <v>194</v>
      </c>
      <c r="H81" s="139">
        <v>4</v>
      </c>
      <c r="I81" s="139">
        <v>24</v>
      </c>
      <c r="J81" s="139">
        <v>172</v>
      </c>
      <c r="K81" s="139">
        <v>912</v>
      </c>
      <c r="L81" s="139"/>
      <c r="M81" s="155">
        <v>599</v>
      </c>
      <c r="N81" s="146">
        <f t="shared" si="5"/>
        <v>20196</v>
      </c>
      <c r="O81" s="146">
        <f>INDEX(LMI!$G$2:$G$441,MATCH(Race!$A81,LMI!$B$2:$B$441,0))</f>
        <v>19720</v>
      </c>
      <c r="P81" s="146">
        <f t="shared" si="7"/>
        <v>17912</v>
      </c>
      <c r="Q81" s="146">
        <f t="shared" si="7"/>
        <v>383</v>
      </c>
      <c r="R81" s="146">
        <f t="shared" si="7"/>
        <v>107</v>
      </c>
      <c r="S81" s="146">
        <f t="shared" si="7"/>
        <v>24</v>
      </c>
      <c r="T81" s="146">
        <f t="shared" si="7"/>
        <v>19</v>
      </c>
      <c r="U81" s="146">
        <f t="shared" si="6"/>
        <v>189</v>
      </c>
      <c r="V81" s="146">
        <f t="shared" si="6"/>
        <v>4</v>
      </c>
      <c r="W81" s="146">
        <f t="shared" si="6"/>
        <v>23</v>
      </c>
      <c r="X81" s="146">
        <f t="shared" si="6"/>
        <v>168</v>
      </c>
      <c r="Y81" s="146">
        <f t="shared" si="6"/>
        <v>891</v>
      </c>
      <c r="AA81" s="146">
        <f t="shared" si="3"/>
        <v>585</v>
      </c>
    </row>
    <row r="82" spans="1:27" x14ac:dyDescent="0.3">
      <c r="A82" s="1" t="s">
        <v>87</v>
      </c>
      <c r="B82" s="139">
        <v>12915</v>
      </c>
      <c r="C82" s="139">
        <v>179</v>
      </c>
      <c r="D82" s="139">
        <v>83</v>
      </c>
      <c r="E82" s="139">
        <v>17</v>
      </c>
      <c r="F82" s="139">
        <v>0</v>
      </c>
      <c r="G82" s="139">
        <v>143</v>
      </c>
      <c r="H82" s="139">
        <v>0</v>
      </c>
      <c r="I82" s="139">
        <v>88</v>
      </c>
      <c r="J82" s="139">
        <v>168</v>
      </c>
      <c r="K82" s="139">
        <v>266</v>
      </c>
      <c r="L82" s="139"/>
      <c r="M82" s="155">
        <v>399</v>
      </c>
      <c r="N82" s="146">
        <f t="shared" si="5"/>
        <v>13859</v>
      </c>
      <c r="O82" s="146">
        <f>INDEX(LMI!$G$2:$G$441,MATCH(Race!$A82,LMI!$B$2:$B$441,0))</f>
        <v>13425</v>
      </c>
      <c r="P82" s="146">
        <f t="shared" si="7"/>
        <v>12511</v>
      </c>
      <c r="Q82" s="146">
        <f t="shared" si="7"/>
        <v>173</v>
      </c>
      <c r="R82" s="146">
        <f t="shared" si="7"/>
        <v>80</v>
      </c>
      <c r="S82" s="146">
        <f t="shared" si="7"/>
        <v>16</v>
      </c>
      <c r="T82" s="146">
        <f t="shared" si="7"/>
        <v>0</v>
      </c>
      <c r="U82" s="146">
        <f t="shared" si="6"/>
        <v>139</v>
      </c>
      <c r="V82" s="146">
        <f t="shared" si="6"/>
        <v>0</v>
      </c>
      <c r="W82" s="146">
        <f t="shared" si="6"/>
        <v>85</v>
      </c>
      <c r="X82" s="146">
        <f t="shared" si="6"/>
        <v>163</v>
      </c>
      <c r="Y82" s="146">
        <f t="shared" si="6"/>
        <v>258</v>
      </c>
      <c r="AA82" s="146">
        <f t="shared" ref="AA82:AA145" si="8">ROUND(($O82/$N82)*M82,0)</f>
        <v>387</v>
      </c>
    </row>
    <row r="83" spans="1:27" x14ac:dyDescent="0.3">
      <c r="A83" s="1" t="s">
        <v>88</v>
      </c>
      <c r="B83" s="139">
        <v>148653</v>
      </c>
      <c r="C83" s="139">
        <v>3212</v>
      </c>
      <c r="D83" s="139">
        <v>1328</v>
      </c>
      <c r="E83" s="139">
        <v>223</v>
      </c>
      <c r="F83" s="139">
        <v>0</v>
      </c>
      <c r="G83" s="139">
        <v>1073</v>
      </c>
      <c r="H83" s="139">
        <v>50</v>
      </c>
      <c r="I83" s="139">
        <v>383</v>
      </c>
      <c r="J83" s="139">
        <v>1685</v>
      </c>
      <c r="K83" s="139">
        <v>3086</v>
      </c>
      <c r="L83" s="139"/>
      <c r="M83" s="155">
        <v>3905</v>
      </c>
      <c r="N83" s="146">
        <f t="shared" si="5"/>
        <v>159693</v>
      </c>
      <c r="O83" s="146">
        <f>INDEX(LMI!$G$2:$G$441,MATCH(Race!$A83,LMI!$B$2:$B$441,0))</f>
        <v>154985</v>
      </c>
      <c r="P83" s="146">
        <f t="shared" si="7"/>
        <v>144270</v>
      </c>
      <c r="Q83" s="146">
        <f t="shared" si="7"/>
        <v>3117</v>
      </c>
      <c r="R83" s="146">
        <f t="shared" si="7"/>
        <v>1289</v>
      </c>
      <c r="S83" s="146">
        <f t="shared" si="7"/>
        <v>216</v>
      </c>
      <c r="T83" s="146">
        <f t="shared" si="7"/>
        <v>0</v>
      </c>
      <c r="U83" s="146">
        <f t="shared" si="6"/>
        <v>1041</v>
      </c>
      <c r="V83" s="146">
        <f t="shared" si="6"/>
        <v>49</v>
      </c>
      <c r="W83" s="146">
        <f t="shared" si="6"/>
        <v>372</v>
      </c>
      <c r="X83" s="146">
        <f t="shared" si="6"/>
        <v>1635</v>
      </c>
      <c r="Y83" s="146">
        <f t="shared" si="6"/>
        <v>2995</v>
      </c>
      <c r="AA83" s="146">
        <f t="shared" si="8"/>
        <v>3790</v>
      </c>
    </row>
    <row r="84" spans="1:27" x14ac:dyDescent="0.3">
      <c r="A84" s="1" t="s">
        <v>89</v>
      </c>
      <c r="B84" s="139">
        <v>162173</v>
      </c>
      <c r="C84" s="139">
        <v>17253</v>
      </c>
      <c r="D84" s="139">
        <v>3194</v>
      </c>
      <c r="E84" s="139">
        <v>404</v>
      </c>
      <c r="F84" s="139">
        <v>84</v>
      </c>
      <c r="G84" s="139">
        <v>1191</v>
      </c>
      <c r="H84" s="139">
        <v>115</v>
      </c>
      <c r="I84" s="139">
        <v>916</v>
      </c>
      <c r="J84" s="139">
        <v>1288</v>
      </c>
      <c r="K84" s="139">
        <v>13935</v>
      </c>
      <c r="L84" s="139"/>
      <c r="M84" s="155">
        <v>13759</v>
      </c>
      <c r="N84" s="146">
        <f t="shared" si="5"/>
        <v>200553</v>
      </c>
      <c r="O84" s="146">
        <f>INDEX(LMI!$G$2:$G$441,MATCH(Race!$A84,LMI!$B$2:$B$441,0))</f>
        <v>186130</v>
      </c>
      <c r="P84" s="146">
        <f t="shared" si="7"/>
        <v>150510</v>
      </c>
      <c r="Q84" s="146">
        <f t="shared" si="7"/>
        <v>16012</v>
      </c>
      <c r="R84" s="146">
        <f t="shared" si="7"/>
        <v>2964</v>
      </c>
      <c r="S84" s="146">
        <f t="shared" si="7"/>
        <v>375</v>
      </c>
      <c r="T84" s="146">
        <f t="shared" si="7"/>
        <v>78</v>
      </c>
      <c r="U84" s="146">
        <f t="shared" si="6"/>
        <v>1105</v>
      </c>
      <c r="V84" s="146">
        <f t="shared" si="6"/>
        <v>107</v>
      </c>
      <c r="W84" s="146">
        <f t="shared" si="6"/>
        <v>850</v>
      </c>
      <c r="X84" s="146">
        <f t="shared" si="6"/>
        <v>1195</v>
      </c>
      <c r="Y84" s="146">
        <f t="shared" si="6"/>
        <v>12933</v>
      </c>
      <c r="AA84" s="146">
        <f t="shared" si="8"/>
        <v>12770</v>
      </c>
    </row>
    <row r="85" spans="1:27" x14ac:dyDescent="0.3">
      <c r="A85" s="1" t="s">
        <v>90</v>
      </c>
      <c r="B85" s="139">
        <v>45796</v>
      </c>
      <c r="C85" s="139">
        <v>11419</v>
      </c>
      <c r="D85" s="139">
        <v>305</v>
      </c>
      <c r="E85" s="139">
        <v>156</v>
      </c>
      <c r="F85" s="139">
        <v>0</v>
      </c>
      <c r="G85" s="139">
        <v>594</v>
      </c>
      <c r="H85" s="139">
        <v>0</v>
      </c>
      <c r="I85" s="139">
        <v>399</v>
      </c>
      <c r="J85" s="139">
        <v>584</v>
      </c>
      <c r="K85" s="139">
        <v>2086</v>
      </c>
      <c r="L85" s="139"/>
      <c r="M85" s="155">
        <v>1829</v>
      </c>
      <c r="N85" s="146">
        <f t="shared" si="5"/>
        <v>61339</v>
      </c>
      <c r="O85" s="146">
        <f>INDEX(LMI!$G$2:$G$441,MATCH(Race!$A85,LMI!$B$2:$B$441,0))</f>
        <v>60765</v>
      </c>
      <c r="P85" s="146">
        <f t="shared" si="7"/>
        <v>45367</v>
      </c>
      <c r="Q85" s="146">
        <f t="shared" si="7"/>
        <v>11312</v>
      </c>
      <c r="R85" s="146">
        <f t="shared" si="7"/>
        <v>302</v>
      </c>
      <c r="S85" s="146">
        <f t="shared" si="7"/>
        <v>155</v>
      </c>
      <c r="T85" s="146">
        <f t="shared" si="7"/>
        <v>0</v>
      </c>
      <c r="U85" s="146">
        <f t="shared" si="6"/>
        <v>588</v>
      </c>
      <c r="V85" s="146">
        <f t="shared" si="6"/>
        <v>0</v>
      </c>
      <c r="W85" s="146">
        <f t="shared" si="6"/>
        <v>395</v>
      </c>
      <c r="X85" s="146">
        <f t="shared" si="6"/>
        <v>579</v>
      </c>
      <c r="Y85" s="146">
        <f t="shared" si="6"/>
        <v>2066</v>
      </c>
      <c r="AA85" s="146">
        <f t="shared" si="8"/>
        <v>1812</v>
      </c>
    </row>
    <row r="86" spans="1:27" x14ac:dyDescent="0.3">
      <c r="A86" s="1" t="s">
        <v>91</v>
      </c>
      <c r="B86" s="139">
        <v>9508</v>
      </c>
      <c r="C86" s="139">
        <v>1330</v>
      </c>
      <c r="D86" s="139">
        <v>19</v>
      </c>
      <c r="E86" s="139">
        <v>33</v>
      </c>
      <c r="F86" s="139">
        <v>0</v>
      </c>
      <c r="G86" s="139">
        <v>195</v>
      </c>
      <c r="H86" s="139">
        <v>0</v>
      </c>
      <c r="I86" s="139">
        <v>0</v>
      </c>
      <c r="J86" s="139">
        <v>39</v>
      </c>
      <c r="K86" s="139">
        <v>681</v>
      </c>
      <c r="L86" s="139"/>
      <c r="M86" s="155">
        <v>431</v>
      </c>
      <c r="N86" s="146">
        <f t="shared" si="5"/>
        <v>11805</v>
      </c>
      <c r="O86" s="146">
        <f>INDEX(LMI!$G$2:$G$441,MATCH(Race!$A86,LMI!$B$2:$B$441,0))</f>
        <v>9415</v>
      </c>
      <c r="P86" s="146">
        <f t="shared" si="7"/>
        <v>7583</v>
      </c>
      <c r="Q86" s="146">
        <f t="shared" si="7"/>
        <v>1061</v>
      </c>
      <c r="R86" s="146">
        <f t="shared" si="7"/>
        <v>15</v>
      </c>
      <c r="S86" s="146">
        <f t="shared" si="7"/>
        <v>26</v>
      </c>
      <c r="T86" s="146">
        <f t="shared" si="7"/>
        <v>0</v>
      </c>
      <c r="U86" s="146">
        <f t="shared" si="6"/>
        <v>156</v>
      </c>
      <c r="V86" s="146">
        <f t="shared" si="6"/>
        <v>0</v>
      </c>
      <c r="W86" s="146">
        <f t="shared" si="6"/>
        <v>0</v>
      </c>
      <c r="X86" s="146">
        <f t="shared" si="6"/>
        <v>31</v>
      </c>
      <c r="Y86" s="146">
        <f t="shared" si="6"/>
        <v>543</v>
      </c>
      <c r="AA86" s="146">
        <f t="shared" si="8"/>
        <v>344</v>
      </c>
    </row>
    <row r="87" spans="1:27" x14ac:dyDescent="0.3">
      <c r="A87" s="1" t="s">
        <v>92</v>
      </c>
      <c r="B87" s="139">
        <v>16447</v>
      </c>
      <c r="C87" s="139">
        <v>82</v>
      </c>
      <c r="D87" s="139">
        <v>29</v>
      </c>
      <c r="E87" s="139">
        <v>58</v>
      </c>
      <c r="F87" s="139">
        <v>0</v>
      </c>
      <c r="G87" s="139">
        <v>209</v>
      </c>
      <c r="H87" s="139">
        <v>0</v>
      </c>
      <c r="I87" s="139">
        <v>17</v>
      </c>
      <c r="J87" s="139">
        <v>33</v>
      </c>
      <c r="K87" s="139">
        <v>904</v>
      </c>
      <c r="L87" s="139"/>
      <c r="M87" s="155">
        <v>1143</v>
      </c>
      <c r="N87" s="146">
        <f t="shared" si="5"/>
        <v>17779</v>
      </c>
      <c r="O87" s="146">
        <f>INDEX(LMI!$G$2:$G$441,MATCH(Race!$A87,LMI!$B$2:$B$441,0))</f>
        <v>17260</v>
      </c>
      <c r="P87" s="146">
        <f t="shared" si="7"/>
        <v>15967</v>
      </c>
      <c r="Q87" s="146">
        <f t="shared" si="7"/>
        <v>80</v>
      </c>
      <c r="R87" s="146">
        <f t="shared" si="7"/>
        <v>28</v>
      </c>
      <c r="S87" s="146">
        <f t="shared" si="7"/>
        <v>56</v>
      </c>
      <c r="T87" s="146">
        <f t="shared" si="7"/>
        <v>0</v>
      </c>
      <c r="U87" s="146">
        <f t="shared" si="6"/>
        <v>203</v>
      </c>
      <c r="V87" s="146">
        <f t="shared" si="6"/>
        <v>0</v>
      </c>
      <c r="W87" s="146">
        <f t="shared" si="6"/>
        <v>17</v>
      </c>
      <c r="X87" s="146">
        <f t="shared" si="6"/>
        <v>32</v>
      </c>
      <c r="Y87" s="146">
        <f t="shared" si="6"/>
        <v>878</v>
      </c>
      <c r="AA87" s="146">
        <f t="shared" si="8"/>
        <v>1110</v>
      </c>
    </row>
    <row r="88" spans="1:27" x14ac:dyDescent="0.3">
      <c r="A88" s="1" t="s">
        <v>93</v>
      </c>
      <c r="B88" s="139">
        <v>19180</v>
      </c>
      <c r="C88" s="139">
        <v>111</v>
      </c>
      <c r="D88" s="139">
        <v>4</v>
      </c>
      <c r="E88" s="139">
        <v>0</v>
      </c>
      <c r="F88" s="139">
        <v>0</v>
      </c>
      <c r="G88" s="139">
        <v>241</v>
      </c>
      <c r="H88" s="139">
        <v>0</v>
      </c>
      <c r="I88" s="139">
        <v>37</v>
      </c>
      <c r="J88" s="139">
        <v>78</v>
      </c>
      <c r="K88" s="139">
        <v>490</v>
      </c>
      <c r="L88" s="139"/>
      <c r="M88" s="155">
        <v>447</v>
      </c>
      <c r="N88" s="146">
        <f t="shared" si="5"/>
        <v>20141</v>
      </c>
      <c r="O88" s="146">
        <f>INDEX(LMI!$G$2:$G$441,MATCH(Race!$A88,LMI!$B$2:$B$441,0))</f>
        <v>19480</v>
      </c>
      <c r="P88" s="146">
        <f t="shared" si="7"/>
        <v>18551</v>
      </c>
      <c r="Q88" s="146">
        <f t="shared" si="7"/>
        <v>107</v>
      </c>
      <c r="R88" s="146">
        <f t="shared" si="7"/>
        <v>4</v>
      </c>
      <c r="S88" s="146">
        <f t="shared" si="7"/>
        <v>0</v>
      </c>
      <c r="T88" s="146">
        <f t="shared" si="7"/>
        <v>0</v>
      </c>
      <c r="U88" s="146">
        <f t="shared" si="6"/>
        <v>233</v>
      </c>
      <c r="V88" s="146">
        <f t="shared" si="6"/>
        <v>0</v>
      </c>
      <c r="W88" s="146">
        <f t="shared" si="6"/>
        <v>36</v>
      </c>
      <c r="X88" s="146">
        <f t="shared" si="6"/>
        <v>75</v>
      </c>
      <c r="Y88" s="146">
        <f t="shared" si="6"/>
        <v>474</v>
      </c>
      <c r="AA88" s="146">
        <f t="shared" si="8"/>
        <v>432</v>
      </c>
    </row>
    <row r="89" spans="1:27" x14ac:dyDescent="0.3">
      <c r="A89" s="1" t="s">
        <v>94</v>
      </c>
      <c r="B89" s="139">
        <v>5983</v>
      </c>
      <c r="C89" s="139">
        <v>24</v>
      </c>
      <c r="D89" s="139">
        <v>13</v>
      </c>
      <c r="E89" s="139">
        <v>13</v>
      </c>
      <c r="F89" s="139">
        <v>0</v>
      </c>
      <c r="G89" s="139">
        <v>217</v>
      </c>
      <c r="H89" s="139">
        <v>0</v>
      </c>
      <c r="I89" s="139">
        <v>4</v>
      </c>
      <c r="J89" s="139">
        <v>0</v>
      </c>
      <c r="K89" s="139">
        <v>39</v>
      </c>
      <c r="L89" s="139"/>
      <c r="M89" s="155">
        <v>29</v>
      </c>
      <c r="N89" s="146">
        <f t="shared" si="5"/>
        <v>6293</v>
      </c>
      <c r="O89" s="146">
        <f>INDEX(LMI!$G$2:$G$441,MATCH(Race!$A89,LMI!$B$2:$B$441,0))</f>
        <v>5700</v>
      </c>
      <c r="P89" s="146">
        <f t="shared" si="7"/>
        <v>5419</v>
      </c>
      <c r="Q89" s="146">
        <f t="shared" si="7"/>
        <v>22</v>
      </c>
      <c r="R89" s="146">
        <f t="shared" si="7"/>
        <v>12</v>
      </c>
      <c r="S89" s="146">
        <f t="shared" si="7"/>
        <v>12</v>
      </c>
      <c r="T89" s="146">
        <f t="shared" si="7"/>
        <v>0</v>
      </c>
      <c r="U89" s="146">
        <f t="shared" si="6"/>
        <v>197</v>
      </c>
      <c r="V89" s="146">
        <f t="shared" si="6"/>
        <v>0</v>
      </c>
      <c r="W89" s="146">
        <f t="shared" si="6"/>
        <v>4</v>
      </c>
      <c r="X89" s="146">
        <f t="shared" si="6"/>
        <v>0</v>
      </c>
      <c r="Y89" s="146">
        <f t="shared" si="6"/>
        <v>35</v>
      </c>
      <c r="AA89" s="146">
        <f t="shared" si="8"/>
        <v>26</v>
      </c>
    </row>
    <row r="90" spans="1:27" x14ac:dyDescent="0.3">
      <c r="A90" s="1" t="s">
        <v>95</v>
      </c>
      <c r="B90" s="139">
        <v>35818</v>
      </c>
      <c r="C90" s="139">
        <v>1172</v>
      </c>
      <c r="D90" s="139">
        <v>249</v>
      </c>
      <c r="E90" s="139">
        <v>55</v>
      </c>
      <c r="F90" s="139">
        <v>24</v>
      </c>
      <c r="G90" s="139">
        <v>332</v>
      </c>
      <c r="H90" s="139">
        <v>0</v>
      </c>
      <c r="I90" s="139">
        <v>153</v>
      </c>
      <c r="J90" s="139">
        <v>669</v>
      </c>
      <c r="K90" s="139">
        <v>3115</v>
      </c>
      <c r="L90" s="139"/>
      <c r="M90" s="155">
        <v>4080</v>
      </c>
      <c r="N90" s="146">
        <f t="shared" si="5"/>
        <v>41587</v>
      </c>
      <c r="O90" s="146">
        <f>INDEX(LMI!$G$2:$G$441,MATCH(Race!$A90,LMI!$B$2:$B$441,0))</f>
        <v>40290</v>
      </c>
      <c r="P90" s="146">
        <f t="shared" si="7"/>
        <v>34701</v>
      </c>
      <c r="Q90" s="146">
        <f t="shared" si="7"/>
        <v>1135</v>
      </c>
      <c r="R90" s="146">
        <f t="shared" si="7"/>
        <v>241</v>
      </c>
      <c r="S90" s="146">
        <f t="shared" si="7"/>
        <v>53</v>
      </c>
      <c r="T90" s="146">
        <f t="shared" si="7"/>
        <v>23</v>
      </c>
      <c r="U90" s="146">
        <f t="shared" si="6"/>
        <v>322</v>
      </c>
      <c r="V90" s="146">
        <f t="shared" si="6"/>
        <v>0</v>
      </c>
      <c r="W90" s="146">
        <f t="shared" si="6"/>
        <v>148</v>
      </c>
      <c r="X90" s="146">
        <f t="shared" si="6"/>
        <v>648</v>
      </c>
      <c r="Y90" s="146">
        <f t="shared" si="6"/>
        <v>3018</v>
      </c>
      <c r="AA90" s="146">
        <f t="shared" si="8"/>
        <v>3953</v>
      </c>
    </row>
    <row r="91" spans="1:27" x14ac:dyDescent="0.3">
      <c r="A91" s="1" t="s">
        <v>96</v>
      </c>
      <c r="B91" s="139">
        <v>118113</v>
      </c>
      <c r="C91" s="139">
        <v>5055</v>
      </c>
      <c r="D91" s="139">
        <v>2153</v>
      </c>
      <c r="E91" s="139">
        <v>277</v>
      </c>
      <c r="F91" s="139">
        <v>34</v>
      </c>
      <c r="G91" s="139">
        <v>881</v>
      </c>
      <c r="H91" s="139">
        <v>30</v>
      </c>
      <c r="I91" s="139">
        <v>632</v>
      </c>
      <c r="J91" s="139">
        <v>1816</v>
      </c>
      <c r="K91" s="139">
        <v>5702</v>
      </c>
      <c r="L91" s="139"/>
      <c r="M91" s="155">
        <v>6356</v>
      </c>
      <c r="N91" s="146">
        <f t="shared" si="5"/>
        <v>134693</v>
      </c>
      <c r="O91" s="146">
        <f>INDEX(LMI!$G$2:$G$441,MATCH(Race!$A91,LMI!$B$2:$B$441,0))</f>
        <v>123920</v>
      </c>
      <c r="P91" s="146">
        <f t="shared" si="7"/>
        <v>108666</v>
      </c>
      <c r="Q91" s="146">
        <f t="shared" si="7"/>
        <v>4651</v>
      </c>
      <c r="R91" s="146">
        <f t="shared" si="7"/>
        <v>1981</v>
      </c>
      <c r="S91" s="146">
        <f t="shared" si="7"/>
        <v>255</v>
      </c>
      <c r="T91" s="146">
        <f t="shared" si="7"/>
        <v>31</v>
      </c>
      <c r="U91" s="146">
        <f t="shared" si="6"/>
        <v>811</v>
      </c>
      <c r="V91" s="146">
        <f t="shared" si="6"/>
        <v>28</v>
      </c>
      <c r="W91" s="146">
        <f t="shared" si="6"/>
        <v>581</v>
      </c>
      <c r="X91" s="146">
        <f t="shared" si="6"/>
        <v>1671</v>
      </c>
      <c r="Y91" s="146">
        <f t="shared" si="6"/>
        <v>5246</v>
      </c>
      <c r="AA91" s="146">
        <f t="shared" si="8"/>
        <v>5848</v>
      </c>
    </row>
    <row r="92" spans="1:27" x14ac:dyDescent="0.3">
      <c r="A92" s="1" t="s">
        <v>97</v>
      </c>
      <c r="B92" s="139">
        <v>14504</v>
      </c>
      <c r="C92" s="139">
        <v>683</v>
      </c>
      <c r="D92" s="139">
        <v>13</v>
      </c>
      <c r="E92" s="139">
        <v>21</v>
      </c>
      <c r="F92" s="139">
        <v>25</v>
      </c>
      <c r="G92" s="139">
        <v>527</v>
      </c>
      <c r="H92" s="139">
        <v>0</v>
      </c>
      <c r="I92" s="139">
        <v>57</v>
      </c>
      <c r="J92" s="139">
        <v>48</v>
      </c>
      <c r="K92" s="139">
        <v>373</v>
      </c>
      <c r="L92" s="139"/>
      <c r="M92" s="155">
        <v>415</v>
      </c>
      <c r="N92" s="146">
        <f t="shared" si="5"/>
        <v>16251</v>
      </c>
      <c r="O92" s="146">
        <f>INDEX(LMI!$G$2:$G$441,MATCH(Race!$A92,LMI!$B$2:$B$441,0))</f>
        <v>14590</v>
      </c>
      <c r="P92" s="146">
        <f t="shared" si="7"/>
        <v>13022</v>
      </c>
      <c r="Q92" s="146">
        <f t="shared" si="7"/>
        <v>613</v>
      </c>
      <c r="R92" s="146">
        <f t="shared" si="7"/>
        <v>12</v>
      </c>
      <c r="S92" s="146">
        <f t="shared" si="7"/>
        <v>19</v>
      </c>
      <c r="T92" s="146">
        <f t="shared" si="7"/>
        <v>22</v>
      </c>
      <c r="U92" s="146">
        <f t="shared" si="6"/>
        <v>473</v>
      </c>
      <c r="V92" s="146">
        <f t="shared" si="6"/>
        <v>0</v>
      </c>
      <c r="W92" s="146">
        <f t="shared" si="6"/>
        <v>51</v>
      </c>
      <c r="X92" s="146">
        <f t="shared" si="6"/>
        <v>43</v>
      </c>
      <c r="Y92" s="146">
        <f t="shared" si="6"/>
        <v>335</v>
      </c>
      <c r="AA92" s="146">
        <f t="shared" si="8"/>
        <v>373</v>
      </c>
    </row>
    <row r="93" spans="1:27" x14ac:dyDescent="0.3">
      <c r="A93" s="1" t="s">
        <v>98</v>
      </c>
      <c r="B93" s="139">
        <v>28560</v>
      </c>
      <c r="C93" s="139">
        <v>2446</v>
      </c>
      <c r="D93" s="139">
        <v>372</v>
      </c>
      <c r="E93" s="139">
        <v>109</v>
      </c>
      <c r="F93" s="139">
        <v>15</v>
      </c>
      <c r="G93" s="139">
        <v>147</v>
      </c>
      <c r="H93" s="139">
        <v>13</v>
      </c>
      <c r="I93" s="139">
        <v>125</v>
      </c>
      <c r="J93" s="139">
        <v>496</v>
      </c>
      <c r="K93" s="139">
        <v>676</v>
      </c>
      <c r="L93" s="139"/>
      <c r="M93" s="155">
        <v>977</v>
      </c>
      <c r="N93" s="146">
        <f t="shared" si="5"/>
        <v>32959</v>
      </c>
      <c r="O93" s="146">
        <f>INDEX(LMI!$G$2:$G$441,MATCH(Race!$A93,LMI!$B$2:$B$441,0))</f>
        <v>30955</v>
      </c>
      <c r="P93" s="146">
        <f t="shared" si="7"/>
        <v>26823</v>
      </c>
      <c r="Q93" s="146">
        <f t="shared" si="7"/>
        <v>2297</v>
      </c>
      <c r="R93" s="146">
        <f t="shared" si="7"/>
        <v>349</v>
      </c>
      <c r="S93" s="146">
        <f t="shared" si="7"/>
        <v>102</v>
      </c>
      <c r="T93" s="146">
        <f t="shared" si="7"/>
        <v>14</v>
      </c>
      <c r="U93" s="146">
        <f t="shared" si="6"/>
        <v>138</v>
      </c>
      <c r="V93" s="146">
        <f t="shared" si="6"/>
        <v>12</v>
      </c>
      <c r="W93" s="146">
        <f t="shared" si="6"/>
        <v>117</v>
      </c>
      <c r="X93" s="146">
        <f t="shared" si="6"/>
        <v>466</v>
      </c>
      <c r="Y93" s="146">
        <f t="shared" si="6"/>
        <v>635</v>
      </c>
      <c r="AA93" s="146">
        <f t="shared" si="8"/>
        <v>918</v>
      </c>
    </row>
    <row r="94" spans="1:27" x14ac:dyDescent="0.3">
      <c r="A94" s="1" t="s">
        <v>99</v>
      </c>
      <c r="B94" s="139">
        <v>25842</v>
      </c>
      <c r="C94" s="139">
        <v>336</v>
      </c>
      <c r="D94" s="139">
        <v>100</v>
      </c>
      <c r="E94" s="139">
        <v>102</v>
      </c>
      <c r="F94" s="139">
        <v>97</v>
      </c>
      <c r="G94" s="139">
        <v>503</v>
      </c>
      <c r="H94" s="139">
        <v>0</v>
      </c>
      <c r="I94" s="139">
        <v>27</v>
      </c>
      <c r="J94" s="139">
        <v>269</v>
      </c>
      <c r="K94" s="139">
        <v>488</v>
      </c>
      <c r="L94" s="139"/>
      <c r="M94" s="155">
        <v>837</v>
      </c>
      <c r="N94" s="146">
        <f t="shared" si="5"/>
        <v>27764</v>
      </c>
      <c r="O94" s="146">
        <f>INDEX(LMI!$G$2:$G$441,MATCH(Race!$A94,LMI!$B$2:$B$441,0))</f>
        <v>26690</v>
      </c>
      <c r="P94" s="146">
        <f t="shared" si="7"/>
        <v>24842</v>
      </c>
      <c r="Q94" s="146">
        <f t="shared" si="7"/>
        <v>323</v>
      </c>
      <c r="R94" s="146">
        <f t="shared" si="7"/>
        <v>96</v>
      </c>
      <c r="S94" s="146">
        <f t="shared" si="7"/>
        <v>98</v>
      </c>
      <c r="T94" s="146">
        <f t="shared" si="7"/>
        <v>93</v>
      </c>
      <c r="U94" s="146">
        <f t="shared" si="6"/>
        <v>484</v>
      </c>
      <c r="V94" s="146">
        <f t="shared" si="6"/>
        <v>0</v>
      </c>
      <c r="W94" s="146">
        <f t="shared" si="6"/>
        <v>26</v>
      </c>
      <c r="X94" s="146">
        <f t="shared" si="6"/>
        <v>259</v>
      </c>
      <c r="Y94" s="146">
        <f t="shared" si="6"/>
        <v>469</v>
      </c>
      <c r="AA94" s="146">
        <f t="shared" si="8"/>
        <v>805</v>
      </c>
    </row>
    <row r="95" spans="1:27" x14ac:dyDescent="0.3">
      <c r="A95" s="1" t="s">
        <v>100</v>
      </c>
      <c r="B95" s="139">
        <v>210781</v>
      </c>
      <c r="C95" s="139">
        <v>9676</v>
      </c>
      <c r="D95" s="139">
        <v>13292</v>
      </c>
      <c r="E95" s="139">
        <v>428</v>
      </c>
      <c r="F95" s="139">
        <v>69</v>
      </c>
      <c r="G95" s="139">
        <v>1158</v>
      </c>
      <c r="H95" s="139">
        <v>0</v>
      </c>
      <c r="I95" s="139">
        <v>2322</v>
      </c>
      <c r="J95" s="139">
        <v>2369</v>
      </c>
      <c r="K95" s="139">
        <v>14514</v>
      </c>
      <c r="L95" s="139"/>
      <c r="M95" s="155">
        <v>14809</v>
      </c>
      <c r="N95" s="146">
        <f t="shared" si="5"/>
        <v>254609</v>
      </c>
      <c r="O95" s="146">
        <f>INDEX(LMI!$G$2:$G$441,MATCH(Race!$A95,LMI!$B$2:$B$441,0))</f>
        <v>231935</v>
      </c>
      <c r="P95" s="146">
        <f t="shared" si="7"/>
        <v>192010</v>
      </c>
      <c r="Q95" s="146">
        <f t="shared" si="7"/>
        <v>8814</v>
      </c>
      <c r="R95" s="146">
        <f t="shared" si="7"/>
        <v>12108</v>
      </c>
      <c r="S95" s="146">
        <f t="shared" si="7"/>
        <v>390</v>
      </c>
      <c r="T95" s="146">
        <f t="shared" si="7"/>
        <v>63</v>
      </c>
      <c r="U95" s="146">
        <f t="shared" si="6"/>
        <v>1055</v>
      </c>
      <c r="V95" s="146">
        <f t="shared" si="6"/>
        <v>0</v>
      </c>
      <c r="W95" s="146">
        <f t="shared" si="6"/>
        <v>2115</v>
      </c>
      <c r="X95" s="146">
        <f t="shared" si="6"/>
        <v>2158</v>
      </c>
      <c r="Y95" s="146">
        <f t="shared" si="6"/>
        <v>13221</v>
      </c>
      <c r="AA95" s="146">
        <f t="shared" si="8"/>
        <v>13490</v>
      </c>
    </row>
    <row r="96" spans="1:27" x14ac:dyDescent="0.3">
      <c r="A96" s="1" t="s">
        <v>101</v>
      </c>
      <c r="B96" s="139">
        <v>126077</v>
      </c>
      <c r="C96" s="139">
        <v>11048</v>
      </c>
      <c r="D96" s="139">
        <v>3164</v>
      </c>
      <c r="E96" s="139">
        <v>418</v>
      </c>
      <c r="F96" s="139">
        <v>0</v>
      </c>
      <c r="G96" s="139">
        <v>1046</v>
      </c>
      <c r="H96" s="139">
        <v>30</v>
      </c>
      <c r="I96" s="139">
        <v>969</v>
      </c>
      <c r="J96" s="139">
        <v>1800</v>
      </c>
      <c r="K96" s="139">
        <v>9035</v>
      </c>
      <c r="L96" s="139"/>
      <c r="M96" s="155">
        <v>9258</v>
      </c>
      <c r="N96" s="146">
        <f t="shared" si="5"/>
        <v>153587</v>
      </c>
      <c r="O96" s="146">
        <f>INDEX(LMI!$G$2:$G$441,MATCH(Race!$A96,LMI!$B$2:$B$441,0))</f>
        <v>138865</v>
      </c>
      <c r="P96" s="146">
        <f t="shared" si="7"/>
        <v>113992</v>
      </c>
      <c r="Q96" s="146">
        <f t="shared" si="7"/>
        <v>9989</v>
      </c>
      <c r="R96" s="146">
        <f t="shared" si="7"/>
        <v>2861</v>
      </c>
      <c r="S96" s="146">
        <f t="shared" si="7"/>
        <v>378</v>
      </c>
      <c r="T96" s="146">
        <f t="shared" si="7"/>
        <v>0</v>
      </c>
      <c r="U96" s="146">
        <f t="shared" si="6"/>
        <v>946</v>
      </c>
      <c r="V96" s="146">
        <f t="shared" si="6"/>
        <v>27</v>
      </c>
      <c r="W96" s="146">
        <f t="shared" si="6"/>
        <v>876</v>
      </c>
      <c r="X96" s="146">
        <f t="shared" si="6"/>
        <v>1627</v>
      </c>
      <c r="Y96" s="146">
        <f t="shared" si="6"/>
        <v>8169</v>
      </c>
      <c r="AA96" s="146">
        <f t="shared" si="8"/>
        <v>8371</v>
      </c>
    </row>
    <row r="97" spans="1:27" x14ac:dyDescent="0.3">
      <c r="A97" s="1" t="s">
        <v>102</v>
      </c>
      <c r="B97" s="139">
        <v>597</v>
      </c>
      <c r="C97" s="139">
        <v>29</v>
      </c>
      <c r="D97" s="139">
        <v>3</v>
      </c>
      <c r="E97" s="139">
        <v>0</v>
      </c>
      <c r="F97" s="139">
        <v>0</v>
      </c>
      <c r="G97" s="139">
        <v>11</v>
      </c>
      <c r="H97" s="139">
        <v>0</v>
      </c>
      <c r="I97" s="139">
        <v>0</v>
      </c>
      <c r="J97" s="139">
        <v>0</v>
      </c>
      <c r="K97" s="139">
        <v>15</v>
      </c>
      <c r="L97" s="139"/>
      <c r="M97" s="155">
        <v>28</v>
      </c>
      <c r="N97" s="146">
        <f t="shared" si="5"/>
        <v>655</v>
      </c>
      <c r="O97" s="146">
        <f>INDEX(LMI!$G$2:$G$441,MATCH(Race!$A97,LMI!$B$2:$B$441,0))</f>
        <v>600</v>
      </c>
      <c r="P97" s="146">
        <f t="shared" si="7"/>
        <v>547</v>
      </c>
      <c r="Q97" s="146">
        <f t="shared" si="7"/>
        <v>27</v>
      </c>
      <c r="R97" s="146">
        <f t="shared" si="7"/>
        <v>3</v>
      </c>
      <c r="S97" s="146">
        <f t="shared" si="7"/>
        <v>0</v>
      </c>
      <c r="T97" s="146">
        <f t="shared" si="7"/>
        <v>0</v>
      </c>
      <c r="U97" s="146">
        <f t="shared" si="6"/>
        <v>10</v>
      </c>
      <c r="V97" s="146">
        <f t="shared" si="6"/>
        <v>0</v>
      </c>
      <c r="W97" s="146">
        <f t="shared" si="6"/>
        <v>0</v>
      </c>
      <c r="X97" s="146">
        <f t="shared" si="6"/>
        <v>0</v>
      </c>
      <c r="Y97" s="146">
        <f t="shared" si="6"/>
        <v>14</v>
      </c>
      <c r="AA97" s="146">
        <f t="shared" si="8"/>
        <v>26</v>
      </c>
    </row>
    <row r="98" spans="1:27" x14ac:dyDescent="0.3">
      <c r="A98" s="1" t="s">
        <v>103</v>
      </c>
      <c r="B98" s="139">
        <v>2601</v>
      </c>
      <c r="C98" s="139">
        <v>0</v>
      </c>
      <c r="D98" s="139">
        <v>0</v>
      </c>
      <c r="E98" s="139">
        <v>7</v>
      </c>
      <c r="F98" s="139">
        <v>0</v>
      </c>
      <c r="G98" s="139">
        <v>13</v>
      </c>
      <c r="H98" s="139">
        <v>0</v>
      </c>
      <c r="I98" s="139">
        <v>0</v>
      </c>
      <c r="J98" s="139">
        <v>0</v>
      </c>
      <c r="K98" s="139">
        <v>0</v>
      </c>
      <c r="L98" s="139"/>
      <c r="M98" s="155">
        <v>0</v>
      </c>
      <c r="N98" s="146">
        <f t="shared" si="5"/>
        <v>2621</v>
      </c>
      <c r="O98" s="146">
        <f>INDEX(LMI!$G$2:$G$441,MATCH(Race!$A98,LMI!$B$2:$B$441,0))</f>
        <v>2010</v>
      </c>
      <c r="P98" s="146">
        <f t="shared" si="7"/>
        <v>1995</v>
      </c>
      <c r="Q98" s="146">
        <f t="shared" si="7"/>
        <v>0</v>
      </c>
      <c r="R98" s="146">
        <f t="shared" si="7"/>
        <v>0</v>
      </c>
      <c r="S98" s="146">
        <f t="shared" si="7"/>
        <v>5</v>
      </c>
      <c r="T98" s="146">
        <f t="shared" si="7"/>
        <v>0</v>
      </c>
      <c r="U98" s="146">
        <f t="shared" si="6"/>
        <v>10</v>
      </c>
      <c r="V98" s="146">
        <f t="shared" si="6"/>
        <v>0</v>
      </c>
      <c r="W98" s="146">
        <f t="shared" si="6"/>
        <v>0</v>
      </c>
      <c r="X98" s="146">
        <f t="shared" si="6"/>
        <v>0</v>
      </c>
      <c r="Y98" s="146">
        <f t="shared" si="6"/>
        <v>0</v>
      </c>
      <c r="AA98" s="146">
        <f t="shared" si="8"/>
        <v>0</v>
      </c>
    </row>
    <row r="99" spans="1:27" x14ac:dyDescent="0.3">
      <c r="A99" s="1" t="s">
        <v>104</v>
      </c>
      <c r="B99" s="139">
        <v>1737</v>
      </c>
      <c r="C99" s="139">
        <v>187</v>
      </c>
      <c r="D99" s="139">
        <v>14</v>
      </c>
      <c r="E99" s="139">
        <v>0</v>
      </c>
      <c r="F99" s="139">
        <v>0</v>
      </c>
      <c r="G99" s="139">
        <v>73</v>
      </c>
      <c r="H99" s="139">
        <v>8</v>
      </c>
      <c r="I99" s="139">
        <v>0</v>
      </c>
      <c r="J99" s="139">
        <v>0</v>
      </c>
      <c r="K99" s="139">
        <v>546</v>
      </c>
      <c r="L99" s="139"/>
      <c r="M99" s="155">
        <v>584</v>
      </c>
      <c r="N99" s="146">
        <f t="shared" si="5"/>
        <v>2565</v>
      </c>
      <c r="O99" s="146">
        <f>INDEX(LMI!$G$2:$G$441,MATCH(Race!$A99,LMI!$B$2:$B$441,0))</f>
        <v>2105</v>
      </c>
      <c r="P99" s="146">
        <f t="shared" si="7"/>
        <v>1425</v>
      </c>
      <c r="Q99" s="146">
        <f t="shared" si="7"/>
        <v>153</v>
      </c>
      <c r="R99" s="146">
        <f t="shared" si="7"/>
        <v>11</v>
      </c>
      <c r="S99" s="146">
        <f t="shared" si="7"/>
        <v>0</v>
      </c>
      <c r="T99" s="146">
        <f t="shared" si="7"/>
        <v>0</v>
      </c>
      <c r="U99" s="146">
        <f t="shared" si="6"/>
        <v>60</v>
      </c>
      <c r="V99" s="146">
        <f t="shared" si="6"/>
        <v>7</v>
      </c>
      <c r="W99" s="146">
        <f t="shared" si="6"/>
        <v>0</v>
      </c>
      <c r="X99" s="146">
        <f t="shared" si="6"/>
        <v>0</v>
      </c>
      <c r="Y99" s="146">
        <f t="shared" si="6"/>
        <v>448</v>
      </c>
      <c r="AA99" s="146">
        <f t="shared" si="8"/>
        <v>479</v>
      </c>
    </row>
    <row r="100" spans="1:27" x14ac:dyDescent="0.3">
      <c r="A100" s="1" t="s">
        <v>105</v>
      </c>
      <c r="B100" s="139">
        <v>8686</v>
      </c>
      <c r="C100" s="139">
        <v>1363</v>
      </c>
      <c r="D100" s="139">
        <v>212</v>
      </c>
      <c r="E100" s="139">
        <v>21</v>
      </c>
      <c r="F100" s="139">
        <v>0</v>
      </c>
      <c r="G100" s="139">
        <v>38</v>
      </c>
      <c r="H100" s="139">
        <v>0</v>
      </c>
      <c r="I100" s="139">
        <v>94</v>
      </c>
      <c r="J100" s="139">
        <v>540</v>
      </c>
      <c r="K100" s="139">
        <v>681</v>
      </c>
      <c r="L100" s="139"/>
      <c r="M100" s="155">
        <v>1098</v>
      </c>
      <c r="N100" s="146">
        <f t="shared" si="5"/>
        <v>11635</v>
      </c>
      <c r="O100" s="146">
        <f>INDEX(LMI!$G$2:$G$441,MATCH(Race!$A100,LMI!$B$2:$B$441,0))</f>
        <v>9795</v>
      </c>
      <c r="P100" s="146">
        <f t="shared" si="7"/>
        <v>7312</v>
      </c>
      <c r="Q100" s="146">
        <f t="shared" si="7"/>
        <v>1147</v>
      </c>
      <c r="R100" s="146">
        <f t="shared" si="7"/>
        <v>178</v>
      </c>
      <c r="S100" s="146">
        <f t="shared" si="7"/>
        <v>18</v>
      </c>
      <c r="T100" s="146">
        <f t="shared" si="7"/>
        <v>0</v>
      </c>
      <c r="U100" s="146">
        <f t="shared" si="6"/>
        <v>32</v>
      </c>
      <c r="V100" s="146">
        <f t="shared" si="6"/>
        <v>0</v>
      </c>
      <c r="W100" s="146">
        <f t="shared" si="6"/>
        <v>79</v>
      </c>
      <c r="X100" s="146">
        <f t="shared" si="6"/>
        <v>455</v>
      </c>
      <c r="Y100" s="146">
        <f t="shared" si="6"/>
        <v>573</v>
      </c>
      <c r="AA100" s="146">
        <f t="shared" si="8"/>
        <v>924</v>
      </c>
    </row>
    <row r="101" spans="1:27" x14ac:dyDescent="0.3">
      <c r="A101" s="1" t="s">
        <v>106</v>
      </c>
      <c r="B101" s="139">
        <v>989</v>
      </c>
      <c r="C101" s="139">
        <v>91</v>
      </c>
      <c r="D101" s="139">
        <v>1</v>
      </c>
      <c r="E101" s="139">
        <v>0</v>
      </c>
      <c r="F101" s="139">
        <v>0</v>
      </c>
      <c r="G101" s="139">
        <v>18</v>
      </c>
      <c r="H101" s="139">
        <v>0</v>
      </c>
      <c r="I101" s="139">
        <v>0</v>
      </c>
      <c r="J101" s="139">
        <v>19</v>
      </c>
      <c r="K101" s="139">
        <v>27</v>
      </c>
      <c r="L101" s="139"/>
      <c r="M101" s="155">
        <v>9</v>
      </c>
      <c r="N101" s="146">
        <f t="shared" si="5"/>
        <v>1145</v>
      </c>
      <c r="O101" s="146">
        <f>INDEX(LMI!$G$2:$G$441,MATCH(Race!$A101,LMI!$B$2:$B$441,0))</f>
        <v>990</v>
      </c>
      <c r="P101" s="146">
        <f t="shared" si="7"/>
        <v>855</v>
      </c>
      <c r="Q101" s="146">
        <f t="shared" si="7"/>
        <v>79</v>
      </c>
      <c r="R101" s="146">
        <f t="shared" si="7"/>
        <v>1</v>
      </c>
      <c r="S101" s="146">
        <f t="shared" si="7"/>
        <v>0</v>
      </c>
      <c r="T101" s="146">
        <f t="shared" si="7"/>
        <v>0</v>
      </c>
      <c r="U101" s="146">
        <f t="shared" si="6"/>
        <v>16</v>
      </c>
      <c r="V101" s="146">
        <f t="shared" si="6"/>
        <v>0</v>
      </c>
      <c r="W101" s="146">
        <f t="shared" si="6"/>
        <v>0</v>
      </c>
      <c r="X101" s="146">
        <f t="shared" si="6"/>
        <v>16</v>
      </c>
      <c r="Y101" s="146">
        <f t="shared" si="6"/>
        <v>23</v>
      </c>
      <c r="AA101" s="146">
        <f t="shared" si="8"/>
        <v>8</v>
      </c>
    </row>
    <row r="102" spans="1:27" x14ac:dyDescent="0.3">
      <c r="A102" s="1" t="s">
        <v>107</v>
      </c>
      <c r="B102" s="139">
        <v>3745</v>
      </c>
      <c r="C102" s="139">
        <v>18</v>
      </c>
      <c r="D102" s="139">
        <v>1</v>
      </c>
      <c r="E102" s="139">
        <v>0</v>
      </c>
      <c r="F102" s="139">
        <v>0</v>
      </c>
      <c r="G102" s="139">
        <v>0</v>
      </c>
      <c r="H102" s="139">
        <v>0</v>
      </c>
      <c r="I102" s="139">
        <v>0</v>
      </c>
      <c r="J102" s="139">
        <v>0</v>
      </c>
      <c r="K102" s="139">
        <v>238</v>
      </c>
      <c r="L102" s="139"/>
      <c r="M102" s="155">
        <v>170</v>
      </c>
      <c r="N102" s="146">
        <f t="shared" si="5"/>
        <v>4002</v>
      </c>
      <c r="O102" s="146">
        <f>INDEX(LMI!$G$2:$G$441,MATCH(Race!$A102,LMI!$B$2:$B$441,0))</f>
        <v>4240</v>
      </c>
      <c r="P102" s="146">
        <f t="shared" si="7"/>
        <v>3968</v>
      </c>
      <c r="Q102" s="146">
        <f t="shared" si="7"/>
        <v>19</v>
      </c>
      <c r="R102" s="146">
        <f t="shared" si="7"/>
        <v>1</v>
      </c>
      <c r="S102" s="146">
        <f t="shared" si="7"/>
        <v>0</v>
      </c>
      <c r="T102" s="146">
        <f t="shared" si="7"/>
        <v>0</v>
      </c>
      <c r="U102" s="146">
        <f t="shared" si="6"/>
        <v>0</v>
      </c>
      <c r="V102" s="146">
        <f t="shared" si="6"/>
        <v>0</v>
      </c>
      <c r="W102" s="146">
        <f t="shared" si="6"/>
        <v>0</v>
      </c>
      <c r="X102" s="146">
        <f t="shared" si="6"/>
        <v>0</v>
      </c>
      <c r="Y102" s="146">
        <f t="shared" si="6"/>
        <v>252</v>
      </c>
      <c r="AA102" s="146">
        <f t="shared" si="8"/>
        <v>180</v>
      </c>
    </row>
    <row r="103" spans="1:27" x14ac:dyDescent="0.3">
      <c r="A103" s="1" t="s">
        <v>108</v>
      </c>
      <c r="B103" s="139">
        <v>1061</v>
      </c>
      <c r="C103" s="139">
        <v>0</v>
      </c>
      <c r="D103" s="139">
        <v>0</v>
      </c>
      <c r="E103" s="139">
        <v>0</v>
      </c>
      <c r="F103" s="139">
        <v>0</v>
      </c>
      <c r="G103" s="139">
        <v>17</v>
      </c>
      <c r="H103" s="139">
        <v>0</v>
      </c>
      <c r="I103" s="139">
        <v>0</v>
      </c>
      <c r="J103" s="139">
        <v>0</v>
      </c>
      <c r="K103" s="139">
        <v>0</v>
      </c>
      <c r="L103" s="139"/>
      <c r="M103" s="155">
        <v>0</v>
      </c>
      <c r="N103" s="146">
        <f t="shared" si="5"/>
        <v>1078</v>
      </c>
      <c r="O103" s="146">
        <f>INDEX(LMI!$G$2:$G$441,MATCH(Race!$A103,LMI!$B$2:$B$441,0))</f>
        <v>990</v>
      </c>
      <c r="P103" s="146">
        <f t="shared" si="7"/>
        <v>974</v>
      </c>
      <c r="Q103" s="146">
        <f t="shared" si="7"/>
        <v>0</v>
      </c>
      <c r="R103" s="146">
        <f t="shared" si="7"/>
        <v>0</v>
      </c>
      <c r="S103" s="146">
        <f t="shared" si="7"/>
        <v>0</v>
      </c>
      <c r="T103" s="146">
        <f t="shared" si="7"/>
        <v>0</v>
      </c>
      <c r="U103" s="146">
        <f t="shared" si="6"/>
        <v>16</v>
      </c>
      <c r="V103" s="146">
        <f t="shared" si="6"/>
        <v>0</v>
      </c>
      <c r="W103" s="146">
        <f t="shared" si="6"/>
        <v>0</v>
      </c>
      <c r="X103" s="146">
        <f t="shared" si="6"/>
        <v>0</v>
      </c>
      <c r="Y103" s="146">
        <f t="shared" si="6"/>
        <v>0</v>
      </c>
      <c r="AA103" s="146">
        <f t="shared" si="8"/>
        <v>0</v>
      </c>
    </row>
    <row r="104" spans="1:27" x14ac:dyDescent="0.3">
      <c r="A104" s="1" t="s">
        <v>109</v>
      </c>
      <c r="B104" s="139">
        <v>1039</v>
      </c>
      <c r="C104" s="139">
        <v>21</v>
      </c>
      <c r="D104" s="139">
        <v>0</v>
      </c>
      <c r="E104" s="139">
        <v>4</v>
      </c>
      <c r="F104" s="139">
        <v>0</v>
      </c>
      <c r="G104" s="139">
        <v>36</v>
      </c>
      <c r="H104" s="139">
        <v>0</v>
      </c>
      <c r="I104" s="139">
        <v>0</v>
      </c>
      <c r="J104" s="139">
        <v>0</v>
      </c>
      <c r="K104" s="139">
        <v>0</v>
      </c>
      <c r="L104" s="139"/>
      <c r="M104" s="155">
        <v>0</v>
      </c>
      <c r="N104" s="146">
        <f t="shared" si="5"/>
        <v>1100</v>
      </c>
      <c r="O104" s="146">
        <f>INDEX(LMI!$G$2:$G$441,MATCH(Race!$A104,LMI!$B$2:$B$441,0))</f>
        <v>945</v>
      </c>
      <c r="P104" s="146">
        <f t="shared" si="7"/>
        <v>893</v>
      </c>
      <c r="Q104" s="146">
        <f t="shared" si="7"/>
        <v>18</v>
      </c>
      <c r="R104" s="146">
        <f t="shared" si="7"/>
        <v>0</v>
      </c>
      <c r="S104" s="146">
        <f t="shared" si="7"/>
        <v>3</v>
      </c>
      <c r="T104" s="146">
        <f t="shared" si="7"/>
        <v>0</v>
      </c>
      <c r="U104" s="146">
        <f t="shared" si="6"/>
        <v>31</v>
      </c>
      <c r="V104" s="146">
        <f t="shared" si="6"/>
        <v>0</v>
      </c>
      <c r="W104" s="146">
        <f t="shared" si="6"/>
        <v>0</v>
      </c>
      <c r="X104" s="146">
        <f t="shared" si="6"/>
        <v>0</v>
      </c>
      <c r="Y104" s="146">
        <f t="shared" si="6"/>
        <v>0</v>
      </c>
      <c r="AA104" s="146">
        <f t="shared" si="8"/>
        <v>0</v>
      </c>
    </row>
    <row r="105" spans="1:27" x14ac:dyDescent="0.3">
      <c r="A105" s="1" t="s">
        <v>110</v>
      </c>
      <c r="B105" s="139">
        <v>1111</v>
      </c>
      <c r="C105" s="139">
        <v>100</v>
      </c>
      <c r="D105" s="139">
        <v>24</v>
      </c>
      <c r="E105" s="139">
        <v>11</v>
      </c>
      <c r="F105" s="139">
        <v>0</v>
      </c>
      <c r="G105" s="139">
        <v>34</v>
      </c>
      <c r="H105" s="139">
        <v>0</v>
      </c>
      <c r="I105" s="139">
        <v>0</v>
      </c>
      <c r="J105" s="139">
        <v>0</v>
      </c>
      <c r="K105" s="139">
        <v>0</v>
      </c>
      <c r="L105" s="139"/>
      <c r="M105" s="155">
        <v>9</v>
      </c>
      <c r="N105" s="146">
        <f t="shared" si="5"/>
        <v>1280</v>
      </c>
      <c r="O105" s="146">
        <f>INDEX(LMI!$G$2:$G$441,MATCH(Race!$A105,LMI!$B$2:$B$441,0))</f>
        <v>1195</v>
      </c>
      <c r="P105" s="146">
        <f t="shared" si="7"/>
        <v>1037</v>
      </c>
      <c r="Q105" s="146">
        <f t="shared" si="7"/>
        <v>93</v>
      </c>
      <c r="R105" s="146">
        <f t="shared" si="7"/>
        <v>22</v>
      </c>
      <c r="S105" s="146">
        <f t="shared" si="7"/>
        <v>10</v>
      </c>
      <c r="T105" s="146">
        <f t="shared" si="7"/>
        <v>0</v>
      </c>
      <c r="U105" s="146">
        <f t="shared" si="6"/>
        <v>32</v>
      </c>
      <c r="V105" s="146">
        <f t="shared" si="6"/>
        <v>0</v>
      </c>
      <c r="W105" s="146">
        <f t="shared" si="6"/>
        <v>0</v>
      </c>
      <c r="X105" s="146">
        <f t="shared" si="6"/>
        <v>0</v>
      </c>
      <c r="Y105" s="146">
        <f t="shared" si="6"/>
        <v>0</v>
      </c>
      <c r="AA105" s="146">
        <f t="shared" si="8"/>
        <v>8</v>
      </c>
    </row>
    <row r="106" spans="1:27" x14ac:dyDescent="0.3">
      <c r="A106" s="1" t="s">
        <v>111</v>
      </c>
      <c r="B106" s="139">
        <v>12100</v>
      </c>
      <c r="C106" s="139">
        <v>1779</v>
      </c>
      <c r="D106" s="139">
        <v>184</v>
      </c>
      <c r="E106" s="139">
        <v>25</v>
      </c>
      <c r="F106" s="139">
        <v>0</v>
      </c>
      <c r="G106" s="139">
        <v>109</v>
      </c>
      <c r="H106" s="139">
        <v>0</v>
      </c>
      <c r="I106" s="139">
        <v>286</v>
      </c>
      <c r="J106" s="139">
        <v>268</v>
      </c>
      <c r="K106" s="139">
        <v>238</v>
      </c>
      <c r="L106" s="139"/>
      <c r="M106" s="155">
        <v>440</v>
      </c>
      <c r="N106" s="146">
        <f t="shared" si="5"/>
        <v>14989</v>
      </c>
      <c r="O106" s="146">
        <f>INDEX(LMI!$G$2:$G$441,MATCH(Race!$A106,LMI!$B$2:$B$441,0))</f>
        <v>11700</v>
      </c>
      <c r="P106" s="146">
        <f t="shared" si="7"/>
        <v>9445</v>
      </c>
      <c r="Q106" s="146">
        <f t="shared" si="7"/>
        <v>1389</v>
      </c>
      <c r="R106" s="146">
        <f t="shared" si="7"/>
        <v>144</v>
      </c>
      <c r="S106" s="146">
        <f t="shared" si="7"/>
        <v>20</v>
      </c>
      <c r="T106" s="146">
        <f t="shared" si="7"/>
        <v>0</v>
      </c>
      <c r="U106" s="146">
        <f t="shared" si="6"/>
        <v>85</v>
      </c>
      <c r="V106" s="146">
        <f t="shared" si="6"/>
        <v>0</v>
      </c>
      <c r="W106" s="146">
        <f t="shared" si="6"/>
        <v>223</v>
      </c>
      <c r="X106" s="146">
        <f t="shared" si="6"/>
        <v>209</v>
      </c>
      <c r="Y106" s="146">
        <f t="shared" si="6"/>
        <v>186</v>
      </c>
      <c r="AA106" s="146">
        <f t="shared" si="8"/>
        <v>343</v>
      </c>
    </row>
    <row r="107" spans="1:27" x14ac:dyDescent="0.3">
      <c r="A107" s="1" t="s">
        <v>112</v>
      </c>
      <c r="B107" s="139">
        <v>4652</v>
      </c>
      <c r="C107" s="139">
        <v>363</v>
      </c>
      <c r="D107" s="139">
        <v>12</v>
      </c>
      <c r="E107" s="139">
        <v>0</v>
      </c>
      <c r="F107" s="139">
        <v>0</v>
      </c>
      <c r="G107" s="139">
        <v>32</v>
      </c>
      <c r="H107" s="139">
        <v>0</v>
      </c>
      <c r="I107" s="139">
        <v>0</v>
      </c>
      <c r="J107" s="139">
        <v>0</v>
      </c>
      <c r="K107" s="139">
        <v>259</v>
      </c>
      <c r="L107" s="139"/>
      <c r="M107" s="155">
        <v>195</v>
      </c>
      <c r="N107" s="146">
        <f t="shared" si="5"/>
        <v>5318</v>
      </c>
      <c r="O107" s="146">
        <f>INDEX(LMI!$G$2:$G$441,MATCH(Race!$A107,LMI!$B$2:$B$441,0))</f>
        <v>4445</v>
      </c>
      <c r="P107" s="146">
        <f t="shared" si="7"/>
        <v>3888</v>
      </c>
      <c r="Q107" s="146">
        <f t="shared" si="7"/>
        <v>303</v>
      </c>
      <c r="R107" s="146">
        <f t="shared" si="7"/>
        <v>10</v>
      </c>
      <c r="S107" s="146">
        <f t="shared" si="7"/>
        <v>0</v>
      </c>
      <c r="T107" s="146">
        <f t="shared" si="7"/>
        <v>0</v>
      </c>
      <c r="U107" s="146">
        <f t="shared" si="6"/>
        <v>27</v>
      </c>
      <c r="V107" s="146">
        <f t="shared" si="6"/>
        <v>0</v>
      </c>
      <c r="W107" s="146">
        <f t="shared" si="6"/>
        <v>0</v>
      </c>
      <c r="X107" s="146">
        <f t="shared" si="6"/>
        <v>0</v>
      </c>
      <c r="Y107" s="146">
        <f t="shared" si="6"/>
        <v>216</v>
      </c>
      <c r="AA107" s="146">
        <f t="shared" si="8"/>
        <v>163</v>
      </c>
    </row>
    <row r="108" spans="1:27" x14ac:dyDescent="0.3">
      <c r="A108" s="1" t="s">
        <v>113</v>
      </c>
      <c r="B108" s="139">
        <v>12070</v>
      </c>
      <c r="C108" s="139">
        <v>868</v>
      </c>
      <c r="D108" s="139">
        <v>166</v>
      </c>
      <c r="E108" s="139">
        <v>9</v>
      </c>
      <c r="F108" s="139">
        <v>0</v>
      </c>
      <c r="G108" s="139">
        <v>119</v>
      </c>
      <c r="H108" s="139">
        <v>0</v>
      </c>
      <c r="I108" s="139">
        <v>16</v>
      </c>
      <c r="J108" s="139">
        <v>553</v>
      </c>
      <c r="K108" s="139">
        <v>449</v>
      </c>
      <c r="L108" s="139"/>
      <c r="M108" s="155">
        <v>939</v>
      </c>
      <c r="N108" s="146">
        <f t="shared" si="5"/>
        <v>14250</v>
      </c>
      <c r="O108" s="146">
        <f>INDEX(LMI!$G$2:$G$441,MATCH(Race!$A108,LMI!$B$2:$B$441,0))</f>
        <v>12990</v>
      </c>
      <c r="P108" s="146">
        <f t="shared" si="7"/>
        <v>11003</v>
      </c>
      <c r="Q108" s="146">
        <f t="shared" si="7"/>
        <v>791</v>
      </c>
      <c r="R108" s="146">
        <f t="shared" si="7"/>
        <v>151</v>
      </c>
      <c r="S108" s="146">
        <f t="shared" si="7"/>
        <v>8</v>
      </c>
      <c r="T108" s="146">
        <f t="shared" si="7"/>
        <v>0</v>
      </c>
      <c r="U108" s="146">
        <f t="shared" si="6"/>
        <v>108</v>
      </c>
      <c r="V108" s="146">
        <f t="shared" si="6"/>
        <v>0</v>
      </c>
      <c r="W108" s="146">
        <f t="shared" si="6"/>
        <v>15</v>
      </c>
      <c r="X108" s="146">
        <f t="shared" si="6"/>
        <v>504</v>
      </c>
      <c r="Y108" s="146">
        <f t="shared" si="6"/>
        <v>409</v>
      </c>
      <c r="AA108" s="146">
        <f t="shared" si="8"/>
        <v>856</v>
      </c>
    </row>
    <row r="109" spans="1:27" x14ac:dyDescent="0.3">
      <c r="A109" s="1" t="s">
        <v>114</v>
      </c>
      <c r="B109" s="139">
        <v>8424</v>
      </c>
      <c r="C109" s="139">
        <v>1126</v>
      </c>
      <c r="D109" s="139">
        <v>114</v>
      </c>
      <c r="E109" s="139">
        <v>42</v>
      </c>
      <c r="F109" s="139">
        <v>0</v>
      </c>
      <c r="G109" s="139">
        <v>170</v>
      </c>
      <c r="H109" s="139">
        <v>0</v>
      </c>
      <c r="I109" s="139">
        <v>151</v>
      </c>
      <c r="J109" s="139">
        <v>0</v>
      </c>
      <c r="K109" s="139">
        <v>210</v>
      </c>
      <c r="L109" s="139"/>
      <c r="M109" s="155">
        <v>290</v>
      </c>
      <c r="N109" s="146">
        <f t="shared" si="5"/>
        <v>10237</v>
      </c>
      <c r="O109" s="146">
        <f>INDEX(LMI!$G$2:$G$441,MATCH(Race!$A109,LMI!$B$2:$B$441,0))</f>
        <v>9405</v>
      </c>
      <c r="P109" s="146">
        <f t="shared" si="7"/>
        <v>7739</v>
      </c>
      <c r="Q109" s="146">
        <f t="shared" si="7"/>
        <v>1034</v>
      </c>
      <c r="R109" s="146">
        <f t="shared" si="7"/>
        <v>105</v>
      </c>
      <c r="S109" s="146">
        <f t="shared" si="7"/>
        <v>39</v>
      </c>
      <c r="T109" s="146">
        <f t="shared" si="7"/>
        <v>0</v>
      </c>
      <c r="U109" s="146">
        <f t="shared" si="6"/>
        <v>156</v>
      </c>
      <c r="V109" s="146">
        <f t="shared" si="6"/>
        <v>0</v>
      </c>
      <c r="W109" s="146">
        <f t="shared" si="6"/>
        <v>139</v>
      </c>
      <c r="X109" s="146">
        <f t="shared" si="6"/>
        <v>0</v>
      </c>
      <c r="Y109" s="146">
        <f t="shared" si="6"/>
        <v>193</v>
      </c>
      <c r="AA109" s="146">
        <f t="shared" si="8"/>
        <v>266</v>
      </c>
    </row>
    <row r="110" spans="1:27" x14ac:dyDescent="0.3">
      <c r="A110" s="1" t="s">
        <v>115</v>
      </c>
      <c r="B110" s="139">
        <v>1010</v>
      </c>
      <c r="C110" s="139">
        <v>95</v>
      </c>
      <c r="D110" s="139">
        <v>0</v>
      </c>
      <c r="E110" s="139">
        <v>0</v>
      </c>
      <c r="F110" s="139">
        <v>0</v>
      </c>
      <c r="G110" s="139">
        <v>5</v>
      </c>
      <c r="H110" s="139">
        <v>0</v>
      </c>
      <c r="I110" s="139">
        <v>0</v>
      </c>
      <c r="J110" s="139">
        <v>61</v>
      </c>
      <c r="K110" s="139">
        <v>59</v>
      </c>
      <c r="L110" s="139"/>
      <c r="M110" s="155">
        <v>59</v>
      </c>
      <c r="N110" s="146">
        <f t="shared" si="5"/>
        <v>1230</v>
      </c>
      <c r="O110" s="146">
        <f>INDEX(LMI!$G$2:$G$441,MATCH(Race!$A110,LMI!$B$2:$B$441,0))</f>
        <v>1120</v>
      </c>
      <c r="P110" s="146">
        <f t="shared" si="7"/>
        <v>920</v>
      </c>
      <c r="Q110" s="146">
        <f t="shared" si="7"/>
        <v>87</v>
      </c>
      <c r="R110" s="146">
        <f t="shared" si="7"/>
        <v>0</v>
      </c>
      <c r="S110" s="146">
        <f t="shared" si="7"/>
        <v>0</v>
      </c>
      <c r="T110" s="146">
        <f t="shared" si="7"/>
        <v>0</v>
      </c>
      <c r="U110" s="146">
        <f t="shared" si="6"/>
        <v>5</v>
      </c>
      <c r="V110" s="146">
        <f t="shared" si="6"/>
        <v>0</v>
      </c>
      <c r="W110" s="146">
        <f t="shared" si="6"/>
        <v>0</v>
      </c>
      <c r="X110" s="146">
        <f t="shared" si="6"/>
        <v>56</v>
      </c>
      <c r="Y110" s="146">
        <f t="shared" si="6"/>
        <v>54</v>
      </c>
      <c r="AA110" s="146">
        <f t="shared" si="8"/>
        <v>54</v>
      </c>
    </row>
    <row r="111" spans="1:27" x14ac:dyDescent="0.3">
      <c r="A111" s="1" t="s">
        <v>116</v>
      </c>
      <c r="B111" s="139">
        <v>313</v>
      </c>
      <c r="C111" s="139">
        <v>5</v>
      </c>
      <c r="D111" s="139">
        <v>0</v>
      </c>
      <c r="E111" s="139">
        <v>0</v>
      </c>
      <c r="F111" s="139">
        <v>3</v>
      </c>
      <c r="G111" s="139">
        <v>0</v>
      </c>
      <c r="H111" s="139">
        <v>0</v>
      </c>
      <c r="I111" s="139">
        <v>0</v>
      </c>
      <c r="J111" s="139">
        <v>0</v>
      </c>
      <c r="K111" s="139">
        <v>5</v>
      </c>
      <c r="L111" s="139"/>
      <c r="M111" s="155">
        <v>5</v>
      </c>
      <c r="N111" s="146">
        <f t="shared" si="5"/>
        <v>326</v>
      </c>
      <c r="O111" s="146">
        <f>INDEX(LMI!$G$2:$G$441,MATCH(Race!$A111,LMI!$B$2:$B$441,0))</f>
        <v>335</v>
      </c>
      <c r="P111" s="146">
        <f t="shared" si="7"/>
        <v>322</v>
      </c>
      <c r="Q111" s="146">
        <f t="shared" si="7"/>
        <v>5</v>
      </c>
      <c r="R111" s="146">
        <f t="shared" si="7"/>
        <v>0</v>
      </c>
      <c r="S111" s="146">
        <f t="shared" si="7"/>
        <v>0</v>
      </c>
      <c r="T111" s="146">
        <f t="shared" si="7"/>
        <v>3</v>
      </c>
      <c r="U111" s="146">
        <f t="shared" si="6"/>
        <v>0</v>
      </c>
      <c r="V111" s="146">
        <f t="shared" si="6"/>
        <v>0</v>
      </c>
      <c r="W111" s="146">
        <f t="shared" si="6"/>
        <v>0</v>
      </c>
      <c r="X111" s="146">
        <f t="shared" si="6"/>
        <v>0</v>
      </c>
      <c r="Y111" s="146">
        <f t="shared" si="6"/>
        <v>5</v>
      </c>
      <c r="AA111" s="146">
        <f t="shared" si="8"/>
        <v>5</v>
      </c>
    </row>
    <row r="112" spans="1:27" x14ac:dyDescent="0.3">
      <c r="A112" s="1" t="s">
        <v>117</v>
      </c>
      <c r="B112" s="139">
        <v>441</v>
      </c>
      <c r="C112" s="139">
        <v>12</v>
      </c>
      <c r="D112" s="139">
        <v>2</v>
      </c>
      <c r="E112" s="139">
        <v>0</v>
      </c>
      <c r="F112" s="139">
        <v>0</v>
      </c>
      <c r="G112" s="139">
        <v>4</v>
      </c>
      <c r="H112" s="139">
        <v>0</v>
      </c>
      <c r="I112" s="139">
        <v>0</v>
      </c>
      <c r="J112" s="139">
        <v>0</v>
      </c>
      <c r="K112" s="139">
        <v>34</v>
      </c>
      <c r="L112" s="139"/>
      <c r="M112" s="155">
        <v>2</v>
      </c>
      <c r="N112" s="146">
        <f t="shared" si="5"/>
        <v>493</v>
      </c>
      <c r="O112" s="146">
        <f>INDEX(LMI!$G$2:$G$441,MATCH(Race!$A112,LMI!$B$2:$B$441,0))</f>
        <v>450</v>
      </c>
      <c r="P112" s="146">
        <f t="shared" si="7"/>
        <v>403</v>
      </c>
      <c r="Q112" s="146">
        <f t="shared" si="7"/>
        <v>11</v>
      </c>
      <c r="R112" s="146">
        <f t="shared" si="7"/>
        <v>2</v>
      </c>
      <c r="S112" s="146">
        <f t="shared" si="7"/>
        <v>0</v>
      </c>
      <c r="T112" s="146">
        <f t="shared" si="7"/>
        <v>0</v>
      </c>
      <c r="U112" s="146">
        <f t="shared" si="6"/>
        <v>4</v>
      </c>
      <c r="V112" s="146">
        <f t="shared" si="6"/>
        <v>0</v>
      </c>
      <c r="W112" s="146">
        <f t="shared" si="6"/>
        <v>0</v>
      </c>
      <c r="X112" s="146">
        <f t="shared" si="6"/>
        <v>0</v>
      </c>
      <c r="Y112" s="146">
        <f t="shared" si="6"/>
        <v>31</v>
      </c>
      <c r="AA112" s="146">
        <f t="shared" si="8"/>
        <v>2</v>
      </c>
    </row>
    <row r="113" spans="1:27" x14ac:dyDescent="0.3">
      <c r="A113" s="1" t="s">
        <v>118</v>
      </c>
      <c r="B113" s="139">
        <v>676</v>
      </c>
      <c r="C113" s="139">
        <v>0</v>
      </c>
      <c r="D113" s="139">
        <v>6</v>
      </c>
      <c r="E113" s="139">
        <v>1</v>
      </c>
      <c r="F113" s="139">
        <v>22</v>
      </c>
      <c r="G113" s="139">
        <v>1</v>
      </c>
      <c r="H113" s="139">
        <v>0</v>
      </c>
      <c r="I113" s="139">
        <v>0</v>
      </c>
      <c r="J113" s="139">
        <v>59</v>
      </c>
      <c r="K113" s="139">
        <v>18</v>
      </c>
      <c r="L113" s="139"/>
      <c r="M113" s="155">
        <v>4</v>
      </c>
      <c r="N113" s="146">
        <f t="shared" si="5"/>
        <v>783</v>
      </c>
      <c r="O113" s="146">
        <f>INDEX(LMI!$G$2:$G$441,MATCH(Race!$A113,LMI!$B$2:$B$441,0))</f>
        <v>570</v>
      </c>
      <c r="P113" s="146">
        <f t="shared" si="7"/>
        <v>492</v>
      </c>
      <c r="Q113" s="146">
        <f t="shared" si="7"/>
        <v>0</v>
      </c>
      <c r="R113" s="146">
        <f t="shared" si="7"/>
        <v>4</v>
      </c>
      <c r="S113" s="146">
        <f t="shared" si="7"/>
        <v>1</v>
      </c>
      <c r="T113" s="146">
        <f t="shared" si="7"/>
        <v>16</v>
      </c>
      <c r="U113" s="146">
        <f t="shared" si="6"/>
        <v>1</v>
      </c>
      <c r="V113" s="146">
        <f t="shared" si="6"/>
        <v>0</v>
      </c>
      <c r="W113" s="146">
        <f t="shared" si="6"/>
        <v>0</v>
      </c>
      <c r="X113" s="146">
        <f t="shared" si="6"/>
        <v>43</v>
      </c>
      <c r="Y113" s="146">
        <f t="shared" si="6"/>
        <v>13</v>
      </c>
      <c r="AA113" s="146">
        <f t="shared" si="8"/>
        <v>3</v>
      </c>
    </row>
    <row r="114" spans="1:27" x14ac:dyDescent="0.3">
      <c r="A114" s="1" t="s">
        <v>119</v>
      </c>
      <c r="B114" s="139">
        <v>39444</v>
      </c>
      <c r="C114" s="139">
        <v>12714</v>
      </c>
      <c r="D114" s="139">
        <v>1972</v>
      </c>
      <c r="E114" s="139">
        <v>50</v>
      </c>
      <c r="F114" s="139">
        <v>0</v>
      </c>
      <c r="G114" s="139">
        <v>437</v>
      </c>
      <c r="H114" s="139">
        <v>31</v>
      </c>
      <c r="I114" s="139">
        <v>125</v>
      </c>
      <c r="J114" s="139">
        <v>314</v>
      </c>
      <c r="K114" s="139">
        <v>1911</v>
      </c>
      <c r="L114" s="139"/>
      <c r="M114" s="155">
        <v>1751</v>
      </c>
      <c r="N114" s="146">
        <f t="shared" si="5"/>
        <v>56998</v>
      </c>
      <c r="O114" s="146">
        <f>INDEX(LMI!$G$2:$G$441,MATCH(Race!$A114,LMI!$B$2:$B$441,0))</f>
        <v>58395</v>
      </c>
      <c r="P114" s="146">
        <f t="shared" si="7"/>
        <v>40411</v>
      </c>
      <c r="Q114" s="146">
        <f t="shared" si="7"/>
        <v>13026</v>
      </c>
      <c r="R114" s="146">
        <f t="shared" si="7"/>
        <v>2020</v>
      </c>
      <c r="S114" s="146">
        <f t="shared" si="7"/>
        <v>51</v>
      </c>
      <c r="T114" s="146">
        <f t="shared" si="7"/>
        <v>0</v>
      </c>
      <c r="U114" s="146">
        <f t="shared" si="6"/>
        <v>448</v>
      </c>
      <c r="V114" s="146">
        <f t="shared" si="6"/>
        <v>32</v>
      </c>
      <c r="W114" s="146">
        <f t="shared" si="6"/>
        <v>128</v>
      </c>
      <c r="X114" s="146">
        <f t="shared" si="6"/>
        <v>322</v>
      </c>
      <c r="Y114" s="146">
        <f t="shared" si="6"/>
        <v>1958</v>
      </c>
      <c r="AA114" s="146">
        <f t="shared" si="8"/>
        <v>1794</v>
      </c>
    </row>
    <row r="115" spans="1:27" x14ac:dyDescent="0.3">
      <c r="A115" s="1" t="s">
        <v>120</v>
      </c>
      <c r="B115" s="139">
        <v>1192</v>
      </c>
      <c r="C115" s="139">
        <v>17</v>
      </c>
      <c r="D115" s="139">
        <v>1</v>
      </c>
      <c r="E115" s="139">
        <v>0</v>
      </c>
      <c r="F115" s="139">
        <v>0</v>
      </c>
      <c r="G115" s="139">
        <v>22</v>
      </c>
      <c r="H115" s="139">
        <v>0</v>
      </c>
      <c r="I115" s="139">
        <v>4</v>
      </c>
      <c r="J115" s="139">
        <v>18</v>
      </c>
      <c r="K115" s="139">
        <v>24</v>
      </c>
      <c r="L115" s="139"/>
      <c r="M115" s="155">
        <v>24</v>
      </c>
      <c r="N115" s="146">
        <f t="shared" si="5"/>
        <v>1278</v>
      </c>
      <c r="O115" s="146">
        <f>INDEX(LMI!$G$2:$G$441,MATCH(Race!$A115,LMI!$B$2:$B$441,0))</f>
        <v>1540</v>
      </c>
      <c r="P115" s="146">
        <f t="shared" si="7"/>
        <v>1436</v>
      </c>
      <c r="Q115" s="146">
        <f t="shared" si="7"/>
        <v>20</v>
      </c>
      <c r="R115" s="146">
        <f t="shared" si="7"/>
        <v>1</v>
      </c>
      <c r="S115" s="146">
        <f t="shared" si="7"/>
        <v>0</v>
      </c>
      <c r="T115" s="146">
        <f t="shared" si="7"/>
        <v>0</v>
      </c>
      <c r="U115" s="146">
        <f t="shared" si="6"/>
        <v>27</v>
      </c>
      <c r="V115" s="146">
        <f t="shared" si="6"/>
        <v>0</v>
      </c>
      <c r="W115" s="146">
        <f t="shared" si="6"/>
        <v>5</v>
      </c>
      <c r="X115" s="146">
        <f t="shared" si="6"/>
        <v>22</v>
      </c>
      <c r="Y115" s="146">
        <f t="shared" si="6"/>
        <v>29</v>
      </c>
      <c r="AA115" s="146">
        <f t="shared" si="8"/>
        <v>29</v>
      </c>
    </row>
    <row r="116" spans="1:27" x14ac:dyDescent="0.3">
      <c r="A116" s="1" t="s">
        <v>121</v>
      </c>
      <c r="B116" s="139">
        <v>2930</v>
      </c>
      <c r="C116" s="139">
        <v>0</v>
      </c>
      <c r="D116" s="139">
        <v>0</v>
      </c>
      <c r="E116" s="139">
        <v>0</v>
      </c>
      <c r="F116" s="139">
        <v>0</v>
      </c>
      <c r="G116" s="139">
        <v>21</v>
      </c>
      <c r="H116" s="139">
        <v>0</v>
      </c>
      <c r="I116" s="139">
        <v>28</v>
      </c>
      <c r="J116" s="139">
        <v>0</v>
      </c>
      <c r="K116" s="139">
        <v>11</v>
      </c>
      <c r="L116" s="139"/>
      <c r="M116" s="155">
        <v>7</v>
      </c>
      <c r="N116" s="146">
        <f t="shared" si="5"/>
        <v>2990</v>
      </c>
      <c r="O116" s="146">
        <f>INDEX(LMI!$G$2:$G$441,MATCH(Race!$A116,LMI!$B$2:$B$441,0))</f>
        <v>3090</v>
      </c>
      <c r="P116" s="146">
        <f t="shared" si="7"/>
        <v>3028</v>
      </c>
      <c r="Q116" s="146">
        <f t="shared" si="7"/>
        <v>0</v>
      </c>
      <c r="R116" s="146">
        <f t="shared" si="7"/>
        <v>0</v>
      </c>
      <c r="S116" s="146">
        <f t="shared" si="7"/>
        <v>0</v>
      </c>
      <c r="T116" s="146">
        <f t="shared" si="7"/>
        <v>0</v>
      </c>
      <c r="U116" s="146">
        <f t="shared" si="6"/>
        <v>22</v>
      </c>
      <c r="V116" s="146">
        <f t="shared" si="6"/>
        <v>0</v>
      </c>
      <c r="W116" s="146">
        <f t="shared" si="6"/>
        <v>29</v>
      </c>
      <c r="X116" s="146">
        <f t="shared" si="6"/>
        <v>0</v>
      </c>
      <c r="Y116" s="146">
        <f t="shared" si="6"/>
        <v>11</v>
      </c>
      <c r="AA116" s="146">
        <f t="shared" si="8"/>
        <v>7</v>
      </c>
    </row>
    <row r="117" spans="1:27" x14ac:dyDescent="0.3">
      <c r="A117" s="1" t="s">
        <v>122</v>
      </c>
      <c r="B117" s="139">
        <v>556</v>
      </c>
      <c r="C117" s="139">
        <v>0</v>
      </c>
      <c r="D117" s="139">
        <v>0</v>
      </c>
      <c r="E117" s="139">
        <v>0</v>
      </c>
      <c r="F117" s="139">
        <v>0</v>
      </c>
      <c r="G117" s="139">
        <v>45</v>
      </c>
      <c r="H117" s="139">
        <v>0</v>
      </c>
      <c r="I117" s="139">
        <v>0</v>
      </c>
      <c r="J117" s="139">
        <v>0</v>
      </c>
      <c r="K117" s="139">
        <v>9</v>
      </c>
      <c r="L117" s="139"/>
      <c r="M117" s="155">
        <v>17</v>
      </c>
      <c r="N117" s="146">
        <f t="shared" si="5"/>
        <v>610</v>
      </c>
      <c r="O117" s="146">
        <f>INDEX(LMI!$G$2:$G$441,MATCH(Race!$A117,LMI!$B$2:$B$441,0))</f>
        <v>760</v>
      </c>
      <c r="P117" s="146">
        <f t="shared" si="7"/>
        <v>693</v>
      </c>
      <c r="Q117" s="146">
        <f t="shared" si="7"/>
        <v>0</v>
      </c>
      <c r="R117" s="146">
        <f t="shared" si="7"/>
        <v>0</v>
      </c>
      <c r="S117" s="146">
        <f t="shared" si="7"/>
        <v>0</v>
      </c>
      <c r="T117" s="146">
        <f t="shared" si="7"/>
        <v>0</v>
      </c>
      <c r="U117" s="146">
        <f t="shared" si="6"/>
        <v>56</v>
      </c>
      <c r="V117" s="146">
        <f t="shared" si="6"/>
        <v>0</v>
      </c>
      <c r="W117" s="146">
        <f t="shared" si="6"/>
        <v>0</v>
      </c>
      <c r="X117" s="146">
        <f t="shared" si="6"/>
        <v>0</v>
      </c>
      <c r="Y117" s="146">
        <f t="shared" si="6"/>
        <v>11</v>
      </c>
      <c r="AA117" s="146">
        <f t="shared" si="8"/>
        <v>21</v>
      </c>
    </row>
    <row r="118" spans="1:27" x14ac:dyDescent="0.3">
      <c r="A118" s="1" t="s">
        <v>123</v>
      </c>
      <c r="B118" s="139">
        <v>572</v>
      </c>
      <c r="C118" s="139">
        <v>15</v>
      </c>
      <c r="D118" s="139">
        <v>3</v>
      </c>
      <c r="E118" s="139">
        <v>0</v>
      </c>
      <c r="F118" s="139">
        <v>0</v>
      </c>
      <c r="G118" s="139">
        <v>5</v>
      </c>
      <c r="H118" s="139">
        <v>0</v>
      </c>
      <c r="I118" s="139">
        <v>0</v>
      </c>
      <c r="J118" s="139">
        <v>1</v>
      </c>
      <c r="K118" s="139">
        <v>58</v>
      </c>
      <c r="L118" s="139"/>
      <c r="M118" s="155">
        <v>41</v>
      </c>
      <c r="N118" s="146">
        <f t="shared" si="5"/>
        <v>654</v>
      </c>
      <c r="O118" s="146">
        <f>INDEX(LMI!$G$2:$G$441,MATCH(Race!$A118,LMI!$B$2:$B$441,0))</f>
        <v>560</v>
      </c>
      <c r="P118" s="146">
        <f t="shared" si="7"/>
        <v>490</v>
      </c>
      <c r="Q118" s="146">
        <f t="shared" si="7"/>
        <v>13</v>
      </c>
      <c r="R118" s="146">
        <f t="shared" si="7"/>
        <v>3</v>
      </c>
      <c r="S118" s="146">
        <f t="shared" si="7"/>
        <v>0</v>
      </c>
      <c r="T118" s="146">
        <f t="shared" si="7"/>
        <v>0</v>
      </c>
      <c r="U118" s="146">
        <f t="shared" ref="U118:Y168" si="9">ROUND(($O118/$N118)*G118,0)</f>
        <v>4</v>
      </c>
      <c r="V118" s="146">
        <f t="shared" si="9"/>
        <v>0</v>
      </c>
      <c r="W118" s="146">
        <f t="shared" si="9"/>
        <v>0</v>
      </c>
      <c r="X118" s="146">
        <f t="shared" si="9"/>
        <v>1</v>
      </c>
      <c r="Y118" s="146">
        <f t="shared" si="9"/>
        <v>50</v>
      </c>
      <c r="AA118" s="146">
        <f t="shared" si="8"/>
        <v>35</v>
      </c>
    </row>
    <row r="119" spans="1:27" x14ac:dyDescent="0.3">
      <c r="A119" s="1" t="s">
        <v>124</v>
      </c>
      <c r="B119" s="139">
        <v>2653</v>
      </c>
      <c r="C119" s="139">
        <v>19</v>
      </c>
      <c r="D119" s="139">
        <v>15</v>
      </c>
      <c r="E119" s="139">
        <v>0</v>
      </c>
      <c r="F119" s="139">
        <v>0</v>
      </c>
      <c r="G119" s="139">
        <v>4</v>
      </c>
      <c r="H119" s="139">
        <v>0</v>
      </c>
      <c r="I119" s="139">
        <v>16</v>
      </c>
      <c r="J119" s="139">
        <v>9</v>
      </c>
      <c r="K119" s="139">
        <v>108</v>
      </c>
      <c r="L119" s="139"/>
      <c r="M119" s="155">
        <v>38</v>
      </c>
      <c r="N119" s="146">
        <f t="shared" si="5"/>
        <v>2824</v>
      </c>
      <c r="O119" s="146">
        <f>INDEX(LMI!$G$2:$G$441,MATCH(Race!$A119,LMI!$B$2:$B$441,0))</f>
        <v>2175</v>
      </c>
      <c r="P119" s="146">
        <f t="shared" ref="P119:T169" si="10">ROUND(($O119/$N119)*B119,0)</f>
        <v>2043</v>
      </c>
      <c r="Q119" s="146">
        <f t="shared" si="10"/>
        <v>15</v>
      </c>
      <c r="R119" s="146">
        <f t="shared" si="10"/>
        <v>12</v>
      </c>
      <c r="S119" s="146">
        <f t="shared" si="10"/>
        <v>0</v>
      </c>
      <c r="T119" s="146">
        <f t="shared" si="10"/>
        <v>0</v>
      </c>
      <c r="U119" s="146">
        <f t="shared" si="9"/>
        <v>3</v>
      </c>
      <c r="V119" s="146">
        <f t="shared" si="9"/>
        <v>0</v>
      </c>
      <c r="W119" s="146">
        <f t="shared" si="9"/>
        <v>12</v>
      </c>
      <c r="X119" s="146">
        <f t="shared" si="9"/>
        <v>7</v>
      </c>
      <c r="Y119" s="146">
        <f t="shared" si="9"/>
        <v>83</v>
      </c>
      <c r="AA119" s="146">
        <f t="shared" si="8"/>
        <v>29</v>
      </c>
    </row>
    <row r="120" spans="1:27" x14ac:dyDescent="0.3">
      <c r="A120" s="1" t="s">
        <v>125</v>
      </c>
      <c r="B120" s="139">
        <v>1633</v>
      </c>
      <c r="C120" s="139">
        <v>480</v>
      </c>
      <c r="D120" s="139">
        <v>0</v>
      </c>
      <c r="E120" s="139">
        <v>0</v>
      </c>
      <c r="F120" s="139">
        <v>0</v>
      </c>
      <c r="G120" s="139">
        <v>15</v>
      </c>
      <c r="H120" s="139">
        <v>0</v>
      </c>
      <c r="I120" s="139">
        <v>0</v>
      </c>
      <c r="J120" s="139">
        <v>109</v>
      </c>
      <c r="K120" s="139">
        <v>294</v>
      </c>
      <c r="L120" s="139"/>
      <c r="M120" s="155">
        <v>385</v>
      </c>
      <c r="N120" s="146">
        <f t="shared" si="5"/>
        <v>2531</v>
      </c>
      <c r="O120" s="146">
        <f>INDEX(LMI!$G$2:$G$441,MATCH(Race!$A120,LMI!$B$2:$B$441,0))</f>
        <v>2575</v>
      </c>
      <c r="P120" s="146">
        <f t="shared" si="10"/>
        <v>1661</v>
      </c>
      <c r="Q120" s="146">
        <f t="shared" si="10"/>
        <v>488</v>
      </c>
      <c r="R120" s="146">
        <f t="shared" si="10"/>
        <v>0</v>
      </c>
      <c r="S120" s="146">
        <f t="shared" si="10"/>
        <v>0</v>
      </c>
      <c r="T120" s="146">
        <f t="shared" si="10"/>
        <v>0</v>
      </c>
      <c r="U120" s="146">
        <f t="shared" si="9"/>
        <v>15</v>
      </c>
      <c r="V120" s="146">
        <f t="shared" si="9"/>
        <v>0</v>
      </c>
      <c r="W120" s="146">
        <f t="shared" si="9"/>
        <v>0</v>
      </c>
      <c r="X120" s="146">
        <f t="shared" si="9"/>
        <v>111</v>
      </c>
      <c r="Y120" s="146">
        <f t="shared" si="9"/>
        <v>299</v>
      </c>
      <c r="AA120" s="146">
        <f t="shared" si="8"/>
        <v>392</v>
      </c>
    </row>
    <row r="121" spans="1:27" x14ac:dyDescent="0.3">
      <c r="A121" s="1" t="s">
        <v>126</v>
      </c>
      <c r="B121" s="139">
        <v>1237</v>
      </c>
      <c r="C121" s="139">
        <v>41</v>
      </c>
      <c r="D121" s="139">
        <v>0</v>
      </c>
      <c r="E121" s="139">
        <v>0</v>
      </c>
      <c r="F121" s="139">
        <v>0</v>
      </c>
      <c r="G121" s="139">
        <v>19</v>
      </c>
      <c r="H121" s="139">
        <v>0</v>
      </c>
      <c r="I121" s="139">
        <v>0</v>
      </c>
      <c r="J121" s="139">
        <v>10</v>
      </c>
      <c r="K121" s="139">
        <v>42</v>
      </c>
      <c r="L121" s="139"/>
      <c r="M121" s="155">
        <v>3</v>
      </c>
      <c r="N121" s="146">
        <f t="shared" si="5"/>
        <v>1349</v>
      </c>
      <c r="O121" s="146">
        <f>INDEX(LMI!$G$2:$G$441,MATCH(Race!$A121,LMI!$B$2:$B$441,0))</f>
        <v>1100</v>
      </c>
      <c r="P121" s="146">
        <f t="shared" si="10"/>
        <v>1009</v>
      </c>
      <c r="Q121" s="146">
        <f t="shared" si="10"/>
        <v>33</v>
      </c>
      <c r="R121" s="146">
        <f t="shared" si="10"/>
        <v>0</v>
      </c>
      <c r="S121" s="146">
        <f t="shared" si="10"/>
        <v>0</v>
      </c>
      <c r="T121" s="146">
        <f t="shared" si="10"/>
        <v>0</v>
      </c>
      <c r="U121" s="146">
        <f t="shared" si="9"/>
        <v>15</v>
      </c>
      <c r="V121" s="146">
        <f t="shared" si="9"/>
        <v>0</v>
      </c>
      <c r="W121" s="146">
        <f t="shared" si="9"/>
        <v>0</v>
      </c>
      <c r="X121" s="146">
        <f t="shared" si="9"/>
        <v>8</v>
      </c>
      <c r="Y121" s="146">
        <f t="shared" si="9"/>
        <v>34</v>
      </c>
      <c r="AA121" s="146">
        <f t="shared" si="8"/>
        <v>2</v>
      </c>
    </row>
    <row r="122" spans="1:27" x14ac:dyDescent="0.3">
      <c r="A122" s="1" t="s">
        <v>127</v>
      </c>
      <c r="B122" s="139">
        <v>1576</v>
      </c>
      <c r="C122" s="139">
        <v>187</v>
      </c>
      <c r="D122" s="139">
        <v>130</v>
      </c>
      <c r="E122" s="139">
        <v>0</v>
      </c>
      <c r="F122" s="139">
        <v>0</v>
      </c>
      <c r="G122" s="139">
        <v>15</v>
      </c>
      <c r="H122" s="139">
        <v>0</v>
      </c>
      <c r="I122" s="139">
        <v>17</v>
      </c>
      <c r="J122" s="139">
        <v>6</v>
      </c>
      <c r="K122" s="139">
        <v>13</v>
      </c>
      <c r="L122" s="139"/>
      <c r="M122" s="155">
        <v>41</v>
      </c>
      <c r="N122" s="146">
        <f t="shared" si="5"/>
        <v>1944</v>
      </c>
      <c r="O122" s="146">
        <f>INDEX(LMI!$G$2:$G$441,MATCH(Race!$A122,LMI!$B$2:$B$441,0))</f>
        <v>1210</v>
      </c>
      <c r="P122" s="146">
        <f t="shared" si="10"/>
        <v>981</v>
      </c>
      <c r="Q122" s="146">
        <f t="shared" si="10"/>
        <v>116</v>
      </c>
      <c r="R122" s="146">
        <f t="shared" si="10"/>
        <v>81</v>
      </c>
      <c r="S122" s="146">
        <f t="shared" si="10"/>
        <v>0</v>
      </c>
      <c r="T122" s="146">
        <f t="shared" si="10"/>
        <v>0</v>
      </c>
      <c r="U122" s="146">
        <f t="shared" si="9"/>
        <v>9</v>
      </c>
      <c r="V122" s="146">
        <f t="shared" si="9"/>
        <v>0</v>
      </c>
      <c r="W122" s="146">
        <f t="shared" si="9"/>
        <v>11</v>
      </c>
      <c r="X122" s="146">
        <f t="shared" si="9"/>
        <v>4</v>
      </c>
      <c r="Y122" s="146">
        <f t="shared" si="9"/>
        <v>8</v>
      </c>
      <c r="AA122" s="146">
        <f t="shared" si="8"/>
        <v>26</v>
      </c>
    </row>
    <row r="123" spans="1:27" x14ac:dyDescent="0.3">
      <c r="A123" s="1" t="s">
        <v>128</v>
      </c>
      <c r="B123" s="139">
        <v>588</v>
      </c>
      <c r="C123" s="139">
        <v>109</v>
      </c>
      <c r="D123" s="139">
        <v>0</v>
      </c>
      <c r="E123" s="139">
        <v>0</v>
      </c>
      <c r="F123" s="139">
        <v>0</v>
      </c>
      <c r="G123" s="139">
        <v>8</v>
      </c>
      <c r="H123" s="139">
        <v>0</v>
      </c>
      <c r="I123" s="139">
        <v>0</v>
      </c>
      <c r="J123" s="139">
        <v>22</v>
      </c>
      <c r="K123" s="139">
        <v>19</v>
      </c>
      <c r="L123" s="139"/>
      <c r="M123" s="155">
        <v>74</v>
      </c>
      <c r="N123" s="146">
        <f t="shared" si="5"/>
        <v>746</v>
      </c>
      <c r="O123" s="146">
        <f>INDEX(LMI!$G$2:$G$441,MATCH(Race!$A123,LMI!$B$2:$B$441,0))</f>
        <v>1000</v>
      </c>
      <c r="P123" s="146">
        <f t="shared" si="10"/>
        <v>788</v>
      </c>
      <c r="Q123" s="146">
        <f t="shared" si="10"/>
        <v>146</v>
      </c>
      <c r="R123" s="146">
        <f t="shared" si="10"/>
        <v>0</v>
      </c>
      <c r="S123" s="146">
        <f t="shared" si="10"/>
        <v>0</v>
      </c>
      <c r="T123" s="146">
        <f t="shared" si="10"/>
        <v>0</v>
      </c>
      <c r="U123" s="146">
        <f t="shared" si="9"/>
        <v>11</v>
      </c>
      <c r="V123" s="146">
        <f t="shared" si="9"/>
        <v>0</v>
      </c>
      <c r="W123" s="146">
        <f t="shared" si="9"/>
        <v>0</v>
      </c>
      <c r="X123" s="146">
        <f t="shared" si="9"/>
        <v>29</v>
      </c>
      <c r="Y123" s="146">
        <f t="shared" si="9"/>
        <v>25</v>
      </c>
      <c r="AA123" s="146">
        <f t="shared" si="8"/>
        <v>99</v>
      </c>
    </row>
    <row r="124" spans="1:27" x14ac:dyDescent="0.3">
      <c r="A124" s="1" t="s">
        <v>129</v>
      </c>
      <c r="B124" s="139">
        <v>574</v>
      </c>
      <c r="C124" s="139">
        <v>2</v>
      </c>
      <c r="D124" s="139">
        <v>0</v>
      </c>
      <c r="E124" s="139">
        <v>0</v>
      </c>
      <c r="F124" s="139">
        <v>0</v>
      </c>
      <c r="G124" s="139">
        <v>12</v>
      </c>
      <c r="H124" s="139">
        <v>0</v>
      </c>
      <c r="I124" s="139">
        <v>0</v>
      </c>
      <c r="J124" s="139">
        <v>1</v>
      </c>
      <c r="K124" s="139">
        <v>0</v>
      </c>
      <c r="L124" s="139"/>
      <c r="M124" s="155">
        <v>0</v>
      </c>
      <c r="N124" s="146">
        <f t="shared" si="5"/>
        <v>589</v>
      </c>
      <c r="O124" s="146">
        <f>INDEX(LMI!$G$2:$G$441,MATCH(Race!$A124,LMI!$B$2:$B$441,0))</f>
        <v>630</v>
      </c>
      <c r="P124" s="146">
        <f t="shared" si="10"/>
        <v>614</v>
      </c>
      <c r="Q124" s="146">
        <f t="shared" si="10"/>
        <v>2</v>
      </c>
      <c r="R124" s="146">
        <f t="shared" si="10"/>
        <v>0</v>
      </c>
      <c r="S124" s="146">
        <f t="shared" si="10"/>
        <v>0</v>
      </c>
      <c r="T124" s="146">
        <f t="shared" si="10"/>
        <v>0</v>
      </c>
      <c r="U124" s="146">
        <f t="shared" si="9"/>
        <v>13</v>
      </c>
      <c r="V124" s="146">
        <f t="shared" si="9"/>
        <v>0</v>
      </c>
      <c r="W124" s="146">
        <f t="shared" si="9"/>
        <v>0</v>
      </c>
      <c r="X124" s="146">
        <f t="shared" si="9"/>
        <v>1</v>
      </c>
      <c r="Y124" s="146">
        <f t="shared" si="9"/>
        <v>0</v>
      </c>
      <c r="AA124" s="146">
        <f t="shared" si="8"/>
        <v>0</v>
      </c>
    </row>
    <row r="125" spans="1:27" x14ac:dyDescent="0.3">
      <c r="A125" s="1" t="s">
        <v>130</v>
      </c>
      <c r="B125" s="139">
        <v>2659</v>
      </c>
      <c r="C125" s="139">
        <v>66</v>
      </c>
      <c r="D125" s="139">
        <v>21</v>
      </c>
      <c r="E125" s="139">
        <v>0</v>
      </c>
      <c r="F125" s="139">
        <v>0</v>
      </c>
      <c r="G125" s="139">
        <v>10</v>
      </c>
      <c r="H125" s="139">
        <v>0</v>
      </c>
      <c r="I125" s="139">
        <v>0</v>
      </c>
      <c r="J125" s="139">
        <v>0</v>
      </c>
      <c r="K125" s="139">
        <v>41</v>
      </c>
      <c r="L125" s="139"/>
      <c r="M125" s="155">
        <v>67</v>
      </c>
      <c r="N125" s="146">
        <f t="shared" si="5"/>
        <v>2797</v>
      </c>
      <c r="O125" s="146">
        <f>INDEX(LMI!$G$2:$G$441,MATCH(Race!$A125,LMI!$B$2:$B$441,0))</f>
        <v>1985</v>
      </c>
      <c r="P125" s="146">
        <f t="shared" si="10"/>
        <v>1887</v>
      </c>
      <c r="Q125" s="146">
        <f t="shared" si="10"/>
        <v>47</v>
      </c>
      <c r="R125" s="146">
        <f t="shared" si="10"/>
        <v>15</v>
      </c>
      <c r="S125" s="146">
        <f t="shared" si="10"/>
        <v>0</v>
      </c>
      <c r="T125" s="146">
        <f t="shared" si="10"/>
        <v>0</v>
      </c>
      <c r="U125" s="146">
        <f t="shared" si="9"/>
        <v>7</v>
      </c>
      <c r="V125" s="146">
        <f t="shared" si="9"/>
        <v>0</v>
      </c>
      <c r="W125" s="146">
        <f t="shared" si="9"/>
        <v>0</v>
      </c>
      <c r="X125" s="146">
        <f t="shared" si="9"/>
        <v>0</v>
      </c>
      <c r="Y125" s="146">
        <f t="shared" si="9"/>
        <v>29</v>
      </c>
      <c r="AA125" s="146">
        <f t="shared" si="8"/>
        <v>48</v>
      </c>
    </row>
    <row r="126" spans="1:27" x14ac:dyDescent="0.3">
      <c r="A126" s="1" t="s">
        <v>131</v>
      </c>
      <c r="B126" s="139">
        <v>2227</v>
      </c>
      <c r="C126" s="139">
        <v>0</v>
      </c>
      <c r="D126" s="139">
        <v>0</v>
      </c>
      <c r="E126" s="139">
        <v>1</v>
      </c>
      <c r="F126" s="139">
        <v>0</v>
      </c>
      <c r="G126" s="139">
        <v>31</v>
      </c>
      <c r="H126" s="139">
        <v>0</v>
      </c>
      <c r="I126" s="139">
        <v>2</v>
      </c>
      <c r="J126" s="139">
        <v>0</v>
      </c>
      <c r="K126" s="139">
        <v>7</v>
      </c>
      <c r="L126" s="139"/>
      <c r="M126" s="155">
        <v>7</v>
      </c>
      <c r="N126" s="146">
        <f t="shared" si="5"/>
        <v>2268</v>
      </c>
      <c r="O126" s="146">
        <f>INDEX(LMI!$G$2:$G$441,MATCH(Race!$A126,LMI!$B$2:$B$441,0))</f>
        <v>2095</v>
      </c>
      <c r="P126" s="146">
        <f t="shared" si="10"/>
        <v>2057</v>
      </c>
      <c r="Q126" s="146">
        <f t="shared" si="10"/>
        <v>0</v>
      </c>
      <c r="R126" s="146">
        <f t="shared" si="10"/>
        <v>0</v>
      </c>
      <c r="S126" s="146">
        <f t="shared" si="10"/>
        <v>1</v>
      </c>
      <c r="T126" s="146">
        <f t="shared" si="10"/>
        <v>0</v>
      </c>
      <c r="U126" s="146">
        <f t="shared" si="9"/>
        <v>29</v>
      </c>
      <c r="V126" s="146">
        <f t="shared" si="9"/>
        <v>0</v>
      </c>
      <c r="W126" s="146">
        <f t="shared" si="9"/>
        <v>2</v>
      </c>
      <c r="X126" s="146">
        <f t="shared" si="9"/>
        <v>0</v>
      </c>
      <c r="Y126" s="146">
        <f t="shared" si="9"/>
        <v>6</v>
      </c>
      <c r="AA126" s="146">
        <f t="shared" si="8"/>
        <v>6</v>
      </c>
    </row>
    <row r="127" spans="1:27" x14ac:dyDescent="0.3">
      <c r="A127" s="1" t="s">
        <v>132</v>
      </c>
      <c r="B127" s="139">
        <v>1355</v>
      </c>
      <c r="C127" s="139">
        <v>3457</v>
      </c>
      <c r="D127" s="139">
        <v>11</v>
      </c>
      <c r="E127" s="139">
        <v>0</v>
      </c>
      <c r="F127" s="139">
        <v>0</v>
      </c>
      <c r="G127" s="139">
        <v>108</v>
      </c>
      <c r="H127" s="139">
        <v>0</v>
      </c>
      <c r="I127" s="139">
        <v>50</v>
      </c>
      <c r="J127" s="139">
        <v>36</v>
      </c>
      <c r="K127" s="139">
        <v>154</v>
      </c>
      <c r="L127" s="139"/>
      <c r="M127" s="155">
        <v>165</v>
      </c>
      <c r="N127" s="146">
        <f t="shared" si="5"/>
        <v>5171</v>
      </c>
      <c r="O127" s="146">
        <f>INDEX(LMI!$G$2:$G$441,MATCH(Race!$A127,LMI!$B$2:$B$441,0))</f>
        <v>4750</v>
      </c>
      <c r="P127" s="146">
        <f t="shared" si="10"/>
        <v>1245</v>
      </c>
      <c r="Q127" s="146">
        <f t="shared" si="10"/>
        <v>3176</v>
      </c>
      <c r="R127" s="146">
        <f t="shared" si="10"/>
        <v>10</v>
      </c>
      <c r="S127" s="146">
        <f t="shared" si="10"/>
        <v>0</v>
      </c>
      <c r="T127" s="146">
        <f t="shared" si="10"/>
        <v>0</v>
      </c>
      <c r="U127" s="146">
        <f t="shared" si="9"/>
        <v>99</v>
      </c>
      <c r="V127" s="146">
        <f t="shared" si="9"/>
        <v>0</v>
      </c>
      <c r="W127" s="146">
        <f t="shared" si="9"/>
        <v>46</v>
      </c>
      <c r="X127" s="146">
        <f t="shared" si="9"/>
        <v>33</v>
      </c>
      <c r="Y127" s="146">
        <f t="shared" si="9"/>
        <v>141</v>
      </c>
      <c r="AA127" s="146">
        <f t="shared" si="8"/>
        <v>152</v>
      </c>
    </row>
    <row r="128" spans="1:27" x14ac:dyDescent="0.3">
      <c r="A128" s="1" t="s">
        <v>133</v>
      </c>
      <c r="B128" s="139">
        <v>260</v>
      </c>
      <c r="C128" s="139">
        <v>30</v>
      </c>
      <c r="D128" s="139">
        <v>6</v>
      </c>
      <c r="E128" s="139">
        <v>0</v>
      </c>
      <c r="F128" s="139">
        <v>0</v>
      </c>
      <c r="G128" s="139">
        <v>0</v>
      </c>
      <c r="H128" s="139">
        <v>0</v>
      </c>
      <c r="I128" s="139">
        <v>1</v>
      </c>
      <c r="J128" s="139">
        <v>0</v>
      </c>
      <c r="K128" s="139">
        <v>0</v>
      </c>
      <c r="L128" s="139"/>
      <c r="M128" s="155">
        <v>0</v>
      </c>
      <c r="N128" s="146">
        <f t="shared" si="5"/>
        <v>297</v>
      </c>
      <c r="O128" s="146">
        <f>INDEX(LMI!$G$2:$G$441,MATCH(Race!$A128,LMI!$B$2:$B$441,0))</f>
        <v>355</v>
      </c>
      <c r="P128" s="146">
        <f t="shared" si="10"/>
        <v>311</v>
      </c>
      <c r="Q128" s="146">
        <f t="shared" si="10"/>
        <v>36</v>
      </c>
      <c r="R128" s="146">
        <f t="shared" si="10"/>
        <v>7</v>
      </c>
      <c r="S128" s="146">
        <f t="shared" si="10"/>
        <v>0</v>
      </c>
      <c r="T128" s="146">
        <f t="shared" si="10"/>
        <v>0</v>
      </c>
      <c r="U128" s="146">
        <f t="shared" si="9"/>
        <v>0</v>
      </c>
      <c r="V128" s="146">
        <f t="shared" si="9"/>
        <v>0</v>
      </c>
      <c r="W128" s="146">
        <f t="shared" si="9"/>
        <v>1</v>
      </c>
      <c r="X128" s="146">
        <f t="shared" si="9"/>
        <v>0</v>
      </c>
      <c r="Y128" s="146">
        <f t="shared" si="9"/>
        <v>0</v>
      </c>
      <c r="AA128" s="146">
        <f t="shared" si="8"/>
        <v>0</v>
      </c>
    </row>
    <row r="129" spans="1:27" x14ac:dyDescent="0.3">
      <c r="A129" s="1" t="s">
        <v>134</v>
      </c>
      <c r="B129" s="139">
        <v>1060</v>
      </c>
      <c r="C129" s="139">
        <v>84</v>
      </c>
      <c r="D129" s="139">
        <v>0</v>
      </c>
      <c r="E129" s="139">
        <v>0</v>
      </c>
      <c r="F129" s="139">
        <v>4</v>
      </c>
      <c r="G129" s="139">
        <v>6</v>
      </c>
      <c r="H129" s="139">
        <v>0</v>
      </c>
      <c r="I129" s="139">
        <v>0</v>
      </c>
      <c r="J129" s="139">
        <v>60</v>
      </c>
      <c r="K129" s="139">
        <v>26</v>
      </c>
      <c r="L129" s="139"/>
      <c r="M129" s="155">
        <v>27</v>
      </c>
      <c r="N129" s="146">
        <f t="shared" si="5"/>
        <v>1240</v>
      </c>
      <c r="O129" s="146">
        <f>INDEX(LMI!$G$2:$G$441,MATCH(Race!$A129,LMI!$B$2:$B$441,0))</f>
        <v>1200</v>
      </c>
      <c r="P129" s="146">
        <f t="shared" si="10"/>
        <v>1026</v>
      </c>
      <c r="Q129" s="146">
        <f t="shared" si="10"/>
        <v>81</v>
      </c>
      <c r="R129" s="146">
        <f t="shared" si="10"/>
        <v>0</v>
      </c>
      <c r="S129" s="146">
        <f t="shared" si="10"/>
        <v>0</v>
      </c>
      <c r="T129" s="146">
        <f t="shared" si="10"/>
        <v>4</v>
      </c>
      <c r="U129" s="146">
        <f t="shared" si="9"/>
        <v>6</v>
      </c>
      <c r="V129" s="146">
        <f t="shared" si="9"/>
        <v>0</v>
      </c>
      <c r="W129" s="146">
        <f t="shared" si="9"/>
        <v>0</v>
      </c>
      <c r="X129" s="146">
        <f t="shared" si="9"/>
        <v>58</v>
      </c>
      <c r="Y129" s="146">
        <f t="shared" si="9"/>
        <v>25</v>
      </c>
      <c r="AA129" s="146">
        <f t="shared" si="8"/>
        <v>26</v>
      </c>
    </row>
    <row r="130" spans="1:27" x14ac:dyDescent="0.3">
      <c r="A130" s="1" t="s">
        <v>135</v>
      </c>
      <c r="B130" s="139">
        <v>37411</v>
      </c>
      <c r="C130" s="139">
        <v>1872</v>
      </c>
      <c r="D130" s="139">
        <v>3204</v>
      </c>
      <c r="E130" s="139">
        <v>51</v>
      </c>
      <c r="F130" s="139">
        <v>0</v>
      </c>
      <c r="G130" s="139">
        <v>240</v>
      </c>
      <c r="H130" s="139">
        <v>0</v>
      </c>
      <c r="I130" s="139">
        <v>666</v>
      </c>
      <c r="J130" s="139">
        <v>302</v>
      </c>
      <c r="K130" s="139">
        <v>1526</v>
      </c>
      <c r="L130" s="139"/>
      <c r="M130" s="155">
        <v>1661</v>
      </c>
      <c r="N130" s="146">
        <f t="shared" si="5"/>
        <v>45272</v>
      </c>
      <c r="O130" s="146">
        <f>INDEX(LMI!$G$2:$G$441,MATCH(Race!$A130,LMI!$B$2:$B$441,0))</f>
        <v>42615</v>
      </c>
      <c r="P130" s="146">
        <f t="shared" si="10"/>
        <v>35215</v>
      </c>
      <c r="Q130" s="146">
        <f t="shared" si="10"/>
        <v>1762</v>
      </c>
      <c r="R130" s="146">
        <f t="shared" si="10"/>
        <v>3016</v>
      </c>
      <c r="S130" s="146">
        <f t="shared" si="10"/>
        <v>48</v>
      </c>
      <c r="T130" s="146">
        <f t="shared" si="10"/>
        <v>0</v>
      </c>
      <c r="U130" s="146">
        <f t="shared" si="9"/>
        <v>226</v>
      </c>
      <c r="V130" s="146">
        <f t="shared" si="9"/>
        <v>0</v>
      </c>
      <c r="W130" s="146">
        <f t="shared" si="9"/>
        <v>627</v>
      </c>
      <c r="X130" s="146">
        <f t="shared" si="9"/>
        <v>284</v>
      </c>
      <c r="Y130" s="146">
        <f t="shared" si="9"/>
        <v>1436</v>
      </c>
      <c r="AA130" s="146">
        <f t="shared" si="8"/>
        <v>1564</v>
      </c>
    </row>
    <row r="131" spans="1:27" x14ac:dyDescent="0.3">
      <c r="A131" s="1" t="s">
        <v>136</v>
      </c>
      <c r="B131" s="139">
        <v>2270</v>
      </c>
      <c r="C131" s="139">
        <v>499</v>
      </c>
      <c r="D131" s="139">
        <v>0</v>
      </c>
      <c r="E131" s="139">
        <v>0</v>
      </c>
      <c r="F131" s="139">
        <v>0</v>
      </c>
      <c r="G131" s="139">
        <v>27</v>
      </c>
      <c r="H131" s="139">
        <v>0</v>
      </c>
      <c r="I131" s="139">
        <v>0</v>
      </c>
      <c r="J131" s="139">
        <v>4</v>
      </c>
      <c r="K131" s="139">
        <v>65</v>
      </c>
      <c r="L131" s="139"/>
      <c r="M131" s="155">
        <v>73</v>
      </c>
      <c r="N131" s="146">
        <f t="shared" ref="N131:N194" si="11">SUM(B131:K131)</f>
        <v>2865</v>
      </c>
      <c r="O131" s="146">
        <f>INDEX(LMI!$G$2:$G$441,MATCH(Race!$A131,LMI!$B$2:$B$441,0))</f>
        <v>2930</v>
      </c>
      <c r="P131" s="146">
        <f t="shared" si="10"/>
        <v>2322</v>
      </c>
      <c r="Q131" s="146">
        <f t="shared" si="10"/>
        <v>510</v>
      </c>
      <c r="R131" s="146">
        <f t="shared" si="10"/>
        <v>0</v>
      </c>
      <c r="S131" s="146">
        <f t="shared" si="10"/>
        <v>0</v>
      </c>
      <c r="T131" s="146">
        <f t="shared" si="10"/>
        <v>0</v>
      </c>
      <c r="U131" s="146">
        <f t="shared" si="9"/>
        <v>28</v>
      </c>
      <c r="V131" s="146">
        <f t="shared" si="9"/>
        <v>0</v>
      </c>
      <c r="W131" s="146">
        <f t="shared" si="9"/>
        <v>0</v>
      </c>
      <c r="X131" s="146">
        <f t="shared" si="9"/>
        <v>4</v>
      </c>
      <c r="Y131" s="146">
        <f t="shared" si="9"/>
        <v>66</v>
      </c>
      <c r="AA131" s="146">
        <f t="shared" si="8"/>
        <v>75</v>
      </c>
    </row>
    <row r="132" spans="1:27" x14ac:dyDescent="0.3">
      <c r="A132" s="1" t="s">
        <v>137</v>
      </c>
      <c r="B132" s="139">
        <v>24936</v>
      </c>
      <c r="C132" s="139">
        <v>724</v>
      </c>
      <c r="D132" s="139">
        <v>98</v>
      </c>
      <c r="E132" s="139">
        <v>19</v>
      </c>
      <c r="F132" s="139">
        <v>0</v>
      </c>
      <c r="G132" s="139">
        <v>219</v>
      </c>
      <c r="H132" s="139">
        <v>0</v>
      </c>
      <c r="I132" s="139">
        <v>95</v>
      </c>
      <c r="J132" s="139">
        <v>436</v>
      </c>
      <c r="K132" s="139">
        <v>963</v>
      </c>
      <c r="L132" s="139"/>
      <c r="M132" s="155">
        <v>1128</v>
      </c>
      <c r="N132" s="146">
        <f t="shared" si="11"/>
        <v>27490</v>
      </c>
      <c r="O132" s="146">
        <f>INDEX(LMI!$G$2:$G$441,MATCH(Race!$A132,LMI!$B$2:$B$441,0))</f>
        <v>26355</v>
      </c>
      <c r="P132" s="146">
        <f t="shared" si="10"/>
        <v>23906</v>
      </c>
      <c r="Q132" s="146">
        <f t="shared" si="10"/>
        <v>694</v>
      </c>
      <c r="R132" s="146">
        <f t="shared" si="10"/>
        <v>94</v>
      </c>
      <c r="S132" s="146">
        <f t="shared" si="10"/>
        <v>18</v>
      </c>
      <c r="T132" s="146">
        <f t="shared" si="10"/>
        <v>0</v>
      </c>
      <c r="U132" s="146">
        <f t="shared" si="9"/>
        <v>210</v>
      </c>
      <c r="V132" s="146">
        <f t="shared" si="9"/>
        <v>0</v>
      </c>
      <c r="W132" s="146">
        <f t="shared" si="9"/>
        <v>91</v>
      </c>
      <c r="X132" s="146">
        <f t="shared" si="9"/>
        <v>418</v>
      </c>
      <c r="Y132" s="146">
        <f t="shared" si="9"/>
        <v>923</v>
      </c>
      <c r="AA132" s="146">
        <f t="shared" si="8"/>
        <v>1081</v>
      </c>
    </row>
    <row r="133" spans="1:27" x14ac:dyDescent="0.3">
      <c r="A133" s="1" t="s">
        <v>138</v>
      </c>
      <c r="B133" s="139">
        <v>2328</v>
      </c>
      <c r="C133" s="139">
        <v>6704</v>
      </c>
      <c r="D133" s="139">
        <v>0</v>
      </c>
      <c r="E133" s="139">
        <v>0</v>
      </c>
      <c r="F133" s="139">
        <v>0</v>
      </c>
      <c r="G133" s="139">
        <v>15</v>
      </c>
      <c r="H133" s="139">
        <v>0</v>
      </c>
      <c r="I133" s="139">
        <v>0</v>
      </c>
      <c r="J133" s="139">
        <v>80</v>
      </c>
      <c r="K133" s="139">
        <v>507</v>
      </c>
      <c r="L133" s="139"/>
      <c r="M133" s="155">
        <v>509</v>
      </c>
      <c r="N133" s="146">
        <f t="shared" si="11"/>
        <v>9634</v>
      </c>
      <c r="O133" s="146">
        <f>INDEX(LMI!$G$2:$G$441,MATCH(Race!$A133,LMI!$B$2:$B$441,0))</f>
        <v>9400</v>
      </c>
      <c r="P133" s="146">
        <f t="shared" si="10"/>
        <v>2271</v>
      </c>
      <c r="Q133" s="146">
        <f t="shared" si="10"/>
        <v>6541</v>
      </c>
      <c r="R133" s="146">
        <f t="shared" si="10"/>
        <v>0</v>
      </c>
      <c r="S133" s="146">
        <f t="shared" si="10"/>
        <v>0</v>
      </c>
      <c r="T133" s="146">
        <f t="shared" si="10"/>
        <v>0</v>
      </c>
      <c r="U133" s="146">
        <f t="shared" si="9"/>
        <v>15</v>
      </c>
      <c r="V133" s="146">
        <f t="shared" si="9"/>
        <v>0</v>
      </c>
      <c r="W133" s="146">
        <f t="shared" si="9"/>
        <v>0</v>
      </c>
      <c r="X133" s="146">
        <f t="shared" si="9"/>
        <v>78</v>
      </c>
      <c r="Y133" s="146">
        <f t="shared" si="9"/>
        <v>495</v>
      </c>
      <c r="AA133" s="146">
        <f t="shared" si="8"/>
        <v>497</v>
      </c>
    </row>
    <row r="134" spans="1:27" x14ac:dyDescent="0.3">
      <c r="A134" s="1" t="s">
        <v>139</v>
      </c>
      <c r="B134" s="139">
        <v>1281</v>
      </c>
      <c r="C134" s="139">
        <v>49</v>
      </c>
      <c r="D134" s="139">
        <v>0</v>
      </c>
      <c r="E134" s="139">
        <v>0</v>
      </c>
      <c r="F134" s="139">
        <v>0</v>
      </c>
      <c r="G134" s="139">
        <v>0</v>
      </c>
      <c r="H134" s="139">
        <v>0</v>
      </c>
      <c r="I134" s="139">
        <v>0</v>
      </c>
      <c r="J134" s="139">
        <v>5</v>
      </c>
      <c r="K134" s="139">
        <v>28</v>
      </c>
      <c r="L134" s="139"/>
      <c r="M134" s="155">
        <v>18</v>
      </c>
      <c r="N134" s="146">
        <f t="shared" si="11"/>
        <v>1363</v>
      </c>
      <c r="O134" s="146">
        <f>INDEX(LMI!$G$2:$G$441,MATCH(Race!$A134,LMI!$B$2:$B$441,0))</f>
        <v>1065</v>
      </c>
      <c r="P134" s="146">
        <f t="shared" si="10"/>
        <v>1001</v>
      </c>
      <c r="Q134" s="146">
        <f t="shared" si="10"/>
        <v>38</v>
      </c>
      <c r="R134" s="146">
        <f t="shared" si="10"/>
        <v>0</v>
      </c>
      <c r="S134" s="146">
        <f t="shared" si="10"/>
        <v>0</v>
      </c>
      <c r="T134" s="146">
        <f t="shared" si="10"/>
        <v>0</v>
      </c>
      <c r="U134" s="146">
        <f t="shared" si="9"/>
        <v>0</v>
      </c>
      <c r="V134" s="146">
        <f t="shared" si="9"/>
        <v>0</v>
      </c>
      <c r="W134" s="146">
        <f t="shared" si="9"/>
        <v>0</v>
      </c>
      <c r="X134" s="146">
        <f t="shared" si="9"/>
        <v>4</v>
      </c>
      <c r="Y134" s="146">
        <f t="shared" si="9"/>
        <v>22</v>
      </c>
      <c r="AA134" s="146">
        <f t="shared" si="8"/>
        <v>14</v>
      </c>
    </row>
    <row r="135" spans="1:27" x14ac:dyDescent="0.3">
      <c r="A135" s="1" t="s">
        <v>140</v>
      </c>
      <c r="B135" s="139">
        <v>883</v>
      </c>
      <c r="C135" s="139">
        <v>0</v>
      </c>
      <c r="D135" s="139">
        <v>0</v>
      </c>
      <c r="E135" s="139">
        <v>5</v>
      </c>
      <c r="F135" s="139">
        <v>0</v>
      </c>
      <c r="G135" s="139">
        <v>22</v>
      </c>
      <c r="H135" s="139">
        <v>0</v>
      </c>
      <c r="I135" s="139">
        <v>0</v>
      </c>
      <c r="J135" s="139">
        <v>0</v>
      </c>
      <c r="K135" s="139">
        <v>0</v>
      </c>
      <c r="L135" s="139"/>
      <c r="M135" s="155">
        <v>51</v>
      </c>
      <c r="N135" s="146">
        <f t="shared" si="11"/>
        <v>910</v>
      </c>
      <c r="O135" s="146">
        <f>INDEX(LMI!$G$2:$G$441,MATCH(Race!$A135,LMI!$B$2:$B$441,0))</f>
        <v>890</v>
      </c>
      <c r="P135" s="146">
        <f t="shared" si="10"/>
        <v>864</v>
      </c>
      <c r="Q135" s="146">
        <f t="shared" si="10"/>
        <v>0</v>
      </c>
      <c r="R135" s="146">
        <f t="shared" si="10"/>
        <v>0</v>
      </c>
      <c r="S135" s="146">
        <f t="shared" si="10"/>
        <v>5</v>
      </c>
      <c r="T135" s="146">
        <f t="shared" si="10"/>
        <v>0</v>
      </c>
      <c r="U135" s="146">
        <f t="shared" si="9"/>
        <v>22</v>
      </c>
      <c r="V135" s="146">
        <f t="shared" si="9"/>
        <v>0</v>
      </c>
      <c r="W135" s="146">
        <f t="shared" si="9"/>
        <v>0</v>
      </c>
      <c r="X135" s="146">
        <f t="shared" si="9"/>
        <v>0</v>
      </c>
      <c r="Y135" s="146">
        <f t="shared" si="9"/>
        <v>0</v>
      </c>
      <c r="AA135" s="146">
        <f t="shared" si="8"/>
        <v>50</v>
      </c>
    </row>
    <row r="136" spans="1:27" x14ac:dyDescent="0.3">
      <c r="A136" s="1" t="s">
        <v>141</v>
      </c>
      <c r="B136" s="139">
        <v>254</v>
      </c>
      <c r="C136" s="139">
        <v>34</v>
      </c>
      <c r="D136" s="139">
        <v>0</v>
      </c>
      <c r="E136" s="139">
        <v>0</v>
      </c>
      <c r="F136" s="139">
        <v>0</v>
      </c>
      <c r="G136" s="139">
        <v>7</v>
      </c>
      <c r="H136" s="139">
        <v>0</v>
      </c>
      <c r="I136" s="139">
        <v>0</v>
      </c>
      <c r="J136" s="139">
        <v>5</v>
      </c>
      <c r="K136" s="139">
        <v>60</v>
      </c>
      <c r="L136" s="139"/>
      <c r="M136" s="155">
        <v>60</v>
      </c>
      <c r="N136" s="146">
        <f t="shared" si="11"/>
        <v>360</v>
      </c>
      <c r="O136" s="146">
        <f>INDEX(LMI!$G$2:$G$441,MATCH(Race!$A136,LMI!$B$2:$B$441,0))</f>
        <v>330</v>
      </c>
      <c r="P136" s="146">
        <f t="shared" si="10"/>
        <v>233</v>
      </c>
      <c r="Q136" s="146">
        <f t="shared" si="10"/>
        <v>31</v>
      </c>
      <c r="R136" s="146">
        <f t="shared" si="10"/>
        <v>0</v>
      </c>
      <c r="S136" s="146">
        <f t="shared" si="10"/>
        <v>0</v>
      </c>
      <c r="T136" s="146">
        <f t="shared" si="10"/>
        <v>0</v>
      </c>
      <c r="U136" s="146">
        <f t="shared" si="9"/>
        <v>6</v>
      </c>
      <c r="V136" s="146">
        <f t="shared" si="9"/>
        <v>0</v>
      </c>
      <c r="W136" s="146">
        <f t="shared" si="9"/>
        <v>0</v>
      </c>
      <c r="X136" s="146">
        <f t="shared" si="9"/>
        <v>5</v>
      </c>
      <c r="Y136" s="146">
        <f t="shared" si="9"/>
        <v>55</v>
      </c>
      <c r="AA136" s="146">
        <f t="shared" si="8"/>
        <v>55</v>
      </c>
    </row>
    <row r="137" spans="1:27" x14ac:dyDescent="0.3">
      <c r="A137" s="1" t="s">
        <v>142</v>
      </c>
      <c r="B137" s="139">
        <v>1548</v>
      </c>
      <c r="C137" s="139">
        <v>33</v>
      </c>
      <c r="D137" s="139">
        <v>0</v>
      </c>
      <c r="E137" s="139">
        <v>3</v>
      </c>
      <c r="F137" s="139">
        <v>0</v>
      </c>
      <c r="G137" s="139">
        <v>16</v>
      </c>
      <c r="H137" s="139">
        <v>4</v>
      </c>
      <c r="I137" s="139">
        <v>0</v>
      </c>
      <c r="J137" s="139">
        <v>6</v>
      </c>
      <c r="K137" s="139">
        <v>136</v>
      </c>
      <c r="L137" s="139"/>
      <c r="M137" s="155">
        <v>147</v>
      </c>
      <c r="N137" s="146">
        <f t="shared" si="11"/>
        <v>1746</v>
      </c>
      <c r="O137" s="146">
        <f>INDEX(LMI!$G$2:$G$441,MATCH(Race!$A137,LMI!$B$2:$B$441,0))</f>
        <v>1710</v>
      </c>
      <c r="P137" s="146">
        <f t="shared" si="10"/>
        <v>1516</v>
      </c>
      <c r="Q137" s="146">
        <f t="shared" si="10"/>
        <v>32</v>
      </c>
      <c r="R137" s="146">
        <f t="shared" si="10"/>
        <v>0</v>
      </c>
      <c r="S137" s="146">
        <f t="shared" si="10"/>
        <v>3</v>
      </c>
      <c r="T137" s="146">
        <f t="shared" si="10"/>
        <v>0</v>
      </c>
      <c r="U137" s="146">
        <f t="shared" si="9"/>
        <v>16</v>
      </c>
      <c r="V137" s="146">
        <f t="shared" si="9"/>
        <v>4</v>
      </c>
      <c r="W137" s="146">
        <f t="shared" si="9"/>
        <v>0</v>
      </c>
      <c r="X137" s="146">
        <f t="shared" si="9"/>
        <v>6</v>
      </c>
      <c r="Y137" s="146">
        <f t="shared" si="9"/>
        <v>133</v>
      </c>
      <c r="AA137" s="146">
        <f t="shared" si="8"/>
        <v>144</v>
      </c>
    </row>
    <row r="138" spans="1:27" x14ac:dyDescent="0.3">
      <c r="A138" s="1" t="s">
        <v>143</v>
      </c>
      <c r="B138" s="139">
        <v>1321</v>
      </c>
      <c r="C138" s="139">
        <v>18</v>
      </c>
      <c r="D138" s="139">
        <v>0</v>
      </c>
      <c r="E138" s="139">
        <v>0</v>
      </c>
      <c r="F138" s="139">
        <v>0</v>
      </c>
      <c r="G138" s="139">
        <v>3</v>
      </c>
      <c r="H138" s="139">
        <v>0</v>
      </c>
      <c r="I138" s="139">
        <v>0</v>
      </c>
      <c r="J138" s="139">
        <v>0</v>
      </c>
      <c r="K138" s="139">
        <v>2</v>
      </c>
      <c r="L138" s="139"/>
      <c r="M138" s="155">
        <v>4</v>
      </c>
      <c r="N138" s="146">
        <f t="shared" si="11"/>
        <v>1344</v>
      </c>
      <c r="O138" s="146">
        <f>INDEX(LMI!$G$2:$G$441,MATCH(Race!$A138,LMI!$B$2:$B$441,0))</f>
        <v>1050</v>
      </c>
      <c r="P138" s="146">
        <f t="shared" si="10"/>
        <v>1032</v>
      </c>
      <c r="Q138" s="146">
        <f t="shared" si="10"/>
        <v>14</v>
      </c>
      <c r="R138" s="146">
        <f t="shared" si="10"/>
        <v>0</v>
      </c>
      <c r="S138" s="146">
        <f t="shared" si="10"/>
        <v>0</v>
      </c>
      <c r="T138" s="146">
        <f t="shared" si="10"/>
        <v>0</v>
      </c>
      <c r="U138" s="146">
        <f t="shared" si="9"/>
        <v>2</v>
      </c>
      <c r="V138" s="146">
        <f t="shared" si="9"/>
        <v>0</v>
      </c>
      <c r="W138" s="146">
        <f t="shared" si="9"/>
        <v>0</v>
      </c>
      <c r="X138" s="146">
        <f t="shared" si="9"/>
        <v>0</v>
      </c>
      <c r="Y138" s="146">
        <f t="shared" si="9"/>
        <v>2</v>
      </c>
      <c r="AA138" s="146">
        <f t="shared" si="8"/>
        <v>3</v>
      </c>
    </row>
    <row r="139" spans="1:27" x14ac:dyDescent="0.3">
      <c r="A139" s="1" t="s">
        <v>144</v>
      </c>
      <c r="B139" s="139">
        <v>455</v>
      </c>
      <c r="C139" s="139">
        <v>12</v>
      </c>
      <c r="D139" s="139">
        <v>0</v>
      </c>
      <c r="E139" s="139">
        <v>0</v>
      </c>
      <c r="F139" s="139">
        <v>0</v>
      </c>
      <c r="G139" s="139">
        <v>11</v>
      </c>
      <c r="H139" s="139">
        <v>0</v>
      </c>
      <c r="I139" s="139">
        <v>0</v>
      </c>
      <c r="J139" s="139">
        <v>24</v>
      </c>
      <c r="K139" s="139">
        <v>2</v>
      </c>
      <c r="L139" s="139"/>
      <c r="M139" s="155">
        <v>0</v>
      </c>
      <c r="N139" s="146">
        <f t="shared" si="11"/>
        <v>504</v>
      </c>
      <c r="O139" s="146">
        <f>INDEX(LMI!$G$2:$G$441,MATCH(Race!$A139,LMI!$B$2:$B$441,0))</f>
        <v>675</v>
      </c>
      <c r="P139" s="146">
        <f t="shared" si="10"/>
        <v>609</v>
      </c>
      <c r="Q139" s="146">
        <f t="shared" si="10"/>
        <v>16</v>
      </c>
      <c r="R139" s="146">
        <f t="shared" si="10"/>
        <v>0</v>
      </c>
      <c r="S139" s="146">
        <f t="shared" si="10"/>
        <v>0</v>
      </c>
      <c r="T139" s="146">
        <f t="shared" si="10"/>
        <v>0</v>
      </c>
      <c r="U139" s="146">
        <f t="shared" si="9"/>
        <v>15</v>
      </c>
      <c r="V139" s="146">
        <f t="shared" si="9"/>
        <v>0</v>
      </c>
      <c r="W139" s="146">
        <f t="shared" si="9"/>
        <v>0</v>
      </c>
      <c r="X139" s="146">
        <f t="shared" si="9"/>
        <v>32</v>
      </c>
      <c r="Y139" s="146">
        <f t="shared" si="9"/>
        <v>3</v>
      </c>
      <c r="AA139" s="146">
        <f t="shared" si="8"/>
        <v>0</v>
      </c>
    </row>
    <row r="140" spans="1:27" x14ac:dyDescent="0.3">
      <c r="A140" s="1" t="s">
        <v>145</v>
      </c>
      <c r="B140" s="139">
        <v>3405</v>
      </c>
      <c r="C140" s="139">
        <v>147</v>
      </c>
      <c r="D140" s="139">
        <v>0</v>
      </c>
      <c r="E140" s="139">
        <v>30</v>
      </c>
      <c r="F140" s="139">
        <v>0</v>
      </c>
      <c r="G140" s="139">
        <v>73</v>
      </c>
      <c r="H140" s="139">
        <v>0</v>
      </c>
      <c r="I140" s="139">
        <v>0</v>
      </c>
      <c r="J140" s="139">
        <v>4</v>
      </c>
      <c r="K140" s="139">
        <v>5</v>
      </c>
      <c r="L140" s="139"/>
      <c r="M140" s="155">
        <v>35</v>
      </c>
      <c r="N140" s="146">
        <f t="shared" si="11"/>
        <v>3664</v>
      </c>
      <c r="O140" s="146">
        <f>INDEX(LMI!$G$2:$G$441,MATCH(Race!$A140,LMI!$B$2:$B$441,0))</f>
        <v>3425</v>
      </c>
      <c r="P140" s="146">
        <f t="shared" si="10"/>
        <v>3183</v>
      </c>
      <c r="Q140" s="146">
        <f t="shared" si="10"/>
        <v>137</v>
      </c>
      <c r="R140" s="146">
        <f t="shared" si="10"/>
        <v>0</v>
      </c>
      <c r="S140" s="146">
        <f t="shared" si="10"/>
        <v>28</v>
      </c>
      <c r="T140" s="146">
        <f t="shared" si="10"/>
        <v>0</v>
      </c>
      <c r="U140" s="146">
        <f t="shared" si="9"/>
        <v>68</v>
      </c>
      <c r="V140" s="146">
        <f t="shared" si="9"/>
        <v>0</v>
      </c>
      <c r="W140" s="146">
        <f t="shared" si="9"/>
        <v>0</v>
      </c>
      <c r="X140" s="146">
        <f t="shared" si="9"/>
        <v>4</v>
      </c>
      <c r="Y140" s="146">
        <f t="shared" si="9"/>
        <v>5</v>
      </c>
      <c r="AA140" s="146">
        <f t="shared" si="8"/>
        <v>33</v>
      </c>
    </row>
    <row r="141" spans="1:27" x14ac:dyDescent="0.3">
      <c r="A141" s="1" t="s">
        <v>146</v>
      </c>
      <c r="B141" s="139">
        <v>2042</v>
      </c>
      <c r="C141" s="139">
        <v>126</v>
      </c>
      <c r="D141" s="139">
        <v>32</v>
      </c>
      <c r="E141" s="139">
        <v>12</v>
      </c>
      <c r="F141" s="139">
        <v>0</v>
      </c>
      <c r="G141" s="139">
        <v>51</v>
      </c>
      <c r="H141" s="139">
        <v>0</v>
      </c>
      <c r="I141" s="139">
        <v>0</v>
      </c>
      <c r="J141" s="139">
        <v>24</v>
      </c>
      <c r="K141" s="139">
        <v>82</v>
      </c>
      <c r="L141" s="139"/>
      <c r="M141" s="155">
        <v>81</v>
      </c>
      <c r="N141" s="146">
        <f t="shared" si="11"/>
        <v>2369</v>
      </c>
      <c r="O141" s="146">
        <f>INDEX(LMI!$G$2:$G$441,MATCH(Race!$A141,LMI!$B$2:$B$441,0))</f>
        <v>2335</v>
      </c>
      <c r="P141" s="146">
        <f t="shared" si="10"/>
        <v>2013</v>
      </c>
      <c r="Q141" s="146">
        <f t="shared" si="10"/>
        <v>124</v>
      </c>
      <c r="R141" s="146">
        <f t="shared" si="10"/>
        <v>32</v>
      </c>
      <c r="S141" s="146">
        <f t="shared" si="10"/>
        <v>12</v>
      </c>
      <c r="T141" s="146">
        <f t="shared" si="10"/>
        <v>0</v>
      </c>
      <c r="U141" s="146">
        <f t="shared" si="9"/>
        <v>50</v>
      </c>
      <c r="V141" s="146">
        <f t="shared" si="9"/>
        <v>0</v>
      </c>
      <c r="W141" s="146">
        <f t="shared" si="9"/>
        <v>0</v>
      </c>
      <c r="X141" s="146">
        <f t="shared" si="9"/>
        <v>24</v>
      </c>
      <c r="Y141" s="146">
        <f t="shared" si="9"/>
        <v>81</v>
      </c>
      <c r="AA141" s="146">
        <f t="shared" si="8"/>
        <v>80</v>
      </c>
    </row>
    <row r="142" spans="1:27" x14ac:dyDescent="0.3">
      <c r="A142" s="1" t="s">
        <v>147</v>
      </c>
      <c r="B142" s="139">
        <v>1974</v>
      </c>
      <c r="C142" s="139">
        <v>15</v>
      </c>
      <c r="D142" s="139">
        <v>0</v>
      </c>
      <c r="E142" s="139">
        <v>0</v>
      </c>
      <c r="F142" s="139">
        <v>12</v>
      </c>
      <c r="G142" s="139">
        <v>29</v>
      </c>
      <c r="H142" s="139">
        <v>0</v>
      </c>
      <c r="I142" s="139">
        <v>0</v>
      </c>
      <c r="J142" s="139">
        <v>22</v>
      </c>
      <c r="K142" s="139">
        <v>27</v>
      </c>
      <c r="L142" s="139"/>
      <c r="M142" s="155">
        <v>20</v>
      </c>
      <c r="N142" s="146">
        <f t="shared" si="11"/>
        <v>2079</v>
      </c>
      <c r="O142" s="146">
        <f>INDEX(LMI!$G$2:$G$441,MATCH(Race!$A142,LMI!$B$2:$B$441,0))</f>
        <v>2385</v>
      </c>
      <c r="P142" s="146">
        <f t="shared" si="10"/>
        <v>2265</v>
      </c>
      <c r="Q142" s="146">
        <f t="shared" si="10"/>
        <v>17</v>
      </c>
      <c r="R142" s="146">
        <f t="shared" si="10"/>
        <v>0</v>
      </c>
      <c r="S142" s="146">
        <f t="shared" si="10"/>
        <v>0</v>
      </c>
      <c r="T142" s="146">
        <f t="shared" si="10"/>
        <v>14</v>
      </c>
      <c r="U142" s="146">
        <f t="shared" si="9"/>
        <v>33</v>
      </c>
      <c r="V142" s="146">
        <f t="shared" si="9"/>
        <v>0</v>
      </c>
      <c r="W142" s="146">
        <f t="shared" si="9"/>
        <v>0</v>
      </c>
      <c r="X142" s="146">
        <f t="shared" si="9"/>
        <v>25</v>
      </c>
      <c r="Y142" s="146">
        <f t="shared" si="9"/>
        <v>31</v>
      </c>
      <c r="AA142" s="146">
        <f t="shared" si="8"/>
        <v>23</v>
      </c>
    </row>
    <row r="143" spans="1:27" x14ac:dyDescent="0.3">
      <c r="A143" s="1" t="s">
        <v>148</v>
      </c>
      <c r="B143" s="139">
        <v>270</v>
      </c>
      <c r="C143" s="139">
        <v>49</v>
      </c>
      <c r="D143" s="139">
        <v>0</v>
      </c>
      <c r="E143" s="139">
        <v>0</v>
      </c>
      <c r="F143" s="139">
        <v>0</v>
      </c>
      <c r="G143" s="139">
        <v>0</v>
      </c>
      <c r="H143" s="139">
        <v>6</v>
      </c>
      <c r="I143" s="139">
        <v>0</v>
      </c>
      <c r="J143" s="139">
        <v>2</v>
      </c>
      <c r="K143" s="139">
        <v>48</v>
      </c>
      <c r="L143" s="139"/>
      <c r="M143" s="155">
        <v>44</v>
      </c>
      <c r="N143" s="146">
        <f t="shared" si="11"/>
        <v>375</v>
      </c>
      <c r="O143" s="146">
        <f>INDEX(LMI!$G$2:$G$441,MATCH(Race!$A143,LMI!$B$2:$B$441,0))</f>
        <v>270</v>
      </c>
      <c r="P143" s="146">
        <f t="shared" si="10"/>
        <v>194</v>
      </c>
      <c r="Q143" s="146">
        <f t="shared" si="10"/>
        <v>35</v>
      </c>
      <c r="R143" s="146">
        <f t="shared" si="10"/>
        <v>0</v>
      </c>
      <c r="S143" s="146">
        <f t="shared" si="10"/>
        <v>0</v>
      </c>
      <c r="T143" s="146">
        <f t="shared" si="10"/>
        <v>0</v>
      </c>
      <c r="U143" s="146">
        <f t="shared" si="9"/>
        <v>0</v>
      </c>
      <c r="V143" s="146">
        <f t="shared" si="9"/>
        <v>4</v>
      </c>
      <c r="W143" s="146">
        <f t="shared" si="9"/>
        <v>0</v>
      </c>
      <c r="X143" s="146">
        <f t="shared" si="9"/>
        <v>1</v>
      </c>
      <c r="Y143" s="146">
        <f t="shared" si="9"/>
        <v>35</v>
      </c>
      <c r="AA143" s="146">
        <f t="shared" si="8"/>
        <v>32</v>
      </c>
    </row>
    <row r="144" spans="1:27" x14ac:dyDescent="0.3">
      <c r="A144" s="1" t="s">
        <v>149</v>
      </c>
      <c r="B144" s="139">
        <v>1548</v>
      </c>
      <c r="C144" s="139">
        <v>72</v>
      </c>
      <c r="D144" s="139">
        <v>64</v>
      </c>
      <c r="E144" s="139">
        <v>0</v>
      </c>
      <c r="F144" s="139">
        <v>0</v>
      </c>
      <c r="G144" s="139">
        <v>28</v>
      </c>
      <c r="H144" s="139">
        <v>0</v>
      </c>
      <c r="I144" s="139">
        <v>10</v>
      </c>
      <c r="J144" s="139">
        <v>48</v>
      </c>
      <c r="K144" s="139">
        <v>12</v>
      </c>
      <c r="L144" s="139"/>
      <c r="M144" s="155">
        <v>24</v>
      </c>
      <c r="N144" s="146">
        <f t="shared" si="11"/>
        <v>1782</v>
      </c>
      <c r="O144" s="146">
        <f>INDEX(LMI!$G$2:$G$441,MATCH(Race!$A144,LMI!$B$2:$B$441,0))</f>
        <v>1900</v>
      </c>
      <c r="P144" s="146">
        <f t="shared" si="10"/>
        <v>1651</v>
      </c>
      <c r="Q144" s="146">
        <f t="shared" si="10"/>
        <v>77</v>
      </c>
      <c r="R144" s="146">
        <f t="shared" si="10"/>
        <v>68</v>
      </c>
      <c r="S144" s="146">
        <f t="shared" si="10"/>
        <v>0</v>
      </c>
      <c r="T144" s="146">
        <f t="shared" si="10"/>
        <v>0</v>
      </c>
      <c r="U144" s="146">
        <f t="shared" si="9"/>
        <v>30</v>
      </c>
      <c r="V144" s="146">
        <f t="shared" si="9"/>
        <v>0</v>
      </c>
      <c r="W144" s="146">
        <f t="shared" si="9"/>
        <v>11</v>
      </c>
      <c r="X144" s="146">
        <f t="shared" si="9"/>
        <v>51</v>
      </c>
      <c r="Y144" s="146">
        <f t="shared" si="9"/>
        <v>13</v>
      </c>
      <c r="AA144" s="146">
        <f t="shared" si="8"/>
        <v>26</v>
      </c>
    </row>
    <row r="145" spans="1:27" x14ac:dyDescent="0.3">
      <c r="A145" s="1" t="s">
        <v>150</v>
      </c>
      <c r="B145" s="139">
        <v>235</v>
      </c>
      <c r="C145" s="139">
        <v>2</v>
      </c>
      <c r="D145" s="139">
        <v>0</v>
      </c>
      <c r="E145" s="139">
        <v>4</v>
      </c>
      <c r="F145" s="139">
        <v>1</v>
      </c>
      <c r="G145" s="139">
        <v>7</v>
      </c>
      <c r="H145" s="139">
        <v>0</v>
      </c>
      <c r="I145" s="139">
        <v>0</v>
      </c>
      <c r="J145" s="139">
        <v>1</v>
      </c>
      <c r="K145" s="139">
        <v>8</v>
      </c>
      <c r="L145" s="139"/>
      <c r="M145" s="155">
        <v>11</v>
      </c>
      <c r="N145" s="146">
        <f t="shared" si="11"/>
        <v>258</v>
      </c>
      <c r="O145" s="146">
        <f>INDEX(LMI!$G$2:$G$441,MATCH(Race!$A145,LMI!$B$2:$B$441,0))</f>
        <v>325</v>
      </c>
      <c r="P145" s="146">
        <f t="shared" si="10"/>
        <v>296</v>
      </c>
      <c r="Q145" s="146">
        <f t="shared" si="10"/>
        <v>3</v>
      </c>
      <c r="R145" s="146">
        <f t="shared" si="10"/>
        <v>0</v>
      </c>
      <c r="S145" s="146">
        <f t="shared" si="10"/>
        <v>5</v>
      </c>
      <c r="T145" s="146">
        <f t="shared" si="10"/>
        <v>1</v>
      </c>
      <c r="U145" s="146">
        <f t="shared" si="9"/>
        <v>9</v>
      </c>
      <c r="V145" s="146">
        <f t="shared" si="9"/>
        <v>0</v>
      </c>
      <c r="W145" s="146">
        <f t="shared" si="9"/>
        <v>0</v>
      </c>
      <c r="X145" s="146">
        <f t="shared" si="9"/>
        <v>1</v>
      </c>
      <c r="Y145" s="146">
        <f t="shared" si="9"/>
        <v>10</v>
      </c>
      <c r="AA145" s="146">
        <f t="shared" si="8"/>
        <v>14</v>
      </c>
    </row>
    <row r="146" spans="1:27" x14ac:dyDescent="0.3">
      <c r="A146" s="1" t="s">
        <v>151</v>
      </c>
      <c r="B146" s="139">
        <v>3355</v>
      </c>
      <c r="C146" s="139">
        <v>105</v>
      </c>
      <c r="D146" s="139">
        <v>0</v>
      </c>
      <c r="E146" s="139">
        <v>19</v>
      </c>
      <c r="F146" s="139">
        <v>0</v>
      </c>
      <c r="G146" s="139">
        <v>42</v>
      </c>
      <c r="H146" s="139">
        <v>0</v>
      </c>
      <c r="I146" s="139">
        <v>0</v>
      </c>
      <c r="J146" s="139">
        <v>22</v>
      </c>
      <c r="K146" s="139">
        <v>0</v>
      </c>
      <c r="L146" s="139"/>
      <c r="M146" s="155">
        <v>105</v>
      </c>
      <c r="N146" s="146">
        <f t="shared" si="11"/>
        <v>3543</v>
      </c>
      <c r="O146" s="146">
        <f>INDEX(LMI!$G$2:$G$441,MATCH(Race!$A146,LMI!$B$2:$B$441,0))</f>
        <v>3265</v>
      </c>
      <c r="P146" s="146">
        <f t="shared" si="10"/>
        <v>3092</v>
      </c>
      <c r="Q146" s="146">
        <f t="shared" si="10"/>
        <v>97</v>
      </c>
      <c r="R146" s="146">
        <f t="shared" si="10"/>
        <v>0</v>
      </c>
      <c r="S146" s="146">
        <f t="shared" si="10"/>
        <v>18</v>
      </c>
      <c r="T146" s="146">
        <f t="shared" si="10"/>
        <v>0</v>
      </c>
      <c r="U146" s="146">
        <f t="shared" si="9"/>
        <v>39</v>
      </c>
      <c r="V146" s="146">
        <f t="shared" si="9"/>
        <v>0</v>
      </c>
      <c r="W146" s="146">
        <f t="shared" si="9"/>
        <v>0</v>
      </c>
      <c r="X146" s="146">
        <f t="shared" si="9"/>
        <v>20</v>
      </c>
      <c r="Y146" s="146">
        <f t="shared" si="9"/>
        <v>0</v>
      </c>
      <c r="AA146" s="146">
        <f t="shared" ref="AA146:AA209" si="12">ROUND(($O146/$N146)*M146,0)</f>
        <v>97</v>
      </c>
    </row>
    <row r="147" spans="1:27" x14ac:dyDescent="0.3">
      <c r="A147" s="1" t="s">
        <v>152</v>
      </c>
      <c r="B147" s="139">
        <v>1397</v>
      </c>
      <c r="C147" s="139">
        <v>71</v>
      </c>
      <c r="D147" s="139">
        <v>0</v>
      </c>
      <c r="E147" s="139">
        <v>12</v>
      </c>
      <c r="F147" s="139">
        <v>0</v>
      </c>
      <c r="G147" s="139">
        <v>22</v>
      </c>
      <c r="H147" s="139">
        <v>0</v>
      </c>
      <c r="I147" s="139">
        <v>8</v>
      </c>
      <c r="J147" s="139">
        <v>0</v>
      </c>
      <c r="K147" s="139">
        <v>21</v>
      </c>
      <c r="L147" s="139"/>
      <c r="M147" s="155">
        <v>23</v>
      </c>
      <c r="N147" s="146">
        <f t="shared" si="11"/>
        <v>1531</v>
      </c>
      <c r="O147" s="146">
        <f>INDEX(LMI!$G$2:$G$441,MATCH(Race!$A147,LMI!$B$2:$B$441,0))</f>
        <v>1500</v>
      </c>
      <c r="P147" s="146">
        <f t="shared" si="10"/>
        <v>1369</v>
      </c>
      <c r="Q147" s="146">
        <f t="shared" si="10"/>
        <v>70</v>
      </c>
      <c r="R147" s="146">
        <f t="shared" si="10"/>
        <v>0</v>
      </c>
      <c r="S147" s="146">
        <f t="shared" si="10"/>
        <v>12</v>
      </c>
      <c r="T147" s="146">
        <f t="shared" si="10"/>
        <v>0</v>
      </c>
      <c r="U147" s="146">
        <f t="shared" si="9"/>
        <v>22</v>
      </c>
      <c r="V147" s="146">
        <f t="shared" si="9"/>
        <v>0</v>
      </c>
      <c r="W147" s="146">
        <f t="shared" si="9"/>
        <v>8</v>
      </c>
      <c r="X147" s="146">
        <f t="shared" si="9"/>
        <v>0</v>
      </c>
      <c r="Y147" s="146">
        <f t="shared" si="9"/>
        <v>21</v>
      </c>
      <c r="AA147" s="146">
        <f t="shared" si="12"/>
        <v>23</v>
      </c>
    </row>
    <row r="148" spans="1:27" x14ac:dyDescent="0.3">
      <c r="A148" s="1" t="s">
        <v>153</v>
      </c>
      <c r="B148" s="139">
        <v>618</v>
      </c>
      <c r="C148" s="139">
        <v>113</v>
      </c>
      <c r="D148" s="139">
        <v>4</v>
      </c>
      <c r="E148" s="139">
        <v>2</v>
      </c>
      <c r="F148" s="139">
        <v>0</v>
      </c>
      <c r="G148" s="139">
        <v>14</v>
      </c>
      <c r="H148" s="139">
        <v>0</v>
      </c>
      <c r="I148" s="139">
        <v>3</v>
      </c>
      <c r="J148" s="139">
        <v>5</v>
      </c>
      <c r="K148" s="139">
        <v>57</v>
      </c>
      <c r="L148" s="139"/>
      <c r="M148" s="155">
        <v>23</v>
      </c>
      <c r="N148" s="146">
        <f t="shared" si="11"/>
        <v>816</v>
      </c>
      <c r="O148" s="146">
        <f>INDEX(LMI!$G$2:$G$441,MATCH(Race!$A148,LMI!$B$2:$B$441,0))</f>
        <v>670</v>
      </c>
      <c r="P148" s="146">
        <f t="shared" si="10"/>
        <v>507</v>
      </c>
      <c r="Q148" s="146">
        <f t="shared" si="10"/>
        <v>93</v>
      </c>
      <c r="R148" s="146">
        <f t="shared" si="10"/>
        <v>3</v>
      </c>
      <c r="S148" s="146">
        <f t="shared" si="10"/>
        <v>2</v>
      </c>
      <c r="T148" s="146">
        <f t="shared" si="10"/>
        <v>0</v>
      </c>
      <c r="U148" s="146">
        <f t="shared" si="9"/>
        <v>11</v>
      </c>
      <c r="V148" s="146">
        <f t="shared" si="9"/>
        <v>0</v>
      </c>
      <c r="W148" s="146">
        <f t="shared" si="9"/>
        <v>2</v>
      </c>
      <c r="X148" s="146">
        <f t="shared" si="9"/>
        <v>4</v>
      </c>
      <c r="Y148" s="146">
        <f t="shared" si="9"/>
        <v>47</v>
      </c>
      <c r="AA148" s="146">
        <f t="shared" si="12"/>
        <v>19</v>
      </c>
    </row>
    <row r="149" spans="1:27" x14ac:dyDescent="0.3">
      <c r="A149" s="1" t="s">
        <v>154</v>
      </c>
      <c r="B149" s="139">
        <v>1643</v>
      </c>
      <c r="C149" s="139">
        <v>95</v>
      </c>
      <c r="D149" s="139">
        <v>0</v>
      </c>
      <c r="E149" s="139">
        <v>33</v>
      </c>
      <c r="F149" s="139">
        <v>0</v>
      </c>
      <c r="G149" s="139">
        <v>28</v>
      </c>
      <c r="H149" s="139">
        <v>0</v>
      </c>
      <c r="I149" s="139">
        <v>0</v>
      </c>
      <c r="J149" s="139">
        <v>13</v>
      </c>
      <c r="K149" s="139">
        <v>52</v>
      </c>
      <c r="L149" s="139"/>
      <c r="M149" s="155">
        <v>71</v>
      </c>
      <c r="N149" s="146">
        <f t="shared" si="11"/>
        <v>1864</v>
      </c>
      <c r="O149" s="146">
        <f>INDEX(LMI!$G$2:$G$441,MATCH(Race!$A149,LMI!$B$2:$B$441,0))</f>
        <v>1840</v>
      </c>
      <c r="P149" s="146">
        <f t="shared" si="10"/>
        <v>1622</v>
      </c>
      <c r="Q149" s="146">
        <f t="shared" si="10"/>
        <v>94</v>
      </c>
      <c r="R149" s="146">
        <f t="shared" si="10"/>
        <v>0</v>
      </c>
      <c r="S149" s="146">
        <f t="shared" si="10"/>
        <v>33</v>
      </c>
      <c r="T149" s="146">
        <f t="shared" si="10"/>
        <v>0</v>
      </c>
      <c r="U149" s="146">
        <f t="shared" si="9"/>
        <v>28</v>
      </c>
      <c r="V149" s="146">
        <f t="shared" si="9"/>
        <v>0</v>
      </c>
      <c r="W149" s="146">
        <f t="shared" si="9"/>
        <v>0</v>
      </c>
      <c r="X149" s="146">
        <f t="shared" si="9"/>
        <v>13</v>
      </c>
      <c r="Y149" s="146">
        <f t="shared" si="9"/>
        <v>51</v>
      </c>
      <c r="AA149" s="146">
        <f t="shared" si="12"/>
        <v>70</v>
      </c>
    </row>
    <row r="150" spans="1:27" x14ac:dyDescent="0.3">
      <c r="A150" s="1" t="s">
        <v>155</v>
      </c>
      <c r="B150" s="139">
        <v>106720</v>
      </c>
      <c r="C150" s="139">
        <v>52354</v>
      </c>
      <c r="D150" s="139">
        <v>4309</v>
      </c>
      <c r="E150" s="139">
        <v>337</v>
      </c>
      <c r="F150" s="139">
        <v>92</v>
      </c>
      <c r="G150" s="139">
        <v>918</v>
      </c>
      <c r="H150" s="139">
        <v>503</v>
      </c>
      <c r="I150" s="139">
        <v>809</v>
      </c>
      <c r="J150" s="139">
        <v>3428</v>
      </c>
      <c r="K150" s="139">
        <v>13362</v>
      </c>
      <c r="L150" s="139"/>
      <c r="M150" s="155">
        <v>17011</v>
      </c>
      <c r="N150" s="146">
        <f t="shared" si="11"/>
        <v>182832</v>
      </c>
      <c r="O150" s="146">
        <f>INDEX(LMI!$G$2:$G$441,MATCH(Race!$A150,LMI!$B$2:$B$441,0))</f>
        <v>172525</v>
      </c>
      <c r="P150" s="146">
        <f t="shared" si="10"/>
        <v>100704</v>
      </c>
      <c r="Q150" s="146">
        <f t="shared" si="10"/>
        <v>49403</v>
      </c>
      <c r="R150" s="146">
        <f t="shared" si="10"/>
        <v>4066</v>
      </c>
      <c r="S150" s="146">
        <f t="shared" si="10"/>
        <v>318</v>
      </c>
      <c r="T150" s="146">
        <f t="shared" si="10"/>
        <v>87</v>
      </c>
      <c r="U150" s="146">
        <f t="shared" si="9"/>
        <v>866</v>
      </c>
      <c r="V150" s="146">
        <f t="shared" si="9"/>
        <v>475</v>
      </c>
      <c r="W150" s="146">
        <f t="shared" si="9"/>
        <v>763</v>
      </c>
      <c r="X150" s="146">
        <f t="shared" si="9"/>
        <v>3235</v>
      </c>
      <c r="Y150" s="146">
        <f t="shared" si="9"/>
        <v>12609</v>
      </c>
      <c r="AA150" s="146">
        <f t="shared" si="12"/>
        <v>16052</v>
      </c>
    </row>
    <row r="151" spans="1:27" x14ac:dyDescent="0.3">
      <c r="A151" s="1" t="s">
        <v>156</v>
      </c>
      <c r="B151" s="139">
        <v>6816</v>
      </c>
      <c r="C151" s="139">
        <v>12</v>
      </c>
      <c r="D151" s="139">
        <v>9</v>
      </c>
      <c r="E151" s="139">
        <v>0</v>
      </c>
      <c r="F151" s="139">
        <v>0</v>
      </c>
      <c r="G151" s="139">
        <v>124</v>
      </c>
      <c r="H151" s="139">
        <v>0</v>
      </c>
      <c r="I151" s="139">
        <v>0</v>
      </c>
      <c r="J151" s="139">
        <v>21</v>
      </c>
      <c r="K151" s="139">
        <v>75</v>
      </c>
      <c r="L151" s="139"/>
      <c r="M151" s="155">
        <v>49</v>
      </c>
      <c r="N151" s="146">
        <f t="shared" si="11"/>
        <v>7057</v>
      </c>
      <c r="O151" s="146">
        <f>INDEX(LMI!$G$2:$G$441,MATCH(Race!$A151,LMI!$B$2:$B$441,0))</f>
        <v>6545</v>
      </c>
      <c r="P151" s="146">
        <f t="shared" si="10"/>
        <v>6321</v>
      </c>
      <c r="Q151" s="146">
        <f t="shared" si="10"/>
        <v>11</v>
      </c>
      <c r="R151" s="146">
        <f t="shared" si="10"/>
        <v>8</v>
      </c>
      <c r="S151" s="146">
        <f t="shared" si="10"/>
        <v>0</v>
      </c>
      <c r="T151" s="146">
        <f t="shared" si="10"/>
        <v>0</v>
      </c>
      <c r="U151" s="146">
        <f t="shared" si="9"/>
        <v>115</v>
      </c>
      <c r="V151" s="146">
        <f t="shared" si="9"/>
        <v>0</v>
      </c>
      <c r="W151" s="146">
        <f t="shared" si="9"/>
        <v>0</v>
      </c>
      <c r="X151" s="146">
        <f t="shared" si="9"/>
        <v>19</v>
      </c>
      <c r="Y151" s="146">
        <f t="shared" si="9"/>
        <v>70</v>
      </c>
      <c r="AA151" s="146">
        <f t="shared" si="12"/>
        <v>45</v>
      </c>
    </row>
    <row r="152" spans="1:27" x14ac:dyDescent="0.3">
      <c r="A152" s="1" t="s">
        <v>157</v>
      </c>
      <c r="B152" s="139">
        <v>972</v>
      </c>
      <c r="C152" s="139">
        <v>24</v>
      </c>
      <c r="D152" s="139">
        <v>0</v>
      </c>
      <c r="E152" s="139">
        <v>0</v>
      </c>
      <c r="F152" s="139">
        <v>0</v>
      </c>
      <c r="G152" s="139">
        <v>3</v>
      </c>
      <c r="H152" s="139">
        <v>0</v>
      </c>
      <c r="I152" s="139">
        <v>0</v>
      </c>
      <c r="J152" s="139">
        <v>10</v>
      </c>
      <c r="K152" s="139">
        <v>2</v>
      </c>
      <c r="L152" s="139"/>
      <c r="M152" s="155">
        <v>6</v>
      </c>
      <c r="N152" s="146">
        <f t="shared" si="11"/>
        <v>1011</v>
      </c>
      <c r="O152" s="146">
        <f>INDEX(LMI!$G$2:$G$441,MATCH(Race!$A152,LMI!$B$2:$B$441,0))</f>
        <v>920</v>
      </c>
      <c r="P152" s="146">
        <f t="shared" si="10"/>
        <v>885</v>
      </c>
      <c r="Q152" s="146">
        <f t="shared" si="10"/>
        <v>22</v>
      </c>
      <c r="R152" s="146">
        <f t="shared" si="10"/>
        <v>0</v>
      </c>
      <c r="S152" s="146">
        <f t="shared" si="10"/>
        <v>0</v>
      </c>
      <c r="T152" s="146">
        <f t="shared" si="10"/>
        <v>0</v>
      </c>
      <c r="U152" s="146">
        <f t="shared" si="9"/>
        <v>3</v>
      </c>
      <c r="V152" s="146">
        <f t="shared" si="9"/>
        <v>0</v>
      </c>
      <c r="W152" s="146">
        <f t="shared" si="9"/>
        <v>0</v>
      </c>
      <c r="X152" s="146">
        <f t="shared" si="9"/>
        <v>9</v>
      </c>
      <c r="Y152" s="146">
        <f t="shared" si="9"/>
        <v>2</v>
      </c>
      <c r="AA152" s="146">
        <f t="shared" si="12"/>
        <v>5</v>
      </c>
    </row>
    <row r="153" spans="1:27" x14ac:dyDescent="0.3">
      <c r="A153" s="1" t="s">
        <v>158</v>
      </c>
      <c r="B153" s="139">
        <v>102124</v>
      </c>
      <c r="C153" s="139">
        <v>39466</v>
      </c>
      <c r="D153" s="139">
        <v>4299</v>
      </c>
      <c r="E153" s="139">
        <v>646</v>
      </c>
      <c r="F153" s="139">
        <v>598</v>
      </c>
      <c r="G153" s="139">
        <v>1450</v>
      </c>
      <c r="H153" s="139">
        <v>1193</v>
      </c>
      <c r="I153" s="139">
        <v>1882</v>
      </c>
      <c r="J153" s="139">
        <v>5329</v>
      </c>
      <c r="K153" s="139">
        <v>14910</v>
      </c>
      <c r="L153" s="139"/>
      <c r="M153" s="155">
        <v>21438</v>
      </c>
      <c r="N153" s="146">
        <f t="shared" si="11"/>
        <v>171897</v>
      </c>
      <c r="O153" s="146">
        <f>INDEX(LMI!$G$2:$G$441,MATCH(Race!$A153,LMI!$B$2:$B$441,0))</f>
        <v>152640</v>
      </c>
      <c r="P153" s="146">
        <f t="shared" si="10"/>
        <v>90683</v>
      </c>
      <c r="Q153" s="146">
        <f t="shared" si="10"/>
        <v>35045</v>
      </c>
      <c r="R153" s="146">
        <f t="shared" si="10"/>
        <v>3817</v>
      </c>
      <c r="S153" s="146">
        <f t="shared" si="10"/>
        <v>574</v>
      </c>
      <c r="T153" s="146">
        <f t="shared" si="10"/>
        <v>531</v>
      </c>
      <c r="U153" s="146">
        <f t="shared" si="9"/>
        <v>1288</v>
      </c>
      <c r="V153" s="146">
        <f t="shared" si="9"/>
        <v>1059</v>
      </c>
      <c r="W153" s="146">
        <f t="shared" si="9"/>
        <v>1671</v>
      </c>
      <c r="X153" s="146">
        <f t="shared" si="9"/>
        <v>4732</v>
      </c>
      <c r="Y153" s="146">
        <f t="shared" si="9"/>
        <v>13240</v>
      </c>
      <c r="AA153" s="146">
        <f t="shared" si="12"/>
        <v>19036</v>
      </c>
    </row>
    <row r="154" spans="1:27" x14ac:dyDescent="0.3">
      <c r="A154" s="1" t="s">
        <v>159</v>
      </c>
      <c r="B154" s="139">
        <v>37578</v>
      </c>
      <c r="C154" s="139">
        <v>4116</v>
      </c>
      <c r="D154" s="139">
        <v>1048</v>
      </c>
      <c r="E154" s="139">
        <v>71</v>
      </c>
      <c r="F154" s="139">
        <v>10</v>
      </c>
      <c r="G154" s="139">
        <v>333</v>
      </c>
      <c r="H154" s="139">
        <v>15</v>
      </c>
      <c r="I154" s="139">
        <v>127</v>
      </c>
      <c r="J154" s="139">
        <v>1065</v>
      </c>
      <c r="K154" s="139">
        <v>3822</v>
      </c>
      <c r="L154" s="139"/>
      <c r="M154" s="155">
        <v>5368</v>
      </c>
      <c r="N154" s="146">
        <f t="shared" si="11"/>
        <v>48185</v>
      </c>
      <c r="O154" s="146">
        <f>INDEX(LMI!$G$2:$G$441,MATCH(Race!$A154,LMI!$B$2:$B$441,0))</f>
        <v>41895</v>
      </c>
      <c r="P154" s="146">
        <f t="shared" si="10"/>
        <v>32673</v>
      </c>
      <c r="Q154" s="146">
        <f t="shared" si="10"/>
        <v>3579</v>
      </c>
      <c r="R154" s="146">
        <f t="shared" si="10"/>
        <v>911</v>
      </c>
      <c r="S154" s="146">
        <f t="shared" si="10"/>
        <v>62</v>
      </c>
      <c r="T154" s="146">
        <f t="shared" si="10"/>
        <v>9</v>
      </c>
      <c r="U154" s="146">
        <f t="shared" si="9"/>
        <v>290</v>
      </c>
      <c r="V154" s="146">
        <f t="shared" si="9"/>
        <v>13</v>
      </c>
      <c r="W154" s="146">
        <f t="shared" si="9"/>
        <v>110</v>
      </c>
      <c r="X154" s="146">
        <f t="shared" si="9"/>
        <v>926</v>
      </c>
      <c r="Y154" s="146">
        <f t="shared" si="9"/>
        <v>3323</v>
      </c>
      <c r="AA154" s="146">
        <f t="shared" si="12"/>
        <v>4667</v>
      </c>
    </row>
    <row r="155" spans="1:27" x14ac:dyDescent="0.3">
      <c r="A155" s="1" t="s">
        <v>160</v>
      </c>
      <c r="B155" s="139">
        <v>1637</v>
      </c>
      <c r="C155" s="139">
        <v>577</v>
      </c>
      <c r="D155" s="139">
        <v>0</v>
      </c>
      <c r="E155" s="139">
        <v>18</v>
      </c>
      <c r="F155" s="139">
        <v>25</v>
      </c>
      <c r="G155" s="139">
        <v>270</v>
      </c>
      <c r="H155" s="139">
        <v>0</v>
      </c>
      <c r="I155" s="139">
        <v>0</v>
      </c>
      <c r="J155" s="139">
        <v>0</v>
      </c>
      <c r="K155" s="139">
        <v>105</v>
      </c>
      <c r="L155" s="139"/>
      <c r="M155" s="155">
        <v>160</v>
      </c>
      <c r="N155" s="146">
        <f t="shared" si="11"/>
        <v>2632</v>
      </c>
      <c r="O155" s="146">
        <f>INDEX(LMI!$G$2:$G$441,MATCH(Race!$A155,LMI!$B$2:$B$441,0))</f>
        <v>960</v>
      </c>
      <c r="P155" s="146">
        <f t="shared" si="10"/>
        <v>597</v>
      </c>
      <c r="Q155" s="146">
        <f t="shared" si="10"/>
        <v>210</v>
      </c>
      <c r="R155" s="146">
        <f t="shared" si="10"/>
        <v>0</v>
      </c>
      <c r="S155" s="146">
        <f t="shared" si="10"/>
        <v>7</v>
      </c>
      <c r="T155" s="146">
        <f t="shared" si="10"/>
        <v>9</v>
      </c>
      <c r="U155" s="146">
        <f t="shared" si="9"/>
        <v>98</v>
      </c>
      <c r="V155" s="146">
        <f t="shared" si="9"/>
        <v>0</v>
      </c>
      <c r="W155" s="146">
        <f t="shared" si="9"/>
        <v>0</v>
      </c>
      <c r="X155" s="146">
        <f t="shared" si="9"/>
        <v>0</v>
      </c>
      <c r="Y155" s="146">
        <f t="shared" si="9"/>
        <v>38</v>
      </c>
      <c r="AA155" s="146">
        <f t="shared" si="12"/>
        <v>58</v>
      </c>
    </row>
    <row r="156" spans="1:27" x14ac:dyDescent="0.3">
      <c r="A156" s="1" t="s">
        <v>161</v>
      </c>
      <c r="B156" s="139">
        <v>9163</v>
      </c>
      <c r="C156" s="139">
        <v>216</v>
      </c>
      <c r="D156" s="139">
        <v>80</v>
      </c>
      <c r="E156" s="139">
        <v>19</v>
      </c>
      <c r="F156" s="139">
        <v>12</v>
      </c>
      <c r="G156" s="139">
        <v>78</v>
      </c>
      <c r="H156" s="139">
        <v>56</v>
      </c>
      <c r="I156" s="139">
        <v>109</v>
      </c>
      <c r="J156" s="139">
        <v>114</v>
      </c>
      <c r="K156" s="139">
        <v>294</v>
      </c>
      <c r="L156" s="139"/>
      <c r="M156" s="155">
        <v>220</v>
      </c>
      <c r="N156" s="146">
        <f t="shared" si="11"/>
        <v>10141</v>
      </c>
      <c r="O156" s="146">
        <f>INDEX(LMI!$G$2:$G$441,MATCH(Race!$A156,LMI!$B$2:$B$441,0))</f>
        <v>9875</v>
      </c>
      <c r="P156" s="146">
        <f t="shared" si="10"/>
        <v>8923</v>
      </c>
      <c r="Q156" s="146">
        <f t="shared" si="10"/>
        <v>210</v>
      </c>
      <c r="R156" s="146">
        <f t="shared" si="10"/>
        <v>78</v>
      </c>
      <c r="S156" s="146">
        <f t="shared" si="10"/>
        <v>19</v>
      </c>
      <c r="T156" s="146">
        <f t="shared" si="10"/>
        <v>12</v>
      </c>
      <c r="U156" s="146">
        <f t="shared" si="9"/>
        <v>76</v>
      </c>
      <c r="V156" s="146">
        <f t="shared" si="9"/>
        <v>55</v>
      </c>
      <c r="W156" s="146">
        <f t="shared" si="9"/>
        <v>106</v>
      </c>
      <c r="X156" s="146">
        <f t="shared" si="9"/>
        <v>111</v>
      </c>
      <c r="Y156" s="146">
        <f t="shared" si="9"/>
        <v>286</v>
      </c>
      <c r="AA156" s="146">
        <f t="shared" si="12"/>
        <v>214</v>
      </c>
    </row>
    <row r="157" spans="1:27" x14ac:dyDescent="0.3">
      <c r="A157" s="1" t="s">
        <v>162</v>
      </c>
      <c r="B157" s="139">
        <v>1090</v>
      </c>
      <c r="C157" s="139">
        <v>0</v>
      </c>
      <c r="D157" s="139">
        <v>0</v>
      </c>
      <c r="E157" s="139">
        <v>0</v>
      </c>
      <c r="F157" s="139">
        <v>0</v>
      </c>
      <c r="G157" s="139">
        <v>10</v>
      </c>
      <c r="H157" s="139">
        <v>0</v>
      </c>
      <c r="I157" s="139">
        <v>0</v>
      </c>
      <c r="J157" s="139">
        <v>0</v>
      </c>
      <c r="K157" s="139">
        <v>3</v>
      </c>
      <c r="L157" s="139"/>
      <c r="M157" s="155">
        <v>0</v>
      </c>
      <c r="N157" s="146">
        <f t="shared" si="11"/>
        <v>1103</v>
      </c>
      <c r="O157" s="146">
        <f>INDEX(LMI!$G$2:$G$441,MATCH(Race!$A157,LMI!$B$2:$B$441,0))</f>
        <v>850</v>
      </c>
      <c r="P157" s="146">
        <f t="shared" si="10"/>
        <v>840</v>
      </c>
      <c r="Q157" s="146">
        <f t="shared" si="10"/>
        <v>0</v>
      </c>
      <c r="R157" s="146">
        <f t="shared" si="10"/>
        <v>0</v>
      </c>
      <c r="S157" s="146">
        <f t="shared" si="10"/>
        <v>0</v>
      </c>
      <c r="T157" s="146">
        <f t="shared" si="10"/>
        <v>0</v>
      </c>
      <c r="U157" s="146">
        <f t="shared" si="9"/>
        <v>8</v>
      </c>
      <c r="V157" s="146">
        <f t="shared" si="9"/>
        <v>0</v>
      </c>
      <c r="W157" s="146">
        <f t="shared" si="9"/>
        <v>0</v>
      </c>
      <c r="X157" s="146">
        <f t="shared" si="9"/>
        <v>0</v>
      </c>
      <c r="Y157" s="146">
        <f t="shared" si="9"/>
        <v>2</v>
      </c>
      <c r="AA157" s="146">
        <f t="shared" si="12"/>
        <v>0</v>
      </c>
    </row>
    <row r="158" spans="1:27" x14ac:dyDescent="0.3">
      <c r="A158" s="1" t="s">
        <v>163</v>
      </c>
      <c r="B158" s="139">
        <v>8115</v>
      </c>
      <c r="C158" s="139">
        <v>1245</v>
      </c>
      <c r="D158" s="139">
        <v>489</v>
      </c>
      <c r="E158" s="139">
        <v>13</v>
      </c>
      <c r="F158" s="139">
        <v>3</v>
      </c>
      <c r="G158" s="139">
        <v>60</v>
      </c>
      <c r="H158" s="139">
        <v>8</v>
      </c>
      <c r="I158" s="139">
        <v>110</v>
      </c>
      <c r="J158" s="139">
        <v>83</v>
      </c>
      <c r="K158" s="139">
        <v>1059</v>
      </c>
      <c r="L158" s="139"/>
      <c r="M158" s="155">
        <v>1455</v>
      </c>
      <c r="N158" s="146">
        <f t="shared" si="11"/>
        <v>11185</v>
      </c>
      <c r="O158" s="146">
        <f>INDEX(LMI!$G$2:$G$441,MATCH(Race!$A158,LMI!$B$2:$B$441,0))</f>
        <v>9525</v>
      </c>
      <c r="P158" s="146">
        <f t="shared" si="10"/>
        <v>6911</v>
      </c>
      <c r="Q158" s="146">
        <f t="shared" si="10"/>
        <v>1060</v>
      </c>
      <c r="R158" s="146">
        <f t="shared" si="10"/>
        <v>416</v>
      </c>
      <c r="S158" s="146">
        <f t="shared" si="10"/>
        <v>11</v>
      </c>
      <c r="T158" s="146">
        <f t="shared" si="10"/>
        <v>3</v>
      </c>
      <c r="U158" s="146">
        <f t="shared" si="9"/>
        <v>51</v>
      </c>
      <c r="V158" s="146">
        <f t="shared" si="9"/>
        <v>7</v>
      </c>
      <c r="W158" s="146">
        <f t="shared" si="9"/>
        <v>94</v>
      </c>
      <c r="X158" s="146">
        <f t="shared" si="9"/>
        <v>71</v>
      </c>
      <c r="Y158" s="146">
        <f t="shared" si="9"/>
        <v>902</v>
      </c>
      <c r="AA158" s="146">
        <f t="shared" si="12"/>
        <v>1239</v>
      </c>
    </row>
    <row r="159" spans="1:27" x14ac:dyDescent="0.3">
      <c r="A159" s="1" t="s">
        <v>164</v>
      </c>
      <c r="B159" s="139">
        <v>35500</v>
      </c>
      <c r="C159" s="139">
        <v>5570</v>
      </c>
      <c r="D159" s="139">
        <v>6728</v>
      </c>
      <c r="E159" s="139">
        <v>18</v>
      </c>
      <c r="F159" s="139">
        <v>218</v>
      </c>
      <c r="G159" s="139">
        <v>417</v>
      </c>
      <c r="H159" s="139">
        <v>13</v>
      </c>
      <c r="I159" s="139">
        <v>481</v>
      </c>
      <c r="J159" s="139">
        <v>238</v>
      </c>
      <c r="K159" s="139">
        <v>2029</v>
      </c>
      <c r="L159" s="139"/>
      <c r="M159" s="155">
        <v>2168</v>
      </c>
      <c r="N159" s="146">
        <f t="shared" si="11"/>
        <v>51212</v>
      </c>
      <c r="O159" s="146">
        <f>INDEX(LMI!$G$2:$G$441,MATCH(Race!$A159,LMI!$B$2:$B$441,0))</f>
        <v>50490</v>
      </c>
      <c r="P159" s="146">
        <f t="shared" si="10"/>
        <v>35000</v>
      </c>
      <c r="Q159" s="146">
        <f t="shared" si="10"/>
        <v>5491</v>
      </c>
      <c r="R159" s="146">
        <f t="shared" si="10"/>
        <v>6633</v>
      </c>
      <c r="S159" s="146">
        <f t="shared" si="10"/>
        <v>18</v>
      </c>
      <c r="T159" s="146">
        <f t="shared" si="10"/>
        <v>215</v>
      </c>
      <c r="U159" s="146">
        <f t="shared" si="9"/>
        <v>411</v>
      </c>
      <c r="V159" s="146">
        <f t="shared" si="9"/>
        <v>13</v>
      </c>
      <c r="W159" s="146">
        <f t="shared" si="9"/>
        <v>474</v>
      </c>
      <c r="X159" s="146">
        <f t="shared" si="9"/>
        <v>235</v>
      </c>
      <c r="Y159" s="146">
        <f t="shared" si="9"/>
        <v>2000</v>
      </c>
      <c r="AA159" s="146">
        <f t="shared" si="12"/>
        <v>2137</v>
      </c>
    </row>
    <row r="160" spans="1:27" x14ac:dyDescent="0.3">
      <c r="A160" s="1" t="s">
        <v>165</v>
      </c>
      <c r="B160" s="139">
        <v>971</v>
      </c>
      <c r="C160" s="139">
        <v>4</v>
      </c>
      <c r="D160" s="139">
        <v>0</v>
      </c>
      <c r="E160" s="139">
        <v>3</v>
      </c>
      <c r="F160" s="139">
        <v>0</v>
      </c>
      <c r="G160" s="139">
        <v>23</v>
      </c>
      <c r="H160" s="139">
        <v>0</v>
      </c>
      <c r="I160" s="139">
        <v>0</v>
      </c>
      <c r="J160" s="139">
        <v>0</v>
      </c>
      <c r="K160" s="139">
        <v>43</v>
      </c>
      <c r="L160" s="139"/>
      <c r="M160" s="155">
        <v>40</v>
      </c>
      <c r="N160" s="146">
        <f t="shared" si="11"/>
        <v>1044</v>
      </c>
      <c r="O160" s="146">
        <f>INDEX(LMI!$G$2:$G$441,MATCH(Race!$A160,LMI!$B$2:$B$441,0))</f>
        <v>1170</v>
      </c>
      <c r="P160" s="146">
        <f t="shared" si="10"/>
        <v>1088</v>
      </c>
      <c r="Q160" s="146">
        <f t="shared" si="10"/>
        <v>4</v>
      </c>
      <c r="R160" s="146">
        <f t="shared" si="10"/>
        <v>0</v>
      </c>
      <c r="S160" s="146">
        <f t="shared" si="10"/>
        <v>3</v>
      </c>
      <c r="T160" s="146">
        <f t="shared" si="10"/>
        <v>0</v>
      </c>
      <c r="U160" s="146">
        <f t="shared" si="9"/>
        <v>26</v>
      </c>
      <c r="V160" s="146">
        <f t="shared" si="9"/>
        <v>0</v>
      </c>
      <c r="W160" s="146">
        <f t="shared" si="9"/>
        <v>0</v>
      </c>
      <c r="X160" s="146">
        <f t="shared" si="9"/>
        <v>0</v>
      </c>
      <c r="Y160" s="146">
        <f t="shared" si="9"/>
        <v>48</v>
      </c>
      <c r="AA160" s="146">
        <f t="shared" si="12"/>
        <v>45</v>
      </c>
    </row>
    <row r="161" spans="1:27" x14ac:dyDescent="0.3">
      <c r="A161" s="1" t="s">
        <v>166</v>
      </c>
      <c r="B161" s="139">
        <v>31976</v>
      </c>
      <c r="C161" s="139">
        <v>6877</v>
      </c>
      <c r="D161" s="139">
        <v>281</v>
      </c>
      <c r="E161" s="139">
        <v>214</v>
      </c>
      <c r="F161" s="139">
        <v>0</v>
      </c>
      <c r="G161" s="139">
        <v>368</v>
      </c>
      <c r="H161" s="139">
        <v>20</v>
      </c>
      <c r="I161" s="139">
        <v>47</v>
      </c>
      <c r="J161" s="139">
        <v>1769</v>
      </c>
      <c r="K161" s="139">
        <v>2419</v>
      </c>
      <c r="L161" s="139"/>
      <c r="M161" s="155">
        <v>5204</v>
      </c>
      <c r="N161" s="146">
        <f t="shared" si="11"/>
        <v>43971</v>
      </c>
      <c r="O161" s="146">
        <f>INDEX(LMI!$G$2:$G$441,MATCH(Race!$A161,LMI!$B$2:$B$441,0))</f>
        <v>38460</v>
      </c>
      <c r="P161" s="146">
        <f t="shared" si="10"/>
        <v>27968</v>
      </c>
      <c r="Q161" s="146">
        <f t="shared" si="10"/>
        <v>6015</v>
      </c>
      <c r="R161" s="146">
        <f t="shared" si="10"/>
        <v>246</v>
      </c>
      <c r="S161" s="146">
        <f t="shared" si="10"/>
        <v>187</v>
      </c>
      <c r="T161" s="146">
        <f t="shared" si="10"/>
        <v>0</v>
      </c>
      <c r="U161" s="146">
        <f t="shared" si="9"/>
        <v>322</v>
      </c>
      <c r="V161" s="146">
        <f t="shared" si="9"/>
        <v>17</v>
      </c>
      <c r="W161" s="146">
        <f t="shared" si="9"/>
        <v>41</v>
      </c>
      <c r="X161" s="146">
        <f t="shared" si="9"/>
        <v>1547</v>
      </c>
      <c r="Y161" s="146">
        <f t="shared" si="9"/>
        <v>2116</v>
      </c>
      <c r="AA161" s="146">
        <f t="shared" si="12"/>
        <v>4552</v>
      </c>
    </row>
    <row r="162" spans="1:27" x14ac:dyDescent="0.3">
      <c r="A162" s="1" t="s">
        <v>167</v>
      </c>
      <c r="B162" s="139">
        <v>29807</v>
      </c>
      <c r="C162" s="139">
        <v>1342</v>
      </c>
      <c r="D162" s="139">
        <v>667</v>
      </c>
      <c r="E162" s="139">
        <v>189</v>
      </c>
      <c r="F162" s="139">
        <v>0</v>
      </c>
      <c r="G162" s="139">
        <v>230</v>
      </c>
      <c r="H162" s="139">
        <v>0</v>
      </c>
      <c r="I162" s="139">
        <v>223</v>
      </c>
      <c r="J162" s="139">
        <v>379</v>
      </c>
      <c r="K162" s="139">
        <v>2707</v>
      </c>
      <c r="L162" s="139"/>
      <c r="M162" s="155">
        <v>3973</v>
      </c>
      <c r="N162" s="146">
        <f t="shared" si="11"/>
        <v>35544</v>
      </c>
      <c r="O162" s="146">
        <f>INDEX(LMI!$G$2:$G$441,MATCH(Race!$A162,LMI!$B$2:$B$441,0))</f>
        <v>31085</v>
      </c>
      <c r="P162" s="146">
        <f t="shared" si="10"/>
        <v>26068</v>
      </c>
      <c r="Q162" s="146">
        <f t="shared" si="10"/>
        <v>1174</v>
      </c>
      <c r="R162" s="146">
        <f t="shared" si="10"/>
        <v>583</v>
      </c>
      <c r="S162" s="146">
        <f t="shared" si="10"/>
        <v>165</v>
      </c>
      <c r="T162" s="146">
        <f t="shared" si="10"/>
        <v>0</v>
      </c>
      <c r="U162" s="146">
        <f t="shared" si="9"/>
        <v>201</v>
      </c>
      <c r="V162" s="146">
        <f t="shared" si="9"/>
        <v>0</v>
      </c>
      <c r="W162" s="146">
        <f t="shared" si="9"/>
        <v>195</v>
      </c>
      <c r="X162" s="146">
        <f t="shared" si="9"/>
        <v>331</v>
      </c>
      <c r="Y162" s="146">
        <f t="shared" si="9"/>
        <v>2367</v>
      </c>
      <c r="AA162" s="146">
        <f t="shared" si="12"/>
        <v>3475</v>
      </c>
    </row>
    <row r="163" spans="1:27" x14ac:dyDescent="0.3">
      <c r="A163" s="1" t="s">
        <v>168</v>
      </c>
      <c r="B163" s="139">
        <v>3747</v>
      </c>
      <c r="C163" s="139">
        <v>233</v>
      </c>
      <c r="D163" s="139">
        <v>35</v>
      </c>
      <c r="E163" s="139">
        <v>18</v>
      </c>
      <c r="F163" s="139">
        <v>0</v>
      </c>
      <c r="G163" s="139">
        <v>18</v>
      </c>
      <c r="H163" s="139">
        <v>0</v>
      </c>
      <c r="I163" s="139">
        <v>0</v>
      </c>
      <c r="J163" s="139">
        <v>100</v>
      </c>
      <c r="K163" s="139">
        <v>425</v>
      </c>
      <c r="L163" s="139"/>
      <c r="M163" s="155">
        <v>504</v>
      </c>
      <c r="N163" s="146">
        <f t="shared" si="11"/>
        <v>4576</v>
      </c>
      <c r="O163" s="146">
        <f>INDEX(LMI!$G$2:$G$441,MATCH(Race!$A163,LMI!$B$2:$B$441,0))</f>
        <v>4530</v>
      </c>
      <c r="P163" s="146">
        <f t="shared" si="10"/>
        <v>3709</v>
      </c>
      <c r="Q163" s="146">
        <f t="shared" si="10"/>
        <v>231</v>
      </c>
      <c r="R163" s="146">
        <f t="shared" si="10"/>
        <v>35</v>
      </c>
      <c r="S163" s="146">
        <f t="shared" si="10"/>
        <v>18</v>
      </c>
      <c r="T163" s="146">
        <f t="shared" si="10"/>
        <v>0</v>
      </c>
      <c r="U163" s="146">
        <f t="shared" si="9"/>
        <v>18</v>
      </c>
      <c r="V163" s="146">
        <f t="shared" si="9"/>
        <v>0</v>
      </c>
      <c r="W163" s="146">
        <f t="shared" si="9"/>
        <v>0</v>
      </c>
      <c r="X163" s="146">
        <f t="shared" si="9"/>
        <v>99</v>
      </c>
      <c r="Y163" s="146">
        <f t="shared" si="9"/>
        <v>421</v>
      </c>
      <c r="AA163" s="146">
        <f t="shared" si="12"/>
        <v>499</v>
      </c>
    </row>
    <row r="164" spans="1:27" x14ac:dyDescent="0.3">
      <c r="A164" s="1" t="s">
        <v>169</v>
      </c>
      <c r="B164" s="139">
        <v>405</v>
      </c>
      <c r="C164" s="139">
        <v>0</v>
      </c>
      <c r="D164" s="139">
        <v>0</v>
      </c>
      <c r="E164" s="139">
        <v>0</v>
      </c>
      <c r="F164" s="139">
        <v>0</v>
      </c>
      <c r="G164" s="139">
        <v>3</v>
      </c>
      <c r="H164" s="139">
        <v>0</v>
      </c>
      <c r="I164" s="139">
        <v>0</v>
      </c>
      <c r="J164" s="139">
        <v>0</v>
      </c>
      <c r="K164" s="139">
        <v>1</v>
      </c>
      <c r="L164" s="139"/>
      <c r="M164" s="155">
        <v>0</v>
      </c>
      <c r="N164" s="146">
        <f t="shared" si="11"/>
        <v>409</v>
      </c>
      <c r="O164" s="146">
        <f>INDEX(LMI!$G$2:$G$441,MATCH(Race!$A164,LMI!$B$2:$B$441,0))</f>
        <v>475</v>
      </c>
      <c r="P164" s="146">
        <f t="shared" si="10"/>
        <v>470</v>
      </c>
      <c r="Q164" s="146">
        <f t="shared" si="10"/>
        <v>0</v>
      </c>
      <c r="R164" s="146">
        <f t="shared" si="10"/>
        <v>0</v>
      </c>
      <c r="S164" s="146">
        <f t="shared" si="10"/>
        <v>0</v>
      </c>
      <c r="T164" s="146">
        <f t="shared" si="10"/>
        <v>0</v>
      </c>
      <c r="U164" s="146">
        <f t="shared" si="9"/>
        <v>3</v>
      </c>
      <c r="V164" s="146">
        <f t="shared" si="9"/>
        <v>0</v>
      </c>
      <c r="W164" s="146">
        <f t="shared" si="9"/>
        <v>0</v>
      </c>
      <c r="X164" s="146">
        <f t="shared" si="9"/>
        <v>0</v>
      </c>
      <c r="Y164" s="146">
        <f t="shared" si="9"/>
        <v>1</v>
      </c>
      <c r="AA164" s="146">
        <f t="shared" si="12"/>
        <v>0</v>
      </c>
    </row>
    <row r="165" spans="1:27" x14ac:dyDescent="0.3">
      <c r="A165" s="1" t="s">
        <v>170</v>
      </c>
      <c r="B165" s="139">
        <v>1243</v>
      </c>
      <c r="C165" s="139">
        <v>41</v>
      </c>
      <c r="D165" s="139">
        <v>0</v>
      </c>
      <c r="E165" s="139">
        <v>0</v>
      </c>
      <c r="F165" s="139">
        <v>0</v>
      </c>
      <c r="G165" s="139">
        <v>22</v>
      </c>
      <c r="H165" s="139">
        <v>0</v>
      </c>
      <c r="I165" s="139">
        <v>0</v>
      </c>
      <c r="J165" s="139">
        <v>448</v>
      </c>
      <c r="K165" s="139">
        <v>78</v>
      </c>
      <c r="L165" s="139"/>
      <c r="M165" s="155">
        <v>78</v>
      </c>
      <c r="N165" s="146">
        <f t="shared" si="11"/>
        <v>1832</v>
      </c>
      <c r="O165" s="146">
        <f>INDEX(LMI!$G$2:$G$441,MATCH(Race!$A165,LMI!$B$2:$B$441,0))</f>
        <v>1575</v>
      </c>
      <c r="P165" s="146">
        <f t="shared" si="10"/>
        <v>1069</v>
      </c>
      <c r="Q165" s="146">
        <f t="shared" si="10"/>
        <v>35</v>
      </c>
      <c r="R165" s="146">
        <f t="shared" si="10"/>
        <v>0</v>
      </c>
      <c r="S165" s="146">
        <f t="shared" si="10"/>
        <v>0</v>
      </c>
      <c r="T165" s="146">
        <f t="shared" si="10"/>
        <v>0</v>
      </c>
      <c r="U165" s="146">
        <f t="shared" si="9"/>
        <v>19</v>
      </c>
      <c r="V165" s="146">
        <f t="shared" si="9"/>
        <v>0</v>
      </c>
      <c r="W165" s="146">
        <f t="shared" si="9"/>
        <v>0</v>
      </c>
      <c r="X165" s="146">
        <f t="shared" si="9"/>
        <v>385</v>
      </c>
      <c r="Y165" s="146">
        <f t="shared" si="9"/>
        <v>67</v>
      </c>
      <c r="AA165" s="146">
        <f t="shared" si="12"/>
        <v>67</v>
      </c>
    </row>
    <row r="166" spans="1:27" x14ac:dyDescent="0.3">
      <c r="A166" s="1" t="s">
        <v>171</v>
      </c>
      <c r="B166" s="139">
        <v>46</v>
      </c>
      <c r="C166" s="139">
        <v>0</v>
      </c>
      <c r="D166" s="139">
        <v>0</v>
      </c>
      <c r="E166" s="139">
        <v>4</v>
      </c>
      <c r="F166" s="139">
        <v>1</v>
      </c>
      <c r="G166" s="139">
        <v>1</v>
      </c>
      <c r="H166" s="139">
        <v>0</v>
      </c>
      <c r="I166" s="139">
        <v>0</v>
      </c>
      <c r="J166" s="139">
        <v>2</v>
      </c>
      <c r="K166" s="139">
        <v>5</v>
      </c>
      <c r="L166" s="139"/>
      <c r="M166" s="155">
        <v>1</v>
      </c>
      <c r="N166" s="146">
        <f t="shared" si="11"/>
        <v>59</v>
      </c>
      <c r="O166" s="146">
        <f>INDEX(LMI!$G$2:$G$441,MATCH(Race!$A166,LMI!$B$2:$B$441,0))</f>
        <v>60</v>
      </c>
      <c r="P166" s="146">
        <f t="shared" si="10"/>
        <v>47</v>
      </c>
      <c r="Q166" s="146">
        <f t="shared" si="10"/>
        <v>0</v>
      </c>
      <c r="R166" s="146">
        <f t="shared" si="10"/>
        <v>0</v>
      </c>
      <c r="S166" s="146">
        <f t="shared" si="10"/>
        <v>4</v>
      </c>
      <c r="T166" s="146">
        <f t="shared" si="10"/>
        <v>1</v>
      </c>
      <c r="U166" s="146">
        <f t="shared" si="9"/>
        <v>1</v>
      </c>
      <c r="V166" s="146">
        <f t="shared" si="9"/>
        <v>0</v>
      </c>
      <c r="W166" s="146">
        <f t="shared" si="9"/>
        <v>0</v>
      </c>
      <c r="X166" s="146">
        <f t="shared" si="9"/>
        <v>2</v>
      </c>
      <c r="Y166" s="146">
        <f t="shared" si="9"/>
        <v>5</v>
      </c>
      <c r="AA166" s="146">
        <f t="shared" si="12"/>
        <v>1</v>
      </c>
    </row>
    <row r="167" spans="1:27" x14ac:dyDescent="0.3">
      <c r="A167" s="1" t="s">
        <v>172</v>
      </c>
      <c r="B167" s="139">
        <v>3391</v>
      </c>
      <c r="C167" s="139">
        <v>5049</v>
      </c>
      <c r="D167" s="139">
        <v>0</v>
      </c>
      <c r="E167" s="139">
        <v>0</v>
      </c>
      <c r="F167" s="139">
        <v>0</v>
      </c>
      <c r="G167" s="139">
        <v>19</v>
      </c>
      <c r="H167" s="139">
        <v>0</v>
      </c>
      <c r="I167" s="139">
        <v>0</v>
      </c>
      <c r="J167" s="139">
        <v>43</v>
      </c>
      <c r="K167" s="139">
        <v>110</v>
      </c>
      <c r="L167" s="139"/>
      <c r="M167" s="155">
        <v>149</v>
      </c>
      <c r="N167" s="146">
        <f t="shared" si="11"/>
        <v>8612</v>
      </c>
      <c r="O167" s="146">
        <f>INDEX(LMI!$G$2:$G$441,MATCH(Race!$A167,LMI!$B$2:$B$441,0))</f>
        <v>8430</v>
      </c>
      <c r="P167" s="146">
        <f t="shared" si="10"/>
        <v>3319</v>
      </c>
      <c r="Q167" s="146">
        <f t="shared" si="10"/>
        <v>4942</v>
      </c>
      <c r="R167" s="146">
        <f t="shared" si="10"/>
        <v>0</v>
      </c>
      <c r="S167" s="146">
        <f t="shared" si="10"/>
        <v>0</v>
      </c>
      <c r="T167" s="146">
        <f t="shared" si="10"/>
        <v>0</v>
      </c>
      <c r="U167" s="146">
        <f t="shared" si="9"/>
        <v>19</v>
      </c>
      <c r="V167" s="146">
        <f t="shared" si="9"/>
        <v>0</v>
      </c>
      <c r="W167" s="146">
        <f t="shared" si="9"/>
        <v>0</v>
      </c>
      <c r="X167" s="146">
        <f t="shared" si="9"/>
        <v>42</v>
      </c>
      <c r="Y167" s="146">
        <f t="shared" si="9"/>
        <v>108</v>
      </c>
      <c r="AA167" s="146">
        <f t="shared" si="12"/>
        <v>146</v>
      </c>
    </row>
    <row r="168" spans="1:27" x14ac:dyDescent="0.3">
      <c r="A168" s="1" t="s">
        <v>173</v>
      </c>
      <c r="B168" s="139">
        <v>1518</v>
      </c>
      <c r="C168" s="139">
        <v>165</v>
      </c>
      <c r="D168" s="139">
        <v>1</v>
      </c>
      <c r="E168" s="139">
        <v>0</v>
      </c>
      <c r="F168" s="139">
        <v>0</v>
      </c>
      <c r="G168" s="139">
        <v>23</v>
      </c>
      <c r="H168" s="139">
        <v>0</v>
      </c>
      <c r="I168" s="139">
        <v>0</v>
      </c>
      <c r="J168" s="139">
        <v>57</v>
      </c>
      <c r="K168" s="139">
        <v>13</v>
      </c>
      <c r="L168" s="139"/>
      <c r="M168" s="155">
        <v>21</v>
      </c>
      <c r="N168" s="146">
        <f t="shared" si="11"/>
        <v>1777</v>
      </c>
      <c r="O168" s="146">
        <f>INDEX(LMI!$G$2:$G$441,MATCH(Race!$A168,LMI!$B$2:$B$441,0))</f>
        <v>1465</v>
      </c>
      <c r="P168" s="146">
        <f t="shared" si="10"/>
        <v>1251</v>
      </c>
      <c r="Q168" s="146">
        <f t="shared" si="10"/>
        <v>136</v>
      </c>
      <c r="R168" s="146">
        <f t="shared" si="10"/>
        <v>1</v>
      </c>
      <c r="S168" s="146">
        <f t="shared" si="10"/>
        <v>0</v>
      </c>
      <c r="T168" s="146">
        <f t="shared" si="10"/>
        <v>0</v>
      </c>
      <c r="U168" s="146">
        <f t="shared" si="9"/>
        <v>19</v>
      </c>
      <c r="V168" s="146">
        <f t="shared" si="9"/>
        <v>0</v>
      </c>
      <c r="W168" s="146">
        <f t="shared" si="9"/>
        <v>0</v>
      </c>
      <c r="X168" s="146">
        <f t="shared" si="9"/>
        <v>47</v>
      </c>
      <c r="Y168" s="146">
        <f t="shared" si="9"/>
        <v>11</v>
      </c>
      <c r="AA168" s="146">
        <f t="shared" si="12"/>
        <v>17</v>
      </c>
    </row>
    <row r="169" spans="1:27" x14ac:dyDescent="0.3">
      <c r="A169" s="1" t="s">
        <v>174</v>
      </c>
      <c r="B169" s="139">
        <v>803</v>
      </c>
      <c r="C169" s="139">
        <v>0</v>
      </c>
      <c r="D169" s="139">
        <v>0</v>
      </c>
      <c r="E169" s="139">
        <v>0</v>
      </c>
      <c r="F169" s="139">
        <v>0</v>
      </c>
      <c r="G169" s="139">
        <v>10</v>
      </c>
      <c r="H169" s="139">
        <v>0</v>
      </c>
      <c r="I169" s="139">
        <v>0</v>
      </c>
      <c r="J169" s="139">
        <v>0</v>
      </c>
      <c r="K169" s="139">
        <v>21</v>
      </c>
      <c r="L169" s="139"/>
      <c r="M169" s="155">
        <v>8</v>
      </c>
      <c r="N169" s="146">
        <f t="shared" si="11"/>
        <v>834</v>
      </c>
      <c r="O169" s="146">
        <f>INDEX(LMI!$G$2:$G$441,MATCH(Race!$A169,LMI!$B$2:$B$441,0))</f>
        <v>945</v>
      </c>
      <c r="P169" s="146">
        <f t="shared" si="10"/>
        <v>910</v>
      </c>
      <c r="Q169" s="146">
        <f t="shared" si="10"/>
        <v>0</v>
      </c>
      <c r="R169" s="146">
        <f t="shared" si="10"/>
        <v>0</v>
      </c>
      <c r="S169" s="146">
        <f t="shared" si="10"/>
        <v>0</v>
      </c>
      <c r="T169" s="146">
        <f t="shared" si="10"/>
        <v>0</v>
      </c>
      <c r="U169" s="146">
        <f t="shared" ref="U169:Y219" si="13">ROUND(($O169/$N169)*G169,0)</f>
        <v>11</v>
      </c>
      <c r="V169" s="146">
        <f t="shared" si="13"/>
        <v>0</v>
      </c>
      <c r="W169" s="146">
        <f t="shared" si="13"/>
        <v>0</v>
      </c>
      <c r="X169" s="146">
        <f t="shared" si="13"/>
        <v>0</v>
      </c>
      <c r="Y169" s="146">
        <f t="shared" si="13"/>
        <v>24</v>
      </c>
      <c r="AA169" s="146">
        <f t="shared" si="12"/>
        <v>9</v>
      </c>
    </row>
    <row r="170" spans="1:27" x14ac:dyDescent="0.3">
      <c r="A170" s="1" t="s">
        <v>175</v>
      </c>
      <c r="B170" s="139">
        <v>1647</v>
      </c>
      <c r="C170" s="139">
        <v>56</v>
      </c>
      <c r="D170" s="139">
        <v>35</v>
      </c>
      <c r="E170" s="139">
        <v>1</v>
      </c>
      <c r="F170" s="139">
        <v>0</v>
      </c>
      <c r="G170" s="139">
        <v>13</v>
      </c>
      <c r="H170" s="139">
        <v>0</v>
      </c>
      <c r="I170" s="139">
        <v>12</v>
      </c>
      <c r="J170" s="139">
        <v>31</v>
      </c>
      <c r="K170" s="139">
        <v>14</v>
      </c>
      <c r="L170" s="139"/>
      <c r="M170" s="155">
        <v>35</v>
      </c>
      <c r="N170" s="146">
        <f t="shared" si="11"/>
        <v>1809</v>
      </c>
      <c r="O170" s="146">
        <f>INDEX(LMI!$G$2:$G$441,MATCH(Race!$A170,LMI!$B$2:$B$441,0))</f>
        <v>1900</v>
      </c>
      <c r="P170" s="146">
        <f t="shared" ref="P170:T220" si="14">ROUND(($O170/$N170)*B170,0)</f>
        <v>1730</v>
      </c>
      <c r="Q170" s="146">
        <f t="shared" si="14"/>
        <v>59</v>
      </c>
      <c r="R170" s="146">
        <f t="shared" si="14"/>
        <v>37</v>
      </c>
      <c r="S170" s="146">
        <f t="shared" si="14"/>
        <v>1</v>
      </c>
      <c r="T170" s="146">
        <f t="shared" si="14"/>
        <v>0</v>
      </c>
      <c r="U170" s="146">
        <f t="shared" si="13"/>
        <v>14</v>
      </c>
      <c r="V170" s="146">
        <f t="shared" si="13"/>
        <v>0</v>
      </c>
      <c r="W170" s="146">
        <f t="shared" si="13"/>
        <v>13</v>
      </c>
      <c r="X170" s="146">
        <f t="shared" si="13"/>
        <v>33</v>
      </c>
      <c r="Y170" s="146">
        <f t="shared" si="13"/>
        <v>15</v>
      </c>
      <c r="AA170" s="146">
        <f t="shared" si="12"/>
        <v>37</v>
      </c>
    </row>
    <row r="171" spans="1:27" x14ac:dyDescent="0.3">
      <c r="A171" s="1" t="s">
        <v>176</v>
      </c>
      <c r="B171" s="139">
        <v>11185</v>
      </c>
      <c r="C171" s="139">
        <v>418</v>
      </c>
      <c r="D171" s="139">
        <v>20</v>
      </c>
      <c r="E171" s="139">
        <v>0</v>
      </c>
      <c r="F171" s="139">
        <v>275</v>
      </c>
      <c r="G171" s="139">
        <v>154</v>
      </c>
      <c r="H171" s="139">
        <v>0</v>
      </c>
      <c r="I171" s="139">
        <v>6</v>
      </c>
      <c r="J171" s="139">
        <v>4</v>
      </c>
      <c r="K171" s="139">
        <v>203</v>
      </c>
      <c r="L171" s="139"/>
      <c r="M171" s="155">
        <v>1009</v>
      </c>
      <c r="N171" s="146">
        <f t="shared" si="11"/>
        <v>12265</v>
      </c>
      <c r="O171" s="146">
        <f>INDEX(LMI!$G$2:$G$441,MATCH(Race!$A171,LMI!$B$2:$B$441,0))</f>
        <v>11110</v>
      </c>
      <c r="P171" s="146">
        <f t="shared" si="14"/>
        <v>10132</v>
      </c>
      <c r="Q171" s="146">
        <f t="shared" si="14"/>
        <v>379</v>
      </c>
      <c r="R171" s="146">
        <f t="shared" si="14"/>
        <v>18</v>
      </c>
      <c r="S171" s="146">
        <f t="shared" si="14"/>
        <v>0</v>
      </c>
      <c r="T171" s="146">
        <f t="shared" si="14"/>
        <v>249</v>
      </c>
      <c r="U171" s="146">
        <f t="shared" si="13"/>
        <v>139</v>
      </c>
      <c r="V171" s="146">
        <f t="shared" si="13"/>
        <v>0</v>
      </c>
      <c r="W171" s="146">
        <f t="shared" si="13"/>
        <v>5</v>
      </c>
      <c r="X171" s="146">
        <f t="shared" si="13"/>
        <v>4</v>
      </c>
      <c r="Y171" s="146">
        <f t="shared" si="13"/>
        <v>184</v>
      </c>
      <c r="AA171" s="146">
        <f t="shared" si="12"/>
        <v>914</v>
      </c>
    </row>
    <row r="172" spans="1:27" x14ac:dyDescent="0.3">
      <c r="A172" s="1" t="s">
        <v>177</v>
      </c>
      <c r="B172" s="139">
        <v>1202</v>
      </c>
      <c r="C172" s="139">
        <v>25</v>
      </c>
      <c r="D172" s="139">
        <v>0</v>
      </c>
      <c r="E172" s="139">
        <v>0</v>
      </c>
      <c r="F172" s="139">
        <v>0</v>
      </c>
      <c r="G172" s="139">
        <v>4</v>
      </c>
      <c r="H172" s="139">
        <v>0</v>
      </c>
      <c r="I172" s="139">
        <v>0</v>
      </c>
      <c r="J172" s="139">
        <v>5</v>
      </c>
      <c r="K172" s="139">
        <v>4</v>
      </c>
      <c r="L172" s="139"/>
      <c r="M172" s="155">
        <v>25</v>
      </c>
      <c r="N172" s="146">
        <f t="shared" si="11"/>
        <v>1240</v>
      </c>
      <c r="O172" s="146">
        <f>INDEX(LMI!$G$2:$G$441,MATCH(Race!$A172,LMI!$B$2:$B$441,0))</f>
        <v>1635</v>
      </c>
      <c r="P172" s="146">
        <f t="shared" si="14"/>
        <v>1585</v>
      </c>
      <c r="Q172" s="146">
        <f t="shared" si="14"/>
        <v>33</v>
      </c>
      <c r="R172" s="146">
        <f t="shared" si="14"/>
        <v>0</v>
      </c>
      <c r="S172" s="146">
        <f t="shared" si="14"/>
        <v>0</v>
      </c>
      <c r="T172" s="146">
        <f t="shared" si="14"/>
        <v>0</v>
      </c>
      <c r="U172" s="146">
        <f t="shared" si="13"/>
        <v>5</v>
      </c>
      <c r="V172" s="146">
        <f t="shared" si="13"/>
        <v>0</v>
      </c>
      <c r="W172" s="146">
        <f t="shared" si="13"/>
        <v>0</v>
      </c>
      <c r="X172" s="146">
        <f t="shared" si="13"/>
        <v>7</v>
      </c>
      <c r="Y172" s="146">
        <f t="shared" si="13"/>
        <v>5</v>
      </c>
      <c r="AA172" s="146">
        <f t="shared" si="12"/>
        <v>33</v>
      </c>
    </row>
    <row r="173" spans="1:27" x14ac:dyDescent="0.3">
      <c r="A173" s="1" t="s">
        <v>178</v>
      </c>
      <c r="B173" s="139">
        <v>354</v>
      </c>
      <c r="C173" s="139">
        <v>8</v>
      </c>
      <c r="D173" s="139">
        <v>0</v>
      </c>
      <c r="E173" s="139">
        <v>2</v>
      </c>
      <c r="F173" s="139">
        <v>0</v>
      </c>
      <c r="G173" s="139">
        <v>6</v>
      </c>
      <c r="H173" s="139">
        <v>0</v>
      </c>
      <c r="I173" s="139">
        <v>3</v>
      </c>
      <c r="J173" s="139">
        <v>38</v>
      </c>
      <c r="K173" s="139">
        <v>64</v>
      </c>
      <c r="L173" s="139"/>
      <c r="M173" s="155">
        <v>60</v>
      </c>
      <c r="N173" s="146">
        <f t="shared" si="11"/>
        <v>475</v>
      </c>
      <c r="O173" s="146">
        <f>INDEX(LMI!$G$2:$G$441,MATCH(Race!$A173,LMI!$B$2:$B$441,0))</f>
        <v>335</v>
      </c>
      <c r="P173" s="146">
        <f t="shared" si="14"/>
        <v>250</v>
      </c>
      <c r="Q173" s="146">
        <f t="shared" si="14"/>
        <v>6</v>
      </c>
      <c r="R173" s="146">
        <f t="shared" si="14"/>
        <v>0</v>
      </c>
      <c r="S173" s="146">
        <f t="shared" si="14"/>
        <v>1</v>
      </c>
      <c r="T173" s="146">
        <f t="shared" si="14"/>
        <v>0</v>
      </c>
      <c r="U173" s="146">
        <f t="shared" si="13"/>
        <v>4</v>
      </c>
      <c r="V173" s="146">
        <f t="shared" si="13"/>
        <v>0</v>
      </c>
      <c r="W173" s="146">
        <f t="shared" si="13"/>
        <v>2</v>
      </c>
      <c r="X173" s="146">
        <f t="shared" si="13"/>
        <v>27</v>
      </c>
      <c r="Y173" s="146">
        <f t="shared" si="13"/>
        <v>45</v>
      </c>
      <c r="AA173" s="146">
        <f t="shared" si="12"/>
        <v>42</v>
      </c>
    </row>
    <row r="174" spans="1:27" x14ac:dyDescent="0.3">
      <c r="A174" s="1" t="s">
        <v>179</v>
      </c>
      <c r="B174" s="139">
        <v>292</v>
      </c>
      <c r="C174" s="139">
        <v>10</v>
      </c>
      <c r="D174" s="139">
        <v>8</v>
      </c>
      <c r="E174" s="139">
        <v>0</v>
      </c>
      <c r="F174" s="139">
        <v>0</v>
      </c>
      <c r="G174" s="139">
        <v>0</v>
      </c>
      <c r="H174" s="139">
        <v>0</v>
      </c>
      <c r="I174" s="139">
        <v>7</v>
      </c>
      <c r="J174" s="139">
        <v>0</v>
      </c>
      <c r="K174" s="139">
        <v>13</v>
      </c>
      <c r="L174" s="139"/>
      <c r="M174" s="155">
        <v>16</v>
      </c>
      <c r="N174" s="146">
        <f t="shared" si="11"/>
        <v>330</v>
      </c>
      <c r="O174" s="146">
        <f>INDEX(LMI!$G$2:$G$441,MATCH(Race!$A174,LMI!$B$2:$B$441,0))</f>
        <v>225</v>
      </c>
      <c r="P174" s="146">
        <f t="shared" si="14"/>
        <v>199</v>
      </c>
      <c r="Q174" s="146">
        <f t="shared" si="14"/>
        <v>7</v>
      </c>
      <c r="R174" s="146">
        <f t="shared" si="14"/>
        <v>5</v>
      </c>
      <c r="S174" s="146">
        <f t="shared" si="14"/>
        <v>0</v>
      </c>
      <c r="T174" s="146">
        <f t="shared" si="14"/>
        <v>0</v>
      </c>
      <c r="U174" s="146">
        <f t="shared" si="13"/>
        <v>0</v>
      </c>
      <c r="V174" s="146">
        <f t="shared" si="13"/>
        <v>0</v>
      </c>
      <c r="W174" s="146">
        <f t="shared" si="13"/>
        <v>5</v>
      </c>
      <c r="X174" s="146">
        <f t="shared" si="13"/>
        <v>0</v>
      </c>
      <c r="Y174" s="146">
        <f t="shared" si="13"/>
        <v>9</v>
      </c>
      <c r="AA174" s="146">
        <f t="shared" si="12"/>
        <v>11</v>
      </c>
    </row>
    <row r="175" spans="1:27" x14ac:dyDescent="0.3">
      <c r="A175" s="1" t="s">
        <v>180</v>
      </c>
      <c r="B175" s="139">
        <v>2876</v>
      </c>
      <c r="C175" s="139">
        <v>174</v>
      </c>
      <c r="D175" s="139">
        <v>17</v>
      </c>
      <c r="E175" s="139">
        <v>0</v>
      </c>
      <c r="F175" s="139">
        <v>0</v>
      </c>
      <c r="G175" s="139">
        <v>28</v>
      </c>
      <c r="H175" s="139">
        <v>11</v>
      </c>
      <c r="I175" s="139">
        <v>3</v>
      </c>
      <c r="J175" s="139">
        <v>86</v>
      </c>
      <c r="K175" s="139">
        <v>231</v>
      </c>
      <c r="L175" s="139"/>
      <c r="M175" s="155">
        <v>207</v>
      </c>
      <c r="N175" s="146">
        <f t="shared" si="11"/>
        <v>3426</v>
      </c>
      <c r="O175" s="146">
        <f>INDEX(LMI!$G$2:$G$441,MATCH(Race!$A175,LMI!$B$2:$B$441,0))</f>
        <v>2545</v>
      </c>
      <c r="P175" s="146">
        <f t="shared" si="14"/>
        <v>2136</v>
      </c>
      <c r="Q175" s="146">
        <f t="shared" si="14"/>
        <v>129</v>
      </c>
      <c r="R175" s="146">
        <f t="shared" si="14"/>
        <v>13</v>
      </c>
      <c r="S175" s="146">
        <f t="shared" si="14"/>
        <v>0</v>
      </c>
      <c r="T175" s="146">
        <f t="shared" si="14"/>
        <v>0</v>
      </c>
      <c r="U175" s="146">
        <f t="shared" si="13"/>
        <v>21</v>
      </c>
      <c r="V175" s="146">
        <f t="shared" si="13"/>
        <v>8</v>
      </c>
      <c r="W175" s="146">
        <f t="shared" si="13"/>
        <v>2</v>
      </c>
      <c r="X175" s="146">
        <f t="shared" si="13"/>
        <v>64</v>
      </c>
      <c r="Y175" s="146">
        <f t="shared" si="13"/>
        <v>172</v>
      </c>
      <c r="AA175" s="146">
        <f t="shared" si="12"/>
        <v>154</v>
      </c>
    </row>
    <row r="176" spans="1:27" x14ac:dyDescent="0.3">
      <c r="A176" s="1" t="s">
        <v>181</v>
      </c>
      <c r="B176" s="139">
        <v>5766</v>
      </c>
      <c r="C176" s="139">
        <v>216</v>
      </c>
      <c r="D176" s="139">
        <v>209</v>
      </c>
      <c r="E176" s="139">
        <v>0</v>
      </c>
      <c r="F176" s="139">
        <v>0</v>
      </c>
      <c r="G176" s="139">
        <v>63</v>
      </c>
      <c r="H176" s="139">
        <v>4</v>
      </c>
      <c r="I176" s="139">
        <v>0</v>
      </c>
      <c r="J176" s="139">
        <v>184</v>
      </c>
      <c r="K176" s="139">
        <v>749</v>
      </c>
      <c r="L176" s="139"/>
      <c r="M176" s="155">
        <v>877</v>
      </c>
      <c r="N176" s="146">
        <f t="shared" si="11"/>
        <v>7191</v>
      </c>
      <c r="O176" s="146">
        <f>INDEX(LMI!$G$2:$G$441,MATCH(Race!$A176,LMI!$B$2:$B$441,0))</f>
        <v>6660</v>
      </c>
      <c r="P176" s="146">
        <f t="shared" si="14"/>
        <v>5340</v>
      </c>
      <c r="Q176" s="146">
        <f t="shared" si="14"/>
        <v>200</v>
      </c>
      <c r="R176" s="146">
        <f t="shared" si="14"/>
        <v>194</v>
      </c>
      <c r="S176" s="146">
        <f t="shared" si="14"/>
        <v>0</v>
      </c>
      <c r="T176" s="146">
        <f t="shared" si="14"/>
        <v>0</v>
      </c>
      <c r="U176" s="146">
        <f t="shared" si="13"/>
        <v>58</v>
      </c>
      <c r="V176" s="146">
        <f t="shared" si="13"/>
        <v>4</v>
      </c>
      <c r="W176" s="146">
        <f t="shared" si="13"/>
        <v>0</v>
      </c>
      <c r="X176" s="146">
        <f t="shared" si="13"/>
        <v>170</v>
      </c>
      <c r="Y176" s="146">
        <f t="shared" si="13"/>
        <v>694</v>
      </c>
      <c r="AA176" s="146">
        <f t="shared" si="12"/>
        <v>812</v>
      </c>
    </row>
    <row r="177" spans="1:27" x14ac:dyDescent="0.3">
      <c r="A177" s="1" t="s">
        <v>182</v>
      </c>
      <c r="B177" s="139">
        <v>1674</v>
      </c>
      <c r="C177" s="139">
        <v>65</v>
      </c>
      <c r="D177" s="139">
        <v>0</v>
      </c>
      <c r="E177" s="139">
        <v>0</v>
      </c>
      <c r="F177" s="139">
        <v>0</v>
      </c>
      <c r="G177" s="139">
        <v>28</v>
      </c>
      <c r="H177" s="139">
        <v>0</v>
      </c>
      <c r="I177" s="139">
        <v>0</v>
      </c>
      <c r="J177" s="139">
        <v>0</v>
      </c>
      <c r="K177" s="139">
        <v>93</v>
      </c>
      <c r="L177" s="139"/>
      <c r="M177" s="155">
        <v>28</v>
      </c>
      <c r="N177" s="146">
        <f t="shared" si="11"/>
        <v>1860</v>
      </c>
      <c r="O177" s="146">
        <f>INDEX(LMI!$G$2:$G$441,MATCH(Race!$A177,LMI!$B$2:$B$441,0))</f>
        <v>1505</v>
      </c>
      <c r="P177" s="146">
        <f t="shared" si="14"/>
        <v>1355</v>
      </c>
      <c r="Q177" s="146">
        <f t="shared" si="14"/>
        <v>53</v>
      </c>
      <c r="R177" s="146">
        <f t="shared" si="14"/>
        <v>0</v>
      </c>
      <c r="S177" s="146">
        <f t="shared" si="14"/>
        <v>0</v>
      </c>
      <c r="T177" s="146">
        <f t="shared" si="14"/>
        <v>0</v>
      </c>
      <c r="U177" s="146">
        <f t="shared" si="13"/>
        <v>23</v>
      </c>
      <c r="V177" s="146">
        <f t="shared" si="13"/>
        <v>0</v>
      </c>
      <c r="W177" s="146">
        <f t="shared" si="13"/>
        <v>0</v>
      </c>
      <c r="X177" s="146">
        <f t="shared" si="13"/>
        <v>0</v>
      </c>
      <c r="Y177" s="146">
        <f t="shared" si="13"/>
        <v>75</v>
      </c>
      <c r="AA177" s="146">
        <f t="shared" si="12"/>
        <v>23</v>
      </c>
    </row>
    <row r="178" spans="1:27" x14ac:dyDescent="0.3">
      <c r="A178" s="1" t="s">
        <v>183</v>
      </c>
      <c r="B178" s="139">
        <v>719</v>
      </c>
      <c r="C178" s="139">
        <v>49</v>
      </c>
      <c r="D178" s="139">
        <v>0</v>
      </c>
      <c r="E178" s="139">
        <v>0</v>
      </c>
      <c r="F178" s="139">
        <v>0</v>
      </c>
      <c r="G178" s="139">
        <v>18</v>
      </c>
      <c r="H178" s="139">
        <v>0</v>
      </c>
      <c r="I178" s="139">
        <v>0</v>
      </c>
      <c r="J178" s="139">
        <v>19</v>
      </c>
      <c r="K178" s="139">
        <v>90</v>
      </c>
      <c r="L178" s="139"/>
      <c r="M178" s="155">
        <v>89</v>
      </c>
      <c r="N178" s="146">
        <f t="shared" si="11"/>
        <v>895</v>
      </c>
      <c r="O178" s="146">
        <f>INDEX(LMI!$G$2:$G$441,MATCH(Race!$A178,LMI!$B$2:$B$441,0))</f>
        <v>835</v>
      </c>
      <c r="P178" s="146">
        <f t="shared" si="14"/>
        <v>671</v>
      </c>
      <c r="Q178" s="146">
        <f t="shared" si="14"/>
        <v>46</v>
      </c>
      <c r="R178" s="146">
        <f t="shared" si="14"/>
        <v>0</v>
      </c>
      <c r="S178" s="146">
        <f t="shared" si="14"/>
        <v>0</v>
      </c>
      <c r="T178" s="146">
        <f t="shared" si="14"/>
        <v>0</v>
      </c>
      <c r="U178" s="146">
        <f t="shared" si="13"/>
        <v>17</v>
      </c>
      <c r="V178" s="146">
        <f t="shared" si="13"/>
        <v>0</v>
      </c>
      <c r="W178" s="146">
        <f t="shared" si="13"/>
        <v>0</v>
      </c>
      <c r="X178" s="146">
        <f t="shared" si="13"/>
        <v>18</v>
      </c>
      <c r="Y178" s="146">
        <f t="shared" si="13"/>
        <v>84</v>
      </c>
      <c r="AA178" s="146">
        <f t="shared" si="12"/>
        <v>83</v>
      </c>
    </row>
    <row r="179" spans="1:27" x14ac:dyDescent="0.3">
      <c r="A179" s="1" t="s">
        <v>184</v>
      </c>
      <c r="B179" s="139">
        <v>2466</v>
      </c>
      <c r="C179" s="139">
        <v>202</v>
      </c>
      <c r="D179" s="139">
        <v>44</v>
      </c>
      <c r="E179" s="139">
        <v>2</v>
      </c>
      <c r="F179" s="139">
        <v>0</v>
      </c>
      <c r="G179" s="139">
        <v>22</v>
      </c>
      <c r="H179" s="139">
        <v>0</v>
      </c>
      <c r="I179" s="139">
        <v>20</v>
      </c>
      <c r="J179" s="139">
        <v>45</v>
      </c>
      <c r="K179" s="139">
        <v>15</v>
      </c>
      <c r="L179" s="139"/>
      <c r="M179" s="155">
        <v>28</v>
      </c>
      <c r="N179" s="146">
        <f t="shared" si="11"/>
        <v>2816</v>
      </c>
      <c r="O179" s="146">
        <f>INDEX(LMI!$G$2:$G$441,MATCH(Race!$A179,LMI!$B$2:$B$441,0))</f>
        <v>2860</v>
      </c>
      <c r="P179" s="146">
        <f t="shared" si="14"/>
        <v>2505</v>
      </c>
      <c r="Q179" s="146">
        <f t="shared" si="14"/>
        <v>205</v>
      </c>
      <c r="R179" s="146">
        <f t="shared" si="14"/>
        <v>45</v>
      </c>
      <c r="S179" s="146">
        <f t="shared" si="14"/>
        <v>2</v>
      </c>
      <c r="T179" s="146">
        <f t="shared" si="14"/>
        <v>0</v>
      </c>
      <c r="U179" s="146">
        <f t="shared" si="13"/>
        <v>22</v>
      </c>
      <c r="V179" s="146">
        <f t="shared" si="13"/>
        <v>0</v>
      </c>
      <c r="W179" s="146">
        <f t="shared" si="13"/>
        <v>20</v>
      </c>
      <c r="X179" s="146">
        <f t="shared" si="13"/>
        <v>46</v>
      </c>
      <c r="Y179" s="146">
        <f t="shared" si="13"/>
        <v>15</v>
      </c>
      <c r="AA179" s="146">
        <f t="shared" si="12"/>
        <v>28</v>
      </c>
    </row>
    <row r="180" spans="1:27" x14ac:dyDescent="0.3">
      <c r="A180" s="1" t="s">
        <v>185</v>
      </c>
      <c r="B180" s="139">
        <v>13533</v>
      </c>
      <c r="C180" s="139">
        <v>1496</v>
      </c>
      <c r="D180" s="139">
        <v>0</v>
      </c>
      <c r="E180" s="139">
        <v>17</v>
      </c>
      <c r="F180" s="139">
        <v>0</v>
      </c>
      <c r="G180" s="139">
        <v>75</v>
      </c>
      <c r="H180" s="139">
        <v>0</v>
      </c>
      <c r="I180" s="139">
        <v>17</v>
      </c>
      <c r="J180" s="139">
        <v>368</v>
      </c>
      <c r="K180" s="139">
        <v>740</v>
      </c>
      <c r="L180" s="139"/>
      <c r="M180" s="155">
        <v>1401</v>
      </c>
      <c r="N180" s="146">
        <f t="shared" si="11"/>
        <v>16246</v>
      </c>
      <c r="O180" s="146">
        <f>INDEX(LMI!$G$2:$G$441,MATCH(Race!$A180,LMI!$B$2:$B$441,0))</f>
        <v>15130</v>
      </c>
      <c r="P180" s="146">
        <f t="shared" si="14"/>
        <v>12603</v>
      </c>
      <c r="Q180" s="146">
        <f t="shared" si="14"/>
        <v>1393</v>
      </c>
      <c r="R180" s="146">
        <f t="shared" si="14"/>
        <v>0</v>
      </c>
      <c r="S180" s="146">
        <f t="shared" si="14"/>
        <v>16</v>
      </c>
      <c r="T180" s="146">
        <f t="shared" si="14"/>
        <v>0</v>
      </c>
      <c r="U180" s="146">
        <f t="shared" si="13"/>
        <v>70</v>
      </c>
      <c r="V180" s="146">
        <f t="shared" si="13"/>
        <v>0</v>
      </c>
      <c r="W180" s="146">
        <f t="shared" si="13"/>
        <v>16</v>
      </c>
      <c r="X180" s="146">
        <f t="shared" si="13"/>
        <v>343</v>
      </c>
      <c r="Y180" s="146">
        <f t="shared" si="13"/>
        <v>689</v>
      </c>
      <c r="AA180" s="146">
        <f t="shared" si="12"/>
        <v>1305</v>
      </c>
    </row>
    <row r="181" spans="1:27" x14ac:dyDescent="0.3">
      <c r="A181" s="1" t="s">
        <v>186</v>
      </c>
      <c r="B181" s="139">
        <v>1960</v>
      </c>
      <c r="C181" s="139">
        <v>48</v>
      </c>
      <c r="D181" s="139">
        <v>4</v>
      </c>
      <c r="E181" s="139">
        <v>3</v>
      </c>
      <c r="F181" s="139">
        <v>0</v>
      </c>
      <c r="G181" s="139">
        <v>10</v>
      </c>
      <c r="H181" s="139">
        <v>0</v>
      </c>
      <c r="I181" s="139">
        <v>0</v>
      </c>
      <c r="J181" s="139">
        <v>12</v>
      </c>
      <c r="K181" s="139">
        <v>43</v>
      </c>
      <c r="L181" s="139"/>
      <c r="M181" s="155">
        <v>57</v>
      </c>
      <c r="N181" s="146">
        <f t="shared" si="11"/>
        <v>2080</v>
      </c>
      <c r="O181" s="146">
        <f>INDEX(LMI!$G$2:$G$441,MATCH(Race!$A181,LMI!$B$2:$B$441,0))</f>
        <v>1540</v>
      </c>
      <c r="P181" s="146">
        <f t="shared" si="14"/>
        <v>1451</v>
      </c>
      <c r="Q181" s="146">
        <f t="shared" si="14"/>
        <v>36</v>
      </c>
      <c r="R181" s="146">
        <f t="shared" si="14"/>
        <v>3</v>
      </c>
      <c r="S181" s="146">
        <f t="shared" si="14"/>
        <v>2</v>
      </c>
      <c r="T181" s="146">
        <f t="shared" si="14"/>
        <v>0</v>
      </c>
      <c r="U181" s="146">
        <f t="shared" si="13"/>
        <v>7</v>
      </c>
      <c r="V181" s="146">
        <f t="shared" si="13"/>
        <v>0</v>
      </c>
      <c r="W181" s="146">
        <f t="shared" si="13"/>
        <v>0</v>
      </c>
      <c r="X181" s="146">
        <f t="shared" si="13"/>
        <v>9</v>
      </c>
      <c r="Y181" s="146">
        <f t="shared" si="13"/>
        <v>32</v>
      </c>
      <c r="AA181" s="146">
        <f t="shared" si="12"/>
        <v>42</v>
      </c>
    </row>
    <row r="182" spans="1:27" x14ac:dyDescent="0.3">
      <c r="A182" s="1" t="s">
        <v>187</v>
      </c>
      <c r="B182" s="139">
        <v>352</v>
      </c>
      <c r="C182" s="139">
        <v>12</v>
      </c>
      <c r="D182" s="139">
        <v>0</v>
      </c>
      <c r="E182" s="139">
        <v>0</v>
      </c>
      <c r="F182" s="139">
        <v>0</v>
      </c>
      <c r="G182" s="139">
        <v>2</v>
      </c>
      <c r="H182" s="139">
        <v>0</v>
      </c>
      <c r="I182" s="139">
        <v>2</v>
      </c>
      <c r="J182" s="139">
        <v>0</v>
      </c>
      <c r="K182" s="139">
        <v>14</v>
      </c>
      <c r="L182" s="139"/>
      <c r="M182" s="155">
        <v>8</v>
      </c>
      <c r="N182" s="146">
        <f t="shared" si="11"/>
        <v>382</v>
      </c>
      <c r="O182" s="146">
        <f>INDEX(LMI!$G$2:$G$441,MATCH(Race!$A182,LMI!$B$2:$B$441,0))</f>
        <v>350</v>
      </c>
      <c r="P182" s="146">
        <f t="shared" si="14"/>
        <v>323</v>
      </c>
      <c r="Q182" s="146">
        <f t="shared" si="14"/>
        <v>11</v>
      </c>
      <c r="R182" s="146">
        <f t="shared" si="14"/>
        <v>0</v>
      </c>
      <c r="S182" s="146">
        <f t="shared" si="14"/>
        <v>0</v>
      </c>
      <c r="T182" s="146">
        <f t="shared" si="14"/>
        <v>0</v>
      </c>
      <c r="U182" s="146">
        <f t="shared" si="13"/>
        <v>2</v>
      </c>
      <c r="V182" s="146">
        <f t="shared" si="13"/>
        <v>0</v>
      </c>
      <c r="W182" s="146">
        <f t="shared" si="13"/>
        <v>2</v>
      </c>
      <c r="X182" s="146">
        <f t="shared" si="13"/>
        <v>0</v>
      </c>
      <c r="Y182" s="146">
        <f t="shared" si="13"/>
        <v>13</v>
      </c>
      <c r="AA182" s="146">
        <f t="shared" si="12"/>
        <v>7</v>
      </c>
    </row>
    <row r="183" spans="1:27" x14ac:dyDescent="0.3">
      <c r="A183" s="1" t="s">
        <v>188</v>
      </c>
      <c r="B183" s="139">
        <v>433</v>
      </c>
      <c r="C183" s="139">
        <v>0</v>
      </c>
      <c r="D183" s="139">
        <v>0</v>
      </c>
      <c r="E183" s="139">
        <v>8</v>
      </c>
      <c r="F183" s="139">
        <v>0</v>
      </c>
      <c r="G183" s="139">
        <v>29</v>
      </c>
      <c r="H183" s="139">
        <v>0</v>
      </c>
      <c r="I183" s="139">
        <v>0</v>
      </c>
      <c r="J183" s="139">
        <v>16</v>
      </c>
      <c r="K183" s="139">
        <v>2</v>
      </c>
      <c r="L183" s="139"/>
      <c r="M183" s="155">
        <v>9</v>
      </c>
      <c r="N183" s="146">
        <f t="shared" si="11"/>
        <v>488</v>
      </c>
      <c r="O183" s="146">
        <f>INDEX(LMI!$G$2:$G$441,MATCH(Race!$A183,LMI!$B$2:$B$441,0))</f>
        <v>590</v>
      </c>
      <c r="P183" s="146">
        <f t="shared" si="14"/>
        <v>524</v>
      </c>
      <c r="Q183" s="146">
        <f t="shared" si="14"/>
        <v>0</v>
      </c>
      <c r="R183" s="146">
        <f t="shared" si="14"/>
        <v>0</v>
      </c>
      <c r="S183" s="146">
        <f t="shared" si="14"/>
        <v>10</v>
      </c>
      <c r="T183" s="146">
        <f t="shared" si="14"/>
        <v>0</v>
      </c>
      <c r="U183" s="146">
        <f t="shared" si="13"/>
        <v>35</v>
      </c>
      <c r="V183" s="146">
        <f t="shared" si="13"/>
        <v>0</v>
      </c>
      <c r="W183" s="146">
        <f t="shared" si="13"/>
        <v>0</v>
      </c>
      <c r="X183" s="146">
        <f t="shared" si="13"/>
        <v>19</v>
      </c>
      <c r="Y183" s="146">
        <f t="shared" si="13"/>
        <v>2</v>
      </c>
      <c r="AA183" s="146">
        <f t="shared" si="12"/>
        <v>11</v>
      </c>
    </row>
    <row r="184" spans="1:27" x14ac:dyDescent="0.3">
      <c r="A184" s="1" t="s">
        <v>189</v>
      </c>
      <c r="B184" s="139">
        <v>2929</v>
      </c>
      <c r="C184" s="139">
        <v>36</v>
      </c>
      <c r="D184" s="139">
        <v>0</v>
      </c>
      <c r="E184" s="139">
        <v>9</v>
      </c>
      <c r="F184" s="139">
        <v>0</v>
      </c>
      <c r="G184" s="139">
        <v>0</v>
      </c>
      <c r="H184" s="139">
        <v>0</v>
      </c>
      <c r="I184" s="139">
        <v>0</v>
      </c>
      <c r="J184" s="139">
        <v>0</v>
      </c>
      <c r="K184" s="139">
        <v>0</v>
      </c>
      <c r="L184" s="139"/>
      <c r="M184" s="155">
        <v>47</v>
      </c>
      <c r="N184" s="146">
        <f t="shared" si="11"/>
        <v>2974</v>
      </c>
      <c r="O184" s="146">
        <f>INDEX(LMI!$G$2:$G$441,MATCH(Race!$A184,LMI!$B$2:$B$441,0))</f>
        <v>2780</v>
      </c>
      <c r="P184" s="146">
        <f t="shared" si="14"/>
        <v>2738</v>
      </c>
      <c r="Q184" s="146">
        <f t="shared" si="14"/>
        <v>34</v>
      </c>
      <c r="R184" s="146">
        <f t="shared" si="14"/>
        <v>0</v>
      </c>
      <c r="S184" s="146">
        <f t="shared" si="14"/>
        <v>8</v>
      </c>
      <c r="T184" s="146">
        <f t="shared" si="14"/>
        <v>0</v>
      </c>
      <c r="U184" s="146">
        <f t="shared" si="13"/>
        <v>0</v>
      </c>
      <c r="V184" s="146">
        <f t="shared" si="13"/>
        <v>0</v>
      </c>
      <c r="W184" s="146">
        <f t="shared" si="13"/>
        <v>0</v>
      </c>
      <c r="X184" s="146">
        <f t="shared" si="13"/>
        <v>0</v>
      </c>
      <c r="Y184" s="146">
        <f t="shared" si="13"/>
        <v>0</v>
      </c>
      <c r="AA184" s="146">
        <f t="shared" si="12"/>
        <v>44</v>
      </c>
    </row>
    <row r="185" spans="1:27" x14ac:dyDescent="0.3">
      <c r="A185" s="1" t="s">
        <v>190</v>
      </c>
      <c r="B185" s="139">
        <v>428</v>
      </c>
      <c r="C185" s="139">
        <v>23</v>
      </c>
      <c r="D185" s="139">
        <v>0</v>
      </c>
      <c r="E185" s="139">
        <v>0</v>
      </c>
      <c r="F185" s="139">
        <v>0</v>
      </c>
      <c r="G185" s="139">
        <v>7</v>
      </c>
      <c r="H185" s="139">
        <v>0</v>
      </c>
      <c r="I185" s="139">
        <v>0</v>
      </c>
      <c r="J185" s="139">
        <v>0</v>
      </c>
      <c r="K185" s="139">
        <v>12</v>
      </c>
      <c r="L185" s="139"/>
      <c r="M185" s="155">
        <v>12</v>
      </c>
      <c r="N185" s="146">
        <f t="shared" si="11"/>
        <v>470</v>
      </c>
      <c r="O185" s="146">
        <f>INDEX(LMI!$G$2:$G$441,MATCH(Race!$A185,LMI!$B$2:$B$441,0))</f>
        <v>465</v>
      </c>
      <c r="P185" s="146">
        <f t="shared" si="14"/>
        <v>423</v>
      </c>
      <c r="Q185" s="146">
        <f t="shared" si="14"/>
        <v>23</v>
      </c>
      <c r="R185" s="146">
        <f t="shared" si="14"/>
        <v>0</v>
      </c>
      <c r="S185" s="146">
        <f t="shared" si="14"/>
        <v>0</v>
      </c>
      <c r="T185" s="146">
        <f t="shared" si="14"/>
        <v>0</v>
      </c>
      <c r="U185" s="146">
        <f t="shared" si="13"/>
        <v>7</v>
      </c>
      <c r="V185" s="146">
        <f t="shared" si="13"/>
        <v>0</v>
      </c>
      <c r="W185" s="146">
        <f t="shared" si="13"/>
        <v>0</v>
      </c>
      <c r="X185" s="146">
        <f t="shared" si="13"/>
        <v>0</v>
      </c>
      <c r="Y185" s="146">
        <f t="shared" si="13"/>
        <v>12</v>
      </c>
      <c r="AA185" s="146">
        <f t="shared" si="12"/>
        <v>12</v>
      </c>
    </row>
    <row r="186" spans="1:27" x14ac:dyDescent="0.3">
      <c r="A186" s="1" t="s">
        <v>191</v>
      </c>
      <c r="B186" s="139">
        <v>5008</v>
      </c>
      <c r="C186" s="139">
        <v>73</v>
      </c>
      <c r="D186" s="139">
        <v>0</v>
      </c>
      <c r="E186" s="139">
        <v>4</v>
      </c>
      <c r="F186" s="139">
        <v>20</v>
      </c>
      <c r="G186" s="139">
        <v>22</v>
      </c>
      <c r="H186" s="139">
        <v>60</v>
      </c>
      <c r="I186" s="139">
        <v>0</v>
      </c>
      <c r="J186" s="139">
        <v>30</v>
      </c>
      <c r="K186" s="139">
        <v>329</v>
      </c>
      <c r="L186" s="139"/>
      <c r="M186" s="155">
        <v>500</v>
      </c>
      <c r="N186" s="146">
        <f t="shared" si="11"/>
        <v>5546</v>
      </c>
      <c r="O186" s="146">
        <f>INDEX(LMI!$G$2:$G$441,MATCH(Race!$A186,LMI!$B$2:$B$441,0))</f>
        <v>4925</v>
      </c>
      <c r="P186" s="146">
        <f t="shared" si="14"/>
        <v>4447</v>
      </c>
      <c r="Q186" s="146">
        <f t="shared" si="14"/>
        <v>65</v>
      </c>
      <c r="R186" s="146">
        <f t="shared" si="14"/>
        <v>0</v>
      </c>
      <c r="S186" s="146">
        <f t="shared" si="14"/>
        <v>4</v>
      </c>
      <c r="T186" s="146">
        <f t="shared" si="14"/>
        <v>18</v>
      </c>
      <c r="U186" s="146">
        <f t="shared" si="13"/>
        <v>20</v>
      </c>
      <c r="V186" s="146">
        <f t="shared" si="13"/>
        <v>53</v>
      </c>
      <c r="W186" s="146">
        <f t="shared" si="13"/>
        <v>0</v>
      </c>
      <c r="X186" s="146">
        <f t="shared" si="13"/>
        <v>27</v>
      </c>
      <c r="Y186" s="146">
        <f t="shared" si="13"/>
        <v>292</v>
      </c>
      <c r="AA186" s="146">
        <f t="shared" si="12"/>
        <v>444</v>
      </c>
    </row>
    <row r="187" spans="1:27" x14ac:dyDescent="0.3">
      <c r="A187" s="1" t="s">
        <v>192</v>
      </c>
      <c r="B187" s="139">
        <v>1664</v>
      </c>
      <c r="C187" s="139">
        <v>424</v>
      </c>
      <c r="D187" s="139">
        <v>0</v>
      </c>
      <c r="E187" s="139">
        <v>11</v>
      </c>
      <c r="F187" s="139">
        <v>6</v>
      </c>
      <c r="G187" s="139">
        <v>20</v>
      </c>
      <c r="H187" s="139">
        <v>3</v>
      </c>
      <c r="I187" s="139">
        <v>1</v>
      </c>
      <c r="J187" s="139">
        <v>121</v>
      </c>
      <c r="K187" s="139">
        <v>84</v>
      </c>
      <c r="L187" s="139"/>
      <c r="M187" s="155">
        <v>62</v>
      </c>
      <c r="N187" s="146">
        <f t="shared" si="11"/>
        <v>2334</v>
      </c>
      <c r="O187" s="146">
        <f>INDEX(LMI!$G$2:$G$441,MATCH(Race!$A187,LMI!$B$2:$B$441,0))</f>
        <v>2550</v>
      </c>
      <c r="P187" s="146">
        <f t="shared" si="14"/>
        <v>1818</v>
      </c>
      <c r="Q187" s="146">
        <f t="shared" si="14"/>
        <v>463</v>
      </c>
      <c r="R187" s="146">
        <f t="shared" si="14"/>
        <v>0</v>
      </c>
      <c r="S187" s="146">
        <f t="shared" si="14"/>
        <v>12</v>
      </c>
      <c r="T187" s="146">
        <f t="shared" si="14"/>
        <v>7</v>
      </c>
      <c r="U187" s="146">
        <f t="shared" si="13"/>
        <v>22</v>
      </c>
      <c r="V187" s="146">
        <f t="shared" si="13"/>
        <v>3</v>
      </c>
      <c r="W187" s="146">
        <f t="shared" si="13"/>
        <v>1</v>
      </c>
      <c r="X187" s="146">
        <f t="shared" si="13"/>
        <v>132</v>
      </c>
      <c r="Y187" s="146">
        <f t="shared" si="13"/>
        <v>92</v>
      </c>
      <c r="AA187" s="146">
        <f t="shared" si="12"/>
        <v>68</v>
      </c>
    </row>
    <row r="188" spans="1:27" x14ac:dyDescent="0.3">
      <c r="A188" s="1" t="s">
        <v>193</v>
      </c>
      <c r="B188" s="139">
        <v>10742</v>
      </c>
      <c r="C188" s="139">
        <v>4449</v>
      </c>
      <c r="D188" s="139">
        <v>63</v>
      </c>
      <c r="E188" s="139">
        <v>10</v>
      </c>
      <c r="F188" s="139">
        <v>0</v>
      </c>
      <c r="G188" s="139">
        <v>62</v>
      </c>
      <c r="H188" s="139">
        <v>20</v>
      </c>
      <c r="I188" s="139">
        <v>24</v>
      </c>
      <c r="J188" s="139">
        <v>190</v>
      </c>
      <c r="K188" s="139">
        <v>515</v>
      </c>
      <c r="L188" s="139"/>
      <c r="M188" s="155">
        <v>412</v>
      </c>
      <c r="N188" s="146">
        <f t="shared" si="11"/>
        <v>16075</v>
      </c>
      <c r="O188" s="146">
        <f>INDEX(LMI!$G$2:$G$441,MATCH(Race!$A188,LMI!$B$2:$B$441,0))</f>
        <v>15815</v>
      </c>
      <c r="P188" s="146">
        <f t="shared" si="14"/>
        <v>10568</v>
      </c>
      <c r="Q188" s="146">
        <f t="shared" si="14"/>
        <v>4377</v>
      </c>
      <c r="R188" s="146">
        <f t="shared" si="14"/>
        <v>62</v>
      </c>
      <c r="S188" s="146">
        <f t="shared" si="14"/>
        <v>10</v>
      </c>
      <c r="T188" s="146">
        <f t="shared" si="14"/>
        <v>0</v>
      </c>
      <c r="U188" s="146">
        <f t="shared" si="13"/>
        <v>61</v>
      </c>
      <c r="V188" s="146">
        <f t="shared" si="13"/>
        <v>20</v>
      </c>
      <c r="W188" s="146">
        <f t="shared" si="13"/>
        <v>24</v>
      </c>
      <c r="X188" s="146">
        <f t="shared" si="13"/>
        <v>187</v>
      </c>
      <c r="Y188" s="146">
        <f t="shared" si="13"/>
        <v>507</v>
      </c>
      <c r="AA188" s="146">
        <f t="shared" si="12"/>
        <v>405</v>
      </c>
    </row>
    <row r="189" spans="1:27" x14ac:dyDescent="0.3">
      <c r="A189" s="1" t="s">
        <v>194</v>
      </c>
      <c r="B189" s="139">
        <v>886</v>
      </c>
      <c r="C189" s="139">
        <v>25</v>
      </c>
      <c r="D189" s="139">
        <v>3</v>
      </c>
      <c r="E189" s="139">
        <v>0</v>
      </c>
      <c r="F189" s="139">
        <v>0</v>
      </c>
      <c r="G189" s="139">
        <v>0</v>
      </c>
      <c r="H189" s="139">
        <v>0</v>
      </c>
      <c r="I189" s="139">
        <v>4</v>
      </c>
      <c r="J189" s="139">
        <v>2</v>
      </c>
      <c r="K189" s="139">
        <v>14</v>
      </c>
      <c r="L189" s="139"/>
      <c r="M189" s="155">
        <v>53</v>
      </c>
      <c r="N189" s="146">
        <f t="shared" si="11"/>
        <v>934</v>
      </c>
      <c r="O189" s="146">
        <f>INDEX(LMI!$G$2:$G$441,MATCH(Race!$A189,LMI!$B$2:$B$441,0))</f>
        <v>945</v>
      </c>
      <c r="P189" s="146">
        <f t="shared" si="14"/>
        <v>896</v>
      </c>
      <c r="Q189" s="146">
        <f t="shared" si="14"/>
        <v>25</v>
      </c>
      <c r="R189" s="146">
        <f t="shared" si="14"/>
        <v>3</v>
      </c>
      <c r="S189" s="146">
        <f t="shared" si="14"/>
        <v>0</v>
      </c>
      <c r="T189" s="146">
        <f t="shared" si="14"/>
        <v>0</v>
      </c>
      <c r="U189" s="146">
        <f t="shared" si="13"/>
        <v>0</v>
      </c>
      <c r="V189" s="146">
        <f t="shared" si="13"/>
        <v>0</v>
      </c>
      <c r="W189" s="146">
        <f t="shared" si="13"/>
        <v>4</v>
      </c>
      <c r="X189" s="146">
        <f t="shared" si="13"/>
        <v>2</v>
      </c>
      <c r="Y189" s="146">
        <f t="shared" si="13"/>
        <v>14</v>
      </c>
      <c r="AA189" s="146">
        <f t="shared" si="12"/>
        <v>54</v>
      </c>
    </row>
    <row r="190" spans="1:27" x14ac:dyDescent="0.3">
      <c r="A190" s="1" t="s">
        <v>195</v>
      </c>
      <c r="B190" s="139">
        <v>16224</v>
      </c>
      <c r="C190" s="139">
        <v>2664</v>
      </c>
      <c r="D190" s="139">
        <v>207</v>
      </c>
      <c r="E190" s="139">
        <v>162</v>
      </c>
      <c r="F190" s="139">
        <v>0</v>
      </c>
      <c r="G190" s="139">
        <v>159</v>
      </c>
      <c r="H190" s="139">
        <v>0</v>
      </c>
      <c r="I190" s="139">
        <v>108</v>
      </c>
      <c r="J190" s="139">
        <v>135</v>
      </c>
      <c r="K190" s="139">
        <v>2375</v>
      </c>
      <c r="L190" s="139"/>
      <c r="M190" s="155">
        <v>3367</v>
      </c>
      <c r="N190" s="146">
        <f t="shared" si="11"/>
        <v>22034</v>
      </c>
      <c r="O190" s="146">
        <f>INDEX(LMI!$G$2:$G$441,MATCH(Race!$A190,LMI!$B$2:$B$441,0))</f>
        <v>21005</v>
      </c>
      <c r="P190" s="146">
        <f t="shared" si="14"/>
        <v>15466</v>
      </c>
      <c r="Q190" s="146">
        <f t="shared" si="14"/>
        <v>2540</v>
      </c>
      <c r="R190" s="146">
        <f t="shared" si="14"/>
        <v>197</v>
      </c>
      <c r="S190" s="146">
        <f t="shared" si="14"/>
        <v>154</v>
      </c>
      <c r="T190" s="146">
        <f t="shared" si="14"/>
        <v>0</v>
      </c>
      <c r="U190" s="146">
        <f t="shared" si="13"/>
        <v>152</v>
      </c>
      <c r="V190" s="146">
        <f t="shared" si="13"/>
        <v>0</v>
      </c>
      <c r="W190" s="146">
        <f t="shared" si="13"/>
        <v>103</v>
      </c>
      <c r="X190" s="146">
        <f t="shared" si="13"/>
        <v>129</v>
      </c>
      <c r="Y190" s="146">
        <f t="shared" si="13"/>
        <v>2264</v>
      </c>
      <c r="AA190" s="146">
        <f t="shared" si="12"/>
        <v>3210</v>
      </c>
    </row>
    <row r="191" spans="1:27" x14ac:dyDescent="0.3">
      <c r="A191" s="1" t="s">
        <v>196</v>
      </c>
      <c r="B191" s="139">
        <v>738</v>
      </c>
      <c r="C191" s="139">
        <v>8</v>
      </c>
      <c r="D191" s="139">
        <v>0</v>
      </c>
      <c r="E191" s="139">
        <v>0</v>
      </c>
      <c r="F191" s="139">
        <v>0</v>
      </c>
      <c r="G191" s="139">
        <v>1</v>
      </c>
      <c r="H191" s="139">
        <v>0</v>
      </c>
      <c r="I191" s="139">
        <v>0</v>
      </c>
      <c r="J191" s="139">
        <v>4</v>
      </c>
      <c r="K191" s="139">
        <v>1</v>
      </c>
      <c r="L191" s="139"/>
      <c r="M191" s="155">
        <v>23</v>
      </c>
      <c r="N191" s="146">
        <f t="shared" si="11"/>
        <v>752</v>
      </c>
      <c r="O191" s="146">
        <f>INDEX(LMI!$G$2:$G$441,MATCH(Race!$A191,LMI!$B$2:$B$441,0))</f>
        <v>815</v>
      </c>
      <c r="P191" s="146">
        <f t="shared" si="14"/>
        <v>800</v>
      </c>
      <c r="Q191" s="146">
        <f t="shared" si="14"/>
        <v>9</v>
      </c>
      <c r="R191" s="146">
        <f t="shared" si="14"/>
        <v>0</v>
      </c>
      <c r="S191" s="146">
        <f t="shared" si="14"/>
        <v>0</v>
      </c>
      <c r="T191" s="146">
        <f t="shared" si="14"/>
        <v>0</v>
      </c>
      <c r="U191" s="146">
        <f t="shared" si="13"/>
        <v>1</v>
      </c>
      <c r="V191" s="146">
        <f t="shared" si="13"/>
        <v>0</v>
      </c>
      <c r="W191" s="146">
        <f t="shared" si="13"/>
        <v>0</v>
      </c>
      <c r="X191" s="146">
        <f t="shared" si="13"/>
        <v>4</v>
      </c>
      <c r="Y191" s="146">
        <f t="shared" si="13"/>
        <v>1</v>
      </c>
      <c r="AA191" s="146">
        <f t="shared" si="12"/>
        <v>25</v>
      </c>
    </row>
    <row r="192" spans="1:27" x14ac:dyDescent="0.3">
      <c r="A192" s="1" t="s">
        <v>197</v>
      </c>
      <c r="B192" s="139">
        <v>13096</v>
      </c>
      <c r="C192" s="139">
        <v>617</v>
      </c>
      <c r="D192" s="139">
        <v>63</v>
      </c>
      <c r="E192" s="139">
        <v>68</v>
      </c>
      <c r="F192" s="139">
        <v>0</v>
      </c>
      <c r="G192" s="139">
        <v>106</v>
      </c>
      <c r="H192" s="139">
        <v>0</v>
      </c>
      <c r="I192" s="139">
        <v>148</v>
      </c>
      <c r="J192" s="139">
        <v>48</v>
      </c>
      <c r="K192" s="139">
        <v>218</v>
      </c>
      <c r="L192" s="139"/>
      <c r="M192" s="155">
        <v>261</v>
      </c>
      <c r="N192" s="146">
        <f t="shared" si="11"/>
        <v>14364</v>
      </c>
      <c r="O192" s="146">
        <f>INDEX(LMI!$G$2:$G$441,MATCH(Race!$A192,LMI!$B$2:$B$441,0))</f>
        <v>12145</v>
      </c>
      <c r="P192" s="146">
        <f t="shared" si="14"/>
        <v>11073</v>
      </c>
      <c r="Q192" s="146">
        <f t="shared" si="14"/>
        <v>522</v>
      </c>
      <c r="R192" s="146">
        <f t="shared" si="14"/>
        <v>53</v>
      </c>
      <c r="S192" s="146">
        <f t="shared" si="14"/>
        <v>57</v>
      </c>
      <c r="T192" s="146">
        <f t="shared" si="14"/>
        <v>0</v>
      </c>
      <c r="U192" s="146">
        <f t="shared" si="13"/>
        <v>90</v>
      </c>
      <c r="V192" s="146">
        <f t="shared" si="13"/>
        <v>0</v>
      </c>
      <c r="W192" s="146">
        <f t="shared" si="13"/>
        <v>125</v>
      </c>
      <c r="X192" s="146">
        <f t="shared" si="13"/>
        <v>41</v>
      </c>
      <c r="Y192" s="146">
        <f t="shared" si="13"/>
        <v>184</v>
      </c>
      <c r="AA192" s="146">
        <f t="shared" si="12"/>
        <v>221</v>
      </c>
    </row>
    <row r="193" spans="1:27" x14ac:dyDescent="0.3">
      <c r="A193" s="1" t="s">
        <v>198</v>
      </c>
      <c r="B193" s="139">
        <v>348</v>
      </c>
      <c r="C193" s="139">
        <v>78</v>
      </c>
      <c r="D193" s="139">
        <v>28</v>
      </c>
      <c r="E193" s="139">
        <v>0</v>
      </c>
      <c r="F193" s="139">
        <v>0</v>
      </c>
      <c r="G193" s="139">
        <v>10</v>
      </c>
      <c r="H193" s="139">
        <v>0</v>
      </c>
      <c r="I193" s="139">
        <v>0</v>
      </c>
      <c r="J193" s="139">
        <v>0</v>
      </c>
      <c r="K193" s="139">
        <v>4</v>
      </c>
      <c r="L193" s="139"/>
      <c r="M193" s="155">
        <v>0</v>
      </c>
      <c r="N193" s="146">
        <f t="shared" si="11"/>
        <v>468</v>
      </c>
      <c r="O193" s="146">
        <f>INDEX(LMI!$G$2:$G$441,MATCH(Race!$A193,LMI!$B$2:$B$441,0))</f>
        <v>515</v>
      </c>
      <c r="P193" s="146">
        <f t="shared" si="14"/>
        <v>383</v>
      </c>
      <c r="Q193" s="146">
        <f t="shared" si="14"/>
        <v>86</v>
      </c>
      <c r="R193" s="146">
        <f t="shared" si="14"/>
        <v>31</v>
      </c>
      <c r="S193" s="146">
        <f t="shared" si="14"/>
        <v>0</v>
      </c>
      <c r="T193" s="146">
        <f t="shared" si="14"/>
        <v>0</v>
      </c>
      <c r="U193" s="146">
        <f t="shared" si="13"/>
        <v>11</v>
      </c>
      <c r="V193" s="146">
        <f t="shared" si="13"/>
        <v>0</v>
      </c>
      <c r="W193" s="146">
        <f t="shared" si="13"/>
        <v>0</v>
      </c>
      <c r="X193" s="146">
        <f t="shared" si="13"/>
        <v>0</v>
      </c>
      <c r="Y193" s="146">
        <f t="shared" si="13"/>
        <v>4</v>
      </c>
      <c r="AA193" s="146">
        <f t="shared" si="12"/>
        <v>0</v>
      </c>
    </row>
    <row r="194" spans="1:27" x14ac:dyDescent="0.3">
      <c r="A194" s="1" t="s">
        <v>199</v>
      </c>
      <c r="B194" s="139">
        <v>1451</v>
      </c>
      <c r="C194" s="139">
        <v>4</v>
      </c>
      <c r="D194" s="139">
        <v>19</v>
      </c>
      <c r="E194" s="139">
        <v>0</v>
      </c>
      <c r="F194" s="139">
        <v>0</v>
      </c>
      <c r="G194" s="139">
        <v>55</v>
      </c>
      <c r="H194" s="139">
        <v>0</v>
      </c>
      <c r="I194" s="139">
        <v>0</v>
      </c>
      <c r="J194" s="139">
        <v>4</v>
      </c>
      <c r="K194" s="139">
        <v>110</v>
      </c>
      <c r="L194" s="139"/>
      <c r="M194" s="155">
        <v>22</v>
      </c>
      <c r="N194" s="146">
        <f t="shared" si="11"/>
        <v>1643</v>
      </c>
      <c r="O194" s="146">
        <f>INDEX(LMI!$G$2:$G$441,MATCH(Race!$A194,LMI!$B$2:$B$441,0))</f>
        <v>1515</v>
      </c>
      <c r="P194" s="146">
        <f t="shared" si="14"/>
        <v>1338</v>
      </c>
      <c r="Q194" s="146">
        <f t="shared" si="14"/>
        <v>4</v>
      </c>
      <c r="R194" s="146">
        <f t="shared" si="14"/>
        <v>18</v>
      </c>
      <c r="S194" s="146">
        <f t="shared" si="14"/>
        <v>0</v>
      </c>
      <c r="T194" s="146">
        <f t="shared" si="14"/>
        <v>0</v>
      </c>
      <c r="U194" s="146">
        <f t="shared" si="13"/>
        <v>51</v>
      </c>
      <c r="V194" s="146">
        <f t="shared" si="13"/>
        <v>0</v>
      </c>
      <c r="W194" s="146">
        <f t="shared" si="13"/>
        <v>0</v>
      </c>
      <c r="X194" s="146">
        <f t="shared" si="13"/>
        <v>4</v>
      </c>
      <c r="Y194" s="146">
        <f t="shared" si="13"/>
        <v>101</v>
      </c>
      <c r="AA194" s="146">
        <f t="shared" si="12"/>
        <v>20</v>
      </c>
    </row>
    <row r="195" spans="1:27" x14ac:dyDescent="0.3">
      <c r="A195" s="1" t="s">
        <v>200</v>
      </c>
      <c r="B195" s="139">
        <v>153</v>
      </c>
      <c r="C195" s="139">
        <v>0</v>
      </c>
      <c r="D195" s="139">
        <v>0</v>
      </c>
      <c r="E195" s="139">
        <v>0</v>
      </c>
      <c r="F195" s="139">
        <v>0</v>
      </c>
      <c r="G195" s="139">
        <v>4</v>
      </c>
      <c r="H195" s="139">
        <v>0</v>
      </c>
      <c r="I195" s="139">
        <v>0</v>
      </c>
      <c r="J195" s="139">
        <v>0</v>
      </c>
      <c r="K195" s="139">
        <v>6</v>
      </c>
      <c r="L195" s="139"/>
      <c r="M195" s="155">
        <v>0</v>
      </c>
      <c r="N195" s="146">
        <f t="shared" ref="N195:N258" si="15">SUM(B195:K195)</f>
        <v>163</v>
      </c>
      <c r="O195" s="146">
        <f>INDEX(LMI!$G$2:$G$441,MATCH(Race!$A195,LMI!$B$2:$B$441,0))</f>
        <v>135</v>
      </c>
      <c r="P195" s="146">
        <f t="shared" si="14"/>
        <v>127</v>
      </c>
      <c r="Q195" s="146">
        <f t="shared" si="14"/>
        <v>0</v>
      </c>
      <c r="R195" s="146">
        <f t="shared" si="14"/>
        <v>0</v>
      </c>
      <c r="S195" s="146">
        <f t="shared" si="14"/>
        <v>0</v>
      </c>
      <c r="T195" s="146">
        <f t="shared" si="14"/>
        <v>0</v>
      </c>
      <c r="U195" s="146">
        <f t="shared" si="13"/>
        <v>3</v>
      </c>
      <c r="V195" s="146">
        <f t="shared" si="13"/>
        <v>0</v>
      </c>
      <c r="W195" s="146">
        <f t="shared" si="13"/>
        <v>0</v>
      </c>
      <c r="X195" s="146">
        <f t="shared" si="13"/>
        <v>0</v>
      </c>
      <c r="Y195" s="146">
        <f t="shared" si="13"/>
        <v>5</v>
      </c>
      <c r="AA195" s="146">
        <f t="shared" si="12"/>
        <v>0</v>
      </c>
    </row>
    <row r="196" spans="1:27" x14ac:dyDescent="0.3">
      <c r="A196" s="1" t="s">
        <v>201</v>
      </c>
      <c r="B196" s="139">
        <v>1055</v>
      </c>
      <c r="C196" s="139">
        <v>123</v>
      </c>
      <c r="D196" s="139">
        <v>7</v>
      </c>
      <c r="E196" s="139">
        <v>0</v>
      </c>
      <c r="F196" s="139">
        <v>0</v>
      </c>
      <c r="G196" s="139">
        <v>23</v>
      </c>
      <c r="H196" s="139">
        <v>0</v>
      </c>
      <c r="I196" s="139">
        <v>0</v>
      </c>
      <c r="J196" s="139">
        <v>0</v>
      </c>
      <c r="K196" s="139">
        <v>4</v>
      </c>
      <c r="L196" s="139"/>
      <c r="M196" s="155">
        <v>11</v>
      </c>
      <c r="N196" s="146">
        <f t="shared" si="15"/>
        <v>1212</v>
      </c>
      <c r="O196" s="146">
        <f>INDEX(LMI!$G$2:$G$441,MATCH(Race!$A196,LMI!$B$2:$B$441,0))</f>
        <v>1540</v>
      </c>
      <c r="P196" s="146">
        <f t="shared" si="14"/>
        <v>1341</v>
      </c>
      <c r="Q196" s="146">
        <f t="shared" si="14"/>
        <v>156</v>
      </c>
      <c r="R196" s="146">
        <f t="shared" si="14"/>
        <v>9</v>
      </c>
      <c r="S196" s="146">
        <f t="shared" si="14"/>
        <v>0</v>
      </c>
      <c r="T196" s="146">
        <f t="shared" si="14"/>
        <v>0</v>
      </c>
      <c r="U196" s="146">
        <f t="shared" si="13"/>
        <v>29</v>
      </c>
      <c r="V196" s="146">
        <f t="shared" si="13"/>
        <v>0</v>
      </c>
      <c r="W196" s="146">
        <f t="shared" si="13"/>
        <v>0</v>
      </c>
      <c r="X196" s="146">
        <f t="shared" si="13"/>
        <v>0</v>
      </c>
      <c r="Y196" s="146">
        <f t="shared" si="13"/>
        <v>5</v>
      </c>
      <c r="AA196" s="146">
        <f t="shared" si="12"/>
        <v>14</v>
      </c>
    </row>
    <row r="197" spans="1:27" x14ac:dyDescent="0.3">
      <c r="A197" s="1" t="s">
        <v>202</v>
      </c>
      <c r="B197" s="139">
        <v>5682</v>
      </c>
      <c r="C197" s="139">
        <v>34</v>
      </c>
      <c r="D197" s="139">
        <v>0</v>
      </c>
      <c r="E197" s="139">
        <v>0</v>
      </c>
      <c r="F197" s="139">
        <v>0</v>
      </c>
      <c r="G197" s="139">
        <v>32</v>
      </c>
      <c r="H197" s="139">
        <v>0</v>
      </c>
      <c r="I197" s="139">
        <v>17</v>
      </c>
      <c r="J197" s="139">
        <v>0</v>
      </c>
      <c r="K197" s="139">
        <v>236</v>
      </c>
      <c r="L197" s="139"/>
      <c r="M197" s="155">
        <v>293</v>
      </c>
      <c r="N197" s="146">
        <f t="shared" si="15"/>
        <v>6001</v>
      </c>
      <c r="O197" s="146">
        <f>INDEX(LMI!$G$2:$G$441,MATCH(Race!$A197,LMI!$B$2:$B$441,0))</f>
        <v>5655</v>
      </c>
      <c r="P197" s="146">
        <f t="shared" si="14"/>
        <v>5354</v>
      </c>
      <c r="Q197" s="146">
        <f t="shared" si="14"/>
        <v>32</v>
      </c>
      <c r="R197" s="146">
        <f t="shared" si="14"/>
        <v>0</v>
      </c>
      <c r="S197" s="146">
        <f t="shared" si="14"/>
        <v>0</v>
      </c>
      <c r="T197" s="146">
        <f t="shared" si="14"/>
        <v>0</v>
      </c>
      <c r="U197" s="146">
        <f t="shared" si="13"/>
        <v>30</v>
      </c>
      <c r="V197" s="146">
        <f t="shared" si="13"/>
        <v>0</v>
      </c>
      <c r="W197" s="146">
        <f t="shared" si="13"/>
        <v>16</v>
      </c>
      <c r="X197" s="146">
        <f t="shared" si="13"/>
        <v>0</v>
      </c>
      <c r="Y197" s="146">
        <f t="shared" si="13"/>
        <v>222</v>
      </c>
      <c r="AA197" s="146">
        <f t="shared" si="12"/>
        <v>276</v>
      </c>
    </row>
    <row r="198" spans="1:27" x14ac:dyDescent="0.3">
      <c r="A198" s="1" t="s">
        <v>203</v>
      </c>
      <c r="B198" s="139">
        <v>1957</v>
      </c>
      <c r="C198" s="139">
        <v>10</v>
      </c>
      <c r="D198" s="139">
        <v>5</v>
      </c>
      <c r="E198" s="139">
        <v>10</v>
      </c>
      <c r="F198" s="139">
        <v>0</v>
      </c>
      <c r="G198" s="139">
        <v>4</v>
      </c>
      <c r="H198" s="139">
        <v>0</v>
      </c>
      <c r="I198" s="139">
        <v>0</v>
      </c>
      <c r="J198" s="139">
        <v>0</v>
      </c>
      <c r="K198" s="139">
        <v>22</v>
      </c>
      <c r="L198" s="139"/>
      <c r="M198" s="155">
        <v>0</v>
      </c>
      <c r="N198" s="146">
        <f t="shared" si="15"/>
        <v>2008</v>
      </c>
      <c r="O198" s="146">
        <f>INDEX(LMI!$G$2:$G$441,MATCH(Race!$A198,LMI!$B$2:$B$441,0))</f>
        <v>2065</v>
      </c>
      <c r="P198" s="146">
        <f t="shared" si="14"/>
        <v>2013</v>
      </c>
      <c r="Q198" s="146">
        <f t="shared" si="14"/>
        <v>10</v>
      </c>
      <c r="R198" s="146">
        <f t="shared" si="14"/>
        <v>5</v>
      </c>
      <c r="S198" s="146">
        <f t="shared" si="14"/>
        <v>10</v>
      </c>
      <c r="T198" s="146">
        <f t="shared" si="14"/>
        <v>0</v>
      </c>
      <c r="U198" s="146">
        <f t="shared" si="13"/>
        <v>4</v>
      </c>
      <c r="V198" s="146">
        <f t="shared" si="13"/>
        <v>0</v>
      </c>
      <c r="W198" s="146">
        <f t="shared" si="13"/>
        <v>0</v>
      </c>
      <c r="X198" s="146">
        <f t="shared" si="13"/>
        <v>0</v>
      </c>
      <c r="Y198" s="146">
        <f t="shared" si="13"/>
        <v>23</v>
      </c>
      <c r="AA198" s="146">
        <f t="shared" si="12"/>
        <v>0</v>
      </c>
    </row>
    <row r="199" spans="1:27" x14ac:dyDescent="0.3">
      <c r="A199" s="1" t="s">
        <v>204</v>
      </c>
      <c r="B199" s="139">
        <v>619</v>
      </c>
      <c r="C199" s="139">
        <v>0</v>
      </c>
      <c r="D199" s="139">
        <v>0</v>
      </c>
      <c r="E199" s="139">
        <v>4</v>
      </c>
      <c r="F199" s="139">
        <v>0</v>
      </c>
      <c r="G199" s="139">
        <v>9</v>
      </c>
      <c r="H199" s="139">
        <v>0</v>
      </c>
      <c r="I199" s="139">
        <v>35</v>
      </c>
      <c r="J199" s="139">
        <v>0</v>
      </c>
      <c r="K199" s="139">
        <v>4</v>
      </c>
      <c r="L199" s="139"/>
      <c r="M199" s="155">
        <v>0</v>
      </c>
      <c r="N199" s="146">
        <f t="shared" si="15"/>
        <v>671</v>
      </c>
      <c r="O199" s="146">
        <f>INDEX(LMI!$G$2:$G$441,MATCH(Race!$A199,LMI!$B$2:$B$441,0))</f>
        <v>720</v>
      </c>
      <c r="P199" s="146">
        <f t="shared" si="14"/>
        <v>664</v>
      </c>
      <c r="Q199" s="146">
        <f t="shared" si="14"/>
        <v>0</v>
      </c>
      <c r="R199" s="146">
        <f t="shared" si="14"/>
        <v>0</v>
      </c>
      <c r="S199" s="146">
        <f t="shared" si="14"/>
        <v>4</v>
      </c>
      <c r="T199" s="146">
        <f t="shared" si="14"/>
        <v>0</v>
      </c>
      <c r="U199" s="146">
        <f t="shared" si="13"/>
        <v>10</v>
      </c>
      <c r="V199" s="146">
        <f t="shared" si="13"/>
        <v>0</v>
      </c>
      <c r="W199" s="146">
        <f t="shared" si="13"/>
        <v>38</v>
      </c>
      <c r="X199" s="146">
        <f t="shared" si="13"/>
        <v>0</v>
      </c>
      <c r="Y199" s="146">
        <f t="shared" si="13"/>
        <v>4</v>
      </c>
      <c r="AA199" s="146">
        <f t="shared" si="12"/>
        <v>0</v>
      </c>
    </row>
    <row r="200" spans="1:27" x14ac:dyDescent="0.3">
      <c r="A200" s="1" t="s">
        <v>205</v>
      </c>
      <c r="B200" s="139">
        <v>2877</v>
      </c>
      <c r="C200" s="139">
        <v>225</v>
      </c>
      <c r="D200" s="139">
        <v>0</v>
      </c>
      <c r="E200" s="139">
        <v>0</v>
      </c>
      <c r="F200" s="139">
        <v>0</v>
      </c>
      <c r="G200" s="139">
        <v>68</v>
      </c>
      <c r="H200" s="139">
        <v>0</v>
      </c>
      <c r="I200" s="139">
        <v>0</v>
      </c>
      <c r="J200" s="139">
        <v>94</v>
      </c>
      <c r="K200" s="139">
        <v>357</v>
      </c>
      <c r="L200" s="139"/>
      <c r="M200" s="155">
        <v>249</v>
      </c>
      <c r="N200" s="146">
        <f t="shared" si="15"/>
        <v>3621</v>
      </c>
      <c r="O200" s="146">
        <f>INDEX(LMI!$G$2:$G$441,MATCH(Race!$A200,LMI!$B$2:$B$441,0))</f>
        <v>3290</v>
      </c>
      <c r="P200" s="146">
        <f t="shared" si="14"/>
        <v>2614</v>
      </c>
      <c r="Q200" s="146">
        <f t="shared" si="14"/>
        <v>204</v>
      </c>
      <c r="R200" s="146">
        <f t="shared" si="14"/>
        <v>0</v>
      </c>
      <c r="S200" s="146">
        <f t="shared" si="14"/>
        <v>0</v>
      </c>
      <c r="T200" s="146">
        <f t="shared" si="14"/>
        <v>0</v>
      </c>
      <c r="U200" s="146">
        <f t="shared" si="13"/>
        <v>62</v>
      </c>
      <c r="V200" s="146">
        <f t="shared" si="13"/>
        <v>0</v>
      </c>
      <c r="W200" s="146">
        <f t="shared" si="13"/>
        <v>0</v>
      </c>
      <c r="X200" s="146">
        <f t="shared" si="13"/>
        <v>85</v>
      </c>
      <c r="Y200" s="146">
        <f t="shared" si="13"/>
        <v>324</v>
      </c>
      <c r="AA200" s="146">
        <f t="shared" si="12"/>
        <v>226</v>
      </c>
    </row>
    <row r="201" spans="1:27" x14ac:dyDescent="0.3">
      <c r="A201" s="1" t="s">
        <v>206</v>
      </c>
      <c r="B201" s="139">
        <v>8418</v>
      </c>
      <c r="C201" s="139">
        <v>122</v>
      </c>
      <c r="D201" s="139">
        <v>96</v>
      </c>
      <c r="E201" s="139">
        <v>0</v>
      </c>
      <c r="F201" s="139">
        <v>69</v>
      </c>
      <c r="G201" s="139">
        <v>175</v>
      </c>
      <c r="H201" s="139">
        <v>0</v>
      </c>
      <c r="I201" s="139">
        <v>24</v>
      </c>
      <c r="J201" s="139">
        <v>9</v>
      </c>
      <c r="K201" s="139">
        <v>838</v>
      </c>
      <c r="L201" s="139"/>
      <c r="M201" s="155">
        <v>1207</v>
      </c>
      <c r="N201" s="146">
        <f t="shared" si="15"/>
        <v>9751</v>
      </c>
      <c r="O201" s="146">
        <f>INDEX(LMI!$G$2:$G$441,MATCH(Race!$A201,LMI!$B$2:$B$441,0))</f>
        <v>8990</v>
      </c>
      <c r="P201" s="146">
        <f t="shared" si="14"/>
        <v>7761</v>
      </c>
      <c r="Q201" s="146">
        <f t="shared" si="14"/>
        <v>112</v>
      </c>
      <c r="R201" s="146">
        <f t="shared" si="14"/>
        <v>89</v>
      </c>
      <c r="S201" s="146">
        <f t="shared" si="14"/>
        <v>0</v>
      </c>
      <c r="T201" s="146">
        <f t="shared" si="14"/>
        <v>64</v>
      </c>
      <c r="U201" s="146">
        <f t="shared" si="13"/>
        <v>161</v>
      </c>
      <c r="V201" s="146">
        <f t="shared" si="13"/>
        <v>0</v>
      </c>
      <c r="W201" s="146">
        <f t="shared" si="13"/>
        <v>22</v>
      </c>
      <c r="X201" s="146">
        <f t="shared" si="13"/>
        <v>8</v>
      </c>
      <c r="Y201" s="146">
        <f t="shared" si="13"/>
        <v>773</v>
      </c>
      <c r="AA201" s="146">
        <f t="shared" si="12"/>
        <v>1113</v>
      </c>
    </row>
    <row r="202" spans="1:27" x14ac:dyDescent="0.3">
      <c r="A202" s="1" t="s">
        <v>207</v>
      </c>
      <c r="B202" s="139">
        <v>22002</v>
      </c>
      <c r="C202" s="139">
        <v>221</v>
      </c>
      <c r="D202" s="139">
        <v>975</v>
      </c>
      <c r="E202" s="139">
        <v>15</v>
      </c>
      <c r="F202" s="139">
        <v>54</v>
      </c>
      <c r="G202" s="139">
        <v>99</v>
      </c>
      <c r="H202" s="139">
        <v>0</v>
      </c>
      <c r="I202" s="139">
        <v>197</v>
      </c>
      <c r="J202" s="139">
        <v>107</v>
      </c>
      <c r="K202" s="139">
        <v>639</v>
      </c>
      <c r="L202" s="139"/>
      <c r="M202" s="155">
        <v>780</v>
      </c>
      <c r="N202" s="146">
        <f t="shared" si="15"/>
        <v>24309</v>
      </c>
      <c r="O202" s="146">
        <f>INDEX(LMI!$G$2:$G$441,MATCH(Race!$A202,LMI!$B$2:$B$441,0))</f>
        <v>22885</v>
      </c>
      <c r="P202" s="146">
        <f t="shared" si="14"/>
        <v>20713</v>
      </c>
      <c r="Q202" s="146">
        <f t="shared" si="14"/>
        <v>208</v>
      </c>
      <c r="R202" s="146">
        <f t="shared" si="14"/>
        <v>918</v>
      </c>
      <c r="S202" s="146">
        <f t="shared" si="14"/>
        <v>14</v>
      </c>
      <c r="T202" s="146">
        <f t="shared" si="14"/>
        <v>51</v>
      </c>
      <c r="U202" s="146">
        <f t="shared" si="13"/>
        <v>93</v>
      </c>
      <c r="V202" s="146">
        <f t="shared" si="13"/>
        <v>0</v>
      </c>
      <c r="W202" s="146">
        <f t="shared" si="13"/>
        <v>185</v>
      </c>
      <c r="X202" s="146">
        <f t="shared" si="13"/>
        <v>101</v>
      </c>
      <c r="Y202" s="146">
        <f t="shared" si="13"/>
        <v>602</v>
      </c>
      <c r="AA202" s="146">
        <f t="shared" si="12"/>
        <v>734</v>
      </c>
    </row>
    <row r="203" spans="1:27" x14ac:dyDescent="0.3">
      <c r="A203" s="1" t="s">
        <v>208</v>
      </c>
      <c r="B203" s="139">
        <v>4905</v>
      </c>
      <c r="C203" s="139">
        <v>1303</v>
      </c>
      <c r="D203" s="139">
        <v>0</v>
      </c>
      <c r="E203" s="139">
        <v>5</v>
      </c>
      <c r="F203" s="139">
        <v>0</v>
      </c>
      <c r="G203" s="139">
        <v>196</v>
      </c>
      <c r="H203" s="139">
        <v>17</v>
      </c>
      <c r="I203" s="139">
        <v>36</v>
      </c>
      <c r="J203" s="139">
        <v>340</v>
      </c>
      <c r="K203" s="139">
        <v>235</v>
      </c>
      <c r="L203" s="139"/>
      <c r="M203" s="155">
        <v>252</v>
      </c>
      <c r="N203" s="146">
        <f t="shared" si="15"/>
        <v>7037</v>
      </c>
      <c r="O203" s="146">
        <f>INDEX(LMI!$G$2:$G$441,MATCH(Race!$A203,LMI!$B$2:$B$441,0))</f>
        <v>6675</v>
      </c>
      <c r="P203" s="146">
        <f t="shared" si="14"/>
        <v>4653</v>
      </c>
      <c r="Q203" s="146">
        <f t="shared" si="14"/>
        <v>1236</v>
      </c>
      <c r="R203" s="146">
        <f t="shared" si="14"/>
        <v>0</v>
      </c>
      <c r="S203" s="146">
        <f t="shared" si="14"/>
        <v>5</v>
      </c>
      <c r="T203" s="146">
        <f t="shared" si="14"/>
        <v>0</v>
      </c>
      <c r="U203" s="146">
        <f t="shared" si="13"/>
        <v>186</v>
      </c>
      <c r="V203" s="146">
        <f t="shared" si="13"/>
        <v>16</v>
      </c>
      <c r="W203" s="146">
        <f t="shared" si="13"/>
        <v>34</v>
      </c>
      <c r="X203" s="146">
        <f t="shared" si="13"/>
        <v>323</v>
      </c>
      <c r="Y203" s="146">
        <f t="shared" si="13"/>
        <v>223</v>
      </c>
      <c r="AA203" s="146">
        <f t="shared" si="12"/>
        <v>239</v>
      </c>
    </row>
    <row r="204" spans="1:27" x14ac:dyDescent="0.3">
      <c r="A204" s="1" t="s">
        <v>209</v>
      </c>
      <c r="B204" s="139">
        <v>575</v>
      </c>
      <c r="C204" s="139">
        <v>13</v>
      </c>
      <c r="D204" s="139">
        <v>0</v>
      </c>
      <c r="E204" s="139">
        <v>4</v>
      </c>
      <c r="F204" s="139">
        <v>0</v>
      </c>
      <c r="G204" s="139">
        <v>2</v>
      </c>
      <c r="H204" s="139">
        <v>0</v>
      </c>
      <c r="I204" s="139">
        <v>0</v>
      </c>
      <c r="J204" s="139">
        <v>0</v>
      </c>
      <c r="K204" s="139">
        <v>6</v>
      </c>
      <c r="L204" s="139"/>
      <c r="M204" s="155">
        <v>53</v>
      </c>
      <c r="N204" s="146">
        <f t="shared" si="15"/>
        <v>600</v>
      </c>
      <c r="O204" s="146">
        <f>INDEX(LMI!$G$2:$G$441,MATCH(Race!$A204,LMI!$B$2:$B$441,0))</f>
        <v>380</v>
      </c>
      <c r="P204" s="146">
        <f t="shared" si="14"/>
        <v>364</v>
      </c>
      <c r="Q204" s="146">
        <f t="shared" si="14"/>
        <v>8</v>
      </c>
      <c r="R204" s="146">
        <f t="shared" si="14"/>
        <v>0</v>
      </c>
      <c r="S204" s="146">
        <f t="shared" si="14"/>
        <v>3</v>
      </c>
      <c r="T204" s="146">
        <f t="shared" si="14"/>
        <v>0</v>
      </c>
      <c r="U204" s="146">
        <f t="shared" si="13"/>
        <v>1</v>
      </c>
      <c r="V204" s="146">
        <f t="shared" si="13"/>
        <v>0</v>
      </c>
      <c r="W204" s="146">
        <f t="shared" si="13"/>
        <v>0</v>
      </c>
      <c r="X204" s="146">
        <f t="shared" si="13"/>
        <v>0</v>
      </c>
      <c r="Y204" s="146">
        <f t="shared" si="13"/>
        <v>4</v>
      </c>
      <c r="AA204" s="146">
        <f t="shared" si="12"/>
        <v>34</v>
      </c>
    </row>
    <row r="205" spans="1:27" x14ac:dyDescent="0.3">
      <c r="A205" s="1" t="s">
        <v>210</v>
      </c>
      <c r="B205" s="139">
        <v>4390</v>
      </c>
      <c r="C205" s="139">
        <v>12</v>
      </c>
      <c r="D205" s="139">
        <v>49</v>
      </c>
      <c r="E205" s="139">
        <v>0</v>
      </c>
      <c r="F205" s="139">
        <v>0</v>
      </c>
      <c r="G205" s="139">
        <v>32</v>
      </c>
      <c r="H205" s="139">
        <v>0</v>
      </c>
      <c r="I205" s="139">
        <v>38</v>
      </c>
      <c r="J205" s="139">
        <v>49</v>
      </c>
      <c r="K205" s="139">
        <v>232</v>
      </c>
      <c r="L205" s="139"/>
      <c r="M205" s="155">
        <v>504</v>
      </c>
      <c r="N205" s="146">
        <f t="shared" si="15"/>
        <v>4802</v>
      </c>
      <c r="O205" s="146">
        <f>INDEX(LMI!$G$2:$G$441,MATCH(Race!$A205,LMI!$B$2:$B$441,0))</f>
        <v>4870</v>
      </c>
      <c r="P205" s="146">
        <f t="shared" si="14"/>
        <v>4452</v>
      </c>
      <c r="Q205" s="146">
        <f t="shared" si="14"/>
        <v>12</v>
      </c>
      <c r="R205" s="146">
        <f t="shared" si="14"/>
        <v>50</v>
      </c>
      <c r="S205" s="146">
        <f t="shared" si="14"/>
        <v>0</v>
      </c>
      <c r="T205" s="146">
        <f t="shared" si="14"/>
        <v>0</v>
      </c>
      <c r="U205" s="146">
        <f t="shared" si="13"/>
        <v>32</v>
      </c>
      <c r="V205" s="146">
        <f t="shared" si="13"/>
        <v>0</v>
      </c>
      <c r="W205" s="146">
        <f t="shared" si="13"/>
        <v>39</v>
      </c>
      <c r="X205" s="146">
        <f t="shared" si="13"/>
        <v>50</v>
      </c>
      <c r="Y205" s="146">
        <f t="shared" si="13"/>
        <v>235</v>
      </c>
      <c r="AA205" s="146">
        <f t="shared" si="12"/>
        <v>511</v>
      </c>
    </row>
    <row r="206" spans="1:27" x14ac:dyDescent="0.3">
      <c r="A206" s="1" t="s">
        <v>211</v>
      </c>
      <c r="B206" s="139">
        <v>64820</v>
      </c>
      <c r="C206" s="139">
        <v>4935</v>
      </c>
      <c r="D206" s="139">
        <v>7678</v>
      </c>
      <c r="E206" s="139">
        <v>274</v>
      </c>
      <c r="F206" s="139">
        <v>0</v>
      </c>
      <c r="G206" s="139">
        <v>310</v>
      </c>
      <c r="H206" s="139">
        <v>0</v>
      </c>
      <c r="I206" s="139">
        <v>743</v>
      </c>
      <c r="J206" s="139">
        <v>677</v>
      </c>
      <c r="K206" s="139">
        <v>6138</v>
      </c>
      <c r="L206" s="139"/>
      <c r="M206" s="155">
        <v>6236</v>
      </c>
      <c r="N206" s="146">
        <f t="shared" si="15"/>
        <v>85575</v>
      </c>
      <c r="O206" s="146">
        <f>INDEX(LMI!$G$2:$G$441,MATCH(Race!$A206,LMI!$B$2:$B$441,0))</f>
        <v>80325</v>
      </c>
      <c r="P206" s="146">
        <f t="shared" si="14"/>
        <v>60843</v>
      </c>
      <c r="Q206" s="146">
        <f t="shared" si="14"/>
        <v>4632</v>
      </c>
      <c r="R206" s="146">
        <f t="shared" si="14"/>
        <v>7207</v>
      </c>
      <c r="S206" s="146">
        <f t="shared" si="14"/>
        <v>257</v>
      </c>
      <c r="T206" s="146">
        <f t="shared" si="14"/>
        <v>0</v>
      </c>
      <c r="U206" s="146">
        <f t="shared" si="13"/>
        <v>291</v>
      </c>
      <c r="V206" s="146">
        <f t="shared" si="13"/>
        <v>0</v>
      </c>
      <c r="W206" s="146">
        <f t="shared" si="13"/>
        <v>697</v>
      </c>
      <c r="X206" s="146">
        <f t="shared" si="13"/>
        <v>635</v>
      </c>
      <c r="Y206" s="146">
        <f t="shared" si="13"/>
        <v>5761</v>
      </c>
      <c r="AA206" s="146">
        <f t="shared" si="12"/>
        <v>5853</v>
      </c>
    </row>
    <row r="207" spans="1:27" x14ac:dyDescent="0.3">
      <c r="A207" s="1" t="s">
        <v>212</v>
      </c>
      <c r="B207" s="139">
        <v>430</v>
      </c>
      <c r="C207" s="139">
        <v>53</v>
      </c>
      <c r="D207" s="139">
        <v>19</v>
      </c>
      <c r="E207" s="139">
        <v>5</v>
      </c>
      <c r="F207" s="139">
        <v>0</v>
      </c>
      <c r="G207" s="139">
        <v>23</v>
      </c>
      <c r="H207" s="139">
        <v>0</v>
      </c>
      <c r="I207" s="139">
        <v>0</v>
      </c>
      <c r="J207" s="139">
        <v>48</v>
      </c>
      <c r="K207" s="139">
        <v>93</v>
      </c>
      <c r="L207" s="139"/>
      <c r="M207" s="155">
        <v>68</v>
      </c>
      <c r="N207" s="146">
        <f t="shared" si="15"/>
        <v>671</v>
      </c>
      <c r="O207" s="146">
        <f>INDEX(LMI!$G$2:$G$441,MATCH(Race!$A207,LMI!$B$2:$B$441,0))</f>
        <v>700</v>
      </c>
      <c r="P207" s="146">
        <f t="shared" si="14"/>
        <v>449</v>
      </c>
      <c r="Q207" s="146">
        <f t="shared" si="14"/>
        <v>55</v>
      </c>
      <c r="R207" s="146">
        <f t="shared" si="14"/>
        <v>20</v>
      </c>
      <c r="S207" s="146">
        <f t="shared" si="14"/>
        <v>5</v>
      </c>
      <c r="T207" s="146">
        <f t="shared" si="14"/>
        <v>0</v>
      </c>
      <c r="U207" s="146">
        <f t="shared" si="13"/>
        <v>24</v>
      </c>
      <c r="V207" s="146">
        <f t="shared" si="13"/>
        <v>0</v>
      </c>
      <c r="W207" s="146">
        <f t="shared" si="13"/>
        <v>0</v>
      </c>
      <c r="X207" s="146">
        <f t="shared" si="13"/>
        <v>50</v>
      </c>
      <c r="Y207" s="146">
        <f t="shared" si="13"/>
        <v>97</v>
      </c>
      <c r="AA207" s="146">
        <f t="shared" si="12"/>
        <v>71</v>
      </c>
    </row>
    <row r="208" spans="1:27" x14ac:dyDescent="0.3">
      <c r="A208" s="1" t="s">
        <v>213</v>
      </c>
      <c r="B208" s="139">
        <v>1002</v>
      </c>
      <c r="C208" s="139">
        <v>0</v>
      </c>
      <c r="D208" s="139">
        <v>5</v>
      </c>
      <c r="E208" s="139">
        <v>0</v>
      </c>
      <c r="F208" s="139">
        <v>0</v>
      </c>
      <c r="G208" s="139">
        <v>21</v>
      </c>
      <c r="H208" s="139">
        <v>0</v>
      </c>
      <c r="I208" s="139">
        <v>4</v>
      </c>
      <c r="J208" s="139">
        <v>2</v>
      </c>
      <c r="K208" s="139">
        <v>22</v>
      </c>
      <c r="L208" s="139"/>
      <c r="M208" s="155">
        <v>43</v>
      </c>
      <c r="N208" s="146">
        <f t="shared" si="15"/>
        <v>1056</v>
      </c>
      <c r="O208" s="146">
        <f>INDEX(LMI!$G$2:$G$441,MATCH(Race!$A208,LMI!$B$2:$B$441,0))</f>
        <v>1050</v>
      </c>
      <c r="P208" s="146">
        <f t="shared" si="14"/>
        <v>996</v>
      </c>
      <c r="Q208" s="146">
        <f t="shared" si="14"/>
        <v>0</v>
      </c>
      <c r="R208" s="146">
        <f t="shared" si="14"/>
        <v>5</v>
      </c>
      <c r="S208" s="146">
        <f t="shared" si="14"/>
        <v>0</v>
      </c>
      <c r="T208" s="146">
        <f t="shared" si="14"/>
        <v>0</v>
      </c>
      <c r="U208" s="146">
        <f t="shared" si="13"/>
        <v>21</v>
      </c>
      <c r="V208" s="146">
        <f t="shared" si="13"/>
        <v>0</v>
      </c>
      <c r="W208" s="146">
        <f t="shared" si="13"/>
        <v>4</v>
      </c>
      <c r="X208" s="146">
        <f t="shared" si="13"/>
        <v>2</v>
      </c>
      <c r="Y208" s="146">
        <f t="shared" si="13"/>
        <v>22</v>
      </c>
      <c r="AA208" s="146">
        <f t="shared" si="12"/>
        <v>43</v>
      </c>
    </row>
    <row r="209" spans="1:27" x14ac:dyDescent="0.3">
      <c r="A209" s="1" t="s">
        <v>214</v>
      </c>
      <c r="B209" s="139">
        <v>283</v>
      </c>
      <c r="C209" s="139">
        <v>67</v>
      </c>
      <c r="D209" s="139">
        <v>6</v>
      </c>
      <c r="E209" s="139">
        <v>0</v>
      </c>
      <c r="F209" s="139">
        <v>0</v>
      </c>
      <c r="G209" s="139">
        <v>2</v>
      </c>
      <c r="H209" s="139">
        <v>0</v>
      </c>
      <c r="I209" s="139">
        <v>0</v>
      </c>
      <c r="J209" s="139">
        <v>5</v>
      </c>
      <c r="K209" s="139">
        <v>4</v>
      </c>
      <c r="L209" s="139"/>
      <c r="M209" s="155">
        <v>5</v>
      </c>
      <c r="N209" s="146">
        <f t="shared" si="15"/>
        <v>367</v>
      </c>
      <c r="O209" s="146">
        <f>INDEX(LMI!$G$2:$G$441,MATCH(Race!$A209,LMI!$B$2:$B$441,0))</f>
        <v>490</v>
      </c>
      <c r="P209" s="146">
        <f t="shared" si="14"/>
        <v>378</v>
      </c>
      <c r="Q209" s="146">
        <f t="shared" si="14"/>
        <v>89</v>
      </c>
      <c r="R209" s="146">
        <f t="shared" si="14"/>
        <v>8</v>
      </c>
      <c r="S209" s="146">
        <f t="shared" si="14"/>
        <v>0</v>
      </c>
      <c r="T209" s="146">
        <f t="shared" si="14"/>
        <v>0</v>
      </c>
      <c r="U209" s="146">
        <f t="shared" si="13"/>
        <v>3</v>
      </c>
      <c r="V209" s="146">
        <f t="shared" si="13"/>
        <v>0</v>
      </c>
      <c r="W209" s="146">
        <f t="shared" si="13"/>
        <v>0</v>
      </c>
      <c r="X209" s="146">
        <f t="shared" si="13"/>
        <v>7</v>
      </c>
      <c r="Y209" s="146">
        <f t="shared" si="13"/>
        <v>5</v>
      </c>
      <c r="AA209" s="146">
        <f t="shared" si="12"/>
        <v>7</v>
      </c>
    </row>
    <row r="210" spans="1:27" x14ac:dyDescent="0.3">
      <c r="A210" s="1" t="s">
        <v>215</v>
      </c>
      <c r="B210" s="139">
        <v>976</v>
      </c>
      <c r="C210" s="139">
        <v>27</v>
      </c>
      <c r="D210" s="139">
        <v>0</v>
      </c>
      <c r="E210" s="139">
        <v>4</v>
      </c>
      <c r="F210" s="139">
        <v>0</v>
      </c>
      <c r="G210" s="139">
        <v>6</v>
      </c>
      <c r="H210" s="139">
        <v>0</v>
      </c>
      <c r="I210" s="139">
        <v>0</v>
      </c>
      <c r="J210" s="139">
        <v>0</v>
      </c>
      <c r="K210" s="139">
        <v>73</v>
      </c>
      <c r="L210" s="139"/>
      <c r="M210" s="155">
        <v>10</v>
      </c>
      <c r="N210" s="146">
        <f t="shared" si="15"/>
        <v>1086</v>
      </c>
      <c r="O210" s="146">
        <f>INDEX(LMI!$G$2:$G$441,MATCH(Race!$A210,LMI!$B$2:$B$441,0))</f>
        <v>765</v>
      </c>
      <c r="P210" s="146">
        <f t="shared" si="14"/>
        <v>688</v>
      </c>
      <c r="Q210" s="146">
        <f t="shared" si="14"/>
        <v>19</v>
      </c>
      <c r="R210" s="146">
        <f t="shared" si="14"/>
        <v>0</v>
      </c>
      <c r="S210" s="146">
        <f t="shared" si="14"/>
        <v>3</v>
      </c>
      <c r="T210" s="146">
        <f t="shared" si="14"/>
        <v>0</v>
      </c>
      <c r="U210" s="146">
        <f t="shared" si="13"/>
        <v>4</v>
      </c>
      <c r="V210" s="146">
        <f t="shared" si="13"/>
        <v>0</v>
      </c>
      <c r="W210" s="146">
        <f t="shared" si="13"/>
        <v>0</v>
      </c>
      <c r="X210" s="146">
        <f t="shared" si="13"/>
        <v>0</v>
      </c>
      <c r="Y210" s="146">
        <f t="shared" si="13"/>
        <v>51</v>
      </c>
      <c r="AA210" s="146">
        <f t="shared" ref="AA210:AA273" si="16">ROUND(($O210/$N210)*M210,0)</f>
        <v>7</v>
      </c>
    </row>
    <row r="211" spans="1:27" x14ac:dyDescent="0.3">
      <c r="A211" s="1" t="s">
        <v>216</v>
      </c>
      <c r="B211" s="139">
        <v>31998</v>
      </c>
      <c r="C211" s="139">
        <v>7587</v>
      </c>
      <c r="D211" s="139">
        <v>749</v>
      </c>
      <c r="E211" s="139">
        <v>289</v>
      </c>
      <c r="F211" s="139">
        <v>0</v>
      </c>
      <c r="G211" s="139">
        <v>319</v>
      </c>
      <c r="H211" s="139">
        <v>0</v>
      </c>
      <c r="I211" s="139">
        <v>229</v>
      </c>
      <c r="J211" s="139">
        <v>363</v>
      </c>
      <c r="K211" s="139">
        <v>5133</v>
      </c>
      <c r="L211" s="139"/>
      <c r="M211" s="155">
        <v>5483</v>
      </c>
      <c r="N211" s="146">
        <f t="shared" si="15"/>
        <v>46667</v>
      </c>
      <c r="O211" s="146">
        <f>INDEX(LMI!$G$2:$G$441,MATCH(Race!$A211,LMI!$B$2:$B$441,0))</f>
        <v>39170</v>
      </c>
      <c r="P211" s="146">
        <f t="shared" si="14"/>
        <v>26858</v>
      </c>
      <c r="Q211" s="146">
        <f t="shared" si="14"/>
        <v>6368</v>
      </c>
      <c r="R211" s="146">
        <f t="shared" si="14"/>
        <v>629</v>
      </c>
      <c r="S211" s="146">
        <f t="shared" si="14"/>
        <v>243</v>
      </c>
      <c r="T211" s="146">
        <f t="shared" si="14"/>
        <v>0</v>
      </c>
      <c r="U211" s="146">
        <f t="shared" si="13"/>
        <v>268</v>
      </c>
      <c r="V211" s="146">
        <f t="shared" si="13"/>
        <v>0</v>
      </c>
      <c r="W211" s="146">
        <f t="shared" si="13"/>
        <v>192</v>
      </c>
      <c r="X211" s="146">
        <f t="shared" si="13"/>
        <v>305</v>
      </c>
      <c r="Y211" s="146">
        <f t="shared" si="13"/>
        <v>4308</v>
      </c>
      <c r="AA211" s="146">
        <f t="shared" si="16"/>
        <v>4602</v>
      </c>
    </row>
    <row r="212" spans="1:27" x14ac:dyDescent="0.3">
      <c r="A212" s="1" t="s">
        <v>217</v>
      </c>
      <c r="B212" s="139">
        <v>186</v>
      </c>
      <c r="C212" s="139">
        <v>343</v>
      </c>
      <c r="D212" s="139">
        <v>0</v>
      </c>
      <c r="E212" s="139">
        <v>0</v>
      </c>
      <c r="F212" s="139">
        <v>0</v>
      </c>
      <c r="G212" s="139">
        <v>2</v>
      </c>
      <c r="H212" s="139">
        <v>0</v>
      </c>
      <c r="I212" s="139">
        <v>0</v>
      </c>
      <c r="J212" s="139">
        <v>0</v>
      </c>
      <c r="K212" s="139">
        <v>10</v>
      </c>
      <c r="L212" s="139"/>
      <c r="M212" s="155">
        <v>6</v>
      </c>
      <c r="N212" s="146">
        <f t="shared" si="15"/>
        <v>541</v>
      </c>
      <c r="O212" s="146">
        <f>INDEX(LMI!$G$2:$G$441,MATCH(Race!$A212,LMI!$B$2:$B$441,0))</f>
        <v>600</v>
      </c>
      <c r="P212" s="146">
        <f t="shared" si="14"/>
        <v>206</v>
      </c>
      <c r="Q212" s="146">
        <f t="shared" si="14"/>
        <v>380</v>
      </c>
      <c r="R212" s="146">
        <f t="shared" si="14"/>
        <v>0</v>
      </c>
      <c r="S212" s="146">
        <f t="shared" si="14"/>
        <v>0</v>
      </c>
      <c r="T212" s="146">
        <f t="shared" si="14"/>
        <v>0</v>
      </c>
      <c r="U212" s="146">
        <f t="shared" si="13"/>
        <v>2</v>
      </c>
      <c r="V212" s="146">
        <f t="shared" si="13"/>
        <v>0</v>
      </c>
      <c r="W212" s="146">
        <f t="shared" si="13"/>
        <v>0</v>
      </c>
      <c r="X212" s="146">
        <f t="shared" si="13"/>
        <v>0</v>
      </c>
      <c r="Y212" s="146">
        <f t="shared" si="13"/>
        <v>11</v>
      </c>
      <c r="AA212" s="146">
        <f t="shared" si="16"/>
        <v>7</v>
      </c>
    </row>
    <row r="213" spans="1:27" x14ac:dyDescent="0.3">
      <c r="A213" s="1" t="s">
        <v>218</v>
      </c>
      <c r="B213" s="139">
        <v>449</v>
      </c>
      <c r="C213" s="139">
        <v>10</v>
      </c>
      <c r="D213" s="139">
        <v>3</v>
      </c>
      <c r="E213" s="139">
        <v>0</v>
      </c>
      <c r="F213" s="139">
        <v>0</v>
      </c>
      <c r="G213" s="139">
        <v>0</v>
      </c>
      <c r="H213" s="139">
        <v>0</v>
      </c>
      <c r="I213" s="139">
        <v>0</v>
      </c>
      <c r="J213" s="139">
        <v>0</v>
      </c>
      <c r="K213" s="139">
        <v>10</v>
      </c>
      <c r="L213" s="139"/>
      <c r="M213" s="155">
        <v>0</v>
      </c>
      <c r="N213" s="146">
        <f t="shared" si="15"/>
        <v>472</v>
      </c>
      <c r="O213" s="146">
        <f>INDEX(LMI!$G$2:$G$441,MATCH(Race!$A213,LMI!$B$2:$B$441,0))</f>
        <v>330</v>
      </c>
      <c r="P213" s="146">
        <f t="shared" si="14"/>
        <v>314</v>
      </c>
      <c r="Q213" s="146">
        <f t="shared" si="14"/>
        <v>7</v>
      </c>
      <c r="R213" s="146">
        <f t="shared" si="14"/>
        <v>2</v>
      </c>
      <c r="S213" s="146">
        <f t="shared" si="14"/>
        <v>0</v>
      </c>
      <c r="T213" s="146">
        <f t="shared" si="14"/>
        <v>0</v>
      </c>
      <c r="U213" s="146">
        <f t="shared" si="13"/>
        <v>0</v>
      </c>
      <c r="V213" s="146">
        <f t="shared" si="13"/>
        <v>0</v>
      </c>
      <c r="W213" s="146">
        <f t="shared" si="13"/>
        <v>0</v>
      </c>
      <c r="X213" s="146">
        <f t="shared" si="13"/>
        <v>0</v>
      </c>
      <c r="Y213" s="146">
        <f t="shared" si="13"/>
        <v>7</v>
      </c>
      <c r="AA213" s="146">
        <f t="shared" si="16"/>
        <v>0</v>
      </c>
    </row>
    <row r="214" spans="1:27" x14ac:dyDescent="0.3">
      <c r="A214" s="1" t="s">
        <v>219</v>
      </c>
      <c r="B214" s="139">
        <v>215</v>
      </c>
      <c r="C214" s="139">
        <v>371</v>
      </c>
      <c r="D214" s="139">
        <v>0</v>
      </c>
      <c r="E214" s="139">
        <v>0</v>
      </c>
      <c r="F214" s="139">
        <v>0</v>
      </c>
      <c r="G214" s="139">
        <v>2</v>
      </c>
      <c r="H214" s="139">
        <v>0</v>
      </c>
      <c r="I214" s="139">
        <v>0</v>
      </c>
      <c r="J214" s="139">
        <v>5</v>
      </c>
      <c r="K214" s="139">
        <v>19</v>
      </c>
      <c r="L214" s="139"/>
      <c r="M214" s="155">
        <v>23</v>
      </c>
      <c r="N214" s="146">
        <f t="shared" si="15"/>
        <v>612</v>
      </c>
      <c r="O214" s="146">
        <f>INDEX(LMI!$G$2:$G$441,MATCH(Race!$A214,LMI!$B$2:$B$441,0))</f>
        <v>490</v>
      </c>
      <c r="P214" s="146">
        <f t="shared" si="14"/>
        <v>172</v>
      </c>
      <c r="Q214" s="146">
        <f t="shared" si="14"/>
        <v>297</v>
      </c>
      <c r="R214" s="146">
        <f t="shared" si="14"/>
        <v>0</v>
      </c>
      <c r="S214" s="146">
        <f t="shared" si="14"/>
        <v>0</v>
      </c>
      <c r="T214" s="146">
        <f t="shared" si="14"/>
        <v>0</v>
      </c>
      <c r="U214" s="146">
        <f t="shared" si="13"/>
        <v>2</v>
      </c>
      <c r="V214" s="146">
        <f t="shared" si="13"/>
        <v>0</v>
      </c>
      <c r="W214" s="146">
        <f t="shared" si="13"/>
        <v>0</v>
      </c>
      <c r="X214" s="146">
        <f t="shared" si="13"/>
        <v>4</v>
      </c>
      <c r="Y214" s="146">
        <f t="shared" si="13"/>
        <v>15</v>
      </c>
      <c r="AA214" s="146">
        <f t="shared" si="16"/>
        <v>18</v>
      </c>
    </row>
    <row r="215" spans="1:27" x14ac:dyDescent="0.3">
      <c r="A215" s="1" t="s">
        <v>220</v>
      </c>
      <c r="B215" s="139">
        <v>2734</v>
      </c>
      <c r="C215" s="139">
        <v>198</v>
      </c>
      <c r="D215" s="139">
        <v>122</v>
      </c>
      <c r="E215" s="139">
        <v>2</v>
      </c>
      <c r="F215" s="139">
        <v>0</v>
      </c>
      <c r="G215" s="139">
        <v>29</v>
      </c>
      <c r="H215" s="139">
        <v>0</v>
      </c>
      <c r="I215" s="139">
        <v>0</v>
      </c>
      <c r="J215" s="139">
        <v>11</v>
      </c>
      <c r="K215" s="139">
        <v>547</v>
      </c>
      <c r="L215" s="139"/>
      <c r="M215" s="155">
        <v>595</v>
      </c>
      <c r="N215" s="146">
        <f t="shared" si="15"/>
        <v>3643</v>
      </c>
      <c r="O215" s="146">
        <f>INDEX(LMI!$G$2:$G$441,MATCH(Race!$A215,LMI!$B$2:$B$441,0))</f>
        <v>3740</v>
      </c>
      <c r="P215" s="146">
        <f t="shared" si="14"/>
        <v>2807</v>
      </c>
      <c r="Q215" s="146">
        <f t="shared" si="14"/>
        <v>203</v>
      </c>
      <c r="R215" s="146">
        <f t="shared" si="14"/>
        <v>125</v>
      </c>
      <c r="S215" s="146">
        <f t="shared" si="14"/>
        <v>2</v>
      </c>
      <c r="T215" s="146">
        <f t="shared" si="14"/>
        <v>0</v>
      </c>
      <c r="U215" s="146">
        <f t="shared" si="13"/>
        <v>30</v>
      </c>
      <c r="V215" s="146">
        <f t="shared" si="13"/>
        <v>0</v>
      </c>
      <c r="W215" s="146">
        <f t="shared" si="13"/>
        <v>0</v>
      </c>
      <c r="X215" s="146">
        <f t="shared" si="13"/>
        <v>11</v>
      </c>
      <c r="Y215" s="146">
        <f t="shared" si="13"/>
        <v>562</v>
      </c>
      <c r="AA215" s="146">
        <f t="shared" si="16"/>
        <v>611</v>
      </c>
    </row>
    <row r="216" spans="1:27" x14ac:dyDescent="0.3">
      <c r="A216" s="1" t="s">
        <v>221</v>
      </c>
      <c r="B216" s="139">
        <v>34860</v>
      </c>
      <c r="C216" s="139">
        <v>1678</v>
      </c>
      <c r="D216" s="139">
        <v>2329</v>
      </c>
      <c r="E216" s="139">
        <v>19</v>
      </c>
      <c r="F216" s="139">
        <v>0</v>
      </c>
      <c r="G216" s="139">
        <v>47</v>
      </c>
      <c r="H216" s="139">
        <v>0</v>
      </c>
      <c r="I216" s="139">
        <v>436</v>
      </c>
      <c r="J216" s="139">
        <v>226</v>
      </c>
      <c r="K216" s="139">
        <v>1217</v>
      </c>
      <c r="L216" s="139"/>
      <c r="M216" s="155">
        <v>1380</v>
      </c>
      <c r="N216" s="146">
        <f t="shared" si="15"/>
        <v>40812</v>
      </c>
      <c r="O216" s="146">
        <f>INDEX(LMI!$G$2:$G$441,MATCH(Race!$A216,LMI!$B$2:$B$441,0))</f>
        <v>39095</v>
      </c>
      <c r="P216" s="146">
        <f t="shared" si="14"/>
        <v>33393</v>
      </c>
      <c r="Q216" s="146">
        <f t="shared" si="14"/>
        <v>1607</v>
      </c>
      <c r="R216" s="146">
        <f t="shared" si="14"/>
        <v>2231</v>
      </c>
      <c r="S216" s="146">
        <f t="shared" si="14"/>
        <v>18</v>
      </c>
      <c r="T216" s="146">
        <f t="shared" si="14"/>
        <v>0</v>
      </c>
      <c r="U216" s="146">
        <f t="shared" si="13"/>
        <v>45</v>
      </c>
      <c r="V216" s="146">
        <f t="shared" si="13"/>
        <v>0</v>
      </c>
      <c r="W216" s="146">
        <f t="shared" si="13"/>
        <v>418</v>
      </c>
      <c r="X216" s="146">
        <f t="shared" si="13"/>
        <v>216</v>
      </c>
      <c r="Y216" s="146">
        <f t="shared" si="13"/>
        <v>1166</v>
      </c>
      <c r="AA216" s="146">
        <f t="shared" si="16"/>
        <v>1322</v>
      </c>
    </row>
    <row r="217" spans="1:27" x14ac:dyDescent="0.3">
      <c r="A217" s="1" t="s">
        <v>222</v>
      </c>
      <c r="B217" s="139">
        <v>501</v>
      </c>
      <c r="C217" s="139">
        <v>19</v>
      </c>
      <c r="D217" s="139">
        <v>0</v>
      </c>
      <c r="E217" s="139">
        <v>0</v>
      </c>
      <c r="F217" s="139">
        <v>0</v>
      </c>
      <c r="G217" s="139">
        <v>3</v>
      </c>
      <c r="H217" s="139">
        <v>0</v>
      </c>
      <c r="I217" s="139">
        <v>0</v>
      </c>
      <c r="J217" s="139">
        <v>0</v>
      </c>
      <c r="K217" s="139">
        <v>13</v>
      </c>
      <c r="L217" s="139"/>
      <c r="M217" s="155">
        <v>14</v>
      </c>
      <c r="N217" s="146">
        <f t="shared" si="15"/>
        <v>536</v>
      </c>
      <c r="O217" s="146">
        <f>INDEX(LMI!$G$2:$G$441,MATCH(Race!$A217,LMI!$B$2:$B$441,0))</f>
        <v>545</v>
      </c>
      <c r="P217" s="146">
        <f t="shared" si="14"/>
        <v>509</v>
      </c>
      <c r="Q217" s="146">
        <f t="shared" si="14"/>
        <v>19</v>
      </c>
      <c r="R217" s="146">
        <f t="shared" si="14"/>
        <v>0</v>
      </c>
      <c r="S217" s="146">
        <f t="shared" si="14"/>
        <v>0</v>
      </c>
      <c r="T217" s="146">
        <f t="shared" si="14"/>
        <v>0</v>
      </c>
      <c r="U217" s="146">
        <f t="shared" si="13"/>
        <v>3</v>
      </c>
      <c r="V217" s="146">
        <f t="shared" si="13"/>
        <v>0</v>
      </c>
      <c r="W217" s="146">
        <f t="shared" si="13"/>
        <v>0</v>
      </c>
      <c r="X217" s="146">
        <f t="shared" si="13"/>
        <v>0</v>
      </c>
      <c r="Y217" s="146">
        <f t="shared" si="13"/>
        <v>13</v>
      </c>
      <c r="AA217" s="146">
        <f t="shared" si="16"/>
        <v>14</v>
      </c>
    </row>
    <row r="218" spans="1:27" x14ac:dyDescent="0.3">
      <c r="A218" s="1" t="s">
        <v>223</v>
      </c>
      <c r="B218" s="139">
        <v>451</v>
      </c>
      <c r="C218" s="139">
        <v>29</v>
      </c>
      <c r="D218" s="139">
        <v>0</v>
      </c>
      <c r="E218" s="139">
        <v>0</v>
      </c>
      <c r="F218" s="139">
        <v>0</v>
      </c>
      <c r="G218" s="139">
        <v>5</v>
      </c>
      <c r="H218" s="139">
        <v>0</v>
      </c>
      <c r="I218" s="139">
        <v>9</v>
      </c>
      <c r="J218" s="139">
        <v>1</v>
      </c>
      <c r="K218" s="139">
        <v>8</v>
      </c>
      <c r="L218" s="139"/>
      <c r="M218" s="155">
        <v>0</v>
      </c>
      <c r="N218" s="146">
        <f t="shared" si="15"/>
        <v>503</v>
      </c>
      <c r="O218" s="146">
        <f>INDEX(LMI!$G$2:$G$441,MATCH(Race!$A218,LMI!$B$2:$B$441,0))</f>
        <v>450</v>
      </c>
      <c r="P218" s="146">
        <f t="shared" si="14"/>
        <v>403</v>
      </c>
      <c r="Q218" s="146">
        <f t="shared" si="14"/>
        <v>26</v>
      </c>
      <c r="R218" s="146">
        <f t="shared" si="14"/>
        <v>0</v>
      </c>
      <c r="S218" s="146">
        <f t="shared" si="14"/>
        <v>0</v>
      </c>
      <c r="T218" s="146">
        <f t="shared" si="14"/>
        <v>0</v>
      </c>
      <c r="U218" s="146">
        <f t="shared" si="13"/>
        <v>4</v>
      </c>
      <c r="V218" s="146">
        <f t="shared" si="13"/>
        <v>0</v>
      </c>
      <c r="W218" s="146">
        <f t="shared" si="13"/>
        <v>8</v>
      </c>
      <c r="X218" s="146">
        <f t="shared" si="13"/>
        <v>1</v>
      </c>
      <c r="Y218" s="146">
        <f t="shared" si="13"/>
        <v>7</v>
      </c>
      <c r="AA218" s="146">
        <f t="shared" si="16"/>
        <v>0</v>
      </c>
    </row>
    <row r="219" spans="1:27" x14ac:dyDescent="0.3">
      <c r="A219" s="1" t="s">
        <v>224</v>
      </c>
      <c r="B219" s="139">
        <v>1097</v>
      </c>
      <c r="C219" s="139">
        <v>31</v>
      </c>
      <c r="D219" s="139">
        <v>19</v>
      </c>
      <c r="E219" s="139">
        <v>0</v>
      </c>
      <c r="F219" s="139">
        <v>0</v>
      </c>
      <c r="G219" s="139">
        <v>0</v>
      </c>
      <c r="H219" s="139">
        <v>0</v>
      </c>
      <c r="I219" s="139">
        <v>0</v>
      </c>
      <c r="J219" s="139">
        <v>20</v>
      </c>
      <c r="K219" s="139">
        <v>12</v>
      </c>
      <c r="L219" s="139"/>
      <c r="M219" s="155">
        <v>8</v>
      </c>
      <c r="N219" s="146">
        <f t="shared" si="15"/>
        <v>1179</v>
      </c>
      <c r="O219" s="146">
        <f>INDEX(LMI!$G$2:$G$441,MATCH(Race!$A219,LMI!$B$2:$B$441,0))</f>
        <v>1530</v>
      </c>
      <c r="P219" s="146">
        <f t="shared" si="14"/>
        <v>1424</v>
      </c>
      <c r="Q219" s="146">
        <f t="shared" si="14"/>
        <v>40</v>
      </c>
      <c r="R219" s="146">
        <f t="shared" si="14"/>
        <v>25</v>
      </c>
      <c r="S219" s="146">
        <f t="shared" si="14"/>
        <v>0</v>
      </c>
      <c r="T219" s="146">
        <f t="shared" si="14"/>
        <v>0</v>
      </c>
      <c r="U219" s="146">
        <f t="shared" si="13"/>
        <v>0</v>
      </c>
      <c r="V219" s="146">
        <f t="shared" si="13"/>
        <v>0</v>
      </c>
      <c r="W219" s="146">
        <f t="shared" si="13"/>
        <v>0</v>
      </c>
      <c r="X219" s="146">
        <f t="shared" si="13"/>
        <v>26</v>
      </c>
      <c r="Y219" s="146">
        <f t="shared" si="13"/>
        <v>16</v>
      </c>
      <c r="AA219" s="146">
        <f t="shared" si="16"/>
        <v>10</v>
      </c>
    </row>
    <row r="220" spans="1:27" x14ac:dyDescent="0.3">
      <c r="A220" s="1" t="s">
        <v>225</v>
      </c>
      <c r="B220" s="139">
        <v>10147</v>
      </c>
      <c r="C220" s="139">
        <v>4559</v>
      </c>
      <c r="D220" s="139">
        <v>380</v>
      </c>
      <c r="E220" s="139">
        <v>10</v>
      </c>
      <c r="F220" s="139">
        <v>0</v>
      </c>
      <c r="G220" s="139">
        <v>150</v>
      </c>
      <c r="H220" s="139">
        <v>0</v>
      </c>
      <c r="I220" s="139">
        <v>55</v>
      </c>
      <c r="J220" s="139">
        <v>422</v>
      </c>
      <c r="K220" s="139">
        <v>1875</v>
      </c>
      <c r="L220" s="139"/>
      <c r="M220" s="155">
        <v>1718</v>
      </c>
      <c r="N220" s="146">
        <f t="shared" si="15"/>
        <v>17598</v>
      </c>
      <c r="O220" s="146">
        <f>INDEX(LMI!$G$2:$G$441,MATCH(Race!$A220,LMI!$B$2:$B$441,0))</f>
        <v>16715</v>
      </c>
      <c r="P220" s="146">
        <f t="shared" si="14"/>
        <v>9638</v>
      </c>
      <c r="Q220" s="146">
        <f t="shared" si="14"/>
        <v>4330</v>
      </c>
      <c r="R220" s="146">
        <f t="shared" si="14"/>
        <v>361</v>
      </c>
      <c r="S220" s="146">
        <f t="shared" si="14"/>
        <v>9</v>
      </c>
      <c r="T220" s="146">
        <f t="shared" si="14"/>
        <v>0</v>
      </c>
      <c r="U220" s="146">
        <f t="shared" ref="U220:Y270" si="17">ROUND(($O220/$N220)*G220,0)</f>
        <v>142</v>
      </c>
      <c r="V220" s="146">
        <f t="shared" si="17"/>
        <v>0</v>
      </c>
      <c r="W220" s="146">
        <f t="shared" si="17"/>
        <v>52</v>
      </c>
      <c r="X220" s="146">
        <f t="shared" si="17"/>
        <v>401</v>
      </c>
      <c r="Y220" s="146">
        <f t="shared" si="17"/>
        <v>1781</v>
      </c>
      <c r="AA220" s="146">
        <f t="shared" si="16"/>
        <v>1632</v>
      </c>
    </row>
    <row r="221" spans="1:27" x14ac:dyDescent="0.3">
      <c r="A221" s="1" t="s">
        <v>226</v>
      </c>
      <c r="B221" s="139">
        <v>1267</v>
      </c>
      <c r="C221" s="139">
        <v>26</v>
      </c>
      <c r="D221" s="139">
        <v>0</v>
      </c>
      <c r="E221" s="139">
        <v>0</v>
      </c>
      <c r="F221" s="139">
        <v>0</v>
      </c>
      <c r="G221" s="139">
        <v>15</v>
      </c>
      <c r="H221" s="139">
        <v>0</v>
      </c>
      <c r="I221" s="139">
        <v>6</v>
      </c>
      <c r="J221" s="139">
        <v>9</v>
      </c>
      <c r="K221" s="139">
        <v>62</v>
      </c>
      <c r="L221" s="139"/>
      <c r="M221" s="155">
        <v>92</v>
      </c>
      <c r="N221" s="146">
        <f t="shared" si="15"/>
        <v>1385</v>
      </c>
      <c r="O221" s="146">
        <f>INDEX(LMI!$G$2:$G$441,MATCH(Race!$A221,LMI!$B$2:$B$441,0))</f>
        <v>1550</v>
      </c>
      <c r="P221" s="146">
        <f t="shared" ref="P221:T271" si="18">ROUND(($O221/$N221)*B221,0)</f>
        <v>1418</v>
      </c>
      <c r="Q221" s="146">
        <f t="shared" si="18"/>
        <v>29</v>
      </c>
      <c r="R221" s="146">
        <f t="shared" si="18"/>
        <v>0</v>
      </c>
      <c r="S221" s="146">
        <f t="shared" si="18"/>
        <v>0</v>
      </c>
      <c r="T221" s="146">
        <f t="shared" si="18"/>
        <v>0</v>
      </c>
      <c r="U221" s="146">
        <f t="shared" si="17"/>
        <v>17</v>
      </c>
      <c r="V221" s="146">
        <f t="shared" si="17"/>
        <v>0</v>
      </c>
      <c r="W221" s="146">
        <f t="shared" si="17"/>
        <v>7</v>
      </c>
      <c r="X221" s="146">
        <f t="shared" si="17"/>
        <v>10</v>
      </c>
      <c r="Y221" s="146">
        <f t="shared" si="17"/>
        <v>69</v>
      </c>
      <c r="AA221" s="146">
        <f t="shared" si="16"/>
        <v>103</v>
      </c>
    </row>
    <row r="222" spans="1:27" x14ac:dyDescent="0.3">
      <c r="A222" s="1" t="s">
        <v>227</v>
      </c>
      <c r="B222" s="139">
        <v>178</v>
      </c>
      <c r="C222" s="139">
        <v>372</v>
      </c>
      <c r="D222" s="139">
        <v>0</v>
      </c>
      <c r="E222" s="139">
        <v>0</v>
      </c>
      <c r="F222" s="139">
        <v>0</v>
      </c>
      <c r="G222" s="139">
        <v>0</v>
      </c>
      <c r="H222" s="139">
        <v>0</v>
      </c>
      <c r="I222" s="139">
        <v>0</v>
      </c>
      <c r="J222" s="139">
        <v>8</v>
      </c>
      <c r="K222" s="139">
        <v>2</v>
      </c>
      <c r="L222" s="139"/>
      <c r="M222" s="155">
        <v>3</v>
      </c>
      <c r="N222" s="146">
        <f t="shared" si="15"/>
        <v>560</v>
      </c>
      <c r="O222" s="146">
        <f>INDEX(LMI!$G$2:$G$441,MATCH(Race!$A222,LMI!$B$2:$B$441,0))</f>
        <v>390</v>
      </c>
      <c r="P222" s="146">
        <f t="shared" si="18"/>
        <v>124</v>
      </c>
      <c r="Q222" s="146">
        <f t="shared" si="18"/>
        <v>259</v>
      </c>
      <c r="R222" s="146">
        <f t="shared" si="18"/>
        <v>0</v>
      </c>
      <c r="S222" s="146">
        <f t="shared" si="18"/>
        <v>0</v>
      </c>
      <c r="T222" s="146">
        <f t="shared" si="18"/>
        <v>0</v>
      </c>
      <c r="U222" s="146">
        <f t="shared" si="17"/>
        <v>0</v>
      </c>
      <c r="V222" s="146">
        <f t="shared" si="17"/>
        <v>0</v>
      </c>
      <c r="W222" s="146">
        <f t="shared" si="17"/>
        <v>0</v>
      </c>
      <c r="X222" s="146">
        <f t="shared" si="17"/>
        <v>6</v>
      </c>
      <c r="Y222" s="146">
        <f t="shared" si="17"/>
        <v>1</v>
      </c>
      <c r="AA222" s="146">
        <f t="shared" si="16"/>
        <v>2</v>
      </c>
    </row>
    <row r="223" spans="1:27" x14ac:dyDescent="0.3">
      <c r="A223" s="1" t="s">
        <v>228</v>
      </c>
      <c r="B223" s="139">
        <v>1247</v>
      </c>
      <c r="C223" s="139">
        <v>38</v>
      </c>
      <c r="D223" s="139">
        <v>4</v>
      </c>
      <c r="E223" s="139">
        <v>0</v>
      </c>
      <c r="F223" s="139">
        <v>0</v>
      </c>
      <c r="G223" s="139">
        <v>19</v>
      </c>
      <c r="H223" s="139">
        <v>0</v>
      </c>
      <c r="I223" s="139">
        <v>5</v>
      </c>
      <c r="J223" s="139">
        <v>5</v>
      </c>
      <c r="K223" s="139">
        <v>53</v>
      </c>
      <c r="L223" s="139"/>
      <c r="M223" s="155">
        <v>35</v>
      </c>
      <c r="N223" s="146">
        <f t="shared" si="15"/>
        <v>1371</v>
      </c>
      <c r="O223" s="146">
        <f>INDEX(LMI!$G$2:$G$441,MATCH(Race!$A223,LMI!$B$2:$B$441,0))</f>
        <v>1645</v>
      </c>
      <c r="P223" s="146">
        <f t="shared" si="18"/>
        <v>1496</v>
      </c>
      <c r="Q223" s="146">
        <f t="shared" si="18"/>
        <v>46</v>
      </c>
      <c r="R223" s="146">
        <f t="shared" si="18"/>
        <v>5</v>
      </c>
      <c r="S223" s="146">
        <f t="shared" si="18"/>
        <v>0</v>
      </c>
      <c r="T223" s="146">
        <f t="shared" si="18"/>
        <v>0</v>
      </c>
      <c r="U223" s="146">
        <f t="shared" si="17"/>
        <v>23</v>
      </c>
      <c r="V223" s="146">
        <f t="shared" si="17"/>
        <v>0</v>
      </c>
      <c r="W223" s="146">
        <f t="shared" si="17"/>
        <v>6</v>
      </c>
      <c r="X223" s="146">
        <f t="shared" si="17"/>
        <v>6</v>
      </c>
      <c r="Y223" s="146">
        <f t="shared" si="17"/>
        <v>64</v>
      </c>
      <c r="AA223" s="146">
        <f t="shared" si="16"/>
        <v>42</v>
      </c>
    </row>
    <row r="224" spans="1:27" x14ac:dyDescent="0.3">
      <c r="A224" s="1" t="s">
        <v>229</v>
      </c>
      <c r="B224" s="139">
        <v>1580</v>
      </c>
      <c r="C224" s="139">
        <v>4</v>
      </c>
      <c r="D224" s="139">
        <v>5</v>
      </c>
      <c r="E224" s="139">
        <v>0</v>
      </c>
      <c r="F224" s="139">
        <v>0</v>
      </c>
      <c r="G224" s="139">
        <v>20</v>
      </c>
      <c r="H224" s="139">
        <v>0</v>
      </c>
      <c r="I224" s="139">
        <v>6</v>
      </c>
      <c r="J224" s="139">
        <v>0</v>
      </c>
      <c r="K224" s="139">
        <v>16</v>
      </c>
      <c r="L224" s="139"/>
      <c r="M224" s="155">
        <v>22</v>
      </c>
      <c r="N224" s="146">
        <f t="shared" si="15"/>
        <v>1631</v>
      </c>
      <c r="O224" s="146">
        <f>INDEX(LMI!$G$2:$G$441,MATCH(Race!$A224,LMI!$B$2:$B$441,0))</f>
        <v>1235</v>
      </c>
      <c r="P224" s="146">
        <f t="shared" si="18"/>
        <v>1196</v>
      </c>
      <c r="Q224" s="146">
        <f t="shared" si="18"/>
        <v>3</v>
      </c>
      <c r="R224" s="146">
        <f t="shared" si="18"/>
        <v>4</v>
      </c>
      <c r="S224" s="146">
        <f t="shared" si="18"/>
        <v>0</v>
      </c>
      <c r="T224" s="146">
        <f t="shared" si="18"/>
        <v>0</v>
      </c>
      <c r="U224" s="146">
        <f t="shared" si="17"/>
        <v>15</v>
      </c>
      <c r="V224" s="146">
        <f t="shared" si="17"/>
        <v>0</v>
      </c>
      <c r="W224" s="146">
        <f t="shared" si="17"/>
        <v>5</v>
      </c>
      <c r="X224" s="146">
        <f t="shared" si="17"/>
        <v>0</v>
      </c>
      <c r="Y224" s="146">
        <f t="shared" si="17"/>
        <v>12</v>
      </c>
      <c r="AA224" s="146">
        <f t="shared" si="16"/>
        <v>17</v>
      </c>
    </row>
    <row r="225" spans="1:27" x14ac:dyDescent="0.3">
      <c r="A225" s="1" t="s">
        <v>230</v>
      </c>
      <c r="B225" s="139">
        <v>6637</v>
      </c>
      <c r="C225" s="139">
        <v>41</v>
      </c>
      <c r="D225" s="139">
        <v>102</v>
      </c>
      <c r="E225" s="139">
        <v>7</v>
      </c>
      <c r="F225" s="139">
        <v>0</v>
      </c>
      <c r="G225" s="139">
        <v>34</v>
      </c>
      <c r="H225" s="139">
        <v>0</v>
      </c>
      <c r="I225" s="139">
        <v>57</v>
      </c>
      <c r="J225" s="139">
        <v>0</v>
      </c>
      <c r="K225" s="139">
        <v>82</v>
      </c>
      <c r="L225" s="139"/>
      <c r="M225" s="155">
        <v>174</v>
      </c>
      <c r="N225" s="146">
        <f t="shared" si="15"/>
        <v>6960</v>
      </c>
      <c r="O225" s="146">
        <f>INDEX(LMI!$G$2:$G$441,MATCH(Race!$A225,LMI!$B$2:$B$441,0))</f>
        <v>6860</v>
      </c>
      <c r="P225" s="146">
        <f t="shared" si="18"/>
        <v>6542</v>
      </c>
      <c r="Q225" s="146">
        <f t="shared" si="18"/>
        <v>40</v>
      </c>
      <c r="R225" s="146">
        <f t="shared" si="18"/>
        <v>101</v>
      </c>
      <c r="S225" s="146">
        <f t="shared" si="18"/>
        <v>7</v>
      </c>
      <c r="T225" s="146">
        <f t="shared" si="18"/>
        <v>0</v>
      </c>
      <c r="U225" s="146">
        <f t="shared" si="17"/>
        <v>34</v>
      </c>
      <c r="V225" s="146">
        <f t="shared" si="17"/>
        <v>0</v>
      </c>
      <c r="W225" s="146">
        <f t="shared" si="17"/>
        <v>56</v>
      </c>
      <c r="X225" s="146">
        <f t="shared" si="17"/>
        <v>0</v>
      </c>
      <c r="Y225" s="146">
        <f t="shared" si="17"/>
        <v>81</v>
      </c>
      <c r="AA225" s="146">
        <f t="shared" si="16"/>
        <v>172</v>
      </c>
    </row>
    <row r="226" spans="1:27" x14ac:dyDescent="0.3">
      <c r="A226" s="1" t="s">
        <v>231</v>
      </c>
      <c r="B226" s="139">
        <v>13427</v>
      </c>
      <c r="C226" s="139">
        <v>431</v>
      </c>
      <c r="D226" s="139">
        <v>79</v>
      </c>
      <c r="E226" s="139">
        <v>101</v>
      </c>
      <c r="F226" s="139">
        <v>45</v>
      </c>
      <c r="G226" s="139">
        <v>194</v>
      </c>
      <c r="H226" s="139">
        <v>0</v>
      </c>
      <c r="I226" s="139">
        <v>84</v>
      </c>
      <c r="J226" s="139">
        <v>462</v>
      </c>
      <c r="K226" s="139">
        <v>708</v>
      </c>
      <c r="L226" s="139"/>
      <c r="M226" s="155">
        <v>1181</v>
      </c>
      <c r="N226" s="146">
        <f t="shared" si="15"/>
        <v>15531</v>
      </c>
      <c r="O226" s="146">
        <f>INDEX(LMI!$G$2:$G$441,MATCH(Race!$A226,LMI!$B$2:$B$441,0))</f>
        <v>14040</v>
      </c>
      <c r="P226" s="146">
        <f t="shared" si="18"/>
        <v>12138</v>
      </c>
      <c r="Q226" s="146">
        <f t="shared" si="18"/>
        <v>390</v>
      </c>
      <c r="R226" s="146">
        <f t="shared" si="18"/>
        <v>71</v>
      </c>
      <c r="S226" s="146">
        <f t="shared" si="18"/>
        <v>91</v>
      </c>
      <c r="T226" s="146">
        <f t="shared" si="18"/>
        <v>41</v>
      </c>
      <c r="U226" s="146">
        <f t="shared" si="17"/>
        <v>175</v>
      </c>
      <c r="V226" s="146">
        <f t="shared" si="17"/>
        <v>0</v>
      </c>
      <c r="W226" s="146">
        <f t="shared" si="17"/>
        <v>76</v>
      </c>
      <c r="X226" s="146">
        <f t="shared" si="17"/>
        <v>418</v>
      </c>
      <c r="Y226" s="146">
        <f t="shared" si="17"/>
        <v>640</v>
      </c>
      <c r="AA226" s="146">
        <f t="shared" si="16"/>
        <v>1068</v>
      </c>
    </row>
    <row r="227" spans="1:27" x14ac:dyDescent="0.3">
      <c r="A227" s="1" t="s">
        <v>232</v>
      </c>
      <c r="B227" s="139">
        <v>1870</v>
      </c>
      <c r="C227" s="139">
        <v>103</v>
      </c>
      <c r="D227" s="139">
        <v>6</v>
      </c>
      <c r="E227" s="139">
        <v>0</v>
      </c>
      <c r="F227" s="139">
        <v>0</v>
      </c>
      <c r="G227" s="139">
        <v>27</v>
      </c>
      <c r="H227" s="139">
        <v>0</v>
      </c>
      <c r="I227" s="139">
        <v>0</v>
      </c>
      <c r="J227" s="139">
        <v>21</v>
      </c>
      <c r="K227" s="139">
        <v>58</v>
      </c>
      <c r="L227" s="139"/>
      <c r="M227" s="155">
        <v>60</v>
      </c>
      <c r="N227" s="146">
        <f t="shared" si="15"/>
        <v>2085</v>
      </c>
      <c r="O227" s="146">
        <f>INDEX(LMI!$G$2:$G$441,MATCH(Race!$A227,LMI!$B$2:$B$441,0))</f>
        <v>2350</v>
      </c>
      <c r="P227" s="146">
        <f t="shared" si="18"/>
        <v>2108</v>
      </c>
      <c r="Q227" s="146">
        <f t="shared" si="18"/>
        <v>116</v>
      </c>
      <c r="R227" s="146">
        <f t="shared" si="18"/>
        <v>7</v>
      </c>
      <c r="S227" s="146">
        <f t="shared" si="18"/>
        <v>0</v>
      </c>
      <c r="T227" s="146">
        <f t="shared" si="18"/>
        <v>0</v>
      </c>
      <c r="U227" s="146">
        <f t="shared" si="17"/>
        <v>30</v>
      </c>
      <c r="V227" s="146">
        <f t="shared" si="17"/>
        <v>0</v>
      </c>
      <c r="W227" s="146">
        <f t="shared" si="17"/>
        <v>0</v>
      </c>
      <c r="X227" s="146">
        <f t="shared" si="17"/>
        <v>24</v>
      </c>
      <c r="Y227" s="146">
        <f t="shared" si="17"/>
        <v>65</v>
      </c>
      <c r="AA227" s="146">
        <f t="shared" si="16"/>
        <v>68</v>
      </c>
    </row>
    <row r="228" spans="1:27" x14ac:dyDescent="0.3">
      <c r="A228" s="1" t="s">
        <v>233</v>
      </c>
      <c r="B228" s="139">
        <v>1569</v>
      </c>
      <c r="C228" s="139">
        <v>10</v>
      </c>
      <c r="D228" s="139">
        <v>0</v>
      </c>
      <c r="E228" s="139">
        <v>3</v>
      </c>
      <c r="F228" s="139">
        <v>0</v>
      </c>
      <c r="G228" s="139">
        <v>23</v>
      </c>
      <c r="H228" s="139">
        <v>0</v>
      </c>
      <c r="I228" s="139">
        <v>0</v>
      </c>
      <c r="J228" s="139">
        <v>6</v>
      </c>
      <c r="K228" s="139">
        <v>8</v>
      </c>
      <c r="L228" s="139"/>
      <c r="M228" s="155">
        <v>4</v>
      </c>
      <c r="N228" s="146">
        <f t="shared" si="15"/>
        <v>1619</v>
      </c>
      <c r="O228" s="146">
        <f>INDEX(LMI!$G$2:$G$441,MATCH(Race!$A228,LMI!$B$2:$B$441,0))</f>
        <v>1930</v>
      </c>
      <c r="P228" s="146">
        <f t="shared" si="18"/>
        <v>1870</v>
      </c>
      <c r="Q228" s="146">
        <f t="shared" si="18"/>
        <v>12</v>
      </c>
      <c r="R228" s="146">
        <f t="shared" si="18"/>
        <v>0</v>
      </c>
      <c r="S228" s="146">
        <f t="shared" si="18"/>
        <v>4</v>
      </c>
      <c r="T228" s="146">
        <f t="shared" si="18"/>
        <v>0</v>
      </c>
      <c r="U228" s="146">
        <f t="shared" si="17"/>
        <v>27</v>
      </c>
      <c r="V228" s="146">
        <f t="shared" si="17"/>
        <v>0</v>
      </c>
      <c r="W228" s="146">
        <f t="shared" si="17"/>
        <v>0</v>
      </c>
      <c r="X228" s="146">
        <f t="shared" si="17"/>
        <v>7</v>
      </c>
      <c r="Y228" s="146">
        <f t="shared" si="17"/>
        <v>10</v>
      </c>
      <c r="AA228" s="146">
        <f t="shared" si="16"/>
        <v>5</v>
      </c>
    </row>
    <row r="229" spans="1:27" x14ac:dyDescent="0.3">
      <c r="A229" s="1" t="s">
        <v>234</v>
      </c>
      <c r="B229" s="139">
        <v>255</v>
      </c>
      <c r="C229" s="139">
        <v>95</v>
      </c>
      <c r="D229" s="139">
        <v>0</v>
      </c>
      <c r="E229" s="139">
        <v>0</v>
      </c>
      <c r="F229" s="139">
        <v>0</v>
      </c>
      <c r="G229" s="139">
        <v>0</v>
      </c>
      <c r="H229" s="139">
        <v>0</v>
      </c>
      <c r="I229" s="139">
        <v>0</v>
      </c>
      <c r="J229" s="139">
        <v>2</v>
      </c>
      <c r="K229" s="139">
        <v>0</v>
      </c>
      <c r="L229" s="139"/>
      <c r="M229" s="155">
        <v>10</v>
      </c>
      <c r="N229" s="146">
        <f t="shared" si="15"/>
        <v>352</v>
      </c>
      <c r="O229" s="146">
        <f>INDEX(LMI!$G$2:$G$441,MATCH(Race!$A229,LMI!$B$2:$B$441,0))</f>
        <v>430</v>
      </c>
      <c r="P229" s="146">
        <f t="shared" si="18"/>
        <v>312</v>
      </c>
      <c r="Q229" s="146">
        <f t="shared" si="18"/>
        <v>116</v>
      </c>
      <c r="R229" s="146">
        <f t="shared" si="18"/>
        <v>0</v>
      </c>
      <c r="S229" s="146">
        <f t="shared" si="18"/>
        <v>0</v>
      </c>
      <c r="T229" s="146">
        <f t="shared" si="18"/>
        <v>0</v>
      </c>
      <c r="U229" s="146">
        <f t="shared" si="17"/>
        <v>0</v>
      </c>
      <c r="V229" s="146">
        <f t="shared" si="17"/>
        <v>0</v>
      </c>
      <c r="W229" s="146">
        <f t="shared" si="17"/>
        <v>0</v>
      </c>
      <c r="X229" s="146">
        <f t="shared" si="17"/>
        <v>2</v>
      </c>
      <c r="Y229" s="146">
        <f t="shared" si="17"/>
        <v>0</v>
      </c>
      <c r="AA229" s="146">
        <f t="shared" si="16"/>
        <v>12</v>
      </c>
    </row>
    <row r="230" spans="1:27" x14ac:dyDescent="0.3">
      <c r="A230" s="1" t="s">
        <v>235</v>
      </c>
      <c r="B230" s="139">
        <v>1317</v>
      </c>
      <c r="C230" s="139">
        <v>497</v>
      </c>
      <c r="D230" s="139">
        <v>0</v>
      </c>
      <c r="E230" s="139">
        <v>0</v>
      </c>
      <c r="F230" s="139">
        <v>0</v>
      </c>
      <c r="G230" s="139">
        <v>1</v>
      </c>
      <c r="H230" s="139">
        <v>0</v>
      </c>
      <c r="I230" s="139">
        <v>1</v>
      </c>
      <c r="J230" s="139">
        <v>25</v>
      </c>
      <c r="K230" s="139">
        <v>143</v>
      </c>
      <c r="L230" s="139"/>
      <c r="M230" s="155">
        <v>80</v>
      </c>
      <c r="N230" s="146">
        <f t="shared" si="15"/>
        <v>1984</v>
      </c>
      <c r="O230" s="146">
        <f>INDEX(LMI!$G$2:$G$441,MATCH(Race!$A230,LMI!$B$2:$B$441,0))</f>
        <v>2110</v>
      </c>
      <c r="P230" s="146">
        <f t="shared" si="18"/>
        <v>1401</v>
      </c>
      <c r="Q230" s="146">
        <f t="shared" si="18"/>
        <v>529</v>
      </c>
      <c r="R230" s="146">
        <f t="shared" si="18"/>
        <v>0</v>
      </c>
      <c r="S230" s="146">
        <f t="shared" si="18"/>
        <v>0</v>
      </c>
      <c r="T230" s="146">
        <f t="shared" si="18"/>
        <v>0</v>
      </c>
      <c r="U230" s="146">
        <f t="shared" si="17"/>
        <v>1</v>
      </c>
      <c r="V230" s="146">
        <f t="shared" si="17"/>
        <v>0</v>
      </c>
      <c r="W230" s="146">
        <f t="shared" si="17"/>
        <v>1</v>
      </c>
      <c r="X230" s="146">
        <f t="shared" si="17"/>
        <v>27</v>
      </c>
      <c r="Y230" s="146">
        <f t="shared" si="17"/>
        <v>152</v>
      </c>
      <c r="AA230" s="146">
        <f t="shared" si="16"/>
        <v>85</v>
      </c>
    </row>
    <row r="231" spans="1:27" x14ac:dyDescent="0.3">
      <c r="A231" s="1" t="s">
        <v>236</v>
      </c>
      <c r="B231" s="139">
        <v>5003</v>
      </c>
      <c r="C231" s="139">
        <v>526</v>
      </c>
      <c r="D231" s="139">
        <v>7</v>
      </c>
      <c r="E231" s="139">
        <v>0</v>
      </c>
      <c r="F231" s="139">
        <v>0</v>
      </c>
      <c r="G231" s="139">
        <v>12</v>
      </c>
      <c r="H231" s="139">
        <v>0</v>
      </c>
      <c r="I231" s="139">
        <v>0</v>
      </c>
      <c r="J231" s="139">
        <v>291</v>
      </c>
      <c r="K231" s="139">
        <v>182</v>
      </c>
      <c r="L231" s="139"/>
      <c r="M231" s="155">
        <v>52</v>
      </c>
      <c r="N231" s="146">
        <f t="shared" si="15"/>
        <v>6021</v>
      </c>
      <c r="O231" s="146">
        <f>INDEX(LMI!$G$2:$G$441,MATCH(Race!$A231,LMI!$B$2:$B$441,0))</f>
        <v>6035</v>
      </c>
      <c r="P231" s="146">
        <f t="shared" si="18"/>
        <v>5015</v>
      </c>
      <c r="Q231" s="146">
        <f t="shared" si="18"/>
        <v>527</v>
      </c>
      <c r="R231" s="146">
        <f t="shared" si="18"/>
        <v>7</v>
      </c>
      <c r="S231" s="146">
        <f t="shared" si="18"/>
        <v>0</v>
      </c>
      <c r="T231" s="146">
        <f t="shared" si="18"/>
        <v>0</v>
      </c>
      <c r="U231" s="146">
        <f t="shared" si="17"/>
        <v>12</v>
      </c>
      <c r="V231" s="146">
        <f t="shared" si="17"/>
        <v>0</v>
      </c>
      <c r="W231" s="146">
        <f t="shared" si="17"/>
        <v>0</v>
      </c>
      <c r="X231" s="146">
        <f t="shared" si="17"/>
        <v>292</v>
      </c>
      <c r="Y231" s="146">
        <f t="shared" si="17"/>
        <v>182</v>
      </c>
      <c r="AA231" s="146">
        <f t="shared" si="16"/>
        <v>52</v>
      </c>
    </row>
    <row r="232" spans="1:27" x14ac:dyDescent="0.3">
      <c r="A232" s="1" t="s">
        <v>237</v>
      </c>
      <c r="B232" s="139">
        <v>4048</v>
      </c>
      <c r="C232" s="139">
        <v>77</v>
      </c>
      <c r="D232" s="139">
        <v>86</v>
      </c>
      <c r="E232" s="139">
        <v>0</v>
      </c>
      <c r="F232" s="139">
        <v>0</v>
      </c>
      <c r="G232" s="139">
        <v>37</v>
      </c>
      <c r="H232" s="139">
        <v>0</v>
      </c>
      <c r="I232" s="139">
        <v>38</v>
      </c>
      <c r="J232" s="139">
        <v>8</v>
      </c>
      <c r="K232" s="139">
        <v>61</v>
      </c>
      <c r="L232" s="139"/>
      <c r="M232" s="155">
        <v>80</v>
      </c>
      <c r="N232" s="146">
        <f t="shared" si="15"/>
        <v>4355</v>
      </c>
      <c r="O232" s="146">
        <f>INDEX(LMI!$G$2:$G$441,MATCH(Race!$A232,LMI!$B$2:$B$441,0))</f>
        <v>3660</v>
      </c>
      <c r="P232" s="146">
        <f t="shared" si="18"/>
        <v>3402</v>
      </c>
      <c r="Q232" s="146">
        <f t="shared" si="18"/>
        <v>65</v>
      </c>
      <c r="R232" s="146">
        <f t="shared" si="18"/>
        <v>72</v>
      </c>
      <c r="S232" s="146">
        <f t="shared" si="18"/>
        <v>0</v>
      </c>
      <c r="T232" s="146">
        <f t="shared" si="18"/>
        <v>0</v>
      </c>
      <c r="U232" s="146">
        <f t="shared" si="17"/>
        <v>31</v>
      </c>
      <c r="V232" s="146">
        <f t="shared" si="17"/>
        <v>0</v>
      </c>
      <c r="W232" s="146">
        <f t="shared" si="17"/>
        <v>32</v>
      </c>
      <c r="X232" s="146">
        <f t="shared" si="17"/>
        <v>7</v>
      </c>
      <c r="Y232" s="146">
        <f t="shared" si="17"/>
        <v>51</v>
      </c>
      <c r="AA232" s="146">
        <f t="shared" si="16"/>
        <v>67</v>
      </c>
    </row>
    <row r="233" spans="1:27" x14ac:dyDescent="0.3">
      <c r="A233" s="1" t="s">
        <v>238</v>
      </c>
      <c r="B233" s="139">
        <v>9508</v>
      </c>
      <c r="C233" s="139">
        <v>1330</v>
      </c>
      <c r="D233" s="139">
        <v>19</v>
      </c>
      <c r="E233" s="139">
        <v>33</v>
      </c>
      <c r="F233" s="139">
        <v>0</v>
      </c>
      <c r="G233" s="139">
        <v>195</v>
      </c>
      <c r="H233" s="139">
        <v>0</v>
      </c>
      <c r="I233" s="139">
        <v>0</v>
      </c>
      <c r="J233" s="139">
        <v>39</v>
      </c>
      <c r="K233" s="139">
        <v>681</v>
      </c>
      <c r="L233" s="139"/>
      <c r="M233" s="155">
        <v>431</v>
      </c>
      <c r="N233" s="146">
        <f t="shared" si="15"/>
        <v>11805</v>
      </c>
      <c r="O233" s="146" t="e">
        <f>INDEX(LMI!$G$2:$G$441,MATCH(Race!$A233,LMI!$B$2:$B$441,0))</f>
        <v>#N/A</v>
      </c>
      <c r="P233" s="146" t="e">
        <f t="shared" si="18"/>
        <v>#N/A</v>
      </c>
      <c r="Q233" s="146" t="e">
        <f t="shared" si="18"/>
        <v>#N/A</v>
      </c>
      <c r="R233" s="146" t="e">
        <f t="shared" si="18"/>
        <v>#N/A</v>
      </c>
      <c r="S233" s="146" t="e">
        <f t="shared" si="18"/>
        <v>#N/A</v>
      </c>
      <c r="T233" s="146" t="e">
        <f t="shared" si="18"/>
        <v>#N/A</v>
      </c>
      <c r="U233" s="146" t="e">
        <f t="shared" si="17"/>
        <v>#N/A</v>
      </c>
      <c r="V233" s="146" t="e">
        <f t="shared" si="17"/>
        <v>#N/A</v>
      </c>
      <c r="W233" s="146" t="e">
        <f t="shared" si="17"/>
        <v>#N/A</v>
      </c>
      <c r="X233" s="146" t="e">
        <f t="shared" si="17"/>
        <v>#N/A</v>
      </c>
      <c r="Y233" s="146" t="e">
        <f t="shared" si="17"/>
        <v>#N/A</v>
      </c>
      <c r="AA233" s="146" t="e">
        <f t="shared" si="16"/>
        <v>#N/A</v>
      </c>
    </row>
    <row r="234" spans="1:27" x14ac:dyDescent="0.3">
      <c r="A234" s="1" t="s">
        <v>239</v>
      </c>
      <c r="B234" s="139">
        <v>4627</v>
      </c>
      <c r="C234" s="139">
        <v>1394</v>
      </c>
      <c r="D234" s="139">
        <v>31</v>
      </c>
      <c r="E234" s="139">
        <v>31</v>
      </c>
      <c r="F234" s="139">
        <v>0</v>
      </c>
      <c r="G234" s="139">
        <v>34</v>
      </c>
      <c r="H234" s="139">
        <v>0</v>
      </c>
      <c r="I234" s="139">
        <v>19</v>
      </c>
      <c r="J234" s="139">
        <v>91</v>
      </c>
      <c r="K234" s="139">
        <v>122</v>
      </c>
      <c r="L234" s="139"/>
      <c r="M234" s="155">
        <v>207</v>
      </c>
      <c r="N234" s="146">
        <f t="shared" si="15"/>
        <v>6349</v>
      </c>
      <c r="O234" s="146">
        <f>INDEX(LMI!$G$2:$G$441,MATCH(Race!$A234,LMI!$B$2:$B$441,0))</f>
        <v>5040</v>
      </c>
      <c r="P234" s="146">
        <f t="shared" si="18"/>
        <v>3673</v>
      </c>
      <c r="Q234" s="146">
        <f t="shared" si="18"/>
        <v>1107</v>
      </c>
      <c r="R234" s="146">
        <f t="shared" si="18"/>
        <v>25</v>
      </c>
      <c r="S234" s="146">
        <f t="shared" si="18"/>
        <v>25</v>
      </c>
      <c r="T234" s="146">
        <f t="shared" si="18"/>
        <v>0</v>
      </c>
      <c r="U234" s="146">
        <f t="shared" si="17"/>
        <v>27</v>
      </c>
      <c r="V234" s="146">
        <f t="shared" si="17"/>
        <v>0</v>
      </c>
      <c r="W234" s="146">
        <f t="shared" si="17"/>
        <v>15</v>
      </c>
      <c r="X234" s="146">
        <f t="shared" si="17"/>
        <v>72</v>
      </c>
      <c r="Y234" s="146">
        <f t="shared" si="17"/>
        <v>97</v>
      </c>
      <c r="AA234" s="146">
        <f t="shared" si="16"/>
        <v>164</v>
      </c>
    </row>
    <row r="235" spans="1:27" x14ac:dyDescent="0.3">
      <c r="A235" s="1" t="s">
        <v>240</v>
      </c>
      <c r="B235" s="139">
        <v>51727</v>
      </c>
      <c r="C235" s="139">
        <v>5352</v>
      </c>
      <c r="D235" s="139">
        <v>1507</v>
      </c>
      <c r="E235" s="139">
        <v>57</v>
      </c>
      <c r="F235" s="139">
        <v>13</v>
      </c>
      <c r="G235" s="139">
        <v>233</v>
      </c>
      <c r="H235" s="139">
        <v>115</v>
      </c>
      <c r="I235" s="139">
        <v>288</v>
      </c>
      <c r="J235" s="139">
        <v>206</v>
      </c>
      <c r="K235" s="139">
        <v>2892</v>
      </c>
      <c r="L235" s="139"/>
      <c r="M235" s="155">
        <v>3573</v>
      </c>
      <c r="N235" s="146">
        <f t="shared" si="15"/>
        <v>62390</v>
      </c>
      <c r="O235" s="146">
        <f>INDEX(LMI!$G$2:$G$441,MATCH(Race!$A235,LMI!$B$2:$B$441,0))</f>
        <v>57700</v>
      </c>
      <c r="P235" s="146">
        <f t="shared" si="18"/>
        <v>47839</v>
      </c>
      <c r="Q235" s="146">
        <f t="shared" si="18"/>
        <v>4950</v>
      </c>
      <c r="R235" s="146">
        <f t="shared" si="18"/>
        <v>1394</v>
      </c>
      <c r="S235" s="146">
        <f t="shared" si="18"/>
        <v>53</v>
      </c>
      <c r="T235" s="146">
        <f t="shared" si="18"/>
        <v>12</v>
      </c>
      <c r="U235" s="146">
        <f t="shared" si="17"/>
        <v>215</v>
      </c>
      <c r="V235" s="146">
        <f t="shared" si="17"/>
        <v>106</v>
      </c>
      <c r="W235" s="146">
        <f t="shared" si="17"/>
        <v>266</v>
      </c>
      <c r="X235" s="146">
        <f t="shared" si="17"/>
        <v>191</v>
      </c>
      <c r="Y235" s="146">
        <f t="shared" si="17"/>
        <v>2675</v>
      </c>
      <c r="AA235" s="146">
        <f t="shared" si="16"/>
        <v>3304</v>
      </c>
    </row>
    <row r="236" spans="1:27" x14ac:dyDescent="0.3">
      <c r="A236" s="1" t="s">
        <v>241</v>
      </c>
      <c r="B236" s="139">
        <v>127</v>
      </c>
      <c r="C236" s="139">
        <v>1047</v>
      </c>
      <c r="D236" s="139">
        <v>8</v>
      </c>
      <c r="E236" s="139">
        <v>22</v>
      </c>
      <c r="F236" s="139">
        <v>0</v>
      </c>
      <c r="G236" s="139">
        <v>16</v>
      </c>
      <c r="H236" s="139">
        <v>10</v>
      </c>
      <c r="I236" s="139">
        <v>8</v>
      </c>
      <c r="J236" s="139">
        <v>9</v>
      </c>
      <c r="K236" s="139">
        <v>12</v>
      </c>
      <c r="L236" s="139"/>
      <c r="M236" s="155">
        <v>0</v>
      </c>
      <c r="N236" s="146">
        <f t="shared" si="15"/>
        <v>1259</v>
      </c>
      <c r="O236" s="146">
        <f>INDEX(LMI!$G$2:$G$441,MATCH(Race!$A236,LMI!$B$2:$B$441,0))</f>
        <v>1175</v>
      </c>
      <c r="P236" s="146">
        <f t="shared" si="18"/>
        <v>119</v>
      </c>
      <c r="Q236" s="146">
        <f t="shared" si="18"/>
        <v>977</v>
      </c>
      <c r="R236" s="146">
        <f t="shared" si="18"/>
        <v>7</v>
      </c>
      <c r="S236" s="146">
        <f t="shared" si="18"/>
        <v>21</v>
      </c>
      <c r="T236" s="146">
        <f t="shared" si="18"/>
        <v>0</v>
      </c>
      <c r="U236" s="146">
        <f t="shared" si="17"/>
        <v>15</v>
      </c>
      <c r="V236" s="146">
        <f t="shared" si="17"/>
        <v>9</v>
      </c>
      <c r="W236" s="146">
        <f t="shared" si="17"/>
        <v>7</v>
      </c>
      <c r="X236" s="146">
        <f t="shared" si="17"/>
        <v>8</v>
      </c>
      <c r="Y236" s="146">
        <f t="shared" si="17"/>
        <v>11</v>
      </c>
      <c r="AA236" s="146">
        <f t="shared" si="16"/>
        <v>0</v>
      </c>
    </row>
    <row r="237" spans="1:27" x14ac:dyDescent="0.3">
      <c r="A237" s="1" t="s">
        <v>242</v>
      </c>
      <c r="B237" s="139">
        <v>427</v>
      </c>
      <c r="C237" s="139">
        <v>115</v>
      </c>
      <c r="D237" s="139">
        <v>0</v>
      </c>
      <c r="E237" s="139">
        <v>0</v>
      </c>
      <c r="F237" s="139">
        <v>0</v>
      </c>
      <c r="G237" s="139">
        <v>2</v>
      </c>
      <c r="H237" s="139">
        <v>0</v>
      </c>
      <c r="I237" s="139">
        <v>0</v>
      </c>
      <c r="J237" s="139">
        <v>22</v>
      </c>
      <c r="K237" s="139">
        <v>22</v>
      </c>
      <c r="L237" s="139"/>
      <c r="M237" s="155">
        <v>108</v>
      </c>
      <c r="N237" s="146">
        <f t="shared" si="15"/>
        <v>588</v>
      </c>
      <c r="O237" s="146">
        <f>INDEX(LMI!$G$2:$G$441,MATCH(Race!$A237,LMI!$B$2:$B$441,0))</f>
        <v>505</v>
      </c>
      <c r="P237" s="146">
        <f t="shared" si="18"/>
        <v>367</v>
      </c>
      <c r="Q237" s="146">
        <f t="shared" si="18"/>
        <v>99</v>
      </c>
      <c r="R237" s="146">
        <f t="shared" si="18"/>
        <v>0</v>
      </c>
      <c r="S237" s="146">
        <f t="shared" si="18"/>
        <v>0</v>
      </c>
      <c r="T237" s="146">
        <f t="shared" si="18"/>
        <v>0</v>
      </c>
      <c r="U237" s="146">
        <f t="shared" si="17"/>
        <v>2</v>
      </c>
      <c r="V237" s="146">
        <f t="shared" si="17"/>
        <v>0</v>
      </c>
      <c r="W237" s="146">
        <f t="shared" si="17"/>
        <v>0</v>
      </c>
      <c r="X237" s="146">
        <f t="shared" si="17"/>
        <v>19</v>
      </c>
      <c r="Y237" s="146">
        <f t="shared" si="17"/>
        <v>19</v>
      </c>
      <c r="AA237" s="146">
        <f t="shared" si="16"/>
        <v>93</v>
      </c>
    </row>
    <row r="238" spans="1:27" x14ac:dyDescent="0.3">
      <c r="A238" s="1" t="s">
        <v>243</v>
      </c>
      <c r="B238" s="139">
        <v>113</v>
      </c>
      <c r="C238" s="139">
        <v>3</v>
      </c>
      <c r="D238" s="139">
        <v>0</v>
      </c>
      <c r="E238" s="139">
        <v>3</v>
      </c>
      <c r="F238" s="139">
        <v>0</v>
      </c>
      <c r="G238" s="139">
        <v>12</v>
      </c>
      <c r="H238" s="139">
        <v>0</v>
      </c>
      <c r="I238" s="139">
        <v>0</v>
      </c>
      <c r="J238" s="139">
        <v>3</v>
      </c>
      <c r="K238" s="139">
        <v>0</v>
      </c>
      <c r="L238" s="139"/>
      <c r="M238" s="155">
        <v>0</v>
      </c>
      <c r="N238" s="146">
        <f t="shared" si="15"/>
        <v>134</v>
      </c>
      <c r="O238" s="146">
        <f>INDEX(LMI!$G$2:$G$441,MATCH(Race!$A238,LMI!$B$2:$B$441,0))</f>
        <v>85</v>
      </c>
      <c r="P238" s="146">
        <f t="shared" si="18"/>
        <v>72</v>
      </c>
      <c r="Q238" s="146">
        <f t="shared" si="18"/>
        <v>2</v>
      </c>
      <c r="R238" s="146">
        <f t="shared" si="18"/>
        <v>0</v>
      </c>
      <c r="S238" s="146">
        <f t="shared" si="18"/>
        <v>2</v>
      </c>
      <c r="T238" s="146">
        <f t="shared" si="18"/>
        <v>0</v>
      </c>
      <c r="U238" s="146">
        <f t="shared" si="17"/>
        <v>8</v>
      </c>
      <c r="V238" s="146">
        <f t="shared" si="17"/>
        <v>0</v>
      </c>
      <c r="W238" s="146">
        <f t="shared" si="17"/>
        <v>0</v>
      </c>
      <c r="X238" s="146">
        <f t="shared" si="17"/>
        <v>2</v>
      </c>
      <c r="Y238" s="146">
        <f t="shared" si="17"/>
        <v>0</v>
      </c>
      <c r="AA238" s="146">
        <f t="shared" si="16"/>
        <v>0</v>
      </c>
    </row>
    <row r="239" spans="1:27" x14ac:dyDescent="0.3">
      <c r="A239" s="1" t="s">
        <v>244</v>
      </c>
      <c r="B239" s="139">
        <v>3359</v>
      </c>
      <c r="C239" s="139">
        <v>27</v>
      </c>
      <c r="D239" s="139">
        <v>74</v>
      </c>
      <c r="E239" s="139">
        <v>0</v>
      </c>
      <c r="F239" s="139">
        <v>0</v>
      </c>
      <c r="G239" s="139">
        <v>266</v>
      </c>
      <c r="H239" s="139">
        <v>0</v>
      </c>
      <c r="I239" s="139">
        <v>0</v>
      </c>
      <c r="J239" s="139">
        <v>0</v>
      </c>
      <c r="K239" s="139">
        <v>64</v>
      </c>
      <c r="L239" s="139"/>
      <c r="M239" s="155">
        <v>8</v>
      </c>
      <c r="N239" s="146">
        <f t="shared" si="15"/>
        <v>3790</v>
      </c>
      <c r="O239" s="146">
        <f>INDEX(LMI!$G$2:$G$441,MATCH(Race!$A239,LMI!$B$2:$B$441,0))</f>
        <v>3480</v>
      </c>
      <c r="P239" s="146">
        <f t="shared" si="18"/>
        <v>3084</v>
      </c>
      <c r="Q239" s="146">
        <f t="shared" si="18"/>
        <v>25</v>
      </c>
      <c r="R239" s="146">
        <f t="shared" si="18"/>
        <v>68</v>
      </c>
      <c r="S239" s="146">
        <f t="shared" si="18"/>
        <v>0</v>
      </c>
      <c r="T239" s="146">
        <f t="shared" si="18"/>
        <v>0</v>
      </c>
      <c r="U239" s="146">
        <f t="shared" si="17"/>
        <v>244</v>
      </c>
      <c r="V239" s="146">
        <f t="shared" si="17"/>
        <v>0</v>
      </c>
      <c r="W239" s="146">
        <f t="shared" si="17"/>
        <v>0</v>
      </c>
      <c r="X239" s="146">
        <f t="shared" si="17"/>
        <v>0</v>
      </c>
      <c r="Y239" s="146">
        <f t="shared" si="17"/>
        <v>59</v>
      </c>
      <c r="AA239" s="146">
        <f t="shared" si="16"/>
        <v>7</v>
      </c>
    </row>
    <row r="240" spans="1:27" x14ac:dyDescent="0.3">
      <c r="A240" s="1" t="s">
        <v>245</v>
      </c>
      <c r="B240" s="139">
        <v>610</v>
      </c>
      <c r="C240" s="139">
        <v>43</v>
      </c>
      <c r="D240" s="139">
        <v>0</v>
      </c>
      <c r="E240" s="139">
        <v>0</v>
      </c>
      <c r="F240" s="139">
        <v>0</v>
      </c>
      <c r="G240" s="139">
        <v>0</v>
      </c>
      <c r="H240" s="139">
        <v>0</v>
      </c>
      <c r="I240" s="139">
        <v>0</v>
      </c>
      <c r="J240" s="139">
        <v>30</v>
      </c>
      <c r="K240" s="139">
        <v>18</v>
      </c>
      <c r="L240" s="139"/>
      <c r="M240" s="155">
        <v>18</v>
      </c>
      <c r="N240" s="146">
        <f t="shared" si="15"/>
        <v>701</v>
      </c>
      <c r="O240" s="146">
        <f>INDEX(LMI!$G$2:$G$441,MATCH(Race!$A240,LMI!$B$2:$B$441,0))</f>
        <v>810</v>
      </c>
      <c r="P240" s="146">
        <f t="shared" si="18"/>
        <v>705</v>
      </c>
      <c r="Q240" s="146">
        <f t="shared" si="18"/>
        <v>50</v>
      </c>
      <c r="R240" s="146">
        <f t="shared" si="18"/>
        <v>0</v>
      </c>
      <c r="S240" s="146">
        <f t="shared" si="18"/>
        <v>0</v>
      </c>
      <c r="T240" s="146">
        <f t="shared" si="18"/>
        <v>0</v>
      </c>
      <c r="U240" s="146">
        <f t="shared" si="17"/>
        <v>0</v>
      </c>
      <c r="V240" s="146">
        <f t="shared" si="17"/>
        <v>0</v>
      </c>
      <c r="W240" s="146">
        <f t="shared" si="17"/>
        <v>0</v>
      </c>
      <c r="X240" s="146">
        <f t="shared" si="17"/>
        <v>35</v>
      </c>
      <c r="Y240" s="146">
        <f t="shared" si="17"/>
        <v>21</v>
      </c>
      <c r="AA240" s="146">
        <f t="shared" si="16"/>
        <v>21</v>
      </c>
    </row>
    <row r="241" spans="1:27" x14ac:dyDescent="0.3">
      <c r="A241" s="1" t="s">
        <v>246</v>
      </c>
      <c r="B241" s="139">
        <v>483</v>
      </c>
      <c r="C241" s="139">
        <v>5</v>
      </c>
      <c r="D241" s="139">
        <v>0</v>
      </c>
      <c r="E241" s="139">
        <v>1</v>
      </c>
      <c r="F241" s="139">
        <v>0</v>
      </c>
      <c r="G241" s="139">
        <v>1</v>
      </c>
      <c r="H241" s="139">
        <v>0</v>
      </c>
      <c r="I241" s="139">
        <v>0</v>
      </c>
      <c r="J241" s="139">
        <v>0</v>
      </c>
      <c r="K241" s="139">
        <v>8</v>
      </c>
      <c r="L241" s="139"/>
      <c r="M241" s="155">
        <v>33</v>
      </c>
      <c r="N241" s="146">
        <f t="shared" si="15"/>
        <v>498</v>
      </c>
      <c r="O241" s="146">
        <f>INDEX(LMI!$G$2:$G$441,MATCH(Race!$A241,LMI!$B$2:$B$441,0))</f>
        <v>520</v>
      </c>
      <c r="P241" s="146">
        <f t="shared" si="18"/>
        <v>504</v>
      </c>
      <c r="Q241" s="146">
        <f t="shared" si="18"/>
        <v>5</v>
      </c>
      <c r="R241" s="146">
        <f t="shared" si="18"/>
        <v>0</v>
      </c>
      <c r="S241" s="146">
        <f t="shared" si="18"/>
        <v>1</v>
      </c>
      <c r="T241" s="146">
        <f t="shared" si="18"/>
        <v>0</v>
      </c>
      <c r="U241" s="146">
        <f t="shared" si="17"/>
        <v>1</v>
      </c>
      <c r="V241" s="146">
        <f t="shared" si="17"/>
        <v>0</v>
      </c>
      <c r="W241" s="146">
        <f t="shared" si="17"/>
        <v>0</v>
      </c>
      <c r="X241" s="146">
        <f t="shared" si="17"/>
        <v>0</v>
      </c>
      <c r="Y241" s="146">
        <f t="shared" si="17"/>
        <v>8</v>
      </c>
      <c r="AA241" s="146">
        <f t="shared" si="16"/>
        <v>34</v>
      </c>
    </row>
    <row r="242" spans="1:27" x14ac:dyDescent="0.3">
      <c r="A242" s="1" t="s">
        <v>247</v>
      </c>
      <c r="B242" s="139">
        <v>257</v>
      </c>
      <c r="C242" s="139">
        <v>0</v>
      </c>
      <c r="D242" s="139">
        <v>0</v>
      </c>
      <c r="E242" s="139">
        <v>0</v>
      </c>
      <c r="F242" s="139">
        <v>0</v>
      </c>
      <c r="G242" s="139">
        <v>0</v>
      </c>
      <c r="H242" s="139">
        <v>0</v>
      </c>
      <c r="I242" s="139">
        <v>0</v>
      </c>
      <c r="J242" s="139">
        <v>0</v>
      </c>
      <c r="K242" s="139">
        <v>3</v>
      </c>
      <c r="L242" s="139"/>
      <c r="M242" s="155">
        <v>0</v>
      </c>
      <c r="N242" s="146">
        <f t="shared" si="15"/>
        <v>260</v>
      </c>
      <c r="O242" s="146">
        <f>INDEX(LMI!$G$2:$G$441,MATCH(Race!$A242,LMI!$B$2:$B$441,0))</f>
        <v>420</v>
      </c>
      <c r="P242" s="146">
        <f t="shared" si="18"/>
        <v>415</v>
      </c>
      <c r="Q242" s="146">
        <f t="shared" si="18"/>
        <v>0</v>
      </c>
      <c r="R242" s="146">
        <f t="shared" si="18"/>
        <v>0</v>
      </c>
      <c r="S242" s="146">
        <f t="shared" si="18"/>
        <v>0</v>
      </c>
      <c r="T242" s="146">
        <f t="shared" si="18"/>
        <v>0</v>
      </c>
      <c r="U242" s="146">
        <f t="shared" si="17"/>
        <v>0</v>
      </c>
      <c r="V242" s="146">
        <f t="shared" si="17"/>
        <v>0</v>
      </c>
      <c r="W242" s="146">
        <f t="shared" si="17"/>
        <v>0</v>
      </c>
      <c r="X242" s="146">
        <f t="shared" si="17"/>
        <v>0</v>
      </c>
      <c r="Y242" s="146">
        <f t="shared" si="17"/>
        <v>5</v>
      </c>
      <c r="AA242" s="146">
        <f t="shared" si="16"/>
        <v>0</v>
      </c>
    </row>
    <row r="243" spans="1:27" x14ac:dyDescent="0.3">
      <c r="A243" s="1" t="s">
        <v>248</v>
      </c>
      <c r="B243" s="139">
        <v>3778</v>
      </c>
      <c r="C243" s="139">
        <v>2901</v>
      </c>
      <c r="D243" s="139">
        <v>1</v>
      </c>
      <c r="E243" s="139">
        <v>125</v>
      </c>
      <c r="F243" s="139">
        <v>0</v>
      </c>
      <c r="G243" s="139">
        <v>300</v>
      </c>
      <c r="H243" s="139">
        <v>0</v>
      </c>
      <c r="I243" s="139">
        <v>0</v>
      </c>
      <c r="J243" s="139">
        <v>79</v>
      </c>
      <c r="K243" s="139">
        <v>615</v>
      </c>
      <c r="L243" s="139"/>
      <c r="M243" s="155">
        <v>559</v>
      </c>
      <c r="N243" s="146">
        <f t="shared" si="15"/>
        <v>7799</v>
      </c>
      <c r="O243" s="146">
        <f>INDEX(LMI!$G$2:$G$441,MATCH(Race!$A243,LMI!$B$2:$B$441,0))</f>
        <v>7810</v>
      </c>
      <c r="P243" s="146">
        <f t="shared" si="18"/>
        <v>3783</v>
      </c>
      <c r="Q243" s="146">
        <f t="shared" si="18"/>
        <v>2905</v>
      </c>
      <c r="R243" s="146">
        <f t="shared" si="18"/>
        <v>1</v>
      </c>
      <c r="S243" s="146">
        <f t="shared" si="18"/>
        <v>125</v>
      </c>
      <c r="T243" s="146">
        <f t="shared" si="18"/>
        <v>0</v>
      </c>
      <c r="U243" s="146">
        <f t="shared" si="17"/>
        <v>300</v>
      </c>
      <c r="V243" s="146">
        <f t="shared" si="17"/>
        <v>0</v>
      </c>
      <c r="W243" s="146">
        <f t="shared" si="17"/>
        <v>0</v>
      </c>
      <c r="X243" s="146">
        <f t="shared" si="17"/>
        <v>79</v>
      </c>
      <c r="Y243" s="146">
        <f t="shared" si="17"/>
        <v>616</v>
      </c>
      <c r="AA243" s="146">
        <f t="shared" si="16"/>
        <v>560</v>
      </c>
    </row>
    <row r="244" spans="1:27" x14ac:dyDescent="0.3">
      <c r="A244" s="1" t="s">
        <v>249</v>
      </c>
      <c r="B244" s="139">
        <v>3447</v>
      </c>
      <c r="C244" s="139">
        <v>693</v>
      </c>
      <c r="D244" s="139">
        <v>0</v>
      </c>
      <c r="E244" s="139">
        <v>7</v>
      </c>
      <c r="F244" s="139">
        <v>0</v>
      </c>
      <c r="G244" s="139">
        <v>11</v>
      </c>
      <c r="H244" s="139">
        <v>0</v>
      </c>
      <c r="I244" s="139">
        <v>0</v>
      </c>
      <c r="J244" s="139">
        <v>233</v>
      </c>
      <c r="K244" s="139">
        <v>22</v>
      </c>
      <c r="L244" s="139"/>
      <c r="M244" s="155">
        <v>28</v>
      </c>
      <c r="N244" s="146">
        <f t="shared" si="15"/>
        <v>4413</v>
      </c>
      <c r="O244" s="146">
        <f>INDEX(LMI!$G$2:$G$441,MATCH(Race!$A244,LMI!$B$2:$B$441,0))</f>
        <v>3585</v>
      </c>
      <c r="P244" s="146">
        <f t="shared" si="18"/>
        <v>2800</v>
      </c>
      <c r="Q244" s="146">
        <f t="shared" si="18"/>
        <v>563</v>
      </c>
      <c r="R244" s="146">
        <f t="shared" si="18"/>
        <v>0</v>
      </c>
      <c r="S244" s="146">
        <f t="shared" si="18"/>
        <v>6</v>
      </c>
      <c r="T244" s="146">
        <f t="shared" si="18"/>
        <v>0</v>
      </c>
      <c r="U244" s="146">
        <f t="shared" si="17"/>
        <v>9</v>
      </c>
      <c r="V244" s="146">
        <f t="shared" si="17"/>
        <v>0</v>
      </c>
      <c r="W244" s="146">
        <f t="shared" si="17"/>
        <v>0</v>
      </c>
      <c r="X244" s="146">
        <f t="shared" si="17"/>
        <v>189</v>
      </c>
      <c r="Y244" s="146">
        <f t="shared" si="17"/>
        <v>18</v>
      </c>
      <c r="AA244" s="146">
        <f t="shared" si="16"/>
        <v>23</v>
      </c>
    </row>
    <row r="245" spans="1:27" x14ac:dyDescent="0.3">
      <c r="A245" s="1" t="s">
        <v>250</v>
      </c>
      <c r="B245" s="139">
        <v>1307</v>
      </c>
      <c r="C245" s="139">
        <v>41</v>
      </c>
      <c r="D245" s="139">
        <v>7</v>
      </c>
      <c r="E245" s="139">
        <v>0</v>
      </c>
      <c r="F245" s="139">
        <v>0</v>
      </c>
      <c r="G245" s="139">
        <v>14</v>
      </c>
      <c r="H245" s="139">
        <v>0</v>
      </c>
      <c r="I245" s="139">
        <v>0</v>
      </c>
      <c r="J245" s="139">
        <v>6</v>
      </c>
      <c r="K245" s="139">
        <v>6</v>
      </c>
      <c r="L245" s="139"/>
      <c r="M245" s="155">
        <v>10</v>
      </c>
      <c r="N245" s="146">
        <f t="shared" si="15"/>
        <v>1381</v>
      </c>
      <c r="O245" s="146">
        <f>INDEX(LMI!$G$2:$G$441,MATCH(Race!$A245,LMI!$B$2:$B$441,0))</f>
        <v>1060</v>
      </c>
      <c r="P245" s="146">
        <f t="shared" si="18"/>
        <v>1003</v>
      </c>
      <c r="Q245" s="146">
        <f t="shared" si="18"/>
        <v>31</v>
      </c>
      <c r="R245" s="146">
        <f t="shared" si="18"/>
        <v>5</v>
      </c>
      <c r="S245" s="146">
        <f t="shared" si="18"/>
        <v>0</v>
      </c>
      <c r="T245" s="146">
        <f t="shared" si="18"/>
        <v>0</v>
      </c>
      <c r="U245" s="146">
        <f t="shared" si="17"/>
        <v>11</v>
      </c>
      <c r="V245" s="146">
        <f t="shared" si="17"/>
        <v>0</v>
      </c>
      <c r="W245" s="146">
        <f t="shared" si="17"/>
        <v>0</v>
      </c>
      <c r="X245" s="146">
        <f t="shared" si="17"/>
        <v>5</v>
      </c>
      <c r="Y245" s="146">
        <f t="shared" si="17"/>
        <v>5</v>
      </c>
      <c r="AA245" s="146">
        <f t="shared" si="16"/>
        <v>8</v>
      </c>
    </row>
    <row r="246" spans="1:27" x14ac:dyDescent="0.3">
      <c r="A246" s="1" t="s">
        <v>251</v>
      </c>
      <c r="B246" s="139">
        <v>1473</v>
      </c>
      <c r="C246" s="139">
        <v>68</v>
      </c>
      <c r="D246" s="139">
        <v>0</v>
      </c>
      <c r="E246" s="139">
        <v>36</v>
      </c>
      <c r="F246" s="139">
        <v>7</v>
      </c>
      <c r="G246" s="139">
        <v>15</v>
      </c>
      <c r="H246" s="139">
        <v>0</v>
      </c>
      <c r="I246" s="139">
        <v>0</v>
      </c>
      <c r="J246" s="139">
        <v>3</v>
      </c>
      <c r="K246" s="139">
        <v>30</v>
      </c>
      <c r="L246" s="139"/>
      <c r="M246" s="155">
        <v>16</v>
      </c>
      <c r="N246" s="146">
        <f t="shared" si="15"/>
        <v>1632</v>
      </c>
      <c r="O246" s="146">
        <f>INDEX(LMI!$G$2:$G$441,MATCH(Race!$A246,LMI!$B$2:$B$441,0))</f>
        <v>1205</v>
      </c>
      <c r="P246" s="146">
        <f t="shared" si="18"/>
        <v>1088</v>
      </c>
      <c r="Q246" s="146">
        <f t="shared" si="18"/>
        <v>50</v>
      </c>
      <c r="R246" s="146">
        <f t="shared" si="18"/>
        <v>0</v>
      </c>
      <c r="S246" s="146">
        <f t="shared" si="18"/>
        <v>27</v>
      </c>
      <c r="T246" s="146">
        <f t="shared" si="18"/>
        <v>5</v>
      </c>
      <c r="U246" s="146">
        <f t="shared" si="17"/>
        <v>11</v>
      </c>
      <c r="V246" s="146">
        <f t="shared" si="17"/>
        <v>0</v>
      </c>
      <c r="W246" s="146">
        <f t="shared" si="17"/>
        <v>0</v>
      </c>
      <c r="X246" s="146">
        <f t="shared" si="17"/>
        <v>2</v>
      </c>
      <c r="Y246" s="146">
        <f t="shared" si="17"/>
        <v>22</v>
      </c>
      <c r="AA246" s="146">
        <f t="shared" si="16"/>
        <v>12</v>
      </c>
    </row>
    <row r="247" spans="1:27" x14ac:dyDescent="0.3">
      <c r="A247" s="1" t="s">
        <v>252</v>
      </c>
      <c r="B247" s="139">
        <v>2673</v>
      </c>
      <c r="C247" s="139">
        <v>8</v>
      </c>
      <c r="D247" s="139">
        <v>0</v>
      </c>
      <c r="E247" s="139">
        <v>0</v>
      </c>
      <c r="F247" s="139">
        <v>0</v>
      </c>
      <c r="G247" s="139">
        <v>20</v>
      </c>
      <c r="H247" s="139">
        <v>0</v>
      </c>
      <c r="I247" s="139">
        <v>38</v>
      </c>
      <c r="J247" s="139">
        <v>9</v>
      </c>
      <c r="K247" s="139">
        <v>32</v>
      </c>
      <c r="L247" s="139"/>
      <c r="M247" s="155">
        <v>15</v>
      </c>
      <c r="N247" s="146">
        <f t="shared" si="15"/>
        <v>2780</v>
      </c>
      <c r="O247" s="146">
        <f>INDEX(LMI!$G$2:$G$441,MATCH(Race!$A247,LMI!$B$2:$B$441,0))</f>
        <v>2255</v>
      </c>
      <c r="P247" s="146">
        <f t="shared" si="18"/>
        <v>2168</v>
      </c>
      <c r="Q247" s="146">
        <f t="shared" si="18"/>
        <v>6</v>
      </c>
      <c r="R247" s="146">
        <f t="shared" si="18"/>
        <v>0</v>
      </c>
      <c r="S247" s="146">
        <f t="shared" si="18"/>
        <v>0</v>
      </c>
      <c r="T247" s="146">
        <f t="shared" si="18"/>
        <v>0</v>
      </c>
      <c r="U247" s="146">
        <f t="shared" si="17"/>
        <v>16</v>
      </c>
      <c r="V247" s="146">
        <f t="shared" si="17"/>
        <v>0</v>
      </c>
      <c r="W247" s="146">
        <f t="shared" si="17"/>
        <v>31</v>
      </c>
      <c r="X247" s="146">
        <f t="shared" si="17"/>
        <v>7</v>
      </c>
      <c r="Y247" s="146">
        <f t="shared" si="17"/>
        <v>26</v>
      </c>
      <c r="AA247" s="146">
        <f t="shared" si="16"/>
        <v>12</v>
      </c>
    </row>
    <row r="248" spans="1:27" x14ac:dyDescent="0.3">
      <c r="A248" s="1" t="s">
        <v>253</v>
      </c>
      <c r="B248" s="139">
        <v>31405</v>
      </c>
      <c r="C248" s="139">
        <v>30333</v>
      </c>
      <c r="D248" s="139">
        <v>961</v>
      </c>
      <c r="E248" s="139">
        <v>172</v>
      </c>
      <c r="F248" s="139">
        <v>87</v>
      </c>
      <c r="G248" s="139">
        <v>614</v>
      </c>
      <c r="H248" s="139">
        <v>50</v>
      </c>
      <c r="I248" s="139">
        <v>301</v>
      </c>
      <c r="J248" s="139">
        <v>623</v>
      </c>
      <c r="K248" s="139">
        <v>3552</v>
      </c>
      <c r="L248" s="139"/>
      <c r="M248" s="155">
        <v>3169</v>
      </c>
      <c r="N248" s="146">
        <f t="shared" si="15"/>
        <v>68098</v>
      </c>
      <c r="O248" s="146">
        <f>INDEX(LMI!$G$2:$G$441,MATCH(Race!$A248,LMI!$B$2:$B$441,0))</f>
        <v>63260</v>
      </c>
      <c r="P248" s="146">
        <f t="shared" si="18"/>
        <v>29174</v>
      </c>
      <c r="Q248" s="146">
        <f t="shared" si="18"/>
        <v>28178</v>
      </c>
      <c r="R248" s="146">
        <f t="shared" si="18"/>
        <v>893</v>
      </c>
      <c r="S248" s="146">
        <f t="shared" si="18"/>
        <v>160</v>
      </c>
      <c r="T248" s="146">
        <f t="shared" si="18"/>
        <v>81</v>
      </c>
      <c r="U248" s="146">
        <f t="shared" si="17"/>
        <v>570</v>
      </c>
      <c r="V248" s="146">
        <f t="shared" si="17"/>
        <v>46</v>
      </c>
      <c r="W248" s="146">
        <f t="shared" si="17"/>
        <v>280</v>
      </c>
      <c r="X248" s="146">
        <f t="shared" si="17"/>
        <v>579</v>
      </c>
      <c r="Y248" s="146">
        <f t="shared" si="17"/>
        <v>3300</v>
      </c>
      <c r="AA248" s="146">
        <f t="shared" si="16"/>
        <v>2944</v>
      </c>
    </row>
    <row r="249" spans="1:27" x14ac:dyDescent="0.3">
      <c r="A249" s="1" t="s">
        <v>254</v>
      </c>
      <c r="B249" s="139">
        <v>2042</v>
      </c>
      <c r="C249" s="139">
        <v>36</v>
      </c>
      <c r="D249" s="139">
        <v>0</v>
      </c>
      <c r="E249" s="139">
        <v>0</v>
      </c>
      <c r="F249" s="139">
        <v>0</v>
      </c>
      <c r="G249" s="139">
        <v>20</v>
      </c>
      <c r="H249" s="139">
        <v>0</v>
      </c>
      <c r="I249" s="139">
        <v>0</v>
      </c>
      <c r="J249" s="139">
        <v>0</v>
      </c>
      <c r="K249" s="139">
        <v>58</v>
      </c>
      <c r="L249" s="139"/>
      <c r="M249" s="155">
        <v>11</v>
      </c>
      <c r="N249" s="146">
        <f t="shared" si="15"/>
        <v>2156</v>
      </c>
      <c r="O249" s="146">
        <f>INDEX(LMI!$G$2:$G$441,MATCH(Race!$A249,LMI!$B$2:$B$441,0))</f>
        <v>1970</v>
      </c>
      <c r="P249" s="146">
        <f t="shared" si="18"/>
        <v>1866</v>
      </c>
      <c r="Q249" s="146">
        <f t="shared" si="18"/>
        <v>33</v>
      </c>
      <c r="R249" s="146">
        <f t="shared" si="18"/>
        <v>0</v>
      </c>
      <c r="S249" s="146">
        <f t="shared" si="18"/>
        <v>0</v>
      </c>
      <c r="T249" s="146">
        <f t="shared" si="18"/>
        <v>0</v>
      </c>
      <c r="U249" s="146">
        <f t="shared" si="17"/>
        <v>18</v>
      </c>
      <c r="V249" s="146">
        <f t="shared" si="17"/>
        <v>0</v>
      </c>
      <c r="W249" s="146">
        <f t="shared" si="17"/>
        <v>0</v>
      </c>
      <c r="X249" s="146">
        <f t="shared" si="17"/>
        <v>0</v>
      </c>
      <c r="Y249" s="146">
        <f t="shared" si="17"/>
        <v>53</v>
      </c>
      <c r="AA249" s="146">
        <f t="shared" si="16"/>
        <v>10</v>
      </c>
    </row>
    <row r="250" spans="1:27" x14ac:dyDescent="0.3">
      <c r="A250" s="1" t="s">
        <v>255</v>
      </c>
      <c r="B250" s="139">
        <v>2788</v>
      </c>
      <c r="C250" s="139">
        <v>286</v>
      </c>
      <c r="D250" s="139">
        <v>0</v>
      </c>
      <c r="E250" s="139">
        <v>0</v>
      </c>
      <c r="F250" s="139">
        <v>0</v>
      </c>
      <c r="G250" s="139">
        <v>19</v>
      </c>
      <c r="H250" s="139">
        <v>0</v>
      </c>
      <c r="I250" s="139">
        <v>0</v>
      </c>
      <c r="J250" s="139">
        <v>274</v>
      </c>
      <c r="K250" s="139">
        <v>243</v>
      </c>
      <c r="L250" s="139"/>
      <c r="M250" s="155">
        <v>171</v>
      </c>
      <c r="N250" s="146">
        <f t="shared" si="15"/>
        <v>3610</v>
      </c>
      <c r="O250" s="146">
        <f>INDEX(LMI!$G$2:$G$441,MATCH(Race!$A250,LMI!$B$2:$B$441,0))</f>
        <v>3260</v>
      </c>
      <c r="P250" s="146">
        <f t="shared" si="18"/>
        <v>2518</v>
      </c>
      <c r="Q250" s="146">
        <f t="shared" si="18"/>
        <v>258</v>
      </c>
      <c r="R250" s="146">
        <f t="shared" si="18"/>
        <v>0</v>
      </c>
      <c r="S250" s="146">
        <f t="shared" si="18"/>
        <v>0</v>
      </c>
      <c r="T250" s="146">
        <f t="shared" si="18"/>
        <v>0</v>
      </c>
      <c r="U250" s="146">
        <f t="shared" si="17"/>
        <v>17</v>
      </c>
      <c r="V250" s="146">
        <f t="shared" si="17"/>
        <v>0</v>
      </c>
      <c r="W250" s="146">
        <f t="shared" si="17"/>
        <v>0</v>
      </c>
      <c r="X250" s="146">
        <f t="shared" si="17"/>
        <v>247</v>
      </c>
      <c r="Y250" s="146">
        <f t="shared" si="17"/>
        <v>219</v>
      </c>
      <c r="AA250" s="146">
        <f t="shared" si="16"/>
        <v>154</v>
      </c>
    </row>
    <row r="251" spans="1:27" x14ac:dyDescent="0.3">
      <c r="A251" s="1" t="s">
        <v>256</v>
      </c>
      <c r="B251" s="139">
        <v>7457</v>
      </c>
      <c r="C251" s="139">
        <v>280</v>
      </c>
      <c r="D251" s="139">
        <v>5</v>
      </c>
      <c r="E251" s="139">
        <v>3</v>
      </c>
      <c r="F251" s="139">
        <v>0</v>
      </c>
      <c r="G251" s="139">
        <v>139</v>
      </c>
      <c r="H251" s="139">
        <v>0</v>
      </c>
      <c r="I251" s="139">
        <v>2</v>
      </c>
      <c r="J251" s="139">
        <v>5</v>
      </c>
      <c r="K251" s="139">
        <v>581</v>
      </c>
      <c r="L251" s="139"/>
      <c r="M251" s="155">
        <v>749</v>
      </c>
      <c r="N251" s="146">
        <f t="shared" si="15"/>
        <v>8472</v>
      </c>
      <c r="O251" s="146">
        <f>INDEX(LMI!$G$2:$G$441,MATCH(Race!$A251,LMI!$B$2:$B$441,0))</f>
        <v>7005</v>
      </c>
      <c r="P251" s="146">
        <f t="shared" si="18"/>
        <v>6166</v>
      </c>
      <c r="Q251" s="146">
        <f t="shared" si="18"/>
        <v>232</v>
      </c>
      <c r="R251" s="146">
        <f t="shared" si="18"/>
        <v>4</v>
      </c>
      <c r="S251" s="146">
        <f t="shared" si="18"/>
        <v>2</v>
      </c>
      <c r="T251" s="146">
        <f t="shared" si="18"/>
        <v>0</v>
      </c>
      <c r="U251" s="146">
        <f t="shared" si="17"/>
        <v>115</v>
      </c>
      <c r="V251" s="146">
        <f t="shared" si="17"/>
        <v>0</v>
      </c>
      <c r="W251" s="146">
        <f t="shared" si="17"/>
        <v>2</v>
      </c>
      <c r="X251" s="146">
        <f t="shared" si="17"/>
        <v>4</v>
      </c>
      <c r="Y251" s="146">
        <f t="shared" si="17"/>
        <v>480</v>
      </c>
      <c r="AA251" s="146">
        <f t="shared" si="16"/>
        <v>619</v>
      </c>
    </row>
    <row r="252" spans="1:27" x14ac:dyDescent="0.3">
      <c r="A252" s="1" t="s">
        <v>257</v>
      </c>
      <c r="B252" s="139">
        <v>1570</v>
      </c>
      <c r="C252" s="139">
        <v>94</v>
      </c>
      <c r="D252" s="139">
        <v>0</v>
      </c>
      <c r="E252" s="139">
        <v>0</v>
      </c>
      <c r="F252" s="139">
        <v>0</v>
      </c>
      <c r="G252" s="139">
        <v>21</v>
      </c>
      <c r="H252" s="139">
        <v>0</v>
      </c>
      <c r="I252" s="139">
        <v>0</v>
      </c>
      <c r="J252" s="139">
        <v>136</v>
      </c>
      <c r="K252" s="139">
        <v>0</v>
      </c>
      <c r="L252" s="139"/>
      <c r="M252" s="155">
        <v>0</v>
      </c>
      <c r="N252" s="146">
        <f t="shared" si="15"/>
        <v>1821</v>
      </c>
      <c r="O252" s="146">
        <f>INDEX(LMI!$G$2:$G$441,MATCH(Race!$A252,LMI!$B$2:$B$441,0))</f>
        <v>1970</v>
      </c>
      <c r="P252" s="146">
        <f t="shared" si="18"/>
        <v>1698</v>
      </c>
      <c r="Q252" s="146">
        <f t="shared" si="18"/>
        <v>102</v>
      </c>
      <c r="R252" s="146">
        <f t="shared" si="18"/>
        <v>0</v>
      </c>
      <c r="S252" s="146">
        <f t="shared" si="18"/>
        <v>0</v>
      </c>
      <c r="T252" s="146">
        <f t="shared" si="18"/>
        <v>0</v>
      </c>
      <c r="U252" s="146">
        <f t="shared" si="17"/>
        <v>23</v>
      </c>
      <c r="V252" s="146">
        <f t="shared" si="17"/>
        <v>0</v>
      </c>
      <c r="W252" s="146">
        <f t="shared" si="17"/>
        <v>0</v>
      </c>
      <c r="X252" s="146">
        <f t="shared" si="17"/>
        <v>147</v>
      </c>
      <c r="Y252" s="146">
        <f t="shared" si="17"/>
        <v>0</v>
      </c>
      <c r="AA252" s="146">
        <f t="shared" si="16"/>
        <v>0</v>
      </c>
    </row>
    <row r="253" spans="1:27" x14ac:dyDescent="0.3">
      <c r="A253" s="1" t="s">
        <v>258</v>
      </c>
      <c r="B253" s="139">
        <v>60028</v>
      </c>
      <c r="C253" s="139">
        <v>4533</v>
      </c>
      <c r="D253" s="139">
        <v>1453</v>
      </c>
      <c r="E253" s="139">
        <v>103</v>
      </c>
      <c r="F253" s="139">
        <v>34</v>
      </c>
      <c r="G253" s="139">
        <v>343</v>
      </c>
      <c r="H253" s="139">
        <v>21</v>
      </c>
      <c r="I253" s="139">
        <v>455</v>
      </c>
      <c r="J253" s="139">
        <v>1248</v>
      </c>
      <c r="K253" s="139">
        <v>3237</v>
      </c>
      <c r="L253" s="139"/>
      <c r="M253" s="155">
        <v>4013</v>
      </c>
      <c r="N253" s="146">
        <f t="shared" si="15"/>
        <v>71455</v>
      </c>
      <c r="O253" s="146">
        <f>INDEX(LMI!$G$2:$G$441,MATCH(Race!$A253,LMI!$B$2:$B$441,0))</f>
        <v>62975</v>
      </c>
      <c r="P253" s="146">
        <f t="shared" si="18"/>
        <v>52904</v>
      </c>
      <c r="Q253" s="146">
        <f t="shared" si="18"/>
        <v>3995</v>
      </c>
      <c r="R253" s="146">
        <f t="shared" si="18"/>
        <v>1281</v>
      </c>
      <c r="S253" s="146">
        <f t="shared" si="18"/>
        <v>91</v>
      </c>
      <c r="T253" s="146">
        <f t="shared" si="18"/>
        <v>30</v>
      </c>
      <c r="U253" s="146">
        <f t="shared" si="17"/>
        <v>302</v>
      </c>
      <c r="V253" s="146">
        <f t="shared" si="17"/>
        <v>19</v>
      </c>
      <c r="W253" s="146">
        <f t="shared" si="17"/>
        <v>401</v>
      </c>
      <c r="X253" s="146">
        <f t="shared" si="17"/>
        <v>1100</v>
      </c>
      <c r="Y253" s="146">
        <f t="shared" si="17"/>
        <v>2853</v>
      </c>
      <c r="AA253" s="146">
        <f t="shared" si="16"/>
        <v>3537</v>
      </c>
    </row>
    <row r="254" spans="1:27" x14ac:dyDescent="0.3">
      <c r="A254" s="1" t="s">
        <v>259</v>
      </c>
      <c r="B254" s="139">
        <v>5053</v>
      </c>
      <c r="C254" s="139">
        <v>223</v>
      </c>
      <c r="D254" s="139">
        <v>345</v>
      </c>
      <c r="E254" s="139">
        <v>8</v>
      </c>
      <c r="F254" s="139">
        <v>0</v>
      </c>
      <c r="G254" s="139">
        <v>41</v>
      </c>
      <c r="H254" s="139">
        <v>9</v>
      </c>
      <c r="I254" s="139">
        <v>49</v>
      </c>
      <c r="J254" s="139">
        <v>72</v>
      </c>
      <c r="K254" s="139">
        <v>256</v>
      </c>
      <c r="L254" s="139"/>
      <c r="M254" s="155">
        <v>364</v>
      </c>
      <c r="N254" s="146">
        <f t="shared" si="15"/>
        <v>6056</v>
      </c>
      <c r="O254" s="146">
        <f>INDEX(LMI!$G$2:$G$441,MATCH(Race!$A254,LMI!$B$2:$B$441,0))</f>
        <v>4810</v>
      </c>
      <c r="P254" s="146">
        <f t="shared" si="18"/>
        <v>4013</v>
      </c>
      <c r="Q254" s="146">
        <f t="shared" si="18"/>
        <v>177</v>
      </c>
      <c r="R254" s="146">
        <f t="shared" si="18"/>
        <v>274</v>
      </c>
      <c r="S254" s="146">
        <f t="shared" si="18"/>
        <v>6</v>
      </c>
      <c r="T254" s="146">
        <f t="shared" si="18"/>
        <v>0</v>
      </c>
      <c r="U254" s="146">
        <f t="shared" si="17"/>
        <v>33</v>
      </c>
      <c r="V254" s="146">
        <f t="shared" si="17"/>
        <v>7</v>
      </c>
      <c r="W254" s="146">
        <f t="shared" si="17"/>
        <v>39</v>
      </c>
      <c r="X254" s="146">
        <f t="shared" si="17"/>
        <v>57</v>
      </c>
      <c r="Y254" s="146">
        <f t="shared" si="17"/>
        <v>203</v>
      </c>
      <c r="AA254" s="146">
        <f t="shared" si="16"/>
        <v>289</v>
      </c>
    </row>
    <row r="255" spans="1:27" x14ac:dyDescent="0.3">
      <c r="A255" s="1" t="s">
        <v>260</v>
      </c>
      <c r="B255" s="139">
        <v>1110</v>
      </c>
      <c r="C255" s="139">
        <v>150</v>
      </c>
      <c r="D255" s="139">
        <v>3</v>
      </c>
      <c r="E255" s="139">
        <v>0</v>
      </c>
      <c r="F255" s="139">
        <v>0</v>
      </c>
      <c r="G255" s="139">
        <v>11</v>
      </c>
      <c r="H255" s="139">
        <v>0</v>
      </c>
      <c r="I255" s="139">
        <v>4</v>
      </c>
      <c r="J255" s="139">
        <v>19</v>
      </c>
      <c r="K255" s="139">
        <v>190</v>
      </c>
      <c r="L255" s="139"/>
      <c r="M255" s="155">
        <v>6</v>
      </c>
      <c r="N255" s="146">
        <f t="shared" si="15"/>
        <v>1487</v>
      </c>
      <c r="O255" s="146">
        <f>INDEX(LMI!$G$2:$G$441,MATCH(Race!$A255,LMI!$B$2:$B$441,0))</f>
        <v>1440</v>
      </c>
      <c r="P255" s="146">
        <f t="shared" si="18"/>
        <v>1075</v>
      </c>
      <c r="Q255" s="146">
        <f t="shared" si="18"/>
        <v>145</v>
      </c>
      <c r="R255" s="146">
        <f t="shared" si="18"/>
        <v>3</v>
      </c>
      <c r="S255" s="146">
        <f t="shared" si="18"/>
        <v>0</v>
      </c>
      <c r="T255" s="146">
        <f t="shared" si="18"/>
        <v>0</v>
      </c>
      <c r="U255" s="146">
        <f t="shared" si="17"/>
        <v>11</v>
      </c>
      <c r="V255" s="146">
        <f t="shared" si="17"/>
        <v>0</v>
      </c>
      <c r="W255" s="146">
        <f t="shared" si="17"/>
        <v>4</v>
      </c>
      <c r="X255" s="146">
        <f t="shared" si="17"/>
        <v>18</v>
      </c>
      <c r="Y255" s="146">
        <f t="shared" si="17"/>
        <v>184</v>
      </c>
      <c r="AA255" s="146">
        <f t="shared" si="16"/>
        <v>6</v>
      </c>
    </row>
    <row r="256" spans="1:27" x14ac:dyDescent="0.3">
      <c r="A256" s="1" t="s">
        <v>261</v>
      </c>
      <c r="B256" s="139">
        <v>1475</v>
      </c>
      <c r="C256" s="139">
        <v>20</v>
      </c>
      <c r="D256" s="139">
        <v>20</v>
      </c>
      <c r="E256" s="139">
        <v>0</v>
      </c>
      <c r="F256" s="139">
        <v>0</v>
      </c>
      <c r="G256" s="139">
        <v>20</v>
      </c>
      <c r="H256" s="139">
        <v>0</v>
      </c>
      <c r="I256" s="139">
        <v>3</v>
      </c>
      <c r="J256" s="139">
        <v>0</v>
      </c>
      <c r="K256" s="139">
        <v>163</v>
      </c>
      <c r="L256" s="139"/>
      <c r="M256" s="155">
        <v>144</v>
      </c>
      <c r="N256" s="146">
        <f t="shared" si="15"/>
        <v>1701</v>
      </c>
      <c r="O256" s="146">
        <f>INDEX(LMI!$G$2:$G$441,MATCH(Race!$A256,LMI!$B$2:$B$441,0))</f>
        <v>1585</v>
      </c>
      <c r="P256" s="146">
        <f t="shared" si="18"/>
        <v>1374</v>
      </c>
      <c r="Q256" s="146">
        <f t="shared" si="18"/>
        <v>19</v>
      </c>
      <c r="R256" s="146">
        <f t="shared" si="18"/>
        <v>19</v>
      </c>
      <c r="S256" s="146">
        <f t="shared" si="18"/>
        <v>0</v>
      </c>
      <c r="T256" s="146">
        <f t="shared" si="18"/>
        <v>0</v>
      </c>
      <c r="U256" s="146">
        <f t="shared" si="17"/>
        <v>19</v>
      </c>
      <c r="V256" s="146">
        <f t="shared" si="17"/>
        <v>0</v>
      </c>
      <c r="W256" s="146">
        <f t="shared" si="17"/>
        <v>3</v>
      </c>
      <c r="X256" s="146">
        <f t="shared" si="17"/>
        <v>0</v>
      </c>
      <c r="Y256" s="146">
        <f t="shared" si="17"/>
        <v>152</v>
      </c>
      <c r="AA256" s="146">
        <f t="shared" si="16"/>
        <v>134</v>
      </c>
    </row>
    <row r="257" spans="1:27" x14ac:dyDescent="0.3">
      <c r="A257" s="1" t="s">
        <v>262</v>
      </c>
      <c r="B257" s="139">
        <v>50186</v>
      </c>
      <c r="C257" s="139">
        <v>1822</v>
      </c>
      <c r="D257" s="139">
        <v>666</v>
      </c>
      <c r="E257" s="139">
        <v>51</v>
      </c>
      <c r="F257" s="139">
        <v>0</v>
      </c>
      <c r="G257" s="139">
        <v>240</v>
      </c>
      <c r="H257" s="139">
        <v>50</v>
      </c>
      <c r="I257" s="139">
        <v>134</v>
      </c>
      <c r="J257" s="139">
        <v>1273</v>
      </c>
      <c r="K257" s="139">
        <v>1385</v>
      </c>
      <c r="L257" s="139"/>
      <c r="M257" s="155">
        <v>1696</v>
      </c>
      <c r="N257" s="146">
        <f t="shared" si="15"/>
        <v>55807</v>
      </c>
      <c r="O257" s="146">
        <f>INDEX(LMI!$G$2:$G$441,MATCH(Race!$A257,LMI!$B$2:$B$441,0))</f>
        <v>52755</v>
      </c>
      <c r="P257" s="146">
        <f t="shared" si="18"/>
        <v>47441</v>
      </c>
      <c r="Q257" s="146">
        <f t="shared" si="18"/>
        <v>1722</v>
      </c>
      <c r="R257" s="146">
        <f t="shared" si="18"/>
        <v>630</v>
      </c>
      <c r="S257" s="146">
        <f t="shared" si="18"/>
        <v>48</v>
      </c>
      <c r="T257" s="146">
        <f t="shared" si="18"/>
        <v>0</v>
      </c>
      <c r="U257" s="146">
        <f t="shared" si="17"/>
        <v>227</v>
      </c>
      <c r="V257" s="146">
        <f t="shared" si="17"/>
        <v>47</v>
      </c>
      <c r="W257" s="146">
        <f t="shared" si="17"/>
        <v>127</v>
      </c>
      <c r="X257" s="146">
        <f t="shared" si="17"/>
        <v>1203</v>
      </c>
      <c r="Y257" s="146">
        <f t="shared" si="17"/>
        <v>1309</v>
      </c>
      <c r="AA257" s="146">
        <f t="shared" si="16"/>
        <v>1603</v>
      </c>
    </row>
    <row r="258" spans="1:27" x14ac:dyDescent="0.3">
      <c r="A258" s="1" t="s">
        <v>263</v>
      </c>
      <c r="B258" s="139">
        <v>5579</v>
      </c>
      <c r="C258" s="139">
        <v>216</v>
      </c>
      <c r="D258" s="139">
        <v>15</v>
      </c>
      <c r="E258" s="139">
        <v>0</v>
      </c>
      <c r="F258" s="139">
        <v>0</v>
      </c>
      <c r="G258" s="139">
        <v>72</v>
      </c>
      <c r="H258" s="139">
        <v>0</v>
      </c>
      <c r="I258" s="139">
        <v>9</v>
      </c>
      <c r="J258" s="139">
        <v>21</v>
      </c>
      <c r="K258" s="139">
        <v>130</v>
      </c>
      <c r="L258" s="139"/>
      <c r="M258" s="155">
        <v>118</v>
      </c>
      <c r="N258" s="146">
        <f t="shared" si="15"/>
        <v>6042</v>
      </c>
      <c r="O258" s="146">
        <f>INDEX(LMI!$G$2:$G$441,MATCH(Race!$A258,LMI!$B$2:$B$441,0))</f>
        <v>5670</v>
      </c>
      <c r="P258" s="146">
        <f t="shared" si="18"/>
        <v>5236</v>
      </c>
      <c r="Q258" s="146">
        <f t="shared" si="18"/>
        <v>203</v>
      </c>
      <c r="R258" s="146">
        <f t="shared" si="18"/>
        <v>14</v>
      </c>
      <c r="S258" s="146">
        <f t="shared" si="18"/>
        <v>0</v>
      </c>
      <c r="T258" s="146">
        <f t="shared" si="18"/>
        <v>0</v>
      </c>
      <c r="U258" s="146">
        <f t="shared" si="17"/>
        <v>68</v>
      </c>
      <c r="V258" s="146">
        <f t="shared" si="17"/>
        <v>0</v>
      </c>
      <c r="W258" s="146">
        <f t="shared" si="17"/>
        <v>8</v>
      </c>
      <c r="X258" s="146">
        <f t="shared" si="17"/>
        <v>20</v>
      </c>
      <c r="Y258" s="146">
        <f t="shared" si="17"/>
        <v>122</v>
      </c>
      <c r="AA258" s="146">
        <f t="shared" si="16"/>
        <v>111</v>
      </c>
    </row>
    <row r="259" spans="1:27" x14ac:dyDescent="0.3">
      <c r="A259" s="1" t="s">
        <v>264</v>
      </c>
      <c r="B259" s="139">
        <v>2536</v>
      </c>
      <c r="C259" s="139">
        <v>47</v>
      </c>
      <c r="D259" s="139">
        <v>3</v>
      </c>
      <c r="E259" s="139">
        <v>0</v>
      </c>
      <c r="F259" s="139">
        <v>0</v>
      </c>
      <c r="G259" s="139">
        <v>26</v>
      </c>
      <c r="H259" s="139">
        <v>0</v>
      </c>
      <c r="I259" s="139">
        <v>35</v>
      </c>
      <c r="J259" s="139">
        <v>8</v>
      </c>
      <c r="K259" s="139">
        <v>144</v>
      </c>
      <c r="L259" s="139"/>
      <c r="M259" s="155">
        <v>110</v>
      </c>
      <c r="N259" s="146">
        <f t="shared" ref="N259:N322" si="19">SUM(B259:K259)</f>
        <v>2799</v>
      </c>
      <c r="O259" s="146">
        <f>INDEX(LMI!$G$2:$G$441,MATCH(Race!$A259,LMI!$B$2:$B$441,0))</f>
        <v>2745</v>
      </c>
      <c r="P259" s="146">
        <f t="shared" si="18"/>
        <v>2487</v>
      </c>
      <c r="Q259" s="146">
        <f t="shared" si="18"/>
        <v>46</v>
      </c>
      <c r="R259" s="146">
        <f t="shared" si="18"/>
        <v>3</v>
      </c>
      <c r="S259" s="146">
        <f t="shared" si="18"/>
        <v>0</v>
      </c>
      <c r="T259" s="146">
        <f t="shared" si="18"/>
        <v>0</v>
      </c>
      <c r="U259" s="146">
        <f t="shared" si="17"/>
        <v>25</v>
      </c>
      <c r="V259" s="146">
        <f t="shared" si="17"/>
        <v>0</v>
      </c>
      <c r="W259" s="146">
        <f t="shared" si="17"/>
        <v>34</v>
      </c>
      <c r="X259" s="146">
        <f t="shared" si="17"/>
        <v>8</v>
      </c>
      <c r="Y259" s="146">
        <f t="shared" si="17"/>
        <v>141</v>
      </c>
      <c r="AA259" s="146">
        <f t="shared" si="16"/>
        <v>108</v>
      </c>
    </row>
    <row r="260" spans="1:27" x14ac:dyDescent="0.3">
      <c r="A260" s="1" t="s">
        <v>265</v>
      </c>
      <c r="B260" s="139">
        <v>139915</v>
      </c>
      <c r="C260" s="139">
        <v>30445</v>
      </c>
      <c r="D260" s="139">
        <v>3072</v>
      </c>
      <c r="E260" s="139">
        <v>317</v>
      </c>
      <c r="F260" s="139">
        <v>68</v>
      </c>
      <c r="G260" s="139">
        <v>1197</v>
      </c>
      <c r="H260" s="139">
        <v>342</v>
      </c>
      <c r="I260" s="139">
        <v>1095</v>
      </c>
      <c r="J260" s="139">
        <v>4105</v>
      </c>
      <c r="K260" s="139">
        <v>13165</v>
      </c>
      <c r="L260" s="139"/>
      <c r="M260" s="155">
        <v>14501</v>
      </c>
      <c r="N260" s="146">
        <f t="shared" si="19"/>
        <v>193721</v>
      </c>
      <c r="O260" s="146">
        <f>INDEX(LMI!$G$2:$G$441,MATCH(Race!$A260,LMI!$B$2:$B$441,0))</f>
        <v>178970</v>
      </c>
      <c r="P260" s="146">
        <f t="shared" si="18"/>
        <v>129261</v>
      </c>
      <c r="Q260" s="146">
        <f t="shared" si="18"/>
        <v>28127</v>
      </c>
      <c r="R260" s="146">
        <f t="shared" si="18"/>
        <v>2838</v>
      </c>
      <c r="S260" s="146">
        <f t="shared" si="18"/>
        <v>293</v>
      </c>
      <c r="T260" s="146">
        <f t="shared" si="18"/>
        <v>63</v>
      </c>
      <c r="U260" s="146">
        <f t="shared" si="17"/>
        <v>1106</v>
      </c>
      <c r="V260" s="146">
        <f t="shared" si="17"/>
        <v>316</v>
      </c>
      <c r="W260" s="146">
        <f t="shared" si="17"/>
        <v>1012</v>
      </c>
      <c r="X260" s="146">
        <f t="shared" si="17"/>
        <v>3792</v>
      </c>
      <c r="Y260" s="146">
        <f t="shared" si="17"/>
        <v>12163</v>
      </c>
      <c r="AA260" s="146">
        <f t="shared" si="16"/>
        <v>13397</v>
      </c>
    </row>
    <row r="261" spans="1:27" x14ac:dyDescent="0.3">
      <c r="A261" s="1" t="s">
        <v>267</v>
      </c>
      <c r="B261" s="139">
        <v>6855</v>
      </c>
      <c r="C261" s="139">
        <v>14</v>
      </c>
      <c r="D261" s="139">
        <v>26</v>
      </c>
      <c r="E261" s="139">
        <v>2</v>
      </c>
      <c r="F261" s="139">
        <v>0</v>
      </c>
      <c r="G261" s="139">
        <v>121</v>
      </c>
      <c r="H261" s="139">
        <v>0</v>
      </c>
      <c r="I261" s="139">
        <v>0</v>
      </c>
      <c r="J261" s="139">
        <v>34</v>
      </c>
      <c r="K261" s="139">
        <v>256</v>
      </c>
      <c r="L261" s="139"/>
      <c r="M261" s="155">
        <v>277</v>
      </c>
      <c r="N261" s="146">
        <f t="shared" si="19"/>
        <v>7308</v>
      </c>
      <c r="O261" s="146">
        <f>INDEX(LMI!$G$2:$G$441,MATCH(Race!$A261,LMI!$B$2:$B$441,0))</f>
        <v>6395</v>
      </c>
      <c r="P261" s="146">
        <f t="shared" si="18"/>
        <v>5999</v>
      </c>
      <c r="Q261" s="146">
        <f t="shared" si="18"/>
        <v>12</v>
      </c>
      <c r="R261" s="146">
        <f t="shared" si="18"/>
        <v>23</v>
      </c>
      <c r="S261" s="146">
        <f t="shared" si="18"/>
        <v>2</v>
      </c>
      <c r="T261" s="146">
        <f t="shared" si="18"/>
        <v>0</v>
      </c>
      <c r="U261" s="146">
        <f t="shared" si="17"/>
        <v>106</v>
      </c>
      <c r="V261" s="146">
        <f t="shared" si="17"/>
        <v>0</v>
      </c>
      <c r="W261" s="146">
        <f t="shared" si="17"/>
        <v>0</v>
      </c>
      <c r="X261" s="146">
        <f t="shared" si="17"/>
        <v>30</v>
      </c>
      <c r="Y261" s="146">
        <f t="shared" si="17"/>
        <v>224</v>
      </c>
      <c r="AA261" s="146">
        <f t="shared" si="16"/>
        <v>242</v>
      </c>
    </row>
    <row r="262" spans="1:27" x14ac:dyDescent="0.3">
      <c r="A262" s="1" t="s">
        <v>268</v>
      </c>
      <c r="B262" s="139">
        <v>52</v>
      </c>
      <c r="C262" s="139">
        <v>0</v>
      </c>
      <c r="D262" s="139">
        <v>0</v>
      </c>
      <c r="E262" s="139">
        <v>0</v>
      </c>
      <c r="F262" s="139">
        <v>0</v>
      </c>
      <c r="G262" s="139">
        <v>0</v>
      </c>
      <c r="H262" s="139">
        <v>0</v>
      </c>
      <c r="I262" s="139">
        <v>0</v>
      </c>
      <c r="J262" s="139">
        <v>0</v>
      </c>
      <c r="K262" s="139">
        <v>0</v>
      </c>
      <c r="L262" s="139"/>
      <c r="M262" s="155">
        <v>0</v>
      </c>
      <c r="N262" s="146">
        <f t="shared" si="19"/>
        <v>52</v>
      </c>
      <c r="O262" s="146">
        <f>INDEX(LMI!$G$2:$G$441,MATCH(Race!$A262,LMI!$B$2:$B$441,0))</f>
        <v>100</v>
      </c>
      <c r="P262" s="146">
        <f t="shared" si="18"/>
        <v>100</v>
      </c>
      <c r="Q262" s="146">
        <f t="shared" si="18"/>
        <v>0</v>
      </c>
      <c r="R262" s="146">
        <f t="shared" si="18"/>
        <v>0</v>
      </c>
      <c r="S262" s="146">
        <f t="shared" si="18"/>
        <v>0</v>
      </c>
      <c r="T262" s="146">
        <f t="shared" si="18"/>
        <v>0</v>
      </c>
      <c r="U262" s="146">
        <f t="shared" si="17"/>
        <v>0</v>
      </c>
      <c r="V262" s="146">
        <f t="shared" si="17"/>
        <v>0</v>
      </c>
      <c r="W262" s="146">
        <f t="shared" si="17"/>
        <v>0</v>
      </c>
      <c r="X262" s="146">
        <f t="shared" si="17"/>
        <v>0</v>
      </c>
      <c r="Y262" s="146">
        <f t="shared" si="17"/>
        <v>0</v>
      </c>
      <c r="AA262" s="146">
        <f t="shared" si="16"/>
        <v>0</v>
      </c>
    </row>
    <row r="263" spans="1:27" x14ac:dyDescent="0.3">
      <c r="A263" s="1" t="s">
        <v>271</v>
      </c>
      <c r="B263" s="139">
        <v>18757</v>
      </c>
      <c r="C263" s="139">
        <v>10516</v>
      </c>
      <c r="D263" s="139">
        <v>1232</v>
      </c>
      <c r="E263" s="139">
        <v>46</v>
      </c>
      <c r="F263" s="139">
        <v>76</v>
      </c>
      <c r="G263" s="139">
        <v>98</v>
      </c>
      <c r="H263" s="139">
        <v>0</v>
      </c>
      <c r="I263" s="139">
        <v>69</v>
      </c>
      <c r="J263" s="139">
        <v>657</v>
      </c>
      <c r="K263" s="139">
        <v>7493</v>
      </c>
      <c r="L263" s="139"/>
      <c r="M263" s="155">
        <v>9162</v>
      </c>
      <c r="N263" s="146">
        <f t="shared" si="19"/>
        <v>38944</v>
      </c>
      <c r="O263" s="146">
        <f>INDEX(LMI!$G$2:$G$441,MATCH(Race!$A263,LMI!$B$2:$B$441,0))</f>
        <v>35545</v>
      </c>
      <c r="P263" s="146">
        <f t="shared" si="18"/>
        <v>17120</v>
      </c>
      <c r="Q263" s="146">
        <f t="shared" si="18"/>
        <v>9598</v>
      </c>
      <c r="R263" s="146">
        <f t="shared" si="18"/>
        <v>1124</v>
      </c>
      <c r="S263" s="146">
        <f t="shared" si="18"/>
        <v>42</v>
      </c>
      <c r="T263" s="146">
        <f t="shared" si="18"/>
        <v>69</v>
      </c>
      <c r="U263" s="146">
        <f t="shared" si="17"/>
        <v>89</v>
      </c>
      <c r="V263" s="146">
        <f t="shared" si="17"/>
        <v>0</v>
      </c>
      <c r="W263" s="146">
        <f t="shared" si="17"/>
        <v>63</v>
      </c>
      <c r="X263" s="146">
        <f t="shared" si="17"/>
        <v>600</v>
      </c>
      <c r="Y263" s="146">
        <f t="shared" si="17"/>
        <v>6839</v>
      </c>
      <c r="AA263" s="146">
        <f t="shared" si="16"/>
        <v>8362</v>
      </c>
    </row>
    <row r="264" spans="1:27" x14ac:dyDescent="0.3">
      <c r="A264" s="1" t="s">
        <v>266</v>
      </c>
      <c r="B264" s="139">
        <v>4904</v>
      </c>
      <c r="C264" s="139">
        <v>124</v>
      </c>
      <c r="D264" s="139">
        <v>0</v>
      </c>
      <c r="E264" s="139">
        <v>8</v>
      </c>
      <c r="F264" s="139">
        <v>0</v>
      </c>
      <c r="G264" s="139">
        <v>13</v>
      </c>
      <c r="H264" s="139">
        <v>0</v>
      </c>
      <c r="I264" s="139">
        <v>0</v>
      </c>
      <c r="J264" s="139">
        <v>0</v>
      </c>
      <c r="K264" s="139">
        <v>594</v>
      </c>
      <c r="L264" s="139"/>
      <c r="M264" s="155">
        <v>910</v>
      </c>
      <c r="N264" s="146">
        <f t="shared" si="19"/>
        <v>5643</v>
      </c>
      <c r="O264" s="146">
        <f>INDEX(LMI!$G$2:$G$441,MATCH(Race!$A264,LMI!$B$2:$B$441,0))</f>
        <v>4955</v>
      </c>
      <c r="P264" s="146">
        <f t="shared" si="18"/>
        <v>4306</v>
      </c>
      <c r="Q264" s="146">
        <f t="shared" si="18"/>
        <v>109</v>
      </c>
      <c r="R264" s="146">
        <f t="shared" si="18"/>
        <v>0</v>
      </c>
      <c r="S264" s="146">
        <f t="shared" si="18"/>
        <v>7</v>
      </c>
      <c r="T264" s="146">
        <f t="shared" si="18"/>
        <v>0</v>
      </c>
      <c r="U264" s="146">
        <f t="shared" si="17"/>
        <v>11</v>
      </c>
      <c r="V264" s="146">
        <f t="shared" si="17"/>
        <v>0</v>
      </c>
      <c r="W264" s="146">
        <f t="shared" si="17"/>
        <v>0</v>
      </c>
      <c r="X264" s="146">
        <f t="shared" si="17"/>
        <v>0</v>
      </c>
      <c r="Y264" s="146">
        <f t="shared" si="17"/>
        <v>522</v>
      </c>
      <c r="AA264" s="146">
        <f t="shared" si="16"/>
        <v>799</v>
      </c>
    </row>
    <row r="265" spans="1:27" x14ac:dyDescent="0.3">
      <c r="A265" s="1" t="s">
        <v>269</v>
      </c>
      <c r="B265" s="139">
        <v>10972</v>
      </c>
      <c r="C265" s="139">
        <v>1664</v>
      </c>
      <c r="D265" s="139">
        <v>706</v>
      </c>
      <c r="E265" s="139">
        <v>0</v>
      </c>
      <c r="F265" s="139">
        <v>0</v>
      </c>
      <c r="G265" s="139">
        <v>38</v>
      </c>
      <c r="H265" s="139">
        <v>0</v>
      </c>
      <c r="I265" s="139">
        <v>47</v>
      </c>
      <c r="J265" s="139">
        <v>125</v>
      </c>
      <c r="K265" s="139">
        <v>516</v>
      </c>
      <c r="L265" s="139"/>
      <c r="M265" s="155">
        <v>577</v>
      </c>
      <c r="N265" s="146">
        <f t="shared" si="19"/>
        <v>14068</v>
      </c>
      <c r="O265" s="146">
        <f>INDEX(LMI!$G$2:$G$441,MATCH(Race!$A265,LMI!$B$2:$B$441,0))</f>
        <v>12645</v>
      </c>
      <c r="P265" s="146">
        <f t="shared" si="18"/>
        <v>9862</v>
      </c>
      <c r="Q265" s="146">
        <f t="shared" si="18"/>
        <v>1496</v>
      </c>
      <c r="R265" s="146">
        <f t="shared" si="18"/>
        <v>635</v>
      </c>
      <c r="S265" s="146">
        <f t="shared" si="18"/>
        <v>0</v>
      </c>
      <c r="T265" s="146">
        <f t="shared" si="18"/>
        <v>0</v>
      </c>
      <c r="U265" s="146">
        <f t="shared" si="17"/>
        <v>34</v>
      </c>
      <c r="V265" s="146">
        <f t="shared" si="17"/>
        <v>0</v>
      </c>
      <c r="W265" s="146">
        <f t="shared" si="17"/>
        <v>42</v>
      </c>
      <c r="X265" s="146">
        <f t="shared" si="17"/>
        <v>112</v>
      </c>
      <c r="Y265" s="146">
        <f t="shared" si="17"/>
        <v>464</v>
      </c>
      <c r="AA265" s="146">
        <f t="shared" si="16"/>
        <v>519</v>
      </c>
    </row>
    <row r="266" spans="1:27" x14ac:dyDescent="0.3">
      <c r="A266" s="1" t="s">
        <v>270</v>
      </c>
      <c r="B266" s="139">
        <v>1877</v>
      </c>
      <c r="C266" s="139">
        <v>11</v>
      </c>
      <c r="D266" s="139">
        <v>0</v>
      </c>
      <c r="E266" s="139">
        <v>0</v>
      </c>
      <c r="F266" s="139">
        <v>0</v>
      </c>
      <c r="G266" s="139">
        <v>6</v>
      </c>
      <c r="H266" s="139">
        <v>0</v>
      </c>
      <c r="I266" s="139">
        <v>0</v>
      </c>
      <c r="J266" s="139">
        <v>42</v>
      </c>
      <c r="K266" s="139">
        <v>90</v>
      </c>
      <c r="L266" s="139"/>
      <c r="M266" s="155">
        <v>71</v>
      </c>
      <c r="N266" s="146">
        <f t="shared" si="19"/>
        <v>2026</v>
      </c>
      <c r="O266" s="146">
        <f>INDEX(LMI!$G$2:$G$441,MATCH(Race!$A266,LMI!$B$2:$B$441,0))</f>
        <v>1845</v>
      </c>
      <c r="P266" s="146">
        <f t="shared" si="18"/>
        <v>1709</v>
      </c>
      <c r="Q266" s="146">
        <f t="shared" si="18"/>
        <v>10</v>
      </c>
      <c r="R266" s="146">
        <f t="shared" si="18"/>
        <v>0</v>
      </c>
      <c r="S266" s="146">
        <f t="shared" si="18"/>
        <v>0</v>
      </c>
      <c r="T266" s="146">
        <f t="shared" si="18"/>
        <v>0</v>
      </c>
      <c r="U266" s="146">
        <f t="shared" si="17"/>
        <v>5</v>
      </c>
      <c r="V266" s="146">
        <f t="shared" si="17"/>
        <v>0</v>
      </c>
      <c r="W266" s="146">
        <f t="shared" si="17"/>
        <v>0</v>
      </c>
      <c r="X266" s="146">
        <f t="shared" si="17"/>
        <v>38</v>
      </c>
      <c r="Y266" s="146">
        <f t="shared" si="17"/>
        <v>82</v>
      </c>
      <c r="AA266" s="146">
        <f t="shared" si="16"/>
        <v>65</v>
      </c>
    </row>
    <row r="267" spans="1:27" x14ac:dyDescent="0.3">
      <c r="A267" s="1" t="s">
        <v>272</v>
      </c>
      <c r="B267" s="139">
        <v>10190</v>
      </c>
      <c r="C267" s="139">
        <v>553</v>
      </c>
      <c r="D267" s="139">
        <v>0</v>
      </c>
      <c r="E267" s="139">
        <v>2</v>
      </c>
      <c r="F267" s="139">
        <v>0</v>
      </c>
      <c r="G267" s="139">
        <v>136</v>
      </c>
      <c r="H267" s="139">
        <v>0</v>
      </c>
      <c r="I267" s="139">
        <v>8</v>
      </c>
      <c r="J267" s="139">
        <v>440</v>
      </c>
      <c r="K267" s="139">
        <v>403</v>
      </c>
      <c r="L267" s="139"/>
      <c r="M267" s="155">
        <v>650</v>
      </c>
      <c r="N267" s="146">
        <f t="shared" si="19"/>
        <v>11732</v>
      </c>
      <c r="O267" s="146">
        <f>INDEX(LMI!$G$2:$G$441,MATCH(Race!$A267,LMI!$B$2:$B$441,0))</f>
        <v>10475</v>
      </c>
      <c r="P267" s="146">
        <f t="shared" si="18"/>
        <v>9098</v>
      </c>
      <c r="Q267" s="146">
        <f t="shared" si="18"/>
        <v>494</v>
      </c>
      <c r="R267" s="146">
        <f t="shared" si="18"/>
        <v>0</v>
      </c>
      <c r="S267" s="146">
        <f t="shared" si="18"/>
        <v>2</v>
      </c>
      <c r="T267" s="146">
        <f t="shared" si="18"/>
        <v>0</v>
      </c>
      <c r="U267" s="146">
        <f t="shared" si="17"/>
        <v>121</v>
      </c>
      <c r="V267" s="146">
        <f t="shared" si="17"/>
        <v>0</v>
      </c>
      <c r="W267" s="146">
        <f t="shared" si="17"/>
        <v>7</v>
      </c>
      <c r="X267" s="146">
        <f t="shared" si="17"/>
        <v>393</v>
      </c>
      <c r="Y267" s="146">
        <f t="shared" si="17"/>
        <v>360</v>
      </c>
      <c r="AA267" s="146">
        <f t="shared" si="16"/>
        <v>580</v>
      </c>
    </row>
    <row r="268" spans="1:27" x14ac:dyDescent="0.3">
      <c r="A268" s="1" t="s">
        <v>273</v>
      </c>
      <c r="B268" s="139">
        <v>31401</v>
      </c>
      <c r="C268" s="139">
        <v>4606</v>
      </c>
      <c r="D268" s="139">
        <v>743</v>
      </c>
      <c r="E268" s="139">
        <v>122</v>
      </c>
      <c r="F268" s="139">
        <v>0</v>
      </c>
      <c r="G268" s="139">
        <v>212</v>
      </c>
      <c r="H268" s="139">
        <v>25</v>
      </c>
      <c r="I268" s="139">
        <v>159</v>
      </c>
      <c r="J268" s="139">
        <v>1099</v>
      </c>
      <c r="K268" s="139">
        <v>3584</v>
      </c>
      <c r="L268" s="139"/>
      <c r="M268" s="155">
        <v>3723</v>
      </c>
      <c r="N268" s="146">
        <f t="shared" si="19"/>
        <v>41951</v>
      </c>
      <c r="O268" s="146">
        <f>INDEX(LMI!$G$2:$G$441,MATCH(Race!$A268,LMI!$B$2:$B$441,0))</f>
        <v>33155</v>
      </c>
      <c r="P268" s="146">
        <f t="shared" si="18"/>
        <v>24817</v>
      </c>
      <c r="Q268" s="146">
        <f t="shared" si="18"/>
        <v>3640</v>
      </c>
      <c r="R268" s="146">
        <f t="shared" si="18"/>
        <v>587</v>
      </c>
      <c r="S268" s="146">
        <f t="shared" si="18"/>
        <v>96</v>
      </c>
      <c r="T268" s="146">
        <f t="shared" si="18"/>
        <v>0</v>
      </c>
      <c r="U268" s="146">
        <f t="shared" si="17"/>
        <v>168</v>
      </c>
      <c r="V268" s="146">
        <f t="shared" si="17"/>
        <v>20</v>
      </c>
      <c r="W268" s="146">
        <f t="shared" si="17"/>
        <v>126</v>
      </c>
      <c r="X268" s="146">
        <f t="shared" si="17"/>
        <v>869</v>
      </c>
      <c r="Y268" s="146">
        <f t="shared" si="17"/>
        <v>2833</v>
      </c>
      <c r="AA268" s="146">
        <f t="shared" si="16"/>
        <v>2942</v>
      </c>
    </row>
    <row r="269" spans="1:27" x14ac:dyDescent="0.3">
      <c r="A269" s="1" t="s">
        <v>274</v>
      </c>
      <c r="B269" s="139">
        <v>9178</v>
      </c>
      <c r="C269" s="139">
        <v>109</v>
      </c>
      <c r="D269" s="139">
        <v>29</v>
      </c>
      <c r="E269" s="139">
        <v>0</v>
      </c>
      <c r="F269" s="139">
        <v>0</v>
      </c>
      <c r="G269" s="139">
        <v>117</v>
      </c>
      <c r="H269" s="139">
        <v>0</v>
      </c>
      <c r="I269" s="139">
        <v>47</v>
      </c>
      <c r="J269" s="139">
        <v>53</v>
      </c>
      <c r="K269" s="139">
        <v>1148</v>
      </c>
      <c r="L269" s="139"/>
      <c r="M269" s="155">
        <v>1830</v>
      </c>
      <c r="N269" s="146">
        <f t="shared" si="19"/>
        <v>10681</v>
      </c>
      <c r="O269" s="146">
        <f>INDEX(LMI!$G$2:$G$441,MATCH(Race!$A269,LMI!$B$2:$B$441,0))</f>
        <v>9185</v>
      </c>
      <c r="P269" s="146">
        <f t="shared" si="18"/>
        <v>7893</v>
      </c>
      <c r="Q269" s="146">
        <f t="shared" si="18"/>
        <v>94</v>
      </c>
      <c r="R269" s="146">
        <f t="shared" si="18"/>
        <v>25</v>
      </c>
      <c r="S269" s="146">
        <f t="shared" si="18"/>
        <v>0</v>
      </c>
      <c r="T269" s="146">
        <f t="shared" si="18"/>
        <v>0</v>
      </c>
      <c r="U269" s="146">
        <f t="shared" si="17"/>
        <v>101</v>
      </c>
      <c r="V269" s="146">
        <f t="shared" si="17"/>
        <v>0</v>
      </c>
      <c r="W269" s="146">
        <f t="shared" si="17"/>
        <v>40</v>
      </c>
      <c r="X269" s="146">
        <f t="shared" si="17"/>
        <v>46</v>
      </c>
      <c r="Y269" s="146">
        <f t="shared" si="17"/>
        <v>987</v>
      </c>
      <c r="AA269" s="146">
        <f t="shared" si="16"/>
        <v>1574</v>
      </c>
    </row>
    <row r="270" spans="1:27" x14ac:dyDescent="0.3">
      <c r="A270" s="1" t="s">
        <v>275</v>
      </c>
      <c r="B270" s="139">
        <v>10707</v>
      </c>
      <c r="C270" s="139">
        <v>1026</v>
      </c>
      <c r="D270" s="139">
        <v>45</v>
      </c>
      <c r="E270" s="139">
        <v>51</v>
      </c>
      <c r="F270" s="139">
        <v>0</v>
      </c>
      <c r="G270" s="139">
        <v>127</v>
      </c>
      <c r="H270" s="139">
        <v>207</v>
      </c>
      <c r="I270" s="139">
        <v>3</v>
      </c>
      <c r="J270" s="139">
        <v>125</v>
      </c>
      <c r="K270" s="139">
        <v>316</v>
      </c>
      <c r="L270" s="139"/>
      <c r="M270" s="155">
        <v>1435</v>
      </c>
      <c r="N270" s="146">
        <f t="shared" si="19"/>
        <v>12607</v>
      </c>
      <c r="O270" s="146">
        <f>INDEX(LMI!$G$2:$G$441,MATCH(Race!$A270,LMI!$B$2:$B$441,0))</f>
        <v>11720</v>
      </c>
      <c r="P270" s="146">
        <f t="shared" si="18"/>
        <v>9954</v>
      </c>
      <c r="Q270" s="146">
        <f t="shared" si="18"/>
        <v>954</v>
      </c>
      <c r="R270" s="146">
        <f t="shared" si="18"/>
        <v>42</v>
      </c>
      <c r="S270" s="146">
        <f t="shared" si="18"/>
        <v>47</v>
      </c>
      <c r="T270" s="146">
        <f t="shared" si="18"/>
        <v>0</v>
      </c>
      <c r="U270" s="146">
        <f t="shared" si="17"/>
        <v>118</v>
      </c>
      <c r="V270" s="146">
        <f t="shared" si="17"/>
        <v>192</v>
      </c>
      <c r="W270" s="146">
        <f t="shared" si="17"/>
        <v>3</v>
      </c>
      <c r="X270" s="146">
        <f t="shared" si="17"/>
        <v>116</v>
      </c>
      <c r="Y270" s="146">
        <f t="shared" si="17"/>
        <v>294</v>
      </c>
      <c r="AA270" s="146">
        <f t="shared" si="16"/>
        <v>1334</v>
      </c>
    </row>
    <row r="271" spans="1:27" x14ac:dyDescent="0.3">
      <c r="A271" s="1" t="s">
        <v>276</v>
      </c>
      <c r="B271" s="139">
        <v>6244</v>
      </c>
      <c r="C271" s="139">
        <v>1171</v>
      </c>
      <c r="D271" s="139">
        <v>35</v>
      </c>
      <c r="E271" s="139">
        <v>0</v>
      </c>
      <c r="F271" s="139">
        <v>0</v>
      </c>
      <c r="G271" s="139">
        <v>17</v>
      </c>
      <c r="H271" s="139">
        <v>0</v>
      </c>
      <c r="I271" s="139">
        <v>13</v>
      </c>
      <c r="J271" s="139">
        <v>326</v>
      </c>
      <c r="K271" s="139">
        <v>137</v>
      </c>
      <c r="L271" s="139"/>
      <c r="M271" s="155">
        <v>121</v>
      </c>
      <c r="N271" s="146">
        <f t="shared" si="19"/>
        <v>7943</v>
      </c>
      <c r="O271" s="146">
        <f>INDEX(LMI!$G$2:$G$441,MATCH(Race!$A271,LMI!$B$2:$B$441,0))</f>
        <v>7440</v>
      </c>
      <c r="P271" s="146">
        <f t="shared" si="18"/>
        <v>5849</v>
      </c>
      <c r="Q271" s="146">
        <f t="shared" si="18"/>
        <v>1097</v>
      </c>
      <c r="R271" s="146">
        <f t="shared" si="18"/>
        <v>33</v>
      </c>
      <c r="S271" s="146">
        <f t="shared" si="18"/>
        <v>0</v>
      </c>
      <c r="T271" s="146">
        <f t="shared" si="18"/>
        <v>0</v>
      </c>
      <c r="U271" s="146">
        <f t="shared" ref="U271:Y321" si="20">ROUND(($O271/$N271)*G271,0)</f>
        <v>16</v>
      </c>
      <c r="V271" s="146">
        <f t="shared" si="20"/>
        <v>0</v>
      </c>
      <c r="W271" s="146">
        <f t="shared" si="20"/>
        <v>12</v>
      </c>
      <c r="X271" s="146">
        <f t="shared" si="20"/>
        <v>305</v>
      </c>
      <c r="Y271" s="146">
        <f t="shared" si="20"/>
        <v>128</v>
      </c>
      <c r="AA271" s="146">
        <f t="shared" si="16"/>
        <v>113</v>
      </c>
    </row>
    <row r="272" spans="1:27" x14ac:dyDescent="0.3">
      <c r="A272" s="1" t="s">
        <v>277</v>
      </c>
      <c r="B272" s="139">
        <v>337</v>
      </c>
      <c r="C272" s="139">
        <v>1</v>
      </c>
      <c r="D272" s="139">
        <v>3</v>
      </c>
      <c r="E272" s="139">
        <v>0</v>
      </c>
      <c r="F272" s="139">
        <v>0</v>
      </c>
      <c r="G272" s="139">
        <v>4</v>
      </c>
      <c r="H272" s="139">
        <v>0</v>
      </c>
      <c r="I272" s="139">
        <v>0</v>
      </c>
      <c r="J272" s="139">
        <v>13</v>
      </c>
      <c r="K272" s="139">
        <v>9</v>
      </c>
      <c r="L272" s="139"/>
      <c r="M272" s="155">
        <v>12</v>
      </c>
      <c r="N272" s="146">
        <f t="shared" si="19"/>
        <v>367</v>
      </c>
      <c r="O272" s="146">
        <f>INDEX(LMI!$G$2:$G$441,MATCH(Race!$A272,LMI!$B$2:$B$441,0))</f>
        <v>350</v>
      </c>
      <c r="P272" s="146">
        <f t="shared" ref="P272:T322" si="21">ROUND(($O272/$N272)*B272,0)</f>
        <v>321</v>
      </c>
      <c r="Q272" s="146">
        <f t="shared" si="21"/>
        <v>1</v>
      </c>
      <c r="R272" s="146">
        <f t="shared" si="21"/>
        <v>3</v>
      </c>
      <c r="S272" s="146">
        <f t="shared" si="21"/>
        <v>0</v>
      </c>
      <c r="T272" s="146">
        <f t="shared" si="21"/>
        <v>0</v>
      </c>
      <c r="U272" s="146">
        <f t="shared" si="20"/>
        <v>4</v>
      </c>
      <c r="V272" s="146">
        <f t="shared" si="20"/>
        <v>0</v>
      </c>
      <c r="W272" s="146">
        <f t="shared" si="20"/>
        <v>0</v>
      </c>
      <c r="X272" s="146">
        <f t="shared" si="20"/>
        <v>12</v>
      </c>
      <c r="Y272" s="146">
        <f t="shared" si="20"/>
        <v>9</v>
      </c>
      <c r="AA272" s="146">
        <f t="shared" si="16"/>
        <v>11</v>
      </c>
    </row>
    <row r="273" spans="1:27" x14ac:dyDescent="0.3">
      <c r="A273" s="1" t="s">
        <v>278</v>
      </c>
      <c r="B273" s="139">
        <v>1138</v>
      </c>
      <c r="C273" s="139">
        <v>29</v>
      </c>
      <c r="D273" s="139">
        <v>108</v>
      </c>
      <c r="E273" s="139">
        <v>0</v>
      </c>
      <c r="F273" s="139">
        <v>0</v>
      </c>
      <c r="G273" s="139">
        <v>2</v>
      </c>
      <c r="H273" s="139">
        <v>0</v>
      </c>
      <c r="I273" s="139">
        <v>0</v>
      </c>
      <c r="J273" s="139">
        <v>108</v>
      </c>
      <c r="K273" s="139">
        <v>0</v>
      </c>
      <c r="L273" s="139"/>
      <c r="M273" s="155">
        <v>22</v>
      </c>
      <c r="N273" s="146">
        <f t="shared" si="19"/>
        <v>1385</v>
      </c>
      <c r="O273" s="146">
        <f>INDEX(LMI!$G$2:$G$441,MATCH(Race!$A273,LMI!$B$2:$B$441,0))</f>
        <v>1050</v>
      </c>
      <c r="P273" s="146">
        <f t="shared" si="21"/>
        <v>863</v>
      </c>
      <c r="Q273" s="146">
        <f t="shared" si="21"/>
        <v>22</v>
      </c>
      <c r="R273" s="146">
        <f t="shared" si="21"/>
        <v>82</v>
      </c>
      <c r="S273" s="146">
        <f t="shared" si="21"/>
        <v>0</v>
      </c>
      <c r="T273" s="146">
        <f t="shared" si="21"/>
        <v>0</v>
      </c>
      <c r="U273" s="146">
        <f t="shared" si="20"/>
        <v>2</v>
      </c>
      <c r="V273" s="146">
        <f t="shared" si="20"/>
        <v>0</v>
      </c>
      <c r="W273" s="146">
        <f t="shared" si="20"/>
        <v>0</v>
      </c>
      <c r="X273" s="146">
        <f t="shared" si="20"/>
        <v>82</v>
      </c>
      <c r="Y273" s="146">
        <f t="shared" si="20"/>
        <v>0</v>
      </c>
      <c r="AA273" s="146">
        <f t="shared" si="16"/>
        <v>17</v>
      </c>
    </row>
    <row r="274" spans="1:27" x14ac:dyDescent="0.3">
      <c r="A274" s="1" t="s">
        <v>279</v>
      </c>
      <c r="B274" s="139">
        <v>3543</v>
      </c>
      <c r="C274" s="139">
        <v>208</v>
      </c>
      <c r="D274" s="139">
        <v>50</v>
      </c>
      <c r="E274" s="139">
        <v>14</v>
      </c>
      <c r="F274" s="139">
        <v>0</v>
      </c>
      <c r="G274" s="139">
        <v>0</v>
      </c>
      <c r="H274" s="139">
        <v>0</v>
      </c>
      <c r="I274" s="139">
        <v>0</v>
      </c>
      <c r="J274" s="139">
        <v>0</v>
      </c>
      <c r="K274" s="139">
        <v>142</v>
      </c>
      <c r="L274" s="139"/>
      <c r="M274" s="155">
        <v>179</v>
      </c>
      <c r="N274" s="146">
        <f t="shared" si="19"/>
        <v>3957</v>
      </c>
      <c r="O274" s="146">
        <f>INDEX(LMI!$G$2:$G$441,MATCH(Race!$A274,LMI!$B$2:$B$441,0))</f>
        <v>3750</v>
      </c>
      <c r="P274" s="146">
        <f t="shared" si="21"/>
        <v>3358</v>
      </c>
      <c r="Q274" s="146">
        <f t="shared" si="21"/>
        <v>197</v>
      </c>
      <c r="R274" s="146">
        <f t="shared" si="21"/>
        <v>47</v>
      </c>
      <c r="S274" s="146">
        <f t="shared" si="21"/>
        <v>13</v>
      </c>
      <c r="T274" s="146">
        <f t="shared" si="21"/>
        <v>0</v>
      </c>
      <c r="U274" s="146">
        <f t="shared" si="20"/>
        <v>0</v>
      </c>
      <c r="V274" s="146">
        <f t="shared" si="20"/>
        <v>0</v>
      </c>
      <c r="W274" s="146">
        <f t="shared" si="20"/>
        <v>0</v>
      </c>
      <c r="X274" s="146">
        <f t="shared" si="20"/>
        <v>0</v>
      </c>
      <c r="Y274" s="146">
        <f t="shared" si="20"/>
        <v>135</v>
      </c>
      <c r="AA274" s="146">
        <f t="shared" ref="AA274:AA337" si="22">ROUND(($O274/$N274)*M274,0)</f>
        <v>170</v>
      </c>
    </row>
    <row r="275" spans="1:27" x14ac:dyDescent="0.3">
      <c r="A275" s="1" t="s">
        <v>280</v>
      </c>
      <c r="B275" s="139">
        <v>887</v>
      </c>
      <c r="C275" s="139">
        <v>0</v>
      </c>
      <c r="D275" s="139">
        <v>0</v>
      </c>
      <c r="E275" s="139">
        <v>0</v>
      </c>
      <c r="F275" s="139">
        <v>0</v>
      </c>
      <c r="G275" s="139">
        <v>5</v>
      </c>
      <c r="H275" s="139">
        <v>0</v>
      </c>
      <c r="I275" s="139">
        <v>0</v>
      </c>
      <c r="J275" s="139">
        <v>0</v>
      </c>
      <c r="K275" s="139">
        <v>82</v>
      </c>
      <c r="L275" s="139"/>
      <c r="M275" s="155">
        <v>67</v>
      </c>
      <c r="N275" s="146">
        <f t="shared" si="19"/>
        <v>974</v>
      </c>
      <c r="O275" s="146">
        <f>INDEX(LMI!$G$2:$G$441,MATCH(Race!$A275,LMI!$B$2:$B$441,0))</f>
        <v>920</v>
      </c>
      <c r="P275" s="146">
        <f t="shared" si="21"/>
        <v>838</v>
      </c>
      <c r="Q275" s="146">
        <f t="shared" si="21"/>
        <v>0</v>
      </c>
      <c r="R275" s="146">
        <f t="shared" si="21"/>
        <v>0</v>
      </c>
      <c r="S275" s="146">
        <f t="shared" si="21"/>
        <v>0</v>
      </c>
      <c r="T275" s="146">
        <f t="shared" si="21"/>
        <v>0</v>
      </c>
      <c r="U275" s="146">
        <f t="shared" si="20"/>
        <v>5</v>
      </c>
      <c r="V275" s="146">
        <f t="shared" si="20"/>
        <v>0</v>
      </c>
      <c r="W275" s="146">
        <f t="shared" si="20"/>
        <v>0</v>
      </c>
      <c r="X275" s="146">
        <f t="shared" si="20"/>
        <v>0</v>
      </c>
      <c r="Y275" s="146">
        <f t="shared" si="20"/>
        <v>77</v>
      </c>
      <c r="AA275" s="146">
        <f t="shared" si="22"/>
        <v>63</v>
      </c>
    </row>
    <row r="276" spans="1:27" x14ac:dyDescent="0.3">
      <c r="A276" s="1" t="s">
        <v>281</v>
      </c>
      <c r="B276" s="139">
        <v>2055</v>
      </c>
      <c r="C276" s="139">
        <v>7</v>
      </c>
      <c r="D276" s="139">
        <v>9</v>
      </c>
      <c r="E276" s="139">
        <v>0</v>
      </c>
      <c r="F276" s="139">
        <v>0</v>
      </c>
      <c r="G276" s="139">
        <v>5</v>
      </c>
      <c r="H276" s="139">
        <v>0</v>
      </c>
      <c r="I276" s="139">
        <v>0</v>
      </c>
      <c r="J276" s="139">
        <v>0</v>
      </c>
      <c r="K276" s="139">
        <v>36</v>
      </c>
      <c r="L276" s="139"/>
      <c r="M276" s="155">
        <v>2</v>
      </c>
      <c r="N276" s="146">
        <f t="shared" si="19"/>
        <v>2112</v>
      </c>
      <c r="O276" s="146">
        <f>INDEX(LMI!$G$2:$G$441,MATCH(Race!$A276,LMI!$B$2:$B$441,0))</f>
        <v>2015</v>
      </c>
      <c r="P276" s="146">
        <f t="shared" si="21"/>
        <v>1961</v>
      </c>
      <c r="Q276" s="146">
        <f t="shared" si="21"/>
        <v>7</v>
      </c>
      <c r="R276" s="146">
        <f t="shared" si="21"/>
        <v>9</v>
      </c>
      <c r="S276" s="146">
        <f t="shared" si="21"/>
        <v>0</v>
      </c>
      <c r="T276" s="146">
        <f t="shared" si="21"/>
        <v>0</v>
      </c>
      <c r="U276" s="146">
        <f t="shared" si="20"/>
        <v>5</v>
      </c>
      <c r="V276" s="146">
        <f t="shared" si="20"/>
        <v>0</v>
      </c>
      <c r="W276" s="146">
        <f t="shared" si="20"/>
        <v>0</v>
      </c>
      <c r="X276" s="146">
        <f t="shared" si="20"/>
        <v>0</v>
      </c>
      <c r="Y276" s="146">
        <f t="shared" si="20"/>
        <v>34</v>
      </c>
      <c r="AA276" s="146">
        <f t="shared" si="22"/>
        <v>2</v>
      </c>
    </row>
    <row r="277" spans="1:27" x14ac:dyDescent="0.3">
      <c r="A277" s="1" t="s">
        <v>282</v>
      </c>
      <c r="B277" s="139">
        <v>1671</v>
      </c>
      <c r="C277" s="139">
        <v>0</v>
      </c>
      <c r="D277" s="139">
        <v>0</v>
      </c>
      <c r="E277" s="139">
        <v>0</v>
      </c>
      <c r="F277" s="139">
        <v>0</v>
      </c>
      <c r="G277" s="139">
        <v>17</v>
      </c>
      <c r="H277" s="139">
        <v>0</v>
      </c>
      <c r="I277" s="139">
        <v>60</v>
      </c>
      <c r="J277" s="139">
        <v>7</v>
      </c>
      <c r="K277" s="139">
        <v>2</v>
      </c>
      <c r="L277" s="139"/>
      <c r="M277" s="155">
        <v>2</v>
      </c>
      <c r="N277" s="146">
        <f t="shared" si="19"/>
        <v>1757</v>
      </c>
      <c r="O277" s="146">
        <f>INDEX(LMI!$G$2:$G$441,MATCH(Race!$A277,LMI!$B$2:$B$441,0))</f>
        <v>1810</v>
      </c>
      <c r="P277" s="146">
        <f t="shared" si="21"/>
        <v>1721</v>
      </c>
      <c r="Q277" s="146">
        <f t="shared" si="21"/>
        <v>0</v>
      </c>
      <c r="R277" s="146">
        <f t="shared" si="21"/>
        <v>0</v>
      </c>
      <c r="S277" s="146">
        <f t="shared" si="21"/>
        <v>0</v>
      </c>
      <c r="T277" s="146">
        <f t="shared" si="21"/>
        <v>0</v>
      </c>
      <c r="U277" s="146">
        <f t="shared" si="20"/>
        <v>18</v>
      </c>
      <c r="V277" s="146">
        <f t="shared" si="20"/>
        <v>0</v>
      </c>
      <c r="W277" s="146">
        <f t="shared" si="20"/>
        <v>62</v>
      </c>
      <c r="X277" s="146">
        <f t="shared" si="20"/>
        <v>7</v>
      </c>
      <c r="Y277" s="146">
        <f t="shared" si="20"/>
        <v>2</v>
      </c>
      <c r="AA277" s="146">
        <f t="shared" si="22"/>
        <v>2</v>
      </c>
    </row>
    <row r="278" spans="1:27" x14ac:dyDescent="0.3">
      <c r="A278" s="1" t="s">
        <v>283</v>
      </c>
      <c r="B278" s="139">
        <v>4863</v>
      </c>
      <c r="C278" s="139">
        <v>141</v>
      </c>
      <c r="D278" s="139">
        <v>278</v>
      </c>
      <c r="E278" s="139">
        <v>29</v>
      </c>
      <c r="F278" s="139">
        <v>0</v>
      </c>
      <c r="G278" s="139">
        <v>48</v>
      </c>
      <c r="H278" s="139">
        <v>0</v>
      </c>
      <c r="I278" s="139">
        <v>0</v>
      </c>
      <c r="J278" s="139">
        <v>85</v>
      </c>
      <c r="K278" s="139">
        <v>791</v>
      </c>
      <c r="L278" s="139"/>
      <c r="M278" s="155">
        <v>1249</v>
      </c>
      <c r="N278" s="146">
        <f t="shared" si="19"/>
        <v>6235</v>
      </c>
      <c r="O278" s="146">
        <f>INDEX(LMI!$G$2:$G$441,MATCH(Race!$A278,LMI!$B$2:$B$441,0))</f>
        <v>5690</v>
      </c>
      <c r="P278" s="146">
        <f t="shared" si="21"/>
        <v>4438</v>
      </c>
      <c r="Q278" s="146">
        <f t="shared" si="21"/>
        <v>129</v>
      </c>
      <c r="R278" s="146">
        <f t="shared" si="21"/>
        <v>254</v>
      </c>
      <c r="S278" s="146">
        <f t="shared" si="21"/>
        <v>26</v>
      </c>
      <c r="T278" s="146">
        <f t="shared" si="21"/>
        <v>0</v>
      </c>
      <c r="U278" s="146">
        <f t="shared" si="20"/>
        <v>44</v>
      </c>
      <c r="V278" s="146">
        <f t="shared" si="20"/>
        <v>0</v>
      </c>
      <c r="W278" s="146">
        <f t="shared" si="20"/>
        <v>0</v>
      </c>
      <c r="X278" s="146">
        <f t="shared" si="20"/>
        <v>78</v>
      </c>
      <c r="Y278" s="146">
        <f t="shared" si="20"/>
        <v>722</v>
      </c>
      <c r="AA278" s="146">
        <f t="shared" si="22"/>
        <v>1140</v>
      </c>
    </row>
    <row r="279" spans="1:27" x14ac:dyDescent="0.3">
      <c r="A279" s="1" t="s">
        <v>284</v>
      </c>
      <c r="B279" s="139">
        <v>3971</v>
      </c>
      <c r="C279" s="139">
        <v>122</v>
      </c>
      <c r="D279" s="139">
        <v>34</v>
      </c>
      <c r="E279" s="139">
        <v>11</v>
      </c>
      <c r="F279" s="139">
        <v>0</v>
      </c>
      <c r="G279" s="139">
        <v>0</v>
      </c>
      <c r="H279" s="139">
        <v>0</v>
      </c>
      <c r="I279" s="139">
        <v>39</v>
      </c>
      <c r="J279" s="139">
        <v>22</v>
      </c>
      <c r="K279" s="139">
        <v>170</v>
      </c>
      <c r="L279" s="139"/>
      <c r="M279" s="155">
        <v>280</v>
      </c>
      <c r="N279" s="146">
        <f t="shared" si="19"/>
        <v>4369</v>
      </c>
      <c r="O279" s="146">
        <f>INDEX(LMI!$G$2:$G$441,MATCH(Race!$A279,LMI!$B$2:$B$441,0))</f>
        <v>4115</v>
      </c>
      <c r="P279" s="146">
        <f t="shared" si="21"/>
        <v>3740</v>
      </c>
      <c r="Q279" s="146">
        <f t="shared" si="21"/>
        <v>115</v>
      </c>
      <c r="R279" s="146">
        <f t="shared" si="21"/>
        <v>32</v>
      </c>
      <c r="S279" s="146">
        <f t="shared" si="21"/>
        <v>10</v>
      </c>
      <c r="T279" s="146">
        <f t="shared" si="21"/>
        <v>0</v>
      </c>
      <c r="U279" s="146">
        <f t="shared" si="20"/>
        <v>0</v>
      </c>
      <c r="V279" s="146">
        <f t="shared" si="20"/>
        <v>0</v>
      </c>
      <c r="W279" s="146">
        <f t="shared" si="20"/>
        <v>37</v>
      </c>
      <c r="X279" s="146">
        <f t="shared" si="20"/>
        <v>21</v>
      </c>
      <c r="Y279" s="146">
        <f t="shared" si="20"/>
        <v>160</v>
      </c>
      <c r="AA279" s="146">
        <f t="shared" si="22"/>
        <v>264</v>
      </c>
    </row>
    <row r="280" spans="1:27" x14ac:dyDescent="0.3">
      <c r="A280" s="1" t="s">
        <v>285</v>
      </c>
      <c r="B280" s="139">
        <v>992</v>
      </c>
      <c r="C280" s="139">
        <v>0</v>
      </c>
      <c r="D280" s="139">
        <v>0</v>
      </c>
      <c r="E280" s="139">
        <v>0</v>
      </c>
      <c r="F280" s="139">
        <v>0</v>
      </c>
      <c r="G280" s="139">
        <v>10</v>
      </c>
      <c r="H280" s="139">
        <v>0</v>
      </c>
      <c r="I280" s="139">
        <v>0</v>
      </c>
      <c r="J280" s="139">
        <v>0</v>
      </c>
      <c r="K280" s="139">
        <v>4</v>
      </c>
      <c r="L280" s="139"/>
      <c r="M280" s="155">
        <v>22</v>
      </c>
      <c r="N280" s="146">
        <f t="shared" si="19"/>
        <v>1006</v>
      </c>
      <c r="O280" s="146">
        <f>INDEX(LMI!$G$2:$G$441,MATCH(Race!$A280,LMI!$B$2:$B$441,0))</f>
        <v>1040</v>
      </c>
      <c r="P280" s="146">
        <f t="shared" si="21"/>
        <v>1026</v>
      </c>
      <c r="Q280" s="146">
        <f t="shared" si="21"/>
        <v>0</v>
      </c>
      <c r="R280" s="146">
        <f t="shared" si="21"/>
        <v>0</v>
      </c>
      <c r="S280" s="146">
        <f t="shared" si="21"/>
        <v>0</v>
      </c>
      <c r="T280" s="146">
        <f t="shared" si="21"/>
        <v>0</v>
      </c>
      <c r="U280" s="146">
        <f t="shared" si="20"/>
        <v>10</v>
      </c>
      <c r="V280" s="146">
        <f t="shared" si="20"/>
        <v>0</v>
      </c>
      <c r="W280" s="146">
        <f t="shared" si="20"/>
        <v>0</v>
      </c>
      <c r="X280" s="146">
        <f t="shared" si="20"/>
        <v>0</v>
      </c>
      <c r="Y280" s="146">
        <f t="shared" si="20"/>
        <v>4</v>
      </c>
      <c r="AA280" s="146">
        <f t="shared" si="22"/>
        <v>23</v>
      </c>
    </row>
    <row r="281" spans="1:27" x14ac:dyDescent="0.3">
      <c r="A281" s="1" t="s">
        <v>286</v>
      </c>
      <c r="B281" s="139">
        <v>6096</v>
      </c>
      <c r="C281" s="139">
        <v>195</v>
      </c>
      <c r="D281" s="139">
        <v>27</v>
      </c>
      <c r="E281" s="139">
        <v>26</v>
      </c>
      <c r="F281" s="139">
        <v>1</v>
      </c>
      <c r="G281" s="139">
        <v>74</v>
      </c>
      <c r="H281" s="139">
        <v>0</v>
      </c>
      <c r="I281" s="139">
        <v>21</v>
      </c>
      <c r="J281" s="139">
        <v>47</v>
      </c>
      <c r="K281" s="139">
        <v>124</v>
      </c>
      <c r="L281" s="139"/>
      <c r="M281" s="155">
        <v>109</v>
      </c>
      <c r="N281" s="146">
        <f t="shared" si="19"/>
        <v>6611</v>
      </c>
      <c r="O281" s="146" t="e">
        <f>INDEX(LMI!$G$2:$G$441,MATCH(Race!$A281,LMI!$B$2:$B$441,0))</f>
        <v>#N/A</v>
      </c>
      <c r="P281" s="146" t="e">
        <f t="shared" si="21"/>
        <v>#N/A</v>
      </c>
      <c r="Q281" s="146" t="e">
        <f t="shared" si="21"/>
        <v>#N/A</v>
      </c>
      <c r="R281" s="146" t="e">
        <f t="shared" si="21"/>
        <v>#N/A</v>
      </c>
      <c r="S281" s="146" t="e">
        <f t="shared" si="21"/>
        <v>#N/A</v>
      </c>
      <c r="T281" s="146" t="e">
        <f t="shared" si="21"/>
        <v>#N/A</v>
      </c>
      <c r="U281" s="146" t="e">
        <f t="shared" si="20"/>
        <v>#N/A</v>
      </c>
      <c r="V281" s="146" t="e">
        <f t="shared" si="20"/>
        <v>#N/A</v>
      </c>
      <c r="W281" s="146" t="e">
        <f t="shared" si="20"/>
        <v>#N/A</v>
      </c>
      <c r="X281" s="146" t="e">
        <f t="shared" si="20"/>
        <v>#N/A</v>
      </c>
      <c r="Y281" s="146" t="e">
        <f t="shared" si="20"/>
        <v>#N/A</v>
      </c>
      <c r="AA281" s="146" t="e">
        <f t="shared" si="22"/>
        <v>#N/A</v>
      </c>
    </row>
    <row r="282" spans="1:27" x14ac:dyDescent="0.3">
      <c r="A282" s="1" t="s">
        <v>287</v>
      </c>
      <c r="B282" s="139">
        <v>358</v>
      </c>
      <c r="C282" s="139">
        <v>3</v>
      </c>
      <c r="D282" s="139">
        <v>5</v>
      </c>
      <c r="E282" s="139">
        <v>1</v>
      </c>
      <c r="F282" s="139">
        <v>0</v>
      </c>
      <c r="G282" s="139">
        <v>12</v>
      </c>
      <c r="H282" s="139">
        <v>0</v>
      </c>
      <c r="I282" s="139">
        <v>10</v>
      </c>
      <c r="J282" s="139">
        <v>7</v>
      </c>
      <c r="K282" s="139">
        <v>0</v>
      </c>
      <c r="L282" s="139"/>
      <c r="M282" s="155">
        <v>0</v>
      </c>
      <c r="N282" s="146">
        <f t="shared" si="19"/>
        <v>396</v>
      </c>
      <c r="O282" s="146">
        <f>INDEX(LMI!$G$2:$G$441,MATCH(Race!$A282,LMI!$B$2:$B$441,0))</f>
        <v>405</v>
      </c>
      <c r="P282" s="146">
        <f t="shared" si="21"/>
        <v>366</v>
      </c>
      <c r="Q282" s="146">
        <f t="shared" si="21"/>
        <v>3</v>
      </c>
      <c r="R282" s="146">
        <f t="shared" si="21"/>
        <v>5</v>
      </c>
      <c r="S282" s="146">
        <f t="shared" si="21"/>
        <v>1</v>
      </c>
      <c r="T282" s="146">
        <f t="shared" si="21"/>
        <v>0</v>
      </c>
      <c r="U282" s="146">
        <f t="shared" si="20"/>
        <v>12</v>
      </c>
      <c r="V282" s="146">
        <f t="shared" si="20"/>
        <v>0</v>
      </c>
      <c r="W282" s="146">
        <f t="shared" si="20"/>
        <v>10</v>
      </c>
      <c r="X282" s="146">
        <f t="shared" si="20"/>
        <v>7</v>
      </c>
      <c r="Y282" s="146">
        <f t="shared" si="20"/>
        <v>0</v>
      </c>
      <c r="AA282" s="146">
        <f t="shared" si="22"/>
        <v>0</v>
      </c>
    </row>
    <row r="283" spans="1:27" x14ac:dyDescent="0.3">
      <c r="A283" s="1" t="s">
        <v>292</v>
      </c>
      <c r="B283" s="139">
        <v>4466</v>
      </c>
      <c r="C283" s="139">
        <v>229</v>
      </c>
      <c r="D283" s="139">
        <v>0</v>
      </c>
      <c r="E283" s="139">
        <v>23</v>
      </c>
      <c r="F283" s="139">
        <v>0</v>
      </c>
      <c r="G283" s="139">
        <v>52</v>
      </c>
      <c r="H283" s="139">
        <v>0</v>
      </c>
      <c r="I283" s="139">
        <v>28</v>
      </c>
      <c r="J283" s="139">
        <v>23</v>
      </c>
      <c r="K283" s="139">
        <v>363</v>
      </c>
      <c r="L283" s="139"/>
      <c r="M283" s="155">
        <v>90</v>
      </c>
      <c r="N283" s="146">
        <f t="shared" si="19"/>
        <v>5184</v>
      </c>
      <c r="O283" s="146">
        <f>INDEX(LMI!$G$2:$G$441,MATCH(Race!$A283,LMI!$B$2:$B$441,0))</f>
        <v>4625</v>
      </c>
      <c r="P283" s="146">
        <f t="shared" si="21"/>
        <v>3984</v>
      </c>
      <c r="Q283" s="146">
        <f t="shared" si="21"/>
        <v>204</v>
      </c>
      <c r="R283" s="146">
        <f t="shared" si="21"/>
        <v>0</v>
      </c>
      <c r="S283" s="146">
        <f t="shared" si="21"/>
        <v>21</v>
      </c>
      <c r="T283" s="146">
        <f t="shared" si="21"/>
        <v>0</v>
      </c>
      <c r="U283" s="146">
        <f t="shared" si="20"/>
        <v>46</v>
      </c>
      <c r="V283" s="146">
        <f t="shared" si="20"/>
        <v>0</v>
      </c>
      <c r="W283" s="146">
        <f t="shared" si="20"/>
        <v>25</v>
      </c>
      <c r="X283" s="146">
        <f t="shared" si="20"/>
        <v>21</v>
      </c>
      <c r="Y283" s="146">
        <f t="shared" si="20"/>
        <v>324</v>
      </c>
      <c r="AA283" s="146">
        <f t="shared" si="22"/>
        <v>80</v>
      </c>
    </row>
    <row r="284" spans="1:27" x14ac:dyDescent="0.3">
      <c r="A284" s="1" t="s">
        <v>293</v>
      </c>
      <c r="B284" s="139">
        <v>10361</v>
      </c>
      <c r="C284" s="139">
        <v>792</v>
      </c>
      <c r="D284" s="139">
        <v>297</v>
      </c>
      <c r="E284" s="139">
        <v>0</v>
      </c>
      <c r="F284" s="139">
        <v>20</v>
      </c>
      <c r="G284" s="139">
        <v>63</v>
      </c>
      <c r="H284" s="139">
        <v>0</v>
      </c>
      <c r="I284" s="139">
        <v>52</v>
      </c>
      <c r="J284" s="139">
        <v>138</v>
      </c>
      <c r="K284" s="139">
        <v>928</v>
      </c>
      <c r="L284" s="139"/>
      <c r="M284" s="155">
        <v>1193</v>
      </c>
      <c r="N284" s="146">
        <f t="shared" si="19"/>
        <v>12651</v>
      </c>
      <c r="O284" s="146">
        <f>INDEX(LMI!$G$2:$G$441,MATCH(Race!$A284,LMI!$B$2:$B$441,0))</f>
        <v>10400</v>
      </c>
      <c r="P284" s="146">
        <f t="shared" si="21"/>
        <v>8517</v>
      </c>
      <c r="Q284" s="146">
        <f t="shared" si="21"/>
        <v>651</v>
      </c>
      <c r="R284" s="146">
        <f t="shared" si="21"/>
        <v>244</v>
      </c>
      <c r="S284" s="146">
        <f t="shared" si="21"/>
        <v>0</v>
      </c>
      <c r="T284" s="146">
        <f t="shared" si="21"/>
        <v>16</v>
      </c>
      <c r="U284" s="146">
        <f t="shared" si="20"/>
        <v>52</v>
      </c>
      <c r="V284" s="146">
        <f t="shared" si="20"/>
        <v>0</v>
      </c>
      <c r="W284" s="146">
        <f t="shared" si="20"/>
        <v>43</v>
      </c>
      <c r="X284" s="146">
        <f t="shared" si="20"/>
        <v>113</v>
      </c>
      <c r="Y284" s="146">
        <f t="shared" si="20"/>
        <v>763</v>
      </c>
      <c r="AA284" s="146">
        <f t="shared" si="22"/>
        <v>981</v>
      </c>
    </row>
    <row r="285" spans="1:27" x14ac:dyDescent="0.3">
      <c r="A285" s="1" t="s">
        <v>294</v>
      </c>
      <c r="B285" s="139">
        <v>8142</v>
      </c>
      <c r="C285" s="139">
        <v>1898</v>
      </c>
      <c r="D285" s="139">
        <v>279</v>
      </c>
      <c r="E285" s="139">
        <v>39</v>
      </c>
      <c r="F285" s="139">
        <v>0</v>
      </c>
      <c r="G285" s="139">
        <v>47</v>
      </c>
      <c r="H285" s="139">
        <v>13</v>
      </c>
      <c r="I285" s="139">
        <v>87</v>
      </c>
      <c r="J285" s="139">
        <v>165</v>
      </c>
      <c r="K285" s="139">
        <v>194</v>
      </c>
      <c r="L285" s="139"/>
      <c r="M285" s="155">
        <v>333</v>
      </c>
      <c r="N285" s="146">
        <f t="shared" si="19"/>
        <v>10864</v>
      </c>
      <c r="O285" s="146">
        <f>INDEX(LMI!$G$2:$G$441,MATCH(Race!$A285,LMI!$B$2:$B$441,0))</f>
        <v>8505</v>
      </c>
      <c r="P285" s="146">
        <f t="shared" si="21"/>
        <v>6374</v>
      </c>
      <c r="Q285" s="146">
        <f t="shared" si="21"/>
        <v>1486</v>
      </c>
      <c r="R285" s="146">
        <f t="shared" si="21"/>
        <v>218</v>
      </c>
      <c r="S285" s="146">
        <f t="shared" si="21"/>
        <v>31</v>
      </c>
      <c r="T285" s="146">
        <f t="shared" si="21"/>
        <v>0</v>
      </c>
      <c r="U285" s="146">
        <f t="shared" si="20"/>
        <v>37</v>
      </c>
      <c r="V285" s="146">
        <f t="shared" si="20"/>
        <v>10</v>
      </c>
      <c r="W285" s="146">
        <f t="shared" si="20"/>
        <v>68</v>
      </c>
      <c r="X285" s="146">
        <f t="shared" si="20"/>
        <v>129</v>
      </c>
      <c r="Y285" s="146">
        <f t="shared" si="20"/>
        <v>152</v>
      </c>
      <c r="AA285" s="146">
        <f t="shared" si="22"/>
        <v>261</v>
      </c>
    </row>
    <row r="286" spans="1:27" x14ac:dyDescent="0.3">
      <c r="A286" s="1" t="s">
        <v>295</v>
      </c>
      <c r="B286" s="139">
        <v>28972</v>
      </c>
      <c r="C286" s="139">
        <v>900</v>
      </c>
      <c r="D286" s="139">
        <v>466</v>
      </c>
      <c r="E286" s="139">
        <v>7</v>
      </c>
      <c r="F286" s="139">
        <v>0</v>
      </c>
      <c r="G286" s="139">
        <v>192</v>
      </c>
      <c r="H286" s="139">
        <v>0</v>
      </c>
      <c r="I286" s="139">
        <v>157</v>
      </c>
      <c r="J286" s="139">
        <v>142</v>
      </c>
      <c r="K286" s="139">
        <v>1360</v>
      </c>
      <c r="L286" s="139"/>
      <c r="M286" s="155">
        <v>1323</v>
      </c>
      <c r="N286" s="146">
        <f t="shared" si="19"/>
        <v>32196</v>
      </c>
      <c r="O286" s="146">
        <f>INDEX(LMI!$G$2:$G$441,MATCH(Race!$A286,LMI!$B$2:$B$441,0))</f>
        <v>27520</v>
      </c>
      <c r="P286" s="146">
        <f t="shared" si="21"/>
        <v>24764</v>
      </c>
      <c r="Q286" s="146">
        <f t="shared" si="21"/>
        <v>769</v>
      </c>
      <c r="R286" s="146">
        <f t="shared" si="21"/>
        <v>398</v>
      </c>
      <c r="S286" s="146">
        <f t="shared" si="21"/>
        <v>6</v>
      </c>
      <c r="T286" s="146">
        <f t="shared" si="21"/>
        <v>0</v>
      </c>
      <c r="U286" s="146">
        <f t="shared" si="20"/>
        <v>164</v>
      </c>
      <c r="V286" s="146">
        <f t="shared" si="20"/>
        <v>0</v>
      </c>
      <c r="W286" s="146">
        <f t="shared" si="20"/>
        <v>134</v>
      </c>
      <c r="X286" s="146">
        <f t="shared" si="20"/>
        <v>121</v>
      </c>
      <c r="Y286" s="146">
        <f t="shared" si="20"/>
        <v>1162</v>
      </c>
      <c r="AA286" s="146">
        <f t="shared" si="22"/>
        <v>1131</v>
      </c>
    </row>
    <row r="287" spans="1:27" x14ac:dyDescent="0.3">
      <c r="A287" s="1" t="s">
        <v>296</v>
      </c>
      <c r="B287" s="139">
        <v>198</v>
      </c>
      <c r="C287" s="139">
        <v>868</v>
      </c>
      <c r="D287" s="139">
        <v>20</v>
      </c>
      <c r="E287" s="139">
        <v>0</v>
      </c>
      <c r="F287" s="139">
        <v>0</v>
      </c>
      <c r="G287" s="139">
        <v>1</v>
      </c>
      <c r="H287" s="139">
        <v>0</v>
      </c>
      <c r="I287" s="139">
        <v>0</v>
      </c>
      <c r="J287" s="139">
        <v>0</v>
      </c>
      <c r="K287" s="139">
        <v>39</v>
      </c>
      <c r="L287" s="139"/>
      <c r="M287" s="155">
        <v>0</v>
      </c>
      <c r="N287" s="146">
        <f t="shared" si="19"/>
        <v>1126</v>
      </c>
      <c r="O287" s="146">
        <f>INDEX(LMI!$G$2:$G$441,MATCH(Race!$A287,LMI!$B$2:$B$441,0))</f>
        <v>775</v>
      </c>
      <c r="P287" s="146">
        <f t="shared" si="21"/>
        <v>136</v>
      </c>
      <c r="Q287" s="146">
        <f t="shared" si="21"/>
        <v>597</v>
      </c>
      <c r="R287" s="146">
        <f t="shared" si="21"/>
        <v>14</v>
      </c>
      <c r="S287" s="146">
        <f t="shared" si="21"/>
        <v>0</v>
      </c>
      <c r="T287" s="146">
        <f t="shared" si="21"/>
        <v>0</v>
      </c>
      <c r="U287" s="146">
        <f t="shared" si="20"/>
        <v>1</v>
      </c>
      <c r="V287" s="146">
        <f t="shared" si="20"/>
        <v>0</v>
      </c>
      <c r="W287" s="146">
        <f t="shared" si="20"/>
        <v>0</v>
      </c>
      <c r="X287" s="146">
        <f t="shared" si="20"/>
        <v>0</v>
      </c>
      <c r="Y287" s="146">
        <f t="shared" si="20"/>
        <v>27</v>
      </c>
      <c r="AA287" s="146">
        <f t="shared" si="22"/>
        <v>0</v>
      </c>
    </row>
    <row r="288" spans="1:27" x14ac:dyDescent="0.3">
      <c r="A288" s="1" t="s">
        <v>297</v>
      </c>
      <c r="B288" s="139">
        <v>319</v>
      </c>
      <c r="C288" s="139">
        <v>175</v>
      </c>
      <c r="D288" s="139">
        <v>0</v>
      </c>
      <c r="E288" s="139">
        <v>0</v>
      </c>
      <c r="F288" s="139">
        <v>0</v>
      </c>
      <c r="G288" s="139">
        <v>0</v>
      </c>
      <c r="H288" s="139">
        <v>0</v>
      </c>
      <c r="I288" s="139">
        <v>0</v>
      </c>
      <c r="J288" s="139">
        <v>7</v>
      </c>
      <c r="K288" s="139">
        <v>184</v>
      </c>
      <c r="L288" s="139"/>
      <c r="M288" s="155">
        <v>175</v>
      </c>
      <c r="N288" s="146">
        <f t="shared" si="19"/>
        <v>685</v>
      </c>
      <c r="O288" s="146">
        <f>INDEX(LMI!$G$2:$G$441,MATCH(Race!$A288,LMI!$B$2:$B$441,0))</f>
        <v>815</v>
      </c>
      <c r="P288" s="146">
        <f t="shared" si="21"/>
        <v>380</v>
      </c>
      <c r="Q288" s="146">
        <f t="shared" si="21"/>
        <v>208</v>
      </c>
      <c r="R288" s="146">
        <f t="shared" si="21"/>
        <v>0</v>
      </c>
      <c r="S288" s="146">
        <f t="shared" si="21"/>
        <v>0</v>
      </c>
      <c r="T288" s="146">
        <f t="shared" si="21"/>
        <v>0</v>
      </c>
      <c r="U288" s="146">
        <f t="shared" si="20"/>
        <v>0</v>
      </c>
      <c r="V288" s="146">
        <f t="shared" si="20"/>
        <v>0</v>
      </c>
      <c r="W288" s="146">
        <f t="shared" si="20"/>
        <v>0</v>
      </c>
      <c r="X288" s="146">
        <f t="shared" si="20"/>
        <v>8</v>
      </c>
      <c r="Y288" s="146">
        <f t="shared" si="20"/>
        <v>219</v>
      </c>
      <c r="AA288" s="146">
        <f t="shared" si="22"/>
        <v>208</v>
      </c>
    </row>
    <row r="289" spans="1:27" x14ac:dyDescent="0.3">
      <c r="A289" s="1" t="s">
        <v>298</v>
      </c>
      <c r="B289" s="139">
        <v>2392</v>
      </c>
      <c r="C289" s="139">
        <v>33</v>
      </c>
      <c r="D289" s="139">
        <v>2</v>
      </c>
      <c r="E289" s="139">
        <v>0</v>
      </c>
      <c r="F289" s="139">
        <v>0</v>
      </c>
      <c r="G289" s="139">
        <v>10</v>
      </c>
      <c r="H289" s="139">
        <v>0</v>
      </c>
      <c r="I289" s="139">
        <v>0</v>
      </c>
      <c r="J289" s="139">
        <v>26</v>
      </c>
      <c r="K289" s="139">
        <v>38</v>
      </c>
      <c r="L289" s="139"/>
      <c r="M289" s="155">
        <v>17</v>
      </c>
      <c r="N289" s="146">
        <f t="shared" si="19"/>
        <v>2501</v>
      </c>
      <c r="O289" s="146">
        <f>INDEX(LMI!$G$2:$G$441,MATCH(Race!$A289,LMI!$B$2:$B$441,0))</f>
        <v>2380</v>
      </c>
      <c r="P289" s="146">
        <f t="shared" si="21"/>
        <v>2276</v>
      </c>
      <c r="Q289" s="146">
        <f t="shared" si="21"/>
        <v>31</v>
      </c>
      <c r="R289" s="146">
        <f t="shared" si="21"/>
        <v>2</v>
      </c>
      <c r="S289" s="146">
        <f t="shared" si="21"/>
        <v>0</v>
      </c>
      <c r="T289" s="146">
        <f t="shared" si="21"/>
        <v>0</v>
      </c>
      <c r="U289" s="146">
        <f t="shared" si="20"/>
        <v>10</v>
      </c>
      <c r="V289" s="146">
        <f t="shared" si="20"/>
        <v>0</v>
      </c>
      <c r="W289" s="146">
        <f t="shared" si="20"/>
        <v>0</v>
      </c>
      <c r="X289" s="146">
        <f t="shared" si="20"/>
        <v>25</v>
      </c>
      <c r="Y289" s="146">
        <f t="shared" si="20"/>
        <v>36</v>
      </c>
      <c r="AA289" s="146">
        <f t="shared" si="22"/>
        <v>16</v>
      </c>
    </row>
    <row r="290" spans="1:27" x14ac:dyDescent="0.3">
      <c r="A290" s="1" t="s">
        <v>288</v>
      </c>
      <c r="B290" s="139">
        <v>1793</v>
      </c>
      <c r="C290" s="139">
        <v>1</v>
      </c>
      <c r="D290" s="139">
        <v>0</v>
      </c>
      <c r="E290" s="139">
        <v>0</v>
      </c>
      <c r="F290" s="139">
        <v>0</v>
      </c>
      <c r="G290" s="139">
        <v>0</v>
      </c>
      <c r="H290" s="139">
        <v>0</v>
      </c>
      <c r="I290" s="139">
        <v>0</v>
      </c>
      <c r="J290" s="139">
        <v>1</v>
      </c>
      <c r="K290" s="139">
        <v>19</v>
      </c>
      <c r="L290" s="139"/>
      <c r="M290" s="155">
        <v>6</v>
      </c>
      <c r="N290" s="146">
        <f t="shared" si="19"/>
        <v>1814</v>
      </c>
      <c r="O290" s="146">
        <f>INDEX(LMI!$G$2:$G$441,MATCH(Race!$A290,LMI!$B$2:$B$441,0))</f>
        <v>1800</v>
      </c>
      <c r="P290" s="146">
        <f t="shared" si="21"/>
        <v>1779</v>
      </c>
      <c r="Q290" s="146">
        <f t="shared" si="21"/>
        <v>1</v>
      </c>
      <c r="R290" s="146">
        <f t="shared" si="21"/>
        <v>0</v>
      </c>
      <c r="S290" s="146">
        <f t="shared" si="21"/>
        <v>0</v>
      </c>
      <c r="T290" s="146">
        <f t="shared" si="21"/>
        <v>0</v>
      </c>
      <c r="U290" s="146">
        <f t="shared" si="20"/>
        <v>0</v>
      </c>
      <c r="V290" s="146">
        <f t="shared" si="20"/>
        <v>0</v>
      </c>
      <c r="W290" s="146">
        <f t="shared" si="20"/>
        <v>0</v>
      </c>
      <c r="X290" s="146">
        <f t="shared" si="20"/>
        <v>1</v>
      </c>
      <c r="Y290" s="146">
        <f t="shared" si="20"/>
        <v>19</v>
      </c>
      <c r="AA290" s="146">
        <f t="shared" si="22"/>
        <v>6</v>
      </c>
    </row>
    <row r="291" spans="1:27" x14ac:dyDescent="0.3">
      <c r="A291" s="1" t="s">
        <v>289</v>
      </c>
      <c r="B291" s="139">
        <v>4378</v>
      </c>
      <c r="C291" s="139">
        <v>946</v>
      </c>
      <c r="D291" s="139">
        <v>156</v>
      </c>
      <c r="E291" s="139">
        <v>0</v>
      </c>
      <c r="F291" s="139">
        <v>0</v>
      </c>
      <c r="G291" s="139">
        <v>15</v>
      </c>
      <c r="H291" s="139">
        <v>0</v>
      </c>
      <c r="I291" s="139">
        <v>0</v>
      </c>
      <c r="J291" s="139">
        <v>95</v>
      </c>
      <c r="K291" s="139">
        <v>116</v>
      </c>
      <c r="L291" s="139"/>
      <c r="M291" s="155">
        <v>190</v>
      </c>
      <c r="N291" s="146">
        <f t="shared" si="19"/>
        <v>5706</v>
      </c>
      <c r="O291" s="146">
        <f>INDEX(LMI!$G$2:$G$441,MATCH(Race!$A291,LMI!$B$2:$B$441,0))</f>
        <v>4995</v>
      </c>
      <c r="P291" s="146">
        <f t="shared" si="21"/>
        <v>3832</v>
      </c>
      <c r="Q291" s="146">
        <f t="shared" si="21"/>
        <v>828</v>
      </c>
      <c r="R291" s="146">
        <f t="shared" si="21"/>
        <v>137</v>
      </c>
      <c r="S291" s="146">
        <f t="shared" si="21"/>
        <v>0</v>
      </c>
      <c r="T291" s="146">
        <f t="shared" si="21"/>
        <v>0</v>
      </c>
      <c r="U291" s="146">
        <f t="shared" si="20"/>
        <v>13</v>
      </c>
      <c r="V291" s="146">
        <f t="shared" si="20"/>
        <v>0</v>
      </c>
      <c r="W291" s="146">
        <f t="shared" si="20"/>
        <v>0</v>
      </c>
      <c r="X291" s="146">
        <f t="shared" si="20"/>
        <v>83</v>
      </c>
      <c r="Y291" s="146">
        <f t="shared" si="20"/>
        <v>102</v>
      </c>
      <c r="AA291" s="146">
        <f t="shared" si="22"/>
        <v>166</v>
      </c>
    </row>
    <row r="292" spans="1:27" x14ac:dyDescent="0.3">
      <c r="A292" s="1" t="s">
        <v>290</v>
      </c>
      <c r="B292" s="139">
        <v>247</v>
      </c>
      <c r="C292" s="139">
        <v>137</v>
      </c>
      <c r="D292" s="139">
        <v>0</v>
      </c>
      <c r="E292" s="139">
        <v>11</v>
      </c>
      <c r="F292" s="139">
        <v>0</v>
      </c>
      <c r="G292" s="139">
        <v>2</v>
      </c>
      <c r="H292" s="139">
        <v>0</v>
      </c>
      <c r="I292" s="139">
        <v>0</v>
      </c>
      <c r="J292" s="139">
        <v>0</v>
      </c>
      <c r="K292" s="139">
        <v>20</v>
      </c>
      <c r="L292" s="139"/>
      <c r="M292" s="155">
        <v>20</v>
      </c>
      <c r="N292" s="146">
        <f t="shared" si="19"/>
        <v>417</v>
      </c>
      <c r="O292" s="146">
        <f>INDEX(LMI!$G$2:$G$441,MATCH(Race!$A292,LMI!$B$2:$B$441,0))</f>
        <v>480</v>
      </c>
      <c r="P292" s="146">
        <f t="shared" si="21"/>
        <v>284</v>
      </c>
      <c r="Q292" s="146">
        <f t="shared" si="21"/>
        <v>158</v>
      </c>
      <c r="R292" s="146">
        <f t="shared" si="21"/>
        <v>0</v>
      </c>
      <c r="S292" s="146">
        <f t="shared" si="21"/>
        <v>13</v>
      </c>
      <c r="T292" s="146">
        <f t="shared" si="21"/>
        <v>0</v>
      </c>
      <c r="U292" s="146">
        <f t="shared" si="20"/>
        <v>2</v>
      </c>
      <c r="V292" s="146">
        <f t="shared" si="20"/>
        <v>0</v>
      </c>
      <c r="W292" s="146">
        <f t="shared" si="20"/>
        <v>0</v>
      </c>
      <c r="X292" s="146">
        <f t="shared" si="20"/>
        <v>0</v>
      </c>
      <c r="Y292" s="146">
        <f t="shared" si="20"/>
        <v>23</v>
      </c>
      <c r="AA292" s="146">
        <f t="shared" si="22"/>
        <v>23</v>
      </c>
    </row>
    <row r="293" spans="1:27" x14ac:dyDescent="0.3">
      <c r="A293" s="1" t="s">
        <v>291</v>
      </c>
      <c r="B293" s="139">
        <v>11130</v>
      </c>
      <c r="C293" s="139">
        <v>541</v>
      </c>
      <c r="D293" s="139">
        <v>162</v>
      </c>
      <c r="E293" s="139">
        <v>51</v>
      </c>
      <c r="F293" s="139">
        <v>0</v>
      </c>
      <c r="G293" s="139">
        <v>242</v>
      </c>
      <c r="H293" s="139">
        <v>0</v>
      </c>
      <c r="I293" s="139">
        <v>141</v>
      </c>
      <c r="J293" s="139">
        <v>138</v>
      </c>
      <c r="K293" s="139">
        <v>1360</v>
      </c>
      <c r="L293" s="139"/>
      <c r="M293" s="155">
        <v>1667</v>
      </c>
      <c r="N293" s="146">
        <f t="shared" si="19"/>
        <v>13765</v>
      </c>
      <c r="O293" s="146">
        <f>INDEX(LMI!$G$2:$G$441,MATCH(Race!$A293,LMI!$B$2:$B$441,0))</f>
        <v>13145</v>
      </c>
      <c r="P293" s="146">
        <f t="shared" si="21"/>
        <v>10629</v>
      </c>
      <c r="Q293" s="146">
        <f t="shared" si="21"/>
        <v>517</v>
      </c>
      <c r="R293" s="146">
        <f t="shared" si="21"/>
        <v>155</v>
      </c>
      <c r="S293" s="146">
        <f t="shared" si="21"/>
        <v>49</v>
      </c>
      <c r="T293" s="146">
        <f t="shared" si="21"/>
        <v>0</v>
      </c>
      <c r="U293" s="146">
        <f t="shared" si="20"/>
        <v>231</v>
      </c>
      <c r="V293" s="146">
        <f t="shared" si="20"/>
        <v>0</v>
      </c>
      <c r="W293" s="146">
        <f t="shared" si="20"/>
        <v>135</v>
      </c>
      <c r="X293" s="146">
        <f t="shared" si="20"/>
        <v>132</v>
      </c>
      <c r="Y293" s="146">
        <f t="shared" si="20"/>
        <v>1299</v>
      </c>
      <c r="AA293" s="146">
        <f t="shared" si="22"/>
        <v>1592</v>
      </c>
    </row>
    <row r="294" spans="1:27" x14ac:dyDescent="0.3">
      <c r="A294" s="1" t="s">
        <v>299</v>
      </c>
      <c r="B294" s="139">
        <v>4565</v>
      </c>
      <c r="C294" s="139">
        <v>168</v>
      </c>
      <c r="D294" s="139">
        <v>21</v>
      </c>
      <c r="E294" s="139">
        <v>0</v>
      </c>
      <c r="F294" s="139">
        <v>0</v>
      </c>
      <c r="G294" s="139">
        <v>218</v>
      </c>
      <c r="H294" s="139">
        <v>0</v>
      </c>
      <c r="I294" s="139">
        <v>59</v>
      </c>
      <c r="J294" s="139">
        <v>0</v>
      </c>
      <c r="K294" s="139">
        <v>237</v>
      </c>
      <c r="L294" s="139"/>
      <c r="M294" s="155">
        <v>356</v>
      </c>
      <c r="N294" s="146">
        <f t="shared" si="19"/>
        <v>5268</v>
      </c>
      <c r="O294" s="146">
        <f>INDEX(LMI!$G$2:$G$441,MATCH(Race!$A294,LMI!$B$2:$B$441,0))</f>
        <v>4260</v>
      </c>
      <c r="P294" s="146">
        <f t="shared" si="21"/>
        <v>3692</v>
      </c>
      <c r="Q294" s="146">
        <f t="shared" si="21"/>
        <v>136</v>
      </c>
      <c r="R294" s="146">
        <f t="shared" si="21"/>
        <v>17</v>
      </c>
      <c r="S294" s="146">
        <f t="shared" si="21"/>
        <v>0</v>
      </c>
      <c r="T294" s="146">
        <f t="shared" si="21"/>
        <v>0</v>
      </c>
      <c r="U294" s="146">
        <f t="shared" si="20"/>
        <v>176</v>
      </c>
      <c r="V294" s="146">
        <f t="shared" si="20"/>
        <v>0</v>
      </c>
      <c r="W294" s="146">
        <f t="shared" si="20"/>
        <v>48</v>
      </c>
      <c r="X294" s="146">
        <f t="shared" si="20"/>
        <v>0</v>
      </c>
      <c r="Y294" s="146">
        <f t="shared" si="20"/>
        <v>192</v>
      </c>
      <c r="AA294" s="146">
        <f t="shared" si="22"/>
        <v>288</v>
      </c>
    </row>
    <row r="295" spans="1:27" x14ac:dyDescent="0.3">
      <c r="A295" s="1" t="s">
        <v>300</v>
      </c>
      <c r="B295" s="139">
        <v>221</v>
      </c>
      <c r="C295" s="139">
        <v>14</v>
      </c>
      <c r="D295" s="139">
        <v>0</v>
      </c>
      <c r="E295" s="139">
        <v>0</v>
      </c>
      <c r="F295" s="139">
        <v>0</v>
      </c>
      <c r="G295" s="139">
        <v>2</v>
      </c>
      <c r="H295" s="139">
        <v>0</v>
      </c>
      <c r="I295" s="139">
        <v>0</v>
      </c>
      <c r="J295" s="139">
        <v>6</v>
      </c>
      <c r="K295" s="139">
        <v>0</v>
      </c>
      <c r="L295" s="139"/>
      <c r="M295" s="155">
        <v>0</v>
      </c>
      <c r="N295" s="146">
        <f t="shared" si="19"/>
        <v>243</v>
      </c>
      <c r="O295" s="146">
        <f>INDEX(LMI!$G$2:$G$441,MATCH(Race!$A295,LMI!$B$2:$B$441,0))</f>
        <v>260</v>
      </c>
      <c r="P295" s="146">
        <f t="shared" si="21"/>
        <v>236</v>
      </c>
      <c r="Q295" s="146">
        <f t="shared" si="21"/>
        <v>15</v>
      </c>
      <c r="R295" s="146">
        <f t="shared" si="21"/>
        <v>0</v>
      </c>
      <c r="S295" s="146">
        <f t="shared" si="21"/>
        <v>0</v>
      </c>
      <c r="T295" s="146">
        <f t="shared" si="21"/>
        <v>0</v>
      </c>
      <c r="U295" s="146">
        <f t="shared" si="20"/>
        <v>2</v>
      </c>
      <c r="V295" s="146">
        <f t="shared" si="20"/>
        <v>0</v>
      </c>
      <c r="W295" s="146">
        <f t="shared" si="20"/>
        <v>0</v>
      </c>
      <c r="X295" s="146">
        <f t="shared" si="20"/>
        <v>6</v>
      </c>
      <c r="Y295" s="146">
        <f t="shared" si="20"/>
        <v>0</v>
      </c>
      <c r="AA295" s="146">
        <f t="shared" si="22"/>
        <v>0</v>
      </c>
    </row>
    <row r="296" spans="1:27" x14ac:dyDescent="0.3">
      <c r="A296" s="1" t="s">
        <v>301</v>
      </c>
      <c r="B296" s="139">
        <v>157041</v>
      </c>
      <c r="C296" s="139">
        <v>395742</v>
      </c>
      <c r="D296" s="139">
        <v>10971</v>
      </c>
      <c r="E296" s="139">
        <v>3263</v>
      </c>
      <c r="F296" s="139">
        <v>577</v>
      </c>
      <c r="G296" s="139">
        <v>1540</v>
      </c>
      <c r="H296" s="139">
        <v>944</v>
      </c>
      <c r="I296" s="139">
        <v>1477</v>
      </c>
      <c r="J296" s="139">
        <v>6173</v>
      </c>
      <c r="K296" s="139">
        <v>51335</v>
      </c>
      <c r="L296" s="139"/>
      <c r="M296" s="155">
        <v>64067</v>
      </c>
      <c r="N296" s="146">
        <f t="shared" si="19"/>
        <v>629063</v>
      </c>
      <c r="O296" s="146">
        <f>INDEX(LMI!$G$2:$G$441,MATCH(Race!$A296,LMI!$B$2:$B$441,0))</f>
        <v>635650</v>
      </c>
      <c r="P296" s="146">
        <f t="shared" si="21"/>
        <v>158685</v>
      </c>
      <c r="Q296" s="146">
        <f t="shared" si="21"/>
        <v>399886</v>
      </c>
      <c r="R296" s="146">
        <f t="shared" si="21"/>
        <v>11086</v>
      </c>
      <c r="S296" s="146">
        <f t="shared" si="21"/>
        <v>3297</v>
      </c>
      <c r="T296" s="146">
        <f t="shared" si="21"/>
        <v>583</v>
      </c>
      <c r="U296" s="146">
        <f t="shared" si="20"/>
        <v>1556</v>
      </c>
      <c r="V296" s="146">
        <f t="shared" si="20"/>
        <v>954</v>
      </c>
      <c r="W296" s="146">
        <f t="shared" si="20"/>
        <v>1492</v>
      </c>
      <c r="X296" s="146">
        <f t="shared" si="20"/>
        <v>6238</v>
      </c>
      <c r="Y296" s="146">
        <f t="shared" si="20"/>
        <v>51873</v>
      </c>
      <c r="AA296" s="146">
        <f t="shared" si="22"/>
        <v>64738</v>
      </c>
    </row>
    <row r="297" spans="1:27" x14ac:dyDescent="0.3">
      <c r="A297" s="1" t="s">
        <v>302</v>
      </c>
      <c r="B297" s="139">
        <v>505</v>
      </c>
      <c r="C297" s="139">
        <v>0</v>
      </c>
      <c r="D297" s="139">
        <v>0</v>
      </c>
      <c r="E297" s="139">
        <v>0</v>
      </c>
      <c r="F297" s="139">
        <v>0</v>
      </c>
      <c r="G297" s="139">
        <v>3</v>
      </c>
      <c r="H297" s="139">
        <v>0</v>
      </c>
      <c r="I297" s="139">
        <v>0</v>
      </c>
      <c r="J297" s="139">
        <v>0</v>
      </c>
      <c r="K297" s="139">
        <v>18</v>
      </c>
      <c r="L297" s="139"/>
      <c r="M297" s="155">
        <v>24</v>
      </c>
      <c r="N297" s="146">
        <f t="shared" si="19"/>
        <v>526</v>
      </c>
      <c r="O297" s="146">
        <f>INDEX(LMI!$G$2:$G$441,MATCH(Race!$A297,LMI!$B$2:$B$441,0))</f>
        <v>860</v>
      </c>
      <c r="P297" s="146">
        <f t="shared" si="21"/>
        <v>826</v>
      </c>
      <c r="Q297" s="146">
        <f t="shared" si="21"/>
        <v>0</v>
      </c>
      <c r="R297" s="146">
        <f t="shared" si="21"/>
        <v>0</v>
      </c>
      <c r="S297" s="146">
        <f t="shared" si="21"/>
        <v>0</v>
      </c>
      <c r="T297" s="146">
        <f t="shared" si="21"/>
        <v>0</v>
      </c>
      <c r="U297" s="146">
        <f t="shared" si="20"/>
        <v>5</v>
      </c>
      <c r="V297" s="146">
        <f t="shared" si="20"/>
        <v>0</v>
      </c>
      <c r="W297" s="146">
        <f t="shared" si="20"/>
        <v>0</v>
      </c>
      <c r="X297" s="146">
        <f t="shared" si="20"/>
        <v>0</v>
      </c>
      <c r="Y297" s="146">
        <f t="shared" si="20"/>
        <v>29</v>
      </c>
      <c r="AA297" s="146">
        <f t="shared" si="22"/>
        <v>39</v>
      </c>
    </row>
    <row r="298" spans="1:27" x14ac:dyDescent="0.3">
      <c r="A298" s="1" t="s">
        <v>303</v>
      </c>
      <c r="B298" s="139">
        <v>534</v>
      </c>
      <c r="C298" s="139">
        <v>204</v>
      </c>
      <c r="D298" s="139">
        <v>0</v>
      </c>
      <c r="E298" s="139">
        <v>0</v>
      </c>
      <c r="F298" s="139">
        <v>0</v>
      </c>
      <c r="G298" s="139">
        <v>0</v>
      </c>
      <c r="H298" s="139">
        <v>0</v>
      </c>
      <c r="I298" s="139">
        <v>0</v>
      </c>
      <c r="J298" s="139">
        <v>14</v>
      </c>
      <c r="K298" s="139">
        <v>0</v>
      </c>
      <c r="L298" s="139"/>
      <c r="M298" s="155">
        <v>0</v>
      </c>
      <c r="N298" s="146">
        <f t="shared" si="19"/>
        <v>752</v>
      </c>
      <c r="O298" s="146">
        <f>INDEX(LMI!$G$2:$G$441,MATCH(Race!$A298,LMI!$B$2:$B$441,0))</f>
        <v>875</v>
      </c>
      <c r="P298" s="146">
        <f t="shared" si="21"/>
        <v>621</v>
      </c>
      <c r="Q298" s="146">
        <f t="shared" si="21"/>
        <v>237</v>
      </c>
      <c r="R298" s="146">
        <f t="shared" si="21"/>
        <v>0</v>
      </c>
      <c r="S298" s="146">
        <f t="shared" si="21"/>
        <v>0</v>
      </c>
      <c r="T298" s="146">
        <f t="shared" si="21"/>
        <v>0</v>
      </c>
      <c r="U298" s="146">
        <f t="shared" si="20"/>
        <v>0</v>
      </c>
      <c r="V298" s="146">
        <f t="shared" si="20"/>
        <v>0</v>
      </c>
      <c r="W298" s="146">
        <f t="shared" si="20"/>
        <v>0</v>
      </c>
      <c r="X298" s="146">
        <f t="shared" si="20"/>
        <v>16</v>
      </c>
      <c r="Y298" s="146">
        <f t="shared" si="20"/>
        <v>0</v>
      </c>
      <c r="AA298" s="146">
        <f t="shared" si="22"/>
        <v>0</v>
      </c>
    </row>
    <row r="299" spans="1:27" x14ac:dyDescent="0.3">
      <c r="A299" s="1" t="s">
        <v>304</v>
      </c>
      <c r="B299" s="139">
        <v>5405</v>
      </c>
      <c r="C299" s="139">
        <v>2150</v>
      </c>
      <c r="D299" s="139">
        <v>43</v>
      </c>
      <c r="E299" s="139">
        <v>41</v>
      </c>
      <c r="F299" s="139">
        <v>0</v>
      </c>
      <c r="G299" s="139">
        <v>49</v>
      </c>
      <c r="H299" s="139">
        <v>0</v>
      </c>
      <c r="I299" s="139">
        <v>42</v>
      </c>
      <c r="J299" s="139">
        <v>275</v>
      </c>
      <c r="K299" s="139">
        <v>189</v>
      </c>
      <c r="L299" s="139"/>
      <c r="M299" s="155">
        <v>118</v>
      </c>
      <c r="N299" s="146">
        <f t="shared" si="19"/>
        <v>8194</v>
      </c>
      <c r="O299" s="146">
        <f>INDEX(LMI!$G$2:$G$441,MATCH(Race!$A299,LMI!$B$2:$B$441,0))</f>
        <v>7445</v>
      </c>
      <c r="P299" s="146">
        <f t="shared" si="21"/>
        <v>4911</v>
      </c>
      <c r="Q299" s="146">
        <f t="shared" si="21"/>
        <v>1953</v>
      </c>
      <c r="R299" s="146">
        <f t="shared" si="21"/>
        <v>39</v>
      </c>
      <c r="S299" s="146">
        <f t="shared" si="21"/>
        <v>37</v>
      </c>
      <c r="T299" s="146">
        <f t="shared" si="21"/>
        <v>0</v>
      </c>
      <c r="U299" s="146">
        <f t="shared" si="20"/>
        <v>45</v>
      </c>
      <c r="V299" s="146">
        <f t="shared" si="20"/>
        <v>0</v>
      </c>
      <c r="W299" s="146">
        <f t="shared" si="20"/>
        <v>38</v>
      </c>
      <c r="X299" s="146">
        <f t="shared" si="20"/>
        <v>250</v>
      </c>
      <c r="Y299" s="146">
        <f t="shared" si="20"/>
        <v>172</v>
      </c>
      <c r="AA299" s="146">
        <f t="shared" si="22"/>
        <v>107</v>
      </c>
    </row>
    <row r="300" spans="1:27" x14ac:dyDescent="0.3">
      <c r="A300" s="1" t="s">
        <v>305</v>
      </c>
      <c r="B300" s="139">
        <v>291</v>
      </c>
      <c r="C300" s="139">
        <v>0</v>
      </c>
      <c r="D300" s="139">
        <v>0</v>
      </c>
      <c r="E300" s="139">
        <v>0</v>
      </c>
      <c r="F300" s="139">
        <v>0</v>
      </c>
      <c r="G300" s="139">
        <v>0</v>
      </c>
      <c r="H300" s="139">
        <v>0</v>
      </c>
      <c r="I300" s="139">
        <v>0</v>
      </c>
      <c r="J300" s="139">
        <v>0</v>
      </c>
      <c r="K300" s="139">
        <v>0</v>
      </c>
      <c r="L300" s="139"/>
      <c r="M300" s="155">
        <v>2</v>
      </c>
      <c r="N300" s="146">
        <f t="shared" si="19"/>
        <v>291</v>
      </c>
      <c r="O300" s="146">
        <f>INDEX(LMI!$G$2:$G$441,MATCH(Race!$A300,LMI!$B$2:$B$441,0))</f>
        <v>300</v>
      </c>
      <c r="P300" s="146">
        <f t="shared" si="21"/>
        <v>300</v>
      </c>
      <c r="Q300" s="146">
        <f t="shared" si="21"/>
        <v>0</v>
      </c>
      <c r="R300" s="146">
        <f t="shared" si="21"/>
        <v>0</v>
      </c>
      <c r="S300" s="146">
        <f t="shared" si="21"/>
        <v>0</v>
      </c>
      <c r="T300" s="146">
        <f t="shared" si="21"/>
        <v>0</v>
      </c>
      <c r="U300" s="146">
        <f t="shared" si="20"/>
        <v>0</v>
      </c>
      <c r="V300" s="146">
        <f t="shared" si="20"/>
        <v>0</v>
      </c>
      <c r="W300" s="146">
        <f t="shared" si="20"/>
        <v>0</v>
      </c>
      <c r="X300" s="146">
        <f t="shared" si="20"/>
        <v>0</v>
      </c>
      <c r="Y300" s="146">
        <f t="shared" si="20"/>
        <v>0</v>
      </c>
      <c r="AA300" s="146">
        <f t="shared" si="22"/>
        <v>2</v>
      </c>
    </row>
    <row r="301" spans="1:27" x14ac:dyDescent="0.3">
      <c r="A301" s="1" t="s">
        <v>306</v>
      </c>
      <c r="B301" s="139">
        <v>4525</v>
      </c>
      <c r="C301" s="139">
        <v>480</v>
      </c>
      <c r="D301" s="139">
        <v>32</v>
      </c>
      <c r="E301" s="139">
        <v>1</v>
      </c>
      <c r="F301" s="139">
        <v>0</v>
      </c>
      <c r="G301" s="139">
        <v>21</v>
      </c>
      <c r="H301" s="139">
        <v>0</v>
      </c>
      <c r="I301" s="139">
        <v>21</v>
      </c>
      <c r="J301" s="139">
        <v>232</v>
      </c>
      <c r="K301" s="139">
        <v>573</v>
      </c>
      <c r="L301" s="139"/>
      <c r="M301" s="155">
        <v>332</v>
      </c>
      <c r="N301" s="146">
        <f t="shared" si="19"/>
        <v>5885</v>
      </c>
      <c r="O301" s="146">
        <f>INDEX(LMI!$G$2:$G$441,MATCH(Race!$A301,LMI!$B$2:$B$441,0))</f>
        <v>6400</v>
      </c>
      <c r="P301" s="146">
        <f t="shared" si="21"/>
        <v>4921</v>
      </c>
      <c r="Q301" s="146">
        <f t="shared" si="21"/>
        <v>522</v>
      </c>
      <c r="R301" s="146">
        <f t="shared" si="21"/>
        <v>35</v>
      </c>
      <c r="S301" s="146">
        <f t="shared" si="21"/>
        <v>1</v>
      </c>
      <c r="T301" s="146">
        <f t="shared" si="21"/>
        <v>0</v>
      </c>
      <c r="U301" s="146">
        <f t="shared" si="20"/>
        <v>23</v>
      </c>
      <c r="V301" s="146">
        <f t="shared" si="20"/>
        <v>0</v>
      </c>
      <c r="W301" s="146">
        <f t="shared" si="20"/>
        <v>23</v>
      </c>
      <c r="X301" s="146">
        <f t="shared" si="20"/>
        <v>252</v>
      </c>
      <c r="Y301" s="146">
        <f t="shared" si="20"/>
        <v>623</v>
      </c>
      <c r="AA301" s="146">
        <f t="shared" si="22"/>
        <v>361</v>
      </c>
    </row>
    <row r="302" spans="1:27" x14ac:dyDescent="0.3">
      <c r="A302" s="1" t="s">
        <v>307</v>
      </c>
      <c r="B302" s="139">
        <v>5562</v>
      </c>
      <c r="C302" s="139">
        <v>3581</v>
      </c>
      <c r="D302" s="139">
        <v>306</v>
      </c>
      <c r="E302" s="139">
        <v>20</v>
      </c>
      <c r="F302" s="139">
        <v>10</v>
      </c>
      <c r="G302" s="139">
        <v>54</v>
      </c>
      <c r="H302" s="139">
        <v>0</v>
      </c>
      <c r="I302" s="139">
        <v>70</v>
      </c>
      <c r="J302" s="139">
        <v>41</v>
      </c>
      <c r="K302" s="139">
        <v>1473</v>
      </c>
      <c r="L302" s="139"/>
      <c r="M302" s="155">
        <v>1405</v>
      </c>
      <c r="N302" s="146">
        <f t="shared" si="19"/>
        <v>11117</v>
      </c>
      <c r="O302" s="146">
        <f>INDEX(LMI!$G$2:$G$441,MATCH(Race!$A302,LMI!$B$2:$B$441,0))</f>
        <v>10360</v>
      </c>
      <c r="P302" s="146">
        <f t="shared" si="21"/>
        <v>5183</v>
      </c>
      <c r="Q302" s="146">
        <f t="shared" si="21"/>
        <v>3337</v>
      </c>
      <c r="R302" s="146">
        <f t="shared" si="21"/>
        <v>285</v>
      </c>
      <c r="S302" s="146">
        <f t="shared" si="21"/>
        <v>19</v>
      </c>
      <c r="T302" s="146">
        <f t="shared" si="21"/>
        <v>9</v>
      </c>
      <c r="U302" s="146">
        <f t="shared" si="20"/>
        <v>50</v>
      </c>
      <c r="V302" s="146">
        <f t="shared" si="20"/>
        <v>0</v>
      </c>
      <c r="W302" s="146">
        <f t="shared" si="20"/>
        <v>65</v>
      </c>
      <c r="X302" s="146">
        <f t="shared" si="20"/>
        <v>38</v>
      </c>
      <c r="Y302" s="146">
        <f t="shared" si="20"/>
        <v>1373</v>
      </c>
      <c r="AA302" s="146">
        <f t="shared" si="22"/>
        <v>1309</v>
      </c>
    </row>
    <row r="303" spans="1:27" x14ac:dyDescent="0.3">
      <c r="A303" s="1" t="s">
        <v>308</v>
      </c>
      <c r="B303" s="139">
        <v>553</v>
      </c>
      <c r="C303" s="139">
        <v>3</v>
      </c>
      <c r="D303" s="139">
        <v>5</v>
      </c>
      <c r="E303" s="139">
        <v>0</v>
      </c>
      <c r="F303" s="139">
        <v>0</v>
      </c>
      <c r="G303" s="139">
        <v>8</v>
      </c>
      <c r="H303" s="139">
        <v>0</v>
      </c>
      <c r="I303" s="139">
        <v>11</v>
      </c>
      <c r="J303" s="139">
        <v>1</v>
      </c>
      <c r="K303" s="139">
        <v>17</v>
      </c>
      <c r="L303" s="139"/>
      <c r="M303" s="155">
        <v>8</v>
      </c>
      <c r="N303" s="146">
        <f t="shared" si="19"/>
        <v>598</v>
      </c>
      <c r="O303" s="146">
        <f>INDEX(LMI!$G$2:$G$441,MATCH(Race!$A303,LMI!$B$2:$B$441,0))</f>
        <v>680</v>
      </c>
      <c r="P303" s="146">
        <f t="shared" si="21"/>
        <v>629</v>
      </c>
      <c r="Q303" s="146">
        <f t="shared" si="21"/>
        <v>3</v>
      </c>
      <c r="R303" s="146">
        <f t="shared" si="21"/>
        <v>6</v>
      </c>
      <c r="S303" s="146">
        <f t="shared" si="21"/>
        <v>0</v>
      </c>
      <c r="T303" s="146">
        <f t="shared" si="21"/>
        <v>0</v>
      </c>
      <c r="U303" s="146">
        <f t="shared" si="20"/>
        <v>9</v>
      </c>
      <c r="V303" s="146">
        <f t="shared" si="20"/>
        <v>0</v>
      </c>
      <c r="W303" s="146">
        <f t="shared" si="20"/>
        <v>13</v>
      </c>
      <c r="X303" s="146">
        <f t="shared" si="20"/>
        <v>1</v>
      </c>
      <c r="Y303" s="146">
        <f t="shared" si="20"/>
        <v>19</v>
      </c>
      <c r="AA303" s="146">
        <f t="shared" si="22"/>
        <v>9</v>
      </c>
    </row>
    <row r="304" spans="1:27" x14ac:dyDescent="0.3">
      <c r="A304" s="1" t="s">
        <v>309</v>
      </c>
      <c r="B304" s="139">
        <v>131</v>
      </c>
      <c r="C304" s="139">
        <v>0</v>
      </c>
      <c r="D304" s="139">
        <v>2</v>
      </c>
      <c r="E304" s="139">
        <v>0</v>
      </c>
      <c r="F304" s="139">
        <v>0</v>
      </c>
      <c r="G304" s="139">
        <v>0</v>
      </c>
      <c r="H304" s="139">
        <v>0</v>
      </c>
      <c r="I304" s="139">
        <v>0</v>
      </c>
      <c r="J304" s="139">
        <v>0</v>
      </c>
      <c r="K304" s="139">
        <v>12</v>
      </c>
      <c r="L304" s="139"/>
      <c r="M304" s="155">
        <v>12</v>
      </c>
      <c r="N304" s="146">
        <f t="shared" si="19"/>
        <v>145</v>
      </c>
      <c r="O304" s="146">
        <f>INDEX(LMI!$G$2:$G$441,MATCH(Race!$A304,LMI!$B$2:$B$441,0))</f>
        <v>160</v>
      </c>
      <c r="P304" s="146">
        <f t="shared" si="21"/>
        <v>145</v>
      </c>
      <c r="Q304" s="146">
        <f t="shared" si="21"/>
        <v>0</v>
      </c>
      <c r="R304" s="146">
        <f t="shared" si="21"/>
        <v>2</v>
      </c>
      <c r="S304" s="146">
        <f t="shared" si="21"/>
        <v>0</v>
      </c>
      <c r="T304" s="146">
        <f t="shared" si="21"/>
        <v>0</v>
      </c>
      <c r="U304" s="146">
        <f t="shared" si="20"/>
        <v>0</v>
      </c>
      <c r="V304" s="146">
        <f t="shared" si="20"/>
        <v>0</v>
      </c>
      <c r="W304" s="146">
        <f t="shared" si="20"/>
        <v>0</v>
      </c>
      <c r="X304" s="146">
        <f t="shared" si="20"/>
        <v>0</v>
      </c>
      <c r="Y304" s="146">
        <f t="shared" si="20"/>
        <v>13</v>
      </c>
      <c r="AA304" s="146">
        <f t="shared" si="22"/>
        <v>13</v>
      </c>
    </row>
    <row r="305" spans="1:27" x14ac:dyDescent="0.3">
      <c r="A305" s="1" t="s">
        <v>310</v>
      </c>
      <c r="B305" s="139">
        <v>1656</v>
      </c>
      <c r="C305" s="139">
        <v>42</v>
      </c>
      <c r="D305" s="139">
        <v>49</v>
      </c>
      <c r="E305" s="139">
        <v>0</v>
      </c>
      <c r="F305" s="139">
        <v>0</v>
      </c>
      <c r="G305" s="139">
        <v>20</v>
      </c>
      <c r="H305" s="139">
        <v>0</v>
      </c>
      <c r="I305" s="139">
        <v>0</v>
      </c>
      <c r="J305" s="139">
        <v>0</v>
      </c>
      <c r="K305" s="139">
        <v>51</v>
      </c>
      <c r="L305" s="139"/>
      <c r="M305" s="155">
        <v>67</v>
      </c>
      <c r="N305" s="146">
        <f t="shared" si="19"/>
        <v>1818</v>
      </c>
      <c r="O305" s="146">
        <f>INDEX(LMI!$G$2:$G$441,MATCH(Race!$A305,LMI!$B$2:$B$441,0))</f>
        <v>1980</v>
      </c>
      <c r="P305" s="146">
        <f t="shared" si="21"/>
        <v>1804</v>
      </c>
      <c r="Q305" s="146">
        <f t="shared" si="21"/>
        <v>46</v>
      </c>
      <c r="R305" s="146">
        <f t="shared" si="21"/>
        <v>53</v>
      </c>
      <c r="S305" s="146">
        <f t="shared" si="21"/>
        <v>0</v>
      </c>
      <c r="T305" s="146">
        <f t="shared" si="21"/>
        <v>0</v>
      </c>
      <c r="U305" s="146">
        <f t="shared" si="20"/>
        <v>22</v>
      </c>
      <c r="V305" s="146">
        <f t="shared" si="20"/>
        <v>0</v>
      </c>
      <c r="W305" s="146">
        <f t="shared" si="20"/>
        <v>0</v>
      </c>
      <c r="X305" s="146">
        <f t="shared" si="20"/>
        <v>0</v>
      </c>
      <c r="Y305" s="146">
        <f t="shared" si="20"/>
        <v>56</v>
      </c>
      <c r="AA305" s="146">
        <f t="shared" si="22"/>
        <v>73</v>
      </c>
    </row>
    <row r="306" spans="1:27" x14ac:dyDescent="0.3">
      <c r="A306" s="1" t="s">
        <v>311</v>
      </c>
      <c r="B306" s="139">
        <v>2045</v>
      </c>
      <c r="C306" s="139">
        <v>0</v>
      </c>
      <c r="D306" s="139">
        <v>0</v>
      </c>
      <c r="E306" s="139">
        <v>188</v>
      </c>
      <c r="F306" s="139">
        <v>0</v>
      </c>
      <c r="G306" s="139">
        <v>22</v>
      </c>
      <c r="H306" s="139">
        <v>0</v>
      </c>
      <c r="I306" s="139">
        <v>0</v>
      </c>
      <c r="J306" s="139">
        <v>0</v>
      </c>
      <c r="K306" s="139">
        <v>496</v>
      </c>
      <c r="L306" s="139"/>
      <c r="M306" s="155">
        <v>716</v>
      </c>
      <c r="N306" s="146">
        <f t="shared" si="19"/>
        <v>2751</v>
      </c>
      <c r="O306" s="146">
        <f>INDEX(LMI!$G$2:$G$441,MATCH(Race!$A306,LMI!$B$2:$B$441,0))</f>
        <v>2770</v>
      </c>
      <c r="P306" s="146">
        <f t="shared" si="21"/>
        <v>2059</v>
      </c>
      <c r="Q306" s="146">
        <f t="shared" si="21"/>
        <v>0</v>
      </c>
      <c r="R306" s="146">
        <f t="shared" si="21"/>
        <v>0</v>
      </c>
      <c r="S306" s="146">
        <f t="shared" si="21"/>
        <v>189</v>
      </c>
      <c r="T306" s="146">
        <f t="shared" si="21"/>
        <v>0</v>
      </c>
      <c r="U306" s="146">
        <f t="shared" si="20"/>
        <v>22</v>
      </c>
      <c r="V306" s="146">
        <f t="shared" si="20"/>
        <v>0</v>
      </c>
      <c r="W306" s="146">
        <f t="shared" si="20"/>
        <v>0</v>
      </c>
      <c r="X306" s="146">
        <f t="shared" si="20"/>
        <v>0</v>
      </c>
      <c r="Y306" s="146">
        <f t="shared" si="20"/>
        <v>499</v>
      </c>
      <c r="AA306" s="146">
        <f t="shared" si="22"/>
        <v>721</v>
      </c>
    </row>
    <row r="307" spans="1:27" x14ac:dyDescent="0.3">
      <c r="A307" s="1" t="s">
        <v>312</v>
      </c>
      <c r="B307" s="139">
        <v>600</v>
      </c>
      <c r="C307" s="139">
        <v>48</v>
      </c>
      <c r="D307" s="139">
        <v>0</v>
      </c>
      <c r="E307" s="139">
        <v>0</v>
      </c>
      <c r="F307" s="139">
        <v>0</v>
      </c>
      <c r="G307" s="139">
        <v>35</v>
      </c>
      <c r="H307" s="139">
        <v>0</v>
      </c>
      <c r="I307" s="139">
        <v>0</v>
      </c>
      <c r="J307" s="139">
        <v>0</v>
      </c>
      <c r="K307" s="139">
        <v>127</v>
      </c>
      <c r="L307" s="139"/>
      <c r="M307" s="155">
        <v>160</v>
      </c>
      <c r="N307" s="146">
        <f t="shared" si="19"/>
        <v>810</v>
      </c>
      <c r="O307" s="146">
        <f>INDEX(LMI!$G$2:$G$441,MATCH(Race!$A307,LMI!$B$2:$B$441,0))</f>
        <v>685</v>
      </c>
      <c r="P307" s="146">
        <f t="shared" si="21"/>
        <v>507</v>
      </c>
      <c r="Q307" s="146">
        <f t="shared" si="21"/>
        <v>41</v>
      </c>
      <c r="R307" s="146">
        <f t="shared" si="21"/>
        <v>0</v>
      </c>
      <c r="S307" s="146">
        <f t="shared" si="21"/>
        <v>0</v>
      </c>
      <c r="T307" s="146">
        <f t="shared" si="21"/>
        <v>0</v>
      </c>
      <c r="U307" s="146">
        <f t="shared" si="20"/>
        <v>30</v>
      </c>
      <c r="V307" s="146">
        <f t="shared" si="20"/>
        <v>0</v>
      </c>
      <c r="W307" s="146">
        <f t="shared" si="20"/>
        <v>0</v>
      </c>
      <c r="X307" s="146">
        <f t="shared" si="20"/>
        <v>0</v>
      </c>
      <c r="Y307" s="146">
        <f t="shared" si="20"/>
        <v>107</v>
      </c>
      <c r="AA307" s="146">
        <f t="shared" si="22"/>
        <v>135</v>
      </c>
    </row>
    <row r="308" spans="1:27" x14ac:dyDescent="0.3">
      <c r="A308" s="1" t="s">
        <v>313</v>
      </c>
      <c r="B308" s="139">
        <v>22355</v>
      </c>
      <c r="C308" s="139">
        <v>1526</v>
      </c>
      <c r="D308" s="139">
        <v>208</v>
      </c>
      <c r="E308" s="139">
        <v>165</v>
      </c>
      <c r="F308" s="139">
        <v>459</v>
      </c>
      <c r="G308" s="139">
        <v>182</v>
      </c>
      <c r="H308" s="139">
        <v>16</v>
      </c>
      <c r="I308" s="139">
        <v>168</v>
      </c>
      <c r="J308" s="139">
        <v>680</v>
      </c>
      <c r="K308" s="139">
        <v>5224</v>
      </c>
      <c r="L308" s="139"/>
      <c r="M308" s="155">
        <v>7086</v>
      </c>
      <c r="N308" s="146">
        <f t="shared" si="19"/>
        <v>30983</v>
      </c>
      <c r="O308" s="146">
        <f>INDEX(LMI!$G$2:$G$441,MATCH(Race!$A308,LMI!$B$2:$B$441,0))</f>
        <v>28960</v>
      </c>
      <c r="P308" s="146">
        <f t="shared" si="21"/>
        <v>20895</v>
      </c>
      <c r="Q308" s="146">
        <f t="shared" si="21"/>
        <v>1426</v>
      </c>
      <c r="R308" s="146">
        <f t="shared" si="21"/>
        <v>194</v>
      </c>
      <c r="S308" s="146">
        <f t="shared" si="21"/>
        <v>154</v>
      </c>
      <c r="T308" s="146">
        <f t="shared" si="21"/>
        <v>429</v>
      </c>
      <c r="U308" s="146">
        <f t="shared" si="20"/>
        <v>170</v>
      </c>
      <c r="V308" s="146">
        <f t="shared" si="20"/>
        <v>15</v>
      </c>
      <c r="W308" s="146">
        <f t="shared" si="20"/>
        <v>157</v>
      </c>
      <c r="X308" s="146">
        <f t="shared" si="20"/>
        <v>636</v>
      </c>
      <c r="Y308" s="146">
        <f t="shared" si="20"/>
        <v>4883</v>
      </c>
      <c r="AA308" s="146">
        <f t="shared" si="22"/>
        <v>6623</v>
      </c>
    </row>
    <row r="309" spans="1:27" x14ac:dyDescent="0.3">
      <c r="A309" s="1" t="s">
        <v>314</v>
      </c>
      <c r="B309" s="139">
        <v>320</v>
      </c>
      <c r="C309" s="139">
        <v>496</v>
      </c>
      <c r="D309" s="139">
        <v>0</v>
      </c>
      <c r="E309" s="139">
        <v>0</v>
      </c>
      <c r="F309" s="139">
        <v>0</v>
      </c>
      <c r="G309" s="139">
        <v>2</v>
      </c>
      <c r="H309" s="139">
        <v>0</v>
      </c>
      <c r="I309" s="139">
        <v>5</v>
      </c>
      <c r="J309" s="139">
        <v>8</v>
      </c>
      <c r="K309" s="139">
        <v>19</v>
      </c>
      <c r="L309" s="139"/>
      <c r="M309" s="155">
        <v>26</v>
      </c>
      <c r="N309" s="146">
        <f t="shared" si="19"/>
        <v>850</v>
      </c>
      <c r="O309" s="146">
        <f>INDEX(LMI!$G$2:$G$441,MATCH(Race!$A309,LMI!$B$2:$B$441,0))</f>
        <v>745</v>
      </c>
      <c r="P309" s="146">
        <f t="shared" si="21"/>
        <v>280</v>
      </c>
      <c r="Q309" s="146">
        <f t="shared" si="21"/>
        <v>435</v>
      </c>
      <c r="R309" s="146">
        <f t="shared" si="21"/>
        <v>0</v>
      </c>
      <c r="S309" s="146">
        <f t="shared" si="21"/>
        <v>0</v>
      </c>
      <c r="T309" s="146">
        <f t="shared" si="21"/>
        <v>0</v>
      </c>
      <c r="U309" s="146">
        <f t="shared" si="20"/>
        <v>2</v>
      </c>
      <c r="V309" s="146">
        <f t="shared" si="20"/>
        <v>0</v>
      </c>
      <c r="W309" s="146">
        <f t="shared" si="20"/>
        <v>4</v>
      </c>
      <c r="X309" s="146">
        <f t="shared" si="20"/>
        <v>7</v>
      </c>
      <c r="Y309" s="146">
        <f t="shared" si="20"/>
        <v>17</v>
      </c>
      <c r="AA309" s="146">
        <f t="shared" si="22"/>
        <v>23</v>
      </c>
    </row>
    <row r="310" spans="1:27" x14ac:dyDescent="0.3">
      <c r="A310" s="1" t="s">
        <v>315</v>
      </c>
      <c r="B310" s="139">
        <v>2422</v>
      </c>
      <c r="C310" s="139">
        <v>1</v>
      </c>
      <c r="D310" s="139">
        <v>3</v>
      </c>
      <c r="E310" s="139">
        <v>0</v>
      </c>
      <c r="F310" s="139">
        <v>0</v>
      </c>
      <c r="G310" s="139">
        <v>22</v>
      </c>
      <c r="H310" s="139">
        <v>0</v>
      </c>
      <c r="I310" s="139">
        <v>0</v>
      </c>
      <c r="J310" s="139">
        <v>18</v>
      </c>
      <c r="K310" s="139">
        <v>34</v>
      </c>
      <c r="L310" s="139"/>
      <c r="M310" s="155">
        <v>47</v>
      </c>
      <c r="N310" s="146">
        <f t="shared" si="19"/>
        <v>2500</v>
      </c>
      <c r="O310" s="146">
        <f>INDEX(LMI!$G$2:$G$441,MATCH(Race!$A310,LMI!$B$2:$B$441,0))</f>
        <v>2790</v>
      </c>
      <c r="P310" s="146">
        <f t="shared" si="21"/>
        <v>2703</v>
      </c>
      <c r="Q310" s="146">
        <f t="shared" si="21"/>
        <v>1</v>
      </c>
      <c r="R310" s="146">
        <f t="shared" si="21"/>
        <v>3</v>
      </c>
      <c r="S310" s="146">
        <f t="shared" si="21"/>
        <v>0</v>
      </c>
      <c r="T310" s="146">
        <f t="shared" si="21"/>
        <v>0</v>
      </c>
      <c r="U310" s="146">
        <f t="shared" si="20"/>
        <v>25</v>
      </c>
      <c r="V310" s="146">
        <f t="shared" si="20"/>
        <v>0</v>
      </c>
      <c r="W310" s="146">
        <f t="shared" si="20"/>
        <v>0</v>
      </c>
      <c r="X310" s="146">
        <f t="shared" si="20"/>
        <v>20</v>
      </c>
      <c r="Y310" s="146">
        <f t="shared" si="20"/>
        <v>38</v>
      </c>
      <c r="AA310" s="146">
        <f t="shared" si="22"/>
        <v>52</v>
      </c>
    </row>
    <row r="311" spans="1:27" x14ac:dyDescent="0.3">
      <c r="A311" s="1" t="s">
        <v>317</v>
      </c>
      <c r="B311" s="139">
        <v>5353</v>
      </c>
      <c r="C311" s="139">
        <v>0</v>
      </c>
      <c r="D311" s="139">
        <v>42</v>
      </c>
      <c r="E311" s="139">
        <v>0</v>
      </c>
      <c r="F311" s="139">
        <v>0</v>
      </c>
      <c r="G311" s="139">
        <v>21</v>
      </c>
      <c r="H311" s="139">
        <v>0</v>
      </c>
      <c r="I311" s="139">
        <v>43</v>
      </c>
      <c r="J311" s="139">
        <v>0</v>
      </c>
      <c r="K311" s="139">
        <v>45</v>
      </c>
      <c r="L311" s="139"/>
      <c r="M311" s="155">
        <v>22</v>
      </c>
      <c r="N311" s="146">
        <f t="shared" si="19"/>
        <v>5504</v>
      </c>
      <c r="O311" s="146">
        <f>INDEX(LMI!$G$2:$G$441,MATCH(Race!$A311,LMI!$B$2:$B$441,0))</f>
        <v>5295</v>
      </c>
      <c r="P311" s="146">
        <f t="shared" si="21"/>
        <v>5150</v>
      </c>
      <c r="Q311" s="146">
        <f t="shared" si="21"/>
        <v>0</v>
      </c>
      <c r="R311" s="146">
        <f t="shared" si="21"/>
        <v>40</v>
      </c>
      <c r="S311" s="146">
        <f t="shared" si="21"/>
        <v>0</v>
      </c>
      <c r="T311" s="146">
        <f t="shared" si="21"/>
        <v>0</v>
      </c>
      <c r="U311" s="146">
        <f t="shared" si="20"/>
        <v>20</v>
      </c>
      <c r="V311" s="146">
        <f t="shared" si="20"/>
        <v>0</v>
      </c>
      <c r="W311" s="146">
        <f t="shared" si="20"/>
        <v>41</v>
      </c>
      <c r="X311" s="146">
        <f t="shared" si="20"/>
        <v>0</v>
      </c>
      <c r="Y311" s="146">
        <f t="shared" si="20"/>
        <v>43</v>
      </c>
      <c r="AA311" s="146">
        <f t="shared" si="22"/>
        <v>21</v>
      </c>
    </row>
    <row r="312" spans="1:27" x14ac:dyDescent="0.3">
      <c r="A312" s="1" t="s">
        <v>318</v>
      </c>
      <c r="B312" s="139">
        <v>31967</v>
      </c>
      <c r="C312" s="139">
        <v>3151</v>
      </c>
      <c r="D312" s="139">
        <v>1957</v>
      </c>
      <c r="E312" s="139">
        <v>259</v>
      </c>
      <c r="F312" s="139">
        <v>0</v>
      </c>
      <c r="G312" s="139">
        <v>186</v>
      </c>
      <c r="H312" s="139">
        <v>5</v>
      </c>
      <c r="I312" s="139">
        <v>421</v>
      </c>
      <c r="J312" s="139">
        <v>121</v>
      </c>
      <c r="K312" s="139">
        <v>2761</v>
      </c>
      <c r="L312" s="139"/>
      <c r="M312" s="155">
        <v>3025</v>
      </c>
      <c r="N312" s="146">
        <f t="shared" si="19"/>
        <v>40828</v>
      </c>
      <c r="O312" s="146">
        <f>INDEX(LMI!$G$2:$G$441,MATCH(Race!$A312,LMI!$B$2:$B$441,0))</f>
        <v>35740</v>
      </c>
      <c r="P312" s="146">
        <f t="shared" si="21"/>
        <v>27983</v>
      </c>
      <c r="Q312" s="146">
        <f t="shared" si="21"/>
        <v>2758</v>
      </c>
      <c r="R312" s="146">
        <f t="shared" si="21"/>
        <v>1713</v>
      </c>
      <c r="S312" s="146">
        <f t="shared" si="21"/>
        <v>227</v>
      </c>
      <c r="T312" s="146">
        <f t="shared" si="21"/>
        <v>0</v>
      </c>
      <c r="U312" s="146">
        <f t="shared" si="20"/>
        <v>163</v>
      </c>
      <c r="V312" s="146">
        <f t="shared" si="20"/>
        <v>4</v>
      </c>
      <c r="W312" s="146">
        <f t="shared" si="20"/>
        <v>369</v>
      </c>
      <c r="X312" s="146">
        <f t="shared" si="20"/>
        <v>106</v>
      </c>
      <c r="Y312" s="146">
        <f t="shared" si="20"/>
        <v>2417</v>
      </c>
      <c r="AA312" s="146">
        <f t="shared" si="22"/>
        <v>2648</v>
      </c>
    </row>
    <row r="313" spans="1:27" x14ac:dyDescent="0.3">
      <c r="A313" s="1" t="s">
        <v>319</v>
      </c>
      <c r="B313" s="139">
        <v>3222</v>
      </c>
      <c r="C313" s="139">
        <v>1284</v>
      </c>
      <c r="D313" s="139">
        <v>0</v>
      </c>
      <c r="E313" s="139">
        <v>0</v>
      </c>
      <c r="F313" s="139">
        <v>0</v>
      </c>
      <c r="G313" s="139">
        <v>21</v>
      </c>
      <c r="H313" s="139">
        <v>0</v>
      </c>
      <c r="I313" s="139">
        <v>0</v>
      </c>
      <c r="J313" s="139">
        <v>37</v>
      </c>
      <c r="K313" s="139">
        <v>239</v>
      </c>
      <c r="L313" s="139"/>
      <c r="M313" s="155">
        <v>85</v>
      </c>
      <c r="N313" s="146">
        <f t="shared" si="19"/>
        <v>4803</v>
      </c>
      <c r="O313" s="146">
        <f>INDEX(LMI!$G$2:$G$441,MATCH(Race!$A313,LMI!$B$2:$B$441,0))</f>
        <v>4810</v>
      </c>
      <c r="P313" s="146">
        <f t="shared" si="21"/>
        <v>3227</v>
      </c>
      <c r="Q313" s="146">
        <f t="shared" si="21"/>
        <v>1286</v>
      </c>
      <c r="R313" s="146">
        <f t="shared" si="21"/>
        <v>0</v>
      </c>
      <c r="S313" s="146">
        <f t="shared" si="21"/>
        <v>0</v>
      </c>
      <c r="T313" s="146">
        <f t="shared" si="21"/>
        <v>0</v>
      </c>
      <c r="U313" s="146">
        <f t="shared" si="20"/>
        <v>21</v>
      </c>
      <c r="V313" s="146">
        <f t="shared" si="20"/>
        <v>0</v>
      </c>
      <c r="W313" s="146">
        <f t="shared" si="20"/>
        <v>0</v>
      </c>
      <c r="X313" s="146">
        <f t="shared" si="20"/>
        <v>37</v>
      </c>
      <c r="Y313" s="146">
        <f t="shared" si="20"/>
        <v>239</v>
      </c>
      <c r="AA313" s="146">
        <f t="shared" si="22"/>
        <v>85</v>
      </c>
    </row>
    <row r="314" spans="1:27" x14ac:dyDescent="0.3">
      <c r="A314" s="1" t="s">
        <v>316</v>
      </c>
      <c r="B314" s="139">
        <v>1973</v>
      </c>
      <c r="C314" s="139">
        <v>63</v>
      </c>
      <c r="D314" s="139">
        <v>20</v>
      </c>
      <c r="E314" s="139">
        <v>0</v>
      </c>
      <c r="F314" s="139">
        <v>0</v>
      </c>
      <c r="G314" s="139">
        <v>10</v>
      </c>
      <c r="H314" s="139">
        <v>0</v>
      </c>
      <c r="I314" s="139">
        <v>22</v>
      </c>
      <c r="J314" s="139">
        <v>8</v>
      </c>
      <c r="K314" s="139">
        <v>179</v>
      </c>
      <c r="L314" s="139"/>
      <c r="M314" s="155">
        <v>177</v>
      </c>
      <c r="N314" s="146">
        <f t="shared" si="19"/>
        <v>2275</v>
      </c>
      <c r="O314" s="146">
        <f>INDEX(LMI!$G$2:$G$441,MATCH(Race!$A314,LMI!$B$2:$B$441,0))</f>
        <v>1805</v>
      </c>
      <c r="P314" s="146">
        <f t="shared" si="21"/>
        <v>1565</v>
      </c>
      <c r="Q314" s="146">
        <f t="shared" si="21"/>
        <v>50</v>
      </c>
      <c r="R314" s="146">
        <f t="shared" si="21"/>
        <v>16</v>
      </c>
      <c r="S314" s="146">
        <f t="shared" si="21"/>
        <v>0</v>
      </c>
      <c r="T314" s="146">
        <f t="shared" si="21"/>
        <v>0</v>
      </c>
      <c r="U314" s="146">
        <f t="shared" si="20"/>
        <v>8</v>
      </c>
      <c r="V314" s="146">
        <f t="shared" si="20"/>
        <v>0</v>
      </c>
      <c r="W314" s="146">
        <f t="shared" si="20"/>
        <v>17</v>
      </c>
      <c r="X314" s="146">
        <f t="shared" si="20"/>
        <v>6</v>
      </c>
      <c r="Y314" s="146">
        <f t="shared" si="20"/>
        <v>142</v>
      </c>
      <c r="AA314" s="146">
        <f t="shared" si="22"/>
        <v>140</v>
      </c>
    </row>
    <row r="315" spans="1:27" x14ac:dyDescent="0.3">
      <c r="A315" s="1" t="s">
        <v>320</v>
      </c>
      <c r="B315" s="139">
        <v>5454</v>
      </c>
      <c r="C315" s="139">
        <v>226</v>
      </c>
      <c r="D315" s="139">
        <v>85</v>
      </c>
      <c r="E315" s="139">
        <v>73</v>
      </c>
      <c r="F315" s="139">
        <v>0</v>
      </c>
      <c r="G315" s="139">
        <v>39</v>
      </c>
      <c r="H315" s="139">
        <v>0</v>
      </c>
      <c r="I315" s="139">
        <v>212</v>
      </c>
      <c r="J315" s="139">
        <v>0</v>
      </c>
      <c r="K315" s="139">
        <v>370</v>
      </c>
      <c r="L315" s="139"/>
      <c r="M315" s="155">
        <v>244</v>
      </c>
      <c r="N315" s="146">
        <f t="shared" si="19"/>
        <v>6459</v>
      </c>
      <c r="O315" s="146">
        <f>INDEX(LMI!$G$2:$G$441,MATCH(Race!$A315,LMI!$B$2:$B$441,0))</f>
        <v>6090</v>
      </c>
      <c r="P315" s="146">
        <f t="shared" si="21"/>
        <v>5142</v>
      </c>
      <c r="Q315" s="146">
        <f t="shared" si="21"/>
        <v>213</v>
      </c>
      <c r="R315" s="146">
        <f t="shared" si="21"/>
        <v>80</v>
      </c>
      <c r="S315" s="146">
        <f t="shared" si="21"/>
        <v>69</v>
      </c>
      <c r="T315" s="146">
        <f t="shared" si="21"/>
        <v>0</v>
      </c>
      <c r="U315" s="146">
        <f t="shared" si="20"/>
        <v>37</v>
      </c>
      <c r="V315" s="146">
        <f t="shared" si="20"/>
        <v>0</v>
      </c>
      <c r="W315" s="146">
        <f t="shared" si="20"/>
        <v>200</v>
      </c>
      <c r="X315" s="146">
        <f t="shared" si="20"/>
        <v>0</v>
      </c>
      <c r="Y315" s="146">
        <f t="shared" si="20"/>
        <v>349</v>
      </c>
      <c r="AA315" s="146">
        <f t="shared" si="22"/>
        <v>230</v>
      </c>
    </row>
    <row r="316" spans="1:27" x14ac:dyDescent="0.3">
      <c r="A316" s="1" t="s">
        <v>321</v>
      </c>
      <c r="B316" s="139">
        <v>104867</v>
      </c>
      <c r="C316" s="139">
        <v>26963</v>
      </c>
      <c r="D316" s="139">
        <v>5793</v>
      </c>
      <c r="E316" s="139">
        <v>129</v>
      </c>
      <c r="F316" s="139">
        <v>550</v>
      </c>
      <c r="G316" s="139">
        <v>705</v>
      </c>
      <c r="H316" s="139">
        <v>49</v>
      </c>
      <c r="I316" s="139">
        <v>1428</v>
      </c>
      <c r="J316" s="139">
        <v>4610</v>
      </c>
      <c r="K316" s="139">
        <v>12453</v>
      </c>
      <c r="L316" s="139"/>
      <c r="M316" s="155">
        <v>14933</v>
      </c>
      <c r="N316" s="146">
        <f t="shared" si="19"/>
        <v>157547</v>
      </c>
      <c r="O316" s="146">
        <f>INDEX(LMI!$G$2:$G$441,MATCH(Race!$A316,LMI!$B$2:$B$441,0))</f>
        <v>137495</v>
      </c>
      <c r="P316" s="146">
        <f t="shared" si="21"/>
        <v>91520</v>
      </c>
      <c r="Q316" s="146">
        <f t="shared" si="21"/>
        <v>23531</v>
      </c>
      <c r="R316" s="146">
        <f t="shared" si="21"/>
        <v>5056</v>
      </c>
      <c r="S316" s="146">
        <f t="shared" si="21"/>
        <v>113</v>
      </c>
      <c r="T316" s="146">
        <f t="shared" si="21"/>
        <v>480</v>
      </c>
      <c r="U316" s="146">
        <f t="shared" si="20"/>
        <v>615</v>
      </c>
      <c r="V316" s="146">
        <f t="shared" si="20"/>
        <v>43</v>
      </c>
      <c r="W316" s="146">
        <f t="shared" si="20"/>
        <v>1246</v>
      </c>
      <c r="X316" s="146">
        <f t="shared" si="20"/>
        <v>4023</v>
      </c>
      <c r="Y316" s="146">
        <f t="shared" si="20"/>
        <v>10868</v>
      </c>
      <c r="AA316" s="146">
        <f t="shared" si="22"/>
        <v>13032</v>
      </c>
    </row>
    <row r="317" spans="1:27" x14ac:dyDescent="0.3">
      <c r="A317" s="1" t="s">
        <v>322</v>
      </c>
      <c r="B317" s="139">
        <v>386688</v>
      </c>
      <c r="C317" s="139">
        <v>174469</v>
      </c>
      <c r="D317" s="139">
        <v>23640</v>
      </c>
      <c r="E317" s="139">
        <v>2380</v>
      </c>
      <c r="F317" s="139">
        <v>350</v>
      </c>
      <c r="G317" s="139">
        <v>3867</v>
      </c>
      <c r="H317" s="139">
        <v>1069</v>
      </c>
      <c r="I317" s="139">
        <v>6458</v>
      </c>
      <c r="J317" s="139">
        <v>8833</v>
      </c>
      <c r="K317" s="139">
        <v>76544</v>
      </c>
      <c r="L317" s="139"/>
      <c r="M317" s="155">
        <v>94458</v>
      </c>
      <c r="N317" s="146">
        <f t="shared" si="19"/>
        <v>684298</v>
      </c>
      <c r="O317" s="146">
        <v>645810</v>
      </c>
      <c r="P317" s="146">
        <f t="shared" si="21"/>
        <v>364939</v>
      </c>
      <c r="Q317" s="146">
        <f t="shared" si="21"/>
        <v>164656</v>
      </c>
      <c r="R317" s="146">
        <f t="shared" si="21"/>
        <v>22310</v>
      </c>
      <c r="S317" s="146">
        <f t="shared" si="21"/>
        <v>2246</v>
      </c>
      <c r="T317" s="146">
        <f t="shared" si="21"/>
        <v>330</v>
      </c>
      <c r="U317" s="146">
        <f t="shared" si="20"/>
        <v>3650</v>
      </c>
      <c r="V317" s="146">
        <f t="shared" si="20"/>
        <v>1009</v>
      </c>
      <c r="W317" s="146">
        <f t="shared" si="20"/>
        <v>6095</v>
      </c>
      <c r="X317" s="146">
        <f t="shared" si="20"/>
        <v>8336</v>
      </c>
      <c r="Y317" s="146">
        <f t="shared" si="20"/>
        <v>72239</v>
      </c>
      <c r="AA317" s="146">
        <f t="shared" si="22"/>
        <v>89145</v>
      </c>
    </row>
    <row r="318" spans="1:27" x14ac:dyDescent="0.3">
      <c r="A318" s="1" t="s">
        <v>324</v>
      </c>
      <c r="B318" s="139">
        <v>897</v>
      </c>
      <c r="C318" s="139">
        <v>0</v>
      </c>
      <c r="D318" s="139">
        <v>0</v>
      </c>
      <c r="E318" s="139">
        <v>0</v>
      </c>
      <c r="F318" s="139">
        <v>0</v>
      </c>
      <c r="G318" s="139">
        <v>12</v>
      </c>
      <c r="H318" s="139">
        <v>0</v>
      </c>
      <c r="I318" s="139">
        <v>0</v>
      </c>
      <c r="J318" s="139">
        <v>0</v>
      </c>
      <c r="K318" s="139">
        <v>19</v>
      </c>
      <c r="L318" s="139"/>
      <c r="M318" s="155">
        <v>0</v>
      </c>
      <c r="N318" s="146">
        <f t="shared" si="19"/>
        <v>928</v>
      </c>
      <c r="O318" s="146">
        <f>INDEX(LMI!$G$2:$G$441,MATCH(Race!$A318,LMI!$B$2:$B$441,0))</f>
        <v>945</v>
      </c>
      <c r="P318" s="146">
        <f t="shared" si="21"/>
        <v>913</v>
      </c>
      <c r="Q318" s="146">
        <f t="shared" si="21"/>
        <v>0</v>
      </c>
      <c r="R318" s="146">
        <f t="shared" si="21"/>
        <v>0</v>
      </c>
      <c r="S318" s="146">
        <f t="shared" si="21"/>
        <v>0</v>
      </c>
      <c r="T318" s="146">
        <f t="shared" si="21"/>
        <v>0</v>
      </c>
      <c r="U318" s="146">
        <f t="shared" si="20"/>
        <v>12</v>
      </c>
      <c r="V318" s="146">
        <f t="shared" si="20"/>
        <v>0</v>
      </c>
      <c r="W318" s="146">
        <f t="shared" si="20"/>
        <v>0</v>
      </c>
      <c r="X318" s="146">
        <f t="shared" si="20"/>
        <v>0</v>
      </c>
      <c r="Y318" s="146">
        <f t="shared" si="20"/>
        <v>19</v>
      </c>
      <c r="AA318" s="146">
        <f t="shared" si="22"/>
        <v>0</v>
      </c>
    </row>
    <row r="319" spans="1:27" x14ac:dyDescent="0.3">
      <c r="A319" s="1" t="s">
        <v>325</v>
      </c>
      <c r="B319" s="139">
        <v>1693</v>
      </c>
      <c r="C319" s="139">
        <v>3</v>
      </c>
      <c r="D319" s="139">
        <v>21</v>
      </c>
      <c r="E319" s="139">
        <v>7</v>
      </c>
      <c r="F319" s="139">
        <v>0</v>
      </c>
      <c r="G319" s="139">
        <v>8</v>
      </c>
      <c r="H319" s="139">
        <v>0</v>
      </c>
      <c r="I319" s="139">
        <v>87</v>
      </c>
      <c r="J319" s="139">
        <v>29</v>
      </c>
      <c r="K319" s="139">
        <v>82</v>
      </c>
      <c r="L319" s="139"/>
      <c r="M319" s="155">
        <v>56</v>
      </c>
      <c r="N319" s="146">
        <f t="shared" si="19"/>
        <v>1930</v>
      </c>
      <c r="O319" s="146">
        <f>INDEX(LMI!$G$2:$G$441,MATCH(Race!$A319,LMI!$B$2:$B$441,0))</f>
        <v>1930</v>
      </c>
      <c r="P319" s="146">
        <f t="shared" si="21"/>
        <v>1693</v>
      </c>
      <c r="Q319" s="146">
        <f t="shared" si="21"/>
        <v>3</v>
      </c>
      <c r="R319" s="146">
        <f t="shared" si="21"/>
        <v>21</v>
      </c>
      <c r="S319" s="146">
        <f t="shared" si="21"/>
        <v>7</v>
      </c>
      <c r="T319" s="146">
        <f t="shared" si="21"/>
        <v>0</v>
      </c>
      <c r="U319" s="146">
        <f t="shared" si="20"/>
        <v>8</v>
      </c>
      <c r="V319" s="146">
        <f t="shared" si="20"/>
        <v>0</v>
      </c>
      <c r="W319" s="146">
        <f t="shared" si="20"/>
        <v>87</v>
      </c>
      <c r="X319" s="146">
        <f t="shared" si="20"/>
        <v>29</v>
      </c>
      <c r="Y319" s="146">
        <f t="shared" si="20"/>
        <v>82</v>
      </c>
      <c r="AA319" s="146">
        <f t="shared" si="22"/>
        <v>56</v>
      </c>
    </row>
    <row r="320" spans="1:27" x14ac:dyDescent="0.3">
      <c r="A320" s="1" t="s">
        <v>326</v>
      </c>
      <c r="B320" s="139">
        <v>1689</v>
      </c>
      <c r="C320" s="139">
        <v>23</v>
      </c>
      <c r="D320" s="139">
        <v>2</v>
      </c>
      <c r="E320" s="139">
        <v>0</v>
      </c>
      <c r="F320" s="139">
        <v>0</v>
      </c>
      <c r="G320" s="139">
        <v>2</v>
      </c>
      <c r="H320" s="139">
        <v>0</v>
      </c>
      <c r="I320" s="139">
        <v>0</v>
      </c>
      <c r="J320" s="139">
        <v>70</v>
      </c>
      <c r="K320" s="139">
        <v>3</v>
      </c>
      <c r="L320" s="139"/>
      <c r="M320" s="155">
        <v>108</v>
      </c>
      <c r="N320" s="146">
        <f t="shared" si="19"/>
        <v>1789</v>
      </c>
      <c r="O320" s="146">
        <f>INDEX(LMI!$G$2:$G$441,MATCH(Race!$A320,LMI!$B$2:$B$441,0))</f>
        <v>1575</v>
      </c>
      <c r="P320" s="146">
        <f t="shared" si="21"/>
        <v>1487</v>
      </c>
      <c r="Q320" s="146">
        <f t="shared" si="21"/>
        <v>20</v>
      </c>
      <c r="R320" s="146">
        <f t="shared" si="21"/>
        <v>2</v>
      </c>
      <c r="S320" s="146">
        <f t="shared" si="21"/>
        <v>0</v>
      </c>
      <c r="T320" s="146">
        <f t="shared" si="21"/>
        <v>0</v>
      </c>
      <c r="U320" s="146">
        <f t="shared" si="20"/>
        <v>2</v>
      </c>
      <c r="V320" s="146">
        <f t="shared" si="20"/>
        <v>0</v>
      </c>
      <c r="W320" s="146">
        <f t="shared" si="20"/>
        <v>0</v>
      </c>
      <c r="X320" s="146">
        <f t="shared" si="20"/>
        <v>62</v>
      </c>
      <c r="Y320" s="146">
        <f t="shared" si="20"/>
        <v>3</v>
      </c>
      <c r="AA320" s="146">
        <f t="shared" si="22"/>
        <v>95</v>
      </c>
    </row>
    <row r="321" spans="1:27" x14ac:dyDescent="0.3">
      <c r="A321" s="1" t="s">
        <v>328</v>
      </c>
      <c r="B321" s="139">
        <v>2683</v>
      </c>
      <c r="C321" s="139">
        <v>33</v>
      </c>
      <c r="D321" s="139">
        <v>13</v>
      </c>
      <c r="E321" s="139">
        <v>3</v>
      </c>
      <c r="F321" s="139">
        <v>0</v>
      </c>
      <c r="G321" s="139">
        <v>39</v>
      </c>
      <c r="H321" s="139">
        <v>0</v>
      </c>
      <c r="I321" s="139">
        <v>0</v>
      </c>
      <c r="J321" s="139">
        <v>3</v>
      </c>
      <c r="K321" s="139">
        <v>5</v>
      </c>
      <c r="L321" s="139"/>
      <c r="M321" s="155">
        <v>0</v>
      </c>
      <c r="N321" s="146">
        <f t="shared" si="19"/>
        <v>2779</v>
      </c>
      <c r="O321" s="146">
        <f>INDEX(LMI!$G$2:$G$441,MATCH(Race!$A321,LMI!$B$2:$B$441,0))</f>
        <v>2575</v>
      </c>
      <c r="P321" s="146">
        <f t="shared" si="21"/>
        <v>2486</v>
      </c>
      <c r="Q321" s="146">
        <f t="shared" si="21"/>
        <v>31</v>
      </c>
      <c r="R321" s="146">
        <f t="shared" si="21"/>
        <v>12</v>
      </c>
      <c r="S321" s="146">
        <f t="shared" si="21"/>
        <v>3</v>
      </c>
      <c r="T321" s="146">
        <f t="shared" si="21"/>
        <v>0</v>
      </c>
      <c r="U321" s="146">
        <f t="shared" si="20"/>
        <v>36</v>
      </c>
      <c r="V321" s="146">
        <f t="shared" si="20"/>
        <v>0</v>
      </c>
      <c r="W321" s="146">
        <f t="shared" si="20"/>
        <v>0</v>
      </c>
      <c r="X321" s="146">
        <f t="shared" si="20"/>
        <v>3</v>
      </c>
      <c r="Y321" s="146">
        <f t="shared" si="20"/>
        <v>5</v>
      </c>
      <c r="AA321" s="146">
        <f t="shared" si="22"/>
        <v>0</v>
      </c>
    </row>
    <row r="322" spans="1:27" x14ac:dyDescent="0.3">
      <c r="A322" s="1" t="s">
        <v>323</v>
      </c>
      <c r="B322" s="139">
        <v>2615</v>
      </c>
      <c r="C322" s="139">
        <v>372</v>
      </c>
      <c r="D322" s="139">
        <v>22</v>
      </c>
      <c r="E322" s="139">
        <v>0</v>
      </c>
      <c r="F322" s="139">
        <v>0</v>
      </c>
      <c r="G322" s="139">
        <v>40</v>
      </c>
      <c r="H322" s="139">
        <v>0</v>
      </c>
      <c r="I322" s="139">
        <v>24</v>
      </c>
      <c r="J322" s="139">
        <v>21</v>
      </c>
      <c r="K322" s="139">
        <v>219</v>
      </c>
      <c r="L322" s="139"/>
      <c r="M322" s="155">
        <v>106</v>
      </c>
      <c r="N322" s="146">
        <f t="shared" si="19"/>
        <v>3313</v>
      </c>
      <c r="O322" s="146">
        <f>INDEX(LMI!$G$2:$G$441,MATCH(Race!$A322,LMI!$B$2:$B$441,0))</f>
        <v>3285</v>
      </c>
      <c r="P322" s="146">
        <f t="shared" si="21"/>
        <v>2593</v>
      </c>
      <c r="Q322" s="146">
        <f t="shared" si="21"/>
        <v>369</v>
      </c>
      <c r="R322" s="146">
        <f t="shared" si="21"/>
        <v>22</v>
      </c>
      <c r="S322" s="146">
        <f t="shared" si="21"/>
        <v>0</v>
      </c>
      <c r="T322" s="146">
        <f t="shared" si="21"/>
        <v>0</v>
      </c>
      <c r="U322" s="146">
        <f t="shared" ref="U322:Y372" si="23">ROUND(($O322/$N322)*G322,0)</f>
        <v>40</v>
      </c>
      <c r="V322" s="146">
        <f t="shared" si="23"/>
        <v>0</v>
      </c>
      <c r="W322" s="146">
        <f t="shared" si="23"/>
        <v>24</v>
      </c>
      <c r="X322" s="146">
        <f t="shared" si="23"/>
        <v>21</v>
      </c>
      <c r="Y322" s="146">
        <f t="shared" si="23"/>
        <v>217</v>
      </c>
      <c r="AA322" s="146">
        <f t="shared" si="22"/>
        <v>105</v>
      </c>
    </row>
    <row r="323" spans="1:27" x14ac:dyDescent="0.3">
      <c r="A323" s="1" t="s">
        <v>327</v>
      </c>
      <c r="B323" s="139">
        <v>5934</v>
      </c>
      <c r="C323" s="139">
        <v>86</v>
      </c>
      <c r="D323" s="139">
        <v>134</v>
      </c>
      <c r="E323" s="139">
        <v>25</v>
      </c>
      <c r="F323" s="139">
        <v>22</v>
      </c>
      <c r="G323" s="139">
        <v>103</v>
      </c>
      <c r="H323" s="139">
        <v>0</v>
      </c>
      <c r="I323" s="139">
        <v>24</v>
      </c>
      <c r="J323" s="139">
        <v>235</v>
      </c>
      <c r="K323" s="139">
        <v>318</v>
      </c>
      <c r="L323" s="139"/>
      <c r="M323" s="155">
        <v>455</v>
      </c>
      <c r="N323" s="146">
        <f t="shared" ref="N323:N386" si="24">SUM(B323:K323)</f>
        <v>6881</v>
      </c>
      <c r="O323" s="146">
        <f>INDEX(LMI!$G$2:$G$441,MATCH(Race!$A323,LMI!$B$2:$B$441,0))</f>
        <v>6615</v>
      </c>
      <c r="P323" s="146">
        <f t="shared" ref="P323:T373" si="25">ROUND(($O323/$N323)*B323,0)</f>
        <v>5705</v>
      </c>
      <c r="Q323" s="146">
        <f t="shared" si="25"/>
        <v>83</v>
      </c>
      <c r="R323" s="146">
        <f t="shared" si="25"/>
        <v>129</v>
      </c>
      <c r="S323" s="146">
        <f t="shared" si="25"/>
        <v>24</v>
      </c>
      <c r="T323" s="146">
        <f t="shared" si="25"/>
        <v>21</v>
      </c>
      <c r="U323" s="146">
        <f t="shared" si="23"/>
        <v>99</v>
      </c>
      <c r="V323" s="146">
        <f t="shared" si="23"/>
        <v>0</v>
      </c>
      <c r="W323" s="146">
        <f t="shared" si="23"/>
        <v>23</v>
      </c>
      <c r="X323" s="146">
        <f t="shared" si="23"/>
        <v>226</v>
      </c>
      <c r="Y323" s="146">
        <f t="shared" si="23"/>
        <v>306</v>
      </c>
      <c r="AA323" s="146">
        <f t="shared" si="22"/>
        <v>437</v>
      </c>
    </row>
    <row r="324" spans="1:27" x14ac:dyDescent="0.3">
      <c r="A324" s="1" t="s">
        <v>329</v>
      </c>
      <c r="B324" s="139">
        <v>565</v>
      </c>
      <c r="C324" s="139">
        <v>31</v>
      </c>
      <c r="D324" s="139">
        <v>44</v>
      </c>
      <c r="E324" s="139">
        <v>1</v>
      </c>
      <c r="F324" s="139">
        <v>0</v>
      </c>
      <c r="G324" s="139">
        <v>22</v>
      </c>
      <c r="H324" s="139">
        <v>0</v>
      </c>
      <c r="I324" s="139">
        <v>0</v>
      </c>
      <c r="J324" s="139">
        <v>3</v>
      </c>
      <c r="K324" s="139">
        <v>69</v>
      </c>
      <c r="L324" s="139"/>
      <c r="M324" s="155">
        <v>57</v>
      </c>
      <c r="N324" s="146">
        <f t="shared" si="24"/>
        <v>735</v>
      </c>
      <c r="O324" s="146">
        <f>INDEX(LMI!$G$2:$G$441,MATCH(Race!$A324,LMI!$B$2:$B$441,0))</f>
        <v>835</v>
      </c>
      <c r="P324" s="146">
        <f t="shared" si="25"/>
        <v>642</v>
      </c>
      <c r="Q324" s="146">
        <f t="shared" si="25"/>
        <v>35</v>
      </c>
      <c r="R324" s="146">
        <f t="shared" si="25"/>
        <v>50</v>
      </c>
      <c r="S324" s="146">
        <f t="shared" si="25"/>
        <v>1</v>
      </c>
      <c r="T324" s="146">
        <f t="shared" si="25"/>
        <v>0</v>
      </c>
      <c r="U324" s="146">
        <f t="shared" si="23"/>
        <v>25</v>
      </c>
      <c r="V324" s="146">
        <f t="shared" si="23"/>
        <v>0</v>
      </c>
      <c r="W324" s="146">
        <f t="shared" si="23"/>
        <v>0</v>
      </c>
      <c r="X324" s="146">
        <f t="shared" si="23"/>
        <v>3</v>
      </c>
      <c r="Y324" s="146">
        <f t="shared" si="23"/>
        <v>78</v>
      </c>
      <c r="AA324" s="146">
        <f t="shared" si="22"/>
        <v>65</v>
      </c>
    </row>
    <row r="325" spans="1:27" x14ac:dyDescent="0.3">
      <c r="A325" s="1" t="s">
        <v>330</v>
      </c>
      <c r="B325" s="139">
        <v>12193</v>
      </c>
      <c r="C325" s="139">
        <v>360</v>
      </c>
      <c r="D325" s="139">
        <v>433</v>
      </c>
      <c r="E325" s="139">
        <v>86</v>
      </c>
      <c r="F325" s="139">
        <v>0</v>
      </c>
      <c r="G325" s="139">
        <v>89</v>
      </c>
      <c r="H325" s="139">
        <v>0</v>
      </c>
      <c r="I325" s="139">
        <v>154</v>
      </c>
      <c r="J325" s="139">
        <v>92</v>
      </c>
      <c r="K325" s="139">
        <v>1138</v>
      </c>
      <c r="L325" s="139"/>
      <c r="M325" s="155">
        <v>795</v>
      </c>
      <c r="N325" s="146">
        <f t="shared" si="24"/>
        <v>14545</v>
      </c>
      <c r="O325" s="146">
        <f>INDEX(LMI!$G$2:$G$441,MATCH(Race!$A325,LMI!$B$2:$B$441,0))</f>
        <v>9220</v>
      </c>
      <c r="P325" s="146">
        <f t="shared" si="25"/>
        <v>7729</v>
      </c>
      <c r="Q325" s="146">
        <f t="shared" si="25"/>
        <v>228</v>
      </c>
      <c r="R325" s="146">
        <f t="shared" si="25"/>
        <v>274</v>
      </c>
      <c r="S325" s="146">
        <f t="shared" si="25"/>
        <v>55</v>
      </c>
      <c r="T325" s="146">
        <f t="shared" si="25"/>
        <v>0</v>
      </c>
      <c r="U325" s="146">
        <f t="shared" si="23"/>
        <v>56</v>
      </c>
      <c r="V325" s="146">
        <f t="shared" si="23"/>
        <v>0</v>
      </c>
      <c r="W325" s="146">
        <f t="shared" si="23"/>
        <v>98</v>
      </c>
      <c r="X325" s="146">
        <f t="shared" si="23"/>
        <v>58</v>
      </c>
      <c r="Y325" s="146">
        <f t="shared" si="23"/>
        <v>721</v>
      </c>
      <c r="AA325" s="146">
        <f t="shared" si="22"/>
        <v>504</v>
      </c>
    </row>
    <row r="326" spans="1:27" x14ac:dyDescent="0.3">
      <c r="A326" s="1" t="s">
        <v>331</v>
      </c>
      <c r="B326" s="139">
        <v>97</v>
      </c>
      <c r="C326" s="139">
        <v>8</v>
      </c>
      <c r="D326" s="139">
        <v>0</v>
      </c>
      <c r="E326" s="139">
        <v>0</v>
      </c>
      <c r="F326" s="139">
        <v>0</v>
      </c>
      <c r="G326" s="139">
        <v>0</v>
      </c>
      <c r="H326" s="139">
        <v>0</v>
      </c>
      <c r="I326" s="139">
        <v>0</v>
      </c>
      <c r="J326" s="139">
        <v>0</v>
      </c>
      <c r="K326" s="139">
        <v>0</v>
      </c>
      <c r="L326" s="139"/>
      <c r="M326" s="155">
        <v>8</v>
      </c>
      <c r="N326" s="146">
        <f t="shared" si="24"/>
        <v>105</v>
      </c>
      <c r="O326" s="146">
        <f>INDEX(LMI!$G$2:$G$441,MATCH(Race!$A326,LMI!$B$2:$B$441,0))</f>
        <v>160</v>
      </c>
      <c r="P326" s="146">
        <f t="shared" si="25"/>
        <v>148</v>
      </c>
      <c r="Q326" s="146">
        <f t="shared" si="25"/>
        <v>12</v>
      </c>
      <c r="R326" s="146">
        <f t="shared" si="25"/>
        <v>0</v>
      </c>
      <c r="S326" s="146">
        <f t="shared" si="25"/>
        <v>0</v>
      </c>
      <c r="T326" s="146">
        <f t="shared" si="25"/>
        <v>0</v>
      </c>
      <c r="U326" s="146">
        <f t="shared" si="23"/>
        <v>0</v>
      </c>
      <c r="V326" s="146">
        <f t="shared" si="23"/>
        <v>0</v>
      </c>
      <c r="W326" s="146">
        <f t="shared" si="23"/>
        <v>0</v>
      </c>
      <c r="X326" s="146">
        <f t="shared" si="23"/>
        <v>0</v>
      </c>
      <c r="Y326" s="146">
        <f t="shared" si="23"/>
        <v>0</v>
      </c>
      <c r="AA326" s="146">
        <f t="shared" si="22"/>
        <v>12</v>
      </c>
    </row>
    <row r="327" spans="1:27" x14ac:dyDescent="0.3">
      <c r="A327" s="1" t="s">
        <v>332</v>
      </c>
      <c r="B327" s="139">
        <v>1381</v>
      </c>
      <c r="C327" s="139">
        <v>2</v>
      </c>
      <c r="D327" s="139">
        <v>11</v>
      </c>
      <c r="E327" s="139">
        <v>7</v>
      </c>
      <c r="F327" s="139">
        <v>0</v>
      </c>
      <c r="G327" s="139">
        <v>20</v>
      </c>
      <c r="H327" s="139">
        <v>0</v>
      </c>
      <c r="I327" s="139">
        <v>0</v>
      </c>
      <c r="J327" s="139">
        <v>6</v>
      </c>
      <c r="K327" s="139">
        <v>45</v>
      </c>
      <c r="L327" s="139"/>
      <c r="M327" s="155">
        <v>28</v>
      </c>
      <c r="N327" s="146">
        <f t="shared" si="24"/>
        <v>1472</v>
      </c>
      <c r="O327" s="146">
        <f>INDEX(LMI!$G$2:$G$441,MATCH(Race!$A327,LMI!$B$2:$B$441,0))</f>
        <v>1530</v>
      </c>
      <c r="P327" s="146">
        <f t="shared" si="25"/>
        <v>1435</v>
      </c>
      <c r="Q327" s="146">
        <f t="shared" si="25"/>
        <v>2</v>
      </c>
      <c r="R327" s="146">
        <f t="shared" si="25"/>
        <v>11</v>
      </c>
      <c r="S327" s="146">
        <f t="shared" si="25"/>
        <v>7</v>
      </c>
      <c r="T327" s="146">
        <f t="shared" si="25"/>
        <v>0</v>
      </c>
      <c r="U327" s="146">
        <f t="shared" si="23"/>
        <v>21</v>
      </c>
      <c r="V327" s="146">
        <f t="shared" si="23"/>
        <v>0</v>
      </c>
      <c r="W327" s="146">
        <f t="shared" si="23"/>
        <v>0</v>
      </c>
      <c r="X327" s="146">
        <f t="shared" si="23"/>
        <v>6</v>
      </c>
      <c r="Y327" s="146">
        <f t="shared" si="23"/>
        <v>47</v>
      </c>
      <c r="AA327" s="146">
        <f t="shared" si="22"/>
        <v>29</v>
      </c>
    </row>
    <row r="328" spans="1:27" x14ac:dyDescent="0.3">
      <c r="A328" s="1" t="s">
        <v>334</v>
      </c>
      <c r="B328" s="139">
        <v>4287</v>
      </c>
      <c r="C328" s="139">
        <v>144</v>
      </c>
      <c r="D328" s="139">
        <v>122</v>
      </c>
      <c r="E328" s="139">
        <v>0</v>
      </c>
      <c r="F328" s="139">
        <v>0</v>
      </c>
      <c r="G328" s="139">
        <v>3</v>
      </c>
      <c r="H328" s="139">
        <v>0</v>
      </c>
      <c r="I328" s="139">
        <v>75</v>
      </c>
      <c r="J328" s="139">
        <v>19</v>
      </c>
      <c r="K328" s="139">
        <v>40</v>
      </c>
      <c r="L328" s="139"/>
      <c r="M328" s="155">
        <v>95</v>
      </c>
      <c r="N328" s="146">
        <f t="shared" si="24"/>
        <v>4690</v>
      </c>
      <c r="O328" s="146">
        <f>INDEX(LMI!$G$2:$G$441,MATCH(Race!$A328,LMI!$B$2:$B$441,0))</f>
        <v>4535</v>
      </c>
      <c r="P328" s="146">
        <f t="shared" si="25"/>
        <v>4145</v>
      </c>
      <c r="Q328" s="146">
        <f t="shared" si="25"/>
        <v>139</v>
      </c>
      <c r="R328" s="146">
        <f t="shared" si="25"/>
        <v>118</v>
      </c>
      <c r="S328" s="146">
        <f t="shared" si="25"/>
        <v>0</v>
      </c>
      <c r="T328" s="146">
        <f t="shared" si="25"/>
        <v>0</v>
      </c>
      <c r="U328" s="146">
        <f t="shared" si="23"/>
        <v>3</v>
      </c>
      <c r="V328" s="146">
        <f t="shared" si="23"/>
        <v>0</v>
      </c>
      <c r="W328" s="146">
        <f t="shared" si="23"/>
        <v>73</v>
      </c>
      <c r="X328" s="146">
        <f t="shared" si="23"/>
        <v>18</v>
      </c>
      <c r="Y328" s="146">
        <f t="shared" si="23"/>
        <v>39</v>
      </c>
      <c r="AA328" s="146">
        <f t="shared" si="22"/>
        <v>92</v>
      </c>
    </row>
    <row r="329" spans="1:27" x14ac:dyDescent="0.3">
      <c r="A329" s="1" t="s">
        <v>336</v>
      </c>
      <c r="B329" s="139">
        <v>26046</v>
      </c>
      <c r="C329" s="139">
        <v>2003</v>
      </c>
      <c r="D329" s="139">
        <v>870</v>
      </c>
      <c r="E329" s="139">
        <v>193</v>
      </c>
      <c r="F329" s="139">
        <v>68</v>
      </c>
      <c r="G329" s="139">
        <v>273</v>
      </c>
      <c r="H329" s="139">
        <v>0</v>
      </c>
      <c r="I329" s="139">
        <v>194</v>
      </c>
      <c r="J329" s="139">
        <v>672</v>
      </c>
      <c r="K329" s="139">
        <v>1769</v>
      </c>
      <c r="L329" s="139"/>
      <c r="M329" s="155">
        <v>2114</v>
      </c>
      <c r="N329" s="146">
        <f t="shared" si="24"/>
        <v>32088</v>
      </c>
      <c r="O329" s="146">
        <f>INDEX(LMI!$G$2:$G$441,MATCH(Race!$A329,LMI!$B$2:$B$441,0))</f>
        <v>28800</v>
      </c>
      <c r="P329" s="146">
        <f t="shared" si="25"/>
        <v>23377</v>
      </c>
      <c r="Q329" s="146">
        <f t="shared" si="25"/>
        <v>1798</v>
      </c>
      <c r="R329" s="146">
        <f t="shared" si="25"/>
        <v>781</v>
      </c>
      <c r="S329" s="146">
        <f t="shared" si="25"/>
        <v>173</v>
      </c>
      <c r="T329" s="146">
        <f t="shared" si="25"/>
        <v>61</v>
      </c>
      <c r="U329" s="146">
        <f t="shared" si="23"/>
        <v>245</v>
      </c>
      <c r="V329" s="146">
        <f t="shared" si="23"/>
        <v>0</v>
      </c>
      <c r="W329" s="146">
        <f t="shared" si="23"/>
        <v>174</v>
      </c>
      <c r="X329" s="146">
        <f t="shared" si="23"/>
        <v>603</v>
      </c>
      <c r="Y329" s="146">
        <f t="shared" si="23"/>
        <v>1588</v>
      </c>
      <c r="AA329" s="146">
        <f t="shared" si="22"/>
        <v>1897</v>
      </c>
    </row>
    <row r="330" spans="1:27" x14ac:dyDescent="0.3">
      <c r="A330" s="1" t="s">
        <v>333</v>
      </c>
      <c r="B330" s="139">
        <v>182</v>
      </c>
      <c r="C330" s="139">
        <v>0</v>
      </c>
      <c r="D330" s="139">
        <v>0</v>
      </c>
      <c r="E330" s="139">
        <v>0</v>
      </c>
      <c r="F330" s="139">
        <v>0</v>
      </c>
      <c r="G330" s="139">
        <v>0</v>
      </c>
      <c r="H330" s="139">
        <v>0</v>
      </c>
      <c r="I330" s="139">
        <v>0</v>
      </c>
      <c r="J330" s="139">
        <v>1</v>
      </c>
      <c r="K330" s="139">
        <v>6</v>
      </c>
      <c r="L330" s="139"/>
      <c r="M330" s="155">
        <v>6</v>
      </c>
      <c r="N330" s="146">
        <f t="shared" si="24"/>
        <v>189</v>
      </c>
      <c r="O330" s="146">
        <f>INDEX(LMI!$G$2:$G$441,MATCH(Race!$A330,LMI!$B$2:$B$441,0))</f>
        <v>240</v>
      </c>
      <c r="P330" s="146">
        <f t="shared" si="25"/>
        <v>231</v>
      </c>
      <c r="Q330" s="146">
        <f t="shared" si="25"/>
        <v>0</v>
      </c>
      <c r="R330" s="146">
        <f t="shared" si="25"/>
        <v>0</v>
      </c>
      <c r="S330" s="146">
        <f t="shared" si="25"/>
        <v>0</v>
      </c>
      <c r="T330" s="146">
        <f t="shared" si="25"/>
        <v>0</v>
      </c>
      <c r="U330" s="146">
        <f t="shared" si="23"/>
        <v>0</v>
      </c>
      <c r="V330" s="146">
        <f t="shared" si="23"/>
        <v>0</v>
      </c>
      <c r="W330" s="146">
        <f t="shared" si="23"/>
        <v>0</v>
      </c>
      <c r="X330" s="146">
        <f t="shared" si="23"/>
        <v>1</v>
      </c>
      <c r="Y330" s="146">
        <f t="shared" si="23"/>
        <v>8</v>
      </c>
      <c r="AA330" s="146">
        <f t="shared" si="22"/>
        <v>8</v>
      </c>
    </row>
    <row r="331" spans="1:27" x14ac:dyDescent="0.3">
      <c r="A331" s="1" t="s">
        <v>335</v>
      </c>
      <c r="B331" s="139">
        <v>6916</v>
      </c>
      <c r="C331" s="139">
        <v>2313</v>
      </c>
      <c r="D331" s="139">
        <v>21</v>
      </c>
      <c r="E331" s="139">
        <v>3</v>
      </c>
      <c r="F331" s="139">
        <v>0</v>
      </c>
      <c r="G331" s="139">
        <v>53</v>
      </c>
      <c r="H331" s="139">
        <v>0</v>
      </c>
      <c r="I331" s="139">
        <v>0</v>
      </c>
      <c r="J331" s="139">
        <v>126</v>
      </c>
      <c r="K331" s="139">
        <v>112</v>
      </c>
      <c r="L331" s="139"/>
      <c r="M331" s="155">
        <v>162</v>
      </c>
      <c r="N331" s="146">
        <f t="shared" si="24"/>
        <v>9544</v>
      </c>
      <c r="O331" s="146">
        <f>INDEX(LMI!$G$2:$G$441,MATCH(Race!$A331,LMI!$B$2:$B$441,0))</f>
        <v>8135</v>
      </c>
      <c r="P331" s="146">
        <f t="shared" si="25"/>
        <v>5895</v>
      </c>
      <c r="Q331" s="146">
        <f t="shared" si="25"/>
        <v>1972</v>
      </c>
      <c r="R331" s="146">
        <f t="shared" si="25"/>
        <v>18</v>
      </c>
      <c r="S331" s="146">
        <f t="shared" si="25"/>
        <v>3</v>
      </c>
      <c r="T331" s="146">
        <f t="shared" si="25"/>
        <v>0</v>
      </c>
      <c r="U331" s="146">
        <f t="shared" si="23"/>
        <v>45</v>
      </c>
      <c r="V331" s="146">
        <f t="shared" si="23"/>
        <v>0</v>
      </c>
      <c r="W331" s="146">
        <f t="shared" si="23"/>
        <v>0</v>
      </c>
      <c r="X331" s="146">
        <f t="shared" si="23"/>
        <v>107</v>
      </c>
      <c r="Y331" s="146">
        <f t="shared" si="23"/>
        <v>95</v>
      </c>
      <c r="AA331" s="146">
        <f t="shared" si="22"/>
        <v>138</v>
      </c>
    </row>
    <row r="332" spans="1:27" x14ac:dyDescent="0.3">
      <c r="A332" s="1" t="s">
        <v>337</v>
      </c>
      <c r="B332" s="139">
        <v>930</v>
      </c>
      <c r="C332" s="139">
        <v>56</v>
      </c>
      <c r="D332" s="139">
        <v>4</v>
      </c>
      <c r="E332" s="139">
        <v>6</v>
      </c>
      <c r="F332" s="139">
        <v>0</v>
      </c>
      <c r="G332" s="139">
        <v>8</v>
      </c>
      <c r="H332" s="139">
        <v>0</v>
      </c>
      <c r="I332" s="139">
        <v>0</v>
      </c>
      <c r="J332" s="139">
        <v>7</v>
      </c>
      <c r="K332" s="139">
        <v>77</v>
      </c>
      <c r="L332" s="139"/>
      <c r="M332" s="155">
        <v>39</v>
      </c>
      <c r="N332" s="146">
        <f t="shared" si="24"/>
        <v>1088</v>
      </c>
      <c r="O332" s="146">
        <f>INDEX(LMI!$G$2:$G$441,MATCH(Race!$A332,LMI!$B$2:$B$441,0))</f>
        <v>1185</v>
      </c>
      <c r="P332" s="146">
        <f t="shared" si="25"/>
        <v>1013</v>
      </c>
      <c r="Q332" s="146">
        <f t="shared" si="25"/>
        <v>61</v>
      </c>
      <c r="R332" s="146">
        <f t="shared" si="25"/>
        <v>4</v>
      </c>
      <c r="S332" s="146">
        <f t="shared" si="25"/>
        <v>7</v>
      </c>
      <c r="T332" s="146">
        <f t="shared" si="25"/>
        <v>0</v>
      </c>
      <c r="U332" s="146">
        <f t="shared" si="23"/>
        <v>9</v>
      </c>
      <c r="V332" s="146">
        <f t="shared" si="23"/>
        <v>0</v>
      </c>
      <c r="W332" s="146">
        <f t="shared" si="23"/>
        <v>0</v>
      </c>
      <c r="X332" s="146">
        <f t="shared" si="23"/>
        <v>8</v>
      </c>
      <c r="Y332" s="146">
        <f t="shared" si="23"/>
        <v>84</v>
      </c>
      <c r="AA332" s="146">
        <f t="shared" si="22"/>
        <v>42</v>
      </c>
    </row>
    <row r="333" spans="1:27" x14ac:dyDescent="0.3">
      <c r="A333" s="1" t="s">
        <v>338</v>
      </c>
      <c r="B333" s="139">
        <v>3164</v>
      </c>
      <c r="C333" s="139">
        <v>0</v>
      </c>
      <c r="D333" s="139">
        <v>0</v>
      </c>
      <c r="E333" s="139">
        <v>0</v>
      </c>
      <c r="F333" s="139">
        <v>0</v>
      </c>
      <c r="G333" s="139">
        <v>22</v>
      </c>
      <c r="H333" s="139">
        <v>0</v>
      </c>
      <c r="I333" s="139">
        <v>0</v>
      </c>
      <c r="J333" s="139">
        <v>65</v>
      </c>
      <c r="K333" s="139">
        <v>133</v>
      </c>
      <c r="L333" s="139"/>
      <c r="M333" s="155">
        <v>13</v>
      </c>
      <c r="N333" s="146">
        <f t="shared" si="24"/>
        <v>3384</v>
      </c>
      <c r="O333" s="146">
        <f>INDEX(LMI!$G$2:$G$441,MATCH(Race!$A333,LMI!$B$2:$B$441,0))</f>
        <v>3920</v>
      </c>
      <c r="P333" s="146">
        <f t="shared" si="25"/>
        <v>3665</v>
      </c>
      <c r="Q333" s="146">
        <f t="shared" si="25"/>
        <v>0</v>
      </c>
      <c r="R333" s="146">
        <f t="shared" si="25"/>
        <v>0</v>
      </c>
      <c r="S333" s="146">
        <f t="shared" si="25"/>
        <v>0</v>
      </c>
      <c r="T333" s="146">
        <f t="shared" si="25"/>
        <v>0</v>
      </c>
      <c r="U333" s="146">
        <f t="shared" si="23"/>
        <v>25</v>
      </c>
      <c r="V333" s="146">
        <f t="shared" si="23"/>
        <v>0</v>
      </c>
      <c r="W333" s="146">
        <f t="shared" si="23"/>
        <v>0</v>
      </c>
      <c r="X333" s="146">
        <f t="shared" si="23"/>
        <v>75</v>
      </c>
      <c r="Y333" s="146">
        <f t="shared" si="23"/>
        <v>154</v>
      </c>
      <c r="AA333" s="146">
        <f t="shared" si="22"/>
        <v>15</v>
      </c>
    </row>
    <row r="334" spans="1:27" x14ac:dyDescent="0.3">
      <c r="A334" s="1" t="s">
        <v>339</v>
      </c>
      <c r="B334" s="139">
        <v>3684</v>
      </c>
      <c r="C334" s="139">
        <v>0</v>
      </c>
      <c r="D334" s="139">
        <v>3</v>
      </c>
      <c r="E334" s="139">
        <v>3</v>
      </c>
      <c r="F334" s="139">
        <v>0</v>
      </c>
      <c r="G334" s="139">
        <v>20</v>
      </c>
      <c r="H334" s="139">
        <v>0</v>
      </c>
      <c r="I334" s="139">
        <v>3</v>
      </c>
      <c r="J334" s="139">
        <v>14</v>
      </c>
      <c r="K334" s="139">
        <v>66</v>
      </c>
      <c r="L334" s="139"/>
      <c r="M334" s="155">
        <v>7</v>
      </c>
      <c r="N334" s="146">
        <f t="shared" si="24"/>
        <v>3793</v>
      </c>
      <c r="O334" s="146">
        <f>INDEX(LMI!$G$2:$G$441,MATCH(Race!$A334,LMI!$B$2:$B$441,0))</f>
        <v>3650</v>
      </c>
      <c r="P334" s="146">
        <f t="shared" si="25"/>
        <v>3545</v>
      </c>
      <c r="Q334" s="146">
        <f t="shared" si="25"/>
        <v>0</v>
      </c>
      <c r="R334" s="146">
        <f t="shared" si="25"/>
        <v>3</v>
      </c>
      <c r="S334" s="146">
        <f t="shared" si="25"/>
        <v>3</v>
      </c>
      <c r="T334" s="146">
        <f t="shared" si="25"/>
        <v>0</v>
      </c>
      <c r="U334" s="146">
        <f t="shared" si="23"/>
        <v>19</v>
      </c>
      <c r="V334" s="146">
        <f t="shared" si="23"/>
        <v>0</v>
      </c>
      <c r="W334" s="146">
        <f t="shared" si="23"/>
        <v>3</v>
      </c>
      <c r="X334" s="146">
        <f t="shared" si="23"/>
        <v>13</v>
      </c>
      <c r="Y334" s="146">
        <f t="shared" si="23"/>
        <v>64</v>
      </c>
      <c r="AA334" s="146">
        <f t="shared" si="22"/>
        <v>7</v>
      </c>
    </row>
    <row r="335" spans="1:27" x14ac:dyDescent="0.3">
      <c r="A335" s="1" t="s">
        <v>340</v>
      </c>
      <c r="B335" s="139">
        <v>1017</v>
      </c>
      <c r="C335" s="139">
        <v>51</v>
      </c>
      <c r="D335" s="139">
        <v>0</v>
      </c>
      <c r="E335" s="139">
        <v>0</v>
      </c>
      <c r="F335" s="139">
        <v>0</v>
      </c>
      <c r="G335" s="139">
        <v>2</v>
      </c>
      <c r="H335" s="139">
        <v>0</v>
      </c>
      <c r="I335" s="139">
        <v>0</v>
      </c>
      <c r="J335" s="139">
        <v>2</v>
      </c>
      <c r="K335" s="139">
        <v>16</v>
      </c>
      <c r="L335" s="139"/>
      <c r="M335" s="155">
        <v>68</v>
      </c>
      <c r="N335" s="146">
        <f t="shared" si="24"/>
        <v>1088</v>
      </c>
      <c r="O335" s="146">
        <f>INDEX(LMI!$G$2:$G$441,MATCH(Race!$A335,LMI!$B$2:$B$441,0))</f>
        <v>1210</v>
      </c>
      <c r="P335" s="146">
        <f t="shared" si="25"/>
        <v>1131</v>
      </c>
      <c r="Q335" s="146">
        <f t="shared" si="25"/>
        <v>57</v>
      </c>
      <c r="R335" s="146">
        <f t="shared" si="25"/>
        <v>0</v>
      </c>
      <c r="S335" s="146">
        <f t="shared" si="25"/>
        <v>0</v>
      </c>
      <c r="T335" s="146">
        <f t="shared" si="25"/>
        <v>0</v>
      </c>
      <c r="U335" s="146">
        <f t="shared" si="23"/>
        <v>2</v>
      </c>
      <c r="V335" s="146">
        <f t="shared" si="23"/>
        <v>0</v>
      </c>
      <c r="W335" s="146">
        <f t="shared" si="23"/>
        <v>0</v>
      </c>
      <c r="X335" s="146">
        <f t="shared" si="23"/>
        <v>2</v>
      </c>
      <c r="Y335" s="146">
        <f t="shared" si="23"/>
        <v>18</v>
      </c>
      <c r="AA335" s="146">
        <f t="shared" si="22"/>
        <v>76</v>
      </c>
    </row>
    <row r="336" spans="1:27" x14ac:dyDescent="0.3">
      <c r="A336" s="1" t="s">
        <v>341</v>
      </c>
      <c r="B336" s="139">
        <v>54</v>
      </c>
      <c r="C336" s="139">
        <v>0</v>
      </c>
      <c r="D336" s="139">
        <v>0</v>
      </c>
      <c r="E336" s="139">
        <v>0</v>
      </c>
      <c r="F336" s="139">
        <v>0</v>
      </c>
      <c r="G336" s="139">
        <v>3</v>
      </c>
      <c r="H336" s="139">
        <v>0</v>
      </c>
      <c r="I336" s="139">
        <v>0</v>
      </c>
      <c r="J336" s="139">
        <v>0</v>
      </c>
      <c r="K336" s="139">
        <v>0</v>
      </c>
      <c r="L336" s="139"/>
      <c r="M336" s="155">
        <v>0</v>
      </c>
      <c r="N336" s="146">
        <f t="shared" si="24"/>
        <v>57</v>
      </c>
      <c r="O336" s="146">
        <f>INDEX(LMI!$G$2:$G$441,MATCH(Race!$A336,LMI!$B$2:$B$441,0))</f>
        <v>60</v>
      </c>
      <c r="P336" s="146">
        <f t="shared" si="25"/>
        <v>57</v>
      </c>
      <c r="Q336" s="146">
        <f t="shared" si="25"/>
        <v>0</v>
      </c>
      <c r="R336" s="146">
        <f t="shared" si="25"/>
        <v>0</v>
      </c>
      <c r="S336" s="146">
        <f t="shared" si="25"/>
        <v>0</v>
      </c>
      <c r="T336" s="146">
        <f t="shared" si="25"/>
        <v>0</v>
      </c>
      <c r="U336" s="146">
        <f t="shared" si="23"/>
        <v>3</v>
      </c>
      <c r="V336" s="146">
        <f t="shared" si="23"/>
        <v>0</v>
      </c>
      <c r="W336" s="146">
        <f t="shared" si="23"/>
        <v>0</v>
      </c>
      <c r="X336" s="146">
        <f t="shared" si="23"/>
        <v>0</v>
      </c>
      <c r="Y336" s="146">
        <f t="shared" si="23"/>
        <v>0</v>
      </c>
      <c r="AA336" s="146">
        <f t="shared" si="22"/>
        <v>0</v>
      </c>
    </row>
    <row r="337" spans="1:27" x14ac:dyDescent="0.3">
      <c r="A337" s="1" t="s">
        <v>342</v>
      </c>
      <c r="B337" s="139">
        <v>680</v>
      </c>
      <c r="C337" s="139">
        <v>0</v>
      </c>
      <c r="D337" s="139">
        <v>0</v>
      </c>
      <c r="E337" s="139">
        <v>0</v>
      </c>
      <c r="F337" s="139">
        <v>0</v>
      </c>
      <c r="G337" s="139">
        <v>6</v>
      </c>
      <c r="H337" s="139">
        <v>0</v>
      </c>
      <c r="I337" s="139">
        <v>2</v>
      </c>
      <c r="J337" s="139">
        <v>42</v>
      </c>
      <c r="K337" s="139">
        <v>4</v>
      </c>
      <c r="L337" s="139"/>
      <c r="M337" s="155">
        <v>0</v>
      </c>
      <c r="N337" s="146">
        <f t="shared" si="24"/>
        <v>734</v>
      </c>
      <c r="O337" s="146">
        <f>INDEX(LMI!$G$2:$G$441,MATCH(Race!$A337,LMI!$B$2:$B$441,0))</f>
        <v>710</v>
      </c>
      <c r="P337" s="146">
        <f t="shared" si="25"/>
        <v>658</v>
      </c>
      <c r="Q337" s="146">
        <f t="shared" si="25"/>
        <v>0</v>
      </c>
      <c r="R337" s="146">
        <f t="shared" si="25"/>
        <v>0</v>
      </c>
      <c r="S337" s="146">
        <f t="shared" si="25"/>
        <v>0</v>
      </c>
      <c r="T337" s="146">
        <f t="shared" si="25"/>
        <v>0</v>
      </c>
      <c r="U337" s="146">
        <f t="shared" si="23"/>
        <v>6</v>
      </c>
      <c r="V337" s="146">
        <f t="shared" si="23"/>
        <v>0</v>
      </c>
      <c r="W337" s="146">
        <f t="shared" si="23"/>
        <v>2</v>
      </c>
      <c r="X337" s="146">
        <f t="shared" si="23"/>
        <v>41</v>
      </c>
      <c r="Y337" s="146">
        <f t="shared" si="23"/>
        <v>4</v>
      </c>
      <c r="AA337" s="146">
        <f t="shared" si="22"/>
        <v>0</v>
      </c>
    </row>
    <row r="338" spans="1:27" x14ac:dyDescent="0.3">
      <c r="A338" s="1" t="s">
        <v>343</v>
      </c>
      <c r="B338" s="139">
        <v>7772</v>
      </c>
      <c r="C338" s="139">
        <v>1876</v>
      </c>
      <c r="D338" s="139">
        <v>62</v>
      </c>
      <c r="E338" s="139">
        <v>43</v>
      </c>
      <c r="F338" s="139">
        <v>0</v>
      </c>
      <c r="G338" s="139">
        <v>25</v>
      </c>
      <c r="H338" s="139">
        <v>0</v>
      </c>
      <c r="I338" s="139">
        <v>11</v>
      </c>
      <c r="J338" s="139">
        <v>285</v>
      </c>
      <c r="K338" s="139">
        <v>239</v>
      </c>
      <c r="L338" s="139"/>
      <c r="M338" s="155">
        <v>340</v>
      </c>
      <c r="N338" s="146">
        <f t="shared" si="24"/>
        <v>10313</v>
      </c>
      <c r="O338" s="146">
        <f>INDEX(LMI!$G$2:$G$441,MATCH(Race!$A338,LMI!$B$2:$B$441,0))</f>
        <v>9570</v>
      </c>
      <c r="P338" s="146">
        <f t="shared" si="25"/>
        <v>7212</v>
      </c>
      <c r="Q338" s="146">
        <f t="shared" si="25"/>
        <v>1741</v>
      </c>
      <c r="R338" s="146">
        <f t="shared" si="25"/>
        <v>58</v>
      </c>
      <c r="S338" s="146">
        <f t="shared" si="25"/>
        <v>40</v>
      </c>
      <c r="T338" s="146">
        <f t="shared" si="25"/>
        <v>0</v>
      </c>
      <c r="U338" s="146">
        <f t="shared" si="23"/>
        <v>23</v>
      </c>
      <c r="V338" s="146">
        <f t="shared" si="23"/>
        <v>0</v>
      </c>
      <c r="W338" s="146">
        <f t="shared" si="23"/>
        <v>10</v>
      </c>
      <c r="X338" s="146">
        <f t="shared" si="23"/>
        <v>264</v>
      </c>
      <c r="Y338" s="146">
        <f t="shared" si="23"/>
        <v>222</v>
      </c>
      <c r="AA338" s="146">
        <f t="shared" ref="AA338:AA401" si="26">ROUND(($O338/$N338)*M338,0)</f>
        <v>316</v>
      </c>
    </row>
    <row r="339" spans="1:27" x14ac:dyDescent="0.3">
      <c r="A339" s="1" t="s">
        <v>344</v>
      </c>
      <c r="B339" s="139">
        <v>318</v>
      </c>
      <c r="C339" s="139">
        <v>245</v>
      </c>
      <c r="D339" s="139">
        <v>0</v>
      </c>
      <c r="E339" s="139">
        <v>0</v>
      </c>
      <c r="F339" s="139">
        <v>0</v>
      </c>
      <c r="G339" s="139">
        <v>0</v>
      </c>
      <c r="H339" s="139">
        <v>0</v>
      </c>
      <c r="I339" s="139">
        <v>0</v>
      </c>
      <c r="J339" s="139">
        <v>8</v>
      </c>
      <c r="K339" s="139">
        <v>7</v>
      </c>
      <c r="L339" s="139"/>
      <c r="M339" s="155">
        <v>12</v>
      </c>
      <c r="N339" s="146">
        <f t="shared" si="24"/>
        <v>578</v>
      </c>
      <c r="O339" s="146">
        <f>INDEX(LMI!$G$2:$G$441,MATCH(Race!$A339,LMI!$B$2:$B$441,0))</f>
        <v>585</v>
      </c>
      <c r="P339" s="146">
        <f t="shared" si="25"/>
        <v>322</v>
      </c>
      <c r="Q339" s="146">
        <f t="shared" si="25"/>
        <v>248</v>
      </c>
      <c r="R339" s="146">
        <f t="shared" si="25"/>
        <v>0</v>
      </c>
      <c r="S339" s="146">
        <f t="shared" si="25"/>
        <v>0</v>
      </c>
      <c r="T339" s="146">
        <f t="shared" si="25"/>
        <v>0</v>
      </c>
      <c r="U339" s="146">
        <f t="shared" si="23"/>
        <v>0</v>
      </c>
      <c r="V339" s="146">
        <f t="shared" si="23"/>
        <v>0</v>
      </c>
      <c r="W339" s="146">
        <f t="shared" si="23"/>
        <v>0</v>
      </c>
      <c r="X339" s="146">
        <f t="shared" si="23"/>
        <v>8</v>
      </c>
      <c r="Y339" s="146">
        <f t="shared" si="23"/>
        <v>7</v>
      </c>
      <c r="AA339" s="146">
        <f t="shared" si="26"/>
        <v>12</v>
      </c>
    </row>
    <row r="340" spans="1:27" x14ac:dyDescent="0.3">
      <c r="A340" s="1" t="s">
        <v>345</v>
      </c>
      <c r="B340" s="139">
        <v>310</v>
      </c>
      <c r="C340" s="139">
        <v>6</v>
      </c>
      <c r="D340" s="139">
        <v>3</v>
      </c>
      <c r="E340" s="139">
        <v>5</v>
      </c>
      <c r="F340" s="139">
        <v>6</v>
      </c>
      <c r="G340" s="139">
        <v>1</v>
      </c>
      <c r="H340" s="139">
        <v>0</v>
      </c>
      <c r="I340" s="139">
        <v>2</v>
      </c>
      <c r="J340" s="139">
        <v>2</v>
      </c>
      <c r="K340" s="139">
        <v>14</v>
      </c>
      <c r="L340" s="139"/>
      <c r="M340" s="155">
        <v>9</v>
      </c>
      <c r="N340" s="146">
        <f t="shared" si="24"/>
        <v>349</v>
      </c>
      <c r="O340" s="146">
        <f>INDEX(LMI!$G$2:$G$441,MATCH(Race!$A340,LMI!$B$2:$B$441,0))</f>
        <v>330</v>
      </c>
      <c r="P340" s="146">
        <f t="shared" si="25"/>
        <v>293</v>
      </c>
      <c r="Q340" s="146">
        <f t="shared" si="25"/>
        <v>6</v>
      </c>
      <c r="R340" s="146">
        <f t="shared" si="25"/>
        <v>3</v>
      </c>
      <c r="S340" s="146">
        <f t="shared" si="25"/>
        <v>5</v>
      </c>
      <c r="T340" s="146">
        <f t="shared" si="25"/>
        <v>6</v>
      </c>
      <c r="U340" s="146">
        <f t="shared" si="23"/>
        <v>1</v>
      </c>
      <c r="V340" s="146">
        <f t="shared" si="23"/>
        <v>0</v>
      </c>
      <c r="W340" s="146">
        <f t="shared" si="23"/>
        <v>2</v>
      </c>
      <c r="X340" s="146">
        <f t="shared" si="23"/>
        <v>2</v>
      </c>
      <c r="Y340" s="146">
        <f t="shared" si="23"/>
        <v>13</v>
      </c>
      <c r="AA340" s="146">
        <f t="shared" si="26"/>
        <v>9</v>
      </c>
    </row>
    <row r="341" spans="1:27" x14ac:dyDescent="0.3">
      <c r="A341" s="1" t="s">
        <v>346</v>
      </c>
      <c r="B341" s="139">
        <v>2192</v>
      </c>
      <c r="C341" s="139">
        <v>243</v>
      </c>
      <c r="D341" s="139">
        <v>101</v>
      </c>
      <c r="E341" s="139">
        <v>0</v>
      </c>
      <c r="F341" s="139">
        <v>0</v>
      </c>
      <c r="G341" s="139">
        <v>9</v>
      </c>
      <c r="H341" s="139">
        <v>0</v>
      </c>
      <c r="I341" s="139">
        <v>0</v>
      </c>
      <c r="J341" s="139">
        <v>14</v>
      </c>
      <c r="K341" s="139">
        <v>19</v>
      </c>
      <c r="L341" s="139"/>
      <c r="M341" s="155">
        <v>33</v>
      </c>
      <c r="N341" s="146">
        <f t="shared" si="24"/>
        <v>2578</v>
      </c>
      <c r="O341" s="146">
        <f>INDEX(LMI!$G$2:$G$441,MATCH(Race!$A341,LMI!$B$2:$B$441,0))</f>
        <v>2465</v>
      </c>
      <c r="P341" s="146">
        <f t="shared" si="25"/>
        <v>2096</v>
      </c>
      <c r="Q341" s="146">
        <f t="shared" si="25"/>
        <v>232</v>
      </c>
      <c r="R341" s="146">
        <f t="shared" si="25"/>
        <v>97</v>
      </c>
      <c r="S341" s="146">
        <f t="shared" si="25"/>
        <v>0</v>
      </c>
      <c r="T341" s="146">
        <f t="shared" si="25"/>
        <v>0</v>
      </c>
      <c r="U341" s="146">
        <f t="shared" si="23"/>
        <v>9</v>
      </c>
      <c r="V341" s="146">
        <f t="shared" si="23"/>
        <v>0</v>
      </c>
      <c r="W341" s="146">
        <f t="shared" si="23"/>
        <v>0</v>
      </c>
      <c r="X341" s="146">
        <f t="shared" si="23"/>
        <v>13</v>
      </c>
      <c r="Y341" s="146">
        <f t="shared" si="23"/>
        <v>18</v>
      </c>
      <c r="AA341" s="146">
        <f t="shared" si="26"/>
        <v>32</v>
      </c>
    </row>
    <row r="342" spans="1:27" x14ac:dyDescent="0.3">
      <c r="A342" s="1" t="s">
        <v>347</v>
      </c>
      <c r="B342" s="139">
        <v>1982</v>
      </c>
      <c r="C342" s="139">
        <v>156</v>
      </c>
      <c r="D342" s="139">
        <v>0</v>
      </c>
      <c r="E342" s="139">
        <v>0</v>
      </c>
      <c r="F342" s="139">
        <v>0</v>
      </c>
      <c r="G342" s="139">
        <v>0</v>
      </c>
      <c r="H342" s="139">
        <v>0</v>
      </c>
      <c r="I342" s="139">
        <v>0</v>
      </c>
      <c r="J342" s="139">
        <v>9</v>
      </c>
      <c r="K342" s="139">
        <v>69</v>
      </c>
      <c r="L342" s="139"/>
      <c r="M342" s="155">
        <v>225</v>
      </c>
      <c r="N342" s="146">
        <f t="shared" si="24"/>
        <v>2216</v>
      </c>
      <c r="O342" s="146">
        <f>INDEX(LMI!$G$2:$G$441,MATCH(Race!$A342,LMI!$B$2:$B$441,0))</f>
        <v>2470</v>
      </c>
      <c r="P342" s="146">
        <f t="shared" si="25"/>
        <v>2209</v>
      </c>
      <c r="Q342" s="146">
        <f t="shared" si="25"/>
        <v>174</v>
      </c>
      <c r="R342" s="146">
        <f t="shared" si="25"/>
        <v>0</v>
      </c>
      <c r="S342" s="146">
        <f t="shared" si="25"/>
        <v>0</v>
      </c>
      <c r="T342" s="146">
        <f t="shared" si="25"/>
        <v>0</v>
      </c>
      <c r="U342" s="146">
        <f t="shared" si="23"/>
        <v>0</v>
      </c>
      <c r="V342" s="146">
        <f t="shared" si="23"/>
        <v>0</v>
      </c>
      <c r="W342" s="146">
        <f t="shared" si="23"/>
        <v>0</v>
      </c>
      <c r="X342" s="146">
        <f t="shared" si="23"/>
        <v>10</v>
      </c>
      <c r="Y342" s="146">
        <f t="shared" si="23"/>
        <v>77</v>
      </c>
      <c r="AA342" s="146">
        <f t="shared" si="26"/>
        <v>251</v>
      </c>
    </row>
    <row r="343" spans="1:27" x14ac:dyDescent="0.3">
      <c r="A343" s="1" t="s">
        <v>348</v>
      </c>
      <c r="B343" s="139">
        <v>513</v>
      </c>
      <c r="C343" s="139">
        <v>10</v>
      </c>
      <c r="D343" s="139">
        <v>13</v>
      </c>
      <c r="E343" s="139">
        <v>16</v>
      </c>
      <c r="F343" s="139">
        <v>0</v>
      </c>
      <c r="G343" s="139">
        <v>17</v>
      </c>
      <c r="H343" s="139">
        <v>0</v>
      </c>
      <c r="I343" s="139">
        <v>0</v>
      </c>
      <c r="J343" s="139">
        <v>3</v>
      </c>
      <c r="K343" s="139">
        <v>7</v>
      </c>
      <c r="L343" s="139"/>
      <c r="M343" s="155">
        <v>7</v>
      </c>
      <c r="N343" s="146">
        <f t="shared" si="24"/>
        <v>579</v>
      </c>
      <c r="O343" s="146">
        <f>INDEX(LMI!$G$2:$G$441,MATCH(Race!$A343,LMI!$B$2:$B$441,0))</f>
        <v>515</v>
      </c>
      <c r="P343" s="146">
        <f t="shared" si="25"/>
        <v>456</v>
      </c>
      <c r="Q343" s="146">
        <f t="shared" si="25"/>
        <v>9</v>
      </c>
      <c r="R343" s="146">
        <f t="shared" si="25"/>
        <v>12</v>
      </c>
      <c r="S343" s="146">
        <f t="shared" si="25"/>
        <v>14</v>
      </c>
      <c r="T343" s="146">
        <f t="shared" si="25"/>
        <v>0</v>
      </c>
      <c r="U343" s="146">
        <f t="shared" si="23"/>
        <v>15</v>
      </c>
      <c r="V343" s="146">
        <f t="shared" si="23"/>
        <v>0</v>
      </c>
      <c r="W343" s="146">
        <f t="shared" si="23"/>
        <v>0</v>
      </c>
      <c r="X343" s="146">
        <f t="shared" si="23"/>
        <v>3</v>
      </c>
      <c r="Y343" s="146">
        <f t="shared" si="23"/>
        <v>6</v>
      </c>
      <c r="AA343" s="146">
        <f t="shared" si="26"/>
        <v>6</v>
      </c>
    </row>
    <row r="344" spans="1:27" x14ac:dyDescent="0.3">
      <c r="A344" s="1" t="s">
        <v>349</v>
      </c>
      <c r="B344" s="139">
        <v>603</v>
      </c>
      <c r="C344" s="139">
        <v>70</v>
      </c>
      <c r="D344" s="139">
        <v>0</v>
      </c>
      <c r="E344" s="139">
        <v>0</v>
      </c>
      <c r="F344" s="139">
        <v>0</v>
      </c>
      <c r="G344" s="139">
        <v>2</v>
      </c>
      <c r="H344" s="139">
        <v>0</v>
      </c>
      <c r="I344" s="139">
        <v>0</v>
      </c>
      <c r="J344" s="139">
        <v>4</v>
      </c>
      <c r="K344" s="139">
        <v>43</v>
      </c>
      <c r="L344" s="139"/>
      <c r="M344" s="155">
        <v>43</v>
      </c>
      <c r="N344" s="146">
        <f t="shared" si="24"/>
        <v>722</v>
      </c>
      <c r="O344" s="146">
        <f>INDEX(LMI!$G$2:$G$441,MATCH(Race!$A344,LMI!$B$2:$B$441,0))</f>
        <v>810</v>
      </c>
      <c r="P344" s="146">
        <f t="shared" si="25"/>
        <v>676</v>
      </c>
      <c r="Q344" s="146">
        <f t="shared" si="25"/>
        <v>79</v>
      </c>
      <c r="R344" s="146">
        <f t="shared" si="25"/>
        <v>0</v>
      </c>
      <c r="S344" s="146">
        <f t="shared" si="25"/>
        <v>0</v>
      </c>
      <c r="T344" s="146">
        <f t="shared" si="25"/>
        <v>0</v>
      </c>
      <c r="U344" s="146">
        <f t="shared" si="23"/>
        <v>2</v>
      </c>
      <c r="V344" s="146">
        <f t="shared" si="23"/>
        <v>0</v>
      </c>
      <c r="W344" s="146">
        <f t="shared" si="23"/>
        <v>0</v>
      </c>
      <c r="X344" s="146">
        <f t="shared" si="23"/>
        <v>4</v>
      </c>
      <c r="Y344" s="146">
        <f t="shared" si="23"/>
        <v>48</v>
      </c>
      <c r="AA344" s="146">
        <f t="shared" si="26"/>
        <v>48</v>
      </c>
    </row>
    <row r="345" spans="1:27" x14ac:dyDescent="0.3">
      <c r="A345" s="1" t="s">
        <v>350</v>
      </c>
      <c r="B345" s="139">
        <v>4198</v>
      </c>
      <c r="C345" s="139">
        <v>128</v>
      </c>
      <c r="D345" s="139">
        <v>105</v>
      </c>
      <c r="E345" s="139">
        <v>30</v>
      </c>
      <c r="F345" s="139">
        <v>0</v>
      </c>
      <c r="G345" s="139">
        <v>34</v>
      </c>
      <c r="H345" s="139">
        <v>0</v>
      </c>
      <c r="I345" s="139">
        <v>219</v>
      </c>
      <c r="J345" s="139">
        <v>200</v>
      </c>
      <c r="K345" s="139">
        <v>1431</v>
      </c>
      <c r="L345" s="139"/>
      <c r="M345" s="155">
        <v>1528</v>
      </c>
      <c r="N345" s="146">
        <f t="shared" si="24"/>
        <v>6345</v>
      </c>
      <c r="O345" s="146">
        <f>INDEX(LMI!$G$2:$G$441,MATCH(Race!$A345,LMI!$B$2:$B$441,0))</f>
        <v>6130</v>
      </c>
      <c r="P345" s="146">
        <f t="shared" si="25"/>
        <v>4056</v>
      </c>
      <c r="Q345" s="146">
        <f t="shared" si="25"/>
        <v>124</v>
      </c>
      <c r="R345" s="146">
        <f t="shared" si="25"/>
        <v>101</v>
      </c>
      <c r="S345" s="146">
        <f t="shared" si="25"/>
        <v>29</v>
      </c>
      <c r="T345" s="146">
        <f t="shared" si="25"/>
        <v>0</v>
      </c>
      <c r="U345" s="146">
        <f t="shared" si="23"/>
        <v>33</v>
      </c>
      <c r="V345" s="146">
        <f t="shared" si="23"/>
        <v>0</v>
      </c>
      <c r="W345" s="146">
        <f t="shared" si="23"/>
        <v>212</v>
      </c>
      <c r="X345" s="146">
        <f t="shared" si="23"/>
        <v>193</v>
      </c>
      <c r="Y345" s="146">
        <f t="shared" si="23"/>
        <v>1383</v>
      </c>
      <c r="AA345" s="146">
        <f t="shared" si="26"/>
        <v>1476</v>
      </c>
    </row>
    <row r="346" spans="1:27" x14ac:dyDescent="0.3">
      <c r="A346" s="1" t="s">
        <v>351</v>
      </c>
      <c r="B346" s="139">
        <v>1607</v>
      </c>
      <c r="C346" s="139">
        <v>507</v>
      </c>
      <c r="D346" s="139">
        <v>0</v>
      </c>
      <c r="E346" s="139">
        <v>27</v>
      </c>
      <c r="F346" s="139">
        <v>0</v>
      </c>
      <c r="G346" s="139">
        <v>17</v>
      </c>
      <c r="H346" s="139">
        <v>0</v>
      </c>
      <c r="I346" s="139">
        <v>0</v>
      </c>
      <c r="J346" s="139">
        <v>309</v>
      </c>
      <c r="K346" s="139">
        <v>186</v>
      </c>
      <c r="L346" s="139"/>
      <c r="M346" s="155">
        <v>198</v>
      </c>
      <c r="N346" s="146">
        <f t="shared" si="24"/>
        <v>2653</v>
      </c>
      <c r="O346" s="146">
        <f>INDEX(LMI!$G$2:$G$441,MATCH(Race!$A346,LMI!$B$2:$B$441,0))</f>
        <v>2335</v>
      </c>
      <c r="P346" s="146">
        <f t="shared" si="25"/>
        <v>1414</v>
      </c>
      <c r="Q346" s="146">
        <f t="shared" si="25"/>
        <v>446</v>
      </c>
      <c r="R346" s="146">
        <f t="shared" si="25"/>
        <v>0</v>
      </c>
      <c r="S346" s="146">
        <f t="shared" si="25"/>
        <v>24</v>
      </c>
      <c r="T346" s="146">
        <f t="shared" si="25"/>
        <v>0</v>
      </c>
      <c r="U346" s="146">
        <f t="shared" si="23"/>
        <v>15</v>
      </c>
      <c r="V346" s="146">
        <f t="shared" si="23"/>
        <v>0</v>
      </c>
      <c r="W346" s="146">
        <f t="shared" si="23"/>
        <v>0</v>
      </c>
      <c r="X346" s="146">
        <f t="shared" si="23"/>
        <v>272</v>
      </c>
      <c r="Y346" s="146">
        <f t="shared" si="23"/>
        <v>164</v>
      </c>
      <c r="AA346" s="146">
        <f t="shared" si="26"/>
        <v>174</v>
      </c>
    </row>
    <row r="347" spans="1:27" x14ac:dyDescent="0.3">
      <c r="A347" s="1" t="s">
        <v>352</v>
      </c>
      <c r="B347" s="139">
        <v>1957</v>
      </c>
      <c r="C347" s="139">
        <v>372</v>
      </c>
      <c r="D347" s="139">
        <v>41</v>
      </c>
      <c r="E347" s="139">
        <v>0</v>
      </c>
      <c r="F347" s="139">
        <v>0</v>
      </c>
      <c r="G347" s="139">
        <v>0</v>
      </c>
      <c r="H347" s="139">
        <v>0</v>
      </c>
      <c r="I347" s="139">
        <v>10</v>
      </c>
      <c r="J347" s="139">
        <v>8</v>
      </c>
      <c r="K347" s="139">
        <v>69</v>
      </c>
      <c r="L347" s="139"/>
      <c r="M347" s="155">
        <v>60</v>
      </c>
      <c r="N347" s="146">
        <f t="shared" si="24"/>
        <v>2457</v>
      </c>
      <c r="O347" s="146">
        <f>INDEX(LMI!$G$2:$G$441,MATCH(Race!$A347,LMI!$B$2:$B$441,0))</f>
        <v>2375</v>
      </c>
      <c r="P347" s="146">
        <f t="shared" si="25"/>
        <v>1892</v>
      </c>
      <c r="Q347" s="146">
        <f t="shared" si="25"/>
        <v>360</v>
      </c>
      <c r="R347" s="146">
        <f t="shared" si="25"/>
        <v>40</v>
      </c>
      <c r="S347" s="146">
        <f t="shared" si="25"/>
        <v>0</v>
      </c>
      <c r="T347" s="146">
        <f t="shared" si="25"/>
        <v>0</v>
      </c>
      <c r="U347" s="146">
        <f t="shared" si="23"/>
        <v>0</v>
      </c>
      <c r="V347" s="146">
        <f t="shared" si="23"/>
        <v>0</v>
      </c>
      <c r="W347" s="146">
        <f t="shared" si="23"/>
        <v>10</v>
      </c>
      <c r="X347" s="146">
        <f t="shared" si="23"/>
        <v>8</v>
      </c>
      <c r="Y347" s="146">
        <f t="shared" si="23"/>
        <v>67</v>
      </c>
      <c r="AA347" s="146">
        <f t="shared" si="26"/>
        <v>58</v>
      </c>
    </row>
    <row r="348" spans="1:27" x14ac:dyDescent="0.3">
      <c r="A348" s="1" t="s">
        <v>353</v>
      </c>
      <c r="B348" s="139">
        <v>489</v>
      </c>
      <c r="C348" s="139">
        <v>0</v>
      </c>
      <c r="D348" s="139">
        <v>3</v>
      </c>
      <c r="E348" s="139">
        <v>0</v>
      </c>
      <c r="F348" s="139">
        <v>0</v>
      </c>
      <c r="G348" s="139">
        <v>0</v>
      </c>
      <c r="H348" s="139">
        <v>0</v>
      </c>
      <c r="I348" s="139">
        <v>0</v>
      </c>
      <c r="J348" s="139">
        <v>0</v>
      </c>
      <c r="K348" s="139">
        <v>29</v>
      </c>
      <c r="L348" s="139"/>
      <c r="M348" s="155">
        <v>29</v>
      </c>
      <c r="N348" s="146">
        <f t="shared" si="24"/>
        <v>521</v>
      </c>
      <c r="O348" s="146">
        <f>INDEX(LMI!$G$2:$G$441,MATCH(Race!$A348,LMI!$B$2:$B$441,0))</f>
        <v>745</v>
      </c>
      <c r="P348" s="146">
        <f t="shared" si="25"/>
        <v>699</v>
      </c>
      <c r="Q348" s="146">
        <f t="shared" si="25"/>
        <v>0</v>
      </c>
      <c r="R348" s="146">
        <f t="shared" si="25"/>
        <v>4</v>
      </c>
      <c r="S348" s="146">
        <f t="shared" si="25"/>
        <v>0</v>
      </c>
      <c r="T348" s="146">
        <f t="shared" si="25"/>
        <v>0</v>
      </c>
      <c r="U348" s="146">
        <f t="shared" si="23"/>
        <v>0</v>
      </c>
      <c r="V348" s="146">
        <f t="shared" si="23"/>
        <v>0</v>
      </c>
      <c r="W348" s="146">
        <f t="shared" si="23"/>
        <v>0</v>
      </c>
      <c r="X348" s="146">
        <f t="shared" si="23"/>
        <v>0</v>
      </c>
      <c r="Y348" s="146">
        <f t="shared" si="23"/>
        <v>41</v>
      </c>
      <c r="AA348" s="146">
        <f t="shared" si="26"/>
        <v>41</v>
      </c>
    </row>
    <row r="349" spans="1:27" x14ac:dyDescent="0.3">
      <c r="A349" s="1" t="s">
        <v>354</v>
      </c>
      <c r="B349" s="139">
        <v>2177</v>
      </c>
      <c r="C349" s="139">
        <v>11</v>
      </c>
      <c r="D349" s="139">
        <v>0</v>
      </c>
      <c r="E349" s="139">
        <v>0</v>
      </c>
      <c r="F349" s="139">
        <v>0</v>
      </c>
      <c r="G349" s="139">
        <v>13</v>
      </c>
      <c r="H349" s="139">
        <v>0</v>
      </c>
      <c r="I349" s="139">
        <v>2</v>
      </c>
      <c r="J349" s="139">
        <v>12</v>
      </c>
      <c r="K349" s="139">
        <v>61</v>
      </c>
      <c r="L349" s="139"/>
      <c r="M349" s="155">
        <v>63</v>
      </c>
      <c r="N349" s="146">
        <f t="shared" si="24"/>
        <v>2276</v>
      </c>
      <c r="O349" s="146">
        <f>INDEX(LMI!$G$2:$G$441,MATCH(Race!$A349,LMI!$B$2:$B$441,0))</f>
        <v>2110</v>
      </c>
      <c r="P349" s="146">
        <f t="shared" si="25"/>
        <v>2018</v>
      </c>
      <c r="Q349" s="146">
        <f t="shared" si="25"/>
        <v>10</v>
      </c>
      <c r="R349" s="146">
        <f t="shared" si="25"/>
        <v>0</v>
      </c>
      <c r="S349" s="146">
        <f t="shared" si="25"/>
        <v>0</v>
      </c>
      <c r="T349" s="146">
        <f t="shared" si="25"/>
        <v>0</v>
      </c>
      <c r="U349" s="146">
        <f t="shared" si="23"/>
        <v>12</v>
      </c>
      <c r="V349" s="146">
        <f t="shared" si="23"/>
        <v>0</v>
      </c>
      <c r="W349" s="146">
        <f t="shared" si="23"/>
        <v>2</v>
      </c>
      <c r="X349" s="146">
        <f t="shared" si="23"/>
        <v>11</v>
      </c>
      <c r="Y349" s="146">
        <f t="shared" si="23"/>
        <v>57</v>
      </c>
      <c r="AA349" s="146">
        <f t="shared" si="26"/>
        <v>58</v>
      </c>
    </row>
    <row r="350" spans="1:27" x14ac:dyDescent="0.3">
      <c r="A350" s="1" t="s">
        <v>355</v>
      </c>
      <c r="B350" s="139">
        <v>478</v>
      </c>
      <c r="C350" s="139">
        <v>10</v>
      </c>
      <c r="D350" s="139">
        <v>0</v>
      </c>
      <c r="E350" s="139">
        <v>2</v>
      </c>
      <c r="F350" s="139">
        <v>0</v>
      </c>
      <c r="G350" s="139">
        <v>13</v>
      </c>
      <c r="H350" s="139">
        <v>0</v>
      </c>
      <c r="I350" s="139">
        <v>10</v>
      </c>
      <c r="J350" s="139">
        <v>0</v>
      </c>
      <c r="K350" s="139">
        <v>33</v>
      </c>
      <c r="L350" s="139"/>
      <c r="M350" s="155">
        <v>0</v>
      </c>
      <c r="N350" s="146">
        <f t="shared" si="24"/>
        <v>546</v>
      </c>
      <c r="O350" s="146">
        <f>INDEX(LMI!$G$2:$G$441,MATCH(Race!$A350,LMI!$B$2:$B$441,0))</f>
        <v>525</v>
      </c>
      <c r="P350" s="146">
        <f t="shared" si="25"/>
        <v>460</v>
      </c>
      <c r="Q350" s="146">
        <f t="shared" si="25"/>
        <v>10</v>
      </c>
      <c r="R350" s="146">
        <f t="shared" si="25"/>
        <v>0</v>
      </c>
      <c r="S350" s="146">
        <f t="shared" si="25"/>
        <v>2</v>
      </c>
      <c r="T350" s="146">
        <f t="shared" si="25"/>
        <v>0</v>
      </c>
      <c r="U350" s="146">
        <f t="shared" si="23"/>
        <v>13</v>
      </c>
      <c r="V350" s="146">
        <f t="shared" si="23"/>
        <v>0</v>
      </c>
      <c r="W350" s="146">
        <f t="shared" si="23"/>
        <v>10</v>
      </c>
      <c r="X350" s="146">
        <f t="shared" si="23"/>
        <v>0</v>
      </c>
      <c r="Y350" s="146">
        <f t="shared" si="23"/>
        <v>32</v>
      </c>
      <c r="AA350" s="146">
        <f t="shared" si="26"/>
        <v>0</v>
      </c>
    </row>
    <row r="351" spans="1:27" x14ac:dyDescent="0.3">
      <c r="A351" s="1" t="s">
        <v>356</v>
      </c>
      <c r="B351" s="139">
        <v>4623</v>
      </c>
      <c r="C351" s="139">
        <v>25</v>
      </c>
      <c r="D351" s="139">
        <v>169</v>
      </c>
      <c r="E351" s="139">
        <v>6</v>
      </c>
      <c r="F351" s="139">
        <v>0</v>
      </c>
      <c r="G351" s="139">
        <v>63</v>
      </c>
      <c r="H351" s="139">
        <v>0</v>
      </c>
      <c r="I351" s="139">
        <v>0</v>
      </c>
      <c r="J351" s="139">
        <v>73</v>
      </c>
      <c r="K351" s="139">
        <v>152</v>
      </c>
      <c r="L351" s="139"/>
      <c r="M351" s="155">
        <v>269</v>
      </c>
      <c r="N351" s="146">
        <f t="shared" si="24"/>
        <v>5111</v>
      </c>
      <c r="O351" s="146">
        <f>INDEX(LMI!$G$2:$G$441,MATCH(Race!$A351,LMI!$B$2:$B$441,0))</f>
        <v>4660</v>
      </c>
      <c r="P351" s="146">
        <f t="shared" si="25"/>
        <v>4215</v>
      </c>
      <c r="Q351" s="146">
        <f t="shared" si="25"/>
        <v>23</v>
      </c>
      <c r="R351" s="146">
        <f t="shared" si="25"/>
        <v>154</v>
      </c>
      <c r="S351" s="146">
        <f t="shared" si="25"/>
        <v>5</v>
      </c>
      <c r="T351" s="146">
        <f t="shared" si="25"/>
        <v>0</v>
      </c>
      <c r="U351" s="146">
        <f t="shared" si="23"/>
        <v>57</v>
      </c>
      <c r="V351" s="146">
        <f t="shared" si="23"/>
        <v>0</v>
      </c>
      <c r="W351" s="146">
        <f t="shared" si="23"/>
        <v>0</v>
      </c>
      <c r="X351" s="146">
        <f t="shared" si="23"/>
        <v>67</v>
      </c>
      <c r="Y351" s="146">
        <f t="shared" si="23"/>
        <v>139</v>
      </c>
      <c r="AA351" s="146">
        <f t="shared" si="26"/>
        <v>245</v>
      </c>
    </row>
    <row r="352" spans="1:27" x14ac:dyDescent="0.3">
      <c r="A352" s="1" t="s">
        <v>357</v>
      </c>
      <c r="B352" s="139">
        <v>12017</v>
      </c>
      <c r="C352" s="139">
        <v>462</v>
      </c>
      <c r="D352" s="139">
        <v>26</v>
      </c>
      <c r="E352" s="139">
        <v>4</v>
      </c>
      <c r="F352" s="139">
        <v>26</v>
      </c>
      <c r="G352" s="139">
        <v>92</v>
      </c>
      <c r="H352" s="139">
        <v>0</v>
      </c>
      <c r="I352" s="139">
        <v>8</v>
      </c>
      <c r="J352" s="139">
        <v>64</v>
      </c>
      <c r="K352" s="139">
        <v>626</v>
      </c>
      <c r="L352" s="139"/>
      <c r="M352" s="155">
        <v>717</v>
      </c>
      <c r="N352" s="146">
        <f t="shared" si="24"/>
        <v>13325</v>
      </c>
      <c r="O352" s="146">
        <f>INDEX(LMI!$G$2:$G$441,MATCH(Race!$A352,LMI!$B$2:$B$441,0))</f>
        <v>12900</v>
      </c>
      <c r="P352" s="146">
        <f t="shared" si="25"/>
        <v>11634</v>
      </c>
      <c r="Q352" s="146">
        <f t="shared" si="25"/>
        <v>447</v>
      </c>
      <c r="R352" s="146">
        <f t="shared" si="25"/>
        <v>25</v>
      </c>
      <c r="S352" s="146">
        <f t="shared" si="25"/>
        <v>4</v>
      </c>
      <c r="T352" s="146">
        <f t="shared" si="25"/>
        <v>25</v>
      </c>
      <c r="U352" s="146">
        <f t="shared" si="23"/>
        <v>89</v>
      </c>
      <c r="V352" s="146">
        <f t="shared" si="23"/>
        <v>0</v>
      </c>
      <c r="W352" s="146">
        <f t="shared" si="23"/>
        <v>8</v>
      </c>
      <c r="X352" s="146">
        <f t="shared" si="23"/>
        <v>62</v>
      </c>
      <c r="Y352" s="146">
        <f t="shared" si="23"/>
        <v>606</v>
      </c>
      <c r="AA352" s="146">
        <f t="shared" si="26"/>
        <v>694</v>
      </c>
    </row>
    <row r="353" spans="1:27" x14ac:dyDescent="0.3">
      <c r="A353" s="1" t="s">
        <v>358</v>
      </c>
      <c r="B353" s="139">
        <v>1384</v>
      </c>
      <c r="C353" s="139">
        <v>0</v>
      </c>
      <c r="D353" s="139">
        <v>25</v>
      </c>
      <c r="E353" s="139">
        <v>0</v>
      </c>
      <c r="F353" s="139">
        <v>0</v>
      </c>
      <c r="G353" s="139">
        <v>31</v>
      </c>
      <c r="H353" s="139">
        <v>0</v>
      </c>
      <c r="I353" s="139">
        <v>8</v>
      </c>
      <c r="J353" s="139">
        <v>0</v>
      </c>
      <c r="K353" s="139">
        <v>6</v>
      </c>
      <c r="L353" s="139"/>
      <c r="M353" s="155">
        <v>44</v>
      </c>
      <c r="N353" s="146">
        <f t="shared" si="24"/>
        <v>1454</v>
      </c>
      <c r="O353" s="146">
        <f>INDEX(LMI!$G$2:$G$441,MATCH(Race!$A353,LMI!$B$2:$B$441,0))</f>
        <v>1705</v>
      </c>
      <c r="P353" s="146">
        <f t="shared" si="25"/>
        <v>1623</v>
      </c>
      <c r="Q353" s="146">
        <f t="shared" si="25"/>
        <v>0</v>
      </c>
      <c r="R353" s="146">
        <f t="shared" si="25"/>
        <v>29</v>
      </c>
      <c r="S353" s="146">
        <f t="shared" si="25"/>
        <v>0</v>
      </c>
      <c r="T353" s="146">
        <f t="shared" si="25"/>
        <v>0</v>
      </c>
      <c r="U353" s="146">
        <f t="shared" si="23"/>
        <v>36</v>
      </c>
      <c r="V353" s="146">
        <f t="shared" si="23"/>
        <v>0</v>
      </c>
      <c r="W353" s="146">
        <f t="shared" si="23"/>
        <v>9</v>
      </c>
      <c r="X353" s="146">
        <f t="shared" si="23"/>
        <v>0</v>
      </c>
      <c r="Y353" s="146">
        <f t="shared" si="23"/>
        <v>7</v>
      </c>
      <c r="AA353" s="146">
        <f t="shared" si="26"/>
        <v>52</v>
      </c>
    </row>
    <row r="354" spans="1:27" x14ac:dyDescent="0.3">
      <c r="A354" s="1" t="s">
        <v>359</v>
      </c>
      <c r="B354" s="139">
        <v>5740</v>
      </c>
      <c r="C354" s="139">
        <v>1588</v>
      </c>
      <c r="D354" s="139">
        <v>20</v>
      </c>
      <c r="E354" s="139">
        <v>25</v>
      </c>
      <c r="F354" s="139">
        <v>0</v>
      </c>
      <c r="G354" s="139">
        <v>108</v>
      </c>
      <c r="H354" s="139">
        <v>410</v>
      </c>
      <c r="I354" s="139">
        <v>20</v>
      </c>
      <c r="J354" s="139">
        <v>274</v>
      </c>
      <c r="K354" s="139">
        <v>120</v>
      </c>
      <c r="L354" s="139"/>
      <c r="M354" s="155">
        <v>328</v>
      </c>
      <c r="N354" s="146">
        <f t="shared" si="24"/>
        <v>8305</v>
      </c>
      <c r="O354" s="146">
        <f>INDEX(LMI!$G$2:$G$441,MATCH(Race!$A354,LMI!$B$2:$B$441,0))</f>
        <v>6915</v>
      </c>
      <c r="P354" s="146">
        <f t="shared" si="25"/>
        <v>4779</v>
      </c>
      <c r="Q354" s="146">
        <f t="shared" si="25"/>
        <v>1322</v>
      </c>
      <c r="R354" s="146">
        <f t="shared" si="25"/>
        <v>17</v>
      </c>
      <c r="S354" s="146">
        <f t="shared" si="25"/>
        <v>21</v>
      </c>
      <c r="T354" s="146">
        <f t="shared" si="25"/>
        <v>0</v>
      </c>
      <c r="U354" s="146">
        <f t="shared" si="23"/>
        <v>90</v>
      </c>
      <c r="V354" s="146">
        <f t="shared" si="23"/>
        <v>341</v>
      </c>
      <c r="W354" s="146">
        <f t="shared" si="23"/>
        <v>17</v>
      </c>
      <c r="X354" s="146">
        <f t="shared" si="23"/>
        <v>228</v>
      </c>
      <c r="Y354" s="146">
        <f t="shared" si="23"/>
        <v>100</v>
      </c>
      <c r="AA354" s="146">
        <f t="shared" si="26"/>
        <v>273</v>
      </c>
    </row>
    <row r="355" spans="1:27" x14ac:dyDescent="0.3">
      <c r="A355" s="1" t="s">
        <v>360</v>
      </c>
      <c r="B355" s="139">
        <v>681</v>
      </c>
      <c r="C355" s="139">
        <v>19</v>
      </c>
      <c r="D355" s="139">
        <v>0</v>
      </c>
      <c r="E355" s="139">
        <v>0</v>
      </c>
      <c r="F355" s="139">
        <v>0</v>
      </c>
      <c r="G355" s="139">
        <v>8</v>
      </c>
      <c r="H355" s="139">
        <v>0</v>
      </c>
      <c r="I355" s="139">
        <v>0</v>
      </c>
      <c r="J355" s="139">
        <v>3</v>
      </c>
      <c r="K355" s="139">
        <v>50</v>
      </c>
      <c r="L355" s="139"/>
      <c r="M355" s="155">
        <v>67</v>
      </c>
      <c r="N355" s="146">
        <f t="shared" si="24"/>
        <v>761</v>
      </c>
      <c r="O355" s="146">
        <f>INDEX(LMI!$G$2:$G$441,MATCH(Race!$A355,LMI!$B$2:$B$441,0))</f>
        <v>655</v>
      </c>
      <c r="P355" s="146">
        <f t="shared" si="25"/>
        <v>586</v>
      </c>
      <c r="Q355" s="146">
        <f t="shared" si="25"/>
        <v>16</v>
      </c>
      <c r="R355" s="146">
        <f t="shared" si="25"/>
        <v>0</v>
      </c>
      <c r="S355" s="146">
        <f t="shared" si="25"/>
        <v>0</v>
      </c>
      <c r="T355" s="146">
        <f t="shared" si="25"/>
        <v>0</v>
      </c>
      <c r="U355" s="146">
        <f t="shared" si="23"/>
        <v>7</v>
      </c>
      <c r="V355" s="146">
        <f t="shared" si="23"/>
        <v>0</v>
      </c>
      <c r="W355" s="146">
        <f t="shared" si="23"/>
        <v>0</v>
      </c>
      <c r="X355" s="146">
        <f t="shared" si="23"/>
        <v>3</v>
      </c>
      <c r="Y355" s="146">
        <f t="shared" si="23"/>
        <v>43</v>
      </c>
      <c r="AA355" s="146">
        <f t="shared" si="26"/>
        <v>58</v>
      </c>
    </row>
    <row r="356" spans="1:27" x14ac:dyDescent="0.3">
      <c r="A356" s="1" t="s">
        <v>361</v>
      </c>
      <c r="B356" s="139">
        <v>223</v>
      </c>
      <c r="C356" s="139">
        <v>46</v>
      </c>
      <c r="D356" s="139">
        <v>0</v>
      </c>
      <c r="E356" s="139">
        <v>0</v>
      </c>
      <c r="F356" s="139">
        <v>0</v>
      </c>
      <c r="G356" s="139">
        <v>0</v>
      </c>
      <c r="H356" s="139">
        <v>0</v>
      </c>
      <c r="I356" s="139">
        <v>0</v>
      </c>
      <c r="J356" s="139">
        <v>0</v>
      </c>
      <c r="K356" s="139">
        <v>2</v>
      </c>
      <c r="L356" s="139"/>
      <c r="M356" s="155">
        <v>2</v>
      </c>
      <c r="N356" s="146">
        <f t="shared" si="24"/>
        <v>271</v>
      </c>
      <c r="O356" s="146">
        <f>INDEX(LMI!$G$2:$G$441,MATCH(Race!$A356,LMI!$B$2:$B$441,0))</f>
        <v>365</v>
      </c>
      <c r="P356" s="146">
        <f t="shared" si="25"/>
        <v>300</v>
      </c>
      <c r="Q356" s="146">
        <f t="shared" si="25"/>
        <v>62</v>
      </c>
      <c r="R356" s="146">
        <f t="shared" si="25"/>
        <v>0</v>
      </c>
      <c r="S356" s="146">
        <f t="shared" si="25"/>
        <v>0</v>
      </c>
      <c r="T356" s="146">
        <f t="shared" si="25"/>
        <v>0</v>
      </c>
      <c r="U356" s="146">
        <f t="shared" si="23"/>
        <v>0</v>
      </c>
      <c r="V356" s="146">
        <f t="shared" si="23"/>
        <v>0</v>
      </c>
      <c r="W356" s="146">
        <f t="shared" si="23"/>
        <v>0</v>
      </c>
      <c r="X356" s="146">
        <f t="shared" si="23"/>
        <v>0</v>
      </c>
      <c r="Y356" s="146">
        <f t="shared" si="23"/>
        <v>3</v>
      </c>
      <c r="AA356" s="146">
        <f t="shared" si="26"/>
        <v>3</v>
      </c>
    </row>
    <row r="357" spans="1:27" x14ac:dyDescent="0.3">
      <c r="A357" s="1" t="s">
        <v>362</v>
      </c>
      <c r="B357" s="139">
        <v>9815</v>
      </c>
      <c r="C357" s="139">
        <v>831</v>
      </c>
      <c r="D357" s="139">
        <v>151</v>
      </c>
      <c r="E357" s="139">
        <v>25</v>
      </c>
      <c r="F357" s="139">
        <v>0</v>
      </c>
      <c r="G357" s="139">
        <v>65</v>
      </c>
      <c r="H357" s="139">
        <v>0</v>
      </c>
      <c r="I357" s="139">
        <v>137</v>
      </c>
      <c r="J357" s="139">
        <v>279</v>
      </c>
      <c r="K357" s="139">
        <v>657</v>
      </c>
      <c r="L357" s="139"/>
      <c r="M357" s="155">
        <v>540</v>
      </c>
      <c r="N357" s="146">
        <f t="shared" si="24"/>
        <v>11960</v>
      </c>
      <c r="O357" s="146">
        <f>INDEX(LMI!$G$2:$G$441,MATCH(Race!$A357,LMI!$B$2:$B$441,0))</f>
        <v>11770</v>
      </c>
      <c r="P357" s="146">
        <f t="shared" si="25"/>
        <v>9659</v>
      </c>
      <c r="Q357" s="146">
        <f t="shared" si="25"/>
        <v>818</v>
      </c>
      <c r="R357" s="146">
        <f t="shared" si="25"/>
        <v>149</v>
      </c>
      <c r="S357" s="146">
        <f t="shared" si="25"/>
        <v>25</v>
      </c>
      <c r="T357" s="146">
        <f t="shared" si="25"/>
        <v>0</v>
      </c>
      <c r="U357" s="146">
        <f t="shared" si="23"/>
        <v>64</v>
      </c>
      <c r="V357" s="146">
        <f t="shared" si="23"/>
        <v>0</v>
      </c>
      <c r="W357" s="146">
        <f t="shared" si="23"/>
        <v>135</v>
      </c>
      <c r="X357" s="146">
        <f t="shared" si="23"/>
        <v>275</v>
      </c>
      <c r="Y357" s="146">
        <f t="shared" si="23"/>
        <v>647</v>
      </c>
      <c r="AA357" s="146">
        <f t="shared" si="26"/>
        <v>531</v>
      </c>
    </row>
    <row r="358" spans="1:27" x14ac:dyDescent="0.3">
      <c r="A358" s="1" t="s">
        <v>363</v>
      </c>
      <c r="B358" s="139">
        <v>1113</v>
      </c>
      <c r="C358" s="139">
        <v>92</v>
      </c>
      <c r="D358" s="139">
        <v>0</v>
      </c>
      <c r="E358" s="139">
        <v>2</v>
      </c>
      <c r="F358" s="139">
        <v>0</v>
      </c>
      <c r="G358" s="139">
        <v>37</v>
      </c>
      <c r="H358" s="139">
        <v>0</v>
      </c>
      <c r="I358" s="139">
        <v>4</v>
      </c>
      <c r="J358" s="139">
        <v>2</v>
      </c>
      <c r="K358" s="139">
        <v>144</v>
      </c>
      <c r="L358" s="139"/>
      <c r="M358" s="155">
        <v>135</v>
      </c>
      <c r="N358" s="146">
        <f t="shared" si="24"/>
        <v>1394</v>
      </c>
      <c r="O358" s="146">
        <f>INDEX(LMI!$G$2:$G$441,MATCH(Race!$A358,LMI!$B$2:$B$441,0))</f>
        <v>1675</v>
      </c>
      <c r="P358" s="146">
        <f t="shared" si="25"/>
        <v>1337</v>
      </c>
      <c r="Q358" s="146">
        <f t="shared" si="25"/>
        <v>111</v>
      </c>
      <c r="R358" s="146">
        <f t="shared" si="25"/>
        <v>0</v>
      </c>
      <c r="S358" s="146">
        <f t="shared" si="25"/>
        <v>2</v>
      </c>
      <c r="T358" s="146">
        <f t="shared" si="25"/>
        <v>0</v>
      </c>
      <c r="U358" s="146">
        <f t="shared" si="23"/>
        <v>44</v>
      </c>
      <c r="V358" s="146">
        <f t="shared" si="23"/>
        <v>0</v>
      </c>
      <c r="W358" s="146">
        <f t="shared" si="23"/>
        <v>5</v>
      </c>
      <c r="X358" s="146">
        <f t="shared" si="23"/>
        <v>2</v>
      </c>
      <c r="Y358" s="146">
        <f t="shared" si="23"/>
        <v>173</v>
      </c>
      <c r="AA358" s="146">
        <f t="shared" si="26"/>
        <v>162</v>
      </c>
    </row>
    <row r="359" spans="1:27" x14ac:dyDescent="0.3">
      <c r="A359" s="1" t="s">
        <v>364</v>
      </c>
      <c r="B359" s="139">
        <v>1203</v>
      </c>
      <c r="C359" s="139">
        <v>391</v>
      </c>
      <c r="D359" s="139">
        <v>0</v>
      </c>
      <c r="E359" s="139">
        <v>6</v>
      </c>
      <c r="F359" s="139">
        <v>0</v>
      </c>
      <c r="G359" s="139">
        <v>38</v>
      </c>
      <c r="H359" s="139">
        <v>5</v>
      </c>
      <c r="I359" s="139">
        <v>0</v>
      </c>
      <c r="J359" s="139">
        <v>24</v>
      </c>
      <c r="K359" s="139">
        <v>56</v>
      </c>
      <c r="L359" s="139"/>
      <c r="M359" s="155">
        <v>44</v>
      </c>
      <c r="N359" s="146">
        <f t="shared" si="24"/>
        <v>1723</v>
      </c>
      <c r="O359" s="146">
        <f>INDEX(LMI!$G$2:$G$441,MATCH(Race!$A359,LMI!$B$2:$B$441,0))</f>
        <v>1780</v>
      </c>
      <c r="P359" s="146">
        <f t="shared" si="25"/>
        <v>1243</v>
      </c>
      <c r="Q359" s="146">
        <f t="shared" si="25"/>
        <v>404</v>
      </c>
      <c r="R359" s="146">
        <f t="shared" si="25"/>
        <v>0</v>
      </c>
      <c r="S359" s="146">
        <f t="shared" si="25"/>
        <v>6</v>
      </c>
      <c r="T359" s="146">
        <f t="shared" si="25"/>
        <v>0</v>
      </c>
      <c r="U359" s="146">
        <f t="shared" si="23"/>
        <v>39</v>
      </c>
      <c r="V359" s="146">
        <f t="shared" si="23"/>
        <v>5</v>
      </c>
      <c r="W359" s="146">
        <f t="shared" si="23"/>
        <v>0</v>
      </c>
      <c r="X359" s="146">
        <f t="shared" si="23"/>
        <v>25</v>
      </c>
      <c r="Y359" s="146">
        <f t="shared" si="23"/>
        <v>58</v>
      </c>
      <c r="AA359" s="146">
        <f t="shared" si="26"/>
        <v>45</v>
      </c>
    </row>
    <row r="360" spans="1:27" x14ac:dyDescent="0.3">
      <c r="A360" s="1" t="s">
        <v>365</v>
      </c>
      <c r="B360" s="139">
        <v>818</v>
      </c>
      <c r="C360" s="139">
        <v>11</v>
      </c>
      <c r="D360" s="139">
        <v>6</v>
      </c>
      <c r="E360" s="139">
        <v>0</v>
      </c>
      <c r="F360" s="139">
        <v>0</v>
      </c>
      <c r="G360" s="139">
        <v>6</v>
      </c>
      <c r="H360" s="139">
        <v>0</v>
      </c>
      <c r="I360" s="139">
        <v>2</v>
      </c>
      <c r="J360" s="139">
        <v>0</v>
      </c>
      <c r="K360" s="139">
        <v>64</v>
      </c>
      <c r="L360" s="139"/>
      <c r="M360" s="155">
        <v>59</v>
      </c>
      <c r="N360" s="146">
        <f t="shared" si="24"/>
        <v>907</v>
      </c>
      <c r="O360" s="146">
        <f>INDEX(LMI!$G$2:$G$441,MATCH(Race!$A360,LMI!$B$2:$B$441,0))</f>
        <v>850</v>
      </c>
      <c r="P360" s="146">
        <f t="shared" si="25"/>
        <v>767</v>
      </c>
      <c r="Q360" s="146">
        <f t="shared" si="25"/>
        <v>10</v>
      </c>
      <c r="R360" s="146">
        <f t="shared" si="25"/>
        <v>6</v>
      </c>
      <c r="S360" s="146">
        <f t="shared" si="25"/>
        <v>0</v>
      </c>
      <c r="T360" s="146">
        <f t="shared" si="25"/>
        <v>0</v>
      </c>
      <c r="U360" s="146">
        <f t="shared" si="23"/>
        <v>6</v>
      </c>
      <c r="V360" s="146">
        <f t="shared" si="23"/>
        <v>0</v>
      </c>
      <c r="W360" s="146">
        <f t="shared" si="23"/>
        <v>2</v>
      </c>
      <c r="X360" s="146">
        <f t="shared" si="23"/>
        <v>0</v>
      </c>
      <c r="Y360" s="146">
        <f t="shared" si="23"/>
        <v>60</v>
      </c>
      <c r="AA360" s="146">
        <f t="shared" si="26"/>
        <v>55</v>
      </c>
    </row>
    <row r="361" spans="1:27" x14ac:dyDescent="0.3">
      <c r="A361" s="1" t="s">
        <v>366</v>
      </c>
      <c r="B361" s="139">
        <v>2051</v>
      </c>
      <c r="C361" s="139">
        <v>27</v>
      </c>
      <c r="D361" s="139">
        <v>50</v>
      </c>
      <c r="E361" s="139">
        <v>0</v>
      </c>
      <c r="F361" s="139">
        <v>0</v>
      </c>
      <c r="G361" s="139">
        <v>2</v>
      </c>
      <c r="H361" s="139">
        <v>0</v>
      </c>
      <c r="I361" s="139">
        <v>0</v>
      </c>
      <c r="J361" s="139">
        <v>16</v>
      </c>
      <c r="K361" s="139">
        <v>52</v>
      </c>
      <c r="L361" s="139"/>
      <c r="M361" s="155">
        <v>100</v>
      </c>
      <c r="N361" s="146">
        <f t="shared" si="24"/>
        <v>2198</v>
      </c>
      <c r="O361" s="146">
        <f>INDEX(LMI!$G$2:$G$441,MATCH(Race!$A361,LMI!$B$2:$B$441,0))</f>
        <v>2400</v>
      </c>
      <c r="P361" s="146">
        <f t="shared" si="25"/>
        <v>2239</v>
      </c>
      <c r="Q361" s="146">
        <f t="shared" si="25"/>
        <v>29</v>
      </c>
      <c r="R361" s="146">
        <f t="shared" si="25"/>
        <v>55</v>
      </c>
      <c r="S361" s="146">
        <f t="shared" si="25"/>
        <v>0</v>
      </c>
      <c r="T361" s="146">
        <f t="shared" si="25"/>
        <v>0</v>
      </c>
      <c r="U361" s="146">
        <f t="shared" si="23"/>
        <v>2</v>
      </c>
      <c r="V361" s="146">
        <f t="shared" si="23"/>
        <v>0</v>
      </c>
      <c r="W361" s="146">
        <f t="shared" si="23"/>
        <v>0</v>
      </c>
      <c r="X361" s="146">
        <f t="shared" si="23"/>
        <v>17</v>
      </c>
      <c r="Y361" s="146">
        <f t="shared" si="23"/>
        <v>57</v>
      </c>
      <c r="AA361" s="146">
        <f t="shared" si="26"/>
        <v>109</v>
      </c>
    </row>
    <row r="362" spans="1:27" x14ac:dyDescent="0.3">
      <c r="A362" s="1" t="s">
        <v>367</v>
      </c>
      <c r="B362" s="139">
        <v>2985</v>
      </c>
      <c r="C362" s="139">
        <v>4234</v>
      </c>
      <c r="D362" s="139">
        <v>1</v>
      </c>
      <c r="E362" s="139">
        <v>38</v>
      </c>
      <c r="F362" s="139">
        <v>0</v>
      </c>
      <c r="G362" s="139">
        <v>40</v>
      </c>
      <c r="H362" s="139">
        <v>0</v>
      </c>
      <c r="I362" s="139">
        <v>0</v>
      </c>
      <c r="J362" s="139">
        <v>323</v>
      </c>
      <c r="K362" s="139">
        <v>97</v>
      </c>
      <c r="L362" s="139"/>
      <c r="M362" s="155">
        <v>75</v>
      </c>
      <c r="N362" s="146">
        <f t="shared" si="24"/>
        <v>7718</v>
      </c>
      <c r="O362" s="146">
        <f>INDEX(LMI!$G$2:$G$441,MATCH(Race!$A362,LMI!$B$2:$B$441,0))</f>
        <v>7595</v>
      </c>
      <c r="P362" s="146">
        <f t="shared" si="25"/>
        <v>2937</v>
      </c>
      <c r="Q362" s="146">
        <f t="shared" si="25"/>
        <v>4167</v>
      </c>
      <c r="R362" s="146">
        <f t="shared" si="25"/>
        <v>1</v>
      </c>
      <c r="S362" s="146">
        <f t="shared" si="25"/>
        <v>37</v>
      </c>
      <c r="T362" s="146">
        <f t="shared" si="25"/>
        <v>0</v>
      </c>
      <c r="U362" s="146">
        <f t="shared" si="23"/>
        <v>39</v>
      </c>
      <c r="V362" s="146">
        <f t="shared" si="23"/>
        <v>0</v>
      </c>
      <c r="W362" s="146">
        <f t="shared" si="23"/>
        <v>0</v>
      </c>
      <c r="X362" s="146">
        <f t="shared" si="23"/>
        <v>318</v>
      </c>
      <c r="Y362" s="146">
        <f t="shared" si="23"/>
        <v>95</v>
      </c>
      <c r="AA362" s="146">
        <f t="shared" si="26"/>
        <v>74</v>
      </c>
    </row>
    <row r="363" spans="1:27" x14ac:dyDescent="0.3">
      <c r="A363" s="1" t="s">
        <v>368</v>
      </c>
      <c r="B363" s="139">
        <v>217</v>
      </c>
      <c r="C363" s="139">
        <v>10</v>
      </c>
      <c r="D363" s="139">
        <v>0</v>
      </c>
      <c r="E363" s="139">
        <v>0</v>
      </c>
      <c r="F363" s="139">
        <v>0</v>
      </c>
      <c r="G363" s="139">
        <v>2</v>
      </c>
      <c r="H363" s="139">
        <v>0</v>
      </c>
      <c r="I363" s="139">
        <v>0</v>
      </c>
      <c r="J363" s="139">
        <v>19</v>
      </c>
      <c r="K363" s="139">
        <v>0</v>
      </c>
      <c r="L363" s="139"/>
      <c r="M363" s="155">
        <v>5</v>
      </c>
      <c r="N363" s="146">
        <f t="shared" si="24"/>
        <v>248</v>
      </c>
      <c r="O363" s="146">
        <f>INDEX(LMI!$G$2:$G$441,MATCH(Race!$A363,LMI!$B$2:$B$441,0))</f>
        <v>310</v>
      </c>
      <c r="P363" s="146">
        <f t="shared" si="25"/>
        <v>271</v>
      </c>
      <c r="Q363" s="146">
        <f t="shared" si="25"/>
        <v>13</v>
      </c>
      <c r="R363" s="146">
        <f t="shared" si="25"/>
        <v>0</v>
      </c>
      <c r="S363" s="146">
        <f t="shared" si="25"/>
        <v>0</v>
      </c>
      <c r="T363" s="146">
        <f t="shared" si="25"/>
        <v>0</v>
      </c>
      <c r="U363" s="146">
        <f t="shared" si="23"/>
        <v>3</v>
      </c>
      <c r="V363" s="146">
        <f t="shared" si="23"/>
        <v>0</v>
      </c>
      <c r="W363" s="146">
        <f t="shared" si="23"/>
        <v>0</v>
      </c>
      <c r="X363" s="146">
        <f t="shared" si="23"/>
        <v>24</v>
      </c>
      <c r="Y363" s="146">
        <f t="shared" si="23"/>
        <v>0</v>
      </c>
      <c r="AA363" s="146">
        <f t="shared" si="26"/>
        <v>6</v>
      </c>
    </row>
    <row r="364" spans="1:27" x14ac:dyDescent="0.3">
      <c r="A364" s="1" t="s">
        <v>369</v>
      </c>
      <c r="B364" s="139">
        <v>636</v>
      </c>
      <c r="C364" s="139">
        <v>0</v>
      </c>
      <c r="D364" s="139">
        <v>0</v>
      </c>
      <c r="E364" s="139">
        <v>7</v>
      </c>
      <c r="F364" s="139">
        <v>0</v>
      </c>
      <c r="G364" s="139">
        <v>10</v>
      </c>
      <c r="H364" s="139">
        <v>0</v>
      </c>
      <c r="I364" s="139">
        <v>0</v>
      </c>
      <c r="J364" s="139">
        <v>32</v>
      </c>
      <c r="K364" s="139">
        <v>65</v>
      </c>
      <c r="L364" s="139"/>
      <c r="M364" s="155">
        <v>66</v>
      </c>
      <c r="N364" s="146">
        <f t="shared" si="24"/>
        <v>750</v>
      </c>
      <c r="O364" s="146">
        <f>INDEX(LMI!$G$2:$G$441,MATCH(Race!$A364,LMI!$B$2:$B$441,0))</f>
        <v>780</v>
      </c>
      <c r="P364" s="146">
        <f t="shared" si="25"/>
        <v>661</v>
      </c>
      <c r="Q364" s="146">
        <f t="shared" si="25"/>
        <v>0</v>
      </c>
      <c r="R364" s="146">
        <f t="shared" si="25"/>
        <v>0</v>
      </c>
      <c r="S364" s="146">
        <f t="shared" si="25"/>
        <v>7</v>
      </c>
      <c r="T364" s="146">
        <f t="shared" si="25"/>
        <v>0</v>
      </c>
      <c r="U364" s="146">
        <f t="shared" si="23"/>
        <v>10</v>
      </c>
      <c r="V364" s="146">
        <f t="shared" si="23"/>
        <v>0</v>
      </c>
      <c r="W364" s="146">
        <f t="shared" si="23"/>
        <v>0</v>
      </c>
      <c r="X364" s="146">
        <f t="shared" si="23"/>
        <v>33</v>
      </c>
      <c r="Y364" s="146">
        <f t="shared" si="23"/>
        <v>68</v>
      </c>
      <c r="AA364" s="146">
        <f t="shared" si="26"/>
        <v>69</v>
      </c>
    </row>
    <row r="365" spans="1:27" x14ac:dyDescent="0.3">
      <c r="A365" s="1" t="s">
        <v>370</v>
      </c>
      <c r="B365" s="139">
        <v>5083</v>
      </c>
      <c r="C365" s="139">
        <v>59</v>
      </c>
      <c r="D365" s="139">
        <v>70</v>
      </c>
      <c r="E365" s="139">
        <v>42</v>
      </c>
      <c r="F365" s="139">
        <v>0</v>
      </c>
      <c r="G365" s="139">
        <v>144</v>
      </c>
      <c r="H365" s="139">
        <v>0</v>
      </c>
      <c r="I365" s="139">
        <v>10</v>
      </c>
      <c r="J365" s="139">
        <v>44</v>
      </c>
      <c r="K365" s="139">
        <v>58</v>
      </c>
      <c r="L365" s="139"/>
      <c r="M365" s="155">
        <v>114</v>
      </c>
      <c r="N365" s="146">
        <f t="shared" si="24"/>
        <v>5510</v>
      </c>
      <c r="O365" s="146">
        <f>INDEX(LMI!$G$2:$G$441,MATCH(Race!$A365,LMI!$B$2:$B$441,0))</f>
        <v>5225</v>
      </c>
      <c r="P365" s="146">
        <f t="shared" si="25"/>
        <v>4820</v>
      </c>
      <c r="Q365" s="146">
        <f t="shared" si="25"/>
        <v>56</v>
      </c>
      <c r="R365" s="146">
        <f t="shared" si="25"/>
        <v>66</v>
      </c>
      <c r="S365" s="146">
        <f t="shared" si="25"/>
        <v>40</v>
      </c>
      <c r="T365" s="146">
        <f t="shared" si="25"/>
        <v>0</v>
      </c>
      <c r="U365" s="146">
        <f t="shared" si="23"/>
        <v>137</v>
      </c>
      <c r="V365" s="146">
        <f t="shared" si="23"/>
        <v>0</v>
      </c>
      <c r="W365" s="146">
        <f t="shared" si="23"/>
        <v>9</v>
      </c>
      <c r="X365" s="146">
        <f t="shared" si="23"/>
        <v>42</v>
      </c>
      <c r="Y365" s="146">
        <f t="shared" si="23"/>
        <v>55</v>
      </c>
      <c r="AA365" s="146">
        <f t="shared" si="26"/>
        <v>108</v>
      </c>
    </row>
    <row r="366" spans="1:27" x14ac:dyDescent="0.3">
      <c r="A366" s="1" t="s">
        <v>463</v>
      </c>
      <c r="B366" s="139">
        <v>1611</v>
      </c>
      <c r="C366" s="139">
        <v>37</v>
      </c>
      <c r="D366" s="139">
        <v>56</v>
      </c>
      <c r="E366" s="139">
        <v>0</v>
      </c>
      <c r="F366" s="139">
        <v>0</v>
      </c>
      <c r="G366" s="139">
        <v>25</v>
      </c>
      <c r="H366" s="139">
        <v>0</v>
      </c>
      <c r="I366" s="139">
        <v>0</v>
      </c>
      <c r="J366" s="139">
        <v>90</v>
      </c>
      <c r="K366" s="139">
        <v>11</v>
      </c>
      <c r="L366" s="139"/>
      <c r="M366" s="155">
        <v>11</v>
      </c>
      <c r="N366" s="146">
        <f t="shared" si="24"/>
        <v>1830</v>
      </c>
      <c r="O366" s="146">
        <f>INDEX(LMI!$G$2:$G$441,MATCH(Race!$A366,LMI!$B$2:$B$441,0))</f>
        <v>1885</v>
      </c>
      <c r="P366" s="146">
        <f t="shared" si="25"/>
        <v>1659</v>
      </c>
      <c r="Q366" s="146">
        <f t="shared" si="25"/>
        <v>38</v>
      </c>
      <c r="R366" s="146">
        <f t="shared" si="25"/>
        <v>58</v>
      </c>
      <c r="S366" s="146">
        <f t="shared" si="25"/>
        <v>0</v>
      </c>
      <c r="T366" s="146">
        <f t="shared" si="25"/>
        <v>0</v>
      </c>
      <c r="U366" s="146">
        <f t="shared" si="23"/>
        <v>26</v>
      </c>
      <c r="V366" s="146">
        <f t="shared" si="23"/>
        <v>0</v>
      </c>
      <c r="W366" s="146">
        <f t="shared" si="23"/>
        <v>0</v>
      </c>
      <c r="X366" s="146">
        <f t="shared" si="23"/>
        <v>93</v>
      </c>
      <c r="Y366" s="146">
        <f t="shared" si="23"/>
        <v>11</v>
      </c>
      <c r="AA366" s="146">
        <f t="shared" si="26"/>
        <v>11</v>
      </c>
    </row>
    <row r="367" spans="1:27" x14ac:dyDescent="0.3">
      <c r="A367" s="1" t="s">
        <v>371</v>
      </c>
      <c r="B367" s="139">
        <v>4344</v>
      </c>
      <c r="C367" s="139">
        <v>164</v>
      </c>
      <c r="D367" s="139">
        <v>28</v>
      </c>
      <c r="E367" s="139">
        <v>1</v>
      </c>
      <c r="F367" s="139">
        <v>0</v>
      </c>
      <c r="G367" s="139">
        <v>22</v>
      </c>
      <c r="H367" s="139">
        <v>0</v>
      </c>
      <c r="I367" s="139">
        <v>0</v>
      </c>
      <c r="J367" s="139">
        <v>11</v>
      </c>
      <c r="K367" s="139">
        <v>68</v>
      </c>
      <c r="L367" s="139"/>
      <c r="M367" s="155">
        <v>9</v>
      </c>
      <c r="N367" s="146">
        <f t="shared" si="24"/>
        <v>4638</v>
      </c>
      <c r="O367" s="146">
        <f>INDEX(LMI!$G$2:$G$441,MATCH(Race!$A367,LMI!$B$2:$B$441,0))</f>
        <v>3970</v>
      </c>
      <c r="P367" s="146">
        <f t="shared" si="25"/>
        <v>3718</v>
      </c>
      <c r="Q367" s="146">
        <f t="shared" si="25"/>
        <v>140</v>
      </c>
      <c r="R367" s="146">
        <f t="shared" si="25"/>
        <v>24</v>
      </c>
      <c r="S367" s="146">
        <f t="shared" si="25"/>
        <v>1</v>
      </c>
      <c r="T367" s="146">
        <f t="shared" si="25"/>
        <v>0</v>
      </c>
      <c r="U367" s="146">
        <f t="shared" si="23"/>
        <v>19</v>
      </c>
      <c r="V367" s="146">
        <f t="shared" si="23"/>
        <v>0</v>
      </c>
      <c r="W367" s="146">
        <f t="shared" si="23"/>
        <v>0</v>
      </c>
      <c r="X367" s="146">
        <f t="shared" si="23"/>
        <v>9</v>
      </c>
      <c r="Y367" s="146">
        <f t="shared" si="23"/>
        <v>58</v>
      </c>
      <c r="AA367" s="146">
        <f t="shared" si="26"/>
        <v>8</v>
      </c>
    </row>
    <row r="368" spans="1:27" x14ac:dyDescent="0.3">
      <c r="A368" s="1" t="s">
        <v>372</v>
      </c>
      <c r="B368" s="139">
        <v>971</v>
      </c>
      <c r="C368" s="139">
        <v>157</v>
      </c>
      <c r="D368" s="139">
        <v>24</v>
      </c>
      <c r="E368" s="139">
        <v>2</v>
      </c>
      <c r="F368" s="139">
        <v>0</v>
      </c>
      <c r="G368" s="139">
        <v>3</v>
      </c>
      <c r="H368" s="139">
        <v>0</v>
      </c>
      <c r="I368" s="139">
        <v>1</v>
      </c>
      <c r="J368" s="139">
        <v>0</v>
      </c>
      <c r="K368" s="139">
        <v>15</v>
      </c>
      <c r="L368" s="139"/>
      <c r="M368" s="155">
        <v>11</v>
      </c>
      <c r="N368" s="146">
        <f t="shared" si="24"/>
        <v>1173</v>
      </c>
      <c r="O368" s="146">
        <f>INDEX(LMI!$G$2:$G$441,MATCH(Race!$A368,LMI!$B$2:$B$441,0))</f>
        <v>1035</v>
      </c>
      <c r="P368" s="146">
        <f t="shared" si="25"/>
        <v>857</v>
      </c>
      <c r="Q368" s="146">
        <f t="shared" si="25"/>
        <v>139</v>
      </c>
      <c r="R368" s="146">
        <f t="shared" si="25"/>
        <v>21</v>
      </c>
      <c r="S368" s="146">
        <f t="shared" si="25"/>
        <v>2</v>
      </c>
      <c r="T368" s="146">
        <f t="shared" si="25"/>
        <v>0</v>
      </c>
      <c r="U368" s="146">
        <f t="shared" si="23"/>
        <v>3</v>
      </c>
      <c r="V368" s="146">
        <f t="shared" si="23"/>
        <v>0</v>
      </c>
      <c r="W368" s="146">
        <f t="shared" si="23"/>
        <v>1</v>
      </c>
      <c r="X368" s="146">
        <f t="shared" si="23"/>
        <v>0</v>
      </c>
      <c r="Y368" s="146">
        <f t="shared" si="23"/>
        <v>13</v>
      </c>
      <c r="AA368" s="146">
        <f t="shared" si="26"/>
        <v>10</v>
      </c>
    </row>
    <row r="369" spans="1:27" x14ac:dyDescent="0.3">
      <c r="A369" s="1" t="s">
        <v>373</v>
      </c>
      <c r="B369" s="139">
        <v>1008</v>
      </c>
      <c r="C369" s="139">
        <v>24</v>
      </c>
      <c r="D369" s="139">
        <v>11</v>
      </c>
      <c r="E369" s="139">
        <v>0</v>
      </c>
      <c r="F369" s="139">
        <v>0</v>
      </c>
      <c r="G369" s="139">
        <v>76</v>
      </c>
      <c r="H369" s="139">
        <v>0</v>
      </c>
      <c r="I369" s="139">
        <v>0</v>
      </c>
      <c r="J369" s="139">
        <v>57</v>
      </c>
      <c r="K369" s="139">
        <v>27</v>
      </c>
      <c r="L369" s="139"/>
      <c r="M369" s="155">
        <v>20</v>
      </c>
      <c r="N369" s="146">
        <f t="shared" si="24"/>
        <v>1203</v>
      </c>
      <c r="O369" s="146">
        <f>INDEX(LMI!$G$2:$G$441,MATCH(Race!$A369,LMI!$B$2:$B$441,0))</f>
        <v>1075</v>
      </c>
      <c r="P369" s="146">
        <f t="shared" si="25"/>
        <v>901</v>
      </c>
      <c r="Q369" s="146">
        <f t="shared" si="25"/>
        <v>21</v>
      </c>
      <c r="R369" s="146">
        <f t="shared" si="25"/>
        <v>10</v>
      </c>
      <c r="S369" s="146">
        <f t="shared" si="25"/>
        <v>0</v>
      </c>
      <c r="T369" s="146">
        <f t="shared" si="25"/>
        <v>0</v>
      </c>
      <c r="U369" s="146">
        <f t="shared" si="23"/>
        <v>68</v>
      </c>
      <c r="V369" s="146">
        <f t="shared" si="23"/>
        <v>0</v>
      </c>
      <c r="W369" s="146">
        <f t="shared" si="23"/>
        <v>0</v>
      </c>
      <c r="X369" s="146">
        <f t="shared" si="23"/>
        <v>51</v>
      </c>
      <c r="Y369" s="146">
        <f t="shared" si="23"/>
        <v>24</v>
      </c>
      <c r="AA369" s="146">
        <f t="shared" si="26"/>
        <v>18</v>
      </c>
    </row>
    <row r="370" spans="1:27" x14ac:dyDescent="0.3">
      <c r="A370" s="1" t="s">
        <v>374</v>
      </c>
      <c r="B370" s="139">
        <v>1404</v>
      </c>
      <c r="C370" s="139">
        <v>27</v>
      </c>
      <c r="D370" s="139">
        <v>13</v>
      </c>
      <c r="E370" s="139">
        <v>8</v>
      </c>
      <c r="F370" s="139">
        <v>0</v>
      </c>
      <c r="G370" s="139">
        <v>0</v>
      </c>
      <c r="H370" s="139">
        <v>0</v>
      </c>
      <c r="I370" s="139">
        <v>0</v>
      </c>
      <c r="J370" s="139">
        <v>8</v>
      </c>
      <c r="K370" s="139">
        <v>61</v>
      </c>
      <c r="L370" s="139"/>
      <c r="M370" s="155">
        <v>48</v>
      </c>
      <c r="N370" s="146">
        <f t="shared" si="24"/>
        <v>1521</v>
      </c>
      <c r="O370" s="146">
        <f>INDEX(LMI!$G$2:$G$441,MATCH(Race!$A370,LMI!$B$2:$B$441,0))</f>
        <v>1345</v>
      </c>
      <c r="P370" s="146">
        <f t="shared" si="25"/>
        <v>1242</v>
      </c>
      <c r="Q370" s="146">
        <f t="shared" si="25"/>
        <v>24</v>
      </c>
      <c r="R370" s="146">
        <f t="shared" si="25"/>
        <v>11</v>
      </c>
      <c r="S370" s="146">
        <f t="shared" si="25"/>
        <v>7</v>
      </c>
      <c r="T370" s="146">
        <f t="shared" si="25"/>
        <v>0</v>
      </c>
      <c r="U370" s="146">
        <f t="shared" si="23"/>
        <v>0</v>
      </c>
      <c r="V370" s="146">
        <f t="shared" si="23"/>
        <v>0</v>
      </c>
      <c r="W370" s="146">
        <f t="shared" si="23"/>
        <v>0</v>
      </c>
      <c r="X370" s="146">
        <f t="shared" si="23"/>
        <v>7</v>
      </c>
      <c r="Y370" s="146">
        <f t="shared" si="23"/>
        <v>54</v>
      </c>
      <c r="AA370" s="146">
        <f t="shared" si="26"/>
        <v>42</v>
      </c>
    </row>
    <row r="371" spans="1:27" x14ac:dyDescent="0.3">
      <c r="A371" s="1" t="s">
        <v>376</v>
      </c>
      <c r="B371" s="139">
        <v>694</v>
      </c>
      <c r="C371" s="139">
        <v>38</v>
      </c>
      <c r="D371" s="139">
        <v>0</v>
      </c>
      <c r="E371" s="139">
        <v>0</v>
      </c>
      <c r="F371" s="139">
        <v>0</v>
      </c>
      <c r="G371" s="139">
        <v>11</v>
      </c>
      <c r="H371" s="139">
        <v>0</v>
      </c>
      <c r="I371" s="139">
        <v>0</v>
      </c>
      <c r="J371" s="139">
        <v>0</v>
      </c>
      <c r="K371" s="139">
        <v>0</v>
      </c>
      <c r="L371" s="139"/>
      <c r="M371" s="155">
        <v>9</v>
      </c>
      <c r="N371" s="146">
        <f t="shared" si="24"/>
        <v>743</v>
      </c>
      <c r="O371" s="146">
        <f>INDEX(LMI!$G$2:$G$441,MATCH(Race!$A371,LMI!$B$2:$B$441,0))</f>
        <v>650</v>
      </c>
      <c r="P371" s="146">
        <f t="shared" si="25"/>
        <v>607</v>
      </c>
      <c r="Q371" s="146">
        <f t="shared" si="25"/>
        <v>33</v>
      </c>
      <c r="R371" s="146">
        <f t="shared" si="25"/>
        <v>0</v>
      </c>
      <c r="S371" s="146">
        <f t="shared" si="25"/>
        <v>0</v>
      </c>
      <c r="T371" s="146">
        <f t="shared" si="25"/>
        <v>0</v>
      </c>
      <c r="U371" s="146">
        <f t="shared" si="23"/>
        <v>10</v>
      </c>
      <c r="V371" s="146">
        <f t="shared" si="23"/>
        <v>0</v>
      </c>
      <c r="W371" s="146">
        <f t="shared" si="23"/>
        <v>0</v>
      </c>
      <c r="X371" s="146">
        <f t="shared" si="23"/>
        <v>0</v>
      </c>
      <c r="Y371" s="146">
        <f t="shared" si="23"/>
        <v>0</v>
      </c>
      <c r="AA371" s="146">
        <f t="shared" si="26"/>
        <v>8</v>
      </c>
    </row>
    <row r="372" spans="1:27" x14ac:dyDescent="0.3">
      <c r="A372" s="1" t="s">
        <v>377</v>
      </c>
      <c r="B372" s="139">
        <v>183</v>
      </c>
      <c r="C372" s="139">
        <v>0</v>
      </c>
      <c r="D372" s="139">
        <v>0</v>
      </c>
      <c r="E372" s="139">
        <v>0</v>
      </c>
      <c r="F372" s="139">
        <v>0</v>
      </c>
      <c r="G372" s="139">
        <v>7</v>
      </c>
      <c r="H372" s="139">
        <v>0</v>
      </c>
      <c r="I372" s="139">
        <v>0</v>
      </c>
      <c r="J372" s="139">
        <v>0</v>
      </c>
      <c r="K372" s="139">
        <v>0</v>
      </c>
      <c r="L372" s="139"/>
      <c r="M372" s="155">
        <v>0</v>
      </c>
      <c r="N372" s="146">
        <f t="shared" si="24"/>
        <v>190</v>
      </c>
      <c r="O372" s="146">
        <f>INDEX(LMI!$G$2:$G$441,MATCH(Race!$A372,LMI!$B$2:$B$441,0))</f>
        <v>280</v>
      </c>
      <c r="P372" s="146">
        <f t="shared" si="25"/>
        <v>270</v>
      </c>
      <c r="Q372" s="146">
        <f t="shared" si="25"/>
        <v>0</v>
      </c>
      <c r="R372" s="146">
        <f t="shared" si="25"/>
        <v>0</v>
      </c>
      <c r="S372" s="146">
        <f t="shared" si="25"/>
        <v>0</v>
      </c>
      <c r="T372" s="146">
        <f t="shared" si="25"/>
        <v>0</v>
      </c>
      <c r="U372" s="146">
        <f t="shared" si="23"/>
        <v>10</v>
      </c>
      <c r="V372" s="146">
        <f t="shared" si="23"/>
        <v>0</v>
      </c>
      <c r="W372" s="146">
        <f t="shared" si="23"/>
        <v>0</v>
      </c>
      <c r="X372" s="146">
        <f t="shared" si="23"/>
        <v>0</v>
      </c>
      <c r="Y372" s="146">
        <f t="shared" si="23"/>
        <v>0</v>
      </c>
      <c r="AA372" s="146">
        <f t="shared" si="26"/>
        <v>0</v>
      </c>
    </row>
    <row r="373" spans="1:27" x14ac:dyDescent="0.3">
      <c r="A373" s="1" t="s">
        <v>378</v>
      </c>
      <c r="B373" s="139">
        <v>454</v>
      </c>
      <c r="C373" s="139">
        <v>0</v>
      </c>
      <c r="D373" s="139">
        <v>0</v>
      </c>
      <c r="E373" s="139">
        <v>0</v>
      </c>
      <c r="F373" s="139">
        <v>0</v>
      </c>
      <c r="G373" s="139">
        <v>3</v>
      </c>
      <c r="H373" s="139">
        <v>0</v>
      </c>
      <c r="I373" s="139">
        <v>0</v>
      </c>
      <c r="J373" s="139">
        <v>0</v>
      </c>
      <c r="K373" s="139">
        <v>6</v>
      </c>
      <c r="L373" s="139"/>
      <c r="M373" s="155">
        <v>37</v>
      </c>
      <c r="N373" s="146">
        <f t="shared" si="24"/>
        <v>463</v>
      </c>
      <c r="O373" s="146">
        <f>INDEX(LMI!$G$2:$G$441,MATCH(Race!$A373,LMI!$B$2:$B$441,0))</f>
        <v>365</v>
      </c>
      <c r="P373" s="146">
        <f t="shared" si="25"/>
        <v>358</v>
      </c>
      <c r="Q373" s="146">
        <f t="shared" si="25"/>
        <v>0</v>
      </c>
      <c r="R373" s="146">
        <f t="shared" si="25"/>
        <v>0</v>
      </c>
      <c r="S373" s="146">
        <f t="shared" si="25"/>
        <v>0</v>
      </c>
      <c r="T373" s="146">
        <f t="shared" si="25"/>
        <v>0</v>
      </c>
      <c r="U373" s="146">
        <f t="shared" ref="U373:Y423" si="27">ROUND(($O373/$N373)*G373,0)</f>
        <v>2</v>
      </c>
      <c r="V373" s="146">
        <f t="shared" si="27"/>
        <v>0</v>
      </c>
      <c r="W373" s="146">
        <f t="shared" si="27"/>
        <v>0</v>
      </c>
      <c r="X373" s="146">
        <f t="shared" si="27"/>
        <v>0</v>
      </c>
      <c r="Y373" s="146">
        <f t="shared" si="27"/>
        <v>5</v>
      </c>
      <c r="AA373" s="146">
        <f t="shared" si="26"/>
        <v>29</v>
      </c>
    </row>
    <row r="374" spans="1:27" x14ac:dyDescent="0.3">
      <c r="A374" s="1" t="s">
        <v>379</v>
      </c>
      <c r="B374" s="139">
        <v>200</v>
      </c>
      <c r="C374" s="139">
        <v>44</v>
      </c>
      <c r="D374" s="139">
        <v>0</v>
      </c>
      <c r="E374" s="139">
        <v>0</v>
      </c>
      <c r="F374" s="139">
        <v>0</v>
      </c>
      <c r="G374" s="139">
        <v>3</v>
      </c>
      <c r="H374" s="139">
        <v>0</v>
      </c>
      <c r="I374" s="139">
        <v>0</v>
      </c>
      <c r="J374" s="139">
        <v>0</v>
      </c>
      <c r="K374" s="139">
        <v>0</v>
      </c>
      <c r="L374" s="139"/>
      <c r="M374" s="155">
        <v>0</v>
      </c>
      <c r="N374" s="146">
        <f t="shared" si="24"/>
        <v>247</v>
      </c>
      <c r="O374" s="146">
        <f>INDEX(LMI!$G$2:$G$441,MATCH(Race!$A374,LMI!$B$2:$B$441,0))</f>
        <v>250</v>
      </c>
      <c r="P374" s="146">
        <f t="shared" ref="P374:T424" si="28">ROUND(($O374/$N374)*B374,0)</f>
        <v>202</v>
      </c>
      <c r="Q374" s="146">
        <f t="shared" si="28"/>
        <v>45</v>
      </c>
      <c r="R374" s="146">
        <f t="shared" si="28"/>
        <v>0</v>
      </c>
      <c r="S374" s="146">
        <f t="shared" si="28"/>
        <v>0</v>
      </c>
      <c r="T374" s="146">
        <f t="shared" si="28"/>
        <v>0</v>
      </c>
      <c r="U374" s="146">
        <f t="shared" si="27"/>
        <v>3</v>
      </c>
      <c r="V374" s="146">
        <f t="shared" si="27"/>
        <v>0</v>
      </c>
      <c r="W374" s="146">
        <f t="shared" si="27"/>
        <v>0</v>
      </c>
      <c r="X374" s="146">
        <f t="shared" si="27"/>
        <v>0</v>
      </c>
      <c r="Y374" s="146">
        <f t="shared" si="27"/>
        <v>0</v>
      </c>
      <c r="AA374" s="146">
        <f t="shared" si="26"/>
        <v>0</v>
      </c>
    </row>
    <row r="375" spans="1:27" x14ac:dyDescent="0.3">
      <c r="A375" s="1" t="s">
        <v>380</v>
      </c>
      <c r="B375" s="139">
        <v>6072</v>
      </c>
      <c r="C375" s="139">
        <v>574</v>
      </c>
      <c r="D375" s="139">
        <v>3</v>
      </c>
      <c r="E375" s="139">
        <v>11</v>
      </c>
      <c r="F375" s="139">
        <v>0</v>
      </c>
      <c r="G375" s="139">
        <v>40</v>
      </c>
      <c r="H375" s="139">
        <v>0</v>
      </c>
      <c r="I375" s="139">
        <v>40</v>
      </c>
      <c r="J375" s="139">
        <v>244</v>
      </c>
      <c r="K375" s="139">
        <v>235</v>
      </c>
      <c r="L375" s="139"/>
      <c r="M375" s="155">
        <v>345</v>
      </c>
      <c r="N375" s="146">
        <f t="shared" si="24"/>
        <v>7219</v>
      </c>
      <c r="O375" s="146">
        <f>INDEX(LMI!$G$2:$G$441,MATCH(Race!$A375,LMI!$B$2:$B$441,0))</f>
        <v>6510</v>
      </c>
      <c r="P375" s="146">
        <f t="shared" si="28"/>
        <v>5476</v>
      </c>
      <c r="Q375" s="146">
        <f t="shared" si="28"/>
        <v>518</v>
      </c>
      <c r="R375" s="146">
        <f t="shared" si="28"/>
        <v>3</v>
      </c>
      <c r="S375" s="146">
        <f t="shared" si="28"/>
        <v>10</v>
      </c>
      <c r="T375" s="146">
        <f t="shared" si="28"/>
        <v>0</v>
      </c>
      <c r="U375" s="146">
        <f t="shared" si="27"/>
        <v>36</v>
      </c>
      <c r="V375" s="146">
        <f t="shared" si="27"/>
        <v>0</v>
      </c>
      <c r="W375" s="146">
        <f t="shared" si="27"/>
        <v>36</v>
      </c>
      <c r="X375" s="146">
        <f t="shared" si="27"/>
        <v>220</v>
      </c>
      <c r="Y375" s="146">
        <f t="shared" si="27"/>
        <v>212</v>
      </c>
      <c r="AA375" s="146">
        <f t="shared" si="26"/>
        <v>311</v>
      </c>
    </row>
    <row r="376" spans="1:27" x14ac:dyDescent="0.3">
      <c r="A376" s="1" t="s">
        <v>381</v>
      </c>
      <c r="B376" s="139">
        <v>1123</v>
      </c>
      <c r="C376" s="139">
        <v>3</v>
      </c>
      <c r="D376" s="139">
        <v>0</v>
      </c>
      <c r="E376" s="139">
        <v>0</v>
      </c>
      <c r="F376" s="139">
        <v>0</v>
      </c>
      <c r="G376" s="139">
        <v>14</v>
      </c>
      <c r="H376" s="139">
        <v>0</v>
      </c>
      <c r="I376" s="139">
        <v>1</v>
      </c>
      <c r="J376" s="139">
        <v>0</v>
      </c>
      <c r="K376" s="139">
        <v>17</v>
      </c>
      <c r="L376" s="139"/>
      <c r="M376" s="155">
        <v>46</v>
      </c>
      <c r="N376" s="146">
        <f t="shared" si="24"/>
        <v>1158</v>
      </c>
      <c r="O376" s="146">
        <f>INDEX(LMI!$G$2:$G$441,MATCH(Race!$A376,LMI!$B$2:$B$441,0))</f>
        <v>1310</v>
      </c>
      <c r="P376" s="146">
        <f t="shared" si="28"/>
        <v>1270</v>
      </c>
      <c r="Q376" s="146">
        <f t="shared" si="28"/>
        <v>3</v>
      </c>
      <c r="R376" s="146">
        <f t="shared" si="28"/>
        <v>0</v>
      </c>
      <c r="S376" s="146">
        <f t="shared" si="28"/>
        <v>0</v>
      </c>
      <c r="T376" s="146">
        <f t="shared" si="28"/>
        <v>0</v>
      </c>
      <c r="U376" s="146">
        <f t="shared" si="27"/>
        <v>16</v>
      </c>
      <c r="V376" s="146">
        <f t="shared" si="27"/>
        <v>0</v>
      </c>
      <c r="W376" s="146">
        <f t="shared" si="27"/>
        <v>1</v>
      </c>
      <c r="X376" s="146">
        <f t="shared" si="27"/>
        <v>0</v>
      </c>
      <c r="Y376" s="146">
        <f t="shared" si="27"/>
        <v>19</v>
      </c>
      <c r="AA376" s="146">
        <f t="shared" si="26"/>
        <v>52</v>
      </c>
    </row>
    <row r="377" spans="1:27" x14ac:dyDescent="0.3">
      <c r="A377" s="1" t="s">
        <v>382</v>
      </c>
      <c r="B377" s="139">
        <v>3458</v>
      </c>
      <c r="C377" s="139">
        <v>697</v>
      </c>
      <c r="D377" s="139">
        <v>0</v>
      </c>
      <c r="E377" s="139">
        <v>9</v>
      </c>
      <c r="F377" s="139">
        <v>0</v>
      </c>
      <c r="G377" s="139">
        <v>7</v>
      </c>
      <c r="H377" s="139">
        <v>16</v>
      </c>
      <c r="I377" s="139">
        <v>0</v>
      </c>
      <c r="J377" s="139">
        <v>269</v>
      </c>
      <c r="K377" s="139">
        <v>0</v>
      </c>
      <c r="L377" s="139"/>
      <c r="M377" s="155">
        <v>0</v>
      </c>
      <c r="N377" s="146">
        <f t="shared" si="24"/>
        <v>4456</v>
      </c>
      <c r="O377" s="146">
        <f>INDEX(LMI!$G$2:$G$441,MATCH(Race!$A377,LMI!$B$2:$B$441,0))</f>
        <v>4100</v>
      </c>
      <c r="P377" s="146">
        <f t="shared" si="28"/>
        <v>3182</v>
      </c>
      <c r="Q377" s="146">
        <f t="shared" si="28"/>
        <v>641</v>
      </c>
      <c r="R377" s="146">
        <f t="shared" si="28"/>
        <v>0</v>
      </c>
      <c r="S377" s="146">
        <f t="shared" si="28"/>
        <v>8</v>
      </c>
      <c r="T377" s="146">
        <f t="shared" si="28"/>
        <v>0</v>
      </c>
      <c r="U377" s="146">
        <f t="shared" si="27"/>
        <v>6</v>
      </c>
      <c r="V377" s="146">
        <f t="shared" si="27"/>
        <v>15</v>
      </c>
      <c r="W377" s="146">
        <f t="shared" si="27"/>
        <v>0</v>
      </c>
      <c r="X377" s="146">
        <f t="shared" si="27"/>
        <v>248</v>
      </c>
      <c r="Y377" s="146">
        <f t="shared" si="27"/>
        <v>0</v>
      </c>
      <c r="AA377" s="146">
        <f t="shared" si="26"/>
        <v>0</v>
      </c>
    </row>
    <row r="378" spans="1:27" x14ac:dyDescent="0.3">
      <c r="A378" s="1" t="s">
        <v>383</v>
      </c>
      <c r="B378" s="139">
        <v>13318</v>
      </c>
      <c r="C378" s="139">
        <v>255</v>
      </c>
      <c r="D378" s="139">
        <v>643</v>
      </c>
      <c r="E378" s="139">
        <v>30</v>
      </c>
      <c r="F378" s="139">
        <v>0</v>
      </c>
      <c r="G378" s="139">
        <v>170</v>
      </c>
      <c r="H378" s="139">
        <v>6</v>
      </c>
      <c r="I378" s="139">
        <v>35</v>
      </c>
      <c r="J378" s="139">
        <v>39</v>
      </c>
      <c r="K378" s="139">
        <v>3609</v>
      </c>
      <c r="L378" s="139"/>
      <c r="M378" s="155">
        <v>4215</v>
      </c>
      <c r="N378" s="146">
        <f t="shared" si="24"/>
        <v>18105</v>
      </c>
      <c r="O378" s="146">
        <f>INDEX(LMI!$G$2:$G$441,MATCH(Race!$A378,LMI!$B$2:$B$441,0))</f>
        <v>16350</v>
      </c>
      <c r="P378" s="146">
        <f t="shared" si="28"/>
        <v>12027</v>
      </c>
      <c r="Q378" s="146">
        <f t="shared" si="28"/>
        <v>230</v>
      </c>
      <c r="R378" s="146">
        <f t="shared" si="28"/>
        <v>581</v>
      </c>
      <c r="S378" s="146">
        <f t="shared" si="28"/>
        <v>27</v>
      </c>
      <c r="T378" s="146">
        <f t="shared" si="28"/>
        <v>0</v>
      </c>
      <c r="U378" s="146">
        <f t="shared" si="27"/>
        <v>154</v>
      </c>
      <c r="V378" s="146">
        <f t="shared" si="27"/>
        <v>5</v>
      </c>
      <c r="W378" s="146">
        <f t="shared" si="27"/>
        <v>32</v>
      </c>
      <c r="X378" s="146">
        <f t="shared" si="27"/>
        <v>35</v>
      </c>
      <c r="Y378" s="146">
        <f t="shared" si="27"/>
        <v>3259</v>
      </c>
      <c r="AA378" s="146">
        <f t="shared" si="26"/>
        <v>3806</v>
      </c>
    </row>
    <row r="379" spans="1:27" x14ac:dyDescent="0.3">
      <c r="A379" s="1" t="s">
        <v>384</v>
      </c>
      <c r="B379" s="139">
        <v>971</v>
      </c>
      <c r="C379" s="139">
        <v>26</v>
      </c>
      <c r="D379" s="139">
        <v>0</v>
      </c>
      <c r="E379" s="139">
        <v>0</v>
      </c>
      <c r="F379" s="139">
        <v>0</v>
      </c>
      <c r="G379" s="139">
        <v>0</v>
      </c>
      <c r="H379" s="139">
        <v>0</v>
      </c>
      <c r="I379" s="139">
        <v>23</v>
      </c>
      <c r="J379" s="139">
        <v>0</v>
      </c>
      <c r="K379" s="139">
        <v>85</v>
      </c>
      <c r="L379" s="139"/>
      <c r="M379" s="155">
        <v>78</v>
      </c>
      <c r="N379" s="146">
        <f t="shared" si="24"/>
        <v>1105</v>
      </c>
      <c r="O379" s="146">
        <f>INDEX(LMI!$G$2:$G$441,MATCH(Race!$A379,LMI!$B$2:$B$441,0))</f>
        <v>1125</v>
      </c>
      <c r="P379" s="146">
        <f t="shared" si="28"/>
        <v>989</v>
      </c>
      <c r="Q379" s="146">
        <f t="shared" si="28"/>
        <v>26</v>
      </c>
      <c r="R379" s="146">
        <f t="shared" si="28"/>
        <v>0</v>
      </c>
      <c r="S379" s="146">
        <f t="shared" si="28"/>
        <v>0</v>
      </c>
      <c r="T379" s="146">
        <f t="shared" si="28"/>
        <v>0</v>
      </c>
      <c r="U379" s="146">
        <f t="shared" si="27"/>
        <v>0</v>
      </c>
      <c r="V379" s="146">
        <f t="shared" si="27"/>
        <v>0</v>
      </c>
      <c r="W379" s="146">
        <f t="shared" si="27"/>
        <v>23</v>
      </c>
      <c r="X379" s="146">
        <f t="shared" si="27"/>
        <v>0</v>
      </c>
      <c r="Y379" s="146">
        <f t="shared" si="27"/>
        <v>87</v>
      </c>
      <c r="AA379" s="146">
        <f t="shared" si="26"/>
        <v>79</v>
      </c>
    </row>
    <row r="380" spans="1:27" x14ac:dyDescent="0.3">
      <c r="A380" s="1" t="s">
        <v>385</v>
      </c>
      <c r="B380" s="139">
        <v>16075</v>
      </c>
      <c r="C380" s="139">
        <v>2827</v>
      </c>
      <c r="D380" s="139">
        <v>51</v>
      </c>
      <c r="E380" s="139">
        <v>589</v>
      </c>
      <c r="F380" s="139">
        <v>0</v>
      </c>
      <c r="G380" s="139">
        <v>92</v>
      </c>
      <c r="H380" s="139">
        <v>6</v>
      </c>
      <c r="I380" s="139">
        <v>96</v>
      </c>
      <c r="J380" s="139">
        <v>935</v>
      </c>
      <c r="K380" s="139">
        <v>3454</v>
      </c>
      <c r="L380" s="139"/>
      <c r="M380" s="155">
        <v>7040</v>
      </c>
      <c r="N380" s="146">
        <f t="shared" si="24"/>
        <v>24125</v>
      </c>
      <c r="O380" s="146">
        <f>INDEX(LMI!$G$2:$G$441,MATCH(Race!$A380,LMI!$B$2:$B$441,0))</f>
        <v>21395</v>
      </c>
      <c r="P380" s="146">
        <f t="shared" si="28"/>
        <v>14256</v>
      </c>
      <c r="Q380" s="146">
        <f t="shared" si="28"/>
        <v>2507</v>
      </c>
      <c r="R380" s="146">
        <f t="shared" si="28"/>
        <v>45</v>
      </c>
      <c r="S380" s="146">
        <f t="shared" si="28"/>
        <v>522</v>
      </c>
      <c r="T380" s="146">
        <f t="shared" si="28"/>
        <v>0</v>
      </c>
      <c r="U380" s="146">
        <f t="shared" si="27"/>
        <v>82</v>
      </c>
      <c r="V380" s="146">
        <f t="shared" si="27"/>
        <v>5</v>
      </c>
      <c r="W380" s="146">
        <f t="shared" si="27"/>
        <v>85</v>
      </c>
      <c r="X380" s="146">
        <f t="shared" si="27"/>
        <v>829</v>
      </c>
      <c r="Y380" s="146">
        <f t="shared" si="27"/>
        <v>3063</v>
      </c>
      <c r="AA380" s="146">
        <f t="shared" si="26"/>
        <v>6243</v>
      </c>
    </row>
    <row r="381" spans="1:27" x14ac:dyDescent="0.3">
      <c r="A381" s="1" t="s">
        <v>386</v>
      </c>
      <c r="B381" s="139">
        <v>8346</v>
      </c>
      <c r="C381" s="139">
        <v>46</v>
      </c>
      <c r="D381" s="139">
        <v>57</v>
      </c>
      <c r="E381" s="139">
        <v>0</v>
      </c>
      <c r="F381" s="139">
        <v>0</v>
      </c>
      <c r="G381" s="139">
        <v>40</v>
      </c>
      <c r="H381" s="139">
        <v>0</v>
      </c>
      <c r="I381" s="139">
        <v>135</v>
      </c>
      <c r="J381" s="139">
        <v>0</v>
      </c>
      <c r="K381" s="139">
        <v>237</v>
      </c>
      <c r="L381" s="139"/>
      <c r="M381" s="155">
        <v>72</v>
      </c>
      <c r="N381" s="146">
        <f t="shared" si="24"/>
        <v>8861</v>
      </c>
      <c r="O381" s="146">
        <f>INDEX(LMI!$G$2:$G$441,MATCH(Race!$A381,LMI!$B$2:$B$441,0))</f>
        <v>8385</v>
      </c>
      <c r="P381" s="146">
        <f t="shared" si="28"/>
        <v>7898</v>
      </c>
      <c r="Q381" s="146">
        <f t="shared" si="28"/>
        <v>44</v>
      </c>
      <c r="R381" s="146">
        <f t="shared" si="28"/>
        <v>54</v>
      </c>
      <c r="S381" s="146">
        <f t="shared" si="28"/>
        <v>0</v>
      </c>
      <c r="T381" s="146">
        <f t="shared" si="28"/>
        <v>0</v>
      </c>
      <c r="U381" s="146">
        <f t="shared" si="27"/>
        <v>38</v>
      </c>
      <c r="V381" s="146">
        <f t="shared" si="27"/>
        <v>0</v>
      </c>
      <c r="W381" s="146">
        <f t="shared" si="27"/>
        <v>128</v>
      </c>
      <c r="X381" s="146">
        <f t="shared" si="27"/>
        <v>0</v>
      </c>
      <c r="Y381" s="146">
        <f t="shared" si="27"/>
        <v>224</v>
      </c>
      <c r="AA381" s="146">
        <f t="shared" si="26"/>
        <v>68</v>
      </c>
    </row>
    <row r="382" spans="1:27" x14ac:dyDescent="0.3">
      <c r="A382" s="1" t="s">
        <v>387</v>
      </c>
      <c r="B382" s="139">
        <v>69</v>
      </c>
      <c r="C382" s="139">
        <v>0</v>
      </c>
      <c r="D382" s="139">
        <v>0</v>
      </c>
      <c r="E382" s="139">
        <v>1</v>
      </c>
      <c r="F382" s="139">
        <v>0</v>
      </c>
      <c r="G382" s="139">
        <v>0</v>
      </c>
      <c r="H382" s="139">
        <v>0</v>
      </c>
      <c r="I382" s="139">
        <v>0</v>
      </c>
      <c r="J382" s="139">
        <v>0</v>
      </c>
      <c r="K382" s="139">
        <v>0</v>
      </c>
      <c r="L382" s="139"/>
      <c r="M382" s="155">
        <v>0</v>
      </c>
      <c r="N382" s="146">
        <f t="shared" si="24"/>
        <v>70</v>
      </c>
      <c r="O382" s="146">
        <f>INDEX(LMI!$G$2:$G$441,MATCH(Race!$A382,LMI!$B$2:$B$441,0))</f>
        <v>140</v>
      </c>
      <c r="P382" s="146">
        <f t="shared" si="28"/>
        <v>138</v>
      </c>
      <c r="Q382" s="146">
        <f t="shared" si="28"/>
        <v>0</v>
      </c>
      <c r="R382" s="146">
        <f t="shared" si="28"/>
        <v>0</v>
      </c>
      <c r="S382" s="146">
        <f t="shared" si="28"/>
        <v>2</v>
      </c>
      <c r="T382" s="146">
        <f t="shared" si="28"/>
        <v>0</v>
      </c>
      <c r="U382" s="146">
        <f t="shared" si="27"/>
        <v>0</v>
      </c>
      <c r="V382" s="146">
        <f t="shared" si="27"/>
        <v>0</v>
      </c>
      <c r="W382" s="146">
        <f t="shared" si="27"/>
        <v>0</v>
      </c>
      <c r="X382" s="146">
        <f t="shared" si="27"/>
        <v>0</v>
      </c>
      <c r="Y382" s="146">
        <f t="shared" si="27"/>
        <v>0</v>
      </c>
      <c r="AA382" s="146">
        <f t="shared" si="26"/>
        <v>0</v>
      </c>
    </row>
    <row r="383" spans="1:27" x14ac:dyDescent="0.3">
      <c r="A383" s="1" t="s">
        <v>388</v>
      </c>
      <c r="B383" s="139">
        <v>127</v>
      </c>
      <c r="C383" s="139">
        <v>0</v>
      </c>
      <c r="D383" s="139">
        <v>0</v>
      </c>
      <c r="E383" s="139">
        <v>0</v>
      </c>
      <c r="F383" s="139">
        <v>0</v>
      </c>
      <c r="G383" s="139">
        <v>1</v>
      </c>
      <c r="H383" s="139">
        <v>0</v>
      </c>
      <c r="I383" s="139">
        <v>0</v>
      </c>
      <c r="J383" s="139">
        <v>0</v>
      </c>
      <c r="K383" s="139">
        <v>0</v>
      </c>
      <c r="L383" s="139"/>
      <c r="M383" s="155">
        <v>0</v>
      </c>
      <c r="N383" s="146">
        <f t="shared" si="24"/>
        <v>128</v>
      </c>
      <c r="O383" s="146">
        <f>INDEX(LMI!$G$2:$G$441,MATCH(Race!$A383,LMI!$B$2:$B$441,0))</f>
        <v>125</v>
      </c>
      <c r="P383" s="146">
        <f t="shared" si="28"/>
        <v>124</v>
      </c>
      <c r="Q383" s="146">
        <f t="shared" si="28"/>
        <v>0</v>
      </c>
      <c r="R383" s="146">
        <f t="shared" si="28"/>
        <v>0</v>
      </c>
      <c r="S383" s="146">
        <f t="shared" si="28"/>
        <v>0</v>
      </c>
      <c r="T383" s="146">
        <f t="shared" si="28"/>
        <v>0</v>
      </c>
      <c r="U383" s="146">
        <f t="shared" si="27"/>
        <v>1</v>
      </c>
      <c r="V383" s="146">
        <f t="shared" si="27"/>
        <v>0</v>
      </c>
      <c r="W383" s="146">
        <f t="shared" si="27"/>
        <v>0</v>
      </c>
      <c r="X383" s="146">
        <f t="shared" si="27"/>
        <v>0</v>
      </c>
      <c r="Y383" s="146">
        <f t="shared" si="27"/>
        <v>0</v>
      </c>
      <c r="AA383" s="146">
        <f t="shared" si="26"/>
        <v>0</v>
      </c>
    </row>
    <row r="384" spans="1:27" x14ac:dyDescent="0.3">
      <c r="A384" s="1" t="s">
        <v>389</v>
      </c>
      <c r="B384" s="139">
        <v>3988</v>
      </c>
      <c r="C384" s="139">
        <v>130</v>
      </c>
      <c r="D384" s="139">
        <v>111</v>
      </c>
      <c r="E384" s="139">
        <v>27</v>
      </c>
      <c r="F384" s="139">
        <v>0</v>
      </c>
      <c r="G384" s="139">
        <v>0</v>
      </c>
      <c r="H384" s="139">
        <v>22</v>
      </c>
      <c r="I384" s="139">
        <v>17</v>
      </c>
      <c r="J384" s="139">
        <v>10</v>
      </c>
      <c r="K384" s="139">
        <v>853</v>
      </c>
      <c r="L384" s="139"/>
      <c r="M384" s="155">
        <v>972</v>
      </c>
      <c r="N384" s="146">
        <f t="shared" si="24"/>
        <v>5158</v>
      </c>
      <c r="O384" s="146">
        <f>INDEX(LMI!$G$2:$G$441,MATCH(Race!$A384,LMI!$B$2:$B$441,0))</f>
        <v>4565</v>
      </c>
      <c r="P384" s="146">
        <f t="shared" si="28"/>
        <v>3530</v>
      </c>
      <c r="Q384" s="146">
        <f t="shared" si="28"/>
        <v>115</v>
      </c>
      <c r="R384" s="146">
        <f t="shared" si="28"/>
        <v>98</v>
      </c>
      <c r="S384" s="146">
        <f t="shared" si="28"/>
        <v>24</v>
      </c>
      <c r="T384" s="146">
        <f t="shared" si="28"/>
        <v>0</v>
      </c>
      <c r="U384" s="146">
        <f t="shared" si="27"/>
        <v>0</v>
      </c>
      <c r="V384" s="146">
        <f t="shared" si="27"/>
        <v>19</v>
      </c>
      <c r="W384" s="146">
        <f t="shared" si="27"/>
        <v>15</v>
      </c>
      <c r="X384" s="146">
        <f t="shared" si="27"/>
        <v>9</v>
      </c>
      <c r="Y384" s="146">
        <f t="shared" si="27"/>
        <v>755</v>
      </c>
      <c r="AA384" s="146">
        <f t="shared" si="26"/>
        <v>860</v>
      </c>
    </row>
    <row r="385" spans="1:27" x14ac:dyDescent="0.3">
      <c r="A385" s="1" t="s">
        <v>390</v>
      </c>
      <c r="B385" s="139">
        <v>33065</v>
      </c>
      <c r="C385" s="139">
        <v>9145</v>
      </c>
      <c r="D385" s="139">
        <v>2730</v>
      </c>
      <c r="E385" s="139">
        <v>149</v>
      </c>
      <c r="F385" s="139">
        <v>17</v>
      </c>
      <c r="G385" s="139">
        <v>273</v>
      </c>
      <c r="H385" s="139">
        <v>1</v>
      </c>
      <c r="I385" s="139">
        <v>489</v>
      </c>
      <c r="J385" s="139">
        <v>1468</v>
      </c>
      <c r="K385" s="139">
        <v>7729</v>
      </c>
      <c r="L385" s="139"/>
      <c r="M385" s="155">
        <v>9135</v>
      </c>
      <c r="N385" s="146">
        <f t="shared" si="24"/>
        <v>55066</v>
      </c>
      <c r="O385" s="146">
        <f>INDEX(LMI!$G$2:$G$441,MATCH(Race!$A385,LMI!$B$2:$B$441,0))</f>
        <v>50490</v>
      </c>
      <c r="P385" s="146">
        <f t="shared" si="28"/>
        <v>30317</v>
      </c>
      <c r="Q385" s="146">
        <f t="shared" si="28"/>
        <v>8385</v>
      </c>
      <c r="R385" s="146">
        <f t="shared" si="28"/>
        <v>2503</v>
      </c>
      <c r="S385" s="146">
        <f t="shared" si="28"/>
        <v>137</v>
      </c>
      <c r="T385" s="146">
        <f t="shared" si="28"/>
        <v>16</v>
      </c>
      <c r="U385" s="146">
        <f t="shared" si="27"/>
        <v>250</v>
      </c>
      <c r="V385" s="146">
        <f t="shared" si="27"/>
        <v>1</v>
      </c>
      <c r="W385" s="146">
        <f t="shared" si="27"/>
        <v>448</v>
      </c>
      <c r="X385" s="146">
        <f t="shared" si="27"/>
        <v>1346</v>
      </c>
      <c r="Y385" s="146">
        <f t="shared" si="27"/>
        <v>7087</v>
      </c>
      <c r="AA385" s="146">
        <f t="shared" si="26"/>
        <v>8376</v>
      </c>
    </row>
    <row r="386" spans="1:27" x14ac:dyDescent="0.3">
      <c r="A386" s="1" t="s">
        <v>391</v>
      </c>
      <c r="B386" s="139">
        <v>1549</v>
      </c>
      <c r="C386" s="139">
        <v>26</v>
      </c>
      <c r="D386" s="139">
        <v>0</v>
      </c>
      <c r="E386" s="139">
        <v>0</v>
      </c>
      <c r="F386" s="139">
        <v>0</v>
      </c>
      <c r="G386" s="139">
        <v>23</v>
      </c>
      <c r="H386" s="139">
        <v>0</v>
      </c>
      <c r="I386" s="139">
        <v>0</v>
      </c>
      <c r="J386" s="139">
        <v>7</v>
      </c>
      <c r="K386" s="139">
        <v>44</v>
      </c>
      <c r="L386" s="139"/>
      <c r="M386" s="155">
        <v>22</v>
      </c>
      <c r="N386" s="146">
        <f t="shared" si="24"/>
        <v>1649</v>
      </c>
      <c r="O386" s="146">
        <f>INDEX(LMI!$G$2:$G$441,MATCH(Race!$A386,LMI!$B$2:$B$441,0))</f>
        <v>1425</v>
      </c>
      <c r="P386" s="146">
        <f t="shared" si="28"/>
        <v>1339</v>
      </c>
      <c r="Q386" s="146">
        <f t="shared" si="28"/>
        <v>22</v>
      </c>
      <c r="R386" s="146">
        <f t="shared" si="28"/>
        <v>0</v>
      </c>
      <c r="S386" s="146">
        <f t="shared" si="28"/>
        <v>0</v>
      </c>
      <c r="T386" s="146">
        <f t="shared" si="28"/>
        <v>0</v>
      </c>
      <c r="U386" s="146">
        <f t="shared" si="27"/>
        <v>20</v>
      </c>
      <c r="V386" s="146">
        <f t="shared" si="27"/>
        <v>0</v>
      </c>
      <c r="W386" s="146">
        <f t="shared" si="27"/>
        <v>0</v>
      </c>
      <c r="X386" s="146">
        <f t="shared" si="27"/>
        <v>6</v>
      </c>
      <c r="Y386" s="146">
        <f t="shared" si="27"/>
        <v>38</v>
      </c>
      <c r="AA386" s="146">
        <f t="shared" si="26"/>
        <v>19</v>
      </c>
    </row>
    <row r="387" spans="1:27" x14ac:dyDescent="0.3">
      <c r="A387" s="1" t="s">
        <v>392</v>
      </c>
      <c r="B387" s="139">
        <v>12196</v>
      </c>
      <c r="C387" s="139">
        <v>91</v>
      </c>
      <c r="D387" s="139">
        <v>6</v>
      </c>
      <c r="E387" s="139">
        <v>0</v>
      </c>
      <c r="F387" s="139">
        <v>0</v>
      </c>
      <c r="G387" s="139">
        <v>199</v>
      </c>
      <c r="H387" s="139">
        <v>0</v>
      </c>
      <c r="I387" s="139">
        <v>147</v>
      </c>
      <c r="J387" s="139">
        <v>139</v>
      </c>
      <c r="K387" s="139">
        <v>339</v>
      </c>
      <c r="L387" s="139"/>
      <c r="M387" s="155">
        <v>410</v>
      </c>
      <c r="N387" s="146">
        <f t="shared" ref="N387:N441" si="29">SUM(B387:K387)</f>
        <v>13117</v>
      </c>
      <c r="O387" s="146">
        <f>INDEX(LMI!$G$2:$G$441,MATCH(Race!$A387,LMI!$B$2:$B$441,0))</f>
        <v>13370</v>
      </c>
      <c r="P387" s="146">
        <f t="shared" si="28"/>
        <v>12431</v>
      </c>
      <c r="Q387" s="146">
        <f t="shared" si="28"/>
        <v>93</v>
      </c>
      <c r="R387" s="146">
        <f t="shared" si="28"/>
        <v>6</v>
      </c>
      <c r="S387" s="146">
        <f t="shared" si="28"/>
        <v>0</v>
      </c>
      <c r="T387" s="146">
        <f t="shared" si="28"/>
        <v>0</v>
      </c>
      <c r="U387" s="146">
        <f t="shared" si="27"/>
        <v>203</v>
      </c>
      <c r="V387" s="146">
        <f t="shared" si="27"/>
        <v>0</v>
      </c>
      <c r="W387" s="146">
        <f t="shared" si="27"/>
        <v>150</v>
      </c>
      <c r="X387" s="146">
        <f t="shared" si="27"/>
        <v>142</v>
      </c>
      <c r="Y387" s="146">
        <f t="shared" si="27"/>
        <v>346</v>
      </c>
      <c r="AA387" s="146">
        <f t="shared" si="26"/>
        <v>418</v>
      </c>
    </row>
    <row r="388" spans="1:27" x14ac:dyDescent="0.3">
      <c r="A388" s="1" t="s">
        <v>393</v>
      </c>
      <c r="B388" s="139">
        <v>1621</v>
      </c>
      <c r="C388" s="139">
        <v>1651</v>
      </c>
      <c r="D388" s="139">
        <v>2</v>
      </c>
      <c r="E388" s="139">
        <v>20</v>
      </c>
      <c r="F388" s="139">
        <v>0</v>
      </c>
      <c r="G388" s="139">
        <v>64</v>
      </c>
      <c r="H388" s="139">
        <v>0</v>
      </c>
      <c r="I388" s="139">
        <v>2</v>
      </c>
      <c r="J388" s="139">
        <v>59</v>
      </c>
      <c r="K388" s="139">
        <v>20</v>
      </c>
      <c r="L388" s="139"/>
      <c r="M388" s="155">
        <v>7</v>
      </c>
      <c r="N388" s="146">
        <f t="shared" si="29"/>
        <v>3439</v>
      </c>
      <c r="O388" s="146">
        <f>INDEX(LMI!$G$2:$G$441,MATCH(Race!$A388,LMI!$B$2:$B$441,0))</f>
        <v>2950</v>
      </c>
      <c r="P388" s="146">
        <f t="shared" si="28"/>
        <v>1391</v>
      </c>
      <c r="Q388" s="146">
        <f t="shared" si="28"/>
        <v>1416</v>
      </c>
      <c r="R388" s="146">
        <f t="shared" si="28"/>
        <v>2</v>
      </c>
      <c r="S388" s="146">
        <f t="shared" si="28"/>
        <v>17</v>
      </c>
      <c r="T388" s="146">
        <f t="shared" si="28"/>
        <v>0</v>
      </c>
      <c r="U388" s="146">
        <f t="shared" si="27"/>
        <v>55</v>
      </c>
      <c r="V388" s="146">
        <f t="shared" si="27"/>
        <v>0</v>
      </c>
      <c r="W388" s="146">
        <f t="shared" si="27"/>
        <v>2</v>
      </c>
      <c r="X388" s="146">
        <f t="shared" si="27"/>
        <v>51</v>
      </c>
      <c r="Y388" s="146">
        <f t="shared" si="27"/>
        <v>17</v>
      </c>
      <c r="AA388" s="146">
        <f t="shared" si="26"/>
        <v>6</v>
      </c>
    </row>
    <row r="389" spans="1:27" x14ac:dyDescent="0.3">
      <c r="A389" s="1" t="s">
        <v>394</v>
      </c>
      <c r="B389" s="139">
        <v>2016</v>
      </c>
      <c r="C389" s="139">
        <v>18</v>
      </c>
      <c r="D389" s="139">
        <v>2</v>
      </c>
      <c r="E389" s="139">
        <v>0</v>
      </c>
      <c r="F389" s="139">
        <v>0</v>
      </c>
      <c r="G389" s="139">
        <v>8</v>
      </c>
      <c r="H389" s="139">
        <v>0</v>
      </c>
      <c r="I389" s="139">
        <v>0</v>
      </c>
      <c r="J389" s="139">
        <v>0</v>
      </c>
      <c r="K389" s="139">
        <v>5</v>
      </c>
      <c r="L389" s="139"/>
      <c r="M389" s="155">
        <v>8</v>
      </c>
      <c r="N389" s="146">
        <f t="shared" si="29"/>
        <v>2049</v>
      </c>
      <c r="O389" s="146">
        <f>INDEX(LMI!$G$2:$G$441,MATCH(Race!$A389,LMI!$B$2:$B$441,0))</f>
        <v>1575</v>
      </c>
      <c r="P389" s="146">
        <f t="shared" si="28"/>
        <v>1550</v>
      </c>
      <c r="Q389" s="146">
        <f t="shared" si="28"/>
        <v>14</v>
      </c>
      <c r="R389" s="146">
        <f t="shared" si="28"/>
        <v>2</v>
      </c>
      <c r="S389" s="146">
        <f t="shared" si="28"/>
        <v>0</v>
      </c>
      <c r="T389" s="146">
        <f t="shared" si="28"/>
        <v>0</v>
      </c>
      <c r="U389" s="146">
        <f t="shared" si="27"/>
        <v>6</v>
      </c>
      <c r="V389" s="146">
        <f t="shared" si="27"/>
        <v>0</v>
      </c>
      <c r="W389" s="146">
        <f t="shared" si="27"/>
        <v>0</v>
      </c>
      <c r="X389" s="146">
        <f t="shared" si="27"/>
        <v>0</v>
      </c>
      <c r="Y389" s="146">
        <f t="shared" si="27"/>
        <v>4</v>
      </c>
      <c r="AA389" s="146">
        <f t="shared" si="26"/>
        <v>6</v>
      </c>
    </row>
    <row r="390" spans="1:27" x14ac:dyDescent="0.3">
      <c r="A390" s="1" t="s">
        <v>395</v>
      </c>
      <c r="B390" s="139">
        <v>1467</v>
      </c>
      <c r="C390" s="139">
        <v>385</v>
      </c>
      <c r="D390" s="139">
        <v>9</v>
      </c>
      <c r="E390" s="139">
        <v>1</v>
      </c>
      <c r="F390" s="139">
        <v>0</v>
      </c>
      <c r="G390" s="139">
        <v>7</v>
      </c>
      <c r="H390" s="139">
        <v>5</v>
      </c>
      <c r="I390" s="139">
        <v>18</v>
      </c>
      <c r="J390" s="139">
        <v>31</v>
      </c>
      <c r="K390" s="139">
        <v>183</v>
      </c>
      <c r="L390" s="139"/>
      <c r="M390" s="155">
        <v>172</v>
      </c>
      <c r="N390" s="146">
        <f t="shared" si="29"/>
        <v>2106</v>
      </c>
      <c r="O390" s="146">
        <f>INDEX(LMI!$G$2:$G$441,MATCH(Race!$A390,LMI!$B$2:$B$441,0))</f>
        <v>2110</v>
      </c>
      <c r="P390" s="146">
        <f t="shared" si="28"/>
        <v>1470</v>
      </c>
      <c r="Q390" s="146">
        <f t="shared" si="28"/>
        <v>386</v>
      </c>
      <c r="R390" s="146">
        <f t="shared" si="28"/>
        <v>9</v>
      </c>
      <c r="S390" s="146">
        <f t="shared" si="28"/>
        <v>1</v>
      </c>
      <c r="T390" s="146">
        <f t="shared" si="28"/>
        <v>0</v>
      </c>
      <c r="U390" s="146">
        <f t="shared" si="27"/>
        <v>7</v>
      </c>
      <c r="V390" s="146">
        <f t="shared" si="27"/>
        <v>5</v>
      </c>
      <c r="W390" s="146">
        <f t="shared" si="27"/>
        <v>18</v>
      </c>
      <c r="X390" s="146">
        <f t="shared" si="27"/>
        <v>31</v>
      </c>
      <c r="Y390" s="146">
        <f t="shared" si="27"/>
        <v>183</v>
      </c>
      <c r="AA390" s="146">
        <f t="shared" si="26"/>
        <v>172</v>
      </c>
    </row>
    <row r="391" spans="1:27" x14ac:dyDescent="0.3">
      <c r="A391" s="1" t="s">
        <v>396</v>
      </c>
      <c r="B391" s="139">
        <v>2686</v>
      </c>
      <c r="C391" s="139">
        <v>246</v>
      </c>
      <c r="D391" s="139">
        <v>22</v>
      </c>
      <c r="E391" s="139">
        <v>0</v>
      </c>
      <c r="F391" s="139">
        <v>0</v>
      </c>
      <c r="G391" s="139">
        <v>15</v>
      </c>
      <c r="H391" s="139">
        <v>0</v>
      </c>
      <c r="I391" s="139">
        <v>1</v>
      </c>
      <c r="J391" s="139">
        <v>41</v>
      </c>
      <c r="K391" s="139">
        <v>29</v>
      </c>
      <c r="L391" s="139"/>
      <c r="M391" s="155">
        <v>28</v>
      </c>
      <c r="N391" s="146">
        <f t="shared" si="29"/>
        <v>3040</v>
      </c>
      <c r="O391" s="146">
        <f>INDEX(LMI!$G$2:$G$441,MATCH(Race!$A391,LMI!$B$2:$B$441,0))</f>
        <v>2905</v>
      </c>
      <c r="P391" s="146">
        <f t="shared" si="28"/>
        <v>2567</v>
      </c>
      <c r="Q391" s="146">
        <f t="shared" si="28"/>
        <v>235</v>
      </c>
      <c r="R391" s="146">
        <f t="shared" si="28"/>
        <v>21</v>
      </c>
      <c r="S391" s="146">
        <f t="shared" si="28"/>
        <v>0</v>
      </c>
      <c r="T391" s="146">
        <f t="shared" si="28"/>
        <v>0</v>
      </c>
      <c r="U391" s="146">
        <f t="shared" si="27"/>
        <v>14</v>
      </c>
      <c r="V391" s="146">
        <f t="shared" si="27"/>
        <v>0</v>
      </c>
      <c r="W391" s="146">
        <f t="shared" si="27"/>
        <v>1</v>
      </c>
      <c r="X391" s="146">
        <f t="shared" si="27"/>
        <v>39</v>
      </c>
      <c r="Y391" s="146">
        <f t="shared" si="27"/>
        <v>28</v>
      </c>
      <c r="AA391" s="146">
        <f t="shared" si="26"/>
        <v>27</v>
      </c>
    </row>
    <row r="392" spans="1:27" x14ac:dyDescent="0.3">
      <c r="A392" s="1" t="s">
        <v>397</v>
      </c>
      <c r="B392" s="139">
        <v>4382</v>
      </c>
      <c r="C392" s="139">
        <v>272</v>
      </c>
      <c r="D392" s="139">
        <v>0</v>
      </c>
      <c r="E392" s="139">
        <v>0</v>
      </c>
      <c r="F392" s="139">
        <v>0</v>
      </c>
      <c r="G392" s="139">
        <v>47</v>
      </c>
      <c r="H392" s="139">
        <v>0</v>
      </c>
      <c r="I392" s="139">
        <v>0</v>
      </c>
      <c r="J392" s="139">
        <v>0</v>
      </c>
      <c r="K392" s="139">
        <v>214</v>
      </c>
      <c r="L392" s="139"/>
      <c r="M392" s="155">
        <v>177</v>
      </c>
      <c r="N392" s="146">
        <f t="shared" si="29"/>
        <v>4915</v>
      </c>
      <c r="O392" s="146">
        <f>INDEX(LMI!$G$2:$G$441,MATCH(Race!$A392,LMI!$B$2:$B$441,0))</f>
        <v>4560</v>
      </c>
      <c r="P392" s="146">
        <f t="shared" si="28"/>
        <v>4065</v>
      </c>
      <c r="Q392" s="146">
        <f t="shared" si="28"/>
        <v>252</v>
      </c>
      <c r="R392" s="146">
        <f t="shared" si="28"/>
        <v>0</v>
      </c>
      <c r="S392" s="146">
        <f t="shared" si="28"/>
        <v>0</v>
      </c>
      <c r="T392" s="146">
        <f t="shared" si="28"/>
        <v>0</v>
      </c>
      <c r="U392" s="146">
        <f t="shared" si="27"/>
        <v>44</v>
      </c>
      <c r="V392" s="146">
        <f t="shared" si="27"/>
        <v>0</v>
      </c>
      <c r="W392" s="146">
        <f t="shared" si="27"/>
        <v>0</v>
      </c>
      <c r="X392" s="146">
        <f t="shared" si="27"/>
        <v>0</v>
      </c>
      <c r="Y392" s="146">
        <f t="shared" si="27"/>
        <v>199</v>
      </c>
      <c r="AA392" s="146">
        <f t="shared" si="26"/>
        <v>164</v>
      </c>
    </row>
    <row r="393" spans="1:27" x14ac:dyDescent="0.3">
      <c r="A393" s="1" t="s">
        <v>398</v>
      </c>
      <c r="B393" s="139">
        <v>1378</v>
      </c>
      <c r="C393" s="139">
        <v>6</v>
      </c>
      <c r="D393" s="139">
        <v>0</v>
      </c>
      <c r="E393" s="139">
        <v>0</v>
      </c>
      <c r="F393" s="139">
        <v>0</v>
      </c>
      <c r="G393" s="139">
        <v>89</v>
      </c>
      <c r="H393" s="139">
        <v>0</v>
      </c>
      <c r="I393" s="139">
        <v>4</v>
      </c>
      <c r="J393" s="139">
        <v>0</v>
      </c>
      <c r="K393" s="139">
        <v>17</v>
      </c>
      <c r="L393" s="139"/>
      <c r="M393" s="155">
        <v>7</v>
      </c>
      <c r="N393" s="146">
        <f t="shared" si="29"/>
        <v>1494</v>
      </c>
      <c r="O393" s="146">
        <f>INDEX(LMI!$G$2:$G$441,MATCH(Race!$A393,LMI!$B$2:$B$441,0))</f>
        <v>1275</v>
      </c>
      <c r="P393" s="146">
        <f t="shared" si="28"/>
        <v>1176</v>
      </c>
      <c r="Q393" s="146">
        <f t="shared" si="28"/>
        <v>5</v>
      </c>
      <c r="R393" s="146">
        <f t="shared" si="28"/>
        <v>0</v>
      </c>
      <c r="S393" s="146">
        <f t="shared" si="28"/>
        <v>0</v>
      </c>
      <c r="T393" s="146">
        <f t="shared" si="28"/>
        <v>0</v>
      </c>
      <c r="U393" s="146">
        <f t="shared" si="27"/>
        <v>76</v>
      </c>
      <c r="V393" s="146">
        <f t="shared" si="27"/>
        <v>0</v>
      </c>
      <c r="W393" s="146">
        <f t="shared" si="27"/>
        <v>3</v>
      </c>
      <c r="X393" s="146">
        <f t="shared" si="27"/>
        <v>0</v>
      </c>
      <c r="Y393" s="146">
        <f t="shared" si="27"/>
        <v>15</v>
      </c>
      <c r="AA393" s="146">
        <f t="shared" si="26"/>
        <v>6</v>
      </c>
    </row>
    <row r="394" spans="1:27" x14ac:dyDescent="0.3">
      <c r="A394" s="1" t="s">
        <v>399</v>
      </c>
      <c r="B394" s="139">
        <v>2167</v>
      </c>
      <c r="C394" s="139">
        <v>69</v>
      </c>
      <c r="D394" s="139">
        <v>0</v>
      </c>
      <c r="E394" s="139">
        <v>0</v>
      </c>
      <c r="F394" s="139">
        <v>0</v>
      </c>
      <c r="G394" s="139">
        <v>8</v>
      </c>
      <c r="H394" s="139">
        <v>0</v>
      </c>
      <c r="I394" s="139">
        <v>0</v>
      </c>
      <c r="J394" s="139">
        <v>0</v>
      </c>
      <c r="K394" s="139">
        <v>55</v>
      </c>
      <c r="L394" s="139"/>
      <c r="M394" s="155">
        <v>46</v>
      </c>
      <c r="N394" s="146">
        <f t="shared" si="29"/>
        <v>2299</v>
      </c>
      <c r="O394" s="146">
        <f>INDEX(LMI!$G$2:$G$441,MATCH(Race!$A394,LMI!$B$2:$B$441,0))</f>
        <v>2130</v>
      </c>
      <c r="P394" s="146">
        <f t="shared" si="28"/>
        <v>2008</v>
      </c>
      <c r="Q394" s="146">
        <f t="shared" si="28"/>
        <v>64</v>
      </c>
      <c r="R394" s="146">
        <f t="shared" si="28"/>
        <v>0</v>
      </c>
      <c r="S394" s="146">
        <f t="shared" si="28"/>
        <v>0</v>
      </c>
      <c r="T394" s="146">
        <f t="shared" si="28"/>
        <v>0</v>
      </c>
      <c r="U394" s="146">
        <f t="shared" si="27"/>
        <v>7</v>
      </c>
      <c r="V394" s="146">
        <f t="shared" si="27"/>
        <v>0</v>
      </c>
      <c r="W394" s="146">
        <f t="shared" si="27"/>
        <v>0</v>
      </c>
      <c r="X394" s="146">
        <f t="shared" si="27"/>
        <v>0</v>
      </c>
      <c r="Y394" s="146">
        <f t="shared" si="27"/>
        <v>51</v>
      </c>
      <c r="AA394" s="146">
        <f t="shared" si="26"/>
        <v>43</v>
      </c>
    </row>
    <row r="395" spans="1:27" x14ac:dyDescent="0.3">
      <c r="A395" s="1" t="s">
        <v>401</v>
      </c>
      <c r="B395" s="139">
        <v>45507</v>
      </c>
      <c r="C395" s="139">
        <v>2583</v>
      </c>
      <c r="D395" s="139">
        <v>897</v>
      </c>
      <c r="E395" s="139">
        <v>39</v>
      </c>
      <c r="F395" s="139">
        <v>0</v>
      </c>
      <c r="G395" s="139">
        <v>247</v>
      </c>
      <c r="H395" s="139">
        <v>0</v>
      </c>
      <c r="I395" s="139">
        <v>392</v>
      </c>
      <c r="J395" s="139">
        <v>637</v>
      </c>
      <c r="K395" s="139">
        <v>3283</v>
      </c>
      <c r="L395" s="139"/>
      <c r="M395" s="155">
        <v>4243</v>
      </c>
      <c r="N395" s="146">
        <f t="shared" si="29"/>
        <v>53585</v>
      </c>
      <c r="O395" s="146">
        <f>INDEX(LMI!$G$2:$G$441,MATCH(Race!$A395,LMI!$B$2:$B$441,0))</f>
        <v>41740</v>
      </c>
      <c r="P395" s="146">
        <f t="shared" si="28"/>
        <v>35448</v>
      </c>
      <c r="Q395" s="146">
        <f t="shared" si="28"/>
        <v>2012</v>
      </c>
      <c r="R395" s="146">
        <f t="shared" si="28"/>
        <v>699</v>
      </c>
      <c r="S395" s="146">
        <f t="shared" si="28"/>
        <v>30</v>
      </c>
      <c r="T395" s="146">
        <f t="shared" si="28"/>
        <v>0</v>
      </c>
      <c r="U395" s="146">
        <f t="shared" si="27"/>
        <v>192</v>
      </c>
      <c r="V395" s="146">
        <f t="shared" si="27"/>
        <v>0</v>
      </c>
      <c r="W395" s="146">
        <f t="shared" si="27"/>
        <v>305</v>
      </c>
      <c r="X395" s="146">
        <f t="shared" si="27"/>
        <v>496</v>
      </c>
      <c r="Y395" s="146">
        <f t="shared" si="27"/>
        <v>2557</v>
      </c>
      <c r="AA395" s="146">
        <f t="shared" si="26"/>
        <v>3305</v>
      </c>
    </row>
    <row r="396" spans="1:27" x14ac:dyDescent="0.3">
      <c r="A396" s="1" t="s">
        <v>400</v>
      </c>
      <c r="B396" s="139">
        <v>9969</v>
      </c>
      <c r="C396" s="139">
        <v>3886</v>
      </c>
      <c r="D396" s="139">
        <v>140</v>
      </c>
      <c r="E396" s="139">
        <v>88</v>
      </c>
      <c r="F396" s="139">
        <v>11</v>
      </c>
      <c r="G396" s="139">
        <v>85</v>
      </c>
      <c r="H396" s="139">
        <v>0</v>
      </c>
      <c r="I396" s="139">
        <v>12</v>
      </c>
      <c r="J396" s="139">
        <v>242</v>
      </c>
      <c r="K396" s="139">
        <v>4552</v>
      </c>
      <c r="L396" s="139"/>
      <c r="M396" s="155">
        <v>4730</v>
      </c>
      <c r="N396" s="146">
        <f t="shared" si="29"/>
        <v>18985</v>
      </c>
      <c r="O396" s="146">
        <f>INDEX(LMI!$G$2:$G$441,MATCH(Race!$A396,LMI!$B$2:$B$441,0))</f>
        <v>16190</v>
      </c>
      <c r="P396" s="146">
        <f t="shared" si="28"/>
        <v>8501</v>
      </c>
      <c r="Q396" s="146">
        <f t="shared" si="28"/>
        <v>3314</v>
      </c>
      <c r="R396" s="146">
        <f t="shared" si="28"/>
        <v>119</v>
      </c>
      <c r="S396" s="146">
        <f t="shared" si="28"/>
        <v>75</v>
      </c>
      <c r="T396" s="146">
        <f t="shared" si="28"/>
        <v>9</v>
      </c>
      <c r="U396" s="146">
        <f t="shared" si="27"/>
        <v>72</v>
      </c>
      <c r="V396" s="146">
        <f t="shared" si="27"/>
        <v>0</v>
      </c>
      <c r="W396" s="146">
        <f t="shared" si="27"/>
        <v>10</v>
      </c>
      <c r="X396" s="146">
        <f t="shared" si="27"/>
        <v>206</v>
      </c>
      <c r="Y396" s="146">
        <f t="shared" si="27"/>
        <v>3882</v>
      </c>
      <c r="AA396" s="146">
        <f t="shared" si="26"/>
        <v>4034</v>
      </c>
    </row>
    <row r="397" spans="1:27" x14ac:dyDescent="0.3">
      <c r="A397" s="1" t="s">
        <v>375</v>
      </c>
      <c r="B397" s="139">
        <v>732</v>
      </c>
      <c r="C397" s="139">
        <v>25</v>
      </c>
      <c r="D397" s="139">
        <v>0</v>
      </c>
      <c r="E397" s="139">
        <v>0</v>
      </c>
      <c r="F397" s="139">
        <v>0</v>
      </c>
      <c r="G397" s="139">
        <v>10</v>
      </c>
      <c r="H397" s="139">
        <v>0</v>
      </c>
      <c r="I397" s="139">
        <v>3</v>
      </c>
      <c r="J397" s="139">
        <v>5</v>
      </c>
      <c r="K397" s="139">
        <v>13</v>
      </c>
      <c r="L397" s="139"/>
      <c r="M397" s="155">
        <v>7</v>
      </c>
      <c r="N397" s="146">
        <f t="shared" si="29"/>
        <v>788</v>
      </c>
      <c r="O397" s="146">
        <f>INDEX(LMI!$G$2:$G$441,MATCH(Race!$A397,LMI!$B$2:$B$441,0))</f>
        <v>905</v>
      </c>
      <c r="P397" s="146">
        <f t="shared" si="28"/>
        <v>841</v>
      </c>
      <c r="Q397" s="146">
        <f t="shared" si="28"/>
        <v>29</v>
      </c>
      <c r="R397" s="146">
        <f t="shared" si="28"/>
        <v>0</v>
      </c>
      <c r="S397" s="146">
        <f t="shared" si="28"/>
        <v>0</v>
      </c>
      <c r="T397" s="146">
        <f t="shared" si="28"/>
        <v>0</v>
      </c>
      <c r="U397" s="146">
        <f t="shared" si="27"/>
        <v>11</v>
      </c>
      <c r="V397" s="146">
        <f t="shared" si="27"/>
        <v>0</v>
      </c>
      <c r="W397" s="146">
        <f t="shared" si="27"/>
        <v>3</v>
      </c>
      <c r="X397" s="146">
        <f t="shared" si="27"/>
        <v>6</v>
      </c>
      <c r="Y397" s="146">
        <f t="shared" si="27"/>
        <v>15</v>
      </c>
      <c r="AA397" s="146">
        <f t="shared" si="26"/>
        <v>8</v>
      </c>
    </row>
    <row r="398" spans="1:27" x14ac:dyDescent="0.3">
      <c r="A398" s="1" t="s">
        <v>402</v>
      </c>
      <c r="B398" s="139">
        <v>185</v>
      </c>
      <c r="C398" s="139">
        <v>302</v>
      </c>
      <c r="D398" s="139">
        <v>0</v>
      </c>
      <c r="E398" s="139">
        <v>0</v>
      </c>
      <c r="F398" s="139">
        <v>0</v>
      </c>
      <c r="G398" s="139">
        <v>7</v>
      </c>
      <c r="H398" s="139">
        <v>0</v>
      </c>
      <c r="I398" s="139">
        <v>0</v>
      </c>
      <c r="J398" s="139">
        <v>0</v>
      </c>
      <c r="K398" s="139">
        <v>0</v>
      </c>
      <c r="L398" s="139"/>
      <c r="M398" s="155">
        <v>0</v>
      </c>
      <c r="N398" s="146">
        <f t="shared" si="29"/>
        <v>494</v>
      </c>
      <c r="O398" s="146">
        <f>INDEX(LMI!$G$2:$G$441,MATCH(Race!$A398,LMI!$B$2:$B$441,0))</f>
        <v>545</v>
      </c>
      <c r="P398" s="146">
        <f t="shared" si="28"/>
        <v>204</v>
      </c>
      <c r="Q398" s="146">
        <f t="shared" si="28"/>
        <v>333</v>
      </c>
      <c r="R398" s="146">
        <f t="shared" si="28"/>
        <v>0</v>
      </c>
      <c r="S398" s="146">
        <f t="shared" si="28"/>
        <v>0</v>
      </c>
      <c r="T398" s="146">
        <f t="shared" si="28"/>
        <v>0</v>
      </c>
      <c r="U398" s="146">
        <f t="shared" si="27"/>
        <v>8</v>
      </c>
      <c r="V398" s="146">
        <f t="shared" si="27"/>
        <v>0</v>
      </c>
      <c r="W398" s="146">
        <f t="shared" si="27"/>
        <v>0</v>
      </c>
      <c r="X398" s="146">
        <f t="shared" si="27"/>
        <v>0</v>
      </c>
      <c r="Y398" s="146">
        <f t="shared" si="27"/>
        <v>0</v>
      </c>
      <c r="AA398" s="146">
        <f t="shared" si="26"/>
        <v>0</v>
      </c>
    </row>
    <row r="399" spans="1:27" x14ac:dyDescent="0.3">
      <c r="A399" s="1" t="s">
        <v>403</v>
      </c>
      <c r="B399" s="139">
        <v>325</v>
      </c>
      <c r="C399" s="139">
        <v>0</v>
      </c>
      <c r="D399" s="139">
        <v>0</v>
      </c>
      <c r="E399" s="139">
        <v>0</v>
      </c>
      <c r="F399" s="139">
        <v>0</v>
      </c>
      <c r="G399" s="139">
        <v>0</v>
      </c>
      <c r="H399" s="139">
        <v>0</v>
      </c>
      <c r="I399" s="139">
        <v>0</v>
      </c>
      <c r="J399" s="139">
        <v>0</v>
      </c>
      <c r="K399" s="139">
        <v>0</v>
      </c>
      <c r="L399" s="139"/>
      <c r="M399" s="155">
        <v>0</v>
      </c>
      <c r="N399" s="146">
        <f t="shared" si="29"/>
        <v>325</v>
      </c>
      <c r="O399" s="146">
        <f>INDEX(LMI!$G$2:$G$441,MATCH(Race!$A399,LMI!$B$2:$B$441,0))</f>
        <v>390</v>
      </c>
      <c r="P399" s="146">
        <f t="shared" si="28"/>
        <v>390</v>
      </c>
      <c r="Q399" s="146">
        <f t="shared" si="28"/>
        <v>0</v>
      </c>
      <c r="R399" s="146">
        <f t="shared" si="28"/>
        <v>0</v>
      </c>
      <c r="S399" s="146">
        <f t="shared" si="28"/>
        <v>0</v>
      </c>
      <c r="T399" s="146">
        <f t="shared" si="28"/>
        <v>0</v>
      </c>
      <c r="U399" s="146">
        <f t="shared" si="27"/>
        <v>0</v>
      </c>
      <c r="V399" s="146">
        <f t="shared" si="27"/>
        <v>0</v>
      </c>
      <c r="W399" s="146">
        <f t="shared" si="27"/>
        <v>0</v>
      </c>
      <c r="X399" s="146">
        <f t="shared" si="27"/>
        <v>0</v>
      </c>
      <c r="Y399" s="146">
        <f t="shared" si="27"/>
        <v>0</v>
      </c>
      <c r="AA399" s="146">
        <f t="shared" si="26"/>
        <v>0</v>
      </c>
    </row>
    <row r="400" spans="1:27" x14ac:dyDescent="0.3">
      <c r="A400" s="1" t="s">
        <v>404</v>
      </c>
      <c r="B400" s="139">
        <v>764</v>
      </c>
      <c r="C400" s="139">
        <v>0</v>
      </c>
      <c r="D400" s="139">
        <v>0</v>
      </c>
      <c r="E400" s="139">
        <v>0</v>
      </c>
      <c r="F400" s="139">
        <v>0</v>
      </c>
      <c r="G400" s="139">
        <v>21</v>
      </c>
      <c r="H400" s="139">
        <v>0</v>
      </c>
      <c r="I400" s="139">
        <v>0</v>
      </c>
      <c r="J400" s="139">
        <v>0</v>
      </c>
      <c r="K400" s="139">
        <v>0</v>
      </c>
      <c r="L400" s="139"/>
      <c r="M400" s="155">
        <v>0</v>
      </c>
      <c r="N400" s="146">
        <f t="shared" si="29"/>
        <v>785</v>
      </c>
      <c r="O400" s="146">
        <f>INDEX(LMI!$G$2:$G$441,MATCH(Race!$A400,LMI!$B$2:$B$441,0))</f>
        <v>600</v>
      </c>
      <c r="P400" s="146">
        <f t="shared" si="28"/>
        <v>584</v>
      </c>
      <c r="Q400" s="146">
        <f t="shared" si="28"/>
        <v>0</v>
      </c>
      <c r="R400" s="146">
        <f t="shared" si="28"/>
        <v>0</v>
      </c>
      <c r="S400" s="146">
        <f t="shared" si="28"/>
        <v>0</v>
      </c>
      <c r="T400" s="146">
        <f t="shared" si="28"/>
        <v>0</v>
      </c>
      <c r="U400" s="146">
        <f t="shared" si="27"/>
        <v>16</v>
      </c>
      <c r="V400" s="146">
        <f t="shared" si="27"/>
        <v>0</v>
      </c>
      <c r="W400" s="146">
        <f t="shared" si="27"/>
        <v>0</v>
      </c>
      <c r="X400" s="146">
        <f t="shared" si="27"/>
        <v>0</v>
      </c>
      <c r="Y400" s="146">
        <f t="shared" si="27"/>
        <v>0</v>
      </c>
      <c r="AA400" s="146">
        <f t="shared" si="26"/>
        <v>0</v>
      </c>
    </row>
    <row r="401" spans="1:27" x14ac:dyDescent="0.3">
      <c r="A401" s="1" t="s">
        <v>405</v>
      </c>
      <c r="B401" s="139">
        <v>1992</v>
      </c>
      <c r="C401" s="139">
        <v>31</v>
      </c>
      <c r="D401" s="139">
        <v>26</v>
      </c>
      <c r="E401" s="139">
        <v>0</v>
      </c>
      <c r="F401" s="139">
        <v>0</v>
      </c>
      <c r="G401" s="139">
        <v>68</v>
      </c>
      <c r="H401" s="139">
        <v>0</v>
      </c>
      <c r="I401" s="139">
        <v>0</v>
      </c>
      <c r="J401" s="139">
        <v>7</v>
      </c>
      <c r="K401" s="139">
        <v>122</v>
      </c>
      <c r="L401" s="139"/>
      <c r="M401" s="155">
        <v>100</v>
      </c>
      <c r="N401" s="146">
        <f t="shared" si="29"/>
        <v>2246</v>
      </c>
      <c r="O401" s="146">
        <f>INDEX(LMI!$G$2:$G$441,MATCH(Race!$A401,LMI!$B$2:$B$441,0))</f>
        <v>2305</v>
      </c>
      <c r="P401" s="146">
        <f t="shared" si="28"/>
        <v>2044</v>
      </c>
      <c r="Q401" s="146">
        <f t="shared" si="28"/>
        <v>32</v>
      </c>
      <c r="R401" s="146">
        <f t="shared" si="28"/>
        <v>27</v>
      </c>
      <c r="S401" s="146">
        <f t="shared" si="28"/>
        <v>0</v>
      </c>
      <c r="T401" s="146">
        <f t="shared" si="28"/>
        <v>0</v>
      </c>
      <c r="U401" s="146">
        <f t="shared" si="27"/>
        <v>70</v>
      </c>
      <c r="V401" s="146">
        <f t="shared" si="27"/>
        <v>0</v>
      </c>
      <c r="W401" s="146">
        <f t="shared" si="27"/>
        <v>0</v>
      </c>
      <c r="X401" s="146">
        <f t="shared" si="27"/>
        <v>7</v>
      </c>
      <c r="Y401" s="146">
        <f t="shared" si="27"/>
        <v>125</v>
      </c>
      <c r="AA401" s="146">
        <f t="shared" si="26"/>
        <v>103</v>
      </c>
    </row>
    <row r="402" spans="1:27" x14ac:dyDescent="0.3">
      <c r="A402" s="1" t="s">
        <v>406</v>
      </c>
      <c r="B402" s="139">
        <v>5413</v>
      </c>
      <c r="C402" s="139">
        <v>346</v>
      </c>
      <c r="D402" s="139">
        <v>0</v>
      </c>
      <c r="E402" s="139">
        <v>15</v>
      </c>
      <c r="F402" s="139">
        <v>0</v>
      </c>
      <c r="G402" s="139">
        <v>118</v>
      </c>
      <c r="H402" s="139">
        <v>0</v>
      </c>
      <c r="I402" s="139">
        <v>25</v>
      </c>
      <c r="J402" s="139">
        <v>106</v>
      </c>
      <c r="K402" s="139">
        <v>439</v>
      </c>
      <c r="L402" s="139"/>
      <c r="M402" s="155">
        <v>422</v>
      </c>
      <c r="N402" s="146">
        <f t="shared" si="29"/>
        <v>6462</v>
      </c>
      <c r="O402" s="146">
        <f>INDEX(LMI!$G$2:$G$441,MATCH(Race!$A402,LMI!$B$2:$B$441,0))</f>
        <v>5700</v>
      </c>
      <c r="P402" s="146">
        <f t="shared" si="28"/>
        <v>4775</v>
      </c>
      <c r="Q402" s="146">
        <f t="shared" si="28"/>
        <v>305</v>
      </c>
      <c r="R402" s="146">
        <f t="shared" si="28"/>
        <v>0</v>
      </c>
      <c r="S402" s="146">
        <f t="shared" si="28"/>
        <v>13</v>
      </c>
      <c r="T402" s="146">
        <f t="shared" si="28"/>
        <v>0</v>
      </c>
      <c r="U402" s="146">
        <f t="shared" si="27"/>
        <v>104</v>
      </c>
      <c r="V402" s="146">
        <f t="shared" si="27"/>
        <v>0</v>
      </c>
      <c r="W402" s="146">
        <f t="shared" si="27"/>
        <v>22</v>
      </c>
      <c r="X402" s="146">
        <f t="shared" si="27"/>
        <v>94</v>
      </c>
      <c r="Y402" s="146">
        <f t="shared" si="27"/>
        <v>387</v>
      </c>
      <c r="AA402" s="146">
        <f t="shared" ref="AA402:AA441" si="30">ROUND(($O402/$N402)*M402,0)</f>
        <v>372</v>
      </c>
    </row>
    <row r="403" spans="1:27" x14ac:dyDescent="0.3">
      <c r="A403" s="1" t="s">
        <v>407</v>
      </c>
      <c r="B403" s="139">
        <v>2750</v>
      </c>
      <c r="C403" s="139">
        <v>29</v>
      </c>
      <c r="D403" s="139">
        <v>0</v>
      </c>
      <c r="E403" s="139">
        <v>1</v>
      </c>
      <c r="F403" s="139">
        <v>0</v>
      </c>
      <c r="G403" s="139">
        <v>35</v>
      </c>
      <c r="H403" s="139">
        <v>0</v>
      </c>
      <c r="I403" s="139">
        <v>0</v>
      </c>
      <c r="J403" s="139">
        <v>3</v>
      </c>
      <c r="K403" s="139">
        <v>46</v>
      </c>
      <c r="L403" s="139"/>
      <c r="M403" s="155">
        <v>11</v>
      </c>
      <c r="N403" s="146">
        <f t="shared" si="29"/>
        <v>2864</v>
      </c>
      <c r="O403" s="146">
        <f>INDEX(LMI!$G$2:$G$441,MATCH(Race!$A403,LMI!$B$2:$B$441,0))</f>
        <v>2225</v>
      </c>
      <c r="P403" s="146">
        <f t="shared" si="28"/>
        <v>2136</v>
      </c>
      <c r="Q403" s="146">
        <f t="shared" si="28"/>
        <v>23</v>
      </c>
      <c r="R403" s="146">
        <f t="shared" si="28"/>
        <v>0</v>
      </c>
      <c r="S403" s="146">
        <f t="shared" si="28"/>
        <v>1</v>
      </c>
      <c r="T403" s="146">
        <f t="shared" si="28"/>
        <v>0</v>
      </c>
      <c r="U403" s="146">
        <f t="shared" si="27"/>
        <v>27</v>
      </c>
      <c r="V403" s="146">
        <f t="shared" si="27"/>
        <v>0</v>
      </c>
      <c r="W403" s="146">
        <f t="shared" si="27"/>
        <v>0</v>
      </c>
      <c r="X403" s="146">
        <f t="shared" si="27"/>
        <v>2</v>
      </c>
      <c r="Y403" s="146">
        <f t="shared" si="27"/>
        <v>36</v>
      </c>
      <c r="AA403" s="146">
        <f t="shared" si="30"/>
        <v>9</v>
      </c>
    </row>
    <row r="404" spans="1:27" x14ac:dyDescent="0.3">
      <c r="A404" s="1" t="s">
        <v>408</v>
      </c>
      <c r="B404" s="139">
        <v>1026</v>
      </c>
      <c r="C404" s="139">
        <v>0</v>
      </c>
      <c r="D404" s="139">
        <v>0</v>
      </c>
      <c r="E404" s="139">
        <v>4</v>
      </c>
      <c r="F404" s="139">
        <v>0</v>
      </c>
      <c r="G404" s="139">
        <v>20</v>
      </c>
      <c r="H404" s="139">
        <v>0</v>
      </c>
      <c r="I404" s="139">
        <v>0</v>
      </c>
      <c r="J404" s="139">
        <v>0</v>
      </c>
      <c r="K404" s="139">
        <v>74</v>
      </c>
      <c r="L404" s="139"/>
      <c r="M404" s="155">
        <v>40</v>
      </c>
      <c r="N404" s="146">
        <f t="shared" si="29"/>
        <v>1124</v>
      </c>
      <c r="O404" s="146">
        <f>INDEX(LMI!$G$2:$G$441,MATCH(Race!$A404,LMI!$B$2:$B$441,0))</f>
        <v>1250</v>
      </c>
      <c r="P404" s="146">
        <f t="shared" si="28"/>
        <v>1141</v>
      </c>
      <c r="Q404" s="146">
        <f t="shared" si="28"/>
        <v>0</v>
      </c>
      <c r="R404" s="146">
        <f t="shared" si="28"/>
        <v>0</v>
      </c>
      <c r="S404" s="146">
        <f t="shared" si="28"/>
        <v>4</v>
      </c>
      <c r="T404" s="146">
        <f t="shared" si="28"/>
        <v>0</v>
      </c>
      <c r="U404" s="146">
        <f t="shared" si="27"/>
        <v>22</v>
      </c>
      <c r="V404" s="146">
        <f t="shared" si="27"/>
        <v>0</v>
      </c>
      <c r="W404" s="146">
        <f t="shared" si="27"/>
        <v>0</v>
      </c>
      <c r="X404" s="146">
        <f t="shared" si="27"/>
        <v>0</v>
      </c>
      <c r="Y404" s="146">
        <f t="shared" si="27"/>
        <v>82</v>
      </c>
      <c r="AA404" s="146">
        <f t="shared" si="30"/>
        <v>44</v>
      </c>
    </row>
    <row r="405" spans="1:27" x14ac:dyDescent="0.3">
      <c r="A405" s="1" t="s">
        <v>409</v>
      </c>
      <c r="B405" s="139">
        <v>1409</v>
      </c>
      <c r="C405" s="139">
        <v>10</v>
      </c>
      <c r="D405" s="139">
        <v>0</v>
      </c>
      <c r="E405" s="139">
        <v>4</v>
      </c>
      <c r="F405" s="139">
        <v>0</v>
      </c>
      <c r="G405" s="139">
        <v>40</v>
      </c>
      <c r="H405" s="139">
        <v>0</v>
      </c>
      <c r="I405" s="139">
        <v>0</v>
      </c>
      <c r="J405" s="139">
        <v>37</v>
      </c>
      <c r="K405" s="139">
        <v>46</v>
      </c>
      <c r="L405" s="139"/>
      <c r="M405" s="155">
        <v>81</v>
      </c>
      <c r="N405" s="146">
        <f t="shared" si="29"/>
        <v>1546</v>
      </c>
      <c r="O405" s="146">
        <f>INDEX(LMI!$G$2:$G$441,MATCH(Race!$A405,LMI!$B$2:$B$441,0))</f>
        <v>1280</v>
      </c>
      <c r="P405" s="146">
        <f t="shared" si="28"/>
        <v>1167</v>
      </c>
      <c r="Q405" s="146">
        <f t="shared" si="28"/>
        <v>8</v>
      </c>
      <c r="R405" s="146">
        <f t="shared" si="28"/>
        <v>0</v>
      </c>
      <c r="S405" s="146">
        <f t="shared" si="28"/>
        <v>3</v>
      </c>
      <c r="T405" s="146">
        <f t="shared" si="28"/>
        <v>0</v>
      </c>
      <c r="U405" s="146">
        <f t="shared" si="27"/>
        <v>33</v>
      </c>
      <c r="V405" s="146">
        <f t="shared" si="27"/>
        <v>0</v>
      </c>
      <c r="W405" s="146">
        <f t="shared" si="27"/>
        <v>0</v>
      </c>
      <c r="X405" s="146">
        <f t="shared" si="27"/>
        <v>31</v>
      </c>
      <c r="Y405" s="146">
        <f t="shared" si="27"/>
        <v>38</v>
      </c>
      <c r="AA405" s="146">
        <f t="shared" si="30"/>
        <v>67</v>
      </c>
    </row>
    <row r="406" spans="1:27" x14ac:dyDescent="0.3">
      <c r="A406" s="1" t="s">
        <v>410</v>
      </c>
      <c r="B406" s="139">
        <v>6402</v>
      </c>
      <c r="C406" s="139">
        <v>14</v>
      </c>
      <c r="D406" s="139">
        <v>322</v>
      </c>
      <c r="E406" s="139">
        <v>0</v>
      </c>
      <c r="F406" s="139">
        <v>0</v>
      </c>
      <c r="G406" s="139">
        <v>51</v>
      </c>
      <c r="H406" s="139">
        <v>0</v>
      </c>
      <c r="I406" s="139">
        <v>28</v>
      </c>
      <c r="J406" s="139">
        <v>544</v>
      </c>
      <c r="K406" s="139">
        <v>494</v>
      </c>
      <c r="L406" s="139"/>
      <c r="M406" s="155">
        <v>314</v>
      </c>
      <c r="N406" s="146">
        <f t="shared" si="29"/>
        <v>7855</v>
      </c>
      <c r="O406" s="146">
        <f>INDEX(LMI!$G$2:$G$441,MATCH(Race!$A406,LMI!$B$2:$B$441,0))</f>
        <v>6115</v>
      </c>
      <c r="P406" s="146">
        <f t="shared" si="28"/>
        <v>4984</v>
      </c>
      <c r="Q406" s="146">
        <f t="shared" si="28"/>
        <v>11</v>
      </c>
      <c r="R406" s="146">
        <f t="shared" si="28"/>
        <v>251</v>
      </c>
      <c r="S406" s="146">
        <f t="shared" si="28"/>
        <v>0</v>
      </c>
      <c r="T406" s="146">
        <f t="shared" si="28"/>
        <v>0</v>
      </c>
      <c r="U406" s="146">
        <f t="shared" si="27"/>
        <v>40</v>
      </c>
      <c r="V406" s="146">
        <f t="shared" si="27"/>
        <v>0</v>
      </c>
      <c r="W406" s="146">
        <f t="shared" si="27"/>
        <v>22</v>
      </c>
      <c r="X406" s="146">
        <f t="shared" si="27"/>
        <v>423</v>
      </c>
      <c r="Y406" s="146">
        <f t="shared" si="27"/>
        <v>385</v>
      </c>
      <c r="AA406" s="146">
        <f t="shared" si="30"/>
        <v>244</v>
      </c>
    </row>
    <row r="407" spans="1:27" x14ac:dyDescent="0.3">
      <c r="A407" s="1" t="s">
        <v>411</v>
      </c>
      <c r="B407" s="139">
        <v>1321</v>
      </c>
      <c r="C407" s="139">
        <v>454</v>
      </c>
      <c r="D407" s="139">
        <v>14</v>
      </c>
      <c r="E407" s="139">
        <v>0</v>
      </c>
      <c r="F407" s="139">
        <v>0</v>
      </c>
      <c r="G407" s="139">
        <v>18</v>
      </c>
      <c r="H407" s="139">
        <v>0</v>
      </c>
      <c r="I407" s="139">
        <v>0</v>
      </c>
      <c r="J407" s="139">
        <v>17</v>
      </c>
      <c r="K407" s="139">
        <v>141</v>
      </c>
      <c r="L407" s="139"/>
      <c r="M407" s="155">
        <v>112</v>
      </c>
      <c r="N407" s="146">
        <f t="shared" si="29"/>
        <v>1965</v>
      </c>
      <c r="O407" s="146">
        <f>INDEX(LMI!$G$2:$G$441,MATCH(Race!$A407,LMI!$B$2:$B$441,0))</f>
        <v>1625</v>
      </c>
      <c r="P407" s="146">
        <f t="shared" si="28"/>
        <v>1092</v>
      </c>
      <c r="Q407" s="146">
        <f t="shared" si="28"/>
        <v>375</v>
      </c>
      <c r="R407" s="146">
        <f t="shared" si="28"/>
        <v>12</v>
      </c>
      <c r="S407" s="146">
        <f t="shared" si="28"/>
        <v>0</v>
      </c>
      <c r="T407" s="146">
        <f t="shared" si="28"/>
        <v>0</v>
      </c>
      <c r="U407" s="146">
        <f t="shared" si="27"/>
        <v>15</v>
      </c>
      <c r="V407" s="146">
        <f t="shared" si="27"/>
        <v>0</v>
      </c>
      <c r="W407" s="146">
        <f t="shared" si="27"/>
        <v>0</v>
      </c>
      <c r="X407" s="146">
        <f t="shared" si="27"/>
        <v>14</v>
      </c>
      <c r="Y407" s="146">
        <f t="shared" si="27"/>
        <v>117</v>
      </c>
      <c r="AA407" s="146">
        <f t="shared" si="30"/>
        <v>93</v>
      </c>
    </row>
    <row r="408" spans="1:27" x14ac:dyDescent="0.3">
      <c r="A408" s="1" t="s">
        <v>412</v>
      </c>
      <c r="B408" s="139">
        <v>2169</v>
      </c>
      <c r="C408" s="139">
        <v>1062</v>
      </c>
      <c r="D408" s="139">
        <v>17</v>
      </c>
      <c r="E408" s="139">
        <v>67</v>
      </c>
      <c r="F408" s="139">
        <v>18</v>
      </c>
      <c r="G408" s="139">
        <v>116</v>
      </c>
      <c r="H408" s="139">
        <v>0</v>
      </c>
      <c r="I408" s="139">
        <v>0</v>
      </c>
      <c r="J408" s="139">
        <v>83</v>
      </c>
      <c r="K408" s="139">
        <v>155</v>
      </c>
      <c r="L408" s="139"/>
      <c r="M408" s="155">
        <v>171</v>
      </c>
      <c r="N408" s="146">
        <f t="shared" si="29"/>
        <v>3687</v>
      </c>
      <c r="O408" s="146">
        <f>INDEX(LMI!$G$2:$G$441,MATCH(Race!$A408,LMI!$B$2:$B$441,0))</f>
        <v>1505</v>
      </c>
      <c r="P408" s="146">
        <f t="shared" si="28"/>
        <v>885</v>
      </c>
      <c r="Q408" s="146">
        <f t="shared" si="28"/>
        <v>433</v>
      </c>
      <c r="R408" s="146">
        <f t="shared" si="28"/>
        <v>7</v>
      </c>
      <c r="S408" s="146">
        <f t="shared" si="28"/>
        <v>27</v>
      </c>
      <c r="T408" s="146">
        <f t="shared" si="28"/>
        <v>7</v>
      </c>
      <c r="U408" s="146">
        <f t="shared" si="27"/>
        <v>47</v>
      </c>
      <c r="V408" s="146">
        <f t="shared" si="27"/>
        <v>0</v>
      </c>
      <c r="W408" s="146">
        <f t="shared" si="27"/>
        <v>0</v>
      </c>
      <c r="X408" s="146">
        <f t="shared" si="27"/>
        <v>34</v>
      </c>
      <c r="Y408" s="146">
        <f t="shared" si="27"/>
        <v>63</v>
      </c>
      <c r="AA408" s="146">
        <f t="shared" si="30"/>
        <v>70</v>
      </c>
    </row>
    <row r="409" spans="1:27" x14ac:dyDescent="0.3">
      <c r="A409" s="1" t="s">
        <v>413</v>
      </c>
      <c r="B409" s="139">
        <v>191</v>
      </c>
      <c r="C409" s="139">
        <v>94</v>
      </c>
      <c r="D409" s="139">
        <v>0</v>
      </c>
      <c r="E409" s="139">
        <v>0</v>
      </c>
      <c r="F409" s="139">
        <v>0</v>
      </c>
      <c r="G409" s="139">
        <v>0</v>
      </c>
      <c r="H409" s="139">
        <v>0</v>
      </c>
      <c r="I409" s="139">
        <v>0</v>
      </c>
      <c r="J409" s="139">
        <v>9</v>
      </c>
      <c r="K409" s="139">
        <v>0</v>
      </c>
      <c r="L409" s="139"/>
      <c r="M409" s="155">
        <v>0</v>
      </c>
      <c r="N409" s="146">
        <f t="shared" si="29"/>
        <v>294</v>
      </c>
      <c r="O409" s="146">
        <f>INDEX(LMI!$G$2:$G$441,MATCH(Race!$A409,LMI!$B$2:$B$441,0))</f>
        <v>455</v>
      </c>
      <c r="P409" s="146">
        <f t="shared" si="28"/>
        <v>296</v>
      </c>
      <c r="Q409" s="146">
        <f t="shared" si="28"/>
        <v>145</v>
      </c>
      <c r="R409" s="146">
        <f t="shared" si="28"/>
        <v>0</v>
      </c>
      <c r="S409" s="146">
        <f t="shared" si="28"/>
        <v>0</v>
      </c>
      <c r="T409" s="146">
        <f t="shared" si="28"/>
        <v>0</v>
      </c>
      <c r="U409" s="146">
        <f t="shared" si="27"/>
        <v>0</v>
      </c>
      <c r="V409" s="146">
        <f t="shared" si="27"/>
        <v>0</v>
      </c>
      <c r="W409" s="146">
        <f t="shared" si="27"/>
        <v>0</v>
      </c>
      <c r="X409" s="146">
        <f t="shared" si="27"/>
        <v>14</v>
      </c>
      <c r="Y409" s="146">
        <f t="shared" si="27"/>
        <v>0</v>
      </c>
      <c r="AA409" s="146">
        <f t="shared" si="30"/>
        <v>0</v>
      </c>
    </row>
    <row r="410" spans="1:27" x14ac:dyDescent="0.3">
      <c r="A410" s="1" t="s">
        <v>414</v>
      </c>
      <c r="B410" s="139">
        <v>532</v>
      </c>
      <c r="C410" s="139">
        <v>3</v>
      </c>
      <c r="D410" s="139">
        <v>6</v>
      </c>
      <c r="E410" s="139">
        <v>2</v>
      </c>
      <c r="F410" s="139">
        <v>0</v>
      </c>
      <c r="G410" s="139">
        <v>9</v>
      </c>
      <c r="H410" s="139">
        <v>0</v>
      </c>
      <c r="I410" s="139">
        <v>0</v>
      </c>
      <c r="J410" s="139">
        <v>18</v>
      </c>
      <c r="K410" s="139">
        <v>0</v>
      </c>
      <c r="L410" s="139"/>
      <c r="M410" s="155">
        <v>0</v>
      </c>
      <c r="N410" s="146">
        <f t="shared" si="29"/>
        <v>570</v>
      </c>
      <c r="O410" s="146">
        <f>INDEX(LMI!$G$2:$G$441,MATCH(Race!$A410,LMI!$B$2:$B$441,0))</f>
        <v>575</v>
      </c>
      <c r="P410" s="146">
        <f t="shared" si="28"/>
        <v>537</v>
      </c>
      <c r="Q410" s="146">
        <f t="shared" si="28"/>
        <v>3</v>
      </c>
      <c r="R410" s="146">
        <f t="shared" si="28"/>
        <v>6</v>
      </c>
      <c r="S410" s="146">
        <f t="shared" si="28"/>
        <v>2</v>
      </c>
      <c r="T410" s="146">
        <f t="shared" si="28"/>
        <v>0</v>
      </c>
      <c r="U410" s="146">
        <f t="shared" si="27"/>
        <v>9</v>
      </c>
      <c r="V410" s="146">
        <f t="shared" si="27"/>
        <v>0</v>
      </c>
      <c r="W410" s="146">
        <f t="shared" si="27"/>
        <v>0</v>
      </c>
      <c r="X410" s="146">
        <f t="shared" si="27"/>
        <v>18</v>
      </c>
      <c r="Y410" s="146">
        <f t="shared" si="27"/>
        <v>0</v>
      </c>
      <c r="AA410" s="146">
        <f t="shared" si="30"/>
        <v>0</v>
      </c>
    </row>
    <row r="411" spans="1:27" x14ac:dyDescent="0.3">
      <c r="A411" s="1" t="s">
        <v>415</v>
      </c>
      <c r="B411" s="139">
        <v>1823</v>
      </c>
      <c r="C411" s="139">
        <v>4</v>
      </c>
      <c r="D411" s="139">
        <v>0</v>
      </c>
      <c r="E411" s="139">
        <v>4</v>
      </c>
      <c r="F411" s="139">
        <v>0</v>
      </c>
      <c r="G411" s="139">
        <v>38</v>
      </c>
      <c r="H411" s="139">
        <v>0</v>
      </c>
      <c r="I411" s="139">
        <v>0</v>
      </c>
      <c r="J411" s="139">
        <v>2</v>
      </c>
      <c r="K411" s="139">
        <v>53</v>
      </c>
      <c r="L411" s="139"/>
      <c r="M411" s="155">
        <v>46</v>
      </c>
      <c r="N411" s="146">
        <f t="shared" si="29"/>
        <v>1924</v>
      </c>
      <c r="O411" s="146">
        <f>INDEX(LMI!$G$2:$G$441,MATCH(Race!$A411,LMI!$B$2:$B$441,0))</f>
        <v>1805</v>
      </c>
      <c r="P411" s="146">
        <f t="shared" si="28"/>
        <v>1710</v>
      </c>
      <c r="Q411" s="146">
        <f t="shared" si="28"/>
        <v>4</v>
      </c>
      <c r="R411" s="146">
        <f t="shared" si="28"/>
        <v>0</v>
      </c>
      <c r="S411" s="146">
        <f t="shared" si="28"/>
        <v>4</v>
      </c>
      <c r="T411" s="146">
        <f t="shared" si="28"/>
        <v>0</v>
      </c>
      <c r="U411" s="146">
        <f t="shared" si="27"/>
        <v>36</v>
      </c>
      <c r="V411" s="146">
        <f t="shared" si="27"/>
        <v>0</v>
      </c>
      <c r="W411" s="146">
        <f t="shared" si="27"/>
        <v>0</v>
      </c>
      <c r="X411" s="146">
        <f t="shared" si="27"/>
        <v>2</v>
      </c>
      <c r="Y411" s="146">
        <f t="shared" si="27"/>
        <v>50</v>
      </c>
      <c r="AA411" s="146">
        <f t="shared" si="30"/>
        <v>43</v>
      </c>
    </row>
    <row r="412" spans="1:27" x14ac:dyDescent="0.3">
      <c r="A412" s="1" t="s">
        <v>416</v>
      </c>
      <c r="B412" s="139">
        <v>2650</v>
      </c>
      <c r="C412" s="139">
        <v>1285</v>
      </c>
      <c r="D412" s="139">
        <v>0</v>
      </c>
      <c r="E412" s="139">
        <v>6</v>
      </c>
      <c r="F412" s="139">
        <v>0</v>
      </c>
      <c r="G412" s="139">
        <v>24</v>
      </c>
      <c r="H412" s="139">
        <v>0</v>
      </c>
      <c r="I412" s="139">
        <v>0</v>
      </c>
      <c r="J412" s="139">
        <v>105</v>
      </c>
      <c r="K412" s="139">
        <v>105</v>
      </c>
      <c r="L412" s="139"/>
      <c r="M412" s="155">
        <v>160</v>
      </c>
      <c r="N412" s="146">
        <f t="shared" si="29"/>
        <v>4175</v>
      </c>
      <c r="O412" s="146">
        <f>INDEX(LMI!$G$2:$G$441,MATCH(Race!$A412,LMI!$B$2:$B$441,0))</f>
        <v>3700</v>
      </c>
      <c r="P412" s="146">
        <f t="shared" si="28"/>
        <v>2349</v>
      </c>
      <c r="Q412" s="146">
        <f t="shared" si="28"/>
        <v>1139</v>
      </c>
      <c r="R412" s="146">
        <f t="shared" si="28"/>
        <v>0</v>
      </c>
      <c r="S412" s="146">
        <f t="shared" si="28"/>
        <v>5</v>
      </c>
      <c r="T412" s="146">
        <f t="shared" si="28"/>
        <v>0</v>
      </c>
      <c r="U412" s="146">
        <f t="shared" si="27"/>
        <v>21</v>
      </c>
      <c r="V412" s="146">
        <f t="shared" si="27"/>
        <v>0</v>
      </c>
      <c r="W412" s="146">
        <f t="shared" si="27"/>
        <v>0</v>
      </c>
      <c r="X412" s="146">
        <f t="shared" si="27"/>
        <v>93</v>
      </c>
      <c r="Y412" s="146">
        <f t="shared" si="27"/>
        <v>93</v>
      </c>
      <c r="AA412" s="146">
        <f t="shared" si="30"/>
        <v>142</v>
      </c>
    </row>
    <row r="413" spans="1:27" x14ac:dyDescent="0.3">
      <c r="A413" s="1" t="s">
        <v>417</v>
      </c>
      <c r="B413" s="139">
        <v>766</v>
      </c>
      <c r="C413" s="139">
        <v>87</v>
      </c>
      <c r="D413" s="139">
        <v>0</v>
      </c>
      <c r="E413" s="139">
        <v>3</v>
      </c>
      <c r="F413" s="139">
        <v>0</v>
      </c>
      <c r="G413" s="139">
        <v>14</v>
      </c>
      <c r="H413" s="139">
        <v>0</v>
      </c>
      <c r="I413" s="139">
        <v>0</v>
      </c>
      <c r="J413" s="139">
        <v>118</v>
      </c>
      <c r="K413" s="139">
        <v>30</v>
      </c>
      <c r="L413" s="139"/>
      <c r="M413" s="155">
        <v>21</v>
      </c>
      <c r="N413" s="146">
        <f t="shared" si="29"/>
        <v>1018</v>
      </c>
      <c r="O413" s="146">
        <f>INDEX(LMI!$G$2:$G$441,MATCH(Race!$A413,LMI!$B$2:$B$441,0))</f>
        <v>880</v>
      </c>
      <c r="P413" s="146">
        <f t="shared" si="28"/>
        <v>662</v>
      </c>
      <c r="Q413" s="146">
        <f t="shared" si="28"/>
        <v>75</v>
      </c>
      <c r="R413" s="146">
        <f t="shared" si="28"/>
        <v>0</v>
      </c>
      <c r="S413" s="146">
        <f t="shared" si="28"/>
        <v>3</v>
      </c>
      <c r="T413" s="146">
        <f t="shared" si="28"/>
        <v>0</v>
      </c>
      <c r="U413" s="146">
        <f t="shared" si="27"/>
        <v>12</v>
      </c>
      <c r="V413" s="146">
        <f t="shared" si="27"/>
        <v>0</v>
      </c>
      <c r="W413" s="146">
        <f t="shared" si="27"/>
        <v>0</v>
      </c>
      <c r="X413" s="146">
        <f t="shared" si="27"/>
        <v>102</v>
      </c>
      <c r="Y413" s="146">
        <f t="shared" si="27"/>
        <v>26</v>
      </c>
      <c r="AA413" s="146">
        <f t="shared" si="30"/>
        <v>18</v>
      </c>
    </row>
    <row r="414" spans="1:27" x14ac:dyDescent="0.3">
      <c r="A414" s="1" t="s">
        <v>418</v>
      </c>
      <c r="B414" s="139">
        <v>484</v>
      </c>
      <c r="C414" s="139">
        <v>14</v>
      </c>
      <c r="D414" s="139">
        <v>7</v>
      </c>
      <c r="E414" s="139">
        <v>0</v>
      </c>
      <c r="F414" s="139">
        <v>0</v>
      </c>
      <c r="G414" s="139">
        <v>0</v>
      </c>
      <c r="H414" s="139">
        <v>0</v>
      </c>
      <c r="I414" s="139">
        <v>0</v>
      </c>
      <c r="J414" s="139">
        <v>9</v>
      </c>
      <c r="K414" s="139">
        <v>44</v>
      </c>
      <c r="L414" s="139"/>
      <c r="M414" s="155">
        <v>0</v>
      </c>
      <c r="N414" s="146">
        <f t="shared" si="29"/>
        <v>558</v>
      </c>
      <c r="O414" s="146">
        <f>INDEX(LMI!$G$2:$G$441,MATCH(Race!$A414,LMI!$B$2:$B$441,0))</f>
        <v>780</v>
      </c>
      <c r="P414" s="146">
        <f t="shared" si="28"/>
        <v>677</v>
      </c>
      <c r="Q414" s="146">
        <f t="shared" si="28"/>
        <v>20</v>
      </c>
      <c r="R414" s="146">
        <f t="shared" si="28"/>
        <v>10</v>
      </c>
      <c r="S414" s="146">
        <f t="shared" si="28"/>
        <v>0</v>
      </c>
      <c r="T414" s="146">
        <f t="shared" si="28"/>
        <v>0</v>
      </c>
      <c r="U414" s="146">
        <f t="shared" si="27"/>
        <v>0</v>
      </c>
      <c r="V414" s="146">
        <f t="shared" si="27"/>
        <v>0</v>
      </c>
      <c r="W414" s="146">
        <f t="shared" si="27"/>
        <v>0</v>
      </c>
      <c r="X414" s="146">
        <f t="shared" si="27"/>
        <v>13</v>
      </c>
      <c r="Y414" s="146">
        <f t="shared" si="27"/>
        <v>62</v>
      </c>
      <c r="AA414" s="146">
        <f t="shared" si="30"/>
        <v>0</v>
      </c>
    </row>
    <row r="415" spans="1:27" x14ac:dyDescent="0.3">
      <c r="A415" s="1" t="s">
        <v>419</v>
      </c>
      <c r="B415" s="139">
        <v>1868</v>
      </c>
      <c r="C415" s="139">
        <v>9</v>
      </c>
      <c r="D415" s="139">
        <v>0</v>
      </c>
      <c r="E415" s="139">
        <v>0</v>
      </c>
      <c r="F415" s="139">
        <v>0</v>
      </c>
      <c r="G415" s="139">
        <v>6</v>
      </c>
      <c r="H415" s="139">
        <v>0</v>
      </c>
      <c r="I415" s="139">
        <v>12</v>
      </c>
      <c r="J415" s="139">
        <v>17</v>
      </c>
      <c r="K415" s="139">
        <v>3</v>
      </c>
      <c r="L415" s="139"/>
      <c r="M415" s="155">
        <v>18</v>
      </c>
      <c r="N415" s="146">
        <f t="shared" si="29"/>
        <v>1915</v>
      </c>
      <c r="O415" s="146">
        <f>INDEX(LMI!$G$2:$G$441,MATCH(Race!$A415,LMI!$B$2:$B$441,0))</f>
        <v>1830</v>
      </c>
      <c r="P415" s="146">
        <f t="shared" si="28"/>
        <v>1785</v>
      </c>
      <c r="Q415" s="146">
        <f t="shared" si="28"/>
        <v>9</v>
      </c>
      <c r="R415" s="146">
        <f t="shared" si="28"/>
        <v>0</v>
      </c>
      <c r="S415" s="146">
        <f t="shared" si="28"/>
        <v>0</v>
      </c>
      <c r="T415" s="146">
        <f t="shared" si="28"/>
        <v>0</v>
      </c>
      <c r="U415" s="146">
        <f t="shared" si="27"/>
        <v>6</v>
      </c>
      <c r="V415" s="146">
        <f t="shared" si="27"/>
        <v>0</v>
      </c>
      <c r="W415" s="146">
        <f t="shared" si="27"/>
        <v>11</v>
      </c>
      <c r="X415" s="146">
        <f t="shared" si="27"/>
        <v>16</v>
      </c>
      <c r="Y415" s="146">
        <f t="shared" si="27"/>
        <v>3</v>
      </c>
      <c r="AA415" s="146">
        <f t="shared" si="30"/>
        <v>17</v>
      </c>
    </row>
    <row r="416" spans="1:27" x14ac:dyDescent="0.3">
      <c r="A416" s="1" t="s">
        <v>420</v>
      </c>
      <c r="B416" s="139">
        <v>17657</v>
      </c>
      <c r="C416" s="139">
        <v>1336</v>
      </c>
      <c r="D416" s="139">
        <v>256</v>
      </c>
      <c r="E416" s="139">
        <v>3</v>
      </c>
      <c r="F416" s="139">
        <v>0</v>
      </c>
      <c r="G416" s="139">
        <v>164</v>
      </c>
      <c r="H416" s="139">
        <v>0</v>
      </c>
      <c r="I416" s="139">
        <v>27</v>
      </c>
      <c r="J416" s="139">
        <v>209</v>
      </c>
      <c r="K416" s="139">
        <v>1020</v>
      </c>
      <c r="L416" s="139"/>
      <c r="M416" s="155">
        <v>1156</v>
      </c>
      <c r="N416" s="146">
        <f t="shared" si="29"/>
        <v>20672</v>
      </c>
      <c r="O416" s="146">
        <f>INDEX(LMI!$G$2:$G$441,MATCH(Race!$A416,LMI!$B$2:$B$441,0))</f>
        <v>19785</v>
      </c>
      <c r="P416" s="146">
        <f t="shared" si="28"/>
        <v>16899</v>
      </c>
      <c r="Q416" s="146">
        <f t="shared" si="28"/>
        <v>1279</v>
      </c>
      <c r="R416" s="146">
        <f t="shared" si="28"/>
        <v>245</v>
      </c>
      <c r="S416" s="146">
        <f t="shared" si="28"/>
        <v>3</v>
      </c>
      <c r="T416" s="146">
        <f t="shared" si="28"/>
        <v>0</v>
      </c>
      <c r="U416" s="146">
        <f t="shared" si="27"/>
        <v>157</v>
      </c>
      <c r="V416" s="146">
        <f t="shared" si="27"/>
        <v>0</v>
      </c>
      <c r="W416" s="146">
        <f t="shared" si="27"/>
        <v>26</v>
      </c>
      <c r="X416" s="146">
        <f t="shared" si="27"/>
        <v>200</v>
      </c>
      <c r="Y416" s="146">
        <f t="shared" si="27"/>
        <v>976</v>
      </c>
      <c r="AA416" s="146">
        <f t="shared" si="30"/>
        <v>1106</v>
      </c>
    </row>
    <row r="417" spans="1:27" x14ac:dyDescent="0.3">
      <c r="A417" s="1" t="s">
        <v>421</v>
      </c>
      <c r="B417" s="139">
        <v>2847</v>
      </c>
      <c r="C417" s="139">
        <v>255</v>
      </c>
      <c r="D417" s="139">
        <v>18</v>
      </c>
      <c r="E417" s="139">
        <v>18</v>
      </c>
      <c r="F417" s="139">
        <v>0</v>
      </c>
      <c r="G417" s="139">
        <v>31</v>
      </c>
      <c r="H417" s="139">
        <v>0</v>
      </c>
      <c r="I417" s="139">
        <v>9</v>
      </c>
      <c r="J417" s="139">
        <v>37</v>
      </c>
      <c r="K417" s="139">
        <v>89</v>
      </c>
      <c r="L417" s="139"/>
      <c r="M417" s="155">
        <v>224</v>
      </c>
      <c r="N417" s="146">
        <f t="shared" si="29"/>
        <v>3304</v>
      </c>
      <c r="O417" s="146">
        <f>INDEX(LMI!$G$2:$G$441,MATCH(Race!$A417,LMI!$B$2:$B$441,0))</f>
        <v>1655</v>
      </c>
      <c r="P417" s="146">
        <f t="shared" si="28"/>
        <v>1426</v>
      </c>
      <c r="Q417" s="146">
        <f t="shared" si="28"/>
        <v>128</v>
      </c>
      <c r="R417" s="146">
        <f t="shared" si="28"/>
        <v>9</v>
      </c>
      <c r="S417" s="146">
        <f t="shared" si="28"/>
        <v>9</v>
      </c>
      <c r="T417" s="146">
        <f t="shared" si="28"/>
        <v>0</v>
      </c>
      <c r="U417" s="146">
        <f t="shared" si="27"/>
        <v>16</v>
      </c>
      <c r="V417" s="146">
        <f t="shared" si="27"/>
        <v>0</v>
      </c>
      <c r="W417" s="146">
        <f t="shared" si="27"/>
        <v>5</v>
      </c>
      <c r="X417" s="146">
        <f t="shared" si="27"/>
        <v>19</v>
      </c>
      <c r="Y417" s="146">
        <f t="shared" si="27"/>
        <v>45</v>
      </c>
      <c r="AA417" s="146">
        <f t="shared" si="30"/>
        <v>112</v>
      </c>
    </row>
    <row r="418" spans="1:27" x14ac:dyDescent="0.3">
      <c r="A418" s="1" t="s">
        <v>422</v>
      </c>
      <c r="B418" s="139">
        <v>3420</v>
      </c>
      <c r="C418" s="139">
        <v>14</v>
      </c>
      <c r="D418" s="139">
        <v>29</v>
      </c>
      <c r="E418" s="139">
        <v>11</v>
      </c>
      <c r="F418" s="139">
        <v>0</v>
      </c>
      <c r="G418" s="139">
        <v>98</v>
      </c>
      <c r="H418" s="139">
        <v>0</v>
      </c>
      <c r="I418" s="139">
        <v>0</v>
      </c>
      <c r="J418" s="139">
        <v>33</v>
      </c>
      <c r="K418" s="139">
        <v>210</v>
      </c>
      <c r="L418" s="139"/>
      <c r="M418" s="155">
        <v>454</v>
      </c>
      <c r="N418" s="146">
        <f t="shared" si="29"/>
        <v>3815</v>
      </c>
      <c r="O418" s="146">
        <f>INDEX(LMI!$G$2:$G$441,MATCH(Race!$A418,LMI!$B$2:$B$441,0))</f>
        <v>3425</v>
      </c>
      <c r="P418" s="146">
        <f t="shared" si="28"/>
        <v>3070</v>
      </c>
      <c r="Q418" s="146">
        <f t="shared" si="28"/>
        <v>13</v>
      </c>
      <c r="R418" s="146">
        <f t="shared" si="28"/>
        <v>26</v>
      </c>
      <c r="S418" s="146">
        <f t="shared" si="28"/>
        <v>10</v>
      </c>
      <c r="T418" s="146">
        <f t="shared" si="28"/>
        <v>0</v>
      </c>
      <c r="U418" s="146">
        <f t="shared" si="27"/>
        <v>88</v>
      </c>
      <c r="V418" s="146">
        <f t="shared" si="27"/>
        <v>0</v>
      </c>
      <c r="W418" s="146">
        <f t="shared" si="27"/>
        <v>0</v>
      </c>
      <c r="X418" s="146">
        <f t="shared" si="27"/>
        <v>30</v>
      </c>
      <c r="Y418" s="146">
        <f t="shared" si="27"/>
        <v>189</v>
      </c>
      <c r="AA418" s="146">
        <f t="shared" si="30"/>
        <v>408</v>
      </c>
    </row>
    <row r="419" spans="1:27" x14ac:dyDescent="0.3">
      <c r="A419" s="1" t="s">
        <v>423</v>
      </c>
      <c r="B419" s="139">
        <v>6999</v>
      </c>
      <c r="C419" s="139">
        <v>2447</v>
      </c>
      <c r="D419" s="139">
        <v>48</v>
      </c>
      <c r="E419" s="139">
        <v>19</v>
      </c>
      <c r="F419" s="139">
        <v>0</v>
      </c>
      <c r="G419" s="139">
        <v>69</v>
      </c>
      <c r="H419" s="139">
        <v>0</v>
      </c>
      <c r="I419" s="139">
        <v>56</v>
      </c>
      <c r="J419" s="139">
        <v>72</v>
      </c>
      <c r="K419" s="139">
        <v>1330</v>
      </c>
      <c r="L419" s="139"/>
      <c r="M419" s="155">
        <v>1030</v>
      </c>
      <c r="N419" s="146">
        <f t="shared" si="29"/>
        <v>11040</v>
      </c>
      <c r="O419" s="146">
        <f>INDEX(LMI!$G$2:$G$441,MATCH(Race!$A419,LMI!$B$2:$B$441,0))</f>
        <v>10045</v>
      </c>
      <c r="P419" s="146">
        <f t="shared" si="28"/>
        <v>6368</v>
      </c>
      <c r="Q419" s="146">
        <f t="shared" si="28"/>
        <v>2226</v>
      </c>
      <c r="R419" s="146">
        <f t="shared" si="28"/>
        <v>44</v>
      </c>
      <c r="S419" s="146">
        <f t="shared" si="28"/>
        <v>17</v>
      </c>
      <c r="T419" s="146">
        <f t="shared" si="28"/>
        <v>0</v>
      </c>
      <c r="U419" s="146">
        <f t="shared" si="27"/>
        <v>63</v>
      </c>
      <c r="V419" s="146">
        <f t="shared" si="27"/>
        <v>0</v>
      </c>
      <c r="W419" s="146">
        <f t="shared" si="27"/>
        <v>51</v>
      </c>
      <c r="X419" s="146">
        <f t="shared" si="27"/>
        <v>66</v>
      </c>
      <c r="Y419" s="146">
        <f t="shared" si="27"/>
        <v>1210</v>
      </c>
      <c r="AA419" s="146">
        <f t="shared" si="30"/>
        <v>937</v>
      </c>
    </row>
    <row r="420" spans="1:27" x14ac:dyDescent="0.3">
      <c r="A420" s="1" t="s">
        <v>424</v>
      </c>
      <c r="B420" s="139">
        <v>613</v>
      </c>
      <c r="C420" s="139">
        <v>4</v>
      </c>
      <c r="D420" s="139">
        <v>0</v>
      </c>
      <c r="E420" s="139">
        <v>0</v>
      </c>
      <c r="F420" s="139">
        <v>0</v>
      </c>
      <c r="G420" s="139">
        <v>3</v>
      </c>
      <c r="H420" s="139">
        <v>0</v>
      </c>
      <c r="I420" s="139">
        <v>3</v>
      </c>
      <c r="J420" s="139">
        <v>16</v>
      </c>
      <c r="K420" s="139">
        <v>31</v>
      </c>
      <c r="L420" s="139"/>
      <c r="M420" s="155">
        <v>44</v>
      </c>
      <c r="N420" s="146">
        <f t="shared" si="29"/>
        <v>670</v>
      </c>
      <c r="O420" s="146">
        <f>INDEX(LMI!$G$2:$G$441,MATCH(Race!$A420,LMI!$B$2:$B$441,0))</f>
        <v>420</v>
      </c>
      <c r="P420" s="146">
        <f t="shared" si="28"/>
        <v>384</v>
      </c>
      <c r="Q420" s="146">
        <f t="shared" si="28"/>
        <v>3</v>
      </c>
      <c r="R420" s="146">
        <f t="shared" si="28"/>
        <v>0</v>
      </c>
      <c r="S420" s="146">
        <f t="shared" si="28"/>
        <v>0</v>
      </c>
      <c r="T420" s="146">
        <f t="shared" si="28"/>
        <v>0</v>
      </c>
      <c r="U420" s="146">
        <f t="shared" si="27"/>
        <v>2</v>
      </c>
      <c r="V420" s="146">
        <f t="shared" si="27"/>
        <v>0</v>
      </c>
      <c r="W420" s="146">
        <f t="shared" si="27"/>
        <v>2</v>
      </c>
      <c r="X420" s="146">
        <f t="shared" si="27"/>
        <v>10</v>
      </c>
      <c r="Y420" s="146">
        <f t="shared" si="27"/>
        <v>19</v>
      </c>
      <c r="AA420" s="146">
        <f t="shared" si="30"/>
        <v>28</v>
      </c>
    </row>
    <row r="421" spans="1:27" x14ac:dyDescent="0.3">
      <c r="A421" s="1" t="s">
        <v>425</v>
      </c>
      <c r="B421" s="139">
        <v>111</v>
      </c>
      <c r="C421" s="139">
        <v>8</v>
      </c>
      <c r="D421" s="139">
        <v>0</v>
      </c>
      <c r="E421" s="139">
        <v>0</v>
      </c>
      <c r="F421" s="139">
        <v>0</v>
      </c>
      <c r="G421" s="139">
        <v>4</v>
      </c>
      <c r="H421" s="139">
        <v>0</v>
      </c>
      <c r="I421" s="139">
        <v>0</v>
      </c>
      <c r="J421" s="139">
        <v>0</v>
      </c>
      <c r="K421" s="139">
        <v>0</v>
      </c>
      <c r="L421" s="139"/>
      <c r="M421" s="155">
        <v>7</v>
      </c>
      <c r="N421" s="146">
        <f t="shared" si="29"/>
        <v>123</v>
      </c>
      <c r="O421" s="146">
        <f>INDEX(LMI!$G$2:$G$441,MATCH(Race!$A421,LMI!$B$2:$B$441,0))</f>
        <v>140</v>
      </c>
      <c r="P421" s="146">
        <f t="shared" si="28"/>
        <v>126</v>
      </c>
      <c r="Q421" s="146">
        <f t="shared" si="28"/>
        <v>9</v>
      </c>
      <c r="R421" s="146">
        <f t="shared" si="28"/>
        <v>0</v>
      </c>
      <c r="S421" s="146">
        <f t="shared" si="28"/>
        <v>0</v>
      </c>
      <c r="T421" s="146">
        <f t="shared" si="28"/>
        <v>0</v>
      </c>
      <c r="U421" s="146">
        <f t="shared" si="27"/>
        <v>5</v>
      </c>
      <c r="V421" s="146">
        <f t="shared" si="27"/>
        <v>0</v>
      </c>
      <c r="W421" s="146">
        <f t="shared" si="27"/>
        <v>0</v>
      </c>
      <c r="X421" s="146">
        <f t="shared" si="27"/>
        <v>0</v>
      </c>
      <c r="Y421" s="146">
        <f t="shared" si="27"/>
        <v>0</v>
      </c>
      <c r="AA421" s="146">
        <f t="shared" si="30"/>
        <v>8</v>
      </c>
    </row>
    <row r="422" spans="1:27" x14ac:dyDescent="0.3">
      <c r="A422" s="1" t="s">
        <v>426</v>
      </c>
      <c r="B422" s="139">
        <v>1565</v>
      </c>
      <c r="C422" s="139">
        <v>175</v>
      </c>
      <c r="D422" s="139">
        <v>49</v>
      </c>
      <c r="E422" s="139">
        <v>2</v>
      </c>
      <c r="F422" s="139">
        <v>0</v>
      </c>
      <c r="G422" s="139">
        <v>12</v>
      </c>
      <c r="H422" s="139">
        <v>10</v>
      </c>
      <c r="I422" s="139">
        <v>7</v>
      </c>
      <c r="J422" s="139">
        <v>3</v>
      </c>
      <c r="K422" s="139">
        <v>6</v>
      </c>
      <c r="L422" s="139"/>
      <c r="M422" s="155">
        <v>3</v>
      </c>
      <c r="N422" s="146">
        <f t="shared" si="29"/>
        <v>1829</v>
      </c>
      <c r="O422" s="146">
        <f>INDEX(LMI!$G$2:$G$441,MATCH(Race!$A422,LMI!$B$2:$B$441,0))</f>
        <v>1930</v>
      </c>
      <c r="P422" s="146">
        <f t="shared" si="28"/>
        <v>1651</v>
      </c>
      <c r="Q422" s="146">
        <f t="shared" si="28"/>
        <v>185</v>
      </c>
      <c r="R422" s="146">
        <f t="shared" si="28"/>
        <v>52</v>
      </c>
      <c r="S422" s="146">
        <f t="shared" si="28"/>
        <v>2</v>
      </c>
      <c r="T422" s="146">
        <f t="shared" si="28"/>
        <v>0</v>
      </c>
      <c r="U422" s="146">
        <f t="shared" si="27"/>
        <v>13</v>
      </c>
      <c r="V422" s="146">
        <f t="shared" si="27"/>
        <v>11</v>
      </c>
      <c r="W422" s="146">
        <f t="shared" si="27"/>
        <v>7</v>
      </c>
      <c r="X422" s="146">
        <f t="shared" si="27"/>
        <v>3</v>
      </c>
      <c r="Y422" s="146">
        <f t="shared" si="27"/>
        <v>6</v>
      </c>
      <c r="AA422" s="146">
        <f t="shared" si="30"/>
        <v>3</v>
      </c>
    </row>
    <row r="423" spans="1:27" x14ac:dyDescent="0.3">
      <c r="A423" s="1" t="s">
        <v>427</v>
      </c>
      <c r="B423" s="139">
        <v>1565</v>
      </c>
      <c r="C423" s="139">
        <v>83</v>
      </c>
      <c r="D423" s="139">
        <v>20</v>
      </c>
      <c r="E423" s="139">
        <v>1</v>
      </c>
      <c r="F423" s="139">
        <v>0</v>
      </c>
      <c r="G423" s="139">
        <v>7</v>
      </c>
      <c r="H423" s="139">
        <v>0</v>
      </c>
      <c r="I423" s="139">
        <v>5</v>
      </c>
      <c r="J423" s="139">
        <v>25</v>
      </c>
      <c r="K423" s="139">
        <v>56</v>
      </c>
      <c r="L423" s="139"/>
      <c r="M423" s="155">
        <v>37</v>
      </c>
      <c r="N423" s="146">
        <f t="shared" si="29"/>
        <v>1762</v>
      </c>
      <c r="O423" s="146">
        <f>INDEX(LMI!$G$2:$G$441,MATCH(Race!$A423,LMI!$B$2:$B$441,0))</f>
        <v>1810</v>
      </c>
      <c r="P423" s="146">
        <f t="shared" si="28"/>
        <v>1608</v>
      </c>
      <c r="Q423" s="146">
        <f t="shared" si="28"/>
        <v>85</v>
      </c>
      <c r="R423" s="146">
        <f t="shared" si="28"/>
        <v>21</v>
      </c>
      <c r="S423" s="146">
        <f t="shared" si="28"/>
        <v>1</v>
      </c>
      <c r="T423" s="146">
        <f t="shared" si="28"/>
        <v>0</v>
      </c>
      <c r="U423" s="146">
        <f t="shared" si="27"/>
        <v>7</v>
      </c>
      <c r="V423" s="146">
        <f t="shared" si="27"/>
        <v>0</v>
      </c>
      <c r="W423" s="146">
        <f t="shared" si="27"/>
        <v>5</v>
      </c>
      <c r="X423" s="146">
        <f t="shared" si="27"/>
        <v>26</v>
      </c>
      <c r="Y423" s="146">
        <f t="shared" si="27"/>
        <v>58</v>
      </c>
      <c r="AA423" s="146">
        <f t="shared" si="30"/>
        <v>38</v>
      </c>
    </row>
    <row r="424" spans="1:27" x14ac:dyDescent="0.3">
      <c r="A424" s="1" t="s">
        <v>428</v>
      </c>
      <c r="B424" s="139">
        <v>1197</v>
      </c>
      <c r="C424" s="139">
        <v>35</v>
      </c>
      <c r="D424" s="139">
        <v>0</v>
      </c>
      <c r="E424" s="139">
        <v>4</v>
      </c>
      <c r="F424" s="139">
        <v>0</v>
      </c>
      <c r="G424" s="139">
        <v>16</v>
      </c>
      <c r="H424" s="139">
        <v>2</v>
      </c>
      <c r="I424" s="139">
        <v>0</v>
      </c>
      <c r="J424" s="139">
        <v>1</v>
      </c>
      <c r="K424" s="139">
        <v>11</v>
      </c>
      <c r="L424" s="139"/>
      <c r="M424" s="155">
        <v>10</v>
      </c>
      <c r="N424" s="146">
        <f t="shared" si="29"/>
        <v>1266</v>
      </c>
      <c r="O424" s="146">
        <f>INDEX(LMI!$G$2:$G$441,MATCH(Race!$A424,LMI!$B$2:$B$441,0))</f>
        <v>1155</v>
      </c>
      <c r="P424" s="146">
        <f t="shared" si="28"/>
        <v>1092</v>
      </c>
      <c r="Q424" s="146">
        <f t="shared" si="28"/>
        <v>32</v>
      </c>
      <c r="R424" s="146">
        <f t="shared" si="28"/>
        <v>0</v>
      </c>
      <c r="S424" s="146">
        <f t="shared" si="28"/>
        <v>4</v>
      </c>
      <c r="T424" s="146">
        <f t="shared" si="28"/>
        <v>0</v>
      </c>
      <c r="U424" s="146">
        <f t="shared" ref="U424:Y441" si="31">ROUND(($O424/$N424)*G424,0)</f>
        <v>15</v>
      </c>
      <c r="V424" s="146">
        <f t="shared" si="31"/>
        <v>2</v>
      </c>
      <c r="W424" s="146">
        <f t="shared" si="31"/>
        <v>0</v>
      </c>
      <c r="X424" s="146">
        <f t="shared" si="31"/>
        <v>1</v>
      </c>
      <c r="Y424" s="146">
        <f t="shared" si="31"/>
        <v>10</v>
      </c>
      <c r="AA424" s="146">
        <f t="shared" si="30"/>
        <v>9</v>
      </c>
    </row>
    <row r="425" spans="1:27" x14ac:dyDescent="0.3">
      <c r="A425" s="1" t="s">
        <v>429</v>
      </c>
      <c r="B425" s="139">
        <v>697</v>
      </c>
      <c r="C425" s="139">
        <v>7</v>
      </c>
      <c r="D425" s="139">
        <v>0</v>
      </c>
      <c r="E425" s="139">
        <v>1</v>
      </c>
      <c r="F425" s="139">
        <v>0</v>
      </c>
      <c r="G425" s="139">
        <v>7</v>
      </c>
      <c r="H425" s="139">
        <v>0</v>
      </c>
      <c r="I425" s="139">
        <v>14</v>
      </c>
      <c r="J425" s="139">
        <v>9</v>
      </c>
      <c r="K425" s="139">
        <v>2</v>
      </c>
      <c r="L425" s="139"/>
      <c r="M425" s="155">
        <v>30</v>
      </c>
      <c r="N425" s="146">
        <f t="shared" si="29"/>
        <v>737</v>
      </c>
      <c r="O425" s="146">
        <f>INDEX(LMI!$G$2:$G$441,MATCH(Race!$A425,LMI!$B$2:$B$441,0))</f>
        <v>660</v>
      </c>
      <c r="P425" s="146">
        <f t="shared" ref="P425:T441" si="32">ROUND(($O425/$N425)*B425,0)</f>
        <v>624</v>
      </c>
      <c r="Q425" s="146">
        <f t="shared" si="32"/>
        <v>6</v>
      </c>
      <c r="R425" s="146">
        <f t="shared" si="32"/>
        <v>0</v>
      </c>
      <c r="S425" s="146">
        <f t="shared" si="32"/>
        <v>1</v>
      </c>
      <c r="T425" s="146">
        <f t="shared" si="32"/>
        <v>0</v>
      </c>
      <c r="U425" s="146">
        <f t="shared" si="31"/>
        <v>6</v>
      </c>
      <c r="V425" s="146">
        <f t="shared" si="31"/>
        <v>0</v>
      </c>
      <c r="W425" s="146">
        <f t="shared" si="31"/>
        <v>13</v>
      </c>
      <c r="X425" s="146">
        <f t="shared" si="31"/>
        <v>8</v>
      </c>
      <c r="Y425" s="146">
        <f t="shared" si="31"/>
        <v>2</v>
      </c>
      <c r="AA425" s="146">
        <f t="shared" si="30"/>
        <v>27</v>
      </c>
    </row>
    <row r="426" spans="1:27" x14ac:dyDescent="0.3">
      <c r="A426" s="1" t="s">
        <v>430</v>
      </c>
      <c r="B426" s="139">
        <v>535</v>
      </c>
      <c r="C426" s="139">
        <v>44</v>
      </c>
      <c r="D426" s="139">
        <v>0</v>
      </c>
      <c r="E426" s="139">
        <v>0</v>
      </c>
      <c r="F426" s="139">
        <v>0</v>
      </c>
      <c r="G426" s="139">
        <v>3</v>
      </c>
      <c r="H426" s="139">
        <v>0</v>
      </c>
      <c r="I426" s="139">
        <v>1</v>
      </c>
      <c r="J426" s="139">
        <v>0</v>
      </c>
      <c r="K426" s="139">
        <v>48</v>
      </c>
      <c r="L426" s="139"/>
      <c r="M426" s="155">
        <v>52</v>
      </c>
      <c r="N426" s="146">
        <f t="shared" si="29"/>
        <v>631</v>
      </c>
      <c r="O426" s="146">
        <f>INDEX(LMI!$G$2:$G$441,MATCH(Race!$A426,LMI!$B$2:$B$441,0))</f>
        <v>780</v>
      </c>
      <c r="P426" s="146">
        <f t="shared" si="32"/>
        <v>661</v>
      </c>
      <c r="Q426" s="146">
        <f t="shared" si="32"/>
        <v>54</v>
      </c>
      <c r="R426" s="146">
        <f t="shared" si="32"/>
        <v>0</v>
      </c>
      <c r="S426" s="146">
        <f t="shared" si="32"/>
        <v>0</v>
      </c>
      <c r="T426" s="146">
        <f t="shared" si="32"/>
        <v>0</v>
      </c>
      <c r="U426" s="146">
        <f t="shared" si="31"/>
        <v>4</v>
      </c>
      <c r="V426" s="146">
        <f t="shared" si="31"/>
        <v>0</v>
      </c>
      <c r="W426" s="146">
        <f t="shared" si="31"/>
        <v>1</v>
      </c>
      <c r="X426" s="146">
        <f t="shared" si="31"/>
        <v>0</v>
      </c>
      <c r="Y426" s="146">
        <f t="shared" si="31"/>
        <v>59</v>
      </c>
      <c r="AA426" s="146">
        <f t="shared" si="30"/>
        <v>64</v>
      </c>
    </row>
    <row r="427" spans="1:27" x14ac:dyDescent="0.3">
      <c r="A427" s="1" t="s">
        <v>431</v>
      </c>
      <c r="B427" s="139">
        <v>1248</v>
      </c>
      <c r="C427" s="139">
        <v>120</v>
      </c>
      <c r="D427" s="139">
        <v>0</v>
      </c>
      <c r="E427" s="139">
        <v>8</v>
      </c>
      <c r="F427" s="139">
        <v>0</v>
      </c>
      <c r="G427" s="139">
        <v>39</v>
      </c>
      <c r="H427" s="139">
        <v>0</v>
      </c>
      <c r="I427" s="139">
        <v>0</v>
      </c>
      <c r="J427" s="139">
        <v>11</v>
      </c>
      <c r="K427" s="139">
        <v>85</v>
      </c>
      <c r="L427" s="139"/>
      <c r="M427" s="155">
        <v>45</v>
      </c>
      <c r="N427" s="146">
        <f t="shared" si="29"/>
        <v>1511</v>
      </c>
      <c r="O427" s="146">
        <f>INDEX(LMI!$G$2:$G$441,MATCH(Race!$A427,LMI!$B$2:$B$441,0))</f>
        <v>1700</v>
      </c>
      <c r="P427" s="146">
        <f t="shared" si="32"/>
        <v>1404</v>
      </c>
      <c r="Q427" s="146">
        <f t="shared" si="32"/>
        <v>135</v>
      </c>
      <c r="R427" s="146">
        <f t="shared" si="32"/>
        <v>0</v>
      </c>
      <c r="S427" s="146">
        <f t="shared" si="32"/>
        <v>9</v>
      </c>
      <c r="T427" s="146">
        <f t="shared" si="32"/>
        <v>0</v>
      </c>
      <c r="U427" s="146">
        <f t="shared" si="31"/>
        <v>44</v>
      </c>
      <c r="V427" s="146">
        <f t="shared" si="31"/>
        <v>0</v>
      </c>
      <c r="W427" s="146">
        <f t="shared" si="31"/>
        <v>0</v>
      </c>
      <c r="X427" s="146">
        <f t="shared" si="31"/>
        <v>12</v>
      </c>
      <c r="Y427" s="146">
        <f t="shared" si="31"/>
        <v>96</v>
      </c>
      <c r="AA427" s="146">
        <f t="shared" si="30"/>
        <v>51</v>
      </c>
    </row>
    <row r="428" spans="1:27" x14ac:dyDescent="0.3">
      <c r="A428" s="1" t="s">
        <v>432</v>
      </c>
      <c r="B428" s="139">
        <v>3963</v>
      </c>
      <c r="C428" s="139">
        <v>100</v>
      </c>
      <c r="D428" s="139">
        <v>1</v>
      </c>
      <c r="E428" s="139">
        <v>0</v>
      </c>
      <c r="F428" s="139">
        <v>0</v>
      </c>
      <c r="G428" s="139">
        <v>104</v>
      </c>
      <c r="H428" s="139">
        <v>0</v>
      </c>
      <c r="I428" s="139">
        <v>0</v>
      </c>
      <c r="J428" s="139">
        <v>43</v>
      </c>
      <c r="K428" s="139">
        <v>67</v>
      </c>
      <c r="L428" s="139"/>
      <c r="M428" s="155">
        <v>73</v>
      </c>
      <c r="N428" s="146">
        <f t="shared" si="29"/>
        <v>4278</v>
      </c>
      <c r="O428" s="146">
        <f>INDEX(LMI!$G$2:$G$441,MATCH(Race!$A428,LMI!$B$2:$B$441,0))</f>
        <v>3960</v>
      </c>
      <c r="P428" s="146">
        <f t="shared" si="32"/>
        <v>3668</v>
      </c>
      <c r="Q428" s="146">
        <f t="shared" si="32"/>
        <v>93</v>
      </c>
      <c r="R428" s="146">
        <f t="shared" si="32"/>
        <v>1</v>
      </c>
      <c r="S428" s="146">
        <f t="shared" si="32"/>
        <v>0</v>
      </c>
      <c r="T428" s="146">
        <f t="shared" si="32"/>
        <v>0</v>
      </c>
      <c r="U428" s="146">
        <f t="shared" si="31"/>
        <v>96</v>
      </c>
      <c r="V428" s="146">
        <f t="shared" si="31"/>
        <v>0</v>
      </c>
      <c r="W428" s="146">
        <f t="shared" si="31"/>
        <v>0</v>
      </c>
      <c r="X428" s="146">
        <f t="shared" si="31"/>
        <v>40</v>
      </c>
      <c r="Y428" s="146">
        <f t="shared" si="31"/>
        <v>62</v>
      </c>
      <c r="AA428" s="146">
        <f t="shared" si="30"/>
        <v>68</v>
      </c>
    </row>
    <row r="429" spans="1:27" x14ac:dyDescent="0.3">
      <c r="A429" s="1" t="s">
        <v>433</v>
      </c>
      <c r="B429" s="139">
        <v>2108</v>
      </c>
      <c r="C429" s="139">
        <v>76</v>
      </c>
      <c r="D429" s="139">
        <v>0</v>
      </c>
      <c r="E429" s="139">
        <v>0</v>
      </c>
      <c r="F429" s="139">
        <v>0</v>
      </c>
      <c r="G429" s="139">
        <v>188</v>
      </c>
      <c r="H429" s="139">
        <v>0</v>
      </c>
      <c r="I429" s="139">
        <v>0</v>
      </c>
      <c r="J429" s="139">
        <v>0</v>
      </c>
      <c r="K429" s="139">
        <v>111</v>
      </c>
      <c r="L429" s="139"/>
      <c r="M429" s="155">
        <v>104</v>
      </c>
      <c r="N429" s="146">
        <f t="shared" si="29"/>
        <v>2483</v>
      </c>
      <c r="O429" s="146">
        <f>INDEX(LMI!$G$2:$G$441,MATCH(Race!$A429,LMI!$B$2:$B$441,0))</f>
        <v>2100</v>
      </c>
      <c r="P429" s="146">
        <f t="shared" si="32"/>
        <v>1783</v>
      </c>
      <c r="Q429" s="146">
        <f t="shared" si="32"/>
        <v>64</v>
      </c>
      <c r="R429" s="146">
        <f t="shared" si="32"/>
        <v>0</v>
      </c>
      <c r="S429" s="146">
        <f t="shared" si="32"/>
        <v>0</v>
      </c>
      <c r="T429" s="146">
        <f t="shared" si="32"/>
        <v>0</v>
      </c>
      <c r="U429" s="146">
        <f t="shared" si="31"/>
        <v>159</v>
      </c>
      <c r="V429" s="146">
        <f t="shared" si="31"/>
        <v>0</v>
      </c>
      <c r="W429" s="146">
        <f t="shared" si="31"/>
        <v>0</v>
      </c>
      <c r="X429" s="146">
        <f t="shared" si="31"/>
        <v>0</v>
      </c>
      <c r="Y429" s="146">
        <f t="shared" si="31"/>
        <v>94</v>
      </c>
      <c r="AA429" s="146">
        <f t="shared" si="30"/>
        <v>88</v>
      </c>
    </row>
    <row r="430" spans="1:27" x14ac:dyDescent="0.3">
      <c r="A430" s="1" t="s">
        <v>434</v>
      </c>
      <c r="B430" s="139">
        <v>2559</v>
      </c>
      <c r="C430" s="139">
        <v>11</v>
      </c>
      <c r="D430" s="139">
        <v>0</v>
      </c>
      <c r="E430" s="139">
        <v>15</v>
      </c>
      <c r="F430" s="139">
        <v>2</v>
      </c>
      <c r="G430" s="139">
        <v>26</v>
      </c>
      <c r="H430" s="139">
        <v>0</v>
      </c>
      <c r="I430" s="139">
        <v>0</v>
      </c>
      <c r="J430" s="139">
        <v>69</v>
      </c>
      <c r="K430" s="139">
        <v>53</v>
      </c>
      <c r="L430" s="139"/>
      <c r="M430" s="155">
        <v>23</v>
      </c>
      <c r="N430" s="146">
        <f t="shared" si="29"/>
        <v>2735</v>
      </c>
      <c r="O430" s="146">
        <f>INDEX(LMI!$G$2:$G$441,MATCH(Race!$A430,LMI!$B$2:$B$441,0))</f>
        <v>2510</v>
      </c>
      <c r="P430" s="146">
        <f t="shared" si="32"/>
        <v>2348</v>
      </c>
      <c r="Q430" s="146">
        <f t="shared" si="32"/>
        <v>10</v>
      </c>
      <c r="R430" s="146">
        <f t="shared" si="32"/>
        <v>0</v>
      </c>
      <c r="S430" s="146">
        <f t="shared" si="32"/>
        <v>14</v>
      </c>
      <c r="T430" s="146">
        <f t="shared" si="32"/>
        <v>2</v>
      </c>
      <c r="U430" s="146">
        <f t="shared" si="31"/>
        <v>24</v>
      </c>
      <c r="V430" s="146">
        <f t="shared" si="31"/>
        <v>0</v>
      </c>
      <c r="W430" s="146">
        <f t="shared" si="31"/>
        <v>0</v>
      </c>
      <c r="X430" s="146">
        <f t="shared" si="31"/>
        <v>63</v>
      </c>
      <c r="Y430" s="146">
        <f t="shared" si="31"/>
        <v>49</v>
      </c>
      <c r="AA430" s="146">
        <f t="shared" si="30"/>
        <v>21</v>
      </c>
    </row>
    <row r="431" spans="1:27" x14ac:dyDescent="0.3">
      <c r="A431" s="1" t="s">
        <v>435</v>
      </c>
      <c r="B431" s="139">
        <v>3746</v>
      </c>
      <c r="C431" s="139">
        <v>80</v>
      </c>
      <c r="D431" s="139">
        <v>0</v>
      </c>
      <c r="E431" s="139">
        <v>8</v>
      </c>
      <c r="F431" s="139">
        <v>0</v>
      </c>
      <c r="G431" s="139">
        <v>61</v>
      </c>
      <c r="H431" s="139">
        <v>0</v>
      </c>
      <c r="I431" s="139">
        <v>0</v>
      </c>
      <c r="J431" s="139">
        <v>0</v>
      </c>
      <c r="K431" s="139">
        <v>66</v>
      </c>
      <c r="L431" s="139"/>
      <c r="M431" s="155">
        <v>66</v>
      </c>
      <c r="N431" s="146">
        <f t="shared" si="29"/>
        <v>3961</v>
      </c>
      <c r="O431" s="146">
        <f>INDEX(LMI!$G$2:$G$441,MATCH(Race!$A431,LMI!$B$2:$B$441,0))</f>
        <v>3585</v>
      </c>
      <c r="P431" s="146">
        <f t="shared" si="32"/>
        <v>3390</v>
      </c>
      <c r="Q431" s="146">
        <f t="shared" si="32"/>
        <v>72</v>
      </c>
      <c r="R431" s="146">
        <f t="shared" si="32"/>
        <v>0</v>
      </c>
      <c r="S431" s="146">
        <f t="shared" si="32"/>
        <v>7</v>
      </c>
      <c r="T431" s="146">
        <f t="shared" si="32"/>
        <v>0</v>
      </c>
      <c r="U431" s="146">
        <f t="shared" si="31"/>
        <v>55</v>
      </c>
      <c r="V431" s="146">
        <f t="shared" si="31"/>
        <v>0</v>
      </c>
      <c r="W431" s="146">
        <f t="shared" si="31"/>
        <v>0</v>
      </c>
      <c r="X431" s="146">
        <f t="shared" si="31"/>
        <v>0</v>
      </c>
      <c r="Y431" s="146">
        <f t="shared" si="31"/>
        <v>60</v>
      </c>
      <c r="AA431" s="146">
        <f t="shared" si="30"/>
        <v>60</v>
      </c>
    </row>
    <row r="432" spans="1:27" x14ac:dyDescent="0.3">
      <c r="A432" s="1" t="s">
        <v>436</v>
      </c>
      <c r="B432" s="139">
        <v>12090</v>
      </c>
      <c r="C432" s="139">
        <v>355</v>
      </c>
      <c r="D432" s="139">
        <v>125</v>
      </c>
      <c r="E432" s="139">
        <v>0</v>
      </c>
      <c r="F432" s="139">
        <v>0</v>
      </c>
      <c r="G432" s="139">
        <v>59</v>
      </c>
      <c r="H432" s="139">
        <v>0</v>
      </c>
      <c r="I432" s="139">
        <v>102</v>
      </c>
      <c r="J432" s="139">
        <v>67</v>
      </c>
      <c r="K432" s="139">
        <v>1077</v>
      </c>
      <c r="L432" s="139"/>
      <c r="M432" s="155">
        <v>683</v>
      </c>
      <c r="N432" s="146">
        <f t="shared" si="29"/>
        <v>13875</v>
      </c>
      <c r="O432" s="146">
        <f>INDEX(LMI!$G$2:$G$441,MATCH(Race!$A432,LMI!$B$2:$B$441,0))</f>
        <v>12260</v>
      </c>
      <c r="P432" s="146">
        <f t="shared" si="32"/>
        <v>10683</v>
      </c>
      <c r="Q432" s="146">
        <f t="shared" si="32"/>
        <v>314</v>
      </c>
      <c r="R432" s="146">
        <f t="shared" si="32"/>
        <v>110</v>
      </c>
      <c r="S432" s="146">
        <f t="shared" si="32"/>
        <v>0</v>
      </c>
      <c r="T432" s="146">
        <f t="shared" si="32"/>
        <v>0</v>
      </c>
      <c r="U432" s="146">
        <f t="shared" si="31"/>
        <v>52</v>
      </c>
      <c r="V432" s="146">
        <f t="shared" si="31"/>
        <v>0</v>
      </c>
      <c r="W432" s="146">
        <f t="shared" si="31"/>
        <v>90</v>
      </c>
      <c r="X432" s="146">
        <f t="shared" si="31"/>
        <v>59</v>
      </c>
      <c r="Y432" s="146">
        <f t="shared" si="31"/>
        <v>952</v>
      </c>
      <c r="AA432" s="146">
        <f t="shared" si="30"/>
        <v>604</v>
      </c>
    </row>
    <row r="433" spans="1:27" x14ac:dyDescent="0.3">
      <c r="A433" s="1" t="s">
        <v>437</v>
      </c>
      <c r="B433" s="139">
        <v>2322</v>
      </c>
      <c r="C433" s="139">
        <v>0</v>
      </c>
      <c r="D433" s="139">
        <v>21</v>
      </c>
      <c r="E433" s="139">
        <v>0</v>
      </c>
      <c r="F433" s="139">
        <v>0</v>
      </c>
      <c r="G433" s="139">
        <v>64</v>
      </c>
      <c r="H433" s="139">
        <v>0</v>
      </c>
      <c r="I433" s="139">
        <v>19</v>
      </c>
      <c r="J433" s="139">
        <v>0</v>
      </c>
      <c r="K433" s="139">
        <v>131</v>
      </c>
      <c r="L433" s="139"/>
      <c r="M433" s="155">
        <v>256</v>
      </c>
      <c r="N433" s="146">
        <f t="shared" si="29"/>
        <v>2557</v>
      </c>
      <c r="O433" s="146">
        <f>INDEX(LMI!$G$2:$G$441,MATCH(Race!$A433,LMI!$B$2:$B$441,0))</f>
        <v>2395</v>
      </c>
      <c r="P433" s="146">
        <f t="shared" si="32"/>
        <v>2175</v>
      </c>
      <c r="Q433" s="146">
        <f t="shared" si="32"/>
        <v>0</v>
      </c>
      <c r="R433" s="146">
        <f t="shared" si="32"/>
        <v>20</v>
      </c>
      <c r="S433" s="146">
        <f t="shared" si="32"/>
        <v>0</v>
      </c>
      <c r="T433" s="146">
        <f t="shared" si="32"/>
        <v>0</v>
      </c>
      <c r="U433" s="146">
        <f t="shared" si="31"/>
        <v>60</v>
      </c>
      <c r="V433" s="146">
        <f t="shared" si="31"/>
        <v>0</v>
      </c>
      <c r="W433" s="146">
        <f t="shared" si="31"/>
        <v>18</v>
      </c>
      <c r="X433" s="146">
        <f t="shared" si="31"/>
        <v>0</v>
      </c>
      <c r="Y433" s="146">
        <f t="shared" si="31"/>
        <v>123</v>
      </c>
      <c r="AA433" s="146">
        <f t="shared" si="30"/>
        <v>240</v>
      </c>
    </row>
    <row r="434" spans="1:27" x14ac:dyDescent="0.3">
      <c r="A434" s="1" t="s">
        <v>438</v>
      </c>
      <c r="B434" s="139">
        <v>2241</v>
      </c>
      <c r="C434" s="139">
        <v>2105</v>
      </c>
      <c r="D434" s="139">
        <v>18</v>
      </c>
      <c r="E434" s="139">
        <v>6</v>
      </c>
      <c r="F434" s="139">
        <v>5</v>
      </c>
      <c r="G434" s="139">
        <v>128</v>
      </c>
      <c r="H434" s="139">
        <v>22</v>
      </c>
      <c r="I434" s="139">
        <v>0</v>
      </c>
      <c r="J434" s="139">
        <v>21</v>
      </c>
      <c r="K434" s="139">
        <v>143</v>
      </c>
      <c r="L434" s="139"/>
      <c r="M434" s="155">
        <v>219</v>
      </c>
      <c r="N434" s="146">
        <f t="shared" si="29"/>
        <v>4689</v>
      </c>
      <c r="O434" s="146">
        <f>INDEX(LMI!$G$2:$G$441,MATCH(Race!$A434,LMI!$B$2:$B$441,0))</f>
        <v>765</v>
      </c>
      <c r="P434" s="146">
        <f t="shared" si="32"/>
        <v>366</v>
      </c>
      <c r="Q434" s="146">
        <f t="shared" si="32"/>
        <v>343</v>
      </c>
      <c r="R434" s="146">
        <f t="shared" si="32"/>
        <v>3</v>
      </c>
      <c r="S434" s="146">
        <f t="shared" si="32"/>
        <v>1</v>
      </c>
      <c r="T434" s="146">
        <f t="shared" si="32"/>
        <v>1</v>
      </c>
      <c r="U434" s="146">
        <f t="shared" si="31"/>
        <v>21</v>
      </c>
      <c r="V434" s="146">
        <f t="shared" si="31"/>
        <v>4</v>
      </c>
      <c r="W434" s="146">
        <f t="shared" si="31"/>
        <v>0</v>
      </c>
      <c r="X434" s="146">
        <f t="shared" si="31"/>
        <v>3</v>
      </c>
      <c r="Y434" s="146">
        <f t="shared" si="31"/>
        <v>23</v>
      </c>
      <c r="AA434" s="146">
        <f t="shared" si="30"/>
        <v>36</v>
      </c>
    </row>
    <row r="435" spans="1:27" x14ac:dyDescent="0.3">
      <c r="A435" s="1" t="s">
        <v>439</v>
      </c>
      <c r="B435" s="139">
        <v>1767</v>
      </c>
      <c r="C435" s="139">
        <v>0</v>
      </c>
      <c r="D435" s="139">
        <v>3</v>
      </c>
      <c r="E435" s="139">
        <v>0</v>
      </c>
      <c r="F435" s="139">
        <v>0</v>
      </c>
      <c r="G435" s="139">
        <v>30</v>
      </c>
      <c r="H435" s="139">
        <v>0</v>
      </c>
      <c r="I435" s="139">
        <v>0</v>
      </c>
      <c r="J435" s="139">
        <v>5</v>
      </c>
      <c r="K435" s="139">
        <v>58</v>
      </c>
      <c r="L435" s="139"/>
      <c r="M435" s="155">
        <v>113</v>
      </c>
      <c r="N435" s="146">
        <f t="shared" si="29"/>
        <v>1863</v>
      </c>
      <c r="O435" s="146">
        <f>INDEX(LMI!$G$2:$G$441,MATCH(Race!$A435,LMI!$B$2:$B$441,0))</f>
        <v>1965</v>
      </c>
      <c r="P435" s="146">
        <f t="shared" si="32"/>
        <v>1864</v>
      </c>
      <c r="Q435" s="146">
        <f t="shared" si="32"/>
        <v>0</v>
      </c>
      <c r="R435" s="146">
        <f t="shared" si="32"/>
        <v>3</v>
      </c>
      <c r="S435" s="146">
        <f t="shared" si="32"/>
        <v>0</v>
      </c>
      <c r="T435" s="146">
        <f t="shared" si="32"/>
        <v>0</v>
      </c>
      <c r="U435" s="146">
        <f t="shared" si="31"/>
        <v>32</v>
      </c>
      <c r="V435" s="146">
        <f t="shared" si="31"/>
        <v>0</v>
      </c>
      <c r="W435" s="146">
        <f t="shared" si="31"/>
        <v>0</v>
      </c>
      <c r="X435" s="146">
        <f t="shared" si="31"/>
        <v>5</v>
      </c>
      <c r="Y435" s="146">
        <f t="shared" si="31"/>
        <v>61</v>
      </c>
      <c r="AA435" s="146">
        <f t="shared" si="30"/>
        <v>119</v>
      </c>
    </row>
    <row r="436" spans="1:27" x14ac:dyDescent="0.3">
      <c r="A436" s="1" t="s">
        <v>440</v>
      </c>
      <c r="B436" s="139">
        <v>279</v>
      </c>
      <c r="C436" s="139">
        <v>200</v>
      </c>
      <c r="D436" s="139">
        <v>0</v>
      </c>
      <c r="E436" s="139">
        <v>1</v>
      </c>
      <c r="F436" s="139">
        <v>0</v>
      </c>
      <c r="G436" s="139">
        <v>4</v>
      </c>
      <c r="H436" s="139">
        <v>0</v>
      </c>
      <c r="I436" s="139">
        <v>0</v>
      </c>
      <c r="J436" s="139">
        <v>3</v>
      </c>
      <c r="K436" s="139">
        <v>3</v>
      </c>
      <c r="L436" s="139"/>
      <c r="M436" s="155">
        <v>3</v>
      </c>
      <c r="N436" s="146">
        <f t="shared" si="29"/>
        <v>490</v>
      </c>
      <c r="O436" s="146">
        <f>INDEX(LMI!$G$2:$G$441,MATCH(Race!$A436,LMI!$B$2:$B$441,0))</f>
        <v>535</v>
      </c>
      <c r="P436" s="146">
        <f t="shared" si="32"/>
        <v>305</v>
      </c>
      <c r="Q436" s="146">
        <f t="shared" si="32"/>
        <v>218</v>
      </c>
      <c r="R436" s="146">
        <f t="shared" si="32"/>
        <v>0</v>
      </c>
      <c r="S436" s="146">
        <f t="shared" si="32"/>
        <v>1</v>
      </c>
      <c r="T436" s="146">
        <f t="shared" si="32"/>
        <v>0</v>
      </c>
      <c r="U436" s="146">
        <f t="shared" si="31"/>
        <v>4</v>
      </c>
      <c r="V436" s="146">
        <f t="shared" si="31"/>
        <v>0</v>
      </c>
      <c r="W436" s="146">
        <f t="shared" si="31"/>
        <v>0</v>
      </c>
      <c r="X436" s="146">
        <f t="shared" si="31"/>
        <v>3</v>
      </c>
      <c r="Y436" s="146">
        <f t="shared" si="31"/>
        <v>3</v>
      </c>
      <c r="AA436" s="146">
        <f t="shared" si="30"/>
        <v>3</v>
      </c>
    </row>
    <row r="437" spans="1:27" x14ac:dyDescent="0.3">
      <c r="A437" s="1" t="s">
        <v>441</v>
      </c>
      <c r="B437" s="139">
        <v>7214</v>
      </c>
      <c r="C437" s="139">
        <v>1027</v>
      </c>
      <c r="D437" s="139">
        <v>135</v>
      </c>
      <c r="E437" s="139">
        <v>130</v>
      </c>
      <c r="F437" s="139">
        <v>0</v>
      </c>
      <c r="G437" s="139">
        <v>72</v>
      </c>
      <c r="H437" s="139">
        <v>0</v>
      </c>
      <c r="I437" s="139">
        <v>0</v>
      </c>
      <c r="J437" s="139">
        <v>151</v>
      </c>
      <c r="K437" s="139">
        <v>871</v>
      </c>
      <c r="L437" s="139"/>
      <c r="M437" s="155">
        <v>899</v>
      </c>
      <c r="N437" s="146">
        <f t="shared" si="29"/>
        <v>9600</v>
      </c>
      <c r="O437" s="146">
        <f>INDEX(LMI!$G$2:$G$441,MATCH(Race!$A437,LMI!$B$2:$B$441,0))</f>
        <v>8470</v>
      </c>
      <c r="P437" s="146">
        <f t="shared" si="32"/>
        <v>6365</v>
      </c>
      <c r="Q437" s="146">
        <f t="shared" si="32"/>
        <v>906</v>
      </c>
      <c r="R437" s="146">
        <f t="shared" si="32"/>
        <v>119</v>
      </c>
      <c r="S437" s="146">
        <f t="shared" si="32"/>
        <v>115</v>
      </c>
      <c r="T437" s="146">
        <f t="shared" si="32"/>
        <v>0</v>
      </c>
      <c r="U437" s="146">
        <f t="shared" si="31"/>
        <v>64</v>
      </c>
      <c r="V437" s="146">
        <f t="shared" si="31"/>
        <v>0</v>
      </c>
      <c r="W437" s="146">
        <f t="shared" si="31"/>
        <v>0</v>
      </c>
      <c r="X437" s="146">
        <f t="shared" si="31"/>
        <v>133</v>
      </c>
      <c r="Y437" s="146">
        <f t="shared" si="31"/>
        <v>768</v>
      </c>
      <c r="AA437" s="146">
        <f t="shared" si="30"/>
        <v>793</v>
      </c>
    </row>
    <row r="438" spans="1:27" x14ac:dyDescent="0.3">
      <c r="A438" s="1" t="s">
        <v>442</v>
      </c>
      <c r="B438" s="139">
        <v>1154</v>
      </c>
      <c r="C438" s="139">
        <v>0</v>
      </c>
      <c r="D438" s="139">
        <v>0</v>
      </c>
      <c r="E438" s="139">
        <v>0</v>
      </c>
      <c r="F438" s="139">
        <v>0</v>
      </c>
      <c r="G438" s="139">
        <v>8</v>
      </c>
      <c r="H438" s="139">
        <v>0</v>
      </c>
      <c r="I438" s="139">
        <v>4</v>
      </c>
      <c r="J438" s="139">
        <v>0</v>
      </c>
      <c r="K438" s="139">
        <v>0</v>
      </c>
      <c r="L438" s="139"/>
      <c r="M438" s="155">
        <v>0</v>
      </c>
      <c r="N438" s="146">
        <f t="shared" si="29"/>
        <v>1166</v>
      </c>
      <c r="O438" s="146">
        <f>INDEX(LMI!$G$2:$G$441,MATCH(Race!$A438,LMI!$B$2:$B$441,0))</f>
        <v>1125</v>
      </c>
      <c r="P438" s="146">
        <f t="shared" si="32"/>
        <v>1113</v>
      </c>
      <c r="Q438" s="146">
        <f t="shared" si="32"/>
        <v>0</v>
      </c>
      <c r="R438" s="146">
        <f t="shared" si="32"/>
        <v>0</v>
      </c>
      <c r="S438" s="146">
        <f t="shared" si="32"/>
        <v>0</v>
      </c>
      <c r="T438" s="146">
        <f t="shared" si="32"/>
        <v>0</v>
      </c>
      <c r="U438" s="146">
        <f t="shared" si="31"/>
        <v>8</v>
      </c>
      <c r="V438" s="146">
        <f t="shared" si="31"/>
        <v>0</v>
      </c>
      <c r="W438" s="146">
        <f t="shared" si="31"/>
        <v>4</v>
      </c>
      <c r="X438" s="146">
        <f t="shared" si="31"/>
        <v>0</v>
      </c>
      <c r="Y438" s="146">
        <f t="shared" si="31"/>
        <v>0</v>
      </c>
      <c r="AA438" s="146">
        <f t="shared" si="30"/>
        <v>0</v>
      </c>
    </row>
    <row r="439" spans="1:27" x14ac:dyDescent="0.3">
      <c r="A439" s="1" t="s">
        <v>443</v>
      </c>
      <c r="B439" s="139">
        <v>2525</v>
      </c>
      <c r="C439" s="139">
        <v>101</v>
      </c>
      <c r="D439" s="139">
        <v>0</v>
      </c>
      <c r="E439" s="139">
        <v>2</v>
      </c>
      <c r="F439" s="139">
        <v>0</v>
      </c>
      <c r="G439" s="139">
        <v>13</v>
      </c>
      <c r="H439" s="139">
        <v>0</v>
      </c>
      <c r="I439" s="139">
        <v>14</v>
      </c>
      <c r="J439" s="139">
        <v>0</v>
      </c>
      <c r="K439" s="139">
        <v>92</v>
      </c>
      <c r="L439" s="139"/>
      <c r="M439" s="155">
        <v>189</v>
      </c>
      <c r="N439" s="146">
        <f t="shared" si="29"/>
        <v>2747</v>
      </c>
      <c r="O439" s="146">
        <f>INDEX(LMI!$G$2:$G$441,MATCH(Race!$A439,LMI!$B$2:$B$441,0))</f>
        <v>2685</v>
      </c>
      <c r="P439" s="146">
        <f t="shared" si="32"/>
        <v>2468</v>
      </c>
      <c r="Q439" s="146">
        <f t="shared" si="32"/>
        <v>99</v>
      </c>
      <c r="R439" s="146">
        <f t="shared" si="32"/>
        <v>0</v>
      </c>
      <c r="S439" s="146">
        <f t="shared" si="32"/>
        <v>2</v>
      </c>
      <c r="T439" s="146">
        <f t="shared" si="32"/>
        <v>0</v>
      </c>
      <c r="U439" s="146">
        <f t="shared" si="31"/>
        <v>13</v>
      </c>
      <c r="V439" s="146">
        <f t="shared" si="31"/>
        <v>0</v>
      </c>
      <c r="W439" s="146">
        <f t="shared" si="31"/>
        <v>14</v>
      </c>
      <c r="X439" s="146">
        <f t="shared" si="31"/>
        <v>0</v>
      </c>
      <c r="Y439" s="146">
        <f t="shared" si="31"/>
        <v>90</v>
      </c>
      <c r="AA439" s="146">
        <f t="shared" si="30"/>
        <v>185</v>
      </c>
    </row>
    <row r="440" spans="1:27" x14ac:dyDescent="0.3">
      <c r="A440" s="1" t="s">
        <v>444</v>
      </c>
      <c r="B440" s="139">
        <v>484</v>
      </c>
      <c r="C440" s="139">
        <v>39</v>
      </c>
      <c r="D440" s="139">
        <v>0</v>
      </c>
      <c r="E440" s="139">
        <v>0</v>
      </c>
      <c r="F440" s="139">
        <v>2</v>
      </c>
      <c r="G440" s="139">
        <v>12</v>
      </c>
      <c r="H440" s="139">
        <v>0</v>
      </c>
      <c r="I440" s="139">
        <v>0</v>
      </c>
      <c r="J440" s="139">
        <v>6</v>
      </c>
      <c r="K440" s="139">
        <v>41</v>
      </c>
      <c r="L440" s="139"/>
      <c r="M440" s="155">
        <v>39</v>
      </c>
      <c r="N440" s="146">
        <f t="shared" si="29"/>
        <v>584</v>
      </c>
      <c r="O440" s="146">
        <f>INDEX(LMI!$G$2:$G$441,MATCH(Race!$A440,LMI!$B$2:$B$441,0))</f>
        <v>525</v>
      </c>
      <c r="P440" s="146">
        <f t="shared" si="32"/>
        <v>435</v>
      </c>
      <c r="Q440" s="146">
        <f t="shared" si="32"/>
        <v>35</v>
      </c>
      <c r="R440" s="146">
        <f t="shared" si="32"/>
        <v>0</v>
      </c>
      <c r="S440" s="146">
        <f t="shared" si="32"/>
        <v>0</v>
      </c>
      <c r="T440" s="146">
        <f t="shared" si="32"/>
        <v>2</v>
      </c>
      <c r="U440" s="146">
        <f t="shared" si="31"/>
        <v>11</v>
      </c>
      <c r="V440" s="146">
        <f t="shared" si="31"/>
        <v>0</v>
      </c>
      <c r="W440" s="146">
        <f t="shared" si="31"/>
        <v>0</v>
      </c>
      <c r="X440" s="146">
        <f t="shared" si="31"/>
        <v>5</v>
      </c>
      <c r="Y440" s="146">
        <f t="shared" si="31"/>
        <v>37</v>
      </c>
      <c r="AA440" s="146">
        <f t="shared" si="30"/>
        <v>35</v>
      </c>
    </row>
    <row r="441" spans="1:27" x14ac:dyDescent="0.3">
      <c r="A441" s="1" t="s">
        <v>445</v>
      </c>
      <c r="B441" s="139">
        <v>299</v>
      </c>
      <c r="C441" s="139">
        <v>0</v>
      </c>
      <c r="D441" s="139">
        <v>0</v>
      </c>
      <c r="E441" s="139">
        <v>0</v>
      </c>
      <c r="F441" s="139">
        <v>0</v>
      </c>
      <c r="G441" s="139">
        <v>2</v>
      </c>
      <c r="H441" s="139">
        <v>0</v>
      </c>
      <c r="I441" s="139">
        <v>0</v>
      </c>
      <c r="J441" s="139">
        <v>1</v>
      </c>
      <c r="K441" s="139">
        <v>2</v>
      </c>
      <c r="L441" s="139"/>
      <c r="M441" s="155">
        <v>0</v>
      </c>
      <c r="N441" s="146">
        <f t="shared" si="29"/>
        <v>304</v>
      </c>
      <c r="O441" s="146">
        <f>INDEX(LMI!$G$2:$G$441,MATCH(Race!$A441,LMI!$B$2:$B$441,0))</f>
        <v>220</v>
      </c>
      <c r="P441" s="146">
        <f t="shared" si="32"/>
        <v>216</v>
      </c>
      <c r="Q441" s="146">
        <f t="shared" si="32"/>
        <v>0</v>
      </c>
      <c r="R441" s="146">
        <f t="shared" si="32"/>
        <v>0</v>
      </c>
      <c r="S441" s="146">
        <f t="shared" si="32"/>
        <v>0</v>
      </c>
      <c r="T441" s="146">
        <f t="shared" si="32"/>
        <v>0</v>
      </c>
      <c r="U441" s="146">
        <f t="shared" si="31"/>
        <v>1</v>
      </c>
      <c r="V441" s="146">
        <f t="shared" si="31"/>
        <v>0</v>
      </c>
      <c r="W441" s="146">
        <f t="shared" si="31"/>
        <v>0</v>
      </c>
      <c r="X441" s="146">
        <f t="shared" si="31"/>
        <v>1</v>
      </c>
      <c r="Y441" s="146">
        <f t="shared" si="31"/>
        <v>1</v>
      </c>
      <c r="AA441" s="146">
        <f t="shared" si="30"/>
        <v>0</v>
      </c>
    </row>
  </sheetData>
  <sheetProtection algorithmName="SHA-512" hashValue="yU0ebq/NxVxj7mrbBcepYD5+pbghhkBh67r7GZf8rH1DsBBsShkEBXcoJb1CA/KK40o7iwOvJxNdm2wYmui4dQ==" saltValue="PF8IdyLTFfsNQotLPveOAQ==" spinCount="100000" sheet="1" objects="1" scenarios="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E4AF7-5D0C-4C74-9450-5ECF9894D593}">
  <sheetPr codeName="Sheet20">
    <tabColor theme="1"/>
  </sheetPr>
  <dimension ref="A1:D441"/>
  <sheetViews>
    <sheetView workbookViewId="0">
      <selection activeCell="D2" sqref="D2:D96"/>
    </sheetView>
  </sheetViews>
  <sheetFormatPr defaultRowHeight="14.4" x14ac:dyDescent="0.3"/>
  <cols>
    <col min="1" max="1" width="22" customWidth="1"/>
    <col min="2" max="2" width="12" bestFit="1" customWidth="1"/>
    <col min="3" max="3" width="12.88671875" customWidth="1"/>
    <col min="4" max="4" width="11.5546875" customWidth="1"/>
  </cols>
  <sheetData>
    <row r="1" spans="1:4" ht="28.8" x14ac:dyDescent="0.3">
      <c r="A1" s="140" t="s">
        <v>1340</v>
      </c>
      <c r="B1" s="140" t="s">
        <v>1344</v>
      </c>
      <c r="C1" s="140" t="s">
        <v>1345</v>
      </c>
      <c r="D1" s="140" t="s">
        <v>1346</v>
      </c>
    </row>
    <row r="2" spans="1:4" x14ac:dyDescent="0.3">
      <c r="A2" s="1" t="s">
        <v>7</v>
      </c>
      <c r="B2" s="142">
        <v>18700</v>
      </c>
      <c r="C2" s="142">
        <v>32069</v>
      </c>
      <c r="D2" s="142">
        <v>15521</v>
      </c>
    </row>
    <row r="3" spans="1:4" x14ac:dyDescent="0.3">
      <c r="A3" s="1" t="s">
        <v>8</v>
      </c>
      <c r="B3" s="142">
        <v>9505</v>
      </c>
      <c r="C3" s="142">
        <v>18953</v>
      </c>
      <c r="D3" s="142">
        <v>7687</v>
      </c>
    </row>
    <row r="4" spans="1:4" x14ac:dyDescent="0.3">
      <c r="A4" s="1" t="s">
        <v>9</v>
      </c>
      <c r="B4" s="142">
        <v>4508</v>
      </c>
      <c r="C4" s="142">
        <v>6928</v>
      </c>
      <c r="D4" s="142">
        <v>3848</v>
      </c>
    </row>
    <row r="5" spans="1:4" x14ac:dyDescent="0.3">
      <c r="A5" s="1" t="s">
        <v>10</v>
      </c>
      <c r="B5" s="142">
        <v>3473</v>
      </c>
      <c r="C5" s="142">
        <v>4812</v>
      </c>
      <c r="D5" s="142">
        <v>3353</v>
      </c>
    </row>
    <row r="6" spans="1:4" x14ac:dyDescent="0.3">
      <c r="A6" s="1" t="s">
        <v>11</v>
      </c>
      <c r="B6" s="142">
        <v>34283</v>
      </c>
      <c r="C6" s="142">
        <v>54449</v>
      </c>
      <c r="D6" s="142">
        <v>18365</v>
      </c>
    </row>
    <row r="7" spans="1:4" x14ac:dyDescent="0.3">
      <c r="A7" s="1" t="s">
        <v>12</v>
      </c>
      <c r="B7" s="142">
        <v>23042</v>
      </c>
      <c r="C7" s="142">
        <v>41909</v>
      </c>
      <c r="D7" s="142">
        <v>18564</v>
      </c>
    </row>
    <row r="8" spans="1:4" x14ac:dyDescent="0.3">
      <c r="A8" s="1" t="s">
        <v>13</v>
      </c>
      <c r="B8" s="142">
        <v>10080</v>
      </c>
      <c r="C8" s="142">
        <v>16709</v>
      </c>
      <c r="D8" s="142">
        <v>10489</v>
      </c>
    </row>
    <row r="9" spans="1:4" x14ac:dyDescent="0.3">
      <c r="A9" s="1" t="s">
        <v>14</v>
      </c>
      <c r="B9" s="142">
        <v>3108</v>
      </c>
      <c r="C9" s="142">
        <v>5686</v>
      </c>
      <c r="D9" s="142">
        <v>2639</v>
      </c>
    </row>
    <row r="10" spans="1:4" x14ac:dyDescent="0.3">
      <c r="A10" s="1" t="s">
        <v>15</v>
      </c>
      <c r="B10" s="142">
        <v>6703</v>
      </c>
      <c r="C10" s="142">
        <v>11258</v>
      </c>
      <c r="D10" s="142">
        <v>5618</v>
      </c>
    </row>
    <row r="11" spans="1:4" x14ac:dyDescent="0.3">
      <c r="A11" s="1" t="s">
        <v>16</v>
      </c>
      <c r="B11" s="142">
        <v>15103</v>
      </c>
      <c r="C11" s="142">
        <v>24188</v>
      </c>
      <c r="D11" s="142">
        <v>12598</v>
      </c>
    </row>
    <row r="12" spans="1:4" x14ac:dyDescent="0.3">
      <c r="A12" s="1" t="s">
        <v>17</v>
      </c>
      <c r="B12" s="142">
        <v>8141</v>
      </c>
      <c r="C12" s="142">
        <v>15908</v>
      </c>
      <c r="D12" s="142">
        <v>6272</v>
      </c>
    </row>
    <row r="13" spans="1:4" x14ac:dyDescent="0.3">
      <c r="A13" s="1" t="s">
        <v>18</v>
      </c>
      <c r="B13" s="142">
        <v>3766</v>
      </c>
      <c r="C13" s="142">
        <v>6333</v>
      </c>
      <c r="D13" s="142">
        <v>1867</v>
      </c>
    </row>
    <row r="14" spans="1:4" x14ac:dyDescent="0.3">
      <c r="A14" s="1" t="s">
        <v>19</v>
      </c>
      <c r="B14" s="142">
        <v>7611</v>
      </c>
      <c r="C14" s="142">
        <v>13456</v>
      </c>
      <c r="D14" s="142">
        <v>7728</v>
      </c>
    </row>
    <row r="15" spans="1:4" x14ac:dyDescent="0.3">
      <c r="A15" s="1" t="s">
        <v>20</v>
      </c>
      <c r="B15" s="142">
        <v>2331</v>
      </c>
      <c r="C15" s="142">
        <v>3201</v>
      </c>
      <c r="D15" s="142">
        <v>1737</v>
      </c>
    </row>
    <row r="16" spans="1:4" x14ac:dyDescent="0.3">
      <c r="A16" s="1" t="s">
        <v>21</v>
      </c>
      <c r="B16" s="142">
        <v>9511</v>
      </c>
      <c r="C16" s="142">
        <v>15123</v>
      </c>
      <c r="D16" s="142">
        <v>8215</v>
      </c>
    </row>
    <row r="17" spans="1:4" x14ac:dyDescent="0.3">
      <c r="A17" s="1" t="s">
        <v>22</v>
      </c>
      <c r="B17" s="142">
        <v>13008</v>
      </c>
      <c r="C17" s="142">
        <v>22794</v>
      </c>
      <c r="D17" s="142">
        <v>10659</v>
      </c>
    </row>
    <row r="18" spans="1:4" x14ac:dyDescent="0.3">
      <c r="A18" s="1" t="s">
        <v>23</v>
      </c>
      <c r="B18" s="142">
        <v>3152</v>
      </c>
      <c r="C18" s="142">
        <v>5494</v>
      </c>
      <c r="D18" s="142">
        <v>2403</v>
      </c>
    </row>
    <row r="19" spans="1:4" x14ac:dyDescent="0.3">
      <c r="A19" s="1" t="s">
        <v>24</v>
      </c>
      <c r="B19" s="142">
        <v>23493</v>
      </c>
      <c r="C19" s="142">
        <v>27447</v>
      </c>
      <c r="D19" s="142">
        <v>12565</v>
      </c>
    </row>
    <row r="20" spans="1:4" x14ac:dyDescent="0.3">
      <c r="A20" s="1" t="s">
        <v>25</v>
      </c>
      <c r="B20" s="142">
        <v>111640</v>
      </c>
      <c r="C20" s="142">
        <v>314578</v>
      </c>
      <c r="D20" s="142">
        <v>77206</v>
      </c>
    </row>
    <row r="21" spans="1:4" x14ac:dyDescent="0.3">
      <c r="A21" s="1" t="s">
        <v>26</v>
      </c>
      <c r="B21" s="142">
        <v>3136</v>
      </c>
      <c r="C21" s="142">
        <v>4439</v>
      </c>
      <c r="D21" s="142">
        <v>1993</v>
      </c>
    </row>
    <row r="22" spans="1:4" x14ac:dyDescent="0.3">
      <c r="A22" s="1" t="s">
        <v>27</v>
      </c>
      <c r="B22" s="142">
        <v>4745</v>
      </c>
      <c r="C22" s="142">
        <v>8495</v>
      </c>
      <c r="D22" s="142">
        <v>4401</v>
      </c>
    </row>
    <row r="23" spans="1:4" x14ac:dyDescent="0.3">
      <c r="A23" s="1" t="s">
        <v>28</v>
      </c>
      <c r="B23" s="142">
        <v>11452</v>
      </c>
      <c r="C23" s="142">
        <v>21092</v>
      </c>
      <c r="D23" s="142">
        <v>9936</v>
      </c>
    </row>
    <row r="24" spans="1:4" x14ac:dyDescent="0.3">
      <c r="A24" s="1" t="s">
        <v>29</v>
      </c>
      <c r="B24" s="142">
        <v>7602</v>
      </c>
      <c r="C24" s="142">
        <v>14884</v>
      </c>
      <c r="D24" s="142">
        <v>6201</v>
      </c>
    </row>
    <row r="25" spans="1:4" x14ac:dyDescent="0.3">
      <c r="A25" s="1" t="s">
        <v>30</v>
      </c>
      <c r="B25" s="142">
        <v>11601</v>
      </c>
      <c r="C25" s="142">
        <v>16730</v>
      </c>
      <c r="D25" s="142">
        <v>7276</v>
      </c>
    </row>
    <row r="26" spans="1:4" x14ac:dyDescent="0.3">
      <c r="A26" s="1" t="s">
        <v>31</v>
      </c>
      <c r="B26" s="142">
        <v>5369</v>
      </c>
      <c r="C26" s="142">
        <v>7706</v>
      </c>
      <c r="D26" s="142">
        <v>4601</v>
      </c>
    </row>
    <row r="27" spans="1:4" x14ac:dyDescent="0.3">
      <c r="A27" s="1" t="s">
        <v>32</v>
      </c>
      <c r="B27" s="142">
        <v>10603</v>
      </c>
      <c r="C27" s="142">
        <v>17097</v>
      </c>
      <c r="D27" s="142">
        <v>8321</v>
      </c>
    </row>
    <row r="28" spans="1:4" x14ac:dyDescent="0.3">
      <c r="A28" s="1" t="s">
        <v>33</v>
      </c>
      <c r="B28" s="142">
        <v>10747</v>
      </c>
      <c r="C28" s="142">
        <v>20098</v>
      </c>
      <c r="D28" s="142">
        <v>10070</v>
      </c>
    </row>
    <row r="29" spans="1:4" x14ac:dyDescent="0.3">
      <c r="A29" s="1" t="s">
        <v>34</v>
      </c>
      <c r="B29" s="142">
        <v>7607</v>
      </c>
      <c r="C29" s="142">
        <v>11710</v>
      </c>
      <c r="D29" s="142">
        <v>4938</v>
      </c>
    </row>
    <row r="30" spans="1:4" x14ac:dyDescent="0.3">
      <c r="A30" s="1" t="s">
        <v>35</v>
      </c>
      <c r="B30" s="142">
        <v>6314</v>
      </c>
      <c r="C30" s="142">
        <v>9566</v>
      </c>
      <c r="D30" s="142">
        <v>5333</v>
      </c>
    </row>
    <row r="31" spans="1:4" x14ac:dyDescent="0.3">
      <c r="A31" s="1" t="s">
        <v>36</v>
      </c>
      <c r="B31" s="142">
        <v>19030</v>
      </c>
      <c r="C31" s="142">
        <v>28093</v>
      </c>
      <c r="D31" s="142">
        <v>15634</v>
      </c>
    </row>
    <row r="32" spans="1:4" x14ac:dyDescent="0.3">
      <c r="A32" s="1" t="s">
        <v>37</v>
      </c>
      <c r="B32" s="142">
        <v>3474</v>
      </c>
      <c r="C32" s="142">
        <v>5106</v>
      </c>
      <c r="D32" s="142">
        <v>3539</v>
      </c>
    </row>
    <row r="33" spans="1:4" x14ac:dyDescent="0.3">
      <c r="A33" s="1" t="s">
        <v>38</v>
      </c>
      <c r="B33" s="142">
        <v>14306</v>
      </c>
      <c r="C33" s="142">
        <v>25758</v>
      </c>
      <c r="D33" s="142">
        <v>12600</v>
      </c>
    </row>
    <row r="34" spans="1:4" x14ac:dyDescent="0.3">
      <c r="A34" s="1" t="s">
        <v>39</v>
      </c>
      <c r="B34" s="142">
        <v>82005</v>
      </c>
      <c r="C34" s="142">
        <v>151316</v>
      </c>
      <c r="D34" s="142">
        <v>52115</v>
      </c>
    </row>
    <row r="35" spans="1:4" x14ac:dyDescent="0.3">
      <c r="A35" s="1" t="s">
        <v>40</v>
      </c>
      <c r="B35" s="142">
        <v>1850</v>
      </c>
      <c r="C35" s="142">
        <v>2773</v>
      </c>
      <c r="D35" s="142">
        <v>1695</v>
      </c>
    </row>
    <row r="36" spans="1:4" x14ac:dyDescent="0.3">
      <c r="A36" s="1" t="s">
        <v>41</v>
      </c>
      <c r="B36" s="142">
        <v>5599</v>
      </c>
      <c r="C36" s="142">
        <v>9049</v>
      </c>
      <c r="D36" s="142">
        <v>4753</v>
      </c>
    </row>
    <row r="37" spans="1:4" x14ac:dyDescent="0.3">
      <c r="A37" s="1" t="s">
        <v>42</v>
      </c>
      <c r="B37" s="142">
        <v>7321</v>
      </c>
      <c r="C37" s="142">
        <v>10833</v>
      </c>
      <c r="D37" s="142">
        <v>4802</v>
      </c>
    </row>
    <row r="38" spans="1:4" x14ac:dyDescent="0.3">
      <c r="A38" s="1" t="s">
        <v>43</v>
      </c>
      <c r="B38" s="142">
        <v>14758</v>
      </c>
      <c r="C38" s="142">
        <v>23090</v>
      </c>
      <c r="D38" s="142">
        <v>13101</v>
      </c>
    </row>
    <row r="39" spans="1:4" x14ac:dyDescent="0.3">
      <c r="A39" s="1" t="s">
        <v>44</v>
      </c>
      <c r="B39" s="142">
        <v>4430</v>
      </c>
      <c r="C39" s="142">
        <v>7166</v>
      </c>
      <c r="D39" s="142">
        <v>4552</v>
      </c>
    </row>
    <row r="40" spans="1:4" x14ac:dyDescent="0.3">
      <c r="A40" s="1" t="s">
        <v>45</v>
      </c>
      <c r="B40" s="142">
        <v>6595</v>
      </c>
      <c r="C40" s="142">
        <v>10928</v>
      </c>
      <c r="D40" s="142">
        <v>4887</v>
      </c>
    </row>
    <row r="41" spans="1:4" x14ac:dyDescent="0.3">
      <c r="A41" s="1" t="s">
        <v>46</v>
      </c>
      <c r="B41" s="142">
        <v>8933</v>
      </c>
      <c r="C41" s="142">
        <v>13205</v>
      </c>
      <c r="D41" s="142">
        <v>7115</v>
      </c>
    </row>
    <row r="42" spans="1:4" x14ac:dyDescent="0.3">
      <c r="A42" s="1" t="s">
        <v>47</v>
      </c>
      <c r="B42" s="142">
        <v>5325</v>
      </c>
      <c r="C42" s="142">
        <v>9180</v>
      </c>
      <c r="D42" s="142">
        <v>4934</v>
      </c>
    </row>
    <row r="43" spans="1:4" x14ac:dyDescent="0.3">
      <c r="A43" s="1" t="s">
        <v>48</v>
      </c>
      <c r="B43" s="142">
        <v>1974</v>
      </c>
      <c r="C43" s="142">
        <v>3190</v>
      </c>
      <c r="D43" s="142">
        <v>1552</v>
      </c>
    </row>
    <row r="44" spans="1:4" x14ac:dyDescent="0.3">
      <c r="A44" s="1" t="s">
        <v>49</v>
      </c>
      <c r="B44" s="142">
        <v>4691</v>
      </c>
      <c r="C44" s="142">
        <v>6864</v>
      </c>
      <c r="D44" s="142">
        <v>3416</v>
      </c>
    </row>
    <row r="45" spans="1:4" x14ac:dyDescent="0.3">
      <c r="A45" s="1" t="s">
        <v>50</v>
      </c>
      <c r="B45" s="142">
        <v>3294</v>
      </c>
      <c r="C45" s="142">
        <v>4695</v>
      </c>
      <c r="D45" s="142">
        <v>2920</v>
      </c>
    </row>
    <row r="46" spans="1:4" x14ac:dyDescent="0.3">
      <c r="A46" s="1" t="s">
        <v>51</v>
      </c>
      <c r="B46" s="142">
        <v>14103</v>
      </c>
      <c r="C46" s="142">
        <v>21351</v>
      </c>
      <c r="D46" s="142">
        <v>10730</v>
      </c>
    </row>
    <row r="47" spans="1:4" x14ac:dyDescent="0.3">
      <c r="A47" s="1" t="s">
        <v>52</v>
      </c>
      <c r="B47" s="142">
        <v>4901</v>
      </c>
      <c r="C47" s="142">
        <v>7172</v>
      </c>
      <c r="D47" s="142">
        <v>3238</v>
      </c>
    </row>
    <row r="48" spans="1:4" x14ac:dyDescent="0.3">
      <c r="A48" s="1" t="s">
        <v>53</v>
      </c>
      <c r="B48" s="142">
        <v>95316</v>
      </c>
      <c r="C48" s="142">
        <v>197298</v>
      </c>
      <c r="D48" s="142">
        <v>59464</v>
      </c>
    </row>
    <row r="49" spans="1:4" x14ac:dyDescent="0.3">
      <c r="A49" s="1" t="s">
        <v>54</v>
      </c>
      <c r="B49" s="142">
        <v>1288</v>
      </c>
      <c r="C49" s="142">
        <v>2022</v>
      </c>
      <c r="D49" s="142">
        <v>1273</v>
      </c>
    </row>
    <row r="50" spans="1:4" x14ac:dyDescent="0.3">
      <c r="A50" s="1" t="s">
        <v>55</v>
      </c>
      <c r="B50" s="142">
        <v>5125</v>
      </c>
      <c r="C50" s="142">
        <v>9214</v>
      </c>
      <c r="D50" s="142">
        <v>5181</v>
      </c>
    </row>
    <row r="51" spans="1:4" x14ac:dyDescent="0.3">
      <c r="A51" s="1" t="s">
        <v>56</v>
      </c>
      <c r="B51" s="142">
        <v>9350</v>
      </c>
      <c r="C51" s="142">
        <v>16704</v>
      </c>
      <c r="D51" s="142">
        <v>7908</v>
      </c>
    </row>
    <row r="52" spans="1:4" x14ac:dyDescent="0.3">
      <c r="A52" s="1" t="s">
        <v>57</v>
      </c>
      <c r="B52" s="142">
        <v>3114</v>
      </c>
      <c r="C52" s="142">
        <v>5153</v>
      </c>
      <c r="D52" s="142">
        <v>2385</v>
      </c>
    </row>
    <row r="53" spans="1:4" x14ac:dyDescent="0.3">
      <c r="A53" s="1" t="s">
        <v>58</v>
      </c>
      <c r="B53" s="142">
        <v>8652</v>
      </c>
      <c r="C53" s="142">
        <v>14589</v>
      </c>
      <c r="D53" s="142">
        <v>6057</v>
      </c>
    </row>
    <row r="54" spans="1:4" x14ac:dyDescent="0.3">
      <c r="A54" s="1" t="s">
        <v>59</v>
      </c>
      <c r="B54" s="142">
        <v>18215</v>
      </c>
      <c r="C54" s="142">
        <v>23438</v>
      </c>
      <c r="D54" s="142">
        <v>8639</v>
      </c>
    </row>
    <row r="55" spans="1:4" x14ac:dyDescent="0.3">
      <c r="A55" s="1" t="s">
        <v>62</v>
      </c>
      <c r="B55" s="142">
        <v>4721</v>
      </c>
      <c r="C55" s="142">
        <v>9200</v>
      </c>
      <c r="D55" s="142">
        <v>3892</v>
      </c>
    </row>
    <row r="56" spans="1:4" x14ac:dyDescent="0.3">
      <c r="A56" s="1" t="s">
        <v>63</v>
      </c>
      <c r="B56" s="142">
        <v>21123</v>
      </c>
      <c r="C56" s="142">
        <v>39534</v>
      </c>
      <c r="D56" s="142">
        <v>16183</v>
      </c>
    </row>
    <row r="57" spans="1:4" x14ac:dyDescent="0.3">
      <c r="A57" s="1" t="s">
        <v>64</v>
      </c>
      <c r="B57" s="142">
        <v>7489</v>
      </c>
      <c r="C57" s="142">
        <v>11529</v>
      </c>
      <c r="D57" s="142">
        <v>5695</v>
      </c>
    </row>
    <row r="58" spans="1:4" x14ac:dyDescent="0.3">
      <c r="A58" s="1" t="s">
        <v>65</v>
      </c>
      <c r="B58" s="142">
        <v>7521</v>
      </c>
      <c r="C58" s="142">
        <v>13268</v>
      </c>
      <c r="D58" s="142">
        <v>3947</v>
      </c>
    </row>
    <row r="59" spans="1:4" x14ac:dyDescent="0.3">
      <c r="A59" s="1" t="s">
        <v>66</v>
      </c>
      <c r="B59" s="142">
        <v>21714</v>
      </c>
      <c r="C59" s="142">
        <v>41260</v>
      </c>
      <c r="D59" s="142">
        <v>11968</v>
      </c>
    </row>
    <row r="60" spans="1:4" x14ac:dyDescent="0.3">
      <c r="A60" s="1" t="s">
        <v>60</v>
      </c>
      <c r="B60" s="142">
        <v>13286</v>
      </c>
      <c r="C60" s="142">
        <v>21471</v>
      </c>
      <c r="D60" s="142">
        <v>10605</v>
      </c>
    </row>
    <row r="61" spans="1:4" x14ac:dyDescent="0.3">
      <c r="A61" s="1" t="s">
        <v>61</v>
      </c>
      <c r="B61" s="142">
        <v>6746</v>
      </c>
      <c r="C61" s="142">
        <v>9806</v>
      </c>
      <c r="D61" s="142">
        <v>4131</v>
      </c>
    </row>
    <row r="62" spans="1:4" x14ac:dyDescent="0.3">
      <c r="A62" s="1" t="s">
        <v>67</v>
      </c>
      <c r="B62" s="142">
        <v>3341</v>
      </c>
      <c r="C62" s="142">
        <v>5279</v>
      </c>
      <c r="D62" s="142">
        <v>2661</v>
      </c>
    </row>
    <row r="63" spans="1:4" x14ac:dyDescent="0.3">
      <c r="A63" s="1" t="s">
        <v>68</v>
      </c>
      <c r="B63" s="142">
        <v>12438</v>
      </c>
      <c r="C63" s="142">
        <v>19283</v>
      </c>
      <c r="D63" s="142">
        <v>10206</v>
      </c>
    </row>
    <row r="64" spans="1:4" x14ac:dyDescent="0.3">
      <c r="A64" s="1" t="s">
        <v>69</v>
      </c>
      <c r="B64" s="142">
        <v>28312</v>
      </c>
      <c r="C64" s="142">
        <v>84321</v>
      </c>
      <c r="D64" s="142">
        <v>31924</v>
      </c>
    </row>
    <row r="65" spans="1:4" x14ac:dyDescent="0.3">
      <c r="A65" s="1" t="s">
        <v>70</v>
      </c>
      <c r="B65" s="142">
        <v>1864</v>
      </c>
      <c r="C65" s="142">
        <v>2638</v>
      </c>
      <c r="D65" s="142">
        <v>1046</v>
      </c>
    </row>
    <row r="66" spans="1:4" x14ac:dyDescent="0.3">
      <c r="A66" s="1" t="s">
        <v>71</v>
      </c>
      <c r="B66" s="142">
        <v>4832</v>
      </c>
      <c r="C66" s="142">
        <v>7188</v>
      </c>
      <c r="D66" s="142">
        <v>4164</v>
      </c>
    </row>
    <row r="67" spans="1:4" x14ac:dyDescent="0.3">
      <c r="A67" s="1" t="s">
        <v>72</v>
      </c>
      <c r="B67" s="142">
        <v>7573</v>
      </c>
      <c r="C67" s="142">
        <v>12516</v>
      </c>
      <c r="D67" s="142">
        <v>6586</v>
      </c>
    </row>
    <row r="68" spans="1:4" x14ac:dyDescent="0.3">
      <c r="A68" s="1" t="s">
        <v>73</v>
      </c>
      <c r="B68" s="142">
        <v>5776</v>
      </c>
      <c r="C68" s="142">
        <v>8992</v>
      </c>
      <c r="D68" s="142">
        <v>4111</v>
      </c>
    </row>
    <row r="69" spans="1:4" x14ac:dyDescent="0.3">
      <c r="A69" s="1" t="s">
        <v>74</v>
      </c>
      <c r="B69" s="142">
        <v>2376</v>
      </c>
      <c r="C69" s="142">
        <v>3040</v>
      </c>
      <c r="D69" s="142">
        <v>1638</v>
      </c>
    </row>
    <row r="70" spans="1:4" x14ac:dyDescent="0.3">
      <c r="A70" s="1" t="s">
        <v>75</v>
      </c>
      <c r="B70" s="142">
        <v>1626</v>
      </c>
      <c r="C70" s="142">
        <v>2106</v>
      </c>
      <c r="D70" s="142">
        <v>1347</v>
      </c>
    </row>
    <row r="71" spans="1:4" x14ac:dyDescent="0.3">
      <c r="A71" s="1" t="s">
        <v>76</v>
      </c>
      <c r="B71" s="142">
        <v>4513</v>
      </c>
      <c r="C71" s="142">
        <v>7144</v>
      </c>
      <c r="D71" s="142">
        <v>3616</v>
      </c>
    </row>
    <row r="72" spans="1:4" x14ac:dyDescent="0.3">
      <c r="A72" s="1" t="s">
        <v>77</v>
      </c>
      <c r="B72" s="142">
        <v>16394</v>
      </c>
      <c r="C72" s="142">
        <v>33057</v>
      </c>
      <c r="D72" s="142">
        <v>10207</v>
      </c>
    </row>
    <row r="73" spans="1:4" x14ac:dyDescent="0.3">
      <c r="A73" s="1" t="s">
        <v>78</v>
      </c>
      <c r="B73" s="142">
        <v>8022</v>
      </c>
      <c r="C73" s="142">
        <v>13243</v>
      </c>
      <c r="D73" s="142">
        <v>6377</v>
      </c>
    </row>
    <row r="74" spans="1:4" x14ac:dyDescent="0.3">
      <c r="A74" s="1" t="s">
        <v>79</v>
      </c>
      <c r="B74" s="142">
        <v>15334</v>
      </c>
      <c r="C74" s="142">
        <v>22539</v>
      </c>
      <c r="D74" s="142">
        <v>10093</v>
      </c>
    </row>
    <row r="75" spans="1:4" x14ac:dyDescent="0.3">
      <c r="A75" s="1" t="s">
        <v>80</v>
      </c>
      <c r="B75" s="142">
        <v>13938</v>
      </c>
      <c r="C75" s="142">
        <v>27755</v>
      </c>
      <c r="D75" s="142">
        <v>9719</v>
      </c>
    </row>
    <row r="76" spans="1:4" x14ac:dyDescent="0.3">
      <c r="A76" s="1" t="s">
        <v>81</v>
      </c>
      <c r="B76" s="142">
        <v>48148</v>
      </c>
      <c r="C76" s="142">
        <v>125861</v>
      </c>
      <c r="D76" s="142">
        <v>38343</v>
      </c>
    </row>
    <row r="77" spans="1:4" x14ac:dyDescent="0.3">
      <c r="A77" s="1" t="s">
        <v>82</v>
      </c>
      <c r="B77" s="142">
        <v>4738</v>
      </c>
      <c r="C77" s="142">
        <v>8638</v>
      </c>
      <c r="D77" s="142">
        <v>5700</v>
      </c>
    </row>
    <row r="78" spans="1:4" x14ac:dyDescent="0.3">
      <c r="A78" s="1" t="s">
        <v>83</v>
      </c>
      <c r="B78" s="142">
        <v>4390</v>
      </c>
      <c r="C78" s="142">
        <v>6121</v>
      </c>
      <c r="D78" s="142">
        <v>3573</v>
      </c>
    </row>
    <row r="79" spans="1:4" x14ac:dyDescent="0.3">
      <c r="A79" s="1" t="s">
        <v>84</v>
      </c>
      <c r="B79" s="142">
        <v>24512</v>
      </c>
      <c r="C79" s="142">
        <v>39221</v>
      </c>
      <c r="D79" s="142">
        <v>15986</v>
      </c>
    </row>
    <row r="80" spans="1:4" x14ac:dyDescent="0.3">
      <c r="A80" s="1" t="s">
        <v>85</v>
      </c>
      <c r="B80" s="142">
        <v>165854</v>
      </c>
      <c r="C80" s="142">
        <v>360590</v>
      </c>
      <c r="D80" s="142">
        <v>114947</v>
      </c>
    </row>
    <row r="81" spans="1:4" x14ac:dyDescent="0.3">
      <c r="A81" s="1" t="s">
        <v>86</v>
      </c>
      <c r="B81" s="142">
        <v>4147</v>
      </c>
      <c r="C81" s="142">
        <v>7619</v>
      </c>
      <c r="D81" s="142">
        <v>3450</v>
      </c>
    </row>
    <row r="82" spans="1:4" x14ac:dyDescent="0.3">
      <c r="A82" s="1" t="s">
        <v>87</v>
      </c>
      <c r="B82" s="142">
        <v>3589</v>
      </c>
      <c r="C82" s="142">
        <v>5173</v>
      </c>
      <c r="D82" s="142">
        <v>2801</v>
      </c>
    </row>
    <row r="83" spans="1:4" x14ac:dyDescent="0.3">
      <c r="A83" s="1" t="s">
        <v>88</v>
      </c>
      <c r="B83" s="142">
        <v>41990</v>
      </c>
      <c r="C83" s="142">
        <v>68408</v>
      </c>
      <c r="D83" s="142">
        <v>29120</v>
      </c>
    </row>
    <row r="84" spans="1:4" x14ac:dyDescent="0.3">
      <c r="A84" s="1" t="s">
        <v>89</v>
      </c>
      <c r="B84" s="142">
        <v>40434</v>
      </c>
      <c r="C84" s="142">
        <v>76706</v>
      </c>
      <c r="D84" s="142">
        <v>24142</v>
      </c>
    </row>
    <row r="85" spans="1:4" x14ac:dyDescent="0.3">
      <c r="A85" s="1" t="s">
        <v>90</v>
      </c>
      <c r="B85" s="142">
        <v>12012</v>
      </c>
      <c r="C85" s="142">
        <v>22544</v>
      </c>
      <c r="D85" s="142">
        <v>11328</v>
      </c>
    </row>
    <row r="86" spans="1:4" x14ac:dyDescent="0.3">
      <c r="A86" s="1" t="s">
        <v>91</v>
      </c>
      <c r="B86" s="142">
        <v>1755</v>
      </c>
      <c r="C86" s="142">
        <v>3658</v>
      </c>
      <c r="D86" s="142">
        <v>1084</v>
      </c>
    </row>
    <row r="87" spans="1:4" x14ac:dyDescent="0.3">
      <c r="A87" s="1" t="s">
        <v>92</v>
      </c>
      <c r="B87" s="142">
        <v>4951</v>
      </c>
      <c r="C87" s="142">
        <v>7803</v>
      </c>
      <c r="D87" s="142">
        <v>3468</v>
      </c>
    </row>
    <row r="88" spans="1:4" x14ac:dyDescent="0.3">
      <c r="A88" s="1" t="s">
        <v>93</v>
      </c>
      <c r="B88" s="142">
        <v>5013</v>
      </c>
      <c r="C88" s="142">
        <v>7771</v>
      </c>
      <c r="D88" s="142">
        <v>4301</v>
      </c>
    </row>
    <row r="89" spans="1:4" x14ac:dyDescent="0.3">
      <c r="A89" s="1" t="s">
        <v>94</v>
      </c>
      <c r="B89" s="142">
        <v>1711</v>
      </c>
      <c r="C89" s="142">
        <v>2462</v>
      </c>
      <c r="D89" s="142">
        <v>1377</v>
      </c>
    </row>
    <row r="90" spans="1:4" x14ac:dyDescent="0.3">
      <c r="A90" s="1" t="s">
        <v>95</v>
      </c>
      <c r="B90" s="142">
        <v>9114</v>
      </c>
      <c r="C90" s="142">
        <v>16132</v>
      </c>
      <c r="D90" s="142">
        <v>7774</v>
      </c>
    </row>
    <row r="91" spans="1:4" x14ac:dyDescent="0.3">
      <c r="A91" s="1" t="s">
        <v>96</v>
      </c>
      <c r="B91" s="142">
        <v>30450</v>
      </c>
      <c r="C91" s="142">
        <v>56234</v>
      </c>
      <c r="D91" s="142">
        <v>21962</v>
      </c>
    </row>
    <row r="92" spans="1:4" x14ac:dyDescent="0.3">
      <c r="A92" s="1" t="s">
        <v>97</v>
      </c>
      <c r="B92" s="142">
        <v>4012</v>
      </c>
      <c r="C92" s="142">
        <v>5734</v>
      </c>
      <c r="D92" s="142">
        <v>2742</v>
      </c>
    </row>
    <row r="93" spans="1:4" x14ac:dyDescent="0.3">
      <c r="A93" s="1" t="s">
        <v>98</v>
      </c>
      <c r="B93" s="142">
        <v>7362</v>
      </c>
      <c r="C93" s="142">
        <v>13274</v>
      </c>
      <c r="D93" s="142">
        <v>6314</v>
      </c>
    </row>
    <row r="94" spans="1:4" x14ac:dyDescent="0.3">
      <c r="A94" s="1" t="s">
        <v>99</v>
      </c>
      <c r="B94" s="142">
        <v>7273</v>
      </c>
      <c r="C94" s="142">
        <v>11001</v>
      </c>
      <c r="D94" s="142">
        <v>4858</v>
      </c>
    </row>
    <row r="95" spans="1:4" x14ac:dyDescent="0.3">
      <c r="A95" s="1" t="s">
        <v>100</v>
      </c>
      <c r="B95" s="142">
        <v>45255</v>
      </c>
      <c r="C95" s="142">
        <v>90716</v>
      </c>
      <c r="D95" s="142">
        <v>19802</v>
      </c>
    </row>
    <row r="96" spans="1:4" x14ac:dyDescent="0.3">
      <c r="A96" s="1" t="s">
        <v>101</v>
      </c>
      <c r="B96" s="142">
        <v>30169</v>
      </c>
      <c r="C96" s="142">
        <v>56609</v>
      </c>
      <c r="D96" s="142">
        <v>18193</v>
      </c>
    </row>
    <row r="97" spans="1:4" x14ac:dyDescent="0.3">
      <c r="A97" s="1" t="s">
        <v>102</v>
      </c>
      <c r="B97" s="142">
        <v>152</v>
      </c>
      <c r="C97" s="142">
        <v>254</v>
      </c>
      <c r="D97" s="142">
        <v>65</v>
      </c>
    </row>
    <row r="98" spans="1:4" x14ac:dyDescent="0.3">
      <c r="A98" s="1" t="s">
        <v>103</v>
      </c>
      <c r="B98" s="142">
        <v>544</v>
      </c>
      <c r="C98" s="142">
        <v>864</v>
      </c>
      <c r="D98" s="142">
        <v>238</v>
      </c>
    </row>
    <row r="99" spans="1:4" x14ac:dyDescent="0.3">
      <c r="A99" s="1" t="s">
        <v>104</v>
      </c>
      <c r="B99" s="142">
        <v>514</v>
      </c>
      <c r="C99" s="142">
        <v>959</v>
      </c>
      <c r="D99" s="142">
        <v>376</v>
      </c>
    </row>
    <row r="100" spans="1:4" x14ac:dyDescent="0.3">
      <c r="A100" s="1" t="s">
        <v>105</v>
      </c>
      <c r="B100" s="142">
        <v>2374</v>
      </c>
      <c r="C100" s="142">
        <v>4722</v>
      </c>
      <c r="D100" s="142">
        <v>1439</v>
      </c>
    </row>
    <row r="101" spans="1:4" x14ac:dyDescent="0.3">
      <c r="A101" s="1" t="s">
        <v>106</v>
      </c>
      <c r="B101" s="142">
        <v>207</v>
      </c>
      <c r="C101" s="142">
        <v>443</v>
      </c>
      <c r="D101" s="142">
        <v>224</v>
      </c>
    </row>
    <row r="102" spans="1:4" x14ac:dyDescent="0.3">
      <c r="A102" s="1" t="s">
        <v>107</v>
      </c>
      <c r="B102" s="142">
        <v>1131</v>
      </c>
      <c r="C102" s="142">
        <v>1738</v>
      </c>
      <c r="D102" s="142">
        <v>495</v>
      </c>
    </row>
    <row r="103" spans="1:4" x14ac:dyDescent="0.3">
      <c r="A103" s="1" t="s">
        <v>108</v>
      </c>
      <c r="B103" s="142">
        <v>331</v>
      </c>
      <c r="C103" s="142">
        <v>339</v>
      </c>
      <c r="D103" s="142">
        <v>386</v>
      </c>
    </row>
    <row r="104" spans="1:4" x14ac:dyDescent="0.3">
      <c r="A104" s="1" t="s">
        <v>109</v>
      </c>
      <c r="B104" s="142">
        <v>251</v>
      </c>
      <c r="C104" s="142">
        <v>361</v>
      </c>
      <c r="D104" s="142">
        <v>400</v>
      </c>
    </row>
    <row r="105" spans="1:4" x14ac:dyDescent="0.3">
      <c r="A105" s="1" t="s">
        <v>110</v>
      </c>
      <c r="B105" s="142">
        <v>380</v>
      </c>
      <c r="C105" s="142">
        <v>520</v>
      </c>
      <c r="D105" s="142">
        <v>365</v>
      </c>
    </row>
    <row r="106" spans="1:4" x14ac:dyDescent="0.3">
      <c r="A106" s="1" t="s">
        <v>111</v>
      </c>
      <c r="B106" s="142">
        <v>1762</v>
      </c>
      <c r="C106" s="142">
        <v>4726</v>
      </c>
      <c r="D106" s="142">
        <v>1090</v>
      </c>
    </row>
    <row r="107" spans="1:4" x14ac:dyDescent="0.3">
      <c r="A107" s="1" t="s">
        <v>112</v>
      </c>
      <c r="B107" s="142">
        <v>1066</v>
      </c>
      <c r="C107" s="142">
        <v>2075</v>
      </c>
      <c r="D107" s="142">
        <v>725</v>
      </c>
    </row>
    <row r="108" spans="1:4" x14ac:dyDescent="0.3">
      <c r="A108" s="1" t="s">
        <v>113</v>
      </c>
      <c r="B108" s="142">
        <v>2961</v>
      </c>
      <c r="C108" s="142">
        <v>6031</v>
      </c>
      <c r="D108" s="142">
        <v>2269</v>
      </c>
    </row>
    <row r="109" spans="1:4" x14ac:dyDescent="0.3">
      <c r="A109" s="1" t="s">
        <v>114</v>
      </c>
      <c r="B109" s="142">
        <v>1709</v>
      </c>
      <c r="C109" s="142">
        <v>3767</v>
      </c>
      <c r="D109" s="142">
        <v>1422</v>
      </c>
    </row>
    <row r="110" spans="1:4" x14ac:dyDescent="0.3">
      <c r="A110" s="1" t="s">
        <v>115</v>
      </c>
      <c r="B110" s="142">
        <v>282</v>
      </c>
      <c r="C110" s="142">
        <v>478</v>
      </c>
      <c r="D110" s="142">
        <v>310</v>
      </c>
    </row>
    <row r="111" spans="1:4" x14ac:dyDescent="0.3">
      <c r="A111" s="1" t="s">
        <v>116</v>
      </c>
      <c r="B111" s="142">
        <v>83</v>
      </c>
      <c r="C111" s="142">
        <v>130</v>
      </c>
      <c r="D111" s="142">
        <v>52</v>
      </c>
    </row>
    <row r="112" spans="1:4" x14ac:dyDescent="0.3">
      <c r="A112" s="1" t="s">
        <v>117</v>
      </c>
      <c r="B112" s="142">
        <v>111</v>
      </c>
      <c r="C112" s="142">
        <v>231</v>
      </c>
      <c r="D112" s="142">
        <v>179</v>
      </c>
    </row>
    <row r="113" spans="1:4" x14ac:dyDescent="0.3">
      <c r="A113" s="1" t="s">
        <v>118</v>
      </c>
      <c r="B113" s="142">
        <v>277</v>
      </c>
      <c r="C113" s="142">
        <v>284</v>
      </c>
      <c r="D113" s="142">
        <v>132</v>
      </c>
    </row>
    <row r="114" spans="1:4" x14ac:dyDescent="0.3">
      <c r="A114" s="1" t="s">
        <v>119</v>
      </c>
      <c r="B114" s="142">
        <v>12819</v>
      </c>
      <c r="C114" s="142">
        <v>20143</v>
      </c>
      <c r="D114" s="142">
        <v>7600</v>
      </c>
    </row>
    <row r="115" spans="1:4" x14ac:dyDescent="0.3">
      <c r="A115" s="1" t="s">
        <v>120</v>
      </c>
      <c r="B115" s="142">
        <v>309</v>
      </c>
      <c r="C115" s="142">
        <v>547</v>
      </c>
      <c r="D115" s="142">
        <v>289</v>
      </c>
    </row>
    <row r="116" spans="1:4" x14ac:dyDescent="0.3">
      <c r="A116" s="1" t="s">
        <v>121</v>
      </c>
      <c r="B116" s="142">
        <v>654</v>
      </c>
      <c r="C116" s="142">
        <v>1225</v>
      </c>
      <c r="D116" s="142">
        <v>585</v>
      </c>
    </row>
    <row r="117" spans="1:4" x14ac:dyDescent="0.3">
      <c r="A117" s="1" t="s">
        <v>122</v>
      </c>
      <c r="B117" s="142">
        <v>140</v>
      </c>
      <c r="C117" s="142">
        <v>230</v>
      </c>
      <c r="D117" s="142">
        <v>161</v>
      </c>
    </row>
    <row r="118" spans="1:4" x14ac:dyDescent="0.3">
      <c r="A118" s="1" t="s">
        <v>123</v>
      </c>
      <c r="B118" s="142">
        <v>76</v>
      </c>
      <c r="C118" s="142">
        <v>206</v>
      </c>
      <c r="D118" s="142">
        <v>38</v>
      </c>
    </row>
    <row r="119" spans="1:4" x14ac:dyDescent="0.3">
      <c r="A119" s="1" t="s">
        <v>124</v>
      </c>
      <c r="B119" s="142">
        <v>619</v>
      </c>
      <c r="C119" s="142">
        <v>920</v>
      </c>
      <c r="D119" s="142">
        <v>151</v>
      </c>
    </row>
    <row r="120" spans="1:4" x14ac:dyDescent="0.3">
      <c r="A120" s="1" t="s">
        <v>125</v>
      </c>
      <c r="B120" s="142">
        <v>397</v>
      </c>
      <c r="C120" s="142">
        <v>989</v>
      </c>
      <c r="D120" s="142">
        <v>272</v>
      </c>
    </row>
    <row r="121" spans="1:4" x14ac:dyDescent="0.3">
      <c r="A121" s="1" t="s">
        <v>126</v>
      </c>
      <c r="B121" s="142">
        <v>295</v>
      </c>
      <c r="C121" s="142">
        <v>540</v>
      </c>
      <c r="D121" s="142">
        <v>308</v>
      </c>
    </row>
    <row r="122" spans="1:4" x14ac:dyDescent="0.3">
      <c r="A122" s="1" t="s">
        <v>127</v>
      </c>
      <c r="B122" s="142">
        <v>59</v>
      </c>
      <c r="C122" s="142">
        <v>1309</v>
      </c>
      <c r="D122" s="142">
        <v>134</v>
      </c>
    </row>
    <row r="123" spans="1:4" x14ac:dyDescent="0.3">
      <c r="A123" s="1" t="s">
        <v>128</v>
      </c>
      <c r="B123" s="142">
        <v>195</v>
      </c>
      <c r="C123" s="142">
        <v>307</v>
      </c>
      <c r="D123" s="142">
        <v>133</v>
      </c>
    </row>
    <row r="124" spans="1:4" x14ac:dyDescent="0.3">
      <c r="A124" s="1" t="s">
        <v>129</v>
      </c>
      <c r="B124" s="142">
        <v>145</v>
      </c>
      <c r="C124" s="142">
        <v>259</v>
      </c>
      <c r="D124" s="142">
        <v>158</v>
      </c>
    </row>
    <row r="125" spans="1:4" x14ac:dyDescent="0.3">
      <c r="A125" s="1" t="s">
        <v>130</v>
      </c>
      <c r="B125" s="142">
        <v>509</v>
      </c>
      <c r="C125" s="142">
        <v>999</v>
      </c>
      <c r="D125" s="142">
        <v>484</v>
      </c>
    </row>
    <row r="126" spans="1:4" x14ac:dyDescent="0.3">
      <c r="A126" s="1" t="s">
        <v>131</v>
      </c>
      <c r="B126" s="142">
        <v>283</v>
      </c>
      <c r="C126" s="142">
        <v>902</v>
      </c>
      <c r="D126" s="142">
        <v>345</v>
      </c>
    </row>
    <row r="127" spans="1:4" x14ac:dyDescent="0.3">
      <c r="A127" s="1" t="s">
        <v>132</v>
      </c>
      <c r="B127" s="142">
        <v>1107</v>
      </c>
      <c r="C127" s="142">
        <v>2216</v>
      </c>
      <c r="D127" s="142">
        <v>1004</v>
      </c>
    </row>
    <row r="128" spans="1:4" x14ac:dyDescent="0.3">
      <c r="A128" s="1" t="s">
        <v>133</v>
      </c>
      <c r="B128" s="142">
        <v>54</v>
      </c>
      <c r="C128" s="142">
        <v>114</v>
      </c>
      <c r="D128" s="142">
        <v>42</v>
      </c>
    </row>
    <row r="129" spans="1:4" x14ac:dyDescent="0.3">
      <c r="A129" s="1" t="s">
        <v>134</v>
      </c>
      <c r="B129" s="142">
        <v>309</v>
      </c>
      <c r="C129" s="142">
        <v>481</v>
      </c>
      <c r="D129" s="142">
        <v>318</v>
      </c>
    </row>
    <row r="130" spans="1:4" x14ac:dyDescent="0.3">
      <c r="A130" s="1" t="s">
        <v>135</v>
      </c>
      <c r="B130" s="142">
        <v>8832</v>
      </c>
      <c r="C130" s="142">
        <v>14949</v>
      </c>
      <c r="D130" s="142">
        <v>2797</v>
      </c>
    </row>
    <row r="131" spans="1:4" x14ac:dyDescent="0.3">
      <c r="A131" s="1" t="s">
        <v>136</v>
      </c>
      <c r="B131" s="142">
        <v>402</v>
      </c>
      <c r="C131" s="142">
        <v>1114</v>
      </c>
      <c r="D131" s="142">
        <v>482</v>
      </c>
    </row>
    <row r="132" spans="1:4" x14ac:dyDescent="0.3">
      <c r="A132" s="1" t="s">
        <v>137</v>
      </c>
      <c r="B132" s="142">
        <v>6491</v>
      </c>
      <c r="C132" s="142">
        <v>12015</v>
      </c>
      <c r="D132" s="142">
        <v>4405</v>
      </c>
    </row>
    <row r="133" spans="1:4" x14ac:dyDescent="0.3">
      <c r="A133" s="1" t="s">
        <v>138</v>
      </c>
      <c r="B133" s="142">
        <v>2102</v>
      </c>
      <c r="C133" s="142">
        <v>3885</v>
      </c>
      <c r="D133" s="142">
        <v>2688</v>
      </c>
    </row>
    <row r="134" spans="1:4" x14ac:dyDescent="0.3">
      <c r="A134" s="1" t="s">
        <v>139</v>
      </c>
      <c r="B134" s="142">
        <v>452</v>
      </c>
      <c r="C134" s="142">
        <v>574</v>
      </c>
      <c r="D134" s="142">
        <v>268</v>
      </c>
    </row>
    <row r="135" spans="1:4" x14ac:dyDescent="0.3">
      <c r="A135" s="1" t="s">
        <v>140</v>
      </c>
      <c r="B135" s="142">
        <v>224</v>
      </c>
      <c r="C135" s="142">
        <v>381</v>
      </c>
      <c r="D135" s="142">
        <v>243</v>
      </c>
    </row>
    <row r="136" spans="1:4" x14ac:dyDescent="0.3">
      <c r="A136" s="1" t="s">
        <v>141</v>
      </c>
      <c r="B136" s="142">
        <v>77</v>
      </c>
      <c r="C136" s="142">
        <v>159</v>
      </c>
      <c r="D136" s="142">
        <v>79</v>
      </c>
    </row>
    <row r="137" spans="1:4" x14ac:dyDescent="0.3">
      <c r="A137" s="1" t="s">
        <v>142</v>
      </c>
      <c r="B137" s="142">
        <v>331</v>
      </c>
      <c r="C137" s="142">
        <v>711</v>
      </c>
      <c r="D137" s="142">
        <v>276</v>
      </c>
    </row>
    <row r="138" spans="1:4" x14ac:dyDescent="0.3">
      <c r="A138" s="1" t="s">
        <v>143</v>
      </c>
      <c r="B138" s="142">
        <v>335</v>
      </c>
      <c r="C138" s="142">
        <v>462</v>
      </c>
      <c r="D138" s="142">
        <v>346</v>
      </c>
    </row>
    <row r="139" spans="1:4" x14ac:dyDescent="0.3">
      <c r="A139" s="1" t="s">
        <v>144</v>
      </c>
      <c r="B139" s="142">
        <v>107</v>
      </c>
      <c r="C139" s="142">
        <v>222</v>
      </c>
      <c r="D139" s="142">
        <v>107</v>
      </c>
    </row>
    <row r="140" spans="1:4" x14ac:dyDescent="0.3">
      <c r="A140" s="1" t="s">
        <v>145</v>
      </c>
      <c r="B140" s="142">
        <v>836</v>
      </c>
      <c r="C140" s="142">
        <v>1484</v>
      </c>
      <c r="D140" s="142">
        <v>718</v>
      </c>
    </row>
    <row r="141" spans="1:4" x14ac:dyDescent="0.3">
      <c r="A141" s="1" t="s">
        <v>146</v>
      </c>
      <c r="B141" s="142">
        <v>575</v>
      </c>
      <c r="C141" s="142">
        <v>915</v>
      </c>
      <c r="D141" s="142">
        <v>439</v>
      </c>
    </row>
    <row r="142" spans="1:4" x14ac:dyDescent="0.3">
      <c r="A142" s="1" t="s">
        <v>147</v>
      </c>
      <c r="B142" s="142">
        <v>497</v>
      </c>
      <c r="C142" s="142">
        <v>865</v>
      </c>
      <c r="D142" s="142">
        <v>549</v>
      </c>
    </row>
    <row r="143" spans="1:4" x14ac:dyDescent="0.3">
      <c r="A143" s="1" t="s">
        <v>148</v>
      </c>
      <c r="B143" s="142">
        <v>52</v>
      </c>
      <c r="C143" s="142">
        <v>131</v>
      </c>
      <c r="D143" s="142">
        <v>71</v>
      </c>
    </row>
    <row r="144" spans="1:4" x14ac:dyDescent="0.3">
      <c r="A144" s="1" t="s">
        <v>149</v>
      </c>
      <c r="B144" s="142">
        <v>446</v>
      </c>
      <c r="C144" s="142">
        <v>714</v>
      </c>
      <c r="D144" s="142">
        <v>446</v>
      </c>
    </row>
    <row r="145" spans="1:4" x14ac:dyDescent="0.3">
      <c r="A145" s="1" t="s">
        <v>150</v>
      </c>
      <c r="B145" s="142">
        <v>49</v>
      </c>
      <c r="C145" s="142">
        <v>117</v>
      </c>
      <c r="D145" s="142">
        <v>19</v>
      </c>
    </row>
    <row r="146" spans="1:4" x14ac:dyDescent="0.3">
      <c r="A146" s="1" t="s">
        <v>151</v>
      </c>
      <c r="B146" s="142">
        <v>1076</v>
      </c>
      <c r="C146" s="142">
        <v>1456</v>
      </c>
      <c r="D146" s="142">
        <v>813</v>
      </c>
    </row>
    <row r="147" spans="1:4" x14ac:dyDescent="0.3">
      <c r="A147" s="1" t="s">
        <v>152</v>
      </c>
      <c r="B147" s="142">
        <v>305</v>
      </c>
      <c r="C147" s="142">
        <v>666</v>
      </c>
      <c r="D147" s="142">
        <v>158</v>
      </c>
    </row>
    <row r="148" spans="1:4" x14ac:dyDescent="0.3">
      <c r="A148" s="1" t="s">
        <v>153</v>
      </c>
      <c r="B148" s="142">
        <v>155</v>
      </c>
      <c r="C148" s="142">
        <v>355</v>
      </c>
      <c r="D148" s="142">
        <v>148</v>
      </c>
    </row>
    <row r="149" spans="1:4" x14ac:dyDescent="0.3">
      <c r="A149" s="1" t="s">
        <v>154</v>
      </c>
      <c r="B149" s="142">
        <v>379</v>
      </c>
      <c r="C149" s="142">
        <v>562</v>
      </c>
      <c r="D149" s="142">
        <v>409</v>
      </c>
    </row>
    <row r="150" spans="1:4" x14ac:dyDescent="0.3">
      <c r="A150" s="1" t="s">
        <v>155</v>
      </c>
      <c r="B150" s="142">
        <v>38291</v>
      </c>
      <c r="C150" s="142">
        <v>77916</v>
      </c>
      <c r="D150" s="142">
        <v>26125</v>
      </c>
    </row>
    <row r="151" spans="1:4" x14ac:dyDescent="0.3">
      <c r="A151" s="1" t="s">
        <v>156</v>
      </c>
      <c r="B151" s="142">
        <v>1857</v>
      </c>
      <c r="C151" s="142">
        <v>2890</v>
      </c>
      <c r="D151" s="142">
        <v>1181</v>
      </c>
    </row>
    <row r="152" spans="1:4" x14ac:dyDescent="0.3">
      <c r="A152" s="1" t="s">
        <v>157</v>
      </c>
      <c r="B152" s="142">
        <v>134</v>
      </c>
      <c r="C152" s="142">
        <v>259</v>
      </c>
      <c r="D152" s="142">
        <v>132</v>
      </c>
    </row>
    <row r="153" spans="1:4" x14ac:dyDescent="0.3">
      <c r="A153" s="1" t="s">
        <v>158</v>
      </c>
      <c r="B153" s="142">
        <v>19665</v>
      </c>
      <c r="C153" s="142">
        <v>64863</v>
      </c>
      <c r="D153" s="142">
        <v>23573</v>
      </c>
    </row>
    <row r="154" spans="1:4" x14ac:dyDescent="0.3">
      <c r="A154" s="1" t="s">
        <v>159</v>
      </c>
      <c r="B154" s="142">
        <v>9796</v>
      </c>
      <c r="C154" s="142">
        <v>18355</v>
      </c>
      <c r="D154" s="142">
        <v>8970</v>
      </c>
    </row>
    <row r="155" spans="1:4" x14ac:dyDescent="0.3">
      <c r="A155" s="1" t="s">
        <v>160</v>
      </c>
      <c r="B155" s="142">
        <v>392</v>
      </c>
      <c r="C155" s="142">
        <v>382</v>
      </c>
      <c r="D155" s="142">
        <v>336</v>
      </c>
    </row>
    <row r="156" spans="1:4" x14ac:dyDescent="0.3">
      <c r="A156" s="1" t="s">
        <v>161</v>
      </c>
      <c r="B156" s="142">
        <v>2859</v>
      </c>
      <c r="C156" s="142">
        <v>4431</v>
      </c>
      <c r="D156" s="142">
        <v>2063</v>
      </c>
    </row>
    <row r="157" spans="1:4" x14ac:dyDescent="0.3">
      <c r="A157" s="1" t="s">
        <v>162</v>
      </c>
      <c r="B157" s="142">
        <v>328</v>
      </c>
      <c r="C157" s="142">
        <v>364</v>
      </c>
      <c r="D157" s="142">
        <v>286</v>
      </c>
    </row>
    <row r="158" spans="1:4" x14ac:dyDescent="0.3">
      <c r="A158" s="1" t="s">
        <v>163</v>
      </c>
      <c r="B158" s="142">
        <v>2334</v>
      </c>
      <c r="C158" s="142">
        <v>4326</v>
      </c>
      <c r="D158" s="142">
        <v>1526</v>
      </c>
    </row>
    <row r="159" spans="1:4" x14ac:dyDescent="0.3">
      <c r="A159" s="1" t="s">
        <v>164</v>
      </c>
      <c r="B159" s="142">
        <v>9872</v>
      </c>
      <c r="C159" s="142">
        <v>17713</v>
      </c>
      <c r="D159" s="142">
        <v>4335</v>
      </c>
    </row>
    <row r="160" spans="1:4" x14ac:dyDescent="0.3">
      <c r="A160" s="1" t="s">
        <v>165</v>
      </c>
      <c r="B160" s="142">
        <v>210</v>
      </c>
      <c r="C160" s="142">
        <v>381</v>
      </c>
      <c r="D160" s="142">
        <v>176</v>
      </c>
    </row>
    <row r="161" spans="1:4" x14ac:dyDescent="0.3">
      <c r="A161" s="1" t="s">
        <v>166</v>
      </c>
      <c r="B161" s="142">
        <v>8143</v>
      </c>
      <c r="C161" s="142">
        <v>17344</v>
      </c>
      <c r="D161" s="142">
        <v>4737</v>
      </c>
    </row>
    <row r="162" spans="1:4" x14ac:dyDescent="0.3">
      <c r="A162" s="1" t="s">
        <v>167</v>
      </c>
      <c r="B162" s="142">
        <v>5852</v>
      </c>
      <c r="C162" s="142">
        <v>14601</v>
      </c>
      <c r="D162" s="142">
        <v>4278</v>
      </c>
    </row>
    <row r="163" spans="1:4" x14ac:dyDescent="0.3">
      <c r="A163" s="1" t="s">
        <v>168</v>
      </c>
      <c r="B163" s="142">
        <v>905</v>
      </c>
      <c r="C163" s="142">
        <v>1715</v>
      </c>
      <c r="D163" s="142">
        <v>661</v>
      </c>
    </row>
    <row r="164" spans="1:4" x14ac:dyDescent="0.3">
      <c r="A164" s="1" t="s">
        <v>169</v>
      </c>
      <c r="B164" s="142">
        <v>109</v>
      </c>
      <c r="C164" s="142">
        <v>199</v>
      </c>
      <c r="D164" s="142">
        <v>123</v>
      </c>
    </row>
    <row r="165" spans="1:4" x14ac:dyDescent="0.3">
      <c r="A165" s="1" t="s">
        <v>170</v>
      </c>
      <c r="B165" s="142">
        <v>296</v>
      </c>
      <c r="C165" s="142">
        <v>591</v>
      </c>
      <c r="D165" s="142">
        <v>425</v>
      </c>
    </row>
    <row r="166" spans="1:4" x14ac:dyDescent="0.3">
      <c r="A166" s="1" t="s">
        <v>171</v>
      </c>
      <c r="B166" s="142">
        <v>13</v>
      </c>
      <c r="C166" s="142">
        <v>25</v>
      </c>
      <c r="D166" s="142">
        <v>12</v>
      </c>
    </row>
    <row r="167" spans="1:4" x14ac:dyDescent="0.3">
      <c r="A167" s="1" t="s">
        <v>172</v>
      </c>
      <c r="B167" s="142">
        <v>1843</v>
      </c>
      <c r="C167" s="142">
        <v>3453</v>
      </c>
      <c r="D167" s="142">
        <v>1389</v>
      </c>
    </row>
    <row r="168" spans="1:4" x14ac:dyDescent="0.3">
      <c r="A168" s="1" t="s">
        <v>173</v>
      </c>
      <c r="B168" s="142">
        <v>399</v>
      </c>
      <c r="C168" s="142">
        <v>684</v>
      </c>
      <c r="D168" s="142">
        <v>428</v>
      </c>
    </row>
    <row r="169" spans="1:4" x14ac:dyDescent="0.3">
      <c r="A169" s="1" t="s">
        <v>174</v>
      </c>
      <c r="B169" s="142">
        <v>179</v>
      </c>
      <c r="C169" s="142">
        <v>387</v>
      </c>
      <c r="D169" s="142">
        <v>166</v>
      </c>
    </row>
    <row r="170" spans="1:4" x14ac:dyDescent="0.3">
      <c r="A170" s="1" t="s">
        <v>175</v>
      </c>
      <c r="B170" s="142">
        <v>359</v>
      </c>
      <c r="C170" s="142">
        <v>662</v>
      </c>
      <c r="D170" s="142">
        <v>256</v>
      </c>
    </row>
    <row r="171" spans="1:4" x14ac:dyDescent="0.3">
      <c r="A171" s="1" t="s">
        <v>176</v>
      </c>
      <c r="B171" s="142">
        <v>2962</v>
      </c>
      <c r="C171" s="142">
        <v>5496</v>
      </c>
      <c r="D171" s="142">
        <v>2595</v>
      </c>
    </row>
    <row r="172" spans="1:4" x14ac:dyDescent="0.3">
      <c r="A172" s="1" t="s">
        <v>177</v>
      </c>
      <c r="B172" s="142">
        <v>248</v>
      </c>
      <c r="C172" s="142">
        <v>510</v>
      </c>
      <c r="D172" s="142">
        <v>155</v>
      </c>
    </row>
    <row r="173" spans="1:4" x14ac:dyDescent="0.3">
      <c r="A173" s="1" t="s">
        <v>178</v>
      </c>
      <c r="B173" s="142">
        <v>45</v>
      </c>
      <c r="C173" s="142">
        <v>134</v>
      </c>
      <c r="D173" s="142">
        <v>72</v>
      </c>
    </row>
    <row r="174" spans="1:4" x14ac:dyDescent="0.3">
      <c r="A174" s="1" t="s">
        <v>179</v>
      </c>
      <c r="B174" s="142">
        <v>83</v>
      </c>
      <c r="C174" s="142">
        <v>122</v>
      </c>
      <c r="D174" s="142">
        <v>65</v>
      </c>
    </row>
    <row r="175" spans="1:4" x14ac:dyDescent="0.3">
      <c r="A175" s="1" t="s">
        <v>180</v>
      </c>
      <c r="B175" s="142">
        <v>946</v>
      </c>
      <c r="C175" s="142">
        <v>1300</v>
      </c>
      <c r="D175" s="142">
        <v>541</v>
      </c>
    </row>
    <row r="176" spans="1:4" x14ac:dyDescent="0.3">
      <c r="A176" s="1" t="s">
        <v>181</v>
      </c>
      <c r="B176" s="142">
        <v>1568</v>
      </c>
      <c r="C176" s="142">
        <v>2961</v>
      </c>
      <c r="D176" s="142">
        <v>1334</v>
      </c>
    </row>
    <row r="177" spans="1:4" x14ac:dyDescent="0.3">
      <c r="A177" s="1" t="s">
        <v>182</v>
      </c>
      <c r="B177" s="142">
        <v>482</v>
      </c>
      <c r="C177" s="142">
        <v>793</v>
      </c>
      <c r="D177" s="142">
        <v>485</v>
      </c>
    </row>
    <row r="178" spans="1:4" x14ac:dyDescent="0.3">
      <c r="A178" s="1" t="s">
        <v>183</v>
      </c>
      <c r="B178" s="142">
        <v>254</v>
      </c>
      <c r="C178" s="142">
        <v>276</v>
      </c>
      <c r="D178" s="142">
        <v>172</v>
      </c>
    </row>
    <row r="179" spans="1:4" x14ac:dyDescent="0.3">
      <c r="A179" s="1" t="s">
        <v>184</v>
      </c>
      <c r="B179" s="142">
        <v>479</v>
      </c>
      <c r="C179" s="142">
        <v>1327</v>
      </c>
      <c r="D179" s="142">
        <v>612</v>
      </c>
    </row>
    <row r="180" spans="1:4" x14ac:dyDescent="0.3">
      <c r="A180" s="1" t="s">
        <v>185</v>
      </c>
      <c r="B180" s="142">
        <v>2809</v>
      </c>
      <c r="C180" s="142">
        <v>6316</v>
      </c>
      <c r="D180" s="142">
        <v>3024</v>
      </c>
    </row>
    <row r="181" spans="1:4" x14ac:dyDescent="0.3">
      <c r="A181" s="1" t="s">
        <v>186</v>
      </c>
      <c r="B181" s="142">
        <v>464</v>
      </c>
      <c r="C181" s="142">
        <v>751</v>
      </c>
      <c r="D181" s="142">
        <v>343</v>
      </c>
    </row>
    <row r="182" spans="1:4" x14ac:dyDescent="0.3">
      <c r="A182" s="1" t="s">
        <v>187</v>
      </c>
      <c r="B182" s="142">
        <v>61</v>
      </c>
      <c r="C182" s="142">
        <v>147</v>
      </c>
      <c r="D182" s="142">
        <v>79</v>
      </c>
    </row>
    <row r="183" spans="1:4" x14ac:dyDescent="0.3">
      <c r="A183" s="1" t="s">
        <v>188</v>
      </c>
      <c r="B183" s="142">
        <v>125</v>
      </c>
      <c r="C183" s="142">
        <v>188</v>
      </c>
      <c r="D183" s="142">
        <v>114</v>
      </c>
    </row>
    <row r="184" spans="1:4" x14ac:dyDescent="0.3">
      <c r="A184" s="1" t="s">
        <v>189</v>
      </c>
      <c r="B184" s="142">
        <v>847</v>
      </c>
      <c r="C184" s="142">
        <v>1457</v>
      </c>
      <c r="D184" s="142">
        <v>839</v>
      </c>
    </row>
    <row r="185" spans="1:4" x14ac:dyDescent="0.3">
      <c r="A185" s="1" t="s">
        <v>190</v>
      </c>
      <c r="B185" s="142">
        <v>152</v>
      </c>
      <c r="C185" s="142">
        <v>245</v>
      </c>
      <c r="D185" s="142">
        <v>143</v>
      </c>
    </row>
    <row r="186" spans="1:4" x14ac:dyDescent="0.3">
      <c r="A186" s="1" t="s">
        <v>191</v>
      </c>
      <c r="B186" s="142">
        <v>1453</v>
      </c>
      <c r="C186" s="142">
        <v>2113</v>
      </c>
      <c r="D186" s="142">
        <v>1644</v>
      </c>
    </row>
    <row r="187" spans="1:4" x14ac:dyDescent="0.3">
      <c r="A187" s="1" t="s">
        <v>192</v>
      </c>
      <c r="B187" s="142">
        <v>445</v>
      </c>
      <c r="C187" s="142">
        <v>878</v>
      </c>
      <c r="D187" s="142">
        <v>542</v>
      </c>
    </row>
    <row r="188" spans="1:4" x14ac:dyDescent="0.3">
      <c r="A188" s="1" t="s">
        <v>193</v>
      </c>
      <c r="B188" s="142">
        <v>3617</v>
      </c>
      <c r="C188" s="142">
        <v>6696</v>
      </c>
      <c r="D188" s="142">
        <v>2862</v>
      </c>
    </row>
    <row r="189" spans="1:4" x14ac:dyDescent="0.3">
      <c r="A189" s="1" t="s">
        <v>194</v>
      </c>
      <c r="B189" s="142">
        <v>91</v>
      </c>
      <c r="C189" s="142">
        <v>306</v>
      </c>
      <c r="D189" s="142">
        <v>65</v>
      </c>
    </row>
    <row r="190" spans="1:4" x14ac:dyDescent="0.3">
      <c r="A190" s="1" t="s">
        <v>195</v>
      </c>
      <c r="B190" s="142">
        <v>4887</v>
      </c>
      <c r="C190" s="142">
        <v>9578</v>
      </c>
      <c r="D190" s="142">
        <v>3776</v>
      </c>
    </row>
    <row r="191" spans="1:4" x14ac:dyDescent="0.3">
      <c r="A191" s="1" t="s">
        <v>196</v>
      </c>
      <c r="B191" s="142">
        <v>142</v>
      </c>
      <c r="C191" s="142">
        <v>323</v>
      </c>
      <c r="D191" s="142">
        <v>71</v>
      </c>
    </row>
    <row r="192" spans="1:4" x14ac:dyDescent="0.3">
      <c r="A192" s="1" t="s">
        <v>197</v>
      </c>
      <c r="B192" s="142">
        <v>3426</v>
      </c>
      <c r="C192" s="142">
        <v>5953</v>
      </c>
      <c r="D192" s="142">
        <v>2860</v>
      </c>
    </row>
    <row r="193" spans="1:4" x14ac:dyDescent="0.3">
      <c r="A193" s="1" t="s">
        <v>198</v>
      </c>
      <c r="B193" s="142">
        <v>66</v>
      </c>
      <c r="C193" s="142">
        <v>150</v>
      </c>
      <c r="D193" s="142">
        <v>64</v>
      </c>
    </row>
    <row r="194" spans="1:4" x14ac:dyDescent="0.3">
      <c r="A194" s="1" t="s">
        <v>199</v>
      </c>
      <c r="B194" s="142">
        <v>369</v>
      </c>
      <c r="C194" s="142">
        <v>636</v>
      </c>
      <c r="D194" s="142">
        <v>474</v>
      </c>
    </row>
    <row r="195" spans="1:4" x14ac:dyDescent="0.3">
      <c r="A195" s="1" t="s">
        <v>200</v>
      </c>
      <c r="B195" s="142">
        <v>81</v>
      </c>
      <c r="C195" s="142">
        <v>95</v>
      </c>
      <c r="D195" s="142">
        <v>28</v>
      </c>
    </row>
    <row r="196" spans="1:4" x14ac:dyDescent="0.3">
      <c r="A196" s="1" t="s">
        <v>201</v>
      </c>
      <c r="B196" s="142">
        <v>420</v>
      </c>
      <c r="C196" s="142">
        <v>474</v>
      </c>
      <c r="D196" s="142">
        <v>222</v>
      </c>
    </row>
    <row r="197" spans="1:4" x14ac:dyDescent="0.3">
      <c r="A197" s="1" t="s">
        <v>202</v>
      </c>
      <c r="B197" s="142">
        <v>1664</v>
      </c>
      <c r="C197" s="142">
        <v>2759</v>
      </c>
      <c r="D197" s="142">
        <v>1254</v>
      </c>
    </row>
    <row r="198" spans="1:4" x14ac:dyDescent="0.3">
      <c r="A198" s="1" t="s">
        <v>203</v>
      </c>
      <c r="B198" s="142">
        <v>448</v>
      </c>
      <c r="C198" s="142">
        <v>807</v>
      </c>
      <c r="D198" s="142">
        <v>385</v>
      </c>
    </row>
    <row r="199" spans="1:4" x14ac:dyDescent="0.3">
      <c r="A199" s="1" t="s">
        <v>204</v>
      </c>
      <c r="B199" s="142">
        <v>62</v>
      </c>
      <c r="C199" s="142">
        <v>177</v>
      </c>
      <c r="D199" s="142">
        <v>58</v>
      </c>
    </row>
    <row r="200" spans="1:4" x14ac:dyDescent="0.3">
      <c r="A200" s="1" t="s">
        <v>205</v>
      </c>
      <c r="B200" s="142">
        <v>1002</v>
      </c>
      <c r="C200" s="142">
        <v>1473</v>
      </c>
      <c r="D200" s="142">
        <v>890</v>
      </c>
    </row>
    <row r="201" spans="1:4" x14ac:dyDescent="0.3">
      <c r="A201" s="1" t="s">
        <v>206</v>
      </c>
      <c r="B201" s="142">
        <v>1372</v>
      </c>
      <c r="C201" s="142">
        <v>3528</v>
      </c>
      <c r="D201" s="142">
        <v>847</v>
      </c>
    </row>
    <row r="202" spans="1:4" x14ac:dyDescent="0.3">
      <c r="A202" s="1" t="s">
        <v>207</v>
      </c>
      <c r="B202" s="142">
        <v>6395</v>
      </c>
      <c r="C202" s="142">
        <v>8987</v>
      </c>
      <c r="D202" s="142">
        <v>2204</v>
      </c>
    </row>
    <row r="203" spans="1:4" x14ac:dyDescent="0.3">
      <c r="A203" s="1" t="s">
        <v>208</v>
      </c>
      <c r="B203" s="142">
        <v>1705</v>
      </c>
      <c r="C203" s="142">
        <v>2931</v>
      </c>
      <c r="D203" s="142">
        <v>1486</v>
      </c>
    </row>
    <row r="204" spans="1:4" x14ac:dyDescent="0.3">
      <c r="A204" s="1" t="s">
        <v>209</v>
      </c>
      <c r="B204" s="142">
        <v>70</v>
      </c>
      <c r="C204" s="142">
        <v>166</v>
      </c>
      <c r="D204" s="142">
        <v>43</v>
      </c>
    </row>
    <row r="205" spans="1:4" x14ac:dyDescent="0.3">
      <c r="A205" s="1" t="s">
        <v>210</v>
      </c>
      <c r="B205" s="142">
        <v>1324</v>
      </c>
      <c r="C205" s="142">
        <v>1818</v>
      </c>
      <c r="D205" s="142">
        <v>355</v>
      </c>
    </row>
    <row r="206" spans="1:4" x14ac:dyDescent="0.3">
      <c r="A206" s="1" t="s">
        <v>211</v>
      </c>
      <c r="B206" s="142">
        <v>14630</v>
      </c>
      <c r="C206" s="142">
        <v>33158</v>
      </c>
      <c r="D206" s="142">
        <v>6892</v>
      </c>
    </row>
    <row r="207" spans="1:4" x14ac:dyDescent="0.3">
      <c r="A207" s="1" t="s">
        <v>212</v>
      </c>
      <c r="B207" s="142">
        <v>138</v>
      </c>
      <c r="C207" s="142">
        <v>298</v>
      </c>
      <c r="D207" s="142">
        <v>130</v>
      </c>
    </row>
    <row r="208" spans="1:4" x14ac:dyDescent="0.3">
      <c r="A208" s="1" t="s">
        <v>213</v>
      </c>
      <c r="B208" s="142">
        <v>250</v>
      </c>
      <c r="C208" s="142">
        <v>393</v>
      </c>
      <c r="D208" s="142">
        <v>173</v>
      </c>
    </row>
    <row r="209" spans="1:4" x14ac:dyDescent="0.3">
      <c r="A209" s="1" t="s">
        <v>214</v>
      </c>
      <c r="B209" s="142">
        <v>130</v>
      </c>
      <c r="C209" s="142">
        <v>192</v>
      </c>
      <c r="D209" s="142">
        <v>73</v>
      </c>
    </row>
    <row r="210" spans="1:4" x14ac:dyDescent="0.3">
      <c r="A210" s="1" t="s">
        <v>215</v>
      </c>
      <c r="B210" s="142">
        <v>277</v>
      </c>
      <c r="C210" s="142">
        <v>332</v>
      </c>
      <c r="D210" s="142">
        <v>319</v>
      </c>
    </row>
    <row r="211" spans="1:4" x14ac:dyDescent="0.3">
      <c r="A211" s="1" t="s">
        <v>216</v>
      </c>
      <c r="B211" s="142">
        <v>9693</v>
      </c>
      <c r="C211" s="142">
        <v>18663</v>
      </c>
      <c r="D211" s="142">
        <v>5316</v>
      </c>
    </row>
    <row r="212" spans="1:4" x14ac:dyDescent="0.3">
      <c r="A212" s="1" t="s">
        <v>217</v>
      </c>
      <c r="B212" s="142">
        <v>216</v>
      </c>
      <c r="C212" s="142">
        <v>226</v>
      </c>
      <c r="D212" s="142">
        <v>135</v>
      </c>
    </row>
    <row r="213" spans="1:4" x14ac:dyDescent="0.3">
      <c r="A213" s="1" t="s">
        <v>218</v>
      </c>
      <c r="B213" s="142">
        <v>80</v>
      </c>
      <c r="C213" s="142">
        <v>173</v>
      </c>
      <c r="D213" s="142">
        <v>50</v>
      </c>
    </row>
    <row r="214" spans="1:4" x14ac:dyDescent="0.3">
      <c r="A214" s="1" t="s">
        <v>219</v>
      </c>
      <c r="B214" s="142">
        <v>96</v>
      </c>
      <c r="C214" s="142">
        <v>234</v>
      </c>
      <c r="D214" s="142">
        <v>108</v>
      </c>
    </row>
    <row r="215" spans="1:4" x14ac:dyDescent="0.3">
      <c r="A215" s="1" t="s">
        <v>220</v>
      </c>
      <c r="B215" s="142">
        <v>1062</v>
      </c>
      <c r="C215" s="142">
        <v>1351</v>
      </c>
      <c r="D215" s="142">
        <v>483</v>
      </c>
    </row>
    <row r="216" spans="1:4" x14ac:dyDescent="0.3">
      <c r="A216" s="1" t="s">
        <v>221</v>
      </c>
      <c r="B216" s="142">
        <v>10970</v>
      </c>
      <c r="C216" s="142">
        <v>15551</v>
      </c>
      <c r="D216" s="142">
        <v>3245</v>
      </c>
    </row>
    <row r="217" spans="1:4" x14ac:dyDescent="0.3">
      <c r="A217" s="1" t="s">
        <v>222</v>
      </c>
      <c r="B217" s="142">
        <v>99</v>
      </c>
      <c r="C217" s="142">
        <v>171</v>
      </c>
      <c r="D217" s="142">
        <v>54</v>
      </c>
    </row>
    <row r="218" spans="1:4" x14ac:dyDescent="0.3">
      <c r="A218" s="1" t="s">
        <v>223</v>
      </c>
      <c r="B218" s="142">
        <v>70</v>
      </c>
      <c r="C218" s="142">
        <v>188</v>
      </c>
      <c r="D218" s="142">
        <v>105</v>
      </c>
    </row>
    <row r="219" spans="1:4" x14ac:dyDescent="0.3">
      <c r="A219" s="1" t="s">
        <v>224</v>
      </c>
      <c r="B219" s="142">
        <v>202</v>
      </c>
      <c r="C219" s="142">
        <v>476</v>
      </c>
      <c r="D219" s="142">
        <v>128</v>
      </c>
    </row>
    <row r="220" spans="1:4" x14ac:dyDescent="0.3">
      <c r="A220" s="1" t="s">
        <v>225</v>
      </c>
      <c r="B220" s="142">
        <v>3401</v>
      </c>
      <c r="C220" s="142">
        <v>7531</v>
      </c>
      <c r="D220" s="142">
        <v>2276</v>
      </c>
    </row>
    <row r="221" spans="1:4" x14ac:dyDescent="0.3">
      <c r="A221" s="1" t="s">
        <v>226</v>
      </c>
      <c r="B221" s="142">
        <v>244</v>
      </c>
      <c r="C221" s="142">
        <v>569</v>
      </c>
      <c r="D221" s="142">
        <v>249</v>
      </c>
    </row>
    <row r="222" spans="1:4" x14ac:dyDescent="0.3">
      <c r="A222" s="1" t="s">
        <v>227</v>
      </c>
      <c r="B222" s="142">
        <v>97</v>
      </c>
      <c r="C222" s="142">
        <v>215</v>
      </c>
      <c r="D222" s="142">
        <v>91</v>
      </c>
    </row>
    <row r="223" spans="1:4" x14ac:dyDescent="0.3">
      <c r="A223" s="1" t="s">
        <v>228</v>
      </c>
      <c r="B223" s="142">
        <v>255</v>
      </c>
      <c r="C223" s="142">
        <v>555</v>
      </c>
      <c r="D223" s="142">
        <v>311</v>
      </c>
    </row>
    <row r="224" spans="1:4" x14ac:dyDescent="0.3">
      <c r="A224" s="1" t="s">
        <v>229</v>
      </c>
      <c r="B224" s="142">
        <v>228</v>
      </c>
      <c r="C224" s="142">
        <v>516</v>
      </c>
      <c r="D224" s="142">
        <v>117</v>
      </c>
    </row>
    <row r="225" spans="1:4" x14ac:dyDescent="0.3">
      <c r="A225" s="1" t="s">
        <v>230</v>
      </c>
      <c r="B225" s="142">
        <v>1114</v>
      </c>
      <c r="C225" s="142">
        <v>2369</v>
      </c>
      <c r="D225" s="142">
        <v>725</v>
      </c>
    </row>
    <row r="226" spans="1:4" x14ac:dyDescent="0.3">
      <c r="A226" s="1" t="s">
        <v>231</v>
      </c>
      <c r="B226" s="142">
        <v>3623</v>
      </c>
      <c r="C226" s="142">
        <v>5970</v>
      </c>
      <c r="D226" s="142">
        <v>3372</v>
      </c>
    </row>
    <row r="227" spans="1:4" x14ac:dyDescent="0.3">
      <c r="A227" s="1" t="s">
        <v>232</v>
      </c>
      <c r="B227" s="142">
        <v>493</v>
      </c>
      <c r="C227" s="142">
        <v>859</v>
      </c>
      <c r="D227" s="142">
        <v>576</v>
      </c>
    </row>
    <row r="228" spans="1:4" x14ac:dyDescent="0.3">
      <c r="A228" s="1" t="s">
        <v>233</v>
      </c>
      <c r="B228" s="142">
        <v>410</v>
      </c>
      <c r="C228" s="142">
        <v>552</v>
      </c>
      <c r="D228" s="142">
        <v>447</v>
      </c>
    </row>
    <row r="229" spans="1:4" x14ac:dyDescent="0.3">
      <c r="A229" s="1" t="s">
        <v>234</v>
      </c>
      <c r="B229" s="142">
        <v>86</v>
      </c>
      <c r="C229" s="142">
        <v>143</v>
      </c>
      <c r="D229" s="142">
        <v>43</v>
      </c>
    </row>
    <row r="230" spans="1:4" x14ac:dyDescent="0.3">
      <c r="A230" s="1" t="s">
        <v>235</v>
      </c>
      <c r="B230" s="142">
        <v>383</v>
      </c>
      <c r="C230" s="142">
        <v>946</v>
      </c>
      <c r="D230" s="142">
        <v>373</v>
      </c>
    </row>
    <row r="231" spans="1:4" x14ac:dyDescent="0.3">
      <c r="A231" s="1" t="s">
        <v>236</v>
      </c>
      <c r="B231" s="142">
        <v>1230</v>
      </c>
      <c r="C231" s="142">
        <v>2508</v>
      </c>
      <c r="D231" s="142">
        <v>1295</v>
      </c>
    </row>
    <row r="232" spans="1:4" x14ac:dyDescent="0.3">
      <c r="A232" s="1" t="s">
        <v>237</v>
      </c>
      <c r="B232" s="142">
        <v>1061</v>
      </c>
      <c r="C232" s="142">
        <v>1527</v>
      </c>
      <c r="D232" s="142">
        <v>916</v>
      </c>
    </row>
    <row r="233" spans="1:4" x14ac:dyDescent="0.3">
      <c r="A233" s="1" t="s">
        <v>238</v>
      </c>
      <c r="B233" s="142">
        <v>1755</v>
      </c>
      <c r="C233" s="142">
        <v>3658</v>
      </c>
      <c r="D233" s="142">
        <v>1084</v>
      </c>
    </row>
    <row r="234" spans="1:4" x14ac:dyDescent="0.3">
      <c r="A234" s="1" t="s">
        <v>239</v>
      </c>
      <c r="B234" s="142">
        <v>1069</v>
      </c>
      <c r="C234" s="142">
        <v>2106</v>
      </c>
      <c r="D234" s="142">
        <v>500</v>
      </c>
    </row>
    <row r="235" spans="1:4" x14ac:dyDescent="0.3">
      <c r="A235" s="1" t="s">
        <v>240</v>
      </c>
      <c r="B235" s="142">
        <v>12774</v>
      </c>
      <c r="C235" s="142">
        <v>24924</v>
      </c>
      <c r="D235" s="142">
        <v>7656</v>
      </c>
    </row>
    <row r="236" spans="1:4" x14ac:dyDescent="0.3">
      <c r="A236" s="1" t="s">
        <v>241</v>
      </c>
      <c r="B236" s="142">
        <v>292</v>
      </c>
      <c r="C236" s="142">
        <v>554</v>
      </c>
      <c r="D236" s="142">
        <v>329</v>
      </c>
    </row>
    <row r="237" spans="1:4" x14ac:dyDescent="0.3">
      <c r="A237" s="1" t="s">
        <v>242</v>
      </c>
      <c r="B237" s="142">
        <v>103</v>
      </c>
      <c r="C237" s="142">
        <v>171</v>
      </c>
      <c r="D237" s="142">
        <v>98</v>
      </c>
    </row>
    <row r="238" spans="1:4" x14ac:dyDescent="0.3">
      <c r="A238" s="1" t="s">
        <v>243</v>
      </c>
      <c r="B238" s="142">
        <v>47</v>
      </c>
      <c r="C238" s="142">
        <v>84</v>
      </c>
      <c r="D238" s="142">
        <v>42</v>
      </c>
    </row>
    <row r="239" spans="1:4" x14ac:dyDescent="0.3">
      <c r="A239" s="1" t="s">
        <v>244</v>
      </c>
      <c r="B239" s="142">
        <v>878</v>
      </c>
      <c r="C239" s="142">
        <v>1619</v>
      </c>
      <c r="D239" s="142">
        <v>706</v>
      </c>
    </row>
    <row r="240" spans="1:4" x14ac:dyDescent="0.3">
      <c r="A240" s="1" t="s">
        <v>245</v>
      </c>
      <c r="B240" s="142">
        <v>163</v>
      </c>
      <c r="C240" s="142">
        <v>291</v>
      </c>
      <c r="D240" s="142">
        <v>192</v>
      </c>
    </row>
    <row r="241" spans="1:4" x14ac:dyDescent="0.3">
      <c r="A241" s="1" t="s">
        <v>246</v>
      </c>
      <c r="B241" s="142">
        <v>109</v>
      </c>
      <c r="C241" s="142">
        <v>193</v>
      </c>
      <c r="D241" s="142">
        <v>108</v>
      </c>
    </row>
    <row r="242" spans="1:4" x14ac:dyDescent="0.3">
      <c r="A242" s="1" t="s">
        <v>247</v>
      </c>
      <c r="B242" s="142">
        <v>65</v>
      </c>
      <c r="C242" s="142">
        <v>109</v>
      </c>
      <c r="D242" s="142">
        <v>52</v>
      </c>
    </row>
    <row r="243" spans="1:4" x14ac:dyDescent="0.3">
      <c r="A243" s="1" t="s">
        <v>248</v>
      </c>
      <c r="B243" s="142">
        <v>2389</v>
      </c>
      <c r="C243" s="142">
        <v>3384</v>
      </c>
      <c r="D243" s="142">
        <v>1795</v>
      </c>
    </row>
    <row r="244" spans="1:4" x14ac:dyDescent="0.3">
      <c r="A244" s="1" t="s">
        <v>249</v>
      </c>
      <c r="B244" s="142">
        <v>961</v>
      </c>
      <c r="C244" s="142">
        <v>1812</v>
      </c>
      <c r="D244" s="142">
        <v>713</v>
      </c>
    </row>
    <row r="245" spans="1:4" x14ac:dyDescent="0.3">
      <c r="A245" s="1" t="s">
        <v>250</v>
      </c>
      <c r="B245" s="142">
        <v>282</v>
      </c>
      <c r="C245" s="142">
        <v>442</v>
      </c>
      <c r="D245" s="142">
        <v>271</v>
      </c>
    </row>
    <row r="246" spans="1:4" x14ac:dyDescent="0.3">
      <c r="A246" s="1" t="s">
        <v>251</v>
      </c>
      <c r="B246" s="142">
        <v>321</v>
      </c>
      <c r="C246" s="142">
        <v>759</v>
      </c>
      <c r="D246" s="142">
        <v>361</v>
      </c>
    </row>
    <row r="247" spans="1:4" x14ac:dyDescent="0.3">
      <c r="A247" s="1" t="s">
        <v>252</v>
      </c>
      <c r="B247" s="142">
        <v>498</v>
      </c>
      <c r="C247" s="142">
        <v>1115</v>
      </c>
      <c r="D247" s="142">
        <v>488</v>
      </c>
    </row>
    <row r="248" spans="1:4" x14ac:dyDescent="0.3">
      <c r="A248" s="1" t="s">
        <v>253</v>
      </c>
      <c r="B248" s="142">
        <v>13294</v>
      </c>
      <c r="C248" s="142">
        <v>27082</v>
      </c>
      <c r="D248" s="142">
        <v>11092</v>
      </c>
    </row>
    <row r="249" spans="1:4" x14ac:dyDescent="0.3">
      <c r="A249" s="1" t="s">
        <v>254</v>
      </c>
      <c r="B249" s="142">
        <v>514</v>
      </c>
      <c r="C249" s="142">
        <v>961</v>
      </c>
      <c r="D249" s="142">
        <v>514</v>
      </c>
    </row>
    <row r="250" spans="1:4" x14ac:dyDescent="0.3">
      <c r="A250" s="1" t="s">
        <v>255</v>
      </c>
      <c r="B250" s="142">
        <v>611</v>
      </c>
      <c r="C250" s="142">
        <v>1277</v>
      </c>
      <c r="D250" s="142">
        <v>591</v>
      </c>
    </row>
    <row r="251" spans="1:4" x14ac:dyDescent="0.3">
      <c r="A251" s="1" t="s">
        <v>256</v>
      </c>
      <c r="B251" s="142">
        <v>1497</v>
      </c>
      <c r="C251" s="142">
        <v>3200</v>
      </c>
      <c r="D251" s="142">
        <v>1607</v>
      </c>
    </row>
    <row r="252" spans="1:4" x14ac:dyDescent="0.3">
      <c r="A252" s="1" t="s">
        <v>257</v>
      </c>
      <c r="B252" s="142">
        <v>651</v>
      </c>
      <c r="C252" s="142">
        <v>988</v>
      </c>
      <c r="D252" s="142">
        <v>633</v>
      </c>
    </row>
    <row r="253" spans="1:4" x14ac:dyDescent="0.3">
      <c r="A253" s="1" t="s">
        <v>258</v>
      </c>
      <c r="B253" s="142">
        <v>13586</v>
      </c>
      <c r="C253" s="142">
        <v>30471</v>
      </c>
      <c r="D253" s="142">
        <v>10435</v>
      </c>
    </row>
    <row r="254" spans="1:4" x14ac:dyDescent="0.3">
      <c r="A254" s="1" t="s">
        <v>259</v>
      </c>
      <c r="B254" s="142">
        <v>1464</v>
      </c>
      <c r="C254" s="142">
        <v>2549</v>
      </c>
      <c r="D254" s="142">
        <v>828</v>
      </c>
    </row>
    <row r="255" spans="1:4" x14ac:dyDescent="0.3">
      <c r="A255" s="1" t="s">
        <v>260</v>
      </c>
      <c r="B255" s="142">
        <v>364</v>
      </c>
      <c r="C255" s="142">
        <v>569</v>
      </c>
      <c r="D255" s="142">
        <v>520</v>
      </c>
    </row>
    <row r="256" spans="1:4" x14ac:dyDescent="0.3">
      <c r="A256" s="1" t="s">
        <v>261</v>
      </c>
      <c r="B256" s="142">
        <v>409</v>
      </c>
      <c r="C256" s="142">
        <v>696</v>
      </c>
      <c r="D256" s="142">
        <v>222</v>
      </c>
    </row>
    <row r="257" spans="1:4" x14ac:dyDescent="0.3">
      <c r="A257" s="1" t="s">
        <v>262</v>
      </c>
      <c r="B257" s="142">
        <v>14980</v>
      </c>
      <c r="C257" s="142">
        <v>24674</v>
      </c>
      <c r="D257" s="142">
        <v>11117</v>
      </c>
    </row>
    <row r="258" spans="1:4" x14ac:dyDescent="0.3">
      <c r="A258" s="1" t="s">
        <v>263</v>
      </c>
      <c r="B258" s="142">
        <v>1794</v>
      </c>
      <c r="C258" s="142">
        <v>2650</v>
      </c>
      <c r="D258" s="142">
        <v>1156</v>
      </c>
    </row>
    <row r="259" spans="1:4" x14ac:dyDescent="0.3">
      <c r="A259" s="1" t="s">
        <v>264</v>
      </c>
      <c r="B259" s="142">
        <v>734</v>
      </c>
      <c r="C259" s="142">
        <v>1093</v>
      </c>
      <c r="D259" s="142">
        <v>425</v>
      </c>
    </row>
    <row r="260" spans="1:4" x14ac:dyDescent="0.3">
      <c r="A260" s="1" t="s">
        <v>265</v>
      </c>
      <c r="B260" s="142">
        <v>33773</v>
      </c>
      <c r="C260" s="142">
        <v>84882</v>
      </c>
      <c r="D260" s="142">
        <v>26992</v>
      </c>
    </row>
    <row r="261" spans="1:4" x14ac:dyDescent="0.3">
      <c r="A261" s="1" t="s">
        <v>267</v>
      </c>
      <c r="B261" s="142">
        <v>1731</v>
      </c>
      <c r="C261" s="142">
        <v>3249</v>
      </c>
      <c r="D261" s="142">
        <v>2225</v>
      </c>
    </row>
    <row r="262" spans="1:4" x14ac:dyDescent="0.3">
      <c r="A262" s="1" t="s">
        <v>268</v>
      </c>
      <c r="B262" s="142">
        <v>36</v>
      </c>
      <c r="C262" s="142">
        <v>32</v>
      </c>
      <c r="D262" s="142">
        <v>19</v>
      </c>
    </row>
    <row r="263" spans="1:4" x14ac:dyDescent="0.3">
      <c r="A263" s="1" t="s">
        <v>271</v>
      </c>
      <c r="B263" s="142">
        <v>3968</v>
      </c>
      <c r="C263" s="142">
        <v>12880</v>
      </c>
      <c r="D263" s="142">
        <v>4293</v>
      </c>
    </row>
    <row r="264" spans="1:4" x14ac:dyDescent="0.3">
      <c r="A264" s="1" t="s">
        <v>266</v>
      </c>
      <c r="B264" s="142">
        <v>1058</v>
      </c>
      <c r="C264" s="142">
        <v>2047</v>
      </c>
      <c r="D264" s="142">
        <v>898</v>
      </c>
    </row>
    <row r="265" spans="1:4" x14ac:dyDescent="0.3">
      <c r="A265" s="1" t="s">
        <v>269</v>
      </c>
      <c r="B265" s="142">
        <v>2473</v>
      </c>
      <c r="C265" s="142">
        <v>5246</v>
      </c>
      <c r="D265" s="142">
        <v>758</v>
      </c>
    </row>
    <row r="266" spans="1:4" x14ac:dyDescent="0.3">
      <c r="A266" s="1" t="s">
        <v>270</v>
      </c>
      <c r="B266" s="142">
        <v>449</v>
      </c>
      <c r="C266" s="142">
        <v>743</v>
      </c>
      <c r="D266" s="142">
        <v>259</v>
      </c>
    </row>
    <row r="267" spans="1:4" x14ac:dyDescent="0.3">
      <c r="A267" s="1" t="s">
        <v>272</v>
      </c>
      <c r="B267" s="142">
        <v>2693</v>
      </c>
      <c r="C267" s="142">
        <v>5005</v>
      </c>
      <c r="D267" s="142">
        <v>2584</v>
      </c>
    </row>
    <row r="268" spans="1:4" x14ac:dyDescent="0.3">
      <c r="A268" s="1" t="s">
        <v>273</v>
      </c>
      <c r="B268" s="142">
        <v>8398</v>
      </c>
      <c r="C268" s="142">
        <v>15814</v>
      </c>
      <c r="D268" s="142">
        <v>5728</v>
      </c>
    </row>
    <row r="269" spans="1:4" x14ac:dyDescent="0.3">
      <c r="A269" s="1" t="s">
        <v>274</v>
      </c>
      <c r="B269" s="142">
        <v>2477</v>
      </c>
      <c r="C269" s="142">
        <v>4340</v>
      </c>
      <c r="D269" s="142">
        <v>1807</v>
      </c>
    </row>
    <row r="270" spans="1:4" x14ac:dyDescent="0.3">
      <c r="A270" s="1" t="s">
        <v>275</v>
      </c>
      <c r="B270" s="142">
        <v>2663</v>
      </c>
      <c r="C270" s="142">
        <v>4916</v>
      </c>
      <c r="D270" s="142">
        <v>1536</v>
      </c>
    </row>
    <row r="271" spans="1:4" x14ac:dyDescent="0.3">
      <c r="A271" s="1" t="s">
        <v>276</v>
      </c>
      <c r="B271" s="142">
        <v>1486</v>
      </c>
      <c r="C271" s="142">
        <v>2881</v>
      </c>
      <c r="D271" s="142">
        <v>1073</v>
      </c>
    </row>
    <row r="272" spans="1:4" x14ac:dyDescent="0.3">
      <c r="A272" s="1" t="s">
        <v>277</v>
      </c>
      <c r="B272" s="142">
        <v>79</v>
      </c>
      <c r="C272" s="142">
        <v>165</v>
      </c>
      <c r="D272" s="142">
        <v>58</v>
      </c>
    </row>
    <row r="273" spans="1:4" x14ac:dyDescent="0.3">
      <c r="A273" s="1" t="s">
        <v>278</v>
      </c>
      <c r="B273" s="142">
        <v>382</v>
      </c>
      <c r="C273" s="142">
        <v>427</v>
      </c>
      <c r="D273" s="142">
        <v>339</v>
      </c>
    </row>
    <row r="274" spans="1:4" x14ac:dyDescent="0.3">
      <c r="A274" s="1" t="s">
        <v>279</v>
      </c>
      <c r="B274" s="142">
        <v>997</v>
      </c>
      <c r="C274" s="142">
        <v>1657</v>
      </c>
      <c r="D274" s="142">
        <v>821</v>
      </c>
    </row>
    <row r="275" spans="1:4" x14ac:dyDescent="0.3">
      <c r="A275" s="1" t="s">
        <v>280</v>
      </c>
      <c r="B275" s="142">
        <v>177</v>
      </c>
      <c r="C275" s="142">
        <v>357</v>
      </c>
      <c r="D275" s="142">
        <v>187</v>
      </c>
    </row>
    <row r="276" spans="1:4" x14ac:dyDescent="0.3">
      <c r="A276" s="1" t="s">
        <v>281</v>
      </c>
      <c r="B276" s="142">
        <v>685</v>
      </c>
      <c r="C276" s="142">
        <v>803</v>
      </c>
      <c r="D276" s="142">
        <v>250</v>
      </c>
    </row>
    <row r="277" spans="1:4" x14ac:dyDescent="0.3">
      <c r="A277" s="1" t="s">
        <v>282</v>
      </c>
      <c r="B277" s="142">
        <v>401</v>
      </c>
      <c r="C277" s="142">
        <v>715</v>
      </c>
      <c r="D277" s="142">
        <v>456</v>
      </c>
    </row>
    <row r="278" spans="1:4" x14ac:dyDescent="0.3">
      <c r="A278" s="1" t="s">
        <v>283</v>
      </c>
      <c r="B278" s="142">
        <v>1561</v>
      </c>
      <c r="C278" s="142">
        <v>2410</v>
      </c>
      <c r="D278" s="142">
        <v>1024</v>
      </c>
    </row>
    <row r="279" spans="1:4" x14ac:dyDescent="0.3">
      <c r="A279" s="1" t="s">
        <v>284</v>
      </c>
      <c r="B279" s="142">
        <v>1378</v>
      </c>
      <c r="C279" s="142">
        <v>1852</v>
      </c>
      <c r="D279" s="142">
        <v>579</v>
      </c>
    </row>
    <row r="280" spans="1:4" x14ac:dyDescent="0.3">
      <c r="A280" s="1" t="s">
        <v>285</v>
      </c>
      <c r="B280" s="142">
        <v>332</v>
      </c>
      <c r="C280" s="142">
        <v>414</v>
      </c>
      <c r="D280" s="142">
        <v>237</v>
      </c>
    </row>
    <row r="281" spans="1:4" x14ac:dyDescent="0.3">
      <c r="A281" s="1" t="s">
        <v>286</v>
      </c>
      <c r="B281" s="142">
        <v>1864</v>
      </c>
      <c r="C281" s="142">
        <v>2638</v>
      </c>
      <c r="D281" s="142">
        <v>1046</v>
      </c>
    </row>
    <row r="282" spans="1:4" x14ac:dyDescent="0.3">
      <c r="A282" s="1" t="s">
        <v>287</v>
      </c>
      <c r="B282" s="142">
        <v>93</v>
      </c>
      <c r="C282" s="142">
        <v>180</v>
      </c>
      <c r="D282" s="142">
        <v>65</v>
      </c>
    </row>
    <row r="283" spans="1:4" x14ac:dyDescent="0.3">
      <c r="A283" s="1" t="s">
        <v>292</v>
      </c>
      <c r="B283" s="142">
        <v>1297</v>
      </c>
      <c r="C283" s="142">
        <v>2110</v>
      </c>
      <c r="D283" s="142">
        <v>1233</v>
      </c>
    </row>
    <row r="284" spans="1:4" x14ac:dyDescent="0.3">
      <c r="A284" s="1" t="s">
        <v>293</v>
      </c>
      <c r="B284" s="142">
        <v>2511</v>
      </c>
      <c r="C284" s="142">
        <v>4776</v>
      </c>
      <c r="D284" s="142">
        <v>2085</v>
      </c>
    </row>
    <row r="285" spans="1:4" x14ac:dyDescent="0.3">
      <c r="A285" s="1" t="s">
        <v>294</v>
      </c>
      <c r="B285" s="142">
        <v>1517</v>
      </c>
      <c r="C285" s="142">
        <v>4124</v>
      </c>
      <c r="D285" s="142">
        <v>1659</v>
      </c>
    </row>
    <row r="286" spans="1:4" x14ac:dyDescent="0.3">
      <c r="A286" s="1" t="s">
        <v>295</v>
      </c>
      <c r="B286" s="142">
        <v>6808</v>
      </c>
      <c r="C286" s="142">
        <v>12074</v>
      </c>
      <c r="D286" s="142">
        <v>3893</v>
      </c>
    </row>
    <row r="287" spans="1:4" x14ac:dyDescent="0.3">
      <c r="A287" s="1" t="s">
        <v>296</v>
      </c>
      <c r="B287" s="142">
        <v>113</v>
      </c>
      <c r="C287" s="142">
        <v>326</v>
      </c>
      <c r="D287" s="142">
        <v>201</v>
      </c>
    </row>
    <row r="288" spans="1:4" x14ac:dyDescent="0.3">
      <c r="A288" s="1" t="s">
        <v>297</v>
      </c>
      <c r="B288" s="142">
        <v>276</v>
      </c>
      <c r="C288" s="142">
        <v>299</v>
      </c>
      <c r="D288" s="142">
        <v>165</v>
      </c>
    </row>
    <row r="289" spans="1:4" x14ac:dyDescent="0.3">
      <c r="A289" s="1" t="s">
        <v>298</v>
      </c>
      <c r="B289" s="142">
        <v>416</v>
      </c>
      <c r="C289" s="142">
        <v>1050</v>
      </c>
      <c r="D289" s="142">
        <v>427</v>
      </c>
    </row>
    <row r="290" spans="1:4" x14ac:dyDescent="0.3">
      <c r="A290" s="1" t="s">
        <v>288</v>
      </c>
      <c r="B290" s="142">
        <v>354</v>
      </c>
      <c r="C290" s="142">
        <v>625</v>
      </c>
      <c r="D290" s="142">
        <v>299</v>
      </c>
    </row>
    <row r="291" spans="1:4" x14ac:dyDescent="0.3">
      <c r="A291" s="1" t="s">
        <v>289</v>
      </c>
      <c r="B291" s="142">
        <v>1223</v>
      </c>
      <c r="C291" s="142">
        <v>2054</v>
      </c>
      <c r="D291" s="142">
        <v>1006</v>
      </c>
    </row>
    <row r="292" spans="1:4" x14ac:dyDescent="0.3">
      <c r="A292" s="1" t="s">
        <v>290</v>
      </c>
      <c r="B292" s="142">
        <v>101</v>
      </c>
      <c r="C292" s="142">
        <v>185</v>
      </c>
      <c r="D292" s="142">
        <v>71</v>
      </c>
    </row>
    <row r="293" spans="1:4" x14ac:dyDescent="0.3">
      <c r="A293" s="1" t="s">
        <v>291</v>
      </c>
      <c r="B293" s="142">
        <v>3023</v>
      </c>
      <c r="C293" s="142">
        <v>5597</v>
      </c>
      <c r="D293" s="142">
        <v>2892</v>
      </c>
    </row>
    <row r="294" spans="1:4" x14ac:dyDescent="0.3">
      <c r="A294" s="1" t="s">
        <v>299</v>
      </c>
      <c r="B294" s="142">
        <v>580</v>
      </c>
      <c r="C294" s="142">
        <v>1975</v>
      </c>
      <c r="D294" s="142">
        <v>467</v>
      </c>
    </row>
    <row r="295" spans="1:4" x14ac:dyDescent="0.3">
      <c r="A295" s="1" t="s">
        <v>300</v>
      </c>
      <c r="B295" s="142">
        <v>68</v>
      </c>
      <c r="C295" s="142">
        <v>103</v>
      </c>
      <c r="D295" s="142">
        <v>44</v>
      </c>
    </row>
    <row r="296" spans="1:4" x14ac:dyDescent="0.3">
      <c r="A296" s="1" t="s">
        <v>301</v>
      </c>
      <c r="B296" s="142">
        <v>111517</v>
      </c>
      <c r="C296" s="142">
        <v>254530</v>
      </c>
      <c r="D296" s="142">
        <v>84370</v>
      </c>
    </row>
    <row r="297" spans="1:4" x14ac:dyDescent="0.3">
      <c r="A297" s="1" t="s">
        <v>302</v>
      </c>
      <c r="B297" s="142">
        <v>175</v>
      </c>
      <c r="C297" s="142">
        <v>234</v>
      </c>
      <c r="D297" s="142">
        <v>104</v>
      </c>
    </row>
    <row r="298" spans="1:4" x14ac:dyDescent="0.3">
      <c r="A298" s="1" t="s">
        <v>303</v>
      </c>
      <c r="B298" s="142">
        <v>165</v>
      </c>
      <c r="C298" s="142">
        <v>299</v>
      </c>
      <c r="D298" s="142">
        <v>130</v>
      </c>
    </row>
    <row r="299" spans="1:4" x14ac:dyDescent="0.3">
      <c r="A299" s="1" t="s">
        <v>304</v>
      </c>
      <c r="B299" s="142">
        <v>1597</v>
      </c>
      <c r="C299" s="142">
        <v>3172</v>
      </c>
      <c r="D299" s="142">
        <v>1788</v>
      </c>
    </row>
    <row r="300" spans="1:4" x14ac:dyDescent="0.3">
      <c r="A300" s="1" t="s">
        <v>305</v>
      </c>
      <c r="B300" s="142">
        <v>54</v>
      </c>
      <c r="C300" s="142">
        <v>108</v>
      </c>
      <c r="D300" s="142">
        <v>28</v>
      </c>
    </row>
    <row r="301" spans="1:4" x14ac:dyDescent="0.3">
      <c r="A301" s="1" t="s">
        <v>306</v>
      </c>
      <c r="B301" s="142">
        <v>1263</v>
      </c>
      <c r="C301" s="142">
        <v>2373</v>
      </c>
      <c r="D301" s="142">
        <v>529</v>
      </c>
    </row>
    <row r="302" spans="1:4" x14ac:dyDescent="0.3">
      <c r="A302" s="1" t="s">
        <v>307</v>
      </c>
      <c r="B302" s="142">
        <v>2056</v>
      </c>
      <c r="C302" s="142">
        <v>4469</v>
      </c>
      <c r="D302" s="142">
        <v>2057</v>
      </c>
    </row>
    <row r="303" spans="1:4" x14ac:dyDescent="0.3">
      <c r="A303" s="1" t="s">
        <v>308</v>
      </c>
      <c r="B303" s="142">
        <v>81</v>
      </c>
      <c r="C303" s="142">
        <v>220</v>
      </c>
      <c r="D303" s="142">
        <v>62</v>
      </c>
    </row>
    <row r="304" spans="1:4" x14ac:dyDescent="0.3">
      <c r="A304" s="1" t="s">
        <v>309</v>
      </c>
      <c r="B304" s="142">
        <v>45</v>
      </c>
      <c r="C304" s="142">
        <v>55</v>
      </c>
      <c r="D304" s="142">
        <v>40</v>
      </c>
    </row>
    <row r="305" spans="1:4" x14ac:dyDescent="0.3">
      <c r="A305" s="1" t="s">
        <v>310</v>
      </c>
      <c r="B305" s="142">
        <v>639</v>
      </c>
      <c r="C305" s="142">
        <v>681</v>
      </c>
      <c r="D305" s="142">
        <v>530</v>
      </c>
    </row>
    <row r="306" spans="1:4" x14ac:dyDescent="0.3">
      <c r="A306" s="1" t="s">
        <v>311</v>
      </c>
      <c r="B306" s="142">
        <v>490</v>
      </c>
      <c r="C306" s="142">
        <v>854</v>
      </c>
      <c r="D306" s="142">
        <v>437</v>
      </c>
    </row>
    <row r="307" spans="1:4" x14ac:dyDescent="0.3">
      <c r="A307" s="1" t="s">
        <v>312</v>
      </c>
      <c r="B307" s="142">
        <v>126</v>
      </c>
      <c r="C307" s="142">
        <v>259</v>
      </c>
      <c r="D307" s="142">
        <v>158</v>
      </c>
    </row>
    <row r="308" spans="1:4" x14ac:dyDescent="0.3">
      <c r="A308" s="1" t="s">
        <v>313</v>
      </c>
      <c r="B308" s="142">
        <v>6217</v>
      </c>
      <c r="C308" s="142">
        <v>12466</v>
      </c>
      <c r="D308" s="142">
        <v>6203</v>
      </c>
    </row>
    <row r="309" spans="1:4" x14ac:dyDescent="0.3">
      <c r="A309" s="1" t="s">
        <v>314</v>
      </c>
      <c r="B309" s="142">
        <v>162</v>
      </c>
      <c r="C309" s="142">
        <v>302</v>
      </c>
      <c r="D309" s="142">
        <v>206</v>
      </c>
    </row>
    <row r="310" spans="1:4" x14ac:dyDescent="0.3">
      <c r="A310" s="1" t="s">
        <v>315</v>
      </c>
      <c r="B310" s="142">
        <v>578</v>
      </c>
      <c r="C310" s="142">
        <v>955</v>
      </c>
      <c r="D310" s="142">
        <v>806</v>
      </c>
    </row>
    <row r="311" spans="1:4" x14ac:dyDescent="0.3">
      <c r="A311" s="1" t="s">
        <v>317</v>
      </c>
      <c r="B311" s="142">
        <v>1191</v>
      </c>
      <c r="C311" s="142">
        <v>2011</v>
      </c>
      <c r="D311" s="142">
        <v>1230</v>
      </c>
    </row>
    <row r="312" spans="1:4" x14ac:dyDescent="0.3">
      <c r="A312" s="1" t="s">
        <v>318</v>
      </c>
      <c r="B312" s="142">
        <v>6855</v>
      </c>
      <c r="C312" s="142">
        <v>15171</v>
      </c>
      <c r="D312" s="142">
        <v>3639</v>
      </c>
    </row>
    <row r="313" spans="1:4" x14ac:dyDescent="0.3">
      <c r="A313" s="1" t="s">
        <v>319</v>
      </c>
      <c r="B313" s="142">
        <v>855</v>
      </c>
      <c r="C313" s="142">
        <v>2055</v>
      </c>
      <c r="D313" s="142">
        <v>1052</v>
      </c>
    </row>
    <row r="314" spans="1:4" x14ac:dyDescent="0.3">
      <c r="A314" s="1" t="s">
        <v>316</v>
      </c>
      <c r="B314" s="142">
        <v>871</v>
      </c>
      <c r="C314" s="142">
        <v>1063</v>
      </c>
      <c r="D314" s="142">
        <v>544</v>
      </c>
    </row>
    <row r="315" spans="1:4" x14ac:dyDescent="0.3">
      <c r="A315" s="1" t="s">
        <v>320</v>
      </c>
      <c r="B315" s="142">
        <v>943</v>
      </c>
      <c r="C315" s="142">
        <v>2320</v>
      </c>
      <c r="D315" s="142">
        <v>775</v>
      </c>
    </row>
    <row r="316" spans="1:4" x14ac:dyDescent="0.3">
      <c r="A316" s="1" t="s">
        <v>321</v>
      </c>
      <c r="B316" s="142">
        <v>19615</v>
      </c>
      <c r="C316" s="142">
        <v>58567</v>
      </c>
      <c r="D316" s="142">
        <v>16527</v>
      </c>
    </row>
    <row r="317" spans="1:4" x14ac:dyDescent="0.3">
      <c r="A317" s="1" t="s">
        <v>322</v>
      </c>
      <c r="B317" s="142">
        <v>106420</v>
      </c>
      <c r="C317" s="142">
        <v>303539</v>
      </c>
      <c r="D317" s="142">
        <v>74802</v>
      </c>
    </row>
    <row r="318" spans="1:4" x14ac:dyDescent="0.3">
      <c r="A318" s="1" t="s">
        <v>324</v>
      </c>
      <c r="B318" s="142">
        <v>188</v>
      </c>
      <c r="C318" s="142">
        <v>355</v>
      </c>
      <c r="D318" s="142">
        <v>128</v>
      </c>
    </row>
    <row r="319" spans="1:4" x14ac:dyDescent="0.3">
      <c r="A319" s="1" t="s">
        <v>325</v>
      </c>
      <c r="B319" s="142">
        <v>361</v>
      </c>
      <c r="C319" s="142">
        <v>666</v>
      </c>
      <c r="D319" s="142">
        <v>307</v>
      </c>
    </row>
    <row r="320" spans="1:4" x14ac:dyDescent="0.3">
      <c r="A320" s="1" t="s">
        <v>326</v>
      </c>
      <c r="B320" s="142">
        <v>363</v>
      </c>
      <c r="C320" s="142">
        <v>611</v>
      </c>
      <c r="D320" s="142">
        <v>294</v>
      </c>
    </row>
    <row r="321" spans="1:4" x14ac:dyDescent="0.3">
      <c r="A321" s="1" t="s">
        <v>328</v>
      </c>
      <c r="B321" s="142">
        <v>560</v>
      </c>
      <c r="C321" s="142">
        <v>1156</v>
      </c>
      <c r="D321" s="142">
        <v>856</v>
      </c>
    </row>
    <row r="322" spans="1:4" x14ac:dyDescent="0.3">
      <c r="A322" s="1" t="s">
        <v>323</v>
      </c>
      <c r="B322" s="142">
        <v>513</v>
      </c>
      <c r="C322" s="142">
        <v>1562</v>
      </c>
      <c r="D322" s="142">
        <v>760</v>
      </c>
    </row>
    <row r="323" spans="1:4" x14ac:dyDescent="0.3">
      <c r="A323" s="1" t="s">
        <v>327</v>
      </c>
      <c r="B323" s="142">
        <v>1374</v>
      </c>
      <c r="C323" s="142">
        <v>3164</v>
      </c>
      <c r="D323" s="142">
        <v>1885</v>
      </c>
    </row>
    <row r="324" spans="1:4" x14ac:dyDescent="0.3">
      <c r="A324" s="1" t="s">
        <v>329</v>
      </c>
      <c r="B324" s="142">
        <v>181</v>
      </c>
      <c r="C324" s="142">
        <v>321</v>
      </c>
      <c r="D324" s="142">
        <v>190</v>
      </c>
    </row>
    <row r="325" spans="1:4" x14ac:dyDescent="0.3">
      <c r="A325" s="1" t="s">
        <v>330</v>
      </c>
      <c r="B325" s="142">
        <v>1361</v>
      </c>
      <c r="C325" s="142">
        <v>4429</v>
      </c>
      <c r="D325" s="142">
        <v>933</v>
      </c>
    </row>
    <row r="326" spans="1:4" x14ac:dyDescent="0.3">
      <c r="A326" s="1" t="s">
        <v>331</v>
      </c>
      <c r="B326" s="142">
        <v>35</v>
      </c>
      <c r="C326" s="142">
        <v>60</v>
      </c>
      <c r="D326" s="142">
        <v>24</v>
      </c>
    </row>
    <row r="327" spans="1:4" x14ac:dyDescent="0.3">
      <c r="A327" s="1" t="s">
        <v>332</v>
      </c>
      <c r="B327" s="142">
        <v>700</v>
      </c>
      <c r="C327" s="142">
        <v>790</v>
      </c>
      <c r="D327" s="142">
        <v>291</v>
      </c>
    </row>
    <row r="328" spans="1:4" x14ac:dyDescent="0.3">
      <c r="A328" s="1" t="s">
        <v>334</v>
      </c>
      <c r="B328" s="142">
        <v>1300</v>
      </c>
      <c r="C328" s="142">
        <v>1821</v>
      </c>
      <c r="D328" s="142">
        <v>219</v>
      </c>
    </row>
    <row r="329" spans="1:4" x14ac:dyDescent="0.3">
      <c r="A329" s="1" t="s">
        <v>336</v>
      </c>
      <c r="B329" s="142">
        <v>7136</v>
      </c>
      <c r="C329" s="142">
        <v>13304</v>
      </c>
      <c r="D329" s="142">
        <v>6078</v>
      </c>
    </row>
    <row r="330" spans="1:4" x14ac:dyDescent="0.3">
      <c r="A330" s="1" t="s">
        <v>333</v>
      </c>
      <c r="B330" s="142">
        <v>53</v>
      </c>
      <c r="C330" s="142">
        <v>69</v>
      </c>
      <c r="D330" s="142">
        <v>57</v>
      </c>
    </row>
    <row r="331" spans="1:4" x14ac:dyDescent="0.3">
      <c r="A331" s="1" t="s">
        <v>335</v>
      </c>
      <c r="B331" s="142">
        <v>1966</v>
      </c>
      <c r="C331" s="142">
        <v>3790</v>
      </c>
      <c r="D331" s="142">
        <v>1316</v>
      </c>
    </row>
    <row r="332" spans="1:4" x14ac:dyDescent="0.3">
      <c r="A332" s="1" t="s">
        <v>337</v>
      </c>
      <c r="B332" s="142">
        <v>270</v>
      </c>
      <c r="C332" s="142">
        <v>515</v>
      </c>
      <c r="D332" s="142">
        <v>276</v>
      </c>
    </row>
    <row r="333" spans="1:4" x14ac:dyDescent="0.3">
      <c r="A333" s="1" t="s">
        <v>338</v>
      </c>
      <c r="B333" s="142">
        <v>997</v>
      </c>
      <c r="C333" s="142">
        <v>1401</v>
      </c>
      <c r="D333" s="142">
        <v>1065</v>
      </c>
    </row>
    <row r="334" spans="1:4" x14ac:dyDescent="0.3">
      <c r="A334" s="1" t="s">
        <v>339</v>
      </c>
      <c r="B334" s="142">
        <v>927</v>
      </c>
      <c r="C334" s="142">
        <v>1475</v>
      </c>
      <c r="D334" s="142">
        <v>1036</v>
      </c>
    </row>
    <row r="335" spans="1:4" x14ac:dyDescent="0.3">
      <c r="A335" s="1" t="s">
        <v>340</v>
      </c>
      <c r="B335" s="142">
        <v>201</v>
      </c>
      <c r="C335" s="142">
        <v>423</v>
      </c>
      <c r="D335" s="142">
        <v>224</v>
      </c>
    </row>
    <row r="336" spans="1:4" x14ac:dyDescent="0.3">
      <c r="A336" s="1" t="s">
        <v>341</v>
      </c>
      <c r="B336" s="142">
        <v>28</v>
      </c>
      <c r="C336" s="142">
        <v>32</v>
      </c>
      <c r="D336" s="142">
        <v>13</v>
      </c>
    </row>
    <row r="337" spans="1:4" x14ac:dyDescent="0.3">
      <c r="A337" s="1" t="s">
        <v>342</v>
      </c>
      <c r="B337" s="142">
        <v>138</v>
      </c>
      <c r="C337" s="142">
        <v>249</v>
      </c>
      <c r="D337" s="142">
        <v>242</v>
      </c>
    </row>
    <row r="338" spans="1:4" x14ac:dyDescent="0.3">
      <c r="A338" s="1" t="s">
        <v>343</v>
      </c>
      <c r="B338" s="142">
        <v>2501</v>
      </c>
      <c r="C338" s="142">
        <v>4148</v>
      </c>
      <c r="D338" s="142">
        <v>2198</v>
      </c>
    </row>
    <row r="339" spans="1:4" x14ac:dyDescent="0.3">
      <c r="A339" s="1" t="s">
        <v>344</v>
      </c>
      <c r="B339" s="142">
        <v>185</v>
      </c>
      <c r="C339" s="142">
        <v>214</v>
      </c>
      <c r="D339" s="142">
        <v>176</v>
      </c>
    </row>
    <row r="340" spans="1:4" x14ac:dyDescent="0.3">
      <c r="A340" s="1" t="s">
        <v>345</v>
      </c>
      <c r="B340" s="142">
        <v>93</v>
      </c>
      <c r="C340" s="142">
        <v>147</v>
      </c>
      <c r="D340" s="142">
        <v>91</v>
      </c>
    </row>
    <row r="341" spans="1:4" x14ac:dyDescent="0.3">
      <c r="A341" s="1" t="s">
        <v>346</v>
      </c>
      <c r="B341" s="142">
        <v>698</v>
      </c>
      <c r="C341" s="142">
        <v>1031</v>
      </c>
      <c r="D341" s="142">
        <v>452</v>
      </c>
    </row>
    <row r="342" spans="1:4" x14ac:dyDescent="0.3">
      <c r="A342" s="1" t="s">
        <v>347</v>
      </c>
      <c r="B342" s="142">
        <v>513</v>
      </c>
      <c r="C342" s="142">
        <v>863</v>
      </c>
      <c r="D342" s="142">
        <v>275</v>
      </c>
    </row>
    <row r="343" spans="1:4" x14ac:dyDescent="0.3">
      <c r="A343" s="1" t="s">
        <v>348</v>
      </c>
      <c r="B343" s="142">
        <v>162</v>
      </c>
      <c r="C343" s="142">
        <v>221</v>
      </c>
      <c r="D343" s="142">
        <v>162</v>
      </c>
    </row>
    <row r="344" spans="1:4" x14ac:dyDescent="0.3">
      <c r="A344" s="1" t="s">
        <v>349</v>
      </c>
      <c r="B344" s="142">
        <v>82</v>
      </c>
      <c r="C344" s="142">
        <v>258</v>
      </c>
      <c r="D344" s="142">
        <v>72</v>
      </c>
    </row>
    <row r="345" spans="1:4" x14ac:dyDescent="0.3">
      <c r="A345" s="1" t="s">
        <v>350</v>
      </c>
      <c r="B345" s="142">
        <v>1351</v>
      </c>
      <c r="C345" s="142">
        <v>2325</v>
      </c>
      <c r="D345" s="142">
        <v>1277</v>
      </c>
    </row>
    <row r="346" spans="1:4" x14ac:dyDescent="0.3">
      <c r="A346" s="1" t="s">
        <v>351</v>
      </c>
      <c r="B346" s="142">
        <v>507</v>
      </c>
      <c r="C346" s="142">
        <v>644</v>
      </c>
      <c r="D346" s="142">
        <v>436</v>
      </c>
    </row>
    <row r="347" spans="1:4" x14ac:dyDescent="0.3">
      <c r="A347" s="1" t="s">
        <v>352</v>
      </c>
      <c r="B347" s="142">
        <v>899</v>
      </c>
      <c r="C347" s="142">
        <v>1027</v>
      </c>
      <c r="D347" s="142">
        <v>382</v>
      </c>
    </row>
    <row r="348" spans="1:4" x14ac:dyDescent="0.3">
      <c r="A348" s="1" t="s">
        <v>353</v>
      </c>
      <c r="B348" s="142">
        <v>106</v>
      </c>
      <c r="C348" s="142">
        <v>177</v>
      </c>
      <c r="D348" s="142">
        <v>78</v>
      </c>
    </row>
    <row r="349" spans="1:4" x14ac:dyDescent="0.3">
      <c r="A349" s="1" t="s">
        <v>354</v>
      </c>
      <c r="B349" s="142">
        <v>449</v>
      </c>
      <c r="C349" s="142">
        <v>903</v>
      </c>
      <c r="D349" s="142">
        <v>592</v>
      </c>
    </row>
    <row r="350" spans="1:4" x14ac:dyDescent="0.3">
      <c r="A350" s="1" t="s">
        <v>355</v>
      </c>
      <c r="B350" s="142">
        <v>303</v>
      </c>
      <c r="C350" s="142">
        <v>253</v>
      </c>
      <c r="D350" s="142">
        <v>182</v>
      </c>
    </row>
    <row r="351" spans="1:4" x14ac:dyDescent="0.3">
      <c r="A351" s="1" t="s">
        <v>356</v>
      </c>
      <c r="B351" s="142">
        <v>864</v>
      </c>
      <c r="C351" s="142">
        <v>1844</v>
      </c>
      <c r="D351" s="142">
        <v>629</v>
      </c>
    </row>
    <row r="352" spans="1:4" x14ac:dyDescent="0.3">
      <c r="A352" s="1" t="s">
        <v>357</v>
      </c>
      <c r="B352" s="142">
        <v>1962</v>
      </c>
      <c r="C352" s="142">
        <v>4907</v>
      </c>
      <c r="D352" s="142">
        <v>1596</v>
      </c>
    </row>
    <row r="353" spans="1:4" x14ac:dyDescent="0.3">
      <c r="A353" s="1" t="s">
        <v>358</v>
      </c>
      <c r="B353" s="142">
        <v>343</v>
      </c>
      <c r="C353" s="142">
        <v>600</v>
      </c>
      <c r="D353" s="142">
        <v>281</v>
      </c>
    </row>
    <row r="354" spans="1:4" x14ac:dyDescent="0.3">
      <c r="A354" s="1" t="s">
        <v>359</v>
      </c>
      <c r="B354" s="142">
        <v>1858</v>
      </c>
      <c r="C354" s="142">
        <v>3365</v>
      </c>
      <c r="D354" s="142">
        <v>1320</v>
      </c>
    </row>
    <row r="355" spans="1:4" x14ac:dyDescent="0.3">
      <c r="A355" s="1" t="s">
        <v>360</v>
      </c>
      <c r="B355" s="142">
        <v>194</v>
      </c>
      <c r="C355" s="142">
        <v>301</v>
      </c>
      <c r="D355" s="142">
        <v>211</v>
      </c>
    </row>
    <row r="356" spans="1:4" x14ac:dyDescent="0.3">
      <c r="A356" s="1" t="s">
        <v>361</v>
      </c>
      <c r="B356" s="142">
        <v>104</v>
      </c>
      <c r="C356" s="142">
        <v>126</v>
      </c>
      <c r="D356" s="142">
        <v>33</v>
      </c>
    </row>
    <row r="357" spans="1:4" x14ac:dyDescent="0.3">
      <c r="A357" s="1" t="s">
        <v>362</v>
      </c>
      <c r="B357" s="142">
        <v>2284</v>
      </c>
      <c r="C357" s="142">
        <v>5916</v>
      </c>
      <c r="D357" s="142">
        <v>2055</v>
      </c>
    </row>
    <row r="358" spans="1:4" x14ac:dyDescent="0.3">
      <c r="A358" s="1" t="s">
        <v>363</v>
      </c>
      <c r="B358" s="142">
        <v>239</v>
      </c>
      <c r="C358" s="142">
        <v>442</v>
      </c>
      <c r="D358" s="142">
        <v>310</v>
      </c>
    </row>
    <row r="359" spans="1:4" x14ac:dyDescent="0.3">
      <c r="A359" s="1" t="s">
        <v>364</v>
      </c>
      <c r="B359" s="142">
        <v>463</v>
      </c>
      <c r="C359" s="142">
        <v>694</v>
      </c>
      <c r="D359" s="142">
        <v>448</v>
      </c>
    </row>
    <row r="360" spans="1:4" x14ac:dyDescent="0.3">
      <c r="A360" s="1" t="s">
        <v>365</v>
      </c>
      <c r="B360" s="142">
        <v>198</v>
      </c>
      <c r="C360" s="142">
        <v>264</v>
      </c>
      <c r="D360" s="142">
        <v>103</v>
      </c>
    </row>
    <row r="361" spans="1:4" x14ac:dyDescent="0.3">
      <c r="A361" s="1" t="s">
        <v>366</v>
      </c>
      <c r="B361" s="142">
        <v>418</v>
      </c>
      <c r="C361" s="142">
        <v>881</v>
      </c>
      <c r="D361" s="142">
        <v>322</v>
      </c>
    </row>
    <row r="362" spans="1:4" x14ac:dyDescent="0.3">
      <c r="A362" s="1" t="s">
        <v>367</v>
      </c>
      <c r="B362" s="142">
        <v>1358</v>
      </c>
      <c r="C362" s="142">
        <v>2799</v>
      </c>
      <c r="D362" s="142">
        <v>1924</v>
      </c>
    </row>
    <row r="363" spans="1:4" x14ac:dyDescent="0.3">
      <c r="A363" s="1" t="s">
        <v>368</v>
      </c>
      <c r="B363" s="142">
        <v>25</v>
      </c>
      <c r="C363" s="142">
        <v>80</v>
      </c>
      <c r="D363" s="142">
        <v>23</v>
      </c>
    </row>
    <row r="364" spans="1:4" x14ac:dyDescent="0.3">
      <c r="A364" s="1" t="s">
        <v>369</v>
      </c>
      <c r="B364" s="142">
        <v>250</v>
      </c>
      <c r="C364" s="142">
        <v>332</v>
      </c>
      <c r="D364" s="142">
        <v>132</v>
      </c>
    </row>
    <row r="365" spans="1:4" x14ac:dyDescent="0.3">
      <c r="A365" s="1" t="s">
        <v>370</v>
      </c>
      <c r="B365" s="142">
        <v>1202</v>
      </c>
      <c r="C365" s="142">
        <v>2312</v>
      </c>
      <c r="D365" s="142">
        <v>1446</v>
      </c>
    </row>
    <row r="366" spans="1:4" x14ac:dyDescent="0.3">
      <c r="A366" s="1" t="s">
        <v>463</v>
      </c>
      <c r="B366" s="142">
        <v>347</v>
      </c>
      <c r="C366" s="142">
        <v>738</v>
      </c>
      <c r="D366" s="142">
        <v>558</v>
      </c>
    </row>
    <row r="367" spans="1:4" x14ac:dyDescent="0.3">
      <c r="A367" s="1" t="s">
        <v>371</v>
      </c>
      <c r="B367" s="142">
        <v>1193</v>
      </c>
      <c r="C367" s="142">
        <v>1807</v>
      </c>
      <c r="D367" s="142">
        <v>1009</v>
      </c>
    </row>
    <row r="368" spans="1:4" x14ac:dyDescent="0.3">
      <c r="A368" s="1" t="s">
        <v>372</v>
      </c>
      <c r="B368" s="142">
        <v>345</v>
      </c>
      <c r="C368" s="142">
        <v>487</v>
      </c>
      <c r="D368" s="142">
        <v>206</v>
      </c>
    </row>
    <row r="369" spans="1:4" x14ac:dyDescent="0.3">
      <c r="A369" s="1" t="s">
        <v>373</v>
      </c>
      <c r="B369" s="142">
        <v>261</v>
      </c>
      <c r="C369" s="142">
        <v>496</v>
      </c>
      <c r="D369" s="142">
        <v>331</v>
      </c>
    </row>
    <row r="370" spans="1:4" x14ac:dyDescent="0.3">
      <c r="A370" s="1" t="s">
        <v>374</v>
      </c>
      <c r="B370" s="142">
        <v>489</v>
      </c>
      <c r="C370" s="142">
        <v>596</v>
      </c>
      <c r="D370" s="142">
        <v>363</v>
      </c>
    </row>
    <row r="371" spans="1:4" x14ac:dyDescent="0.3">
      <c r="A371" s="1" t="s">
        <v>376</v>
      </c>
      <c r="B371" s="142">
        <v>203</v>
      </c>
      <c r="C371" s="142">
        <v>340</v>
      </c>
      <c r="D371" s="142">
        <v>139</v>
      </c>
    </row>
    <row r="372" spans="1:4" x14ac:dyDescent="0.3">
      <c r="A372" s="1" t="s">
        <v>377</v>
      </c>
      <c r="B372" s="142">
        <v>62</v>
      </c>
      <c r="C372" s="142">
        <v>90</v>
      </c>
      <c r="D372" s="142">
        <v>48</v>
      </c>
    </row>
    <row r="373" spans="1:4" x14ac:dyDescent="0.3">
      <c r="A373" s="1" t="s">
        <v>378</v>
      </c>
      <c r="B373" s="142">
        <v>156</v>
      </c>
      <c r="C373" s="142">
        <v>207</v>
      </c>
      <c r="D373" s="142">
        <v>87</v>
      </c>
    </row>
    <row r="374" spans="1:4" x14ac:dyDescent="0.3">
      <c r="A374" s="1" t="s">
        <v>379</v>
      </c>
      <c r="B374" s="142">
        <v>61</v>
      </c>
      <c r="C374" s="142">
        <v>116</v>
      </c>
      <c r="D374" s="142">
        <v>92</v>
      </c>
    </row>
    <row r="375" spans="1:4" x14ac:dyDescent="0.3">
      <c r="A375" s="1" t="s">
        <v>380</v>
      </c>
      <c r="B375" s="142">
        <v>1723</v>
      </c>
      <c r="C375" s="142">
        <v>2738</v>
      </c>
      <c r="D375" s="142">
        <v>1252</v>
      </c>
    </row>
    <row r="376" spans="1:4" x14ac:dyDescent="0.3">
      <c r="A376" s="1" t="s">
        <v>381</v>
      </c>
      <c r="B376" s="142">
        <v>291</v>
      </c>
      <c r="C376" s="142">
        <v>468</v>
      </c>
      <c r="D376" s="142">
        <v>263</v>
      </c>
    </row>
    <row r="377" spans="1:4" x14ac:dyDescent="0.3">
      <c r="A377" s="1" t="s">
        <v>382</v>
      </c>
      <c r="B377" s="142">
        <v>1180</v>
      </c>
      <c r="C377" s="142">
        <v>1881</v>
      </c>
      <c r="D377" s="142">
        <v>982</v>
      </c>
    </row>
    <row r="378" spans="1:4" x14ac:dyDescent="0.3">
      <c r="A378" s="1" t="s">
        <v>383</v>
      </c>
      <c r="B378" s="142">
        <v>4292</v>
      </c>
      <c r="C378" s="142">
        <v>7199</v>
      </c>
      <c r="D378" s="142">
        <v>2671</v>
      </c>
    </row>
    <row r="379" spans="1:4" x14ac:dyDescent="0.3">
      <c r="A379" s="1" t="s">
        <v>384</v>
      </c>
      <c r="B379" s="142">
        <v>345</v>
      </c>
      <c r="C379" s="142">
        <v>491</v>
      </c>
      <c r="D379" s="142">
        <v>339</v>
      </c>
    </row>
    <row r="380" spans="1:4" x14ac:dyDescent="0.3">
      <c r="A380" s="1" t="s">
        <v>385</v>
      </c>
      <c r="B380" s="142">
        <v>3027</v>
      </c>
      <c r="C380" s="142">
        <v>8759</v>
      </c>
      <c r="D380" s="142">
        <v>3525</v>
      </c>
    </row>
    <row r="381" spans="1:4" x14ac:dyDescent="0.3">
      <c r="A381" s="1" t="s">
        <v>386</v>
      </c>
      <c r="B381" s="142">
        <v>2365</v>
      </c>
      <c r="C381" s="142">
        <v>3294</v>
      </c>
      <c r="D381" s="142">
        <v>728</v>
      </c>
    </row>
    <row r="382" spans="1:4" x14ac:dyDescent="0.3">
      <c r="A382" s="1" t="s">
        <v>387</v>
      </c>
      <c r="B382" s="142">
        <v>28</v>
      </c>
      <c r="C382" s="142">
        <v>36</v>
      </c>
      <c r="D382" s="142">
        <v>18</v>
      </c>
    </row>
    <row r="383" spans="1:4" x14ac:dyDescent="0.3">
      <c r="A383" s="1" t="s">
        <v>388</v>
      </c>
      <c r="B383" s="142">
        <v>29</v>
      </c>
      <c r="C383" s="142">
        <v>63</v>
      </c>
      <c r="D383" s="142">
        <v>36</v>
      </c>
    </row>
    <row r="384" spans="1:4" x14ac:dyDescent="0.3">
      <c r="A384" s="1" t="s">
        <v>389</v>
      </c>
      <c r="B384" s="142">
        <v>912</v>
      </c>
      <c r="C384" s="142">
        <v>2112</v>
      </c>
      <c r="D384" s="142">
        <v>1696</v>
      </c>
    </row>
    <row r="385" spans="1:4" x14ac:dyDescent="0.3">
      <c r="A385" s="1" t="s">
        <v>390</v>
      </c>
      <c r="B385" s="142">
        <v>7168</v>
      </c>
      <c r="C385" s="142">
        <v>19935</v>
      </c>
      <c r="D385" s="142">
        <v>6132</v>
      </c>
    </row>
    <row r="386" spans="1:4" x14ac:dyDescent="0.3">
      <c r="A386" s="1" t="s">
        <v>391</v>
      </c>
      <c r="B386" s="142">
        <v>342</v>
      </c>
      <c r="C386" s="142">
        <v>629</v>
      </c>
      <c r="D386" s="142">
        <v>518</v>
      </c>
    </row>
    <row r="387" spans="1:4" x14ac:dyDescent="0.3">
      <c r="A387" s="1" t="s">
        <v>392</v>
      </c>
      <c r="B387" s="142">
        <v>3239</v>
      </c>
      <c r="C387" s="142">
        <v>5199</v>
      </c>
      <c r="D387" s="142">
        <v>2545</v>
      </c>
    </row>
    <row r="388" spans="1:4" x14ac:dyDescent="0.3">
      <c r="A388" s="1" t="s">
        <v>393</v>
      </c>
      <c r="B388" s="142">
        <v>746</v>
      </c>
      <c r="C388" s="142">
        <v>1257</v>
      </c>
      <c r="D388" s="142">
        <v>799</v>
      </c>
    </row>
    <row r="389" spans="1:4" x14ac:dyDescent="0.3">
      <c r="A389" s="1" t="s">
        <v>394</v>
      </c>
      <c r="B389" s="142">
        <v>351</v>
      </c>
      <c r="C389" s="142">
        <v>771</v>
      </c>
      <c r="D389" s="142">
        <v>461</v>
      </c>
    </row>
    <row r="390" spans="1:4" x14ac:dyDescent="0.3">
      <c r="A390" s="1" t="s">
        <v>395</v>
      </c>
      <c r="B390" s="142">
        <v>554</v>
      </c>
      <c r="C390" s="142">
        <v>922</v>
      </c>
      <c r="D390" s="142">
        <v>457</v>
      </c>
    </row>
    <row r="391" spans="1:4" x14ac:dyDescent="0.3">
      <c r="A391" s="1" t="s">
        <v>396</v>
      </c>
      <c r="B391" s="142">
        <v>961</v>
      </c>
      <c r="C391" s="142">
        <v>1265</v>
      </c>
      <c r="D391" s="142">
        <v>736</v>
      </c>
    </row>
    <row r="392" spans="1:4" x14ac:dyDescent="0.3">
      <c r="A392" s="1" t="s">
        <v>397</v>
      </c>
      <c r="B392" s="142">
        <v>1352</v>
      </c>
      <c r="C392" s="142">
        <v>2050</v>
      </c>
      <c r="D392" s="142">
        <v>855</v>
      </c>
    </row>
    <row r="393" spans="1:4" x14ac:dyDescent="0.3">
      <c r="A393" s="1" t="s">
        <v>398</v>
      </c>
      <c r="B393" s="142">
        <v>505</v>
      </c>
      <c r="C393" s="142">
        <v>635</v>
      </c>
      <c r="D393" s="142">
        <v>348</v>
      </c>
    </row>
    <row r="394" spans="1:4" x14ac:dyDescent="0.3">
      <c r="A394" s="1" t="s">
        <v>399</v>
      </c>
      <c r="B394" s="142">
        <v>725</v>
      </c>
      <c r="C394" s="142">
        <v>1022</v>
      </c>
      <c r="D394" s="142">
        <v>688</v>
      </c>
    </row>
    <row r="395" spans="1:4" x14ac:dyDescent="0.3">
      <c r="A395" s="1" t="s">
        <v>401</v>
      </c>
      <c r="B395" s="142">
        <v>7387</v>
      </c>
      <c r="C395" s="142">
        <v>19467</v>
      </c>
      <c r="D395" s="142">
        <v>4517</v>
      </c>
    </row>
    <row r="396" spans="1:4" x14ac:dyDescent="0.3">
      <c r="A396" s="1" t="s">
        <v>400</v>
      </c>
      <c r="B396" s="142">
        <v>2992</v>
      </c>
      <c r="C396" s="142">
        <v>6920</v>
      </c>
      <c r="D396" s="142">
        <v>2545</v>
      </c>
    </row>
    <row r="397" spans="1:4" x14ac:dyDescent="0.3">
      <c r="A397" s="1" t="s">
        <v>375</v>
      </c>
      <c r="B397" s="142">
        <v>160</v>
      </c>
      <c r="C397" s="142">
        <v>332</v>
      </c>
      <c r="D397" s="142">
        <v>118</v>
      </c>
    </row>
    <row r="398" spans="1:4" x14ac:dyDescent="0.3">
      <c r="A398" s="1" t="s">
        <v>402</v>
      </c>
      <c r="B398" s="142">
        <v>116</v>
      </c>
      <c r="C398" s="142">
        <v>241</v>
      </c>
      <c r="D398" s="142">
        <v>99</v>
      </c>
    </row>
    <row r="399" spans="1:4" x14ac:dyDescent="0.3">
      <c r="A399" s="1" t="s">
        <v>403</v>
      </c>
      <c r="B399" s="142">
        <v>109</v>
      </c>
      <c r="C399" s="142">
        <v>120</v>
      </c>
      <c r="D399" s="142">
        <v>47</v>
      </c>
    </row>
    <row r="400" spans="1:4" x14ac:dyDescent="0.3">
      <c r="A400" s="1" t="s">
        <v>404</v>
      </c>
      <c r="B400" s="142">
        <v>129</v>
      </c>
      <c r="C400" s="142">
        <v>233</v>
      </c>
      <c r="D400" s="142">
        <v>161</v>
      </c>
    </row>
    <row r="401" spans="1:4" x14ac:dyDescent="0.3">
      <c r="A401" s="1" t="s">
        <v>405</v>
      </c>
      <c r="B401" s="142">
        <v>620</v>
      </c>
      <c r="C401" s="142">
        <v>850</v>
      </c>
      <c r="D401" s="142">
        <v>697</v>
      </c>
    </row>
    <row r="402" spans="1:4" x14ac:dyDescent="0.3">
      <c r="A402" s="1" t="s">
        <v>406</v>
      </c>
      <c r="B402" s="142">
        <v>1789</v>
      </c>
      <c r="C402" s="142">
        <v>2853</v>
      </c>
      <c r="D402" s="142">
        <v>1348</v>
      </c>
    </row>
    <row r="403" spans="1:4" x14ac:dyDescent="0.3">
      <c r="A403" s="1" t="s">
        <v>407</v>
      </c>
      <c r="B403" s="142">
        <v>595</v>
      </c>
      <c r="C403" s="142">
        <v>1142</v>
      </c>
      <c r="D403" s="142">
        <v>818</v>
      </c>
    </row>
    <row r="404" spans="1:4" x14ac:dyDescent="0.3">
      <c r="A404" s="1" t="s">
        <v>408</v>
      </c>
      <c r="B404" s="142">
        <v>180</v>
      </c>
      <c r="C404" s="142">
        <v>423</v>
      </c>
      <c r="D404" s="142">
        <v>284</v>
      </c>
    </row>
    <row r="405" spans="1:4" x14ac:dyDescent="0.3">
      <c r="A405" s="1" t="s">
        <v>409</v>
      </c>
      <c r="B405" s="142">
        <v>373</v>
      </c>
      <c r="C405" s="142">
        <v>607</v>
      </c>
      <c r="D405" s="142">
        <v>316</v>
      </c>
    </row>
    <row r="406" spans="1:4" x14ac:dyDescent="0.3">
      <c r="A406" s="1" t="s">
        <v>410</v>
      </c>
      <c r="B406" s="142">
        <v>1146</v>
      </c>
      <c r="C406" s="142">
        <v>2699</v>
      </c>
      <c r="D406" s="142">
        <v>430</v>
      </c>
    </row>
    <row r="407" spans="1:4" x14ac:dyDescent="0.3">
      <c r="A407" s="1" t="s">
        <v>411</v>
      </c>
      <c r="B407" s="142">
        <v>670</v>
      </c>
      <c r="C407" s="142">
        <v>843</v>
      </c>
      <c r="D407" s="142">
        <v>380</v>
      </c>
    </row>
    <row r="408" spans="1:4" x14ac:dyDescent="0.3">
      <c r="A408" s="1" t="s">
        <v>412</v>
      </c>
      <c r="B408" s="142">
        <v>514</v>
      </c>
      <c r="C408" s="142">
        <v>820</v>
      </c>
      <c r="D408" s="142">
        <v>361</v>
      </c>
    </row>
    <row r="409" spans="1:4" x14ac:dyDescent="0.3">
      <c r="A409" s="1" t="s">
        <v>413</v>
      </c>
      <c r="B409" s="142">
        <v>66</v>
      </c>
      <c r="C409" s="142">
        <v>106</v>
      </c>
      <c r="D409" s="142">
        <v>41</v>
      </c>
    </row>
    <row r="410" spans="1:4" x14ac:dyDescent="0.3">
      <c r="A410" s="1" t="s">
        <v>414</v>
      </c>
      <c r="B410" s="142">
        <v>234</v>
      </c>
      <c r="C410" s="142">
        <v>253</v>
      </c>
      <c r="D410" s="142">
        <v>61</v>
      </c>
    </row>
    <row r="411" spans="1:4" x14ac:dyDescent="0.3">
      <c r="A411" s="1" t="s">
        <v>415</v>
      </c>
      <c r="B411" s="142">
        <v>444</v>
      </c>
      <c r="C411" s="142">
        <v>653</v>
      </c>
      <c r="D411" s="142">
        <v>622</v>
      </c>
    </row>
    <row r="412" spans="1:4" x14ac:dyDescent="0.3">
      <c r="A412" s="1" t="s">
        <v>416</v>
      </c>
      <c r="B412" s="142">
        <v>854</v>
      </c>
      <c r="C412" s="142">
        <v>1732</v>
      </c>
      <c r="D412" s="142">
        <v>1012</v>
      </c>
    </row>
    <row r="413" spans="1:4" x14ac:dyDescent="0.3">
      <c r="A413" s="1" t="s">
        <v>417</v>
      </c>
      <c r="B413" s="142">
        <v>119</v>
      </c>
      <c r="C413" s="142">
        <v>373</v>
      </c>
      <c r="D413" s="142">
        <v>152</v>
      </c>
    </row>
    <row r="414" spans="1:4" x14ac:dyDescent="0.3">
      <c r="A414" s="1" t="s">
        <v>418</v>
      </c>
      <c r="B414" s="142">
        <v>97</v>
      </c>
      <c r="C414" s="142">
        <v>205</v>
      </c>
      <c r="D414" s="142">
        <v>92</v>
      </c>
    </row>
    <row r="415" spans="1:4" x14ac:dyDescent="0.3">
      <c r="A415" s="1" t="s">
        <v>419</v>
      </c>
      <c r="B415" s="142">
        <v>420</v>
      </c>
      <c r="C415" s="142">
        <v>800</v>
      </c>
      <c r="D415" s="142">
        <v>293</v>
      </c>
    </row>
    <row r="416" spans="1:4" x14ac:dyDescent="0.3">
      <c r="A416" s="1" t="s">
        <v>420</v>
      </c>
      <c r="B416" s="142">
        <v>4929</v>
      </c>
      <c r="C416" s="142">
        <v>8222</v>
      </c>
      <c r="D416" s="142">
        <v>3971</v>
      </c>
    </row>
    <row r="417" spans="1:4" x14ac:dyDescent="0.3">
      <c r="A417" s="1" t="s">
        <v>421</v>
      </c>
      <c r="B417" s="142">
        <v>810</v>
      </c>
      <c r="C417" s="142">
        <v>1016</v>
      </c>
      <c r="D417" s="142">
        <v>477</v>
      </c>
    </row>
    <row r="418" spans="1:4" x14ac:dyDescent="0.3">
      <c r="A418" s="1" t="s">
        <v>422</v>
      </c>
      <c r="B418" s="142">
        <v>1078</v>
      </c>
      <c r="C418" s="142">
        <v>1779</v>
      </c>
      <c r="D418" s="142">
        <v>789</v>
      </c>
    </row>
    <row r="419" spans="1:4" x14ac:dyDescent="0.3">
      <c r="A419" s="1" t="s">
        <v>423</v>
      </c>
      <c r="B419" s="142">
        <v>2241</v>
      </c>
      <c r="C419" s="142">
        <v>4243</v>
      </c>
      <c r="D419" s="142">
        <v>1978</v>
      </c>
    </row>
    <row r="420" spans="1:4" x14ac:dyDescent="0.3">
      <c r="A420" s="1" t="s">
        <v>424</v>
      </c>
      <c r="B420" s="142">
        <v>135</v>
      </c>
      <c r="C420" s="142">
        <v>257</v>
      </c>
      <c r="D420" s="142">
        <v>142</v>
      </c>
    </row>
    <row r="421" spans="1:4" x14ac:dyDescent="0.3">
      <c r="A421" s="1" t="s">
        <v>425</v>
      </c>
      <c r="B421" s="142">
        <v>56</v>
      </c>
      <c r="C421" s="142">
        <v>48</v>
      </c>
      <c r="D421" s="142">
        <v>28</v>
      </c>
    </row>
    <row r="422" spans="1:4" x14ac:dyDescent="0.3">
      <c r="A422" s="1" t="s">
        <v>426</v>
      </c>
      <c r="B422" s="142">
        <v>487</v>
      </c>
      <c r="C422" s="142">
        <v>815</v>
      </c>
      <c r="D422" s="142">
        <v>361</v>
      </c>
    </row>
    <row r="423" spans="1:4" x14ac:dyDescent="0.3">
      <c r="A423" s="1" t="s">
        <v>427</v>
      </c>
      <c r="B423" s="142">
        <v>374</v>
      </c>
      <c r="C423" s="142">
        <v>676</v>
      </c>
      <c r="D423" s="142">
        <v>189</v>
      </c>
    </row>
    <row r="424" spans="1:4" x14ac:dyDescent="0.3">
      <c r="A424" s="1" t="s">
        <v>428</v>
      </c>
      <c r="B424" s="142">
        <v>290</v>
      </c>
      <c r="C424" s="142">
        <v>418</v>
      </c>
      <c r="D424" s="142">
        <v>322</v>
      </c>
    </row>
    <row r="425" spans="1:4" x14ac:dyDescent="0.3">
      <c r="A425" s="1" t="s">
        <v>429</v>
      </c>
      <c r="B425" s="142">
        <v>128</v>
      </c>
      <c r="C425" s="142">
        <v>302</v>
      </c>
      <c r="D425" s="142">
        <v>85</v>
      </c>
    </row>
    <row r="426" spans="1:4" x14ac:dyDescent="0.3">
      <c r="A426" s="1" t="s">
        <v>430</v>
      </c>
      <c r="B426" s="142">
        <v>138</v>
      </c>
      <c r="C426" s="142">
        <v>278</v>
      </c>
      <c r="D426" s="142">
        <v>157</v>
      </c>
    </row>
    <row r="427" spans="1:4" x14ac:dyDescent="0.3">
      <c r="A427" s="1" t="s">
        <v>431</v>
      </c>
      <c r="B427" s="142">
        <v>376</v>
      </c>
      <c r="C427" s="142">
        <v>615</v>
      </c>
      <c r="D427" s="142">
        <v>337</v>
      </c>
    </row>
    <row r="428" spans="1:4" x14ac:dyDescent="0.3">
      <c r="A428" s="1" t="s">
        <v>432</v>
      </c>
      <c r="B428" s="142">
        <v>1221</v>
      </c>
      <c r="C428" s="142">
        <v>1933</v>
      </c>
      <c r="D428" s="142">
        <v>958</v>
      </c>
    </row>
    <row r="429" spans="1:4" x14ac:dyDescent="0.3">
      <c r="A429" s="1" t="s">
        <v>433</v>
      </c>
      <c r="B429" s="142">
        <v>767</v>
      </c>
      <c r="C429" s="142">
        <v>954</v>
      </c>
      <c r="D429" s="142">
        <v>476</v>
      </c>
    </row>
    <row r="430" spans="1:4" x14ac:dyDescent="0.3">
      <c r="A430" s="1" t="s">
        <v>434</v>
      </c>
      <c r="B430" s="142">
        <v>469</v>
      </c>
      <c r="C430" s="142">
        <v>951</v>
      </c>
      <c r="D430" s="142">
        <v>368</v>
      </c>
    </row>
    <row r="431" spans="1:4" x14ac:dyDescent="0.3">
      <c r="A431" s="1" t="s">
        <v>435</v>
      </c>
      <c r="B431" s="142">
        <v>908</v>
      </c>
      <c r="C431" s="142">
        <v>1804</v>
      </c>
      <c r="D431" s="142">
        <v>976</v>
      </c>
    </row>
    <row r="432" spans="1:4" x14ac:dyDescent="0.3">
      <c r="A432" s="1" t="s">
        <v>436</v>
      </c>
      <c r="B432" s="142">
        <v>2253</v>
      </c>
      <c r="C432" s="142">
        <v>5230</v>
      </c>
      <c r="D432" s="142">
        <v>1465</v>
      </c>
    </row>
    <row r="433" spans="1:4" x14ac:dyDescent="0.3">
      <c r="A433" s="1" t="s">
        <v>437</v>
      </c>
      <c r="B433" s="142">
        <v>473</v>
      </c>
      <c r="C433" s="142">
        <v>1056</v>
      </c>
      <c r="D433" s="142">
        <v>526</v>
      </c>
    </row>
    <row r="434" spans="1:4" x14ac:dyDescent="0.3">
      <c r="A434" s="1" t="s">
        <v>438</v>
      </c>
      <c r="B434" s="142">
        <v>363</v>
      </c>
      <c r="C434" s="142">
        <v>555</v>
      </c>
      <c r="D434" s="142">
        <v>354</v>
      </c>
    </row>
    <row r="435" spans="1:4" x14ac:dyDescent="0.3">
      <c r="A435" s="1" t="s">
        <v>439</v>
      </c>
      <c r="B435" s="142">
        <v>437</v>
      </c>
      <c r="C435" s="142">
        <v>778</v>
      </c>
      <c r="D435" s="142">
        <v>363</v>
      </c>
    </row>
    <row r="436" spans="1:4" x14ac:dyDescent="0.3">
      <c r="A436" s="1" t="s">
        <v>440</v>
      </c>
      <c r="B436" s="142">
        <v>132</v>
      </c>
      <c r="C436" s="142">
        <v>189</v>
      </c>
      <c r="D436" s="142">
        <v>72</v>
      </c>
    </row>
    <row r="437" spans="1:4" x14ac:dyDescent="0.3">
      <c r="A437" s="1" t="s">
        <v>441</v>
      </c>
      <c r="B437" s="142">
        <v>2612</v>
      </c>
      <c r="C437" s="142">
        <v>4011</v>
      </c>
      <c r="D437" s="142">
        <v>1725</v>
      </c>
    </row>
    <row r="438" spans="1:4" x14ac:dyDescent="0.3">
      <c r="A438" s="1" t="s">
        <v>442</v>
      </c>
      <c r="B438" s="142">
        <v>239</v>
      </c>
      <c r="C438" s="142">
        <v>495</v>
      </c>
      <c r="D438" s="142">
        <v>303</v>
      </c>
    </row>
    <row r="439" spans="1:4" x14ac:dyDescent="0.3">
      <c r="A439" s="1" t="s">
        <v>443</v>
      </c>
      <c r="B439" s="142">
        <v>379</v>
      </c>
      <c r="C439" s="142">
        <v>1003</v>
      </c>
      <c r="D439" s="142">
        <v>504</v>
      </c>
    </row>
    <row r="440" spans="1:4" x14ac:dyDescent="0.3">
      <c r="A440" s="1" t="s">
        <v>444</v>
      </c>
      <c r="B440" s="142">
        <v>110</v>
      </c>
      <c r="C440" s="142">
        <v>196</v>
      </c>
      <c r="D440" s="142">
        <v>57</v>
      </c>
    </row>
    <row r="441" spans="1:4" x14ac:dyDescent="0.3">
      <c r="A441" s="1" t="s">
        <v>445</v>
      </c>
      <c r="B441" s="142">
        <v>73</v>
      </c>
      <c r="C441" s="142">
        <v>120</v>
      </c>
      <c r="D441" s="142">
        <v>38</v>
      </c>
    </row>
  </sheetData>
  <sheetProtection algorithmName="SHA-512" hashValue="65gbwQ8ZTuU+iPtXYl+cq3jLK7hP2bPbkCOvisvLy4swJSEvMK3oAIASNCdac8R/3zvLhzrNrgObf1F+u7q6Xg==" saltValue="ibpD7OSBUBvv8LVF0Wrsnw==" spinCount="100000" sheet="1" objects="1" scenarios="1"/>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D8313-2B1E-460E-9865-CE17BCDB3CE4}">
  <sheetPr codeName="Sheet21">
    <tabColor theme="1"/>
  </sheetPr>
  <dimension ref="A1:AJ100"/>
  <sheetViews>
    <sheetView workbookViewId="0">
      <selection activeCell="D441" sqref="D441:D6704"/>
    </sheetView>
  </sheetViews>
  <sheetFormatPr defaultColWidth="9.109375" defaultRowHeight="14.4" x14ac:dyDescent="0.3"/>
  <cols>
    <col min="1" max="1" width="18" bestFit="1" customWidth="1"/>
  </cols>
  <sheetData>
    <row r="1" spans="1:36" x14ac:dyDescent="0.3">
      <c r="A1" t="s">
        <v>1311</v>
      </c>
      <c r="B1" t="s">
        <v>1310</v>
      </c>
      <c r="C1" t="s">
        <v>1309</v>
      </c>
      <c r="D1" t="s">
        <v>1308</v>
      </c>
      <c r="E1" t="s">
        <v>565</v>
      </c>
      <c r="F1" t="s">
        <v>1307</v>
      </c>
      <c r="G1" t="s">
        <v>1306</v>
      </c>
      <c r="H1" t="s">
        <v>1305</v>
      </c>
      <c r="I1" t="s">
        <v>1304</v>
      </c>
      <c r="J1" t="s">
        <v>1303</v>
      </c>
      <c r="K1" t="s">
        <v>1302</v>
      </c>
      <c r="L1" t="s">
        <v>1301</v>
      </c>
      <c r="M1" t="s">
        <v>1300</v>
      </c>
      <c r="N1" t="s">
        <v>1299</v>
      </c>
      <c r="O1" t="s">
        <v>1298</v>
      </c>
      <c r="P1" t="s">
        <v>1328</v>
      </c>
      <c r="Q1" t="s">
        <v>1329</v>
      </c>
      <c r="R1" t="s">
        <v>1297</v>
      </c>
      <c r="S1" t="s">
        <v>1296</v>
      </c>
      <c r="T1" t="s">
        <v>1295</v>
      </c>
      <c r="U1" t="s">
        <v>1294</v>
      </c>
      <c r="V1" t="s">
        <v>1293</v>
      </c>
      <c r="W1" t="s">
        <v>1292</v>
      </c>
      <c r="X1" t="s">
        <v>1291</v>
      </c>
      <c r="Y1" t="s">
        <v>1290</v>
      </c>
      <c r="Z1" t="s">
        <v>1289</v>
      </c>
      <c r="AA1" t="s">
        <v>1288</v>
      </c>
      <c r="AB1" t="s">
        <v>1287</v>
      </c>
      <c r="AC1" t="s">
        <v>1286</v>
      </c>
      <c r="AD1" t="s">
        <v>1285</v>
      </c>
      <c r="AE1" t="s">
        <v>1284</v>
      </c>
      <c r="AF1" t="s">
        <v>1283</v>
      </c>
      <c r="AG1" t="s">
        <v>1282</v>
      </c>
      <c r="AH1" t="s">
        <v>1281</v>
      </c>
      <c r="AI1" t="s">
        <v>1280</v>
      </c>
      <c r="AJ1" t="s">
        <v>1279</v>
      </c>
    </row>
    <row r="2" spans="1:36" x14ac:dyDescent="0.3">
      <c r="A2" t="s">
        <v>7</v>
      </c>
      <c r="B2" t="s">
        <v>1042</v>
      </c>
      <c r="C2" t="s">
        <v>1278</v>
      </c>
      <c r="D2">
        <v>47</v>
      </c>
      <c r="E2">
        <v>1</v>
      </c>
      <c r="F2" t="s">
        <v>1063</v>
      </c>
      <c r="G2" t="s">
        <v>1062</v>
      </c>
      <c r="H2" s="126">
        <v>101700</v>
      </c>
      <c r="I2">
        <v>34750</v>
      </c>
      <c r="J2">
        <v>39750</v>
      </c>
      <c r="K2">
        <v>44700</v>
      </c>
      <c r="L2">
        <v>49700</v>
      </c>
      <c r="M2">
        <v>53650</v>
      </c>
      <c r="N2">
        <v>57650</v>
      </c>
      <c r="O2">
        <v>61650</v>
      </c>
      <c r="P2">
        <v>65600</v>
      </c>
      <c r="Q2">
        <v>20900</v>
      </c>
      <c r="R2">
        <v>23850</v>
      </c>
      <c r="S2">
        <v>26850</v>
      </c>
      <c r="T2">
        <v>32150</v>
      </c>
      <c r="U2">
        <v>37650</v>
      </c>
      <c r="V2">
        <v>43150</v>
      </c>
      <c r="W2">
        <v>48650</v>
      </c>
      <c r="X2">
        <v>54150</v>
      </c>
      <c r="Y2">
        <v>55650</v>
      </c>
      <c r="Z2">
        <v>63600</v>
      </c>
      <c r="AA2">
        <v>71550</v>
      </c>
      <c r="AB2">
        <v>79500</v>
      </c>
      <c r="AC2">
        <v>85900</v>
      </c>
      <c r="AD2">
        <v>92250</v>
      </c>
      <c r="AE2">
        <v>98600</v>
      </c>
      <c r="AF2">
        <v>104950</v>
      </c>
      <c r="AG2">
        <v>3840</v>
      </c>
      <c r="AH2" t="s">
        <v>7</v>
      </c>
      <c r="AI2" t="s">
        <v>1038</v>
      </c>
      <c r="AJ2">
        <v>1</v>
      </c>
    </row>
    <row r="3" spans="1:36" x14ac:dyDescent="0.3">
      <c r="A3" t="s">
        <v>8</v>
      </c>
      <c r="B3" t="s">
        <v>1042</v>
      </c>
      <c r="C3" t="s">
        <v>1277</v>
      </c>
      <c r="D3">
        <v>47</v>
      </c>
      <c r="E3">
        <v>3</v>
      </c>
      <c r="F3" t="s">
        <v>1276</v>
      </c>
      <c r="G3" t="s">
        <v>1275</v>
      </c>
      <c r="H3" s="126">
        <v>78500</v>
      </c>
      <c r="I3">
        <v>27500</v>
      </c>
      <c r="J3">
        <v>31400</v>
      </c>
      <c r="K3">
        <v>35350</v>
      </c>
      <c r="L3">
        <v>39250</v>
      </c>
      <c r="M3">
        <v>42400</v>
      </c>
      <c r="N3">
        <v>45550</v>
      </c>
      <c r="O3">
        <v>48700</v>
      </c>
      <c r="P3">
        <v>51850</v>
      </c>
      <c r="Q3">
        <v>16500</v>
      </c>
      <c r="R3">
        <v>21150</v>
      </c>
      <c r="S3">
        <v>26650</v>
      </c>
      <c r="T3">
        <v>32150</v>
      </c>
      <c r="U3">
        <v>37650</v>
      </c>
      <c r="V3">
        <v>43150</v>
      </c>
      <c r="W3">
        <v>48650</v>
      </c>
      <c r="X3">
        <v>51850</v>
      </c>
      <c r="Y3">
        <v>44000</v>
      </c>
      <c r="Z3">
        <v>50250</v>
      </c>
      <c r="AA3">
        <v>56550</v>
      </c>
      <c r="AB3">
        <v>62800</v>
      </c>
      <c r="AC3">
        <v>67850</v>
      </c>
      <c r="AD3">
        <v>72850</v>
      </c>
      <c r="AE3">
        <v>77900</v>
      </c>
      <c r="AF3">
        <v>82900</v>
      </c>
      <c r="AG3">
        <v>9999</v>
      </c>
      <c r="AH3" t="s">
        <v>8</v>
      </c>
      <c r="AI3" t="s">
        <v>1038</v>
      </c>
      <c r="AJ3">
        <v>0</v>
      </c>
    </row>
    <row r="4" spans="1:36" x14ac:dyDescent="0.3">
      <c r="A4" t="s">
        <v>9</v>
      </c>
      <c r="B4" t="s">
        <v>1042</v>
      </c>
      <c r="C4" t="s">
        <v>1274</v>
      </c>
      <c r="D4">
        <v>47</v>
      </c>
      <c r="E4">
        <v>5</v>
      </c>
      <c r="F4" t="s">
        <v>1273</v>
      </c>
      <c r="G4" t="s">
        <v>1272</v>
      </c>
      <c r="H4" s="126">
        <v>73700</v>
      </c>
      <c r="I4">
        <v>26500</v>
      </c>
      <c r="J4">
        <v>30250</v>
      </c>
      <c r="K4">
        <v>34050</v>
      </c>
      <c r="L4">
        <v>37800</v>
      </c>
      <c r="M4">
        <v>40850</v>
      </c>
      <c r="N4">
        <v>43850</v>
      </c>
      <c r="O4">
        <v>46900</v>
      </c>
      <c r="P4">
        <v>49900</v>
      </c>
      <c r="Q4">
        <v>15900</v>
      </c>
      <c r="R4">
        <v>21150</v>
      </c>
      <c r="S4">
        <v>26650</v>
      </c>
      <c r="T4">
        <v>32150</v>
      </c>
      <c r="U4">
        <v>37650</v>
      </c>
      <c r="V4">
        <v>43150</v>
      </c>
      <c r="W4">
        <v>46900</v>
      </c>
      <c r="X4">
        <v>49900</v>
      </c>
      <c r="Y4">
        <v>42350</v>
      </c>
      <c r="Z4">
        <v>48400</v>
      </c>
      <c r="AA4">
        <v>54450</v>
      </c>
      <c r="AB4">
        <v>60500</v>
      </c>
      <c r="AC4">
        <v>65350</v>
      </c>
      <c r="AD4">
        <v>70200</v>
      </c>
      <c r="AE4">
        <v>75050</v>
      </c>
      <c r="AF4">
        <v>79900</v>
      </c>
      <c r="AG4">
        <v>9999</v>
      </c>
      <c r="AH4" t="s">
        <v>9</v>
      </c>
      <c r="AI4" t="s">
        <v>1038</v>
      </c>
      <c r="AJ4">
        <v>0</v>
      </c>
    </row>
    <row r="5" spans="1:36" x14ac:dyDescent="0.3">
      <c r="A5" t="s">
        <v>10</v>
      </c>
      <c r="B5" t="s">
        <v>1042</v>
      </c>
      <c r="C5" t="s">
        <v>1271</v>
      </c>
      <c r="D5">
        <v>47</v>
      </c>
      <c r="E5">
        <v>7</v>
      </c>
      <c r="F5" t="s">
        <v>1270</v>
      </c>
      <c r="G5" t="s">
        <v>1269</v>
      </c>
      <c r="H5" s="126">
        <v>64700</v>
      </c>
      <c r="I5">
        <v>26250</v>
      </c>
      <c r="J5">
        <v>29950</v>
      </c>
      <c r="K5">
        <v>33750</v>
      </c>
      <c r="L5">
        <v>37450</v>
      </c>
      <c r="M5">
        <v>40450</v>
      </c>
      <c r="N5">
        <v>43450</v>
      </c>
      <c r="O5">
        <v>46450</v>
      </c>
      <c r="P5">
        <v>49450</v>
      </c>
      <c r="Q5">
        <v>15750</v>
      </c>
      <c r="R5">
        <v>21150</v>
      </c>
      <c r="S5">
        <v>26650</v>
      </c>
      <c r="T5">
        <v>32150</v>
      </c>
      <c r="U5">
        <v>37650</v>
      </c>
      <c r="V5">
        <v>43150</v>
      </c>
      <c r="W5">
        <v>46450</v>
      </c>
      <c r="X5">
        <v>49450</v>
      </c>
      <c r="Y5">
        <v>41950</v>
      </c>
      <c r="Z5">
        <v>47950</v>
      </c>
      <c r="AA5">
        <v>53950</v>
      </c>
      <c r="AB5">
        <v>59900</v>
      </c>
      <c r="AC5">
        <v>64700</v>
      </c>
      <c r="AD5">
        <v>69500</v>
      </c>
      <c r="AE5">
        <v>74300</v>
      </c>
      <c r="AF5">
        <v>79100</v>
      </c>
      <c r="AG5">
        <v>9999</v>
      </c>
      <c r="AH5" t="s">
        <v>10</v>
      </c>
      <c r="AI5" t="s">
        <v>1038</v>
      </c>
      <c r="AJ5">
        <v>0</v>
      </c>
    </row>
    <row r="6" spans="1:36" x14ac:dyDescent="0.3">
      <c r="A6" t="s">
        <v>11</v>
      </c>
      <c r="B6" t="s">
        <v>1042</v>
      </c>
      <c r="C6" t="s">
        <v>1268</v>
      </c>
      <c r="D6">
        <v>47</v>
      </c>
      <c r="E6">
        <v>9</v>
      </c>
      <c r="F6" t="s">
        <v>1063</v>
      </c>
      <c r="G6" t="s">
        <v>1062</v>
      </c>
      <c r="H6" s="126">
        <v>101700</v>
      </c>
      <c r="I6">
        <v>34750</v>
      </c>
      <c r="J6">
        <v>39750</v>
      </c>
      <c r="K6">
        <v>44700</v>
      </c>
      <c r="L6">
        <v>49700</v>
      </c>
      <c r="M6">
        <v>53650</v>
      </c>
      <c r="N6">
        <v>57650</v>
      </c>
      <c r="O6">
        <v>61650</v>
      </c>
      <c r="P6">
        <v>65600</v>
      </c>
      <c r="Q6">
        <v>20900</v>
      </c>
      <c r="R6">
        <v>23850</v>
      </c>
      <c r="S6">
        <v>26850</v>
      </c>
      <c r="T6">
        <v>32150</v>
      </c>
      <c r="U6">
        <v>37650</v>
      </c>
      <c r="V6">
        <v>43150</v>
      </c>
      <c r="W6">
        <v>48650</v>
      </c>
      <c r="X6">
        <v>54150</v>
      </c>
      <c r="Y6">
        <v>55650</v>
      </c>
      <c r="Z6">
        <v>63600</v>
      </c>
      <c r="AA6">
        <v>71550</v>
      </c>
      <c r="AB6">
        <v>79500</v>
      </c>
      <c r="AC6">
        <v>85900</v>
      </c>
      <c r="AD6">
        <v>92250</v>
      </c>
      <c r="AE6">
        <v>98600</v>
      </c>
      <c r="AF6">
        <v>104950</v>
      </c>
      <c r="AG6">
        <v>3840</v>
      </c>
      <c r="AH6" t="s">
        <v>11</v>
      </c>
      <c r="AI6" t="s">
        <v>1038</v>
      </c>
      <c r="AJ6">
        <v>1</v>
      </c>
    </row>
    <row r="7" spans="1:36" x14ac:dyDescent="0.3">
      <c r="A7" t="s">
        <v>12</v>
      </c>
      <c r="B7" t="s">
        <v>1042</v>
      </c>
      <c r="C7" t="s">
        <v>1267</v>
      </c>
      <c r="D7">
        <v>47</v>
      </c>
      <c r="E7">
        <v>11</v>
      </c>
      <c r="F7" t="s">
        <v>1102</v>
      </c>
      <c r="G7" t="s">
        <v>1101</v>
      </c>
      <c r="H7" s="126">
        <v>84700</v>
      </c>
      <c r="I7">
        <v>29050</v>
      </c>
      <c r="J7">
        <v>33200</v>
      </c>
      <c r="K7">
        <v>37350</v>
      </c>
      <c r="L7">
        <v>41500</v>
      </c>
      <c r="M7">
        <v>44800</v>
      </c>
      <c r="N7">
        <v>48150</v>
      </c>
      <c r="O7">
        <v>51450</v>
      </c>
      <c r="P7">
        <v>54800</v>
      </c>
      <c r="Q7">
        <v>17450</v>
      </c>
      <c r="R7">
        <v>21150</v>
      </c>
      <c r="S7">
        <v>26650</v>
      </c>
      <c r="T7">
        <v>32150</v>
      </c>
      <c r="U7">
        <v>37650</v>
      </c>
      <c r="V7">
        <v>43150</v>
      </c>
      <c r="W7">
        <v>48650</v>
      </c>
      <c r="X7">
        <v>54150</v>
      </c>
      <c r="Y7">
        <v>46500</v>
      </c>
      <c r="Z7">
        <v>53150</v>
      </c>
      <c r="AA7">
        <v>59800</v>
      </c>
      <c r="AB7">
        <v>66400</v>
      </c>
      <c r="AC7">
        <v>71750</v>
      </c>
      <c r="AD7">
        <v>77050</v>
      </c>
      <c r="AE7">
        <v>82350</v>
      </c>
      <c r="AF7">
        <v>87650</v>
      </c>
      <c r="AG7">
        <v>9999</v>
      </c>
      <c r="AH7" t="s">
        <v>12</v>
      </c>
      <c r="AI7" t="s">
        <v>1038</v>
      </c>
      <c r="AJ7">
        <v>1</v>
      </c>
    </row>
    <row r="8" spans="1:36" x14ac:dyDescent="0.3">
      <c r="A8" t="s">
        <v>13</v>
      </c>
      <c r="B8" t="s">
        <v>1042</v>
      </c>
      <c r="C8" t="s">
        <v>1266</v>
      </c>
      <c r="D8">
        <v>47</v>
      </c>
      <c r="E8">
        <v>13</v>
      </c>
      <c r="F8" t="s">
        <v>1265</v>
      </c>
      <c r="G8" t="s">
        <v>1264</v>
      </c>
      <c r="H8" s="126">
        <v>72700</v>
      </c>
      <c r="I8">
        <v>26250</v>
      </c>
      <c r="J8">
        <v>29950</v>
      </c>
      <c r="K8">
        <v>33750</v>
      </c>
      <c r="L8">
        <v>37450</v>
      </c>
      <c r="M8">
        <v>40450</v>
      </c>
      <c r="N8">
        <v>43450</v>
      </c>
      <c r="O8">
        <v>46450</v>
      </c>
      <c r="P8">
        <v>49450</v>
      </c>
      <c r="Q8">
        <v>15750</v>
      </c>
      <c r="R8">
        <v>21150</v>
      </c>
      <c r="S8">
        <v>26650</v>
      </c>
      <c r="T8">
        <v>32150</v>
      </c>
      <c r="U8">
        <v>37650</v>
      </c>
      <c r="V8">
        <v>43150</v>
      </c>
      <c r="W8">
        <v>46450</v>
      </c>
      <c r="X8">
        <v>49450</v>
      </c>
      <c r="Y8">
        <v>41950</v>
      </c>
      <c r="Z8">
        <v>47950</v>
      </c>
      <c r="AA8">
        <v>53950</v>
      </c>
      <c r="AB8">
        <v>59900</v>
      </c>
      <c r="AC8">
        <v>64700</v>
      </c>
      <c r="AD8">
        <v>69500</v>
      </c>
      <c r="AE8">
        <v>74300</v>
      </c>
      <c r="AF8">
        <v>79100</v>
      </c>
      <c r="AG8">
        <v>9999</v>
      </c>
      <c r="AH8" t="s">
        <v>13</v>
      </c>
      <c r="AI8" t="s">
        <v>1038</v>
      </c>
      <c r="AJ8">
        <v>1</v>
      </c>
    </row>
    <row r="9" spans="1:36" x14ac:dyDescent="0.3">
      <c r="A9" t="s">
        <v>14</v>
      </c>
      <c r="B9" t="s">
        <v>1042</v>
      </c>
      <c r="C9" t="s">
        <v>1263</v>
      </c>
      <c r="D9">
        <v>47</v>
      </c>
      <c r="E9">
        <v>15</v>
      </c>
      <c r="F9" t="s">
        <v>1040</v>
      </c>
      <c r="G9" t="s">
        <v>1039</v>
      </c>
      <c r="H9" s="126">
        <v>114800</v>
      </c>
      <c r="I9">
        <v>40200</v>
      </c>
      <c r="J9">
        <v>45950</v>
      </c>
      <c r="K9">
        <v>51700</v>
      </c>
      <c r="L9">
        <v>57400</v>
      </c>
      <c r="M9">
        <v>62000</v>
      </c>
      <c r="N9">
        <v>66600</v>
      </c>
      <c r="O9">
        <v>71200</v>
      </c>
      <c r="P9">
        <v>75800</v>
      </c>
      <c r="Q9">
        <v>24150</v>
      </c>
      <c r="R9">
        <v>27600</v>
      </c>
      <c r="S9">
        <v>31050</v>
      </c>
      <c r="T9">
        <v>34450</v>
      </c>
      <c r="U9">
        <v>37650</v>
      </c>
      <c r="V9">
        <v>43150</v>
      </c>
      <c r="W9">
        <v>48650</v>
      </c>
      <c r="X9">
        <v>54150</v>
      </c>
      <c r="Y9">
        <v>64300</v>
      </c>
      <c r="Z9">
        <v>73500</v>
      </c>
      <c r="AA9">
        <v>82700</v>
      </c>
      <c r="AB9">
        <v>91850</v>
      </c>
      <c r="AC9">
        <v>99200</v>
      </c>
      <c r="AD9">
        <v>106550</v>
      </c>
      <c r="AE9">
        <v>113900</v>
      </c>
      <c r="AF9">
        <v>121250</v>
      </c>
      <c r="AG9">
        <v>9999</v>
      </c>
      <c r="AH9" t="s">
        <v>14</v>
      </c>
      <c r="AI9" t="s">
        <v>1038</v>
      </c>
      <c r="AJ9">
        <v>1</v>
      </c>
    </row>
    <row r="10" spans="1:36" x14ac:dyDescent="0.3">
      <c r="A10" t="s">
        <v>15</v>
      </c>
      <c r="B10" t="s">
        <v>1042</v>
      </c>
      <c r="C10" t="s">
        <v>1262</v>
      </c>
      <c r="D10">
        <v>47</v>
      </c>
      <c r="E10">
        <v>17</v>
      </c>
      <c r="F10" t="s">
        <v>1261</v>
      </c>
      <c r="G10" t="s">
        <v>1260</v>
      </c>
      <c r="H10" s="126">
        <v>79000</v>
      </c>
      <c r="I10">
        <v>27650</v>
      </c>
      <c r="J10">
        <v>31600</v>
      </c>
      <c r="K10">
        <v>35550</v>
      </c>
      <c r="L10">
        <v>39500</v>
      </c>
      <c r="M10">
        <v>42700</v>
      </c>
      <c r="N10">
        <v>45850</v>
      </c>
      <c r="O10">
        <v>49000</v>
      </c>
      <c r="P10">
        <v>52150</v>
      </c>
      <c r="Q10">
        <v>16600</v>
      </c>
      <c r="R10">
        <v>21150</v>
      </c>
      <c r="S10">
        <v>26650</v>
      </c>
      <c r="T10">
        <v>32150</v>
      </c>
      <c r="U10">
        <v>37650</v>
      </c>
      <c r="V10">
        <v>43150</v>
      </c>
      <c r="W10">
        <v>48650</v>
      </c>
      <c r="X10">
        <v>52150</v>
      </c>
      <c r="Y10">
        <v>44250</v>
      </c>
      <c r="Z10">
        <v>50600</v>
      </c>
      <c r="AA10">
        <v>56900</v>
      </c>
      <c r="AB10">
        <v>63200</v>
      </c>
      <c r="AC10">
        <v>68300</v>
      </c>
      <c r="AD10">
        <v>73350</v>
      </c>
      <c r="AE10">
        <v>78400</v>
      </c>
      <c r="AF10">
        <v>83450</v>
      </c>
      <c r="AG10">
        <v>9999</v>
      </c>
      <c r="AH10" t="s">
        <v>15</v>
      </c>
      <c r="AI10" t="s">
        <v>1038</v>
      </c>
      <c r="AJ10">
        <v>0</v>
      </c>
    </row>
    <row r="11" spans="1:36" x14ac:dyDescent="0.3">
      <c r="A11" t="s">
        <v>16</v>
      </c>
      <c r="B11" t="s">
        <v>1042</v>
      </c>
      <c r="C11" t="s">
        <v>1259</v>
      </c>
      <c r="D11">
        <v>47</v>
      </c>
      <c r="E11">
        <v>19</v>
      </c>
      <c r="F11" t="s">
        <v>1054</v>
      </c>
      <c r="G11" t="s">
        <v>1053</v>
      </c>
      <c r="H11" s="126">
        <v>84800</v>
      </c>
      <c r="I11">
        <v>29700</v>
      </c>
      <c r="J11">
        <v>33950</v>
      </c>
      <c r="K11">
        <v>38200</v>
      </c>
      <c r="L11">
        <v>42400</v>
      </c>
      <c r="M11">
        <v>45800</v>
      </c>
      <c r="N11">
        <v>49200</v>
      </c>
      <c r="O11">
        <v>52600</v>
      </c>
      <c r="P11">
        <v>56000</v>
      </c>
      <c r="Q11">
        <v>17850</v>
      </c>
      <c r="R11">
        <v>21150</v>
      </c>
      <c r="S11">
        <v>26650</v>
      </c>
      <c r="T11">
        <v>32150</v>
      </c>
      <c r="U11">
        <v>37650</v>
      </c>
      <c r="V11">
        <v>43150</v>
      </c>
      <c r="W11">
        <v>48650</v>
      </c>
      <c r="X11">
        <v>54150</v>
      </c>
      <c r="Y11">
        <v>47500</v>
      </c>
      <c r="Z11">
        <v>54300</v>
      </c>
      <c r="AA11">
        <v>61100</v>
      </c>
      <c r="AB11">
        <v>67850</v>
      </c>
      <c r="AC11">
        <v>73300</v>
      </c>
      <c r="AD11">
        <v>78750</v>
      </c>
      <c r="AE11">
        <v>84150</v>
      </c>
      <c r="AF11">
        <v>89600</v>
      </c>
      <c r="AG11">
        <v>3660</v>
      </c>
      <c r="AH11" t="s">
        <v>16</v>
      </c>
      <c r="AI11" t="s">
        <v>1038</v>
      </c>
      <c r="AJ11">
        <v>1</v>
      </c>
    </row>
    <row r="12" spans="1:36" x14ac:dyDescent="0.3">
      <c r="A12" t="s">
        <v>17</v>
      </c>
      <c r="B12" t="s">
        <v>1042</v>
      </c>
      <c r="C12" t="s">
        <v>1258</v>
      </c>
      <c r="D12">
        <v>47</v>
      </c>
      <c r="E12">
        <v>21</v>
      </c>
      <c r="F12" t="s">
        <v>1040</v>
      </c>
      <c r="G12" t="s">
        <v>1039</v>
      </c>
      <c r="H12" s="126">
        <v>114800</v>
      </c>
      <c r="I12">
        <v>40200</v>
      </c>
      <c r="J12">
        <v>45950</v>
      </c>
      <c r="K12">
        <v>51700</v>
      </c>
      <c r="L12">
        <v>57400</v>
      </c>
      <c r="M12">
        <v>62000</v>
      </c>
      <c r="N12">
        <v>66600</v>
      </c>
      <c r="O12">
        <v>71200</v>
      </c>
      <c r="P12">
        <v>75800</v>
      </c>
      <c r="Q12">
        <v>24150</v>
      </c>
      <c r="R12">
        <v>27600</v>
      </c>
      <c r="S12">
        <v>31050</v>
      </c>
      <c r="T12">
        <v>34450</v>
      </c>
      <c r="U12">
        <v>37650</v>
      </c>
      <c r="V12">
        <v>43150</v>
      </c>
      <c r="W12">
        <v>48650</v>
      </c>
      <c r="X12">
        <v>54150</v>
      </c>
      <c r="Y12">
        <v>64300</v>
      </c>
      <c r="Z12">
        <v>73500</v>
      </c>
      <c r="AA12">
        <v>82700</v>
      </c>
      <c r="AB12">
        <v>91850</v>
      </c>
      <c r="AC12">
        <v>99200</v>
      </c>
      <c r="AD12">
        <v>106550</v>
      </c>
      <c r="AE12">
        <v>113900</v>
      </c>
      <c r="AF12">
        <v>121250</v>
      </c>
      <c r="AG12">
        <v>5360</v>
      </c>
      <c r="AH12" t="s">
        <v>17</v>
      </c>
      <c r="AI12" t="s">
        <v>1038</v>
      </c>
      <c r="AJ12">
        <v>1</v>
      </c>
    </row>
    <row r="13" spans="1:36" x14ac:dyDescent="0.3">
      <c r="A13" t="s">
        <v>18</v>
      </c>
      <c r="B13" t="s">
        <v>1042</v>
      </c>
      <c r="C13" t="s">
        <v>1257</v>
      </c>
      <c r="D13">
        <v>47</v>
      </c>
      <c r="E13">
        <v>23</v>
      </c>
      <c r="F13" t="s">
        <v>1145</v>
      </c>
      <c r="G13" t="s">
        <v>1144</v>
      </c>
      <c r="H13" s="126">
        <v>87700</v>
      </c>
      <c r="I13">
        <v>28800</v>
      </c>
      <c r="J13">
        <v>32850</v>
      </c>
      <c r="K13">
        <v>37000</v>
      </c>
      <c r="L13">
        <v>41100</v>
      </c>
      <c r="M13">
        <v>44400</v>
      </c>
      <c r="N13">
        <v>47700</v>
      </c>
      <c r="O13">
        <v>51000</v>
      </c>
      <c r="P13">
        <v>54250</v>
      </c>
      <c r="Q13">
        <v>17300</v>
      </c>
      <c r="R13">
        <v>21150</v>
      </c>
      <c r="S13">
        <v>26650</v>
      </c>
      <c r="T13">
        <v>32150</v>
      </c>
      <c r="U13">
        <v>37650</v>
      </c>
      <c r="V13">
        <v>43150</v>
      </c>
      <c r="W13">
        <v>48650</v>
      </c>
      <c r="X13">
        <v>54150</v>
      </c>
      <c r="Y13">
        <v>46050</v>
      </c>
      <c r="Z13">
        <v>52600</v>
      </c>
      <c r="AA13">
        <v>59200</v>
      </c>
      <c r="AB13">
        <v>65750</v>
      </c>
      <c r="AC13">
        <v>71050</v>
      </c>
      <c r="AD13">
        <v>76300</v>
      </c>
      <c r="AE13">
        <v>81550</v>
      </c>
      <c r="AF13">
        <v>86800</v>
      </c>
      <c r="AG13">
        <v>3580</v>
      </c>
      <c r="AH13" t="s">
        <v>18</v>
      </c>
      <c r="AI13" t="s">
        <v>1038</v>
      </c>
      <c r="AJ13">
        <v>1</v>
      </c>
    </row>
    <row r="14" spans="1:36" x14ac:dyDescent="0.3">
      <c r="A14" t="s">
        <v>19</v>
      </c>
      <c r="B14" t="s">
        <v>1042</v>
      </c>
      <c r="C14" t="s">
        <v>1256</v>
      </c>
      <c r="D14">
        <v>47</v>
      </c>
      <c r="E14">
        <v>25</v>
      </c>
      <c r="F14" t="s">
        <v>1255</v>
      </c>
      <c r="G14" t="s">
        <v>1254</v>
      </c>
      <c r="H14" s="126">
        <v>68600</v>
      </c>
      <c r="I14">
        <v>26250</v>
      </c>
      <c r="J14">
        <v>29950</v>
      </c>
      <c r="K14">
        <v>33750</v>
      </c>
      <c r="L14">
        <v>37450</v>
      </c>
      <c r="M14">
        <v>40450</v>
      </c>
      <c r="N14">
        <v>43450</v>
      </c>
      <c r="O14">
        <v>46450</v>
      </c>
      <c r="P14">
        <v>49450</v>
      </c>
      <c r="Q14">
        <v>15750</v>
      </c>
      <c r="R14">
        <v>21150</v>
      </c>
      <c r="S14">
        <v>26650</v>
      </c>
      <c r="T14">
        <v>32150</v>
      </c>
      <c r="U14">
        <v>37650</v>
      </c>
      <c r="V14">
        <v>43150</v>
      </c>
      <c r="W14">
        <v>46450</v>
      </c>
      <c r="X14">
        <v>49450</v>
      </c>
      <c r="Y14">
        <v>41950</v>
      </c>
      <c r="Z14">
        <v>47950</v>
      </c>
      <c r="AA14">
        <v>53950</v>
      </c>
      <c r="AB14">
        <v>59900</v>
      </c>
      <c r="AC14">
        <v>64700</v>
      </c>
      <c r="AD14">
        <v>69500</v>
      </c>
      <c r="AE14">
        <v>74300</v>
      </c>
      <c r="AF14">
        <v>79100</v>
      </c>
      <c r="AG14">
        <v>9999</v>
      </c>
      <c r="AH14" t="s">
        <v>19</v>
      </c>
      <c r="AI14" t="s">
        <v>1038</v>
      </c>
      <c r="AJ14">
        <v>0</v>
      </c>
    </row>
    <row r="15" spans="1:36" x14ac:dyDescent="0.3">
      <c r="A15" t="s">
        <v>20</v>
      </c>
      <c r="B15" t="s">
        <v>1042</v>
      </c>
      <c r="C15" t="s">
        <v>1253</v>
      </c>
      <c r="D15">
        <v>47</v>
      </c>
      <c r="E15">
        <v>27</v>
      </c>
      <c r="F15" t="s">
        <v>1252</v>
      </c>
      <c r="G15" t="s">
        <v>1251</v>
      </c>
      <c r="H15" s="126">
        <v>66700</v>
      </c>
      <c r="I15">
        <v>26250</v>
      </c>
      <c r="J15">
        <v>29950</v>
      </c>
      <c r="K15">
        <v>33750</v>
      </c>
      <c r="L15">
        <v>37450</v>
      </c>
      <c r="M15">
        <v>40450</v>
      </c>
      <c r="N15">
        <v>43450</v>
      </c>
      <c r="O15">
        <v>46450</v>
      </c>
      <c r="P15">
        <v>49450</v>
      </c>
      <c r="Q15">
        <v>15750</v>
      </c>
      <c r="R15">
        <v>21150</v>
      </c>
      <c r="S15">
        <v>26650</v>
      </c>
      <c r="T15">
        <v>32150</v>
      </c>
      <c r="U15">
        <v>37650</v>
      </c>
      <c r="V15">
        <v>43150</v>
      </c>
      <c r="W15">
        <v>46450</v>
      </c>
      <c r="X15">
        <v>49450</v>
      </c>
      <c r="Y15">
        <v>41950</v>
      </c>
      <c r="Z15">
        <v>47950</v>
      </c>
      <c r="AA15">
        <v>53950</v>
      </c>
      <c r="AB15">
        <v>59900</v>
      </c>
      <c r="AC15">
        <v>64700</v>
      </c>
      <c r="AD15">
        <v>69500</v>
      </c>
      <c r="AE15">
        <v>74300</v>
      </c>
      <c r="AF15">
        <v>79100</v>
      </c>
      <c r="AG15">
        <v>9999</v>
      </c>
      <c r="AH15" t="s">
        <v>20</v>
      </c>
      <c r="AI15" t="s">
        <v>1038</v>
      </c>
      <c r="AJ15">
        <v>0</v>
      </c>
    </row>
    <row r="16" spans="1:36" x14ac:dyDescent="0.3">
      <c r="A16" t="s">
        <v>21</v>
      </c>
      <c r="B16" t="s">
        <v>1042</v>
      </c>
      <c r="C16" t="s">
        <v>1250</v>
      </c>
      <c r="D16">
        <v>47</v>
      </c>
      <c r="E16">
        <v>29</v>
      </c>
      <c r="F16" t="s">
        <v>1249</v>
      </c>
      <c r="G16" t="s">
        <v>1248</v>
      </c>
      <c r="H16" s="126">
        <v>58900</v>
      </c>
      <c r="I16">
        <v>26250</v>
      </c>
      <c r="J16">
        <v>29950</v>
      </c>
      <c r="K16">
        <v>33750</v>
      </c>
      <c r="L16">
        <v>37450</v>
      </c>
      <c r="M16">
        <v>40450</v>
      </c>
      <c r="N16">
        <v>43450</v>
      </c>
      <c r="O16">
        <v>46450</v>
      </c>
      <c r="P16">
        <v>49450</v>
      </c>
      <c r="Q16">
        <v>15750</v>
      </c>
      <c r="R16">
        <v>21150</v>
      </c>
      <c r="S16">
        <v>26650</v>
      </c>
      <c r="T16">
        <v>32150</v>
      </c>
      <c r="U16">
        <v>37650</v>
      </c>
      <c r="V16">
        <v>43150</v>
      </c>
      <c r="W16">
        <v>46450</v>
      </c>
      <c r="X16">
        <v>49450</v>
      </c>
      <c r="Y16">
        <v>41950</v>
      </c>
      <c r="Z16">
        <v>47950</v>
      </c>
      <c r="AA16">
        <v>53950</v>
      </c>
      <c r="AB16">
        <v>59900</v>
      </c>
      <c r="AC16">
        <v>64700</v>
      </c>
      <c r="AD16">
        <v>69500</v>
      </c>
      <c r="AE16">
        <v>74300</v>
      </c>
      <c r="AF16">
        <v>79100</v>
      </c>
      <c r="AG16">
        <v>9999</v>
      </c>
      <c r="AH16" t="s">
        <v>21</v>
      </c>
      <c r="AI16" t="s">
        <v>1038</v>
      </c>
      <c r="AJ16">
        <v>0</v>
      </c>
    </row>
    <row r="17" spans="1:36" x14ac:dyDescent="0.3">
      <c r="A17" t="s">
        <v>22</v>
      </c>
      <c r="B17" t="s">
        <v>1042</v>
      </c>
      <c r="C17" t="s">
        <v>1247</v>
      </c>
      <c r="D17">
        <v>47</v>
      </c>
      <c r="E17">
        <v>31</v>
      </c>
      <c r="F17" t="s">
        <v>1246</v>
      </c>
      <c r="G17" t="s">
        <v>1245</v>
      </c>
      <c r="H17" s="126">
        <v>76400</v>
      </c>
      <c r="I17">
        <v>26750</v>
      </c>
      <c r="J17">
        <v>30600</v>
      </c>
      <c r="K17">
        <v>34400</v>
      </c>
      <c r="L17">
        <v>38200</v>
      </c>
      <c r="M17">
        <v>41300</v>
      </c>
      <c r="N17">
        <v>44350</v>
      </c>
      <c r="O17">
        <v>47400</v>
      </c>
      <c r="P17">
        <v>50450</v>
      </c>
      <c r="Q17">
        <v>16050</v>
      </c>
      <c r="R17">
        <v>21150</v>
      </c>
      <c r="S17">
        <v>26650</v>
      </c>
      <c r="T17">
        <v>32150</v>
      </c>
      <c r="U17">
        <v>37650</v>
      </c>
      <c r="V17">
        <v>43150</v>
      </c>
      <c r="W17">
        <v>47400</v>
      </c>
      <c r="X17">
        <v>50450</v>
      </c>
      <c r="Y17">
        <v>42800</v>
      </c>
      <c r="Z17">
        <v>48900</v>
      </c>
      <c r="AA17">
        <v>55000</v>
      </c>
      <c r="AB17">
        <v>61100</v>
      </c>
      <c r="AC17">
        <v>66000</v>
      </c>
      <c r="AD17">
        <v>70900</v>
      </c>
      <c r="AE17">
        <v>75800</v>
      </c>
      <c r="AF17">
        <v>80700</v>
      </c>
      <c r="AG17">
        <v>9999</v>
      </c>
      <c r="AH17" t="s">
        <v>22</v>
      </c>
      <c r="AI17" t="s">
        <v>1038</v>
      </c>
      <c r="AJ17">
        <v>0</v>
      </c>
    </row>
    <row r="18" spans="1:36" x14ac:dyDescent="0.3">
      <c r="A18" t="s">
        <v>23</v>
      </c>
      <c r="B18" t="s">
        <v>1042</v>
      </c>
      <c r="C18" t="s">
        <v>1244</v>
      </c>
      <c r="D18">
        <v>47</v>
      </c>
      <c r="E18">
        <v>33</v>
      </c>
      <c r="F18" t="s">
        <v>1243</v>
      </c>
      <c r="G18" t="s">
        <v>1242</v>
      </c>
      <c r="H18" s="126">
        <v>79900</v>
      </c>
      <c r="I18">
        <v>28000</v>
      </c>
      <c r="J18">
        <v>32000</v>
      </c>
      <c r="K18">
        <v>36000</v>
      </c>
      <c r="L18">
        <v>39950</v>
      </c>
      <c r="M18">
        <v>43150</v>
      </c>
      <c r="N18">
        <v>46350</v>
      </c>
      <c r="O18">
        <v>49550</v>
      </c>
      <c r="P18">
        <v>52750</v>
      </c>
      <c r="Q18">
        <v>16800</v>
      </c>
      <c r="R18">
        <v>21150</v>
      </c>
      <c r="S18">
        <v>26650</v>
      </c>
      <c r="T18">
        <v>32150</v>
      </c>
      <c r="U18">
        <v>37650</v>
      </c>
      <c r="V18">
        <v>43150</v>
      </c>
      <c r="W18">
        <v>48650</v>
      </c>
      <c r="X18">
        <v>52750</v>
      </c>
      <c r="Y18">
        <v>44750</v>
      </c>
      <c r="Z18">
        <v>51150</v>
      </c>
      <c r="AA18">
        <v>57550</v>
      </c>
      <c r="AB18">
        <v>63900</v>
      </c>
      <c r="AC18">
        <v>69050</v>
      </c>
      <c r="AD18">
        <v>74150</v>
      </c>
      <c r="AE18">
        <v>79250</v>
      </c>
      <c r="AF18">
        <v>84350</v>
      </c>
      <c r="AG18">
        <v>9999</v>
      </c>
      <c r="AH18" t="s">
        <v>23</v>
      </c>
      <c r="AI18" t="s">
        <v>1038</v>
      </c>
      <c r="AJ18">
        <v>1</v>
      </c>
    </row>
    <row r="19" spans="1:36" x14ac:dyDescent="0.3">
      <c r="A19" t="s">
        <v>24</v>
      </c>
      <c r="B19" t="s">
        <v>1042</v>
      </c>
      <c r="C19" t="s">
        <v>1241</v>
      </c>
      <c r="D19">
        <v>47</v>
      </c>
      <c r="E19">
        <v>35</v>
      </c>
      <c r="F19" t="s">
        <v>1240</v>
      </c>
      <c r="G19" t="s">
        <v>1239</v>
      </c>
      <c r="H19" s="126">
        <v>75400</v>
      </c>
      <c r="I19">
        <v>26500</v>
      </c>
      <c r="J19">
        <v>30250</v>
      </c>
      <c r="K19">
        <v>34050</v>
      </c>
      <c r="L19">
        <v>37800</v>
      </c>
      <c r="M19">
        <v>40850</v>
      </c>
      <c r="N19">
        <v>43850</v>
      </c>
      <c r="O19">
        <v>46900</v>
      </c>
      <c r="P19">
        <v>49900</v>
      </c>
      <c r="Q19">
        <v>15900</v>
      </c>
      <c r="R19">
        <v>21150</v>
      </c>
      <c r="S19">
        <v>26650</v>
      </c>
      <c r="T19">
        <v>32150</v>
      </c>
      <c r="U19">
        <v>37650</v>
      </c>
      <c r="V19">
        <v>43150</v>
      </c>
      <c r="W19">
        <v>46900</v>
      </c>
      <c r="X19">
        <v>49900</v>
      </c>
      <c r="Y19">
        <v>42350</v>
      </c>
      <c r="Z19">
        <v>48400</v>
      </c>
      <c r="AA19">
        <v>54450</v>
      </c>
      <c r="AB19">
        <v>60500</v>
      </c>
      <c r="AC19">
        <v>65350</v>
      </c>
      <c r="AD19">
        <v>70200</v>
      </c>
      <c r="AE19">
        <v>75050</v>
      </c>
      <c r="AF19">
        <v>79900</v>
      </c>
      <c r="AG19">
        <v>9999</v>
      </c>
      <c r="AH19" t="s">
        <v>24</v>
      </c>
      <c r="AI19" t="s">
        <v>1038</v>
      </c>
      <c r="AJ19">
        <v>0</v>
      </c>
    </row>
    <row r="20" spans="1:36" x14ac:dyDescent="0.3">
      <c r="A20" t="s">
        <v>25</v>
      </c>
      <c r="B20" t="s">
        <v>1042</v>
      </c>
      <c r="C20" t="s">
        <v>1238</v>
      </c>
      <c r="D20">
        <v>47</v>
      </c>
      <c r="E20">
        <v>37</v>
      </c>
      <c r="F20" t="s">
        <v>1040</v>
      </c>
      <c r="G20" t="s">
        <v>1039</v>
      </c>
      <c r="H20" s="126">
        <v>114800</v>
      </c>
      <c r="I20">
        <v>40200</v>
      </c>
      <c r="J20">
        <v>45950</v>
      </c>
      <c r="K20">
        <v>51700</v>
      </c>
      <c r="L20">
        <v>57400</v>
      </c>
      <c r="M20">
        <v>62000</v>
      </c>
      <c r="N20">
        <v>66600</v>
      </c>
      <c r="O20">
        <v>71200</v>
      </c>
      <c r="P20">
        <v>75800</v>
      </c>
      <c r="Q20">
        <v>24150</v>
      </c>
      <c r="R20">
        <v>27600</v>
      </c>
      <c r="S20">
        <v>31050</v>
      </c>
      <c r="T20">
        <v>34450</v>
      </c>
      <c r="U20">
        <v>37650</v>
      </c>
      <c r="V20">
        <v>43150</v>
      </c>
      <c r="W20">
        <v>48650</v>
      </c>
      <c r="X20">
        <v>54150</v>
      </c>
      <c r="Y20">
        <v>64300</v>
      </c>
      <c r="Z20">
        <v>73500</v>
      </c>
      <c r="AA20">
        <v>82700</v>
      </c>
      <c r="AB20">
        <v>91850</v>
      </c>
      <c r="AC20">
        <v>99200</v>
      </c>
      <c r="AD20">
        <v>106550</v>
      </c>
      <c r="AE20">
        <v>113900</v>
      </c>
      <c r="AF20">
        <v>121250</v>
      </c>
      <c r="AG20">
        <v>5360</v>
      </c>
      <c r="AH20" t="s">
        <v>25</v>
      </c>
      <c r="AI20" t="s">
        <v>1038</v>
      </c>
      <c r="AJ20">
        <v>1</v>
      </c>
    </row>
    <row r="21" spans="1:36" x14ac:dyDescent="0.3">
      <c r="A21" t="s">
        <v>26</v>
      </c>
      <c r="B21" t="s">
        <v>1042</v>
      </c>
      <c r="C21" t="s">
        <v>1237</v>
      </c>
      <c r="D21">
        <v>47</v>
      </c>
      <c r="E21">
        <v>39</v>
      </c>
      <c r="F21" t="s">
        <v>1236</v>
      </c>
      <c r="G21" t="s">
        <v>1235</v>
      </c>
      <c r="H21" s="126">
        <v>67200</v>
      </c>
      <c r="I21">
        <v>26250</v>
      </c>
      <c r="J21">
        <v>29950</v>
      </c>
      <c r="K21">
        <v>33750</v>
      </c>
      <c r="L21">
        <v>37450</v>
      </c>
      <c r="M21">
        <v>40450</v>
      </c>
      <c r="N21">
        <v>43450</v>
      </c>
      <c r="O21">
        <v>46450</v>
      </c>
      <c r="P21">
        <v>49450</v>
      </c>
      <c r="Q21">
        <v>15750</v>
      </c>
      <c r="R21">
        <v>21150</v>
      </c>
      <c r="S21">
        <v>26650</v>
      </c>
      <c r="T21">
        <v>32150</v>
      </c>
      <c r="U21">
        <v>37650</v>
      </c>
      <c r="V21">
        <v>43150</v>
      </c>
      <c r="W21">
        <v>46450</v>
      </c>
      <c r="X21">
        <v>49450</v>
      </c>
      <c r="Y21">
        <v>41950</v>
      </c>
      <c r="Z21">
        <v>47950</v>
      </c>
      <c r="AA21">
        <v>53950</v>
      </c>
      <c r="AB21">
        <v>59900</v>
      </c>
      <c r="AC21">
        <v>64700</v>
      </c>
      <c r="AD21">
        <v>69500</v>
      </c>
      <c r="AE21">
        <v>74300</v>
      </c>
      <c r="AF21">
        <v>79100</v>
      </c>
      <c r="AG21">
        <v>9999</v>
      </c>
      <c r="AH21" t="s">
        <v>26</v>
      </c>
      <c r="AI21" t="s">
        <v>1038</v>
      </c>
      <c r="AJ21">
        <v>0</v>
      </c>
    </row>
    <row r="22" spans="1:36" x14ac:dyDescent="0.3">
      <c r="A22" t="s">
        <v>27</v>
      </c>
      <c r="B22" t="s">
        <v>1042</v>
      </c>
      <c r="C22" t="s">
        <v>1234</v>
      </c>
      <c r="D22">
        <v>47</v>
      </c>
      <c r="E22">
        <v>41</v>
      </c>
      <c r="F22" t="s">
        <v>1233</v>
      </c>
      <c r="G22" t="s">
        <v>1232</v>
      </c>
      <c r="H22" s="126">
        <v>68700</v>
      </c>
      <c r="I22">
        <v>26250</v>
      </c>
      <c r="J22">
        <v>29950</v>
      </c>
      <c r="K22">
        <v>33750</v>
      </c>
      <c r="L22">
        <v>37450</v>
      </c>
      <c r="M22">
        <v>40450</v>
      </c>
      <c r="N22">
        <v>43450</v>
      </c>
      <c r="O22">
        <v>46450</v>
      </c>
      <c r="P22">
        <v>49450</v>
      </c>
      <c r="Q22">
        <v>15750</v>
      </c>
      <c r="R22">
        <v>21150</v>
      </c>
      <c r="S22">
        <v>26650</v>
      </c>
      <c r="T22">
        <v>32150</v>
      </c>
      <c r="U22">
        <v>37650</v>
      </c>
      <c r="V22">
        <v>43150</v>
      </c>
      <c r="W22">
        <v>46450</v>
      </c>
      <c r="X22">
        <v>49450</v>
      </c>
      <c r="Y22">
        <v>41950</v>
      </c>
      <c r="Z22">
        <v>47950</v>
      </c>
      <c r="AA22">
        <v>53950</v>
      </c>
      <c r="AB22">
        <v>59900</v>
      </c>
      <c r="AC22">
        <v>64700</v>
      </c>
      <c r="AD22">
        <v>69500</v>
      </c>
      <c r="AE22">
        <v>74300</v>
      </c>
      <c r="AF22">
        <v>79100</v>
      </c>
      <c r="AG22">
        <v>9999</v>
      </c>
      <c r="AH22" t="s">
        <v>27</v>
      </c>
      <c r="AI22" t="s">
        <v>1038</v>
      </c>
      <c r="AJ22">
        <v>0</v>
      </c>
    </row>
    <row r="23" spans="1:36" x14ac:dyDescent="0.3">
      <c r="A23" t="s">
        <v>28</v>
      </c>
      <c r="B23" t="s">
        <v>1042</v>
      </c>
      <c r="C23" t="s">
        <v>1231</v>
      </c>
      <c r="D23">
        <v>47</v>
      </c>
      <c r="E23">
        <v>43</v>
      </c>
      <c r="F23" t="s">
        <v>1040</v>
      </c>
      <c r="G23" t="s">
        <v>1039</v>
      </c>
      <c r="H23" s="126">
        <v>114800</v>
      </c>
      <c r="I23">
        <v>40200</v>
      </c>
      <c r="J23">
        <v>45950</v>
      </c>
      <c r="K23">
        <v>51700</v>
      </c>
      <c r="L23">
        <v>57400</v>
      </c>
      <c r="M23">
        <v>62000</v>
      </c>
      <c r="N23">
        <v>66600</v>
      </c>
      <c r="O23">
        <v>71200</v>
      </c>
      <c r="P23">
        <v>75800</v>
      </c>
      <c r="Q23">
        <v>24150</v>
      </c>
      <c r="R23">
        <v>27600</v>
      </c>
      <c r="S23">
        <v>31050</v>
      </c>
      <c r="T23">
        <v>34450</v>
      </c>
      <c r="U23">
        <v>37650</v>
      </c>
      <c r="V23">
        <v>43150</v>
      </c>
      <c r="W23">
        <v>48650</v>
      </c>
      <c r="X23">
        <v>54150</v>
      </c>
      <c r="Y23">
        <v>64300</v>
      </c>
      <c r="Z23">
        <v>73500</v>
      </c>
      <c r="AA23">
        <v>82700</v>
      </c>
      <c r="AB23">
        <v>91850</v>
      </c>
      <c r="AC23">
        <v>99200</v>
      </c>
      <c r="AD23">
        <v>106550</v>
      </c>
      <c r="AE23">
        <v>113900</v>
      </c>
      <c r="AF23">
        <v>121250</v>
      </c>
      <c r="AG23">
        <v>5360</v>
      </c>
      <c r="AH23" t="s">
        <v>28</v>
      </c>
      <c r="AI23" t="s">
        <v>1038</v>
      </c>
      <c r="AJ23">
        <v>1</v>
      </c>
    </row>
    <row r="24" spans="1:36" x14ac:dyDescent="0.3">
      <c r="A24" t="s">
        <v>29</v>
      </c>
      <c r="B24" t="s">
        <v>1042</v>
      </c>
      <c r="C24" t="s">
        <v>1230</v>
      </c>
      <c r="D24">
        <v>47</v>
      </c>
      <c r="E24">
        <v>45</v>
      </c>
      <c r="F24" t="s">
        <v>1229</v>
      </c>
      <c r="G24" t="s">
        <v>1228</v>
      </c>
      <c r="H24" s="126">
        <v>72800</v>
      </c>
      <c r="I24">
        <v>26500</v>
      </c>
      <c r="J24">
        <v>30250</v>
      </c>
      <c r="K24">
        <v>34050</v>
      </c>
      <c r="L24">
        <v>37800</v>
      </c>
      <c r="M24">
        <v>40850</v>
      </c>
      <c r="N24">
        <v>43850</v>
      </c>
      <c r="O24">
        <v>46900</v>
      </c>
      <c r="P24">
        <v>49900</v>
      </c>
      <c r="Q24">
        <v>15900</v>
      </c>
      <c r="R24">
        <v>21150</v>
      </c>
      <c r="S24">
        <v>26650</v>
      </c>
      <c r="T24">
        <v>32150</v>
      </c>
      <c r="U24">
        <v>37650</v>
      </c>
      <c r="V24">
        <v>43150</v>
      </c>
      <c r="W24">
        <v>46900</v>
      </c>
      <c r="X24">
        <v>49900</v>
      </c>
      <c r="Y24">
        <v>42350</v>
      </c>
      <c r="Z24">
        <v>48400</v>
      </c>
      <c r="AA24">
        <v>54450</v>
      </c>
      <c r="AB24">
        <v>60500</v>
      </c>
      <c r="AC24">
        <v>65350</v>
      </c>
      <c r="AD24">
        <v>70200</v>
      </c>
      <c r="AE24">
        <v>75050</v>
      </c>
      <c r="AF24">
        <v>79900</v>
      </c>
      <c r="AG24">
        <v>9999</v>
      </c>
      <c r="AH24" t="s">
        <v>29</v>
      </c>
      <c r="AI24" t="s">
        <v>1038</v>
      </c>
      <c r="AJ24">
        <v>0</v>
      </c>
    </row>
    <row r="25" spans="1:36" x14ac:dyDescent="0.3">
      <c r="A25" t="s">
        <v>30</v>
      </c>
      <c r="B25" t="s">
        <v>1042</v>
      </c>
      <c r="C25" t="s">
        <v>1227</v>
      </c>
      <c r="D25">
        <v>47</v>
      </c>
      <c r="E25">
        <v>47</v>
      </c>
      <c r="F25" t="s">
        <v>1068</v>
      </c>
      <c r="G25" t="s">
        <v>1067</v>
      </c>
      <c r="H25" s="126">
        <v>91100</v>
      </c>
      <c r="I25">
        <v>31900</v>
      </c>
      <c r="J25">
        <v>36450</v>
      </c>
      <c r="K25">
        <v>41000</v>
      </c>
      <c r="L25">
        <v>45550</v>
      </c>
      <c r="M25">
        <v>49200</v>
      </c>
      <c r="N25">
        <v>52850</v>
      </c>
      <c r="O25">
        <v>56500</v>
      </c>
      <c r="P25">
        <v>60150</v>
      </c>
      <c r="Q25">
        <v>19150</v>
      </c>
      <c r="R25">
        <v>21900</v>
      </c>
      <c r="S25">
        <v>26650</v>
      </c>
      <c r="T25">
        <v>32150</v>
      </c>
      <c r="U25">
        <v>37650</v>
      </c>
      <c r="V25">
        <v>43150</v>
      </c>
      <c r="W25">
        <v>48650</v>
      </c>
      <c r="X25">
        <v>54150</v>
      </c>
      <c r="Y25">
        <v>51050</v>
      </c>
      <c r="Z25">
        <v>58350</v>
      </c>
      <c r="AA25">
        <v>65650</v>
      </c>
      <c r="AB25">
        <v>72900</v>
      </c>
      <c r="AC25">
        <v>78750</v>
      </c>
      <c r="AD25">
        <v>84600</v>
      </c>
      <c r="AE25">
        <v>90400</v>
      </c>
      <c r="AF25">
        <v>96250</v>
      </c>
      <c r="AG25">
        <v>4920</v>
      </c>
      <c r="AH25" t="s">
        <v>30</v>
      </c>
      <c r="AI25" t="s">
        <v>1038</v>
      </c>
      <c r="AJ25">
        <v>1</v>
      </c>
    </row>
    <row r="26" spans="1:36" x14ac:dyDescent="0.3">
      <c r="A26" t="s">
        <v>31</v>
      </c>
      <c r="B26" t="s">
        <v>1042</v>
      </c>
      <c r="C26" t="s">
        <v>1226</v>
      </c>
      <c r="D26">
        <v>47</v>
      </c>
      <c r="E26">
        <v>49</v>
      </c>
      <c r="F26" t="s">
        <v>1225</v>
      </c>
      <c r="G26" t="s">
        <v>1224</v>
      </c>
      <c r="H26" s="126">
        <v>61700</v>
      </c>
      <c r="I26">
        <v>26250</v>
      </c>
      <c r="J26">
        <v>29950</v>
      </c>
      <c r="K26">
        <v>33750</v>
      </c>
      <c r="L26">
        <v>37450</v>
      </c>
      <c r="M26">
        <v>40450</v>
      </c>
      <c r="N26">
        <v>43450</v>
      </c>
      <c r="O26">
        <v>46450</v>
      </c>
      <c r="P26">
        <v>49450</v>
      </c>
      <c r="Q26">
        <v>15750</v>
      </c>
      <c r="R26">
        <v>21150</v>
      </c>
      <c r="S26">
        <v>26650</v>
      </c>
      <c r="T26">
        <v>32150</v>
      </c>
      <c r="U26">
        <v>37650</v>
      </c>
      <c r="V26">
        <v>43150</v>
      </c>
      <c r="W26">
        <v>46450</v>
      </c>
      <c r="X26">
        <v>49450</v>
      </c>
      <c r="Y26">
        <v>41950</v>
      </c>
      <c r="Z26">
        <v>47950</v>
      </c>
      <c r="AA26">
        <v>53950</v>
      </c>
      <c r="AB26">
        <v>59900</v>
      </c>
      <c r="AC26">
        <v>64700</v>
      </c>
      <c r="AD26">
        <v>69500</v>
      </c>
      <c r="AE26">
        <v>74300</v>
      </c>
      <c r="AF26">
        <v>79100</v>
      </c>
      <c r="AG26">
        <v>9999</v>
      </c>
      <c r="AH26" t="s">
        <v>31</v>
      </c>
      <c r="AI26" t="s">
        <v>1038</v>
      </c>
      <c r="AJ26">
        <v>0</v>
      </c>
    </row>
    <row r="27" spans="1:36" x14ac:dyDescent="0.3">
      <c r="A27" t="s">
        <v>32</v>
      </c>
      <c r="B27" t="s">
        <v>1042</v>
      </c>
      <c r="C27" t="s">
        <v>1223</v>
      </c>
      <c r="D27">
        <v>47</v>
      </c>
      <c r="E27">
        <v>51</v>
      </c>
      <c r="F27" t="s">
        <v>1222</v>
      </c>
      <c r="G27" t="s">
        <v>1221</v>
      </c>
      <c r="H27" s="126">
        <v>83000</v>
      </c>
      <c r="I27">
        <v>29050</v>
      </c>
      <c r="J27">
        <v>33200</v>
      </c>
      <c r="K27">
        <v>37350</v>
      </c>
      <c r="L27">
        <v>41500</v>
      </c>
      <c r="M27">
        <v>44850</v>
      </c>
      <c r="N27">
        <v>48150</v>
      </c>
      <c r="O27">
        <v>51500</v>
      </c>
      <c r="P27">
        <v>54800</v>
      </c>
      <c r="Q27">
        <v>17450</v>
      </c>
      <c r="R27">
        <v>21150</v>
      </c>
      <c r="S27">
        <v>26650</v>
      </c>
      <c r="T27">
        <v>32150</v>
      </c>
      <c r="U27">
        <v>37650</v>
      </c>
      <c r="V27">
        <v>43150</v>
      </c>
      <c r="W27">
        <v>48650</v>
      </c>
      <c r="X27">
        <v>54150</v>
      </c>
      <c r="Y27">
        <v>46500</v>
      </c>
      <c r="Z27">
        <v>53150</v>
      </c>
      <c r="AA27">
        <v>59800</v>
      </c>
      <c r="AB27">
        <v>66400</v>
      </c>
      <c r="AC27">
        <v>71750</v>
      </c>
      <c r="AD27">
        <v>77050</v>
      </c>
      <c r="AE27">
        <v>82350</v>
      </c>
      <c r="AF27">
        <v>87650</v>
      </c>
      <c r="AG27">
        <v>9999</v>
      </c>
      <c r="AH27" t="s">
        <v>32</v>
      </c>
      <c r="AI27" t="s">
        <v>1038</v>
      </c>
      <c r="AJ27">
        <v>0</v>
      </c>
    </row>
    <row r="28" spans="1:36" x14ac:dyDescent="0.3">
      <c r="A28" t="s">
        <v>33</v>
      </c>
      <c r="B28" t="s">
        <v>1042</v>
      </c>
      <c r="C28" t="s">
        <v>1220</v>
      </c>
      <c r="D28">
        <v>47</v>
      </c>
      <c r="E28">
        <v>53</v>
      </c>
      <c r="F28" t="s">
        <v>1219</v>
      </c>
      <c r="G28" t="s">
        <v>1218</v>
      </c>
      <c r="H28" s="126">
        <v>77000</v>
      </c>
      <c r="I28">
        <v>26950</v>
      </c>
      <c r="J28">
        <v>30800</v>
      </c>
      <c r="K28">
        <v>34650</v>
      </c>
      <c r="L28">
        <v>38500</v>
      </c>
      <c r="M28">
        <v>41600</v>
      </c>
      <c r="N28">
        <v>44700</v>
      </c>
      <c r="O28">
        <v>47750</v>
      </c>
      <c r="P28">
        <v>50850</v>
      </c>
      <c r="Q28">
        <v>16200</v>
      </c>
      <c r="R28">
        <v>21150</v>
      </c>
      <c r="S28">
        <v>26650</v>
      </c>
      <c r="T28">
        <v>32150</v>
      </c>
      <c r="U28">
        <v>37650</v>
      </c>
      <c r="V28">
        <v>43150</v>
      </c>
      <c r="W28">
        <v>47750</v>
      </c>
      <c r="X28">
        <v>50850</v>
      </c>
      <c r="Y28">
        <v>43150</v>
      </c>
      <c r="Z28">
        <v>49300</v>
      </c>
      <c r="AA28">
        <v>55450</v>
      </c>
      <c r="AB28">
        <v>61600</v>
      </c>
      <c r="AC28">
        <v>66550</v>
      </c>
      <c r="AD28">
        <v>71500</v>
      </c>
      <c r="AE28">
        <v>76400</v>
      </c>
      <c r="AF28">
        <v>81350</v>
      </c>
      <c r="AG28">
        <v>9999</v>
      </c>
      <c r="AH28" t="s">
        <v>33</v>
      </c>
      <c r="AI28" t="s">
        <v>1038</v>
      </c>
      <c r="AJ28">
        <v>0</v>
      </c>
    </row>
    <row r="29" spans="1:36" x14ac:dyDescent="0.3">
      <c r="A29" t="s">
        <v>34</v>
      </c>
      <c r="B29" t="s">
        <v>1042</v>
      </c>
      <c r="C29" t="s">
        <v>1217</v>
      </c>
      <c r="D29">
        <v>47</v>
      </c>
      <c r="E29">
        <v>55</v>
      </c>
      <c r="F29" t="s">
        <v>1216</v>
      </c>
      <c r="G29" t="s">
        <v>1215</v>
      </c>
      <c r="H29" s="126">
        <v>89200</v>
      </c>
      <c r="I29">
        <v>29850</v>
      </c>
      <c r="J29">
        <v>34150</v>
      </c>
      <c r="K29">
        <v>38400</v>
      </c>
      <c r="L29">
        <v>42700</v>
      </c>
      <c r="M29">
        <v>46100</v>
      </c>
      <c r="N29">
        <v>49500</v>
      </c>
      <c r="O29">
        <v>52950</v>
      </c>
      <c r="P29">
        <v>56350</v>
      </c>
      <c r="Q29">
        <v>17950</v>
      </c>
      <c r="R29">
        <v>21150</v>
      </c>
      <c r="S29">
        <v>26650</v>
      </c>
      <c r="T29">
        <v>32150</v>
      </c>
      <c r="U29">
        <v>37650</v>
      </c>
      <c r="V29">
        <v>43150</v>
      </c>
      <c r="W29">
        <v>48650</v>
      </c>
      <c r="X29">
        <v>54150</v>
      </c>
      <c r="Y29">
        <v>47850</v>
      </c>
      <c r="Z29">
        <v>54650</v>
      </c>
      <c r="AA29">
        <v>61500</v>
      </c>
      <c r="AB29">
        <v>68300</v>
      </c>
      <c r="AC29">
        <v>73800</v>
      </c>
      <c r="AD29">
        <v>79250</v>
      </c>
      <c r="AE29">
        <v>84700</v>
      </c>
      <c r="AF29">
        <v>90200</v>
      </c>
      <c r="AG29">
        <v>9999</v>
      </c>
      <c r="AH29" t="s">
        <v>34</v>
      </c>
      <c r="AI29" t="s">
        <v>1038</v>
      </c>
      <c r="AJ29">
        <v>0</v>
      </c>
    </row>
    <row r="30" spans="1:36" x14ac:dyDescent="0.3">
      <c r="A30" t="s">
        <v>35</v>
      </c>
      <c r="B30" t="s">
        <v>1042</v>
      </c>
      <c r="C30" t="s">
        <v>1214</v>
      </c>
      <c r="D30">
        <v>47</v>
      </c>
      <c r="E30">
        <v>57</v>
      </c>
      <c r="F30" t="s">
        <v>1213</v>
      </c>
      <c r="G30" t="s">
        <v>1212</v>
      </c>
      <c r="H30" s="126">
        <v>71600</v>
      </c>
      <c r="I30">
        <v>26250</v>
      </c>
      <c r="J30">
        <v>29950</v>
      </c>
      <c r="K30">
        <v>33750</v>
      </c>
      <c r="L30">
        <v>37450</v>
      </c>
      <c r="M30">
        <v>40450</v>
      </c>
      <c r="N30">
        <v>43450</v>
      </c>
      <c r="O30">
        <v>46450</v>
      </c>
      <c r="P30">
        <v>49450</v>
      </c>
      <c r="Q30">
        <v>15750</v>
      </c>
      <c r="R30">
        <v>21150</v>
      </c>
      <c r="S30">
        <v>26650</v>
      </c>
      <c r="T30">
        <v>32150</v>
      </c>
      <c r="U30">
        <v>37650</v>
      </c>
      <c r="V30">
        <v>43150</v>
      </c>
      <c r="W30">
        <v>46450</v>
      </c>
      <c r="X30">
        <v>49450</v>
      </c>
      <c r="Y30">
        <v>41950</v>
      </c>
      <c r="Z30">
        <v>47950</v>
      </c>
      <c r="AA30">
        <v>53950</v>
      </c>
      <c r="AB30">
        <v>59900</v>
      </c>
      <c r="AC30">
        <v>64700</v>
      </c>
      <c r="AD30">
        <v>69500</v>
      </c>
      <c r="AE30">
        <v>74300</v>
      </c>
      <c r="AF30">
        <v>79100</v>
      </c>
      <c r="AG30">
        <v>9999</v>
      </c>
      <c r="AH30" t="s">
        <v>35</v>
      </c>
      <c r="AI30" t="s">
        <v>1038</v>
      </c>
      <c r="AJ30">
        <v>1</v>
      </c>
    </row>
    <row r="31" spans="1:36" x14ac:dyDescent="0.3">
      <c r="A31" t="s">
        <v>36</v>
      </c>
      <c r="B31" t="s">
        <v>1042</v>
      </c>
      <c r="C31" t="s">
        <v>1211</v>
      </c>
      <c r="D31">
        <v>47</v>
      </c>
      <c r="E31">
        <v>59</v>
      </c>
      <c r="F31" t="s">
        <v>1210</v>
      </c>
      <c r="G31" t="s">
        <v>1209</v>
      </c>
      <c r="H31" s="126">
        <v>78300</v>
      </c>
      <c r="I31">
        <v>26250</v>
      </c>
      <c r="J31">
        <v>29950</v>
      </c>
      <c r="K31">
        <v>33750</v>
      </c>
      <c r="L31">
        <v>37450</v>
      </c>
      <c r="M31">
        <v>40450</v>
      </c>
      <c r="N31">
        <v>43450</v>
      </c>
      <c r="O31">
        <v>46450</v>
      </c>
      <c r="P31">
        <v>49450</v>
      </c>
      <c r="Q31">
        <v>15750</v>
      </c>
      <c r="R31">
        <v>21150</v>
      </c>
      <c r="S31">
        <v>26650</v>
      </c>
      <c r="T31">
        <v>32150</v>
      </c>
      <c r="U31">
        <v>37650</v>
      </c>
      <c r="V31">
        <v>43150</v>
      </c>
      <c r="W31">
        <v>46450</v>
      </c>
      <c r="X31">
        <v>49450</v>
      </c>
      <c r="Y31">
        <v>41950</v>
      </c>
      <c r="Z31">
        <v>47950</v>
      </c>
      <c r="AA31">
        <v>53950</v>
      </c>
      <c r="AB31">
        <v>59900</v>
      </c>
      <c r="AC31">
        <v>64700</v>
      </c>
      <c r="AD31">
        <v>69500</v>
      </c>
      <c r="AE31">
        <v>74300</v>
      </c>
      <c r="AF31">
        <v>79100</v>
      </c>
      <c r="AG31">
        <v>9999</v>
      </c>
      <c r="AH31" t="s">
        <v>36</v>
      </c>
      <c r="AI31" t="s">
        <v>1038</v>
      </c>
      <c r="AJ31">
        <v>0</v>
      </c>
    </row>
    <row r="32" spans="1:36" x14ac:dyDescent="0.3">
      <c r="A32" t="s">
        <v>37</v>
      </c>
      <c r="B32" t="s">
        <v>1042</v>
      </c>
      <c r="C32" t="s">
        <v>1208</v>
      </c>
      <c r="D32">
        <v>47</v>
      </c>
      <c r="E32">
        <v>61</v>
      </c>
      <c r="F32" t="s">
        <v>1207</v>
      </c>
      <c r="G32" t="s">
        <v>1206</v>
      </c>
      <c r="H32" s="126">
        <v>57000</v>
      </c>
      <c r="I32">
        <v>26250</v>
      </c>
      <c r="J32">
        <v>29950</v>
      </c>
      <c r="K32">
        <v>33750</v>
      </c>
      <c r="L32">
        <v>37450</v>
      </c>
      <c r="M32">
        <v>40450</v>
      </c>
      <c r="N32">
        <v>43450</v>
      </c>
      <c r="O32">
        <v>46450</v>
      </c>
      <c r="P32">
        <v>49450</v>
      </c>
      <c r="Q32">
        <v>15750</v>
      </c>
      <c r="R32">
        <v>21150</v>
      </c>
      <c r="S32">
        <v>26650</v>
      </c>
      <c r="T32">
        <v>32150</v>
      </c>
      <c r="U32">
        <v>37650</v>
      </c>
      <c r="V32">
        <v>43150</v>
      </c>
      <c r="W32">
        <v>46450</v>
      </c>
      <c r="X32">
        <v>49450</v>
      </c>
      <c r="Y32">
        <v>41950</v>
      </c>
      <c r="Z32">
        <v>47950</v>
      </c>
      <c r="AA32">
        <v>53950</v>
      </c>
      <c r="AB32">
        <v>59900</v>
      </c>
      <c r="AC32">
        <v>64700</v>
      </c>
      <c r="AD32">
        <v>69500</v>
      </c>
      <c r="AE32">
        <v>74300</v>
      </c>
      <c r="AF32">
        <v>79100</v>
      </c>
      <c r="AG32">
        <v>9999</v>
      </c>
      <c r="AH32" t="s">
        <v>37</v>
      </c>
      <c r="AI32" t="s">
        <v>1038</v>
      </c>
      <c r="AJ32">
        <v>0</v>
      </c>
    </row>
    <row r="33" spans="1:36" x14ac:dyDescent="0.3">
      <c r="A33" t="s">
        <v>38</v>
      </c>
      <c r="B33" t="s">
        <v>1042</v>
      </c>
      <c r="C33" t="s">
        <v>1205</v>
      </c>
      <c r="D33">
        <v>47</v>
      </c>
      <c r="E33">
        <v>63</v>
      </c>
      <c r="F33" t="s">
        <v>1171</v>
      </c>
      <c r="G33" t="s">
        <v>1170</v>
      </c>
      <c r="H33" s="126">
        <v>75200</v>
      </c>
      <c r="I33">
        <v>26500</v>
      </c>
      <c r="J33">
        <v>30250</v>
      </c>
      <c r="K33">
        <v>34050</v>
      </c>
      <c r="L33">
        <v>37800</v>
      </c>
      <c r="M33">
        <v>40850</v>
      </c>
      <c r="N33">
        <v>43850</v>
      </c>
      <c r="O33">
        <v>46900</v>
      </c>
      <c r="P33">
        <v>49900</v>
      </c>
      <c r="Q33">
        <v>15900</v>
      </c>
      <c r="R33">
        <v>21150</v>
      </c>
      <c r="S33">
        <v>26650</v>
      </c>
      <c r="T33">
        <v>32150</v>
      </c>
      <c r="U33">
        <v>37650</v>
      </c>
      <c r="V33">
        <v>43150</v>
      </c>
      <c r="W33">
        <v>46900</v>
      </c>
      <c r="X33">
        <v>49900</v>
      </c>
      <c r="Y33">
        <v>42350</v>
      </c>
      <c r="Z33">
        <v>48400</v>
      </c>
      <c r="AA33">
        <v>54450</v>
      </c>
      <c r="AB33">
        <v>60500</v>
      </c>
      <c r="AC33">
        <v>65350</v>
      </c>
      <c r="AD33">
        <v>70200</v>
      </c>
      <c r="AE33">
        <v>75050</v>
      </c>
      <c r="AF33">
        <v>79900</v>
      </c>
      <c r="AG33">
        <v>9999</v>
      </c>
      <c r="AH33" t="s">
        <v>38</v>
      </c>
      <c r="AI33" t="s">
        <v>1038</v>
      </c>
      <c r="AJ33">
        <v>1</v>
      </c>
    </row>
    <row r="34" spans="1:36" x14ac:dyDescent="0.3">
      <c r="A34" t="s">
        <v>39</v>
      </c>
      <c r="B34" t="s">
        <v>1042</v>
      </c>
      <c r="C34" t="s">
        <v>1204</v>
      </c>
      <c r="D34">
        <v>47</v>
      </c>
      <c r="E34">
        <v>65</v>
      </c>
      <c r="F34" t="s">
        <v>1085</v>
      </c>
      <c r="G34" t="s">
        <v>1084</v>
      </c>
      <c r="H34" s="126">
        <v>95600</v>
      </c>
      <c r="I34">
        <v>33450</v>
      </c>
      <c r="J34">
        <v>38200</v>
      </c>
      <c r="K34">
        <v>43000</v>
      </c>
      <c r="L34">
        <v>47750</v>
      </c>
      <c r="M34">
        <v>51600</v>
      </c>
      <c r="N34">
        <v>55400</v>
      </c>
      <c r="O34">
        <v>59250</v>
      </c>
      <c r="P34">
        <v>63050</v>
      </c>
      <c r="Q34">
        <v>20100</v>
      </c>
      <c r="R34">
        <v>22950</v>
      </c>
      <c r="S34">
        <v>26650</v>
      </c>
      <c r="T34">
        <v>32150</v>
      </c>
      <c r="U34">
        <v>37650</v>
      </c>
      <c r="V34">
        <v>43150</v>
      </c>
      <c r="W34">
        <v>48650</v>
      </c>
      <c r="X34">
        <v>54150</v>
      </c>
      <c r="Y34">
        <v>53500</v>
      </c>
      <c r="Z34">
        <v>61150</v>
      </c>
      <c r="AA34">
        <v>68800</v>
      </c>
      <c r="AB34">
        <v>76400</v>
      </c>
      <c r="AC34">
        <v>82550</v>
      </c>
      <c r="AD34">
        <v>88650</v>
      </c>
      <c r="AE34">
        <v>94750</v>
      </c>
      <c r="AF34">
        <v>100850</v>
      </c>
      <c r="AG34">
        <v>1560</v>
      </c>
      <c r="AH34" t="s">
        <v>39</v>
      </c>
      <c r="AI34" t="s">
        <v>1038</v>
      </c>
      <c r="AJ34">
        <v>1</v>
      </c>
    </row>
    <row r="35" spans="1:36" x14ac:dyDescent="0.3">
      <c r="A35" t="s">
        <v>40</v>
      </c>
      <c r="B35" t="s">
        <v>1042</v>
      </c>
      <c r="C35" t="s">
        <v>1203</v>
      </c>
      <c r="D35">
        <v>47</v>
      </c>
      <c r="E35">
        <v>67</v>
      </c>
      <c r="F35" t="s">
        <v>1202</v>
      </c>
      <c r="G35" t="s">
        <v>1201</v>
      </c>
      <c r="H35" s="126">
        <v>52000</v>
      </c>
      <c r="I35">
        <v>26250</v>
      </c>
      <c r="J35">
        <v>29950</v>
      </c>
      <c r="K35">
        <v>33750</v>
      </c>
      <c r="L35">
        <v>37450</v>
      </c>
      <c r="M35">
        <v>40450</v>
      </c>
      <c r="N35">
        <v>43450</v>
      </c>
      <c r="O35">
        <v>46450</v>
      </c>
      <c r="P35">
        <v>49450</v>
      </c>
      <c r="Q35">
        <v>15750</v>
      </c>
      <c r="R35">
        <v>21150</v>
      </c>
      <c r="S35">
        <v>26650</v>
      </c>
      <c r="T35">
        <v>32150</v>
      </c>
      <c r="U35">
        <v>37650</v>
      </c>
      <c r="V35">
        <v>43150</v>
      </c>
      <c r="W35">
        <v>46450</v>
      </c>
      <c r="X35">
        <v>49450</v>
      </c>
      <c r="Y35">
        <v>41950</v>
      </c>
      <c r="Z35">
        <v>47950</v>
      </c>
      <c r="AA35">
        <v>53950</v>
      </c>
      <c r="AB35">
        <v>59900</v>
      </c>
      <c r="AC35">
        <v>64700</v>
      </c>
      <c r="AD35">
        <v>69500</v>
      </c>
      <c r="AE35">
        <v>74300</v>
      </c>
      <c r="AF35">
        <v>79100</v>
      </c>
      <c r="AG35">
        <v>9999</v>
      </c>
      <c r="AH35" t="s">
        <v>40</v>
      </c>
      <c r="AI35" t="s">
        <v>1038</v>
      </c>
      <c r="AJ35">
        <v>0</v>
      </c>
    </row>
    <row r="36" spans="1:36" x14ac:dyDescent="0.3">
      <c r="A36" t="s">
        <v>41</v>
      </c>
      <c r="B36" t="s">
        <v>1042</v>
      </c>
      <c r="C36" t="s">
        <v>1200</v>
      </c>
      <c r="D36">
        <v>47</v>
      </c>
      <c r="E36">
        <v>69</v>
      </c>
      <c r="F36" t="s">
        <v>1199</v>
      </c>
      <c r="G36" t="s">
        <v>1198</v>
      </c>
      <c r="H36" s="126">
        <v>73300</v>
      </c>
      <c r="I36">
        <v>26250</v>
      </c>
      <c r="J36">
        <v>29950</v>
      </c>
      <c r="K36">
        <v>33750</v>
      </c>
      <c r="L36">
        <v>37450</v>
      </c>
      <c r="M36">
        <v>40450</v>
      </c>
      <c r="N36">
        <v>43450</v>
      </c>
      <c r="O36">
        <v>46450</v>
      </c>
      <c r="P36">
        <v>49450</v>
      </c>
      <c r="Q36">
        <v>15750</v>
      </c>
      <c r="R36">
        <v>21150</v>
      </c>
      <c r="S36">
        <v>26650</v>
      </c>
      <c r="T36">
        <v>32150</v>
      </c>
      <c r="U36">
        <v>37650</v>
      </c>
      <c r="V36">
        <v>43150</v>
      </c>
      <c r="W36">
        <v>46450</v>
      </c>
      <c r="X36">
        <v>49450</v>
      </c>
      <c r="Y36">
        <v>41950</v>
      </c>
      <c r="Z36">
        <v>47950</v>
      </c>
      <c r="AA36">
        <v>53950</v>
      </c>
      <c r="AB36">
        <v>59900</v>
      </c>
      <c r="AC36">
        <v>64700</v>
      </c>
      <c r="AD36">
        <v>69500</v>
      </c>
      <c r="AE36">
        <v>74300</v>
      </c>
      <c r="AF36">
        <v>79100</v>
      </c>
      <c r="AG36">
        <v>9999</v>
      </c>
      <c r="AH36" t="s">
        <v>41</v>
      </c>
      <c r="AI36" t="s">
        <v>1038</v>
      </c>
      <c r="AJ36">
        <v>0</v>
      </c>
    </row>
    <row r="37" spans="1:36" x14ac:dyDescent="0.3">
      <c r="A37" t="s">
        <v>42</v>
      </c>
      <c r="B37" t="s">
        <v>1042</v>
      </c>
      <c r="C37" t="s">
        <v>1197</v>
      </c>
      <c r="D37">
        <v>47</v>
      </c>
      <c r="E37">
        <v>71</v>
      </c>
      <c r="F37" t="s">
        <v>1196</v>
      </c>
      <c r="G37" t="s">
        <v>1195</v>
      </c>
      <c r="H37" s="126">
        <v>61100</v>
      </c>
      <c r="I37">
        <v>26250</v>
      </c>
      <c r="J37">
        <v>29950</v>
      </c>
      <c r="K37">
        <v>33750</v>
      </c>
      <c r="L37">
        <v>37450</v>
      </c>
      <c r="M37">
        <v>40450</v>
      </c>
      <c r="N37">
        <v>43450</v>
      </c>
      <c r="O37">
        <v>46450</v>
      </c>
      <c r="P37">
        <v>49450</v>
      </c>
      <c r="Q37">
        <v>15750</v>
      </c>
      <c r="R37">
        <v>21150</v>
      </c>
      <c r="S37">
        <v>26650</v>
      </c>
      <c r="T37">
        <v>32150</v>
      </c>
      <c r="U37">
        <v>37650</v>
      </c>
      <c r="V37">
        <v>43150</v>
      </c>
      <c r="W37">
        <v>46450</v>
      </c>
      <c r="X37">
        <v>49450</v>
      </c>
      <c r="Y37">
        <v>41950</v>
      </c>
      <c r="Z37">
        <v>47950</v>
      </c>
      <c r="AA37">
        <v>53950</v>
      </c>
      <c r="AB37">
        <v>59900</v>
      </c>
      <c r="AC37">
        <v>64700</v>
      </c>
      <c r="AD37">
        <v>69500</v>
      </c>
      <c r="AE37">
        <v>74300</v>
      </c>
      <c r="AF37">
        <v>79100</v>
      </c>
      <c r="AG37">
        <v>9999</v>
      </c>
      <c r="AH37" t="s">
        <v>42</v>
      </c>
      <c r="AI37" t="s">
        <v>1038</v>
      </c>
      <c r="AJ37">
        <v>0</v>
      </c>
    </row>
    <row r="38" spans="1:36" x14ac:dyDescent="0.3">
      <c r="A38" t="s">
        <v>43</v>
      </c>
      <c r="B38" t="s">
        <v>1042</v>
      </c>
      <c r="C38" t="s">
        <v>1194</v>
      </c>
      <c r="D38">
        <v>47</v>
      </c>
      <c r="E38">
        <v>73</v>
      </c>
      <c r="F38" t="s">
        <v>1072</v>
      </c>
      <c r="G38" t="s">
        <v>1071</v>
      </c>
      <c r="H38" s="126">
        <v>79000</v>
      </c>
      <c r="I38">
        <v>26850</v>
      </c>
      <c r="J38">
        <v>30700</v>
      </c>
      <c r="K38">
        <v>34550</v>
      </c>
      <c r="L38">
        <v>38350</v>
      </c>
      <c r="M38">
        <v>41450</v>
      </c>
      <c r="N38">
        <v>44500</v>
      </c>
      <c r="O38">
        <v>47600</v>
      </c>
      <c r="P38">
        <v>50650</v>
      </c>
      <c r="Q38">
        <v>16100</v>
      </c>
      <c r="R38">
        <v>21150</v>
      </c>
      <c r="S38">
        <v>26650</v>
      </c>
      <c r="T38">
        <v>32150</v>
      </c>
      <c r="U38">
        <v>37650</v>
      </c>
      <c r="V38">
        <v>43150</v>
      </c>
      <c r="W38">
        <v>47600</v>
      </c>
      <c r="X38">
        <v>50650</v>
      </c>
      <c r="Y38">
        <v>42950</v>
      </c>
      <c r="Z38">
        <v>49100</v>
      </c>
      <c r="AA38">
        <v>55250</v>
      </c>
      <c r="AB38">
        <v>61350</v>
      </c>
      <c r="AC38">
        <v>66300</v>
      </c>
      <c r="AD38">
        <v>71200</v>
      </c>
      <c r="AE38">
        <v>76100</v>
      </c>
      <c r="AF38">
        <v>81000</v>
      </c>
      <c r="AG38">
        <v>3660</v>
      </c>
      <c r="AH38" t="s">
        <v>43</v>
      </c>
      <c r="AI38" t="s">
        <v>1038</v>
      </c>
      <c r="AJ38">
        <v>1</v>
      </c>
    </row>
    <row r="39" spans="1:36" x14ac:dyDescent="0.3">
      <c r="A39" t="s">
        <v>44</v>
      </c>
      <c r="B39" t="s">
        <v>1042</v>
      </c>
      <c r="C39" t="s">
        <v>1193</v>
      </c>
      <c r="D39">
        <v>47</v>
      </c>
      <c r="E39">
        <v>75</v>
      </c>
      <c r="F39" t="s">
        <v>1192</v>
      </c>
      <c r="G39" t="s">
        <v>1191</v>
      </c>
      <c r="H39" s="126">
        <v>65800</v>
      </c>
      <c r="I39">
        <v>26250</v>
      </c>
      <c r="J39">
        <v>29950</v>
      </c>
      <c r="K39">
        <v>33750</v>
      </c>
      <c r="L39">
        <v>37450</v>
      </c>
      <c r="M39">
        <v>40450</v>
      </c>
      <c r="N39">
        <v>43450</v>
      </c>
      <c r="O39">
        <v>46450</v>
      </c>
      <c r="P39">
        <v>49450</v>
      </c>
      <c r="Q39">
        <v>15750</v>
      </c>
      <c r="R39">
        <v>21150</v>
      </c>
      <c r="S39">
        <v>26650</v>
      </c>
      <c r="T39">
        <v>32150</v>
      </c>
      <c r="U39">
        <v>37650</v>
      </c>
      <c r="V39">
        <v>43150</v>
      </c>
      <c r="W39">
        <v>46450</v>
      </c>
      <c r="X39">
        <v>49450</v>
      </c>
      <c r="Y39">
        <v>41950</v>
      </c>
      <c r="Z39">
        <v>47950</v>
      </c>
      <c r="AA39">
        <v>53950</v>
      </c>
      <c r="AB39">
        <v>59900</v>
      </c>
      <c r="AC39">
        <v>64700</v>
      </c>
      <c r="AD39">
        <v>69500</v>
      </c>
      <c r="AE39">
        <v>74300</v>
      </c>
      <c r="AF39">
        <v>79100</v>
      </c>
      <c r="AG39">
        <v>9999</v>
      </c>
      <c r="AH39" t="s">
        <v>44</v>
      </c>
      <c r="AI39" t="s">
        <v>1038</v>
      </c>
      <c r="AJ39">
        <v>0</v>
      </c>
    </row>
    <row r="40" spans="1:36" x14ac:dyDescent="0.3">
      <c r="A40" t="s">
        <v>45</v>
      </c>
      <c r="B40" t="s">
        <v>1042</v>
      </c>
      <c r="C40" t="s">
        <v>1190</v>
      </c>
      <c r="D40">
        <v>47</v>
      </c>
      <c r="E40">
        <v>77</v>
      </c>
      <c r="F40" t="s">
        <v>1189</v>
      </c>
      <c r="G40" t="s">
        <v>1188</v>
      </c>
      <c r="H40" s="126">
        <v>77500</v>
      </c>
      <c r="I40">
        <v>27150</v>
      </c>
      <c r="J40">
        <v>31000</v>
      </c>
      <c r="K40">
        <v>34900</v>
      </c>
      <c r="L40">
        <v>38750</v>
      </c>
      <c r="M40">
        <v>41850</v>
      </c>
      <c r="N40">
        <v>44950</v>
      </c>
      <c r="O40">
        <v>48050</v>
      </c>
      <c r="P40">
        <v>51150</v>
      </c>
      <c r="Q40">
        <v>16300</v>
      </c>
      <c r="R40">
        <v>21150</v>
      </c>
      <c r="S40">
        <v>26650</v>
      </c>
      <c r="T40">
        <v>32150</v>
      </c>
      <c r="U40">
        <v>37650</v>
      </c>
      <c r="V40">
        <v>43150</v>
      </c>
      <c r="W40">
        <v>48050</v>
      </c>
      <c r="X40">
        <v>51150</v>
      </c>
      <c r="Y40">
        <v>43400</v>
      </c>
      <c r="Z40">
        <v>49600</v>
      </c>
      <c r="AA40">
        <v>55800</v>
      </c>
      <c r="AB40">
        <v>62000</v>
      </c>
      <c r="AC40">
        <v>67000</v>
      </c>
      <c r="AD40">
        <v>71950</v>
      </c>
      <c r="AE40">
        <v>76900</v>
      </c>
      <c r="AF40">
        <v>81850</v>
      </c>
      <c r="AG40">
        <v>9999</v>
      </c>
      <c r="AH40" t="s">
        <v>45</v>
      </c>
      <c r="AI40" t="s">
        <v>1038</v>
      </c>
      <c r="AJ40">
        <v>0</v>
      </c>
    </row>
    <row r="41" spans="1:36" x14ac:dyDescent="0.3">
      <c r="A41" t="s">
        <v>46</v>
      </c>
      <c r="B41" t="s">
        <v>1042</v>
      </c>
      <c r="C41" t="s">
        <v>1187</v>
      </c>
      <c r="D41">
        <v>47</v>
      </c>
      <c r="E41">
        <v>79</v>
      </c>
      <c r="F41" t="s">
        <v>1186</v>
      </c>
      <c r="G41" t="s">
        <v>1185</v>
      </c>
      <c r="H41" s="126">
        <v>70600</v>
      </c>
      <c r="I41">
        <v>26250</v>
      </c>
      <c r="J41">
        <v>29950</v>
      </c>
      <c r="K41">
        <v>33750</v>
      </c>
      <c r="L41">
        <v>37450</v>
      </c>
      <c r="M41">
        <v>40450</v>
      </c>
      <c r="N41">
        <v>43450</v>
      </c>
      <c r="O41">
        <v>46450</v>
      </c>
      <c r="P41">
        <v>49450</v>
      </c>
      <c r="Q41">
        <v>15750</v>
      </c>
      <c r="R41">
        <v>21150</v>
      </c>
      <c r="S41">
        <v>26650</v>
      </c>
      <c r="T41">
        <v>32150</v>
      </c>
      <c r="U41">
        <v>37650</v>
      </c>
      <c r="V41">
        <v>43150</v>
      </c>
      <c r="W41">
        <v>46450</v>
      </c>
      <c r="X41">
        <v>49450</v>
      </c>
      <c r="Y41">
        <v>41950</v>
      </c>
      <c r="Z41">
        <v>47950</v>
      </c>
      <c r="AA41">
        <v>53950</v>
      </c>
      <c r="AB41">
        <v>59900</v>
      </c>
      <c r="AC41">
        <v>64700</v>
      </c>
      <c r="AD41">
        <v>69500</v>
      </c>
      <c r="AE41">
        <v>74300</v>
      </c>
      <c r="AF41">
        <v>79100</v>
      </c>
      <c r="AG41">
        <v>9999</v>
      </c>
      <c r="AH41" t="s">
        <v>46</v>
      </c>
      <c r="AI41" t="s">
        <v>1038</v>
      </c>
      <c r="AJ41">
        <v>0</v>
      </c>
    </row>
    <row r="42" spans="1:36" x14ac:dyDescent="0.3">
      <c r="A42" t="s">
        <v>47</v>
      </c>
      <c r="B42" t="s">
        <v>1042</v>
      </c>
      <c r="C42" t="s">
        <v>1184</v>
      </c>
      <c r="D42">
        <v>47</v>
      </c>
      <c r="E42">
        <v>81</v>
      </c>
      <c r="F42" t="s">
        <v>1183</v>
      </c>
      <c r="G42" t="s">
        <v>1182</v>
      </c>
      <c r="H42" s="126">
        <v>72600</v>
      </c>
      <c r="I42">
        <v>26350</v>
      </c>
      <c r="J42">
        <v>30100</v>
      </c>
      <c r="K42">
        <v>33900</v>
      </c>
      <c r="L42">
        <v>37650</v>
      </c>
      <c r="M42">
        <v>40700</v>
      </c>
      <c r="N42">
        <v>43700</v>
      </c>
      <c r="O42">
        <v>46700</v>
      </c>
      <c r="P42">
        <v>49700</v>
      </c>
      <c r="Q42">
        <v>15850</v>
      </c>
      <c r="R42">
        <v>21150</v>
      </c>
      <c r="S42">
        <v>26650</v>
      </c>
      <c r="T42">
        <v>32150</v>
      </c>
      <c r="U42">
        <v>37650</v>
      </c>
      <c r="V42">
        <v>43150</v>
      </c>
      <c r="W42">
        <v>46700</v>
      </c>
      <c r="X42">
        <v>49700</v>
      </c>
      <c r="Y42">
        <v>42200</v>
      </c>
      <c r="Z42">
        <v>48200</v>
      </c>
      <c r="AA42">
        <v>54250</v>
      </c>
      <c r="AB42">
        <v>60250</v>
      </c>
      <c r="AC42">
        <v>65100</v>
      </c>
      <c r="AD42">
        <v>69900</v>
      </c>
      <c r="AE42">
        <v>74750</v>
      </c>
      <c r="AF42">
        <v>79550</v>
      </c>
      <c r="AG42">
        <v>9999</v>
      </c>
      <c r="AH42" t="s">
        <v>47</v>
      </c>
      <c r="AI42" t="s">
        <v>1038</v>
      </c>
      <c r="AJ42">
        <v>1</v>
      </c>
    </row>
    <row r="43" spans="1:36" x14ac:dyDescent="0.3">
      <c r="A43" t="s">
        <v>48</v>
      </c>
      <c r="B43" t="s">
        <v>1042</v>
      </c>
      <c r="C43" t="s">
        <v>1181</v>
      </c>
      <c r="D43">
        <v>47</v>
      </c>
      <c r="E43">
        <v>83</v>
      </c>
      <c r="F43" t="s">
        <v>1180</v>
      </c>
      <c r="G43" t="s">
        <v>1179</v>
      </c>
      <c r="H43" s="126">
        <v>77400</v>
      </c>
      <c r="I43">
        <v>27100</v>
      </c>
      <c r="J43">
        <v>31000</v>
      </c>
      <c r="K43">
        <v>34850</v>
      </c>
      <c r="L43">
        <v>38700</v>
      </c>
      <c r="M43">
        <v>41800</v>
      </c>
      <c r="N43">
        <v>44900</v>
      </c>
      <c r="O43">
        <v>48000</v>
      </c>
      <c r="P43">
        <v>51100</v>
      </c>
      <c r="Q43">
        <v>16250</v>
      </c>
      <c r="R43">
        <v>21150</v>
      </c>
      <c r="S43">
        <v>26650</v>
      </c>
      <c r="T43">
        <v>32150</v>
      </c>
      <c r="U43">
        <v>37650</v>
      </c>
      <c r="V43">
        <v>43150</v>
      </c>
      <c r="W43">
        <v>48000</v>
      </c>
      <c r="X43">
        <v>51100</v>
      </c>
      <c r="Y43">
        <v>43350</v>
      </c>
      <c r="Z43">
        <v>49550</v>
      </c>
      <c r="AA43">
        <v>55750</v>
      </c>
      <c r="AB43">
        <v>61900</v>
      </c>
      <c r="AC43">
        <v>66900</v>
      </c>
      <c r="AD43">
        <v>71850</v>
      </c>
      <c r="AE43">
        <v>76800</v>
      </c>
      <c r="AF43">
        <v>81750</v>
      </c>
      <c r="AG43">
        <v>9999</v>
      </c>
      <c r="AH43" t="s">
        <v>48</v>
      </c>
      <c r="AI43" t="s">
        <v>1038</v>
      </c>
      <c r="AJ43">
        <v>0</v>
      </c>
    </row>
    <row r="44" spans="1:36" x14ac:dyDescent="0.3">
      <c r="A44" t="s">
        <v>49</v>
      </c>
      <c r="B44" t="s">
        <v>1042</v>
      </c>
      <c r="C44" t="s">
        <v>1178</v>
      </c>
      <c r="D44">
        <v>47</v>
      </c>
      <c r="E44">
        <v>85</v>
      </c>
      <c r="F44" t="s">
        <v>1177</v>
      </c>
      <c r="G44" t="s">
        <v>1176</v>
      </c>
      <c r="H44" s="126">
        <v>81700</v>
      </c>
      <c r="I44">
        <v>28050</v>
      </c>
      <c r="J44">
        <v>32050</v>
      </c>
      <c r="K44">
        <v>36050</v>
      </c>
      <c r="L44">
        <v>40050</v>
      </c>
      <c r="M44">
        <v>43300</v>
      </c>
      <c r="N44">
        <v>46500</v>
      </c>
      <c r="O44">
        <v>49700</v>
      </c>
      <c r="P44">
        <v>52900</v>
      </c>
      <c r="Q44">
        <v>16850</v>
      </c>
      <c r="R44">
        <v>21150</v>
      </c>
      <c r="S44">
        <v>26650</v>
      </c>
      <c r="T44">
        <v>32150</v>
      </c>
      <c r="U44">
        <v>37650</v>
      </c>
      <c r="V44">
        <v>43150</v>
      </c>
      <c r="W44">
        <v>48650</v>
      </c>
      <c r="X44">
        <v>52900</v>
      </c>
      <c r="Y44">
        <v>44900</v>
      </c>
      <c r="Z44">
        <v>51300</v>
      </c>
      <c r="AA44">
        <v>57700</v>
      </c>
      <c r="AB44">
        <v>64100</v>
      </c>
      <c r="AC44">
        <v>69250</v>
      </c>
      <c r="AD44">
        <v>74400</v>
      </c>
      <c r="AE44">
        <v>79500</v>
      </c>
      <c r="AF44">
        <v>84650</v>
      </c>
      <c r="AG44">
        <v>9999</v>
      </c>
      <c r="AH44" t="s">
        <v>49</v>
      </c>
      <c r="AI44" t="s">
        <v>1038</v>
      </c>
      <c r="AJ44">
        <v>0</v>
      </c>
    </row>
    <row r="45" spans="1:36" x14ac:dyDescent="0.3">
      <c r="A45" t="s">
        <v>50</v>
      </c>
      <c r="B45" t="s">
        <v>1042</v>
      </c>
      <c r="C45" t="s">
        <v>1175</v>
      </c>
      <c r="D45">
        <v>47</v>
      </c>
      <c r="E45">
        <v>87</v>
      </c>
      <c r="F45" t="s">
        <v>1174</v>
      </c>
      <c r="G45" t="s">
        <v>1173</v>
      </c>
      <c r="H45" s="126">
        <v>64000</v>
      </c>
      <c r="I45">
        <v>26350</v>
      </c>
      <c r="J45">
        <v>30100</v>
      </c>
      <c r="K45">
        <v>33850</v>
      </c>
      <c r="L45">
        <v>37600</v>
      </c>
      <c r="M45">
        <v>40650</v>
      </c>
      <c r="N45">
        <v>43650</v>
      </c>
      <c r="O45">
        <v>46650</v>
      </c>
      <c r="P45">
        <v>49650</v>
      </c>
      <c r="Q45">
        <v>15800</v>
      </c>
      <c r="R45">
        <v>21150</v>
      </c>
      <c r="S45">
        <v>26650</v>
      </c>
      <c r="T45">
        <v>32150</v>
      </c>
      <c r="U45">
        <v>37650</v>
      </c>
      <c r="V45">
        <v>43150</v>
      </c>
      <c r="W45">
        <v>46650</v>
      </c>
      <c r="X45">
        <v>49650</v>
      </c>
      <c r="Y45">
        <v>42150</v>
      </c>
      <c r="Z45">
        <v>48150</v>
      </c>
      <c r="AA45">
        <v>54150</v>
      </c>
      <c r="AB45">
        <v>60150</v>
      </c>
      <c r="AC45">
        <v>65000</v>
      </c>
      <c r="AD45">
        <v>69800</v>
      </c>
      <c r="AE45">
        <v>74600</v>
      </c>
      <c r="AF45">
        <v>79400</v>
      </c>
      <c r="AG45">
        <v>9999</v>
      </c>
      <c r="AH45" t="s">
        <v>50</v>
      </c>
      <c r="AI45" t="s">
        <v>1038</v>
      </c>
      <c r="AJ45">
        <v>0</v>
      </c>
    </row>
    <row r="46" spans="1:36" x14ac:dyDescent="0.3">
      <c r="A46" t="s">
        <v>51</v>
      </c>
      <c r="B46" t="s">
        <v>1042</v>
      </c>
      <c r="C46" t="s">
        <v>1172</v>
      </c>
      <c r="D46">
        <v>47</v>
      </c>
      <c r="E46">
        <v>89</v>
      </c>
      <c r="F46" t="s">
        <v>1171</v>
      </c>
      <c r="G46" t="s">
        <v>1170</v>
      </c>
      <c r="H46" s="126">
        <v>75200</v>
      </c>
      <c r="I46">
        <v>26500</v>
      </c>
      <c r="J46">
        <v>30250</v>
      </c>
      <c r="K46">
        <v>34050</v>
      </c>
      <c r="L46">
        <v>37800</v>
      </c>
      <c r="M46">
        <v>40850</v>
      </c>
      <c r="N46">
        <v>43850</v>
      </c>
      <c r="O46">
        <v>46900</v>
      </c>
      <c r="P46">
        <v>49900</v>
      </c>
      <c r="Q46">
        <v>15900</v>
      </c>
      <c r="R46">
        <v>21150</v>
      </c>
      <c r="S46">
        <v>26650</v>
      </c>
      <c r="T46">
        <v>32150</v>
      </c>
      <c r="U46">
        <v>37650</v>
      </c>
      <c r="V46">
        <v>43150</v>
      </c>
      <c r="W46">
        <v>46900</v>
      </c>
      <c r="X46">
        <v>49900</v>
      </c>
      <c r="Y46">
        <v>42350</v>
      </c>
      <c r="Z46">
        <v>48400</v>
      </c>
      <c r="AA46">
        <v>54450</v>
      </c>
      <c r="AB46">
        <v>60500</v>
      </c>
      <c r="AC46">
        <v>65350</v>
      </c>
      <c r="AD46">
        <v>70200</v>
      </c>
      <c r="AE46">
        <v>75050</v>
      </c>
      <c r="AF46">
        <v>79900</v>
      </c>
      <c r="AG46">
        <v>9999</v>
      </c>
      <c r="AH46" t="s">
        <v>51</v>
      </c>
      <c r="AI46" t="s">
        <v>1038</v>
      </c>
      <c r="AJ46">
        <v>1</v>
      </c>
    </row>
    <row r="47" spans="1:36" x14ac:dyDescent="0.3">
      <c r="A47" t="s">
        <v>52</v>
      </c>
      <c r="B47" t="s">
        <v>1042</v>
      </c>
      <c r="C47" t="s">
        <v>1169</v>
      </c>
      <c r="D47">
        <v>47</v>
      </c>
      <c r="E47">
        <v>91</v>
      </c>
      <c r="F47" t="s">
        <v>1168</v>
      </c>
      <c r="G47" t="s">
        <v>1167</v>
      </c>
      <c r="H47" s="126">
        <v>72100</v>
      </c>
      <c r="I47">
        <v>26250</v>
      </c>
      <c r="J47">
        <v>29950</v>
      </c>
      <c r="K47">
        <v>33750</v>
      </c>
      <c r="L47">
        <v>37450</v>
      </c>
      <c r="M47">
        <v>40450</v>
      </c>
      <c r="N47">
        <v>43450</v>
      </c>
      <c r="O47">
        <v>46450</v>
      </c>
      <c r="P47">
        <v>49450</v>
      </c>
      <c r="Q47">
        <v>15750</v>
      </c>
      <c r="R47">
        <v>21150</v>
      </c>
      <c r="S47">
        <v>26650</v>
      </c>
      <c r="T47">
        <v>32150</v>
      </c>
      <c r="U47">
        <v>37650</v>
      </c>
      <c r="V47">
        <v>43150</v>
      </c>
      <c r="W47">
        <v>46450</v>
      </c>
      <c r="X47">
        <v>49450</v>
      </c>
      <c r="Y47">
        <v>41950</v>
      </c>
      <c r="Z47">
        <v>47950</v>
      </c>
      <c r="AA47">
        <v>53950</v>
      </c>
      <c r="AB47">
        <v>59900</v>
      </c>
      <c r="AC47">
        <v>64700</v>
      </c>
      <c r="AD47">
        <v>69500</v>
      </c>
      <c r="AE47">
        <v>74300</v>
      </c>
      <c r="AF47">
        <v>79100</v>
      </c>
      <c r="AG47">
        <v>9999</v>
      </c>
      <c r="AH47" t="s">
        <v>52</v>
      </c>
      <c r="AI47" t="s">
        <v>1038</v>
      </c>
      <c r="AJ47">
        <v>0</v>
      </c>
    </row>
    <row r="48" spans="1:36" x14ac:dyDescent="0.3">
      <c r="A48" t="s">
        <v>53</v>
      </c>
      <c r="B48" t="s">
        <v>1042</v>
      </c>
      <c r="C48" t="s">
        <v>1166</v>
      </c>
      <c r="D48">
        <v>47</v>
      </c>
      <c r="E48">
        <v>93</v>
      </c>
      <c r="F48" t="s">
        <v>1063</v>
      </c>
      <c r="G48" t="s">
        <v>1062</v>
      </c>
      <c r="H48" s="126">
        <v>101700</v>
      </c>
      <c r="I48">
        <v>34750</v>
      </c>
      <c r="J48">
        <v>39750</v>
      </c>
      <c r="K48">
        <v>44700</v>
      </c>
      <c r="L48">
        <v>49700</v>
      </c>
      <c r="M48">
        <v>53650</v>
      </c>
      <c r="N48">
        <v>57650</v>
      </c>
      <c r="O48">
        <v>61650</v>
      </c>
      <c r="P48">
        <v>65600</v>
      </c>
      <c r="Q48">
        <v>20900</v>
      </c>
      <c r="R48">
        <v>23850</v>
      </c>
      <c r="S48">
        <v>26850</v>
      </c>
      <c r="T48">
        <v>32150</v>
      </c>
      <c r="U48">
        <v>37650</v>
      </c>
      <c r="V48">
        <v>43150</v>
      </c>
      <c r="W48">
        <v>48650</v>
      </c>
      <c r="X48">
        <v>54150</v>
      </c>
      <c r="Y48">
        <v>55650</v>
      </c>
      <c r="Z48">
        <v>63600</v>
      </c>
      <c r="AA48">
        <v>71550</v>
      </c>
      <c r="AB48">
        <v>79500</v>
      </c>
      <c r="AC48">
        <v>85900</v>
      </c>
      <c r="AD48">
        <v>92250</v>
      </c>
      <c r="AE48">
        <v>98600</v>
      </c>
      <c r="AF48">
        <v>104950</v>
      </c>
      <c r="AG48">
        <v>3840</v>
      </c>
      <c r="AH48" t="s">
        <v>53</v>
      </c>
      <c r="AI48" t="s">
        <v>1038</v>
      </c>
      <c r="AJ48">
        <v>1</v>
      </c>
    </row>
    <row r="49" spans="1:36" x14ac:dyDescent="0.3">
      <c r="A49" t="s">
        <v>54</v>
      </c>
      <c r="B49" t="s">
        <v>1042</v>
      </c>
      <c r="C49" t="s">
        <v>1165</v>
      </c>
      <c r="D49">
        <v>47</v>
      </c>
      <c r="E49">
        <v>95</v>
      </c>
      <c r="F49" t="s">
        <v>1164</v>
      </c>
      <c r="G49" t="s">
        <v>1163</v>
      </c>
      <c r="H49" s="126">
        <v>42700</v>
      </c>
      <c r="I49">
        <v>26250</v>
      </c>
      <c r="J49">
        <v>29950</v>
      </c>
      <c r="K49">
        <v>33750</v>
      </c>
      <c r="L49">
        <v>37450</v>
      </c>
      <c r="M49">
        <v>40450</v>
      </c>
      <c r="N49">
        <v>43450</v>
      </c>
      <c r="O49">
        <v>46450</v>
      </c>
      <c r="P49">
        <v>49450</v>
      </c>
      <c r="Q49">
        <v>15750</v>
      </c>
      <c r="R49">
        <v>21150</v>
      </c>
      <c r="S49">
        <v>26650</v>
      </c>
      <c r="T49">
        <v>32150</v>
      </c>
      <c r="U49">
        <v>37650</v>
      </c>
      <c r="V49">
        <v>43150</v>
      </c>
      <c r="W49">
        <v>46450</v>
      </c>
      <c r="X49">
        <v>49450</v>
      </c>
      <c r="Y49">
        <v>41950</v>
      </c>
      <c r="Z49">
        <v>47950</v>
      </c>
      <c r="AA49">
        <v>53950</v>
      </c>
      <c r="AB49">
        <v>59900</v>
      </c>
      <c r="AC49">
        <v>64700</v>
      </c>
      <c r="AD49">
        <v>69500</v>
      </c>
      <c r="AE49">
        <v>74300</v>
      </c>
      <c r="AF49">
        <v>79100</v>
      </c>
      <c r="AG49">
        <v>9999</v>
      </c>
      <c r="AH49" t="s">
        <v>54</v>
      </c>
      <c r="AI49" t="s">
        <v>1038</v>
      </c>
      <c r="AJ49">
        <v>0</v>
      </c>
    </row>
    <row r="50" spans="1:36" x14ac:dyDescent="0.3">
      <c r="A50" t="s">
        <v>55</v>
      </c>
      <c r="B50" t="s">
        <v>1042</v>
      </c>
      <c r="C50" t="s">
        <v>1162</v>
      </c>
      <c r="D50">
        <v>47</v>
      </c>
      <c r="E50">
        <v>97</v>
      </c>
      <c r="F50" t="s">
        <v>1161</v>
      </c>
      <c r="G50" t="s">
        <v>1160</v>
      </c>
      <c r="H50" s="126">
        <v>64700</v>
      </c>
      <c r="I50">
        <v>26250</v>
      </c>
      <c r="J50">
        <v>29950</v>
      </c>
      <c r="K50">
        <v>33750</v>
      </c>
      <c r="L50">
        <v>37450</v>
      </c>
      <c r="M50">
        <v>40450</v>
      </c>
      <c r="N50">
        <v>43450</v>
      </c>
      <c r="O50">
        <v>46450</v>
      </c>
      <c r="P50">
        <v>49450</v>
      </c>
      <c r="Q50">
        <v>15750</v>
      </c>
      <c r="R50">
        <v>21150</v>
      </c>
      <c r="S50">
        <v>26650</v>
      </c>
      <c r="T50">
        <v>32150</v>
      </c>
      <c r="U50">
        <v>37650</v>
      </c>
      <c r="V50">
        <v>43150</v>
      </c>
      <c r="W50">
        <v>46450</v>
      </c>
      <c r="X50">
        <v>49450</v>
      </c>
      <c r="Y50">
        <v>41950</v>
      </c>
      <c r="Z50">
        <v>47950</v>
      </c>
      <c r="AA50">
        <v>53950</v>
      </c>
      <c r="AB50">
        <v>59900</v>
      </c>
      <c r="AC50">
        <v>64700</v>
      </c>
      <c r="AD50">
        <v>69500</v>
      </c>
      <c r="AE50">
        <v>74300</v>
      </c>
      <c r="AF50">
        <v>79100</v>
      </c>
      <c r="AG50">
        <v>9999</v>
      </c>
      <c r="AH50" t="s">
        <v>55</v>
      </c>
      <c r="AI50" t="s">
        <v>1038</v>
      </c>
      <c r="AJ50">
        <v>0</v>
      </c>
    </row>
    <row r="51" spans="1:36" x14ac:dyDescent="0.3">
      <c r="A51" t="s">
        <v>56</v>
      </c>
      <c r="B51" t="s">
        <v>1042</v>
      </c>
      <c r="C51" t="s">
        <v>1159</v>
      </c>
      <c r="D51">
        <v>47</v>
      </c>
      <c r="E51">
        <v>99</v>
      </c>
      <c r="F51" t="s">
        <v>1158</v>
      </c>
      <c r="G51" t="s">
        <v>1157</v>
      </c>
      <c r="H51" s="126">
        <v>73300</v>
      </c>
      <c r="I51">
        <v>26500</v>
      </c>
      <c r="J51">
        <v>30250</v>
      </c>
      <c r="K51">
        <v>34050</v>
      </c>
      <c r="L51">
        <v>37800</v>
      </c>
      <c r="M51">
        <v>40850</v>
      </c>
      <c r="N51">
        <v>43850</v>
      </c>
      <c r="O51">
        <v>46900</v>
      </c>
      <c r="P51">
        <v>49900</v>
      </c>
      <c r="Q51">
        <v>15900</v>
      </c>
      <c r="R51">
        <v>21150</v>
      </c>
      <c r="S51">
        <v>26650</v>
      </c>
      <c r="T51">
        <v>32150</v>
      </c>
      <c r="U51">
        <v>37650</v>
      </c>
      <c r="V51">
        <v>43150</v>
      </c>
      <c r="W51">
        <v>46900</v>
      </c>
      <c r="X51">
        <v>49900</v>
      </c>
      <c r="Y51">
        <v>42350</v>
      </c>
      <c r="Z51">
        <v>48400</v>
      </c>
      <c r="AA51">
        <v>54450</v>
      </c>
      <c r="AB51">
        <v>60500</v>
      </c>
      <c r="AC51">
        <v>65350</v>
      </c>
      <c r="AD51">
        <v>70200</v>
      </c>
      <c r="AE51">
        <v>75050</v>
      </c>
      <c r="AF51">
        <v>79900</v>
      </c>
      <c r="AG51">
        <v>9999</v>
      </c>
      <c r="AH51" t="s">
        <v>56</v>
      </c>
      <c r="AI51" t="s">
        <v>1038</v>
      </c>
      <c r="AJ51">
        <v>0</v>
      </c>
    </row>
    <row r="52" spans="1:36" x14ac:dyDescent="0.3">
      <c r="A52" t="s">
        <v>57</v>
      </c>
      <c r="B52" t="s">
        <v>1042</v>
      </c>
      <c r="C52" t="s">
        <v>1156</v>
      </c>
      <c r="D52">
        <v>47</v>
      </c>
      <c r="E52">
        <v>101</v>
      </c>
      <c r="F52" t="s">
        <v>1155</v>
      </c>
      <c r="G52" t="s">
        <v>1154</v>
      </c>
      <c r="H52" s="126">
        <v>76300</v>
      </c>
      <c r="I52">
        <v>26250</v>
      </c>
      <c r="J52">
        <v>29950</v>
      </c>
      <c r="K52">
        <v>33750</v>
      </c>
      <c r="L52">
        <v>37450</v>
      </c>
      <c r="M52">
        <v>40450</v>
      </c>
      <c r="N52">
        <v>43450</v>
      </c>
      <c r="O52">
        <v>46450</v>
      </c>
      <c r="P52">
        <v>49450</v>
      </c>
      <c r="Q52">
        <v>15750</v>
      </c>
      <c r="R52">
        <v>21150</v>
      </c>
      <c r="S52">
        <v>26650</v>
      </c>
      <c r="T52">
        <v>32150</v>
      </c>
      <c r="U52">
        <v>37650</v>
      </c>
      <c r="V52">
        <v>43150</v>
      </c>
      <c r="W52">
        <v>46450</v>
      </c>
      <c r="X52">
        <v>49450</v>
      </c>
      <c r="Y52">
        <v>41950</v>
      </c>
      <c r="Z52">
        <v>47950</v>
      </c>
      <c r="AA52">
        <v>53950</v>
      </c>
      <c r="AB52">
        <v>59900</v>
      </c>
      <c r="AC52">
        <v>64700</v>
      </c>
      <c r="AD52">
        <v>69500</v>
      </c>
      <c r="AE52">
        <v>74300</v>
      </c>
      <c r="AF52">
        <v>79100</v>
      </c>
      <c r="AG52">
        <v>9999</v>
      </c>
      <c r="AH52" t="s">
        <v>57</v>
      </c>
      <c r="AI52" t="s">
        <v>1038</v>
      </c>
      <c r="AJ52">
        <v>0</v>
      </c>
    </row>
    <row r="53" spans="1:36" x14ac:dyDescent="0.3">
      <c r="A53" t="s">
        <v>58</v>
      </c>
      <c r="B53" t="s">
        <v>1042</v>
      </c>
      <c r="C53" t="s">
        <v>1153</v>
      </c>
      <c r="D53">
        <v>47</v>
      </c>
      <c r="E53">
        <v>103</v>
      </c>
      <c r="F53" t="s">
        <v>1152</v>
      </c>
      <c r="G53" t="s">
        <v>1151</v>
      </c>
      <c r="H53" s="126">
        <v>84500</v>
      </c>
      <c r="I53">
        <v>28600</v>
      </c>
      <c r="J53">
        <v>32700</v>
      </c>
      <c r="K53">
        <v>36800</v>
      </c>
      <c r="L53">
        <v>40900</v>
      </c>
      <c r="M53">
        <v>44150</v>
      </c>
      <c r="N53">
        <v>47450</v>
      </c>
      <c r="O53">
        <v>50700</v>
      </c>
      <c r="P53">
        <v>53950</v>
      </c>
      <c r="Q53">
        <v>17200</v>
      </c>
      <c r="R53">
        <v>21150</v>
      </c>
      <c r="S53">
        <v>26650</v>
      </c>
      <c r="T53">
        <v>32150</v>
      </c>
      <c r="U53">
        <v>37650</v>
      </c>
      <c r="V53">
        <v>43150</v>
      </c>
      <c r="W53">
        <v>48650</v>
      </c>
      <c r="X53">
        <v>53950</v>
      </c>
      <c r="Y53">
        <v>45750</v>
      </c>
      <c r="Z53">
        <v>52300</v>
      </c>
      <c r="AA53">
        <v>58850</v>
      </c>
      <c r="AB53">
        <v>65350</v>
      </c>
      <c r="AC53">
        <v>70600</v>
      </c>
      <c r="AD53">
        <v>75850</v>
      </c>
      <c r="AE53">
        <v>81050</v>
      </c>
      <c r="AF53">
        <v>86300</v>
      </c>
      <c r="AG53">
        <v>9999</v>
      </c>
      <c r="AH53" t="s">
        <v>58</v>
      </c>
      <c r="AI53" t="s">
        <v>1038</v>
      </c>
      <c r="AJ53">
        <v>0</v>
      </c>
    </row>
    <row r="54" spans="1:36" x14ac:dyDescent="0.3">
      <c r="A54" t="s">
        <v>59</v>
      </c>
      <c r="B54" t="s">
        <v>1042</v>
      </c>
      <c r="C54" t="s">
        <v>1150</v>
      </c>
      <c r="D54">
        <v>47</v>
      </c>
      <c r="E54">
        <v>105</v>
      </c>
      <c r="F54" t="s">
        <v>1063</v>
      </c>
      <c r="G54" t="s">
        <v>1062</v>
      </c>
      <c r="H54" s="126">
        <v>101700</v>
      </c>
      <c r="I54">
        <v>34750</v>
      </c>
      <c r="J54">
        <v>39750</v>
      </c>
      <c r="K54">
        <v>44700</v>
      </c>
      <c r="L54">
        <v>49700</v>
      </c>
      <c r="M54">
        <v>53650</v>
      </c>
      <c r="N54">
        <v>57650</v>
      </c>
      <c r="O54">
        <v>61650</v>
      </c>
      <c r="P54">
        <v>65600</v>
      </c>
      <c r="Q54">
        <v>20900</v>
      </c>
      <c r="R54">
        <v>23850</v>
      </c>
      <c r="S54">
        <v>26850</v>
      </c>
      <c r="T54">
        <v>32150</v>
      </c>
      <c r="U54">
        <v>37650</v>
      </c>
      <c r="V54">
        <v>43150</v>
      </c>
      <c r="W54">
        <v>48650</v>
      </c>
      <c r="X54">
        <v>54150</v>
      </c>
      <c r="Y54">
        <v>55650</v>
      </c>
      <c r="Z54">
        <v>63600</v>
      </c>
      <c r="AA54">
        <v>71550</v>
      </c>
      <c r="AB54">
        <v>79500</v>
      </c>
      <c r="AC54">
        <v>85900</v>
      </c>
      <c r="AD54">
        <v>92250</v>
      </c>
      <c r="AE54">
        <v>98600</v>
      </c>
      <c r="AF54">
        <v>104950</v>
      </c>
      <c r="AG54">
        <v>3840</v>
      </c>
      <c r="AH54" t="s">
        <v>59</v>
      </c>
      <c r="AI54" t="s">
        <v>1038</v>
      </c>
      <c r="AJ54">
        <v>1</v>
      </c>
    </row>
    <row r="55" spans="1:36" x14ac:dyDescent="0.3">
      <c r="A55" t="s">
        <v>62</v>
      </c>
      <c r="B55" t="s">
        <v>1042</v>
      </c>
      <c r="C55" t="s">
        <v>1149</v>
      </c>
      <c r="D55">
        <v>47</v>
      </c>
      <c r="E55">
        <v>111</v>
      </c>
      <c r="F55" t="s">
        <v>1148</v>
      </c>
      <c r="G55" t="s">
        <v>1147</v>
      </c>
      <c r="H55" s="126">
        <v>77600</v>
      </c>
      <c r="I55">
        <v>27200</v>
      </c>
      <c r="J55">
        <v>31050</v>
      </c>
      <c r="K55">
        <v>34950</v>
      </c>
      <c r="L55">
        <v>38800</v>
      </c>
      <c r="M55">
        <v>41950</v>
      </c>
      <c r="N55">
        <v>45050</v>
      </c>
      <c r="O55">
        <v>48150</v>
      </c>
      <c r="P55">
        <v>51250</v>
      </c>
      <c r="Q55">
        <v>16350</v>
      </c>
      <c r="R55">
        <v>21150</v>
      </c>
      <c r="S55">
        <v>26650</v>
      </c>
      <c r="T55">
        <v>32150</v>
      </c>
      <c r="U55">
        <v>37650</v>
      </c>
      <c r="V55">
        <v>43150</v>
      </c>
      <c r="W55">
        <v>48150</v>
      </c>
      <c r="X55">
        <v>51250</v>
      </c>
      <c r="Y55">
        <v>43500</v>
      </c>
      <c r="Z55">
        <v>49700</v>
      </c>
      <c r="AA55">
        <v>55900</v>
      </c>
      <c r="AB55">
        <v>62100</v>
      </c>
      <c r="AC55">
        <v>67100</v>
      </c>
      <c r="AD55">
        <v>72050</v>
      </c>
      <c r="AE55">
        <v>77050</v>
      </c>
      <c r="AF55">
        <v>82000</v>
      </c>
      <c r="AG55">
        <v>9999</v>
      </c>
      <c r="AH55" t="s">
        <v>62</v>
      </c>
      <c r="AI55" t="s">
        <v>1038</v>
      </c>
      <c r="AJ55">
        <v>1</v>
      </c>
    </row>
    <row r="56" spans="1:36" x14ac:dyDescent="0.3">
      <c r="A56" t="s">
        <v>63</v>
      </c>
      <c r="B56" t="s">
        <v>1042</v>
      </c>
      <c r="C56" t="s">
        <v>1146</v>
      </c>
      <c r="D56">
        <v>47</v>
      </c>
      <c r="E56">
        <v>113</v>
      </c>
      <c r="F56" t="s">
        <v>1145</v>
      </c>
      <c r="G56" t="s">
        <v>1144</v>
      </c>
      <c r="H56" s="126">
        <v>87700</v>
      </c>
      <c r="I56">
        <v>28800</v>
      </c>
      <c r="J56">
        <v>32850</v>
      </c>
      <c r="K56">
        <v>37000</v>
      </c>
      <c r="L56">
        <v>41100</v>
      </c>
      <c r="M56">
        <v>44400</v>
      </c>
      <c r="N56">
        <v>47700</v>
      </c>
      <c r="O56">
        <v>51000</v>
      </c>
      <c r="P56">
        <v>54250</v>
      </c>
      <c r="Q56">
        <v>17300</v>
      </c>
      <c r="R56">
        <v>21150</v>
      </c>
      <c r="S56">
        <v>26650</v>
      </c>
      <c r="T56">
        <v>32150</v>
      </c>
      <c r="U56">
        <v>37650</v>
      </c>
      <c r="V56">
        <v>43150</v>
      </c>
      <c r="W56">
        <v>48650</v>
      </c>
      <c r="X56">
        <v>54150</v>
      </c>
      <c r="Y56">
        <v>46050</v>
      </c>
      <c r="Z56">
        <v>52600</v>
      </c>
      <c r="AA56">
        <v>59200</v>
      </c>
      <c r="AB56">
        <v>65750</v>
      </c>
      <c r="AC56">
        <v>71050</v>
      </c>
      <c r="AD56">
        <v>76300</v>
      </c>
      <c r="AE56">
        <v>81550</v>
      </c>
      <c r="AF56">
        <v>86800</v>
      </c>
      <c r="AG56">
        <v>3580</v>
      </c>
      <c r="AH56" t="s">
        <v>63</v>
      </c>
      <c r="AI56" t="s">
        <v>1038</v>
      </c>
      <c r="AJ56">
        <v>1</v>
      </c>
    </row>
    <row r="57" spans="1:36" x14ac:dyDescent="0.3">
      <c r="A57" t="s">
        <v>64</v>
      </c>
      <c r="B57" t="s">
        <v>1042</v>
      </c>
      <c r="C57" t="s">
        <v>1143</v>
      </c>
      <c r="D57">
        <v>47</v>
      </c>
      <c r="E57">
        <v>115</v>
      </c>
      <c r="F57" t="s">
        <v>1085</v>
      </c>
      <c r="G57" t="s">
        <v>1084</v>
      </c>
      <c r="H57" s="126">
        <v>95600</v>
      </c>
      <c r="I57">
        <v>33450</v>
      </c>
      <c r="J57">
        <v>38200</v>
      </c>
      <c r="K57">
        <v>43000</v>
      </c>
      <c r="L57">
        <v>47750</v>
      </c>
      <c r="M57">
        <v>51600</v>
      </c>
      <c r="N57">
        <v>55400</v>
      </c>
      <c r="O57">
        <v>59250</v>
      </c>
      <c r="P57">
        <v>63050</v>
      </c>
      <c r="Q57">
        <v>20100</v>
      </c>
      <c r="R57">
        <v>22950</v>
      </c>
      <c r="S57">
        <v>26650</v>
      </c>
      <c r="T57">
        <v>32150</v>
      </c>
      <c r="U57">
        <v>37650</v>
      </c>
      <c r="V57">
        <v>43150</v>
      </c>
      <c r="W57">
        <v>48650</v>
      </c>
      <c r="X57">
        <v>54150</v>
      </c>
      <c r="Y57">
        <v>53500</v>
      </c>
      <c r="Z57">
        <v>61150</v>
      </c>
      <c r="AA57">
        <v>68800</v>
      </c>
      <c r="AB57">
        <v>76400</v>
      </c>
      <c r="AC57">
        <v>82550</v>
      </c>
      <c r="AD57">
        <v>88650</v>
      </c>
      <c r="AE57">
        <v>94750</v>
      </c>
      <c r="AF57">
        <v>100850</v>
      </c>
      <c r="AG57">
        <v>1560</v>
      </c>
      <c r="AH57" t="s">
        <v>64</v>
      </c>
      <c r="AI57" t="s">
        <v>1038</v>
      </c>
      <c r="AJ57">
        <v>1</v>
      </c>
    </row>
    <row r="58" spans="1:36" x14ac:dyDescent="0.3">
      <c r="A58" t="s">
        <v>65</v>
      </c>
      <c r="B58" t="s">
        <v>1042</v>
      </c>
      <c r="C58" t="s">
        <v>1142</v>
      </c>
      <c r="D58">
        <v>47</v>
      </c>
      <c r="E58">
        <v>117</v>
      </c>
      <c r="F58" t="s">
        <v>1141</v>
      </c>
      <c r="G58" t="s">
        <v>1140</v>
      </c>
      <c r="H58" s="126">
        <v>95100</v>
      </c>
      <c r="I58">
        <v>29400</v>
      </c>
      <c r="J58">
        <v>33600</v>
      </c>
      <c r="K58">
        <v>37800</v>
      </c>
      <c r="L58">
        <v>42050</v>
      </c>
      <c r="M58">
        <v>45400</v>
      </c>
      <c r="N58">
        <v>48750</v>
      </c>
      <c r="O58">
        <v>52100</v>
      </c>
      <c r="P58">
        <v>55500</v>
      </c>
      <c r="Q58">
        <v>17700</v>
      </c>
      <c r="R58">
        <v>21150</v>
      </c>
      <c r="S58">
        <v>26650</v>
      </c>
      <c r="T58">
        <v>32150</v>
      </c>
      <c r="U58">
        <v>37650</v>
      </c>
      <c r="V58">
        <v>43150</v>
      </c>
      <c r="W58">
        <v>48650</v>
      </c>
      <c r="X58">
        <v>54150</v>
      </c>
      <c r="Y58">
        <v>47100</v>
      </c>
      <c r="Z58">
        <v>53800</v>
      </c>
      <c r="AA58">
        <v>60550</v>
      </c>
      <c r="AB58">
        <v>67250</v>
      </c>
      <c r="AC58">
        <v>72650</v>
      </c>
      <c r="AD58">
        <v>78050</v>
      </c>
      <c r="AE58">
        <v>83400</v>
      </c>
      <c r="AF58">
        <v>88800</v>
      </c>
      <c r="AG58">
        <v>9999</v>
      </c>
      <c r="AH58" t="s">
        <v>65</v>
      </c>
      <c r="AI58" t="s">
        <v>1038</v>
      </c>
      <c r="AJ58">
        <v>0</v>
      </c>
    </row>
    <row r="59" spans="1:36" x14ac:dyDescent="0.3">
      <c r="A59" t="s">
        <v>66</v>
      </c>
      <c r="B59" t="s">
        <v>1042</v>
      </c>
      <c r="C59" t="s">
        <v>1139</v>
      </c>
      <c r="D59">
        <v>47</v>
      </c>
      <c r="E59">
        <v>119</v>
      </c>
      <c r="F59" t="s">
        <v>1138</v>
      </c>
      <c r="G59" t="s">
        <v>1137</v>
      </c>
      <c r="H59" s="126">
        <v>94200</v>
      </c>
      <c r="I59">
        <v>33000</v>
      </c>
      <c r="J59">
        <v>37650</v>
      </c>
      <c r="K59">
        <v>42400</v>
      </c>
      <c r="L59">
        <v>47100</v>
      </c>
      <c r="M59">
        <v>50900</v>
      </c>
      <c r="N59">
        <v>54650</v>
      </c>
      <c r="O59">
        <v>58450</v>
      </c>
      <c r="P59">
        <v>62200</v>
      </c>
      <c r="Q59">
        <v>19800</v>
      </c>
      <c r="R59">
        <v>22600</v>
      </c>
      <c r="S59">
        <v>26650</v>
      </c>
      <c r="T59">
        <v>32150</v>
      </c>
      <c r="U59">
        <v>37650</v>
      </c>
      <c r="V59">
        <v>43150</v>
      </c>
      <c r="W59">
        <v>48650</v>
      </c>
      <c r="X59">
        <v>54150</v>
      </c>
      <c r="Y59">
        <v>52750</v>
      </c>
      <c r="Z59">
        <v>60300</v>
      </c>
      <c r="AA59">
        <v>67850</v>
      </c>
      <c r="AB59">
        <v>75350</v>
      </c>
      <c r="AC59">
        <v>81400</v>
      </c>
      <c r="AD59">
        <v>87450</v>
      </c>
      <c r="AE59">
        <v>93450</v>
      </c>
      <c r="AF59">
        <v>99500</v>
      </c>
      <c r="AG59">
        <v>9999</v>
      </c>
      <c r="AH59" t="s">
        <v>66</v>
      </c>
      <c r="AI59" t="s">
        <v>1038</v>
      </c>
      <c r="AJ59">
        <v>1</v>
      </c>
    </row>
    <row r="60" spans="1:36" x14ac:dyDescent="0.3">
      <c r="A60" t="s">
        <v>60</v>
      </c>
      <c r="B60" t="s">
        <v>1042</v>
      </c>
      <c r="C60" t="s">
        <v>1136</v>
      </c>
      <c r="D60">
        <v>47</v>
      </c>
      <c r="E60">
        <v>107</v>
      </c>
      <c r="F60" t="s">
        <v>1135</v>
      </c>
      <c r="G60" t="s">
        <v>1134</v>
      </c>
      <c r="H60" s="126">
        <v>77800</v>
      </c>
      <c r="I60">
        <v>27250</v>
      </c>
      <c r="J60">
        <v>31150</v>
      </c>
      <c r="K60">
        <v>35050</v>
      </c>
      <c r="L60">
        <v>38900</v>
      </c>
      <c r="M60">
        <v>42050</v>
      </c>
      <c r="N60">
        <v>45150</v>
      </c>
      <c r="O60">
        <v>48250</v>
      </c>
      <c r="P60">
        <v>51350</v>
      </c>
      <c r="Q60">
        <v>16350</v>
      </c>
      <c r="R60">
        <v>21150</v>
      </c>
      <c r="S60">
        <v>26650</v>
      </c>
      <c r="T60">
        <v>32150</v>
      </c>
      <c r="U60">
        <v>37650</v>
      </c>
      <c r="V60">
        <v>43150</v>
      </c>
      <c r="W60">
        <v>48250</v>
      </c>
      <c r="X60">
        <v>51350</v>
      </c>
      <c r="Y60">
        <v>43600</v>
      </c>
      <c r="Z60">
        <v>49800</v>
      </c>
      <c r="AA60">
        <v>56050</v>
      </c>
      <c r="AB60">
        <v>62250</v>
      </c>
      <c r="AC60">
        <v>67250</v>
      </c>
      <c r="AD60">
        <v>72250</v>
      </c>
      <c r="AE60">
        <v>77200</v>
      </c>
      <c r="AF60">
        <v>82200</v>
      </c>
      <c r="AG60">
        <v>9999</v>
      </c>
      <c r="AH60" t="s">
        <v>60</v>
      </c>
      <c r="AI60" t="s">
        <v>1038</v>
      </c>
      <c r="AJ60">
        <v>0</v>
      </c>
    </row>
    <row r="61" spans="1:36" x14ac:dyDescent="0.3">
      <c r="A61" t="s">
        <v>61</v>
      </c>
      <c r="B61" t="s">
        <v>1042</v>
      </c>
      <c r="C61" t="s">
        <v>1133</v>
      </c>
      <c r="D61">
        <v>47</v>
      </c>
      <c r="E61">
        <v>109</v>
      </c>
      <c r="F61" t="s">
        <v>1132</v>
      </c>
      <c r="G61" t="s">
        <v>1131</v>
      </c>
      <c r="H61" s="126">
        <v>69100</v>
      </c>
      <c r="I61">
        <v>26250</v>
      </c>
      <c r="J61">
        <v>29950</v>
      </c>
      <c r="K61">
        <v>33750</v>
      </c>
      <c r="L61">
        <v>37450</v>
      </c>
      <c r="M61">
        <v>40450</v>
      </c>
      <c r="N61">
        <v>43450</v>
      </c>
      <c r="O61">
        <v>46450</v>
      </c>
      <c r="P61">
        <v>49450</v>
      </c>
      <c r="Q61">
        <v>15750</v>
      </c>
      <c r="R61">
        <v>21150</v>
      </c>
      <c r="S61">
        <v>26650</v>
      </c>
      <c r="T61">
        <v>32150</v>
      </c>
      <c r="U61">
        <v>37650</v>
      </c>
      <c r="V61">
        <v>43150</v>
      </c>
      <c r="W61">
        <v>46450</v>
      </c>
      <c r="X61">
        <v>49450</v>
      </c>
      <c r="Y61">
        <v>41950</v>
      </c>
      <c r="Z61">
        <v>47950</v>
      </c>
      <c r="AA61">
        <v>53950</v>
      </c>
      <c r="AB61">
        <v>59900</v>
      </c>
      <c r="AC61">
        <v>64700</v>
      </c>
      <c r="AD61">
        <v>69500</v>
      </c>
      <c r="AE61">
        <v>74300</v>
      </c>
      <c r="AF61">
        <v>79100</v>
      </c>
      <c r="AG61">
        <v>9999</v>
      </c>
      <c r="AH61" t="s">
        <v>61</v>
      </c>
      <c r="AI61" t="s">
        <v>1038</v>
      </c>
      <c r="AJ61">
        <v>0</v>
      </c>
    </row>
    <row r="62" spans="1:36" x14ac:dyDescent="0.3">
      <c r="A62" t="s">
        <v>67</v>
      </c>
      <c r="B62" t="s">
        <v>1042</v>
      </c>
      <c r="C62" t="s">
        <v>1130</v>
      </c>
      <c r="D62">
        <v>47</v>
      </c>
      <c r="E62">
        <v>121</v>
      </c>
      <c r="F62" t="s">
        <v>1129</v>
      </c>
      <c r="G62" t="s">
        <v>1128</v>
      </c>
      <c r="H62" s="126">
        <v>78000</v>
      </c>
      <c r="I62">
        <v>27300</v>
      </c>
      <c r="J62">
        <v>31200</v>
      </c>
      <c r="K62">
        <v>35100</v>
      </c>
      <c r="L62">
        <v>39000</v>
      </c>
      <c r="M62">
        <v>42150</v>
      </c>
      <c r="N62">
        <v>45250</v>
      </c>
      <c r="O62">
        <v>48400</v>
      </c>
      <c r="P62">
        <v>51500</v>
      </c>
      <c r="Q62">
        <v>16400</v>
      </c>
      <c r="R62">
        <v>21150</v>
      </c>
      <c r="S62">
        <v>26650</v>
      </c>
      <c r="T62">
        <v>32150</v>
      </c>
      <c r="U62">
        <v>37650</v>
      </c>
      <c r="V62">
        <v>43150</v>
      </c>
      <c r="W62">
        <v>48400</v>
      </c>
      <c r="X62">
        <v>51500</v>
      </c>
      <c r="Y62">
        <v>43700</v>
      </c>
      <c r="Z62">
        <v>49950</v>
      </c>
      <c r="AA62">
        <v>56200</v>
      </c>
      <c r="AB62">
        <v>62400</v>
      </c>
      <c r="AC62">
        <v>67400</v>
      </c>
      <c r="AD62">
        <v>72400</v>
      </c>
      <c r="AE62">
        <v>77400</v>
      </c>
      <c r="AF62">
        <v>82400</v>
      </c>
      <c r="AG62">
        <v>9999</v>
      </c>
      <c r="AH62" t="s">
        <v>67</v>
      </c>
      <c r="AI62" t="s">
        <v>1038</v>
      </c>
      <c r="AJ62">
        <v>0</v>
      </c>
    </row>
    <row r="63" spans="1:36" x14ac:dyDescent="0.3">
      <c r="A63" t="s">
        <v>68</v>
      </c>
      <c r="B63" t="s">
        <v>1042</v>
      </c>
      <c r="C63" t="s">
        <v>1127</v>
      </c>
      <c r="D63">
        <v>47</v>
      </c>
      <c r="E63">
        <v>123</v>
      </c>
      <c r="F63" t="s">
        <v>1126</v>
      </c>
      <c r="G63" t="s">
        <v>1125</v>
      </c>
      <c r="H63" s="126">
        <v>79800</v>
      </c>
      <c r="I63">
        <v>27900</v>
      </c>
      <c r="J63">
        <v>31850</v>
      </c>
      <c r="K63">
        <v>35850</v>
      </c>
      <c r="L63">
        <v>39800</v>
      </c>
      <c r="M63">
        <v>43000</v>
      </c>
      <c r="N63">
        <v>46200</v>
      </c>
      <c r="O63">
        <v>49350</v>
      </c>
      <c r="P63">
        <v>52550</v>
      </c>
      <c r="Q63">
        <v>16750</v>
      </c>
      <c r="R63">
        <v>21150</v>
      </c>
      <c r="S63">
        <v>26650</v>
      </c>
      <c r="T63">
        <v>32150</v>
      </c>
      <c r="U63">
        <v>37650</v>
      </c>
      <c r="V63">
        <v>43150</v>
      </c>
      <c r="W63">
        <v>48650</v>
      </c>
      <c r="X63">
        <v>52550</v>
      </c>
      <c r="Y63">
        <v>44600</v>
      </c>
      <c r="Z63">
        <v>50950</v>
      </c>
      <c r="AA63">
        <v>57300</v>
      </c>
      <c r="AB63">
        <v>63650</v>
      </c>
      <c r="AC63">
        <v>68750</v>
      </c>
      <c r="AD63">
        <v>73850</v>
      </c>
      <c r="AE63">
        <v>78950</v>
      </c>
      <c r="AF63">
        <v>84050</v>
      </c>
      <c r="AG63">
        <v>9999</v>
      </c>
      <c r="AH63" t="s">
        <v>68</v>
      </c>
      <c r="AI63" t="s">
        <v>1038</v>
      </c>
      <c r="AJ63">
        <v>0</v>
      </c>
    </row>
    <row r="64" spans="1:36" x14ac:dyDescent="0.3">
      <c r="A64" t="s">
        <v>69</v>
      </c>
      <c r="B64" t="s">
        <v>1042</v>
      </c>
      <c r="C64" t="s">
        <v>1124</v>
      </c>
      <c r="D64">
        <v>47</v>
      </c>
      <c r="E64">
        <v>125</v>
      </c>
      <c r="F64" t="s">
        <v>1123</v>
      </c>
      <c r="G64" t="s">
        <v>1122</v>
      </c>
      <c r="H64" s="126">
        <v>89800</v>
      </c>
      <c r="I64">
        <v>30650</v>
      </c>
      <c r="J64">
        <v>35050</v>
      </c>
      <c r="K64">
        <v>39450</v>
      </c>
      <c r="L64">
        <v>43850</v>
      </c>
      <c r="M64">
        <v>47350</v>
      </c>
      <c r="N64">
        <v>50850</v>
      </c>
      <c r="O64">
        <v>54350</v>
      </c>
      <c r="P64">
        <v>57850</v>
      </c>
      <c r="Q64">
        <v>18450</v>
      </c>
      <c r="R64">
        <v>21150</v>
      </c>
      <c r="S64">
        <v>26650</v>
      </c>
      <c r="T64">
        <v>32150</v>
      </c>
      <c r="U64">
        <v>37650</v>
      </c>
      <c r="V64">
        <v>43150</v>
      </c>
      <c r="W64">
        <v>48650</v>
      </c>
      <c r="X64">
        <v>54150</v>
      </c>
      <c r="Y64">
        <v>49100</v>
      </c>
      <c r="Z64">
        <v>56100</v>
      </c>
      <c r="AA64">
        <v>63100</v>
      </c>
      <c r="AB64">
        <v>70100</v>
      </c>
      <c r="AC64">
        <v>75750</v>
      </c>
      <c r="AD64">
        <v>81350</v>
      </c>
      <c r="AE64">
        <v>86950</v>
      </c>
      <c r="AF64">
        <v>92550</v>
      </c>
      <c r="AG64">
        <v>1660</v>
      </c>
      <c r="AH64" t="s">
        <v>69</v>
      </c>
      <c r="AI64" t="s">
        <v>1038</v>
      </c>
      <c r="AJ64">
        <v>1</v>
      </c>
    </row>
    <row r="65" spans="1:36" x14ac:dyDescent="0.3">
      <c r="A65" t="s">
        <v>70</v>
      </c>
      <c r="B65" t="s">
        <v>1042</v>
      </c>
      <c r="C65" t="s">
        <v>1121</v>
      </c>
      <c r="D65">
        <v>47</v>
      </c>
      <c r="E65">
        <v>127</v>
      </c>
      <c r="F65" t="s">
        <v>1120</v>
      </c>
      <c r="G65" t="s">
        <v>1119</v>
      </c>
      <c r="H65" s="126">
        <v>90300</v>
      </c>
      <c r="I65">
        <v>31650</v>
      </c>
      <c r="J65">
        <v>36150</v>
      </c>
      <c r="K65">
        <v>40650</v>
      </c>
      <c r="L65">
        <v>45150</v>
      </c>
      <c r="M65">
        <v>48800</v>
      </c>
      <c r="N65">
        <v>52400</v>
      </c>
      <c r="O65">
        <v>56000</v>
      </c>
      <c r="P65">
        <v>59600</v>
      </c>
      <c r="Q65">
        <v>19000</v>
      </c>
      <c r="R65">
        <v>21700</v>
      </c>
      <c r="S65">
        <v>26650</v>
      </c>
      <c r="T65">
        <v>32150</v>
      </c>
      <c r="U65">
        <v>37650</v>
      </c>
      <c r="V65">
        <v>43150</v>
      </c>
      <c r="W65">
        <v>48650</v>
      </c>
      <c r="X65">
        <v>54150</v>
      </c>
      <c r="Y65">
        <v>50600</v>
      </c>
      <c r="Z65">
        <v>57800</v>
      </c>
      <c r="AA65">
        <v>65050</v>
      </c>
      <c r="AB65">
        <v>72250</v>
      </c>
      <c r="AC65">
        <v>78050</v>
      </c>
      <c r="AD65">
        <v>83850</v>
      </c>
      <c r="AE65">
        <v>89600</v>
      </c>
      <c r="AF65">
        <v>95400</v>
      </c>
      <c r="AG65">
        <v>9999</v>
      </c>
      <c r="AH65" t="s">
        <v>70</v>
      </c>
      <c r="AI65" t="s">
        <v>1038</v>
      </c>
      <c r="AJ65">
        <v>0</v>
      </c>
    </row>
    <row r="66" spans="1:36" x14ac:dyDescent="0.3">
      <c r="A66" t="s">
        <v>71</v>
      </c>
      <c r="B66" t="s">
        <v>1042</v>
      </c>
      <c r="C66" t="s">
        <v>1118</v>
      </c>
      <c r="D66">
        <v>47</v>
      </c>
      <c r="E66">
        <v>129</v>
      </c>
      <c r="F66" t="s">
        <v>1117</v>
      </c>
      <c r="G66" t="s">
        <v>1116</v>
      </c>
      <c r="H66" s="126">
        <v>79900</v>
      </c>
      <c r="I66">
        <v>26950</v>
      </c>
      <c r="J66">
        <v>30800</v>
      </c>
      <c r="K66">
        <v>34650</v>
      </c>
      <c r="L66">
        <v>38500</v>
      </c>
      <c r="M66">
        <v>41600</v>
      </c>
      <c r="N66">
        <v>44650</v>
      </c>
      <c r="O66">
        <v>47750</v>
      </c>
      <c r="P66">
        <v>50800</v>
      </c>
      <c r="Q66">
        <v>16200</v>
      </c>
      <c r="R66">
        <v>21150</v>
      </c>
      <c r="S66">
        <v>26650</v>
      </c>
      <c r="T66">
        <v>32150</v>
      </c>
      <c r="U66">
        <v>37650</v>
      </c>
      <c r="V66">
        <v>43150</v>
      </c>
      <c r="W66">
        <v>47750</v>
      </c>
      <c r="X66">
        <v>50800</v>
      </c>
      <c r="Y66">
        <v>43150</v>
      </c>
      <c r="Z66">
        <v>49300</v>
      </c>
      <c r="AA66">
        <v>55450</v>
      </c>
      <c r="AB66">
        <v>61600</v>
      </c>
      <c r="AC66">
        <v>66550</v>
      </c>
      <c r="AD66">
        <v>71500</v>
      </c>
      <c r="AE66">
        <v>76400</v>
      </c>
      <c r="AF66">
        <v>81350</v>
      </c>
      <c r="AG66">
        <v>9999</v>
      </c>
      <c r="AH66" t="s">
        <v>71</v>
      </c>
      <c r="AI66" t="s">
        <v>1038</v>
      </c>
      <c r="AJ66">
        <v>1</v>
      </c>
    </row>
    <row r="67" spans="1:36" x14ac:dyDescent="0.3">
      <c r="A67" t="s">
        <v>72</v>
      </c>
      <c r="B67" t="s">
        <v>1042</v>
      </c>
      <c r="C67" t="s">
        <v>1115</v>
      </c>
      <c r="D67">
        <v>47</v>
      </c>
      <c r="E67">
        <v>131</v>
      </c>
      <c r="F67" t="s">
        <v>1114</v>
      </c>
      <c r="G67" t="s">
        <v>1113</v>
      </c>
      <c r="H67" s="126">
        <v>73200</v>
      </c>
      <c r="I67">
        <v>26500</v>
      </c>
      <c r="J67">
        <v>30250</v>
      </c>
      <c r="K67">
        <v>34050</v>
      </c>
      <c r="L67">
        <v>37800</v>
      </c>
      <c r="M67">
        <v>40850</v>
      </c>
      <c r="N67">
        <v>43850</v>
      </c>
      <c r="O67">
        <v>46900</v>
      </c>
      <c r="P67">
        <v>49900</v>
      </c>
      <c r="Q67">
        <v>15900</v>
      </c>
      <c r="R67">
        <v>21150</v>
      </c>
      <c r="S67">
        <v>26650</v>
      </c>
      <c r="T67">
        <v>32150</v>
      </c>
      <c r="U67">
        <v>37650</v>
      </c>
      <c r="V67">
        <v>43150</v>
      </c>
      <c r="W67">
        <v>46900</v>
      </c>
      <c r="X67">
        <v>49900</v>
      </c>
      <c r="Y67">
        <v>42350</v>
      </c>
      <c r="Z67">
        <v>48400</v>
      </c>
      <c r="AA67">
        <v>54450</v>
      </c>
      <c r="AB67">
        <v>60500</v>
      </c>
      <c r="AC67">
        <v>65350</v>
      </c>
      <c r="AD67">
        <v>70200</v>
      </c>
      <c r="AE67">
        <v>75050</v>
      </c>
      <c r="AF67">
        <v>79900</v>
      </c>
      <c r="AG67">
        <v>9999</v>
      </c>
      <c r="AH67" t="s">
        <v>72</v>
      </c>
      <c r="AI67" t="s">
        <v>1038</v>
      </c>
      <c r="AJ67">
        <v>0</v>
      </c>
    </row>
    <row r="68" spans="1:36" x14ac:dyDescent="0.3">
      <c r="A68" t="s">
        <v>73</v>
      </c>
      <c r="B68" t="s">
        <v>1042</v>
      </c>
      <c r="C68" t="s">
        <v>1112</v>
      </c>
      <c r="D68">
        <v>47</v>
      </c>
      <c r="E68">
        <v>133</v>
      </c>
      <c r="F68" t="s">
        <v>1111</v>
      </c>
      <c r="G68" t="s">
        <v>1110</v>
      </c>
      <c r="H68" s="126">
        <v>74100</v>
      </c>
      <c r="I68">
        <v>26500</v>
      </c>
      <c r="J68">
        <v>30250</v>
      </c>
      <c r="K68">
        <v>34050</v>
      </c>
      <c r="L68">
        <v>37800</v>
      </c>
      <c r="M68">
        <v>40850</v>
      </c>
      <c r="N68">
        <v>43850</v>
      </c>
      <c r="O68">
        <v>46900</v>
      </c>
      <c r="P68">
        <v>49900</v>
      </c>
      <c r="Q68">
        <v>15900</v>
      </c>
      <c r="R68">
        <v>21150</v>
      </c>
      <c r="S68">
        <v>26650</v>
      </c>
      <c r="T68">
        <v>32150</v>
      </c>
      <c r="U68">
        <v>37650</v>
      </c>
      <c r="V68">
        <v>43150</v>
      </c>
      <c r="W68">
        <v>46900</v>
      </c>
      <c r="X68">
        <v>49900</v>
      </c>
      <c r="Y68">
        <v>42350</v>
      </c>
      <c r="Z68">
        <v>48400</v>
      </c>
      <c r="AA68">
        <v>54450</v>
      </c>
      <c r="AB68">
        <v>60500</v>
      </c>
      <c r="AC68">
        <v>65350</v>
      </c>
      <c r="AD68">
        <v>70200</v>
      </c>
      <c r="AE68">
        <v>75050</v>
      </c>
      <c r="AF68">
        <v>79900</v>
      </c>
      <c r="AG68">
        <v>9999</v>
      </c>
      <c r="AH68" t="s">
        <v>73</v>
      </c>
      <c r="AI68" t="s">
        <v>1038</v>
      </c>
      <c r="AJ68">
        <v>0</v>
      </c>
    </row>
    <row r="69" spans="1:36" x14ac:dyDescent="0.3">
      <c r="A69" t="s">
        <v>74</v>
      </c>
      <c r="B69" t="s">
        <v>1042</v>
      </c>
      <c r="C69" t="s">
        <v>1109</v>
      </c>
      <c r="D69">
        <v>47</v>
      </c>
      <c r="E69">
        <v>135</v>
      </c>
      <c r="F69" t="s">
        <v>1108</v>
      </c>
      <c r="G69" t="s">
        <v>1107</v>
      </c>
      <c r="H69" s="126">
        <v>66700</v>
      </c>
      <c r="I69">
        <v>26250</v>
      </c>
      <c r="J69">
        <v>29950</v>
      </c>
      <c r="K69">
        <v>33750</v>
      </c>
      <c r="L69">
        <v>37450</v>
      </c>
      <c r="M69">
        <v>40450</v>
      </c>
      <c r="N69">
        <v>43450</v>
      </c>
      <c r="O69">
        <v>46450</v>
      </c>
      <c r="P69">
        <v>49450</v>
      </c>
      <c r="Q69">
        <v>15750</v>
      </c>
      <c r="R69">
        <v>21150</v>
      </c>
      <c r="S69">
        <v>26650</v>
      </c>
      <c r="T69">
        <v>32150</v>
      </c>
      <c r="U69">
        <v>37650</v>
      </c>
      <c r="V69">
        <v>43150</v>
      </c>
      <c r="W69">
        <v>46450</v>
      </c>
      <c r="X69">
        <v>49450</v>
      </c>
      <c r="Y69">
        <v>41950</v>
      </c>
      <c r="Z69">
        <v>47950</v>
      </c>
      <c r="AA69">
        <v>53950</v>
      </c>
      <c r="AB69">
        <v>59900</v>
      </c>
      <c r="AC69">
        <v>64700</v>
      </c>
      <c r="AD69">
        <v>69500</v>
      </c>
      <c r="AE69">
        <v>74300</v>
      </c>
      <c r="AF69">
        <v>79100</v>
      </c>
      <c r="AG69">
        <v>9999</v>
      </c>
      <c r="AH69" t="s">
        <v>74</v>
      </c>
      <c r="AI69" t="s">
        <v>1038</v>
      </c>
      <c r="AJ69">
        <v>0</v>
      </c>
    </row>
    <row r="70" spans="1:36" x14ac:dyDescent="0.3">
      <c r="A70" t="s">
        <v>75</v>
      </c>
      <c r="B70" t="s">
        <v>1042</v>
      </c>
      <c r="C70" t="s">
        <v>1106</v>
      </c>
      <c r="D70">
        <v>47</v>
      </c>
      <c r="E70">
        <v>137</v>
      </c>
      <c r="F70" t="s">
        <v>1105</v>
      </c>
      <c r="G70" t="s">
        <v>1104</v>
      </c>
      <c r="H70" s="126">
        <v>67800</v>
      </c>
      <c r="I70">
        <v>26250</v>
      </c>
      <c r="J70">
        <v>29950</v>
      </c>
      <c r="K70">
        <v>33750</v>
      </c>
      <c r="L70">
        <v>37450</v>
      </c>
      <c r="M70">
        <v>40450</v>
      </c>
      <c r="N70">
        <v>43450</v>
      </c>
      <c r="O70">
        <v>46450</v>
      </c>
      <c r="P70">
        <v>49450</v>
      </c>
      <c r="Q70">
        <v>15750</v>
      </c>
      <c r="R70">
        <v>21150</v>
      </c>
      <c r="S70">
        <v>26650</v>
      </c>
      <c r="T70">
        <v>32150</v>
      </c>
      <c r="U70">
        <v>37650</v>
      </c>
      <c r="V70">
        <v>43150</v>
      </c>
      <c r="W70">
        <v>46450</v>
      </c>
      <c r="X70">
        <v>49450</v>
      </c>
      <c r="Y70">
        <v>41950</v>
      </c>
      <c r="Z70">
        <v>47950</v>
      </c>
      <c r="AA70">
        <v>53950</v>
      </c>
      <c r="AB70">
        <v>59900</v>
      </c>
      <c r="AC70">
        <v>64700</v>
      </c>
      <c r="AD70">
        <v>69500</v>
      </c>
      <c r="AE70">
        <v>74300</v>
      </c>
      <c r="AF70">
        <v>79100</v>
      </c>
      <c r="AG70">
        <v>9999</v>
      </c>
      <c r="AH70" t="s">
        <v>75</v>
      </c>
      <c r="AI70" t="s">
        <v>1038</v>
      </c>
      <c r="AJ70">
        <v>0</v>
      </c>
    </row>
    <row r="71" spans="1:36" x14ac:dyDescent="0.3">
      <c r="A71" t="s">
        <v>76</v>
      </c>
      <c r="B71" t="s">
        <v>1042</v>
      </c>
      <c r="C71" t="s">
        <v>1103</v>
      </c>
      <c r="D71">
        <v>47</v>
      </c>
      <c r="E71">
        <v>139</v>
      </c>
      <c r="F71" t="s">
        <v>1102</v>
      </c>
      <c r="G71" t="s">
        <v>1101</v>
      </c>
      <c r="H71" s="126">
        <v>84700</v>
      </c>
      <c r="I71">
        <v>29050</v>
      </c>
      <c r="J71">
        <v>33200</v>
      </c>
      <c r="K71">
        <v>37350</v>
      </c>
      <c r="L71">
        <v>41500</v>
      </c>
      <c r="M71">
        <v>44800</v>
      </c>
      <c r="N71">
        <v>48150</v>
      </c>
      <c r="O71">
        <v>51450</v>
      </c>
      <c r="P71">
        <v>54800</v>
      </c>
      <c r="Q71">
        <v>17450</v>
      </c>
      <c r="R71">
        <v>21150</v>
      </c>
      <c r="S71">
        <v>26650</v>
      </c>
      <c r="T71">
        <v>32150</v>
      </c>
      <c r="U71">
        <v>37650</v>
      </c>
      <c r="V71">
        <v>43150</v>
      </c>
      <c r="W71">
        <v>48650</v>
      </c>
      <c r="X71">
        <v>54150</v>
      </c>
      <c r="Y71">
        <v>46500</v>
      </c>
      <c r="Z71">
        <v>53150</v>
      </c>
      <c r="AA71">
        <v>59800</v>
      </c>
      <c r="AB71">
        <v>66400</v>
      </c>
      <c r="AC71">
        <v>71750</v>
      </c>
      <c r="AD71">
        <v>77050</v>
      </c>
      <c r="AE71">
        <v>82350</v>
      </c>
      <c r="AF71">
        <v>87650</v>
      </c>
      <c r="AG71">
        <v>9999</v>
      </c>
      <c r="AH71" t="s">
        <v>76</v>
      </c>
      <c r="AI71" t="s">
        <v>1038</v>
      </c>
      <c r="AJ71">
        <v>1</v>
      </c>
    </row>
    <row r="72" spans="1:36" x14ac:dyDescent="0.3">
      <c r="A72" t="s">
        <v>77</v>
      </c>
      <c r="B72" t="s">
        <v>1042</v>
      </c>
      <c r="C72" t="s">
        <v>1100</v>
      </c>
      <c r="D72">
        <v>47</v>
      </c>
      <c r="E72">
        <v>141</v>
      </c>
      <c r="F72" t="s">
        <v>1099</v>
      </c>
      <c r="G72" t="s">
        <v>1098</v>
      </c>
      <c r="H72" s="126">
        <v>86800</v>
      </c>
      <c r="I72">
        <v>27900</v>
      </c>
      <c r="J72">
        <v>31850</v>
      </c>
      <c r="K72">
        <v>35850</v>
      </c>
      <c r="L72">
        <v>39850</v>
      </c>
      <c r="M72">
        <v>43050</v>
      </c>
      <c r="N72">
        <v>46250</v>
      </c>
      <c r="O72">
        <v>49450</v>
      </c>
      <c r="P72">
        <v>52600</v>
      </c>
      <c r="Q72">
        <v>16750</v>
      </c>
      <c r="R72">
        <v>21150</v>
      </c>
      <c r="S72">
        <v>26650</v>
      </c>
      <c r="T72">
        <v>32150</v>
      </c>
      <c r="U72">
        <v>37650</v>
      </c>
      <c r="V72">
        <v>43150</v>
      </c>
      <c r="W72">
        <v>48650</v>
      </c>
      <c r="X72">
        <v>52600</v>
      </c>
      <c r="Y72">
        <v>44650</v>
      </c>
      <c r="Z72">
        <v>51000</v>
      </c>
      <c r="AA72">
        <v>57400</v>
      </c>
      <c r="AB72">
        <v>63750</v>
      </c>
      <c r="AC72">
        <v>68850</v>
      </c>
      <c r="AD72">
        <v>73950</v>
      </c>
      <c r="AE72">
        <v>79050</v>
      </c>
      <c r="AF72">
        <v>84150</v>
      </c>
      <c r="AG72">
        <v>9999</v>
      </c>
      <c r="AH72" t="s">
        <v>77</v>
      </c>
      <c r="AI72" t="s">
        <v>1038</v>
      </c>
      <c r="AJ72">
        <v>0</v>
      </c>
    </row>
    <row r="73" spans="1:36" x14ac:dyDescent="0.3">
      <c r="A73" t="s">
        <v>78</v>
      </c>
      <c r="B73" t="s">
        <v>1042</v>
      </c>
      <c r="C73" t="s">
        <v>1097</v>
      </c>
      <c r="D73">
        <v>47</v>
      </c>
      <c r="E73">
        <v>143</v>
      </c>
      <c r="F73" t="s">
        <v>1096</v>
      </c>
      <c r="G73" t="s">
        <v>1095</v>
      </c>
      <c r="H73" s="126">
        <v>68600</v>
      </c>
      <c r="I73">
        <v>26250</v>
      </c>
      <c r="J73">
        <v>29950</v>
      </c>
      <c r="K73">
        <v>33750</v>
      </c>
      <c r="L73">
        <v>37450</v>
      </c>
      <c r="M73">
        <v>40450</v>
      </c>
      <c r="N73">
        <v>43450</v>
      </c>
      <c r="O73">
        <v>46450</v>
      </c>
      <c r="P73">
        <v>49450</v>
      </c>
      <c r="Q73">
        <v>15750</v>
      </c>
      <c r="R73">
        <v>21150</v>
      </c>
      <c r="S73">
        <v>26650</v>
      </c>
      <c r="T73">
        <v>32150</v>
      </c>
      <c r="U73">
        <v>37650</v>
      </c>
      <c r="V73">
        <v>43150</v>
      </c>
      <c r="W73">
        <v>46450</v>
      </c>
      <c r="X73">
        <v>49450</v>
      </c>
      <c r="Y73">
        <v>41950</v>
      </c>
      <c r="Z73">
        <v>47950</v>
      </c>
      <c r="AA73">
        <v>53950</v>
      </c>
      <c r="AB73">
        <v>59900</v>
      </c>
      <c r="AC73">
        <v>64700</v>
      </c>
      <c r="AD73">
        <v>69500</v>
      </c>
      <c r="AE73">
        <v>74300</v>
      </c>
      <c r="AF73">
        <v>79100</v>
      </c>
      <c r="AG73">
        <v>9999</v>
      </c>
      <c r="AH73" t="s">
        <v>78</v>
      </c>
      <c r="AI73" t="s">
        <v>1038</v>
      </c>
      <c r="AJ73">
        <v>0</v>
      </c>
    </row>
    <row r="74" spans="1:36" x14ac:dyDescent="0.3">
      <c r="A74" t="s">
        <v>79</v>
      </c>
      <c r="B74" t="s">
        <v>1042</v>
      </c>
      <c r="C74" t="s">
        <v>1094</v>
      </c>
      <c r="D74">
        <v>47</v>
      </c>
      <c r="E74">
        <v>145</v>
      </c>
      <c r="F74" t="s">
        <v>1093</v>
      </c>
      <c r="G74" t="s">
        <v>1092</v>
      </c>
      <c r="H74" s="126">
        <v>90800</v>
      </c>
      <c r="I74">
        <v>31800</v>
      </c>
      <c r="J74">
        <v>36350</v>
      </c>
      <c r="K74">
        <v>40900</v>
      </c>
      <c r="L74">
        <v>45400</v>
      </c>
      <c r="M74">
        <v>49050</v>
      </c>
      <c r="N74">
        <v>52700</v>
      </c>
      <c r="O74">
        <v>56300</v>
      </c>
      <c r="P74">
        <v>59950</v>
      </c>
      <c r="Q74">
        <v>19100</v>
      </c>
      <c r="R74">
        <v>21800</v>
      </c>
      <c r="S74">
        <v>26650</v>
      </c>
      <c r="T74">
        <v>32150</v>
      </c>
      <c r="U74">
        <v>37650</v>
      </c>
      <c r="V74">
        <v>43150</v>
      </c>
      <c r="W74">
        <v>48650</v>
      </c>
      <c r="X74">
        <v>54150</v>
      </c>
      <c r="Y74">
        <v>50900</v>
      </c>
      <c r="Z74">
        <v>58150</v>
      </c>
      <c r="AA74">
        <v>65400</v>
      </c>
      <c r="AB74">
        <v>72650</v>
      </c>
      <c r="AC74">
        <v>78500</v>
      </c>
      <c r="AD74">
        <v>84300</v>
      </c>
      <c r="AE74">
        <v>90100</v>
      </c>
      <c r="AF74">
        <v>95900</v>
      </c>
      <c r="AG74">
        <v>9999</v>
      </c>
      <c r="AH74" t="s">
        <v>79</v>
      </c>
      <c r="AI74" t="s">
        <v>1038</v>
      </c>
      <c r="AJ74">
        <v>1</v>
      </c>
    </row>
    <row r="75" spans="1:36" x14ac:dyDescent="0.3">
      <c r="A75" t="s">
        <v>80</v>
      </c>
      <c r="B75" t="s">
        <v>1042</v>
      </c>
      <c r="C75" t="s">
        <v>1091</v>
      </c>
      <c r="D75">
        <v>47</v>
      </c>
      <c r="E75">
        <v>147</v>
      </c>
      <c r="F75" t="s">
        <v>1040</v>
      </c>
      <c r="G75" t="s">
        <v>1039</v>
      </c>
      <c r="H75" s="126">
        <v>114800</v>
      </c>
      <c r="I75">
        <v>40200</v>
      </c>
      <c r="J75">
        <v>45950</v>
      </c>
      <c r="K75">
        <v>51700</v>
      </c>
      <c r="L75">
        <v>57400</v>
      </c>
      <c r="M75">
        <v>62000</v>
      </c>
      <c r="N75">
        <v>66600</v>
      </c>
      <c r="O75">
        <v>71200</v>
      </c>
      <c r="P75">
        <v>75800</v>
      </c>
      <c r="Q75">
        <v>24150</v>
      </c>
      <c r="R75">
        <v>27600</v>
      </c>
      <c r="S75">
        <v>31050</v>
      </c>
      <c r="T75">
        <v>34450</v>
      </c>
      <c r="U75">
        <v>37650</v>
      </c>
      <c r="V75">
        <v>43150</v>
      </c>
      <c r="W75">
        <v>48650</v>
      </c>
      <c r="X75">
        <v>54150</v>
      </c>
      <c r="Y75">
        <v>64300</v>
      </c>
      <c r="Z75">
        <v>73500</v>
      </c>
      <c r="AA75">
        <v>82700</v>
      </c>
      <c r="AB75">
        <v>91850</v>
      </c>
      <c r="AC75">
        <v>99200</v>
      </c>
      <c r="AD75">
        <v>106550</v>
      </c>
      <c r="AE75">
        <v>113900</v>
      </c>
      <c r="AF75">
        <v>121250</v>
      </c>
      <c r="AG75">
        <v>5360</v>
      </c>
      <c r="AH75" t="s">
        <v>80</v>
      </c>
      <c r="AI75" t="s">
        <v>1038</v>
      </c>
      <c r="AJ75">
        <v>1</v>
      </c>
    </row>
    <row r="76" spans="1:36" x14ac:dyDescent="0.3">
      <c r="A76" t="s">
        <v>81</v>
      </c>
      <c r="B76" t="s">
        <v>1042</v>
      </c>
      <c r="C76" t="s">
        <v>1090</v>
      </c>
      <c r="D76">
        <v>47</v>
      </c>
      <c r="E76">
        <v>149</v>
      </c>
      <c r="F76" t="s">
        <v>1040</v>
      </c>
      <c r="G76" t="s">
        <v>1039</v>
      </c>
      <c r="H76" s="126">
        <v>114800</v>
      </c>
      <c r="I76">
        <v>40200</v>
      </c>
      <c r="J76">
        <v>45950</v>
      </c>
      <c r="K76">
        <v>51700</v>
      </c>
      <c r="L76">
        <v>57400</v>
      </c>
      <c r="M76">
        <v>62000</v>
      </c>
      <c r="N76">
        <v>66600</v>
      </c>
      <c r="O76">
        <v>71200</v>
      </c>
      <c r="P76">
        <v>75800</v>
      </c>
      <c r="Q76">
        <v>24150</v>
      </c>
      <c r="R76">
        <v>27600</v>
      </c>
      <c r="S76">
        <v>31050</v>
      </c>
      <c r="T76">
        <v>34450</v>
      </c>
      <c r="U76">
        <v>37650</v>
      </c>
      <c r="V76">
        <v>43150</v>
      </c>
      <c r="W76">
        <v>48650</v>
      </c>
      <c r="X76">
        <v>54150</v>
      </c>
      <c r="Y76">
        <v>64300</v>
      </c>
      <c r="Z76">
        <v>73500</v>
      </c>
      <c r="AA76">
        <v>82700</v>
      </c>
      <c r="AB76">
        <v>91850</v>
      </c>
      <c r="AC76">
        <v>99200</v>
      </c>
      <c r="AD76">
        <v>106550</v>
      </c>
      <c r="AE76">
        <v>113900</v>
      </c>
      <c r="AF76">
        <v>121250</v>
      </c>
      <c r="AG76">
        <v>5360</v>
      </c>
      <c r="AH76" t="s">
        <v>81</v>
      </c>
      <c r="AI76" t="s">
        <v>1038</v>
      </c>
      <c r="AJ76">
        <v>1</v>
      </c>
    </row>
    <row r="77" spans="1:36" x14ac:dyDescent="0.3">
      <c r="A77" t="s">
        <v>82</v>
      </c>
      <c r="B77" t="s">
        <v>1042</v>
      </c>
      <c r="C77" t="s">
        <v>1089</v>
      </c>
      <c r="D77">
        <v>47</v>
      </c>
      <c r="E77">
        <v>151</v>
      </c>
      <c r="F77" t="s">
        <v>1088</v>
      </c>
      <c r="G77" t="s">
        <v>1087</v>
      </c>
      <c r="H77" s="126">
        <v>57700</v>
      </c>
      <c r="I77">
        <v>26250</v>
      </c>
      <c r="J77">
        <v>29950</v>
      </c>
      <c r="K77">
        <v>33750</v>
      </c>
      <c r="L77">
        <v>37450</v>
      </c>
      <c r="M77">
        <v>40450</v>
      </c>
      <c r="N77">
        <v>43450</v>
      </c>
      <c r="O77">
        <v>46450</v>
      </c>
      <c r="P77">
        <v>49450</v>
      </c>
      <c r="Q77">
        <v>15750</v>
      </c>
      <c r="R77">
        <v>21150</v>
      </c>
      <c r="S77">
        <v>26650</v>
      </c>
      <c r="T77">
        <v>32150</v>
      </c>
      <c r="U77">
        <v>37650</v>
      </c>
      <c r="V77">
        <v>43150</v>
      </c>
      <c r="W77">
        <v>46450</v>
      </c>
      <c r="X77">
        <v>49450</v>
      </c>
      <c r="Y77">
        <v>41950</v>
      </c>
      <c r="Z77">
        <v>47950</v>
      </c>
      <c r="AA77">
        <v>53950</v>
      </c>
      <c r="AB77">
        <v>59900</v>
      </c>
      <c r="AC77">
        <v>64700</v>
      </c>
      <c r="AD77">
        <v>69500</v>
      </c>
      <c r="AE77">
        <v>74300</v>
      </c>
      <c r="AF77">
        <v>79100</v>
      </c>
      <c r="AG77">
        <v>9999</v>
      </c>
      <c r="AH77" t="s">
        <v>82</v>
      </c>
      <c r="AI77" t="s">
        <v>1038</v>
      </c>
      <c r="AJ77">
        <v>0</v>
      </c>
    </row>
    <row r="78" spans="1:36" x14ac:dyDescent="0.3">
      <c r="A78" t="s">
        <v>83</v>
      </c>
      <c r="B78" t="s">
        <v>1042</v>
      </c>
      <c r="C78" t="s">
        <v>1086</v>
      </c>
      <c r="D78">
        <v>47</v>
      </c>
      <c r="E78">
        <v>153</v>
      </c>
      <c r="F78" t="s">
        <v>1085</v>
      </c>
      <c r="G78" t="s">
        <v>1084</v>
      </c>
      <c r="H78" s="126">
        <v>95600</v>
      </c>
      <c r="I78">
        <v>33450</v>
      </c>
      <c r="J78">
        <v>38200</v>
      </c>
      <c r="K78">
        <v>43000</v>
      </c>
      <c r="L78">
        <v>47750</v>
      </c>
      <c r="M78">
        <v>51600</v>
      </c>
      <c r="N78">
        <v>55400</v>
      </c>
      <c r="O78">
        <v>59250</v>
      </c>
      <c r="P78">
        <v>63050</v>
      </c>
      <c r="Q78">
        <v>20100</v>
      </c>
      <c r="R78">
        <v>22950</v>
      </c>
      <c r="S78">
        <v>26650</v>
      </c>
      <c r="T78">
        <v>32150</v>
      </c>
      <c r="U78">
        <v>37650</v>
      </c>
      <c r="V78">
        <v>43150</v>
      </c>
      <c r="W78">
        <v>48650</v>
      </c>
      <c r="X78">
        <v>54150</v>
      </c>
      <c r="Y78">
        <v>53500</v>
      </c>
      <c r="Z78">
        <v>61150</v>
      </c>
      <c r="AA78">
        <v>68800</v>
      </c>
      <c r="AB78">
        <v>76400</v>
      </c>
      <c r="AC78">
        <v>82550</v>
      </c>
      <c r="AD78">
        <v>88650</v>
      </c>
      <c r="AE78">
        <v>94750</v>
      </c>
      <c r="AF78">
        <v>100850</v>
      </c>
      <c r="AG78">
        <v>9999</v>
      </c>
      <c r="AH78" t="s">
        <v>83</v>
      </c>
      <c r="AI78" t="s">
        <v>1038</v>
      </c>
      <c r="AJ78">
        <v>1</v>
      </c>
    </row>
    <row r="79" spans="1:36" x14ac:dyDescent="0.3">
      <c r="A79" t="s">
        <v>84</v>
      </c>
      <c r="B79" t="s">
        <v>1042</v>
      </c>
      <c r="C79" t="s">
        <v>1083</v>
      </c>
      <c r="D79">
        <v>47</v>
      </c>
      <c r="E79">
        <v>155</v>
      </c>
      <c r="F79" t="s">
        <v>1082</v>
      </c>
      <c r="G79" t="s">
        <v>1081</v>
      </c>
      <c r="H79" s="126">
        <v>80000</v>
      </c>
      <c r="I79">
        <v>28000</v>
      </c>
      <c r="J79">
        <v>32000</v>
      </c>
      <c r="K79">
        <v>36000</v>
      </c>
      <c r="L79">
        <v>40000</v>
      </c>
      <c r="M79">
        <v>43200</v>
      </c>
      <c r="N79">
        <v>46400</v>
      </c>
      <c r="O79">
        <v>49600</v>
      </c>
      <c r="P79">
        <v>52800</v>
      </c>
      <c r="Q79">
        <v>16800</v>
      </c>
      <c r="R79">
        <v>21150</v>
      </c>
      <c r="S79">
        <v>26650</v>
      </c>
      <c r="T79">
        <v>32150</v>
      </c>
      <c r="U79">
        <v>37650</v>
      </c>
      <c r="V79">
        <v>43150</v>
      </c>
      <c r="W79">
        <v>48650</v>
      </c>
      <c r="X79">
        <v>52800</v>
      </c>
      <c r="Y79">
        <v>44800</v>
      </c>
      <c r="Z79">
        <v>51200</v>
      </c>
      <c r="AA79">
        <v>57600</v>
      </c>
      <c r="AB79">
        <v>64000</v>
      </c>
      <c r="AC79">
        <v>69150</v>
      </c>
      <c r="AD79">
        <v>74250</v>
      </c>
      <c r="AE79">
        <v>79400</v>
      </c>
      <c r="AF79">
        <v>84500</v>
      </c>
      <c r="AG79">
        <v>3840</v>
      </c>
      <c r="AH79" t="s">
        <v>84</v>
      </c>
      <c r="AI79" t="s">
        <v>1038</v>
      </c>
      <c r="AJ79">
        <v>0</v>
      </c>
    </row>
    <row r="80" spans="1:36" x14ac:dyDescent="0.3">
      <c r="A80" t="s">
        <v>85</v>
      </c>
      <c r="B80" t="s">
        <v>1042</v>
      </c>
      <c r="C80" t="s">
        <v>1080</v>
      </c>
      <c r="D80">
        <v>47</v>
      </c>
      <c r="E80">
        <v>157</v>
      </c>
      <c r="F80" t="s">
        <v>1068</v>
      </c>
      <c r="G80" t="s">
        <v>1067</v>
      </c>
      <c r="H80" s="126">
        <v>91100</v>
      </c>
      <c r="I80">
        <v>31900</v>
      </c>
      <c r="J80">
        <v>36450</v>
      </c>
      <c r="K80">
        <v>41000</v>
      </c>
      <c r="L80">
        <v>45550</v>
      </c>
      <c r="M80">
        <v>49200</v>
      </c>
      <c r="N80">
        <v>52850</v>
      </c>
      <c r="O80">
        <v>56500</v>
      </c>
      <c r="P80">
        <v>60150</v>
      </c>
      <c r="Q80">
        <v>19150</v>
      </c>
      <c r="R80">
        <v>21900</v>
      </c>
      <c r="S80">
        <v>26650</v>
      </c>
      <c r="T80">
        <v>32150</v>
      </c>
      <c r="U80">
        <v>37650</v>
      </c>
      <c r="V80">
        <v>43150</v>
      </c>
      <c r="W80">
        <v>48650</v>
      </c>
      <c r="X80">
        <v>54150</v>
      </c>
      <c r="Y80">
        <v>51050</v>
      </c>
      <c r="Z80">
        <v>58350</v>
      </c>
      <c r="AA80">
        <v>65650</v>
      </c>
      <c r="AB80">
        <v>72900</v>
      </c>
      <c r="AC80">
        <v>78750</v>
      </c>
      <c r="AD80">
        <v>84600</v>
      </c>
      <c r="AE80">
        <v>90400</v>
      </c>
      <c r="AF80">
        <v>96250</v>
      </c>
      <c r="AG80">
        <v>4920</v>
      </c>
      <c r="AH80" t="s">
        <v>85</v>
      </c>
      <c r="AI80" t="s">
        <v>1038</v>
      </c>
      <c r="AJ80">
        <v>1</v>
      </c>
    </row>
    <row r="81" spans="1:36" x14ac:dyDescent="0.3">
      <c r="A81" t="s">
        <v>86</v>
      </c>
      <c r="B81" t="s">
        <v>1042</v>
      </c>
      <c r="C81" t="s">
        <v>1079</v>
      </c>
      <c r="D81">
        <v>47</v>
      </c>
      <c r="E81">
        <v>159</v>
      </c>
      <c r="F81" t="s">
        <v>1078</v>
      </c>
      <c r="G81" t="s">
        <v>1077</v>
      </c>
      <c r="H81" s="126">
        <v>85200</v>
      </c>
      <c r="I81">
        <v>29150</v>
      </c>
      <c r="J81">
        <v>33300</v>
      </c>
      <c r="K81">
        <v>37450</v>
      </c>
      <c r="L81">
        <v>41600</v>
      </c>
      <c r="M81">
        <v>44900</v>
      </c>
      <c r="N81">
        <v>48250</v>
      </c>
      <c r="O81">
        <v>51600</v>
      </c>
      <c r="P81">
        <v>54900</v>
      </c>
      <c r="Q81">
        <v>17500</v>
      </c>
      <c r="R81">
        <v>21150</v>
      </c>
      <c r="S81">
        <v>26650</v>
      </c>
      <c r="T81">
        <v>32150</v>
      </c>
      <c r="U81">
        <v>37650</v>
      </c>
      <c r="V81">
        <v>43150</v>
      </c>
      <c r="W81">
        <v>48650</v>
      </c>
      <c r="X81">
        <v>54150</v>
      </c>
      <c r="Y81">
        <v>46600</v>
      </c>
      <c r="Z81">
        <v>53250</v>
      </c>
      <c r="AA81">
        <v>59900</v>
      </c>
      <c r="AB81">
        <v>66550</v>
      </c>
      <c r="AC81">
        <v>71900</v>
      </c>
      <c r="AD81">
        <v>77200</v>
      </c>
      <c r="AE81">
        <v>82550</v>
      </c>
      <c r="AF81">
        <v>87850</v>
      </c>
      <c r="AG81">
        <v>9999</v>
      </c>
      <c r="AH81" t="s">
        <v>86</v>
      </c>
      <c r="AI81" t="s">
        <v>1038</v>
      </c>
      <c r="AJ81">
        <v>1</v>
      </c>
    </row>
    <row r="82" spans="1:36" x14ac:dyDescent="0.3">
      <c r="A82" t="s">
        <v>87</v>
      </c>
      <c r="B82" t="s">
        <v>1042</v>
      </c>
      <c r="C82" t="s">
        <v>1076</v>
      </c>
      <c r="D82">
        <v>47</v>
      </c>
      <c r="E82">
        <v>161</v>
      </c>
      <c r="F82" t="s">
        <v>1075</v>
      </c>
      <c r="G82" t="s">
        <v>1074</v>
      </c>
      <c r="H82" s="126">
        <v>88800</v>
      </c>
      <c r="I82">
        <v>28700</v>
      </c>
      <c r="J82">
        <v>32850</v>
      </c>
      <c r="K82">
        <v>36950</v>
      </c>
      <c r="L82">
        <v>41050</v>
      </c>
      <c r="M82">
        <v>44300</v>
      </c>
      <c r="N82">
        <v>47650</v>
      </c>
      <c r="O82">
        <v>50950</v>
      </c>
      <c r="P82">
        <v>54200</v>
      </c>
      <c r="Q82">
        <v>17300</v>
      </c>
      <c r="R82">
        <v>21150</v>
      </c>
      <c r="S82">
        <v>26650</v>
      </c>
      <c r="T82">
        <v>32150</v>
      </c>
      <c r="U82">
        <v>37650</v>
      </c>
      <c r="V82">
        <v>43150</v>
      </c>
      <c r="W82">
        <v>48650</v>
      </c>
      <c r="X82">
        <v>54150</v>
      </c>
      <c r="Y82">
        <v>46000</v>
      </c>
      <c r="Z82">
        <v>52600</v>
      </c>
      <c r="AA82">
        <v>59150</v>
      </c>
      <c r="AB82">
        <v>65700</v>
      </c>
      <c r="AC82">
        <v>71000</v>
      </c>
      <c r="AD82">
        <v>76250</v>
      </c>
      <c r="AE82">
        <v>81500</v>
      </c>
      <c r="AF82">
        <v>86750</v>
      </c>
      <c r="AG82">
        <v>9999</v>
      </c>
      <c r="AH82" t="s">
        <v>87</v>
      </c>
      <c r="AI82" t="s">
        <v>1038</v>
      </c>
      <c r="AJ82">
        <v>0</v>
      </c>
    </row>
    <row r="83" spans="1:36" x14ac:dyDescent="0.3">
      <c r="A83" t="s">
        <v>88</v>
      </c>
      <c r="B83" t="s">
        <v>1042</v>
      </c>
      <c r="C83" t="s">
        <v>1073</v>
      </c>
      <c r="D83">
        <v>47</v>
      </c>
      <c r="E83">
        <v>163</v>
      </c>
      <c r="F83" t="s">
        <v>1072</v>
      </c>
      <c r="G83" t="s">
        <v>1071</v>
      </c>
      <c r="H83" s="126">
        <v>79000</v>
      </c>
      <c r="I83">
        <v>26850</v>
      </c>
      <c r="J83">
        <v>30700</v>
      </c>
      <c r="K83">
        <v>34550</v>
      </c>
      <c r="L83">
        <v>38350</v>
      </c>
      <c r="M83">
        <v>41450</v>
      </c>
      <c r="N83">
        <v>44500</v>
      </c>
      <c r="O83">
        <v>47600</v>
      </c>
      <c r="P83">
        <v>50650</v>
      </c>
      <c r="Q83">
        <v>16100</v>
      </c>
      <c r="R83">
        <v>21150</v>
      </c>
      <c r="S83">
        <v>26650</v>
      </c>
      <c r="T83">
        <v>32150</v>
      </c>
      <c r="U83">
        <v>37650</v>
      </c>
      <c r="V83">
        <v>43150</v>
      </c>
      <c r="W83">
        <v>47600</v>
      </c>
      <c r="X83">
        <v>50650</v>
      </c>
      <c r="Y83">
        <v>42950</v>
      </c>
      <c r="Z83">
        <v>49100</v>
      </c>
      <c r="AA83">
        <v>55250</v>
      </c>
      <c r="AB83">
        <v>61350</v>
      </c>
      <c r="AC83">
        <v>66300</v>
      </c>
      <c r="AD83">
        <v>71200</v>
      </c>
      <c r="AE83">
        <v>76100</v>
      </c>
      <c r="AF83">
        <v>81000</v>
      </c>
      <c r="AG83">
        <v>3660</v>
      </c>
      <c r="AH83" t="s">
        <v>88</v>
      </c>
      <c r="AI83" t="s">
        <v>1038</v>
      </c>
      <c r="AJ83">
        <v>1</v>
      </c>
    </row>
    <row r="84" spans="1:36" x14ac:dyDescent="0.3">
      <c r="A84" t="s">
        <v>89</v>
      </c>
      <c r="B84" t="s">
        <v>1042</v>
      </c>
      <c r="C84" t="s">
        <v>1070</v>
      </c>
      <c r="D84">
        <v>47</v>
      </c>
      <c r="E84">
        <v>165</v>
      </c>
      <c r="F84" t="s">
        <v>1040</v>
      </c>
      <c r="G84" t="s">
        <v>1039</v>
      </c>
      <c r="H84" s="126">
        <v>114800</v>
      </c>
      <c r="I84">
        <v>40200</v>
      </c>
      <c r="J84">
        <v>45950</v>
      </c>
      <c r="K84">
        <v>51700</v>
      </c>
      <c r="L84">
        <v>57400</v>
      </c>
      <c r="M84">
        <v>62000</v>
      </c>
      <c r="N84">
        <v>66600</v>
      </c>
      <c r="O84">
        <v>71200</v>
      </c>
      <c r="P84">
        <v>75800</v>
      </c>
      <c r="Q84">
        <v>24150</v>
      </c>
      <c r="R84">
        <v>27600</v>
      </c>
      <c r="S84">
        <v>31050</v>
      </c>
      <c r="T84">
        <v>34450</v>
      </c>
      <c r="U84">
        <v>37650</v>
      </c>
      <c r="V84">
        <v>43150</v>
      </c>
      <c r="W84">
        <v>48650</v>
      </c>
      <c r="X84">
        <v>54150</v>
      </c>
      <c r="Y84">
        <v>64300</v>
      </c>
      <c r="Z84">
        <v>73500</v>
      </c>
      <c r="AA84">
        <v>82700</v>
      </c>
      <c r="AB84">
        <v>91850</v>
      </c>
      <c r="AC84">
        <v>99200</v>
      </c>
      <c r="AD84">
        <v>106550</v>
      </c>
      <c r="AE84">
        <v>113900</v>
      </c>
      <c r="AF84">
        <v>121250</v>
      </c>
      <c r="AG84">
        <v>5360</v>
      </c>
      <c r="AH84" t="s">
        <v>89</v>
      </c>
      <c r="AI84" t="s">
        <v>1038</v>
      </c>
      <c r="AJ84">
        <v>1</v>
      </c>
    </row>
    <row r="85" spans="1:36" x14ac:dyDescent="0.3">
      <c r="A85" t="s">
        <v>90</v>
      </c>
      <c r="B85" t="s">
        <v>1042</v>
      </c>
      <c r="C85" t="s">
        <v>1069</v>
      </c>
      <c r="D85">
        <v>47</v>
      </c>
      <c r="E85">
        <v>167</v>
      </c>
      <c r="F85" t="s">
        <v>1068</v>
      </c>
      <c r="G85" t="s">
        <v>1067</v>
      </c>
      <c r="H85" s="126">
        <v>91100</v>
      </c>
      <c r="I85">
        <v>31900</v>
      </c>
      <c r="J85">
        <v>36450</v>
      </c>
      <c r="K85">
        <v>41000</v>
      </c>
      <c r="L85">
        <v>45550</v>
      </c>
      <c r="M85">
        <v>49200</v>
      </c>
      <c r="N85">
        <v>52850</v>
      </c>
      <c r="O85">
        <v>56500</v>
      </c>
      <c r="P85">
        <v>60150</v>
      </c>
      <c r="Q85">
        <v>19150</v>
      </c>
      <c r="R85">
        <v>21900</v>
      </c>
      <c r="S85">
        <v>26650</v>
      </c>
      <c r="T85">
        <v>32150</v>
      </c>
      <c r="U85">
        <v>37650</v>
      </c>
      <c r="V85">
        <v>43150</v>
      </c>
      <c r="W85">
        <v>48650</v>
      </c>
      <c r="X85">
        <v>54150</v>
      </c>
      <c r="Y85">
        <v>51050</v>
      </c>
      <c r="Z85">
        <v>58350</v>
      </c>
      <c r="AA85">
        <v>65650</v>
      </c>
      <c r="AB85">
        <v>72900</v>
      </c>
      <c r="AC85">
        <v>78750</v>
      </c>
      <c r="AD85">
        <v>84600</v>
      </c>
      <c r="AE85">
        <v>90400</v>
      </c>
      <c r="AF85">
        <v>96250</v>
      </c>
      <c r="AG85">
        <v>4920</v>
      </c>
      <c r="AH85" t="s">
        <v>90</v>
      </c>
      <c r="AI85" t="s">
        <v>1038</v>
      </c>
      <c r="AJ85">
        <v>1</v>
      </c>
    </row>
    <row r="86" spans="1:36" x14ac:dyDescent="0.3">
      <c r="A86" t="s">
        <v>91</v>
      </c>
      <c r="B86" t="s">
        <v>1042</v>
      </c>
      <c r="C86" t="s">
        <v>1066</v>
      </c>
      <c r="D86">
        <v>47</v>
      </c>
      <c r="E86">
        <v>169</v>
      </c>
      <c r="F86" t="s">
        <v>1040</v>
      </c>
      <c r="G86" t="s">
        <v>1039</v>
      </c>
      <c r="H86" s="126">
        <v>114800</v>
      </c>
      <c r="I86">
        <v>40200</v>
      </c>
      <c r="J86">
        <v>45950</v>
      </c>
      <c r="K86">
        <v>51700</v>
      </c>
      <c r="L86">
        <v>57400</v>
      </c>
      <c r="M86">
        <v>62000</v>
      </c>
      <c r="N86">
        <v>66600</v>
      </c>
      <c r="O86">
        <v>71200</v>
      </c>
      <c r="P86">
        <v>75800</v>
      </c>
      <c r="Q86">
        <v>24150</v>
      </c>
      <c r="R86">
        <v>27600</v>
      </c>
      <c r="S86">
        <v>31050</v>
      </c>
      <c r="T86">
        <v>34450</v>
      </c>
      <c r="U86">
        <v>37650</v>
      </c>
      <c r="V86">
        <v>43150</v>
      </c>
      <c r="W86">
        <v>48650</v>
      </c>
      <c r="X86">
        <v>54150</v>
      </c>
      <c r="Y86">
        <v>64300</v>
      </c>
      <c r="Z86">
        <v>73500</v>
      </c>
      <c r="AA86">
        <v>82700</v>
      </c>
      <c r="AB86">
        <v>91850</v>
      </c>
      <c r="AC86">
        <v>99200</v>
      </c>
      <c r="AD86">
        <v>106550</v>
      </c>
      <c r="AE86">
        <v>113900</v>
      </c>
      <c r="AF86">
        <v>121250</v>
      </c>
      <c r="AG86">
        <v>9999</v>
      </c>
      <c r="AH86" t="s">
        <v>91</v>
      </c>
      <c r="AI86" t="s">
        <v>1038</v>
      </c>
      <c r="AJ86">
        <v>1</v>
      </c>
    </row>
    <row r="87" spans="1:36" x14ac:dyDescent="0.3">
      <c r="A87" t="s">
        <v>92</v>
      </c>
      <c r="B87" t="s">
        <v>1042</v>
      </c>
      <c r="C87" t="s">
        <v>1065</v>
      </c>
      <c r="D87">
        <v>47</v>
      </c>
      <c r="E87">
        <v>171</v>
      </c>
      <c r="F87" t="s">
        <v>1054</v>
      </c>
      <c r="G87" t="s">
        <v>1053</v>
      </c>
      <c r="H87" s="126">
        <v>84800</v>
      </c>
      <c r="I87">
        <v>29700</v>
      </c>
      <c r="J87">
        <v>33950</v>
      </c>
      <c r="K87">
        <v>38200</v>
      </c>
      <c r="L87">
        <v>42400</v>
      </c>
      <c r="M87">
        <v>45800</v>
      </c>
      <c r="N87">
        <v>49200</v>
      </c>
      <c r="O87">
        <v>52600</v>
      </c>
      <c r="P87">
        <v>56000</v>
      </c>
      <c r="Q87">
        <v>17850</v>
      </c>
      <c r="R87">
        <v>21150</v>
      </c>
      <c r="S87">
        <v>26650</v>
      </c>
      <c r="T87">
        <v>32150</v>
      </c>
      <c r="U87">
        <v>37650</v>
      </c>
      <c r="V87">
        <v>43150</v>
      </c>
      <c r="W87">
        <v>48650</v>
      </c>
      <c r="X87">
        <v>54150</v>
      </c>
      <c r="Y87">
        <v>47500</v>
      </c>
      <c r="Z87">
        <v>54300</v>
      </c>
      <c r="AA87">
        <v>61100</v>
      </c>
      <c r="AB87">
        <v>67850</v>
      </c>
      <c r="AC87">
        <v>73300</v>
      </c>
      <c r="AD87">
        <v>78750</v>
      </c>
      <c r="AE87">
        <v>84150</v>
      </c>
      <c r="AF87">
        <v>89600</v>
      </c>
      <c r="AG87">
        <v>3660</v>
      </c>
      <c r="AH87" t="s">
        <v>92</v>
      </c>
      <c r="AI87" t="s">
        <v>1038</v>
      </c>
      <c r="AJ87">
        <v>1</v>
      </c>
    </row>
    <row r="88" spans="1:36" x14ac:dyDescent="0.3">
      <c r="A88" t="s">
        <v>93</v>
      </c>
      <c r="B88" t="s">
        <v>1042</v>
      </c>
      <c r="C88" t="s">
        <v>1064</v>
      </c>
      <c r="D88">
        <v>47</v>
      </c>
      <c r="E88">
        <v>173</v>
      </c>
      <c r="F88" t="s">
        <v>1063</v>
      </c>
      <c r="G88" t="s">
        <v>1062</v>
      </c>
      <c r="H88" s="126">
        <v>101700</v>
      </c>
      <c r="I88">
        <v>34750</v>
      </c>
      <c r="J88">
        <v>39750</v>
      </c>
      <c r="K88">
        <v>44700</v>
      </c>
      <c r="L88">
        <v>49700</v>
      </c>
      <c r="M88">
        <v>53650</v>
      </c>
      <c r="N88">
        <v>57650</v>
      </c>
      <c r="O88">
        <v>61650</v>
      </c>
      <c r="P88">
        <v>65600</v>
      </c>
      <c r="Q88">
        <v>20900</v>
      </c>
      <c r="R88">
        <v>23850</v>
      </c>
      <c r="S88">
        <v>26850</v>
      </c>
      <c r="T88">
        <v>32150</v>
      </c>
      <c r="U88">
        <v>37650</v>
      </c>
      <c r="V88">
        <v>43150</v>
      </c>
      <c r="W88">
        <v>48650</v>
      </c>
      <c r="X88">
        <v>54150</v>
      </c>
      <c r="Y88">
        <v>55650</v>
      </c>
      <c r="Z88">
        <v>63600</v>
      </c>
      <c r="AA88">
        <v>71550</v>
      </c>
      <c r="AB88">
        <v>79500</v>
      </c>
      <c r="AC88">
        <v>85900</v>
      </c>
      <c r="AD88">
        <v>92250</v>
      </c>
      <c r="AE88">
        <v>98600</v>
      </c>
      <c r="AF88">
        <v>104950</v>
      </c>
      <c r="AG88">
        <v>3840</v>
      </c>
      <c r="AH88" t="s">
        <v>93</v>
      </c>
      <c r="AI88" t="s">
        <v>1038</v>
      </c>
      <c r="AJ88">
        <v>1</v>
      </c>
    </row>
    <row r="89" spans="1:36" x14ac:dyDescent="0.3">
      <c r="A89" t="s">
        <v>94</v>
      </c>
      <c r="B89" t="s">
        <v>1042</v>
      </c>
      <c r="C89" t="s">
        <v>1061</v>
      </c>
      <c r="D89">
        <v>47</v>
      </c>
      <c r="E89">
        <v>175</v>
      </c>
      <c r="F89" t="s">
        <v>1060</v>
      </c>
      <c r="G89" t="s">
        <v>1059</v>
      </c>
      <c r="H89" s="126">
        <v>74800</v>
      </c>
      <c r="I89">
        <v>26250</v>
      </c>
      <c r="J89">
        <v>29950</v>
      </c>
      <c r="K89">
        <v>33750</v>
      </c>
      <c r="L89">
        <v>37450</v>
      </c>
      <c r="M89">
        <v>40450</v>
      </c>
      <c r="N89">
        <v>43450</v>
      </c>
      <c r="O89">
        <v>46450</v>
      </c>
      <c r="P89">
        <v>49450</v>
      </c>
      <c r="Q89">
        <v>15750</v>
      </c>
      <c r="R89">
        <v>21150</v>
      </c>
      <c r="S89">
        <v>26650</v>
      </c>
      <c r="T89">
        <v>32150</v>
      </c>
      <c r="U89">
        <v>37650</v>
      </c>
      <c r="V89">
        <v>43150</v>
      </c>
      <c r="W89">
        <v>46450</v>
      </c>
      <c r="X89">
        <v>49450</v>
      </c>
      <c r="Y89">
        <v>41950</v>
      </c>
      <c r="Z89">
        <v>47950</v>
      </c>
      <c r="AA89">
        <v>53950</v>
      </c>
      <c r="AB89">
        <v>59900</v>
      </c>
      <c r="AC89">
        <v>64700</v>
      </c>
      <c r="AD89">
        <v>69500</v>
      </c>
      <c r="AE89">
        <v>74300</v>
      </c>
      <c r="AF89">
        <v>79100</v>
      </c>
      <c r="AG89">
        <v>9999</v>
      </c>
      <c r="AH89" t="s">
        <v>94</v>
      </c>
      <c r="AI89" t="s">
        <v>1038</v>
      </c>
      <c r="AJ89">
        <v>0</v>
      </c>
    </row>
    <row r="90" spans="1:36" x14ac:dyDescent="0.3">
      <c r="A90" t="s">
        <v>95</v>
      </c>
      <c r="B90" t="s">
        <v>1042</v>
      </c>
      <c r="C90" t="s">
        <v>1058</v>
      </c>
      <c r="D90">
        <v>47</v>
      </c>
      <c r="E90">
        <v>177</v>
      </c>
      <c r="F90" t="s">
        <v>1057</v>
      </c>
      <c r="G90" t="s">
        <v>1056</v>
      </c>
      <c r="H90" s="126">
        <v>70200</v>
      </c>
      <c r="I90">
        <v>26250</v>
      </c>
      <c r="J90">
        <v>29950</v>
      </c>
      <c r="K90">
        <v>33750</v>
      </c>
      <c r="L90">
        <v>37450</v>
      </c>
      <c r="M90">
        <v>40450</v>
      </c>
      <c r="N90">
        <v>43450</v>
      </c>
      <c r="O90">
        <v>46450</v>
      </c>
      <c r="P90">
        <v>49450</v>
      </c>
      <c r="Q90">
        <v>15750</v>
      </c>
      <c r="R90">
        <v>21150</v>
      </c>
      <c r="S90">
        <v>26650</v>
      </c>
      <c r="T90">
        <v>32150</v>
      </c>
      <c r="U90">
        <v>37650</v>
      </c>
      <c r="V90">
        <v>43150</v>
      </c>
      <c r="W90">
        <v>46450</v>
      </c>
      <c r="X90">
        <v>49450</v>
      </c>
      <c r="Y90">
        <v>41950</v>
      </c>
      <c r="Z90">
        <v>47950</v>
      </c>
      <c r="AA90">
        <v>53950</v>
      </c>
      <c r="AB90">
        <v>59900</v>
      </c>
      <c r="AC90">
        <v>64700</v>
      </c>
      <c r="AD90">
        <v>69500</v>
      </c>
      <c r="AE90">
        <v>74300</v>
      </c>
      <c r="AF90">
        <v>79100</v>
      </c>
      <c r="AG90">
        <v>9999</v>
      </c>
      <c r="AH90" t="s">
        <v>95</v>
      </c>
      <c r="AI90" t="s">
        <v>1038</v>
      </c>
      <c r="AJ90">
        <v>0</v>
      </c>
    </row>
    <row r="91" spans="1:36" x14ac:dyDescent="0.3">
      <c r="A91" t="s">
        <v>96</v>
      </c>
      <c r="B91" t="s">
        <v>1042</v>
      </c>
      <c r="C91" t="s">
        <v>1055</v>
      </c>
      <c r="D91">
        <v>47</v>
      </c>
      <c r="E91">
        <v>179</v>
      </c>
      <c r="F91" t="s">
        <v>1054</v>
      </c>
      <c r="G91" t="s">
        <v>1053</v>
      </c>
      <c r="H91" s="126">
        <v>84800</v>
      </c>
      <c r="I91">
        <v>29700</v>
      </c>
      <c r="J91">
        <v>33950</v>
      </c>
      <c r="K91">
        <v>38200</v>
      </c>
      <c r="L91">
        <v>42400</v>
      </c>
      <c r="M91">
        <v>45800</v>
      </c>
      <c r="N91">
        <v>49200</v>
      </c>
      <c r="O91">
        <v>52600</v>
      </c>
      <c r="P91">
        <v>56000</v>
      </c>
      <c r="Q91">
        <v>17850</v>
      </c>
      <c r="R91">
        <v>21150</v>
      </c>
      <c r="S91">
        <v>26650</v>
      </c>
      <c r="T91">
        <v>32150</v>
      </c>
      <c r="U91">
        <v>37650</v>
      </c>
      <c r="V91">
        <v>43150</v>
      </c>
      <c r="W91">
        <v>48650</v>
      </c>
      <c r="X91">
        <v>54150</v>
      </c>
      <c r="Y91">
        <v>47500</v>
      </c>
      <c r="Z91">
        <v>54300</v>
      </c>
      <c r="AA91">
        <v>61100</v>
      </c>
      <c r="AB91">
        <v>67850</v>
      </c>
      <c r="AC91">
        <v>73300</v>
      </c>
      <c r="AD91">
        <v>78750</v>
      </c>
      <c r="AE91">
        <v>84150</v>
      </c>
      <c r="AF91">
        <v>89600</v>
      </c>
      <c r="AG91">
        <v>3660</v>
      </c>
      <c r="AH91" t="s">
        <v>96</v>
      </c>
      <c r="AI91" t="s">
        <v>1038</v>
      </c>
      <c r="AJ91">
        <v>1</v>
      </c>
    </row>
    <row r="92" spans="1:36" x14ac:dyDescent="0.3">
      <c r="A92" t="s">
        <v>97</v>
      </c>
      <c r="B92" t="s">
        <v>1042</v>
      </c>
      <c r="C92" t="s">
        <v>1052</v>
      </c>
      <c r="D92">
        <v>47</v>
      </c>
      <c r="E92">
        <v>181</v>
      </c>
      <c r="F92" t="s">
        <v>1051</v>
      </c>
      <c r="G92" t="s">
        <v>1050</v>
      </c>
      <c r="H92" s="126">
        <v>74300</v>
      </c>
      <c r="I92">
        <v>26250</v>
      </c>
      <c r="J92">
        <v>29950</v>
      </c>
      <c r="K92">
        <v>33750</v>
      </c>
      <c r="L92">
        <v>37450</v>
      </c>
      <c r="M92">
        <v>40450</v>
      </c>
      <c r="N92">
        <v>43450</v>
      </c>
      <c r="O92">
        <v>46450</v>
      </c>
      <c r="P92">
        <v>49450</v>
      </c>
      <c r="Q92">
        <v>15750</v>
      </c>
      <c r="R92">
        <v>21150</v>
      </c>
      <c r="S92">
        <v>26650</v>
      </c>
      <c r="T92">
        <v>32150</v>
      </c>
      <c r="U92">
        <v>37650</v>
      </c>
      <c r="V92">
        <v>43150</v>
      </c>
      <c r="W92">
        <v>46450</v>
      </c>
      <c r="X92">
        <v>49450</v>
      </c>
      <c r="Y92">
        <v>41950</v>
      </c>
      <c r="Z92">
        <v>47950</v>
      </c>
      <c r="AA92">
        <v>53950</v>
      </c>
      <c r="AB92">
        <v>59900</v>
      </c>
      <c r="AC92">
        <v>64700</v>
      </c>
      <c r="AD92">
        <v>69500</v>
      </c>
      <c r="AE92">
        <v>74300</v>
      </c>
      <c r="AF92">
        <v>79100</v>
      </c>
      <c r="AG92">
        <v>9999</v>
      </c>
      <c r="AH92" t="s">
        <v>97</v>
      </c>
      <c r="AI92" t="s">
        <v>1038</v>
      </c>
      <c r="AJ92">
        <v>0</v>
      </c>
    </row>
    <row r="93" spans="1:36" x14ac:dyDescent="0.3">
      <c r="A93" t="s">
        <v>98</v>
      </c>
      <c r="B93" t="s">
        <v>1042</v>
      </c>
      <c r="C93" t="s">
        <v>1049</v>
      </c>
      <c r="D93">
        <v>47</v>
      </c>
      <c r="E93">
        <v>183</v>
      </c>
      <c r="F93" t="s">
        <v>1048</v>
      </c>
      <c r="G93" t="s">
        <v>1047</v>
      </c>
      <c r="H93" s="126">
        <v>71300</v>
      </c>
      <c r="I93">
        <v>26450</v>
      </c>
      <c r="J93">
        <v>30200</v>
      </c>
      <c r="K93">
        <v>34000</v>
      </c>
      <c r="L93">
        <v>37750</v>
      </c>
      <c r="M93">
        <v>40800</v>
      </c>
      <c r="N93">
        <v>43800</v>
      </c>
      <c r="O93">
        <v>46850</v>
      </c>
      <c r="P93">
        <v>49850</v>
      </c>
      <c r="Q93">
        <v>15900</v>
      </c>
      <c r="R93">
        <v>21150</v>
      </c>
      <c r="S93">
        <v>26650</v>
      </c>
      <c r="T93">
        <v>32150</v>
      </c>
      <c r="U93">
        <v>37650</v>
      </c>
      <c r="V93">
        <v>43150</v>
      </c>
      <c r="W93">
        <v>46850</v>
      </c>
      <c r="X93">
        <v>49850</v>
      </c>
      <c r="Y93">
        <v>42300</v>
      </c>
      <c r="Z93">
        <v>48350</v>
      </c>
      <c r="AA93">
        <v>54400</v>
      </c>
      <c r="AB93">
        <v>60400</v>
      </c>
      <c r="AC93">
        <v>65250</v>
      </c>
      <c r="AD93">
        <v>70100</v>
      </c>
      <c r="AE93">
        <v>74900</v>
      </c>
      <c r="AF93">
        <v>79750</v>
      </c>
      <c r="AG93">
        <v>9999</v>
      </c>
      <c r="AH93" t="s">
        <v>98</v>
      </c>
      <c r="AI93" t="s">
        <v>1038</v>
      </c>
      <c r="AJ93">
        <v>0</v>
      </c>
    </row>
    <row r="94" spans="1:36" x14ac:dyDescent="0.3">
      <c r="A94" t="s">
        <v>99</v>
      </c>
      <c r="B94" t="s">
        <v>1042</v>
      </c>
      <c r="C94" t="s">
        <v>1046</v>
      </c>
      <c r="D94">
        <v>47</v>
      </c>
      <c r="E94">
        <v>185</v>
      </c>
      <c r="F94" t="s">
        <v>1045</v>
      </c>
      <c r="G94" t="s">
        <v>1044</v>
      </c>
      <c r="H94" s="126">
        <v>73600</v>
      </c>
      <c r="I94">
        <v>26250</v>
      </c>
      <c r="J94">
        <v>29950</v>
      </c>
      <c r="K94">
        <v>33750</v>
      </c>
      <c r="L94">
        <v>37450</v>
      </c>
      <c r="M94">
        <v>40450</v>
      </c>
      <c r="N94">
        <v>43450</v>
      </c>
      <c r="O94">
        <v>46450</v>
      </c>
      <c r="P94">
        <v>49450</v>
      </c>
      <c r="Q94">
        <v>15750</v>
      </c>
      <c r="R94">
        <v>21150</v>
      </c>
      <c r="S94">
        <v>26650</v>
      </c>
      <c r="T94">
        <v>32150</v>
      </c>
      <c r="U94">
        <v>37650</v>
      </c>
      <c r="V94">
        <v>43150</v>
      </c>
      <c r="W94">
        <v>46450</v>
      </c>
      <c r="X94">
        <v>49450</v>
      </c>
      <c r="Y94">
        <v>41950</v>
      </c>
      <c r="Z94">
        <v>47950</v>
      </c>
      <c r="AA94">
        <v>53950</v>
      </c>
      <c r="AB94">
        <v>59900</v>
      </c>
      <c r="AC94">
        <v>64700</v>
      </c>
      <c r="AD94">
        <v>69500</v>
      </c>
      <c r="AE94">
        <v>74300</v>
      </c>
      <c r="AF94">
        <v>79100</v>
      </c>
      <c r="AG94">
        <v>9999</v>
      </c>
      <c r="AH94" t="s">
        <v>99</v>
      </c>
      <c r="AI94" t="s">
        <v>1038</v>
      </c>
      <c r="AJ94">
        <v>0</v>
      </c>
    </row>
    <row r="95" spans="1:36" x14ac:dyDescent="0.3">
      <c r="A95" t="s">
        <v>100</v>
      </c>
      <c r="B95" t="s">
        <v>1042</v>
      </c>
      <c r="C95" t="s">
        <v>1043</v>
      </c>
      <c r="D95">
        <v>47</v>
      </c>
      <c r="E95">
        <v>187</v>
      </c>
      <c r="F95" t="s">
        <v>1040</v>
      </c>
      <c r="G95" t="s">
        <v>1039</v>
      </c>
      <c r="H95" s="126">
        <v>114800</v>
      </c>
      <c r="I95">
        <v>40200</v>
      </c>
      <c r="J95">
        <v>45950</v>
      </c>
      <c r="K95">
        <v>51700</v>
      </c>
      <c r="L95">
        <v>57400</v>
      </c>
      <c r="M95">
        <v>62000</v>
      </c>
      <c r="N95">
        <v>66600</v>
      </c>
      <c r="O95">
        <v>71200</v>
      </c>
      <c r="P95">
        <v>75800</v>
      </c>
      <c r="Q95">
        <v>24150</v>
      </c>
      <c r="R95">
        <v>27600</v>
      </c>
      <c r="S95">
        <v>31050</v>
      </c>
      <c r="T95">
        <v>34450</v>
      </c>
      <c r="U95">
        <v>37650</v>
      </c>
      <c r="V95">
        <v>43150</v>
      </c>
      <c r="W95">
        <v>48650</v>
      </c>
      <c r="X95">
        <v>54150</v>
      </c>
      <c r="Y95">
        <v>64300</v>
      </c>
      <c r="Z95">
        <v>73500</v>
      </c>
      <c r="AA95">
        <v>82700</v>
      </c>
      <c r="AB95">
        <v>91850</v>
      </c>
      <c r="AC95">
        <v>99200</v>
      </c>
      <c r="AD95">
        <v>106550</v>
      </c>
      <c r="AE95">
        <v>113900</v>
      </c>
      <c r="AF95">
        <v>121250</v>
      </c>
      <c r="AG95">
        <v>5360</v>
      </c>
      <c r="AH95" t="s">
        <v>100</v>
      </c>
      <c r="AI95" t="s">
        <v>1038</v>
      </c>
      <c r="AJ95">
        <v>1</v>
      </c>
    </row>
    <row r="96" spans="1:36" x14ac:dyDescent="0.3">
      <c r="A96" t="s">
        <v>101</v>
      </c>
      <c r="B96" t="s">
        <v>1042</v>
      </c>
      <c r="C96" t="s">
        <v>1041</v>
      </c>
      <c r="D96">
        <v>47</v>
      </c>
      <c r="E96">
        <v>189</v>
      </c>
      <c r="F96" t="s">
        <v>1040</v>
      </c>
      <c r="G96" t="s">
        <v>1039</v>
      </c>
      <c r="H96" s="126">
        <v>114800</v>
      </c>
      <c r="I96">
        <v>40200</v>
      </c>
      <c r="J96">
        <v>45950</v>
      </c>
      <c r="K96">
        <v>51700</v>
      </c>
      <c r="L96">
        <v>57400</v>
      </c>
      <c r="M96">
        <v>62000</v>
      </c>
      <c r="N96">
        <v>66600</v>
      </c>
      <c r="O96">
        <v>71200</v>
      </c>
      <c r="P96">
        <v>75800</v>
      </c>
      <c r="Q96">
        <v>24150</v>
      </c>
      <c r="R96">
        <v>27600</v>
      </c>
      <c r="S96">
        <v>31050</v>
      </c>
      <c r="T96">
        <v>34450</v>
      </c>
      <c r="U96">
        <v>37650</v>
      </c>
      <c r="V96">
        <v>43150</v>
      </c>
      <c r="W96">
        <v>48650</v>
      </c>
      <c r="X96">
        <v>54150</v>
      </c>
      <c r="Y96">
        <v>64300</v>
      </c>
      <c r="Z96">
        <v>73500</v>
      </c>
      <c r="AA96">
        <v>82700</v>
      </c>
      <c r="AB96">
        <v>91850</v>
      </c>
      <c r="AC96">
        <v>99200</v>
      </c>
      <c r="AD96">
        <v>106550</v>
      </c>
      <c r="AE96">
        <v>113900</v>
      </c>
      <c r="AF96">
        <v>121250</v>
      </c>
      <c r="AG96">
        <v>5360</v>
      </c>
      <c r="AH96" t="s">
        <v>101</v>
      </c>
      <c r="AI96" t="s">
        <v>1038</v>
      </c>
      <c r="AJ96">
        <v>1</v>
      </c>
    </row>
    <row r="100" spans="1:1" x14ac:dyDescent="0.3">
      <c r="A100" t="s">
        <v>1037</v>
      </c>
    </row>
  </sheetData>
  <sheetProtection algorithmName="SHA-512" hashValue="Y3EgFFukbIDsrY6YmOycJXFZ47cF9VqsH5AJAkXvMKV7As38KifdecuUlio8zrVpIu2CCGsnaAuxW/GvMhiBFA==" saltValue="DXZY7KlMiPrGS4DFnGkcbQ==" spinCount="100000" sheet="1" objects="1" scenarios="1"/>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theme="1"/>
  </sheetPr>
  <dimension ref="A1:O6704"/>
  <sheetViews>
    <sheetView workbookViewId="0">
      <selection activeCell="D441" sqref="D441:D6704"/>
    </sheetView>
  </sheetViews>
  <sheetFormatPr defaultRowHeight="14.4" x14ac:dyDescent="0.3"/>
  <cols>
    <col min="1" max="1" width="23.109375" customWidth="1"/>
    <col min="2" max="2" width="18" bestFit="1" customWidth="1"/>
    <col min="3" max="3" width="12.6640625" style="78" bestFit="1" customWidth="1"/>
    <col min="4" max="4" width="11" style="77" bestFit="1" customWidth="1"/>
  </cols>
  <sheetData>
    <row r="1" spans="1:15" x14ac:dyDescent="0.3">
      <c r="A1" s="81" t="s">
        <v>6</v>
      </c>
      <c r="B1" s="81" t="s">
        <v>565</v>
      </c>
      <c r="C1" s="82" t="s">
        <v>1003</v>
      </c>
      <c r="D1" s="83" t="s">
        <v>1327</v>
      </c>
      <c r="E1" t="s">
        <v>1029</v>
      </c>
      <c r="F1" t="s">
        <v>1030</v>
      </c>
      <c r="G1" t="s">
        <v>1031</v>
      </c>
      <c r="H1" t="s">
        <v>1032</v>
      </c>
      <c r="I1" t="s">
        <v>1033</v>
      </c>
      <c r="J1" t="s">
        <v>1034</v>
      </c>
      <c r="K1" t="s">
        <v>1035</v>
      </c>
      <c r="L1" t="s">
        <v>1036</v>
      </c>
      <c r="N1" t="s">
        <v>1315</v>
      </c>
      <c r="O1" t="s">
        <v>1316</v>
      </c>
    </row>
    <row r="2" spans="1:15" x14ac:dyDescent="0.3">
      <c r="A2" s="74" t="s">
        <v>902</v>
      </c>
      <c r="B2" t="s">
        <v>80</v>
      </c>
      <c r="C2" s="79">
        <f>INDEX('Ability to Pay'!$C$2:$C$441,MATCH(A2,'Ability to Pay'!$A$2:$A$441,0))</f>
        <v>0.22000000000000003</v>
      </c>
      <c r="D2" s="77">
        <f>INDEX('Unemployment Rates'!$B$2:$B$96,MATCH(B2,'Unemployment Rates'!$A$2:$A$96,0))</f>
        <v>2.8000000000000001E-2</v>
      </c>
      <c r="E2">
        <f>IF(ISBLANK($B2),"",VLOOKUP($B2,ILData!$A$2:$AJ$96,25))</f>
        <v>64300</v>
      </c>
      <c r="F2">
        <f>IF(ISBLANK($B2),"",VLOOKUP($B2,ILData!$A$2:$AJ$96,26))</f>
        <v>73500</v>
      </c>
      <c r="G2">
        <f>IF(ISBLANK($B2),"",VLOOKUP($B2,ILData!$A$2:$AJ$96,27))</f>
        <v>82700</v>
      </c>
      <c r="H2">
        <f>IF(ISBLANK($B2),"",VLOOKUP($B2,ILData!$A$2:$AJ$96,28))</f>
        <v>91850</v>
      </c>
      <c r="I2">
        <f>IF(ISBLANK($B2),"",VLOOKUP($B2,ILData!$A$2:$AJ$96,29))</f>
        <v>99200</v>
      </c>
      <c r="J2">
        <f>IF(ISBLANK($B2),"",VLOOKUP($B2,ILData!$A$2:$AJ$96,30))</f>
        <v>106550</v>
      </c>
      <c r="K2">
        <f>IF(ISBLANK($B2),"",VLOOKUP($B2,ILData!$A$2:$AJ$96,31))</f>
        <v>113900</v>
      </c>
      <c r="L2">
        <f>IF(ISBLANK($B2),"",VLOOKUP($B2,ILData!$A$2:$AJ$96,32))</f>
        <v>121250</v>
      </c>
    </row>
    <row r="3" spans="1:15" x14ac:dyDescent="0.3">
      <c r="A3" s="74" t="s">
        <v>843</v>
      </c>
      <c r="B3" t="s">
        <v>61</v>
      </c>
      <c r="C3" s="79">
        <f>INDEX('Ability to Pay'!$C$2:$C$441,MATCH(A3,'Ability to Pay'!$A$2:$A$441,0))</f>
        <v>0.06</v>
      </c>
      <c r="D3" s="77">
        <f>INDEX('Unemployment Rates'!$B$2:$B$96,MATCH(B3,'Unemployment Rates'!$A$2:$A$96,0))</f>
        <v>3.4000000000000002E-2</v>
      </c>
      <c r="E3">
        <f>IF(ISBLANK($B3),"",VLOOKUP($B3,ILData!$A$2:$AJ$96,25))</f>
        <v>41950</v>
      </c>
      <c r="F3">
        <f>IF(ISBLANK($B3),"",VLOOKUP($B3,ILData!$A$2:$AJ$96,26))</f>
        <v>47950</v>
      </c>
      <c r="G3">
        <f>IF(ISBLANK($B3),"",VLOOKUP($B3,ILData!$A$2:$AJ$96,27))</f>
        <v>53950</v>
      </c>
      <c r="H3">
        <f>IF(ISBLANK($B3),"",VLOOKUP($B3,ILData!$A$2:$AJ$96,28))</f>
        <v>59900</v>
      </c>
      <c r="I3">
        <f>IF(ISBLANK($B3),"",VLOOKUP($B3,ILData!$A$2:$AJ$96,29))</f>
        <v>64700</v>
      </c>
      <c r="J3">
        <f>IF(ISBLANK($B3),"",VLOOKUP($B3,ILData!$A$2:$AJ$96,30))</f>
        <v>69500</v>
      </c>
      <c r="K3">
        <f>IF(ISBLANK($B3),"",VLOOKUP($B3,ILData!$A$2:$AJ$96,31))</f>
        <v>74300</v>
      </c>
      <c r="L3">
        <f>IF(ISBLANK($B3),"",VLOOKUP($B3,ILData!$A$2:$AJ$96,32))</f>
        <v>79100</v>
      </c>
    </row>
    <row r="4" spans="1:15" x14ac:dyDescent="0.3">
      <c r="A4" s="74" t="s">
        <v>634</v>
      </c>
      <c r="B4" t="s">
        <v>23</v>
      </c>
      <c r="C4" s="79">
        <f>INDEX('Ability to Pay'!$C$2:$C$441,MATCH(A4,'Ability to Pay'!$A$2:$A$441,0))</f>
        <v>0.16999999999999998</v>
      </c>
      <c r="D4" s="77">
        <f>INDEX('Unemployment Rates'!$B$2:$B$96,MATCH(B4,'Unemployment Rates'!$A$2:$A$96,0))</f>
        <v>3.3000000000000002E-2</v>
      </c>
      <c r="E4">
        <f>IF(ISBLANK($B4),"",VLOOKUP($B4,ILData!$A$2:$AJ$96,25))</f>
        <v>44750</v>
      </c>
      <c r="F4">
        <f>IF(ISBLANK($B4),"",VLOOKUP($B4,ILData!$A$2:$AJ$96,26))</f>
        <v>51150</v>
      </c>
      <c r="G4">
        <f>IF(ISBLANK($B4),"",VLOOKUP($B4,ILData!$A$2:$AJ$96,27))</f>
        <v>57550</v>
      </c>
      <c r="H4">
        <f>IF(ISBLANK($B4),"",VLOOKUP($B4,ILData!$A$2:$AJ$96,28))</f>
        <v>63900</v>
      </c>
      <c r="I4">
        <f>IF(ISBLANK($B4),"",VLOOKUP($B4,ILData!$A$2:$AJ$96,29))</f>
        <v>69050</v>
      </c>
      <c r="J4">
        <f>IF(ISBLANK($B4),"",VLOOKUP($B4,ILData!$A$2:$AJ$96,30))</f>
        <v>74150</v>
      </c>
      <c r="K4">
        <f>IF(ISBLANK($B4),"",VLOOKUP($B4,ILData!$A$2:$AJ$96,31))</f>
        <v>79250</v>
      </c>
      <c r="L4">
        <f>IF(ISBLANK($B4),"",VLOOKUP($B4,ILData!$A$2:$AJ$96,32))</f>
        <v>84350</v>
      </c>
    </row>
    <row r="5" spans="1:15" x14ac:dyDescent="0.3">
      <c r="A5" s="74" t="s">
        <v>583</v>
      </c>
      <c r="B5" t="s">
        <v>11</v>
      </c>
      <c r="C5" s="79">
        <f>INDEX('Ability to Pay'!$C$2:$C$441,MATCH(A5,'Ability to Pay'!$A$2:$A$441,0))</f>
        <v>0.2</v>
      </c>
      <c r="D5" s="77">
        <f>INDEX('Unemployment Rates'!$B$2:$B$96,MATCH(B5,'Unemployment Rates'!$A$2:$A$96,0))</f>
        <v>3.1E-2</v>
      </c>
      <c r="E5">
        <f>IF(ISBLANK($B5),"",VLOOKUP($B5,ILData!$A$2:$AJ$96,25))</f>
        <v>55650</v>
      </c>
      <c r="F5">
        <f>IF(ISBLANK($B5),"",VLOOKUP($B5,ILData!$A$2:$AJ$96,26))</f>
        <v>63600</v>
      </c>
      <c r="G5">
        <f>IF(ISBLANK($B5),"",VLOOKUP($B5,ILData!$A$2:$AJ$96,27))</f>
        <v>71550</v>
      </c>
      <c r="H5">
        <f>IF(ISBLANK($B5),"",VLOOKUP($B5,ILData!$A$2:$AJ$96,28))</f>
        <v>79500</v>
      </c>
      <c r="I5">
        <f>IF(ISBLANK($B5),"",VLOOKUP($B5,ILData!$A$2:$AJ$96,29))</f>
        <v>85900</v>
      </c>
      <c r="J5">
        <f>IF(ISBLANK($B5),"",VLOOKUP($B5,ILData!$A$2:$AJ$96,30))</f>
        <v>92250</v>
      </c>
      <c r="K5">
        <f>IF(ISBLANK($B5),"",VLOOKUP($B5,ILData!$A$2:$AJ$96,31))</f>
        <v>98600</v>
      </c>
      <c r="L5">
        <f>IF(ISBLANK($B5),"",VLOOKUP($B5,ILData!$A$2:$AJ$96,32))</f>
        <v>104950</v>
      </c>
    </row>
    <row r="6" spans="1:15" x14ac:dyDescent="0.3">
      <c r="A6" s="74" t="s">
        <v>655</v>
      </c>
      <c r="B6" t="s">
        <v>27</v>
      </c>
      <c r="C6" s="79">
        <f>INDEX('Ability to Pay'!$C$2:$C$441,MATCH(A6,'Ability to Pay'!$A$2:$A$441,0))</f>
        <v>0.08</v>
      </c>
      <c r="D6" s="77">
        <f>INDEX('Unemployment Rates'!$B$2:$B$96,MATCH(B6,'Unemployment Rates'!$A$2:$A$96,0))</f>
        <v>0.04</v>
      </c>
      <c r="E6">
        <f>IF(ISBLANK($B6),"",VLOOKUP($B6,ILData!$A$2:$AJ$96,25))</f>
        <v>41950</v>
      </c>
      <c r="F6">
        <f>IF(ISBLANK($B6),"",VLOOKUP($B6,ILData!$A$2:$AJ$96,26))</f>
        <v>47950</v>
      </c>
      <c r="G6">
        <f>IF(ISBLANK($B6),"",VLOOKUP($B6,ILData!$A$2:$AJ$96,27))</f>
        <v>53950</v>
      </c>
      <c r="H6">
        <f>IF(ISBLANK($B6),"",VLOOKUP($B6,ILData!$A$2:$AJ$96,28))</f>
        <v>59900</v>
      </c>
      <c r="I6">
        <f>IF(ISBLANK($B6),"",VLOOKUP($B6,ILData!$A$2:$AJ$96,29))</f>
        <v>64700</v>
      </c>
      <c r="J6">
        <f>IF(ISBLANK($B6),"",VLOOKUP($B6,ILData!$A$2:$AJ$96,30))</f>
        <v>69500</v>
      </c>
      <c r="K6">
        <f>IF(ISBLANK($B6),"",VLOOKUP($B6,ILData!$A$2:$AJ$96,31))</f>
        <v>74300</v>
      </c>
      <c r="L6">
        <f>IF(ISBLANK($B6),"",VLOOKUP($B6,ILData!$A$2:$AJ$96,32))</f>
        <v>79100</v>
      </c>
    </row>
    <row r="7" spans="1:15" x14ac:dyDescent="0.3">
      <c r="A7" s="74" t="s">
        <v>889</v>
      </c>
      <c r="B7" t="s">
        <v>77</v>
      </c>
      <c r="C7" s="79">
        <f>INDEX('Ability to Pay'!$C$2:$C$441,MATCH(A7,'Ability to Pay'!$A$2:$A$441,0))</f>
        <v>9.9999999999999992E-2</v>
      </c>
      <c r="D7" s="77">
        <f>INDEX('Unemployment Rates'!$B$2:$B$96,MATCH(B7,'Unemployment Rates'!$A$2:$A$96,0))</f>
        <v>3.4000000000000002E-2</v>
      </c>
      <c r="E7">
        <f>IF(ISBLANK($B7),"",VLOOKUP($B7,ILData!$A$2:$AJ$96,25))</f>
        <v>44650</v>
      </c>
      <c r="F7">
        <f>IF(ISBLANK($B7),"",VLOOKUP($B7,ILData!$A$2:$AJ$96,26))</f>
        <v>51000</v>
      </c>
      <c r="G7">
        <f>IF(ISBLANK($B7),"",VLOOKUP($B7,ILData!$A$2:$AJ$96,27))</f>
        <v>57400</v>
      </c>
      <c r="H7">
        <f>IF(ISBLANK($B7),"",VLOOKUP($B7,ILData!$A$2:$AJ$96,28))</f>
        <v>63750</v>
      </c>
      <c r="I7">
        <f>IF(ISBLANK($B7),"",VLOOKUP($B7,ILData!$A$2:$AJ$96,29))</f>
        <v>68850</v>
      </c>
      <c r="J7">
        <f>IF(ISBLANK($B7),"",VLOOKUP($B7,ILData!$A$2:$AJ$96,30))</f>
        <v>73950</v>
      </c>
      <c r="K7">
        <f>IF(ISBLANK($B7),"",VLOOKUP($B7,ILData!$A$2:$AJ$96,31))</f>
        <v>79050</v>
      </c>
      <c r="L7">
        <f>IF(ISBLANK($B7),"",VLOOKUP($B7,ILData!$A$2:$AJ$96,32))</f>
        <v>84150</v>
      </c>
    </row>
    <row r="8" spans="1:15" x14ac:dyDescent="0.3">
      <c r="A8" s="74" t="s">
        <v>681</v>
      </c>
      <c r="B8" t="s">
        <v>31</v>
      </c>
      <c r="C8" s="79">
        <f>INDEX('Ability to Pay'!$C$2:$C$441,MATCH(A8,'Ability to Pay'!$A$2:$A$441,0))</f>
        <v>0.15999999999999998</v>
      </c>
      <c r="D8" s="77">
        <f>INDEX('Unemployment Rates'!$B$2:$B$96,MATCH(B8,'Unemployment Rates'!$A$2:$A$96,0))</f>
        <v>3.6999999999999998E-2</v>
      </c>
      <c r="E8">
        <f>IF(ISBLANK($B8),"",VLOOKUP($B8,ILData!$A$2:$AJ$96,25))</f>
        <v>41950</v>
      </c>
      <c r="F8">
        <f>IF(ISBLANK($B8),"",VLOOKUP($B8,ILData!$A$2:$AJ$96,26))</f>
        <v>47950</v>
      </c>
      <c r="G8">
        <f>IF(ISBLANK($B8),"",VLOOKUP($B8,ILData!$A$2:$AJ$96,27))</f>
        <v>53950</v>
      </c>
      <c r="H8">
        <f>IF(ISBLANK($B8),"",VLOOKUP($B8,ILData!$A$2:$AJ$96,28))</f>
        <v>59900</v>
      </c>
      <c r="I8">
        <f>IF(ISBLANK($B8),"",VLOOKUP($B8,ILData!$A$2:$AJ$96,29))</f>
        <v>64700</v>
      </c>
      <c r="J8">
        <f>IF(ISBLANK($B8),"",VLOOKUP($B8,ILData!$A$2:$AJ$96,30))</f>
        <v>69500</v>
      </c>
      <c r="K8">
        <f>IF(ISBLANK($B8),"",VLOOKUP($B8,ILData!$A$2:$AJ$96,31))</f>
        <v>74300</v>
      </c>
      <c r="L8">
        <f>IF(ISBLANK($B8),"",VLOOKUP($B8,ILData!$A$2:$AJ$96,32))</f>
        <v>79100</v>
      </c>
    </row>
    <row r="9" spans="1:15" x14ac:dyDescent="0.3">
      <c r="A9" s="74" t="s">
        <v>716</v>
      </c>
      <c r="B9" t="s">
        <v>37</v>
      </c>
      <c r="C9" s="79">
        <f>INDEX('Ability to Pay'!$C$2:$C$441,MATCH(A9,'Ability to Pay'!$A$2:$A$441,0))</f>
        <v>9.0000000000000011E-2</v>
      </c>
      <c r="D9" s="77">
        <f>INDEX('Unemployment Rates'!$B$2:$B$96,MATCH(B9,'Unemployment Rates'!$A$2:$A$96,0))</f>
        <v>4.4999999999999998E-2</v>
      </c>
      <c r="E9">
        <f>IF(ISBLANK($B9),"",VLOOKUP($B9,ILData!$A$2:$AJ$96,25))</f>
        <v>41950</v>
      </c>
      <c r="F9">
        <f>IF(ISBLANK($B9),"",VLOOKUP($B9,ILData!$A$2:$AJ$96,26))</f>
        <v>47950</v>
      </c>
      <c r="G9">
        <f>IF(ISBLANK($B9),"",VLOOKUP($B9,ILData!$A$2:$AJ$96,27))</f>
        <v>53950</v>
      </c>
      <c r="H9">
        <f>IF(ISBLANK($B9),"",VLOOKUP($B9,ILData!$A$2:$AJ$96,28))</f>
        <v>59900</v>
      </c>
      <c r="I9">
        <f>IF(ISBLANK($B9),"",VLOOKUP($B9,ILData!$A$2:$AJ$96,29))</f>
        <v>64700</v>
      </c>
      <c r="J9">
        <f>IF(ISBLANK($B9),"",VLOOKUP($B9,ILData!$A$2:$AJ$96,30))</f>
        <v>69500</v>
      </c>
      <c r="K9">
        <f>IF(ISBLANK($B9),"",VLOOKUP($B9,ILData!$A$2:$AJ$96,31))</f>
        <v>74300</v>
      </c>
      <c r="L9">
        <f>IF(ISBLANK($B9),"",VLOOKUP($B9,ILData!$A$2:$AJ$96,32))</f>
        <v>79100</v>
      </c>
    </row>
    <row r="10" spans="1:15" x14ac:dyDescent="0.3">
      <c r="A10" s="74" t="s">
        <v>567</v>
      </c>
      <c r="B10" t="s">
        <v>7</v>
      </c>
      <c r="C10" s="79">
        <f>INDEX('Ability to Pay'!$C$2:$C$441,MATCH(A10,'Ability to Pay'!$A$2:$A$441,0))</f>
        <v>0.16999999999999998</v>
      </c>
      <c r="D10" s="77">
        <f>INDEX('Unemployment Rates'!$B$2:$B$96,MATCH(B10,'Unemployment Rates'!$A$2:$A$96,0))</f>
        <v>3.3000000000000002E-2</v>
      </c>
      <c r="E10">
        <f>IF(ISBLANK($B10),"",VLOOKUP($B10,ILData!$A$2:$AJ$96,25))</f>
        <v>55650</v>
      </c>
      <c r="F10">
        <f>IF(ISBLANK($B10),"",VLOOKUP($B10,ILData!$A$2:$AJ$96,26))</f>
        <v>63600</v>
      </c>
      <c r="G10">
        <f>IF(ISBLANK($B10),"",VLOOKUP($B10,ILData!$A$2:$AJ$96,27))</f>
        <v>71550</v>
      </c>
      <c r="H10">
        <f>IF(ISBLANK($B10),"",VLOOKUP($B10,ILData!$A$2:$AJ$96,28))</f>
        <v>79500</v>
      </c>
      <c r="I10">
        <f>IF(ISBLANK($B10),"",VLOOKUP($B10,ILData!$A$2:$AJ$96,29))</f>
        <v>85900</v>
      </c>
      <c r="J10">
        <f>IF(ISBLANK($B10),"",VLOOKUP($B10,ILData!$A$2:$AJ$96,30))</f>
        <v>92250</v>
      </c>
      <c r="K10">
        <f>IF(ISBLANK($B10),"",VLOOKUP($B10,ILData!$A$2:$AJ$96,31))</f>
        <v>98600</v>
      </c>
      <c r="L10">
        <f>IF(ISBLANK($B10),"",VLOOKUP($B10,ILData!$A$2:$AJ$96,32))</f>
        <v>104950</v>
      </c>
    </row>
    <row r="11" spans="1:15" x14ac:dyDescent="0.3">
      <c r="A11" s="74" t="s">
        <v>701</v>
      </c>
      <c r="B11" t="s">
        <v>34</v>
      </c>
      <c r="C11" s="79">
        <f>INDEX('Ability to Pay'!$C$2:$C$441,MATCH(A11,'Ability to Pay'!$A$2:$A$441,0))</f>
        <v>0.16999999999999998</v>
      </c>
      <c r="D11" s="77">
        <f>INDEX('Unemployment Rates'!$B$2:$B$96,MATCH(B11,'Unemployment Rates'!$A$2:$A$96,0))</f>
        <v>3.5000000000000003E-2</v>
      </c>
      <c r="E11">
        <f>IF(ISBLANK($B11),"",VLOOKUP($B11,ILData!$A$2:$AJ$96,25))</f>
        <v>47850</v>
      </c>
      <c r="F11">
        <f>IF(ISBLANK($B11),"",VLOOKUP($B11,ILData!$A$2:$AJ$96,26))</f>
        <v>54650</v>
      </c>
      <c r="G11">
        <f>IF(ISBLANK($B11),"",VLOOKUP($B11,ILData!$A$2:$AJ$96,27))</f>
        <v>61500</v>
      </c>
      <c r="H11">
        <f>IF(ISBLANK($B11),"",VLOOKUP($B11,ILData!$A$2:$AJ$96,28))</f>
        <v>68300</v>
      </c>
      <c r="I11">
        <f>IF(ISBLANK($B11),"",VLOOKUP($B11,ILData!$A$2:$AJ$96,29))</f>
        <v>73800</v>
      </c>
      <c r="J11">
        <f>IF(ISBLANK($B11),"",VLOOKUP($B11,ILData!$A$2:$AJ$96,30))</f>
        <v>79250</v>
      </c>
      <c r="K11">
        <f>IF(ISBLANK($B11),"",VLOOKUP($B11,ILData!$A$2:$AJ$96,31))</f>
        <v>84700</v>
      </c>
      <c r="L11">
        <f>IF(ISBLANK($B11),"",VLOOKUP($B11,ILData!$A$2:$AJ$96,32))</f>
        <v>90200</v>
      </c>
    </row>
    <row r="12" spans="1:15" x14ac:dyDescent="0.3">
      <c r="A12" s="74" t="s">
        <v>928</v>
      </c>
      <c r="B12" t="s">
        <v>85</v>
      </c>
      <c r="C12" s="79">
        <f>INDEX('Ability to Pay'!$C$2:$C$441,MATCH(A12,'Ability to Pay'!$A$2:$A$441,0))</f>
        <v>0.22000000000000003</v>
      </c>
      <c r="D12" s="77">
        <f>INDEX('Unemployment Rates'!$B$2:$B$96,MATCH(B12,'Unemployment Rates'!$A$2:$A$96,0))</f>
        <v>4.3999999999999997E-2</v>
      </c>
      <c r="E12">
        <f>IF(ISBLANK($B12),"",VLOOKUP($B12,ILData!$A$2:$AJ$96,25))</f>
        <v>51050</v>
      </c>
      <c r="F12">
        <f>IF(ISBLANK($B12),"",VLOOKUP($B12,ILData!$A$2:$AJ$96,26))</f>
        <v>58350</v>
      </c>
      <c r="G12">
        <f>IF(ISBLANK($B12),"",VLOOKUP($B12,ILData!$A$2:$AJ$96,27))</f>
        <v>65650</v>
      </c>
      <c r="H12">
        <f>IF(ISBLANK($B12),"",VLOOKUP($B12,ILData!$A$2:$AJ$96,28))</f>
        <v>72900</v>
      </c>
      <c r="I12">
        <f>IF(ISBLANK($B12),"",VLOOKUP($B12,ILData!$A$2:$AJ$96,29))</f>
        <v>78750</v>
      </c>
      <c r="J12">
        <f>IF(ISBLANK($B12),"",VLOOKUP($B12,ILData!$A$2:$AJ$96,30))</f>
        <v>84600</v>
      </c>
      <c r="K12">
        <f>IF(ISBLANK($B12),"",VLOOKUP($B12,ILData!$A$2:$AJ$96,31))</f>
        <v>90400</v>
      </c>
      <c r="L12">
        <f>IF(ISBLANK($B12),"",VLOOKUP($B12,ILData!$A$2:$AJ$96,32))</f>
        <v>96250</v>
      </c>
    </row>
    <row r="13" spans="1:15" x14ac:dyDescent="0.3">
      <c r="A13" s="74" t="s">
        <v>613</v>
      </c>
      <c r="B13" t="s">
        <v>17</v>
      </c>
      <c r="C13" s="79">
        <f>INDEX('Ability to Pay'!$C$2:$C$441,MATCH(A13,'Ability to Pay'!$A$2:$A$441,0))</f>
        <v>0.23000000000000004</v>
      </c>
      <c r="D13" s="77">
        <f>INDEX('Unemployment Rates'!$B$2:$B$96,MATCH(B13,'Unemployment Rates'!$A$2:$A$96,0))</f>
        <v>2.7E-2</v>
      </c>
      <c r="E13">
        <f>IF(ISBLANK($B13),"",VLOOKUP($B13,ILData!$A$2:$AJ$96,25))</f>
        <v>64300</v>
      </c>
      <c r="F13">
        <f>IF(ISBLANK($B13),"",VLOOKUP($B13,ILData!$A$2:$AJ$96,26))</f>
        <v>73500</v>
      </c>
      <c r="G13">
        <f>IF(ISBLANK($B13),"",VLOOKUP($B13,ILData!$A$2:$AJ$96,27))</f>
        <v>82700</v>
      </c>
      <c r="H13">
        <f>IF(ISBLANK($B13),"",VLOOKUP($B13,ILData!$A$2:$AJ$96,28))</f>
        <v>91850</v>
      </c>
      <c r="I13">
        <f>IF(ISBLANK($B13),"",VLOOKUP($B13,ILData!$A$2:$AJ$96,29))</f>
        <v>99200</v>
      </c>
      <c r="J13">
        <f>IF(ISBLANK($B13),"",VLOOKUP($B13,ILData!$A$2:$AJ$96,30))</f>
        <v>106550</v>
      </c>
      <c r="K13">
        <f>IF(ISBLANK($B13),"",VLOOKUP($B13,ILData!$A$2:$AJ$96,31))</f>
        <v>113900</v>
      </c>
      <c r="L13">
        <f>IF(ISBLANK($B13),"",VLOOKUP($B13,ILData!$A$2:$AJ$96,32))</f>
        <v>121250</v>
      </c>
    </row>
    <row r="14" spans="1:15" x14ac:dyDescent="0.3">
      <c r="A14" s="74" t="s">
        <v>837</v>
      </c>
      <c r="B14" t="s">
        <v>60</v>
      </c>
      <c r="C14" s="79">
        <f>INDEX('Ability to Pay'!$C$2:$C$441,MATCH(A14,'Ability to Pay'!$A$2:$A$441,0))</f>
        <v>9.0000000000000011E-2</v>
      </c>
      <c r="D14" s="77">
        <f>INDEX('Unemployment Rates'!$B$2:$B$96,MATCH(B14,'Unemployment Rates'!$A$2:$A$96,0))</f>
        <v>3.9E-2</v>
      </c>
      <c r="E14">
        <f>IF(ISBLANK($B14),"",VLOOKUP($B14,ILData!$A$2:$AJ$96,25))</f>
        <v>43600</v>
      </c>
      <c r="F14">
        <f>IF(ISBLANK($B14),"",VLOOKUP($B14,ILData!$A$2:$AJ$96,26))</f>
        <v>49800</v>
      </c>
      <c r="G14">
        <f>IF(ISBLANK($B14),"",VLOOKUP($B14,ILData!$A$2:$AJ$96,27))</f>
        <v>56050</v>
      </c>
      <c r="H14">
        <f>IF(ISBLANK($B14),"",VLOOKUP($B14,ILData!$A$2:$AJ$96,28))</f>
        <v>62250</v>
      </c>
      <c r="I14">
        <f>IF(ISBLANK($B14),"",VLOOKUP($B14,ILData!$A$2:$AJ$96,29))</f>
        <v>67250</v>
      </c>
      <c r="J14">
        <f>IF(ISBLANK($B14),"",VLOOKUP($B14,ILData!$A$2:$AJ$96,30))</f>
        <v>72250</v>
      </c>
      <c r="K14">
        <f>IF(ISBLANK($B14),"",VLOOKUP($B14,ILData!$A$2:$AJ$96,31))</f>
        <v>77200</v>
      </c>
      <c r="L14">
        <f>IF(ISBLANK($B14),"",VLOOKUP($B14,ILData!$A$2:$AJ$96,32))</f>
        <v>82200</v>
      </c>
    </row>
    <row r="15" spans="1:15" x14ac:dyDescent="0.3">
      <c r="A15" s="74" t="s">
        <v>954</v>
      </c>
      <c r="B15" t="s">
        <v>90</v>
      </c>
      <c r="C15" s="79">
        <f>INDEX('Ability to Pay'!$C$2:$C$441,MATCH(A15,'Ability to Pay'!$A$2:$A$441,0))</f>
        <v>0.21000000000000002</v>
      </c>
      <c r="D15" s="77">
        <f>INDEX('Unemployment Rates'!$B$2:$B$96,MATCH(B15,'Unemployment Rates'!$A$2:$A$96,0))</f>
        <v>3.6999999999999998E-2</v>
      </c>
      <c r="E15">
        <f>IF(ISBLANK($B15),"",VLOOKUP($B15,ILData!$A$2:$AJ$96,25))</f>
        <v>51050</v>
      </c>
      <c r="F15">
        <f>IF(ISBLANK($B15),"",VLOOKUP($B15,ILData!$A$2:$AJ$96,26))</f>
        <v>58350</v>
      </c>
      <c r="G15">
        <f>IF(ISBLANK($B15),"",VLOOKUP($B15,ILData!$A$2:$AJ$96,27))</f>
        <v>65650</v>
      </c>
      <c r="H15">
        <f>IF(ISBLANK($B15),"",VLOOKUP($B15,ILData!$A$2:$AJ$96,28))</f>
        <v>72900</v>
      </c>
      <c r="I15">
        <f>IF(ISBLANK($B15),"",VLOOKUP($B15,ILData!$A$2:$AJ$96,29))</f>
        <v>78750</v>
      </c>
      <c r="J15">
        <f>IF(ISBLANK($B15),"",VLOOKUP($B15,ILData!$A$2:$AJ$96,30))</f>
        <v>84600</v>
      </c>
      <c r="K15">
        <f>IF(ISBLANK($B15),"",VLOOKUP($B15,ILData!$A$2:$AJ$96,31))</f>
        <v>90400</v>
      </c>
      <c r="L15">
        <f>IF(ISBLANK($B15),"",VLOOKUP($B15,ILData!$A$2:$AJ$96,32))</f>
        <v>96250</v>
      </c>
    </row>
    <row r="16" spans="1:15" x14ac:dyDescent="0.3">
      <c r="A16" s="74" t="s">
        <v>601</v>
      </c>
      <c r="B16" t="s">
        <v>15</v>
      </c>
      <c r="C16" s="79">
        <f>INDEX('Ability to Pay'!$C$2:$C$441,MATCH(A16,'Ability to Pay'!$A$2:$A$441,0))</f>
        <v>0.13</v>
      </c>
      <c r="D16" s="77">
        <f>INDEX('Unemployment Rates'!$B$2:$B$96,MATCH(B16,'Unemployment Rates'!$A$2:$A$96,0))</f>
        <v>0.04</v>
      </c>
      <c r="E16">
        <f>IF(ISBLANK($B16),"",VLOOKUP($B16,ILData!$A$2:$AJ$96,25))</f>
        <v>44250</v>
      </c>
      <c r="F16">
        <f>IF(ISBLANK($B16),"",VLOOKUP($B16,ILData!$A$2:$AJ$96,26))</f>
        <v>50600</v>
      </c>
      <c r="G16">
        <f>IF(ISBLANK($B16),"",VLOOKUP($B16,ILData!$A$2:$AJ$96,27))</f>
        <v>56900</v>
      </c>
      <c r="H16">
        <f>IF(ISBLANK($B16),"",VLOOKUP($B16,ILData!$A$2:$AJ$96,28))</f>
        <v>63200</v>
      </c>
      <c r="I16">
        <f>IF(ISBLANK($B16),"",VLOOKUP($B16,ILData!$A$2:$AJ$96,29))</f>
        <v>68300</v>
      </c>
      <c r="J16">
        <f>IF(ISBLANK($B16),"",VLOOKUP($B16,ILData!$A$2:$AJ$96,30))</f>
        <v>73350</v>
      </c>
      <c r="K16">
        <f>IF(ISBLANK($B16),"",VLOOKUP($B16,ILData!$A$2:$AJ$96,31))</f>
        <v>78400</v>
      </c>
      <c r="L16">
        <f>IF(ISBLANK($B16),"",VLOOKUP($B16,ILData!$A$2:$AJ$96,32))</f>
        <v>83450</v>
      </c>
    </row>
    <row r="17" spans="1:12" x14ac:dyDescent="0.3">
      <c r="A17" s="74" t="s">
        <v>598</v>
      </c>
      <c r="B17" t="s">
        <v>14</v>
      </c>
      <c r="C17" s="79">
        <f>INDEX('Ability to Pay'!$C$2:$C$441,MATCH(A17,'Ability to Pay'!$A$2:$A$441,0))</f>
        <v>0.21000000000000002</v>
      </c>
      <c r="D17" s="77">
        <f>INDEX('Unemployment Rates'!$B$2:$B$96,MATCH(B17,'Unemployment Rates'!$A$2:$A$96,0))</f>
        <v>0.03</v>
      </c>
      <c r="E17">
        <f>IF(ISBLANK($B17),"",VLOOKUP($B17,ILData!$A$2:$AJ$96,25))</f>
        <v>64300</v>
      </c>
      <c r="F17">
        <f>IF(ISBLANK($B17),"",VLOOKUP($B17,ILData!$A$2:$AJ$96,26))</f>
        <v>73500</v>
      </c>
      <c r="G17">
        <f>IF(ISBLANK($B17),"",VLOOKUP($B17,ILData!$A$2:$AJ$96,27))</f>
        <v>82700</v>
      </c>
      <c r="H17">
        <f>IF(ISBLANK($B17),"",VLOOKUP($B17,ILData!$A$2:$AJ$96,28))</f>
        <v>91850</v>
      </c>
      <c r="I17">
        <f>IF(ISBLANK($B17),"",VLOOKUP($B17,ILData!$A$2:$AJ$96,29))</f>
        <v>99200</v>
      </c>
      <c r="J17">
        <f>IF(ISBLANK($B17),"",VLOOKUP($B17,ILData!$A$2:$AJ$96,30))</f>
        <v>106550</v>
      </c>
      <c r="K17">
        <f>IF(ISBLANK($B17),"",VLOOKUP($B17,ILData!$A$2:$AJ$96,31))</f>
        <v>113900</v>
      </c>
      <c r="L17">
        <f>IF(ISBLANK($B17),"",VLOOKUP($B17,ILData!$A$2:$AJ$96,32))</f>
        <v>121250</v>
      </c>
    </row>
    <row r="18" spans="1:12" x14ac:dyDescent="0.3">
      <c r="A18" s="74" t="s">
        <v>711</v>
      </c>
      <c r="B18" t="s">
        <v>36</v>
      </c>
      <c r="C18" s="79">
        <f>INDEX('Ability to Pay'!$C$2:$C$441,MATCH(A18,'Ability to Pay'!$A$2:$A$441,0))</f>
        <v>0.05</v>
      </c>
      <c r="D18" s="77">
        <f>INDEX('Unemployment Rates'!$B$2:$B$96,MATCH(B18,'Unemployment Rates'!$A$2:$A$96,0))</f>
        <v>4.2000000000000003E-2</v>
      </c>
      <c r="E18">
        <f>IF(ISBLANK($B18),"",VLOOKUP($B18,ILData!$A$2:$AJ$96,25))</f>
        <v>41950</v>
      </c>
      <c r="F18">
        <f>IF(ISBLANK($B18),"",VLOOKUP($B18,ILData!$A$2:$AJ$96,26))</f>
        <v>47950</v>
      </c>
      <c r="G18">
        <f>IF(ISBLANK($B18),"",VLOOKUP($B18,ILData!$A$2:$AJ$96,27))</f>
        <v>53950</v>
      </c>
      <c r="H18">
        <f>IF(ISBLANK($B18),"",VLOOKUP($B18,ILData!$A$2:$AJ$96,28))</f>
        <v>59900</v>
      </c>
      <c r="I18">
        <f>IF(ISBLANK($B18),"",VLOOKUP($B18,ILData!$A$2:$AJ$96,29))</f>
        <v>64700</v>
      </c>
      <c r="J18">
        <f>IF(ISBLANK($B18),"",VLOOKUP($B18,ILData!$A$2:$AJ$96,30))</f>
        <v>69500</v>
      </c>
      <c r="K18">
        <f>IF(ISBLANK($B18),"",VLOOKUP($B18,ILData!$A$2:$AJ$96,31))</f>
        <v>74300</v>
      </c>
      <c r="L18">
        <f>IF(ISBLANK($B18),"",VLOOKUP($B18,ILData!$A$2:$AJ$96,32))</f>
        <v>79100</v>
      </c>
    </row>
    <row r="19" spans="1:12" x14ac:dyDescent="0.3">
      <c r="A19" s="74" t="s">
        <v>782</v>
      </c>
      <c r="B19" t="s">
        <v>51</v>
      </c>
      <c r="C19" s="79">
        <f>INDEX('Ability to Pay'!$C$2:$C$441,MATCH(A19,'Ability to Pay'!$A$2:$A$441,0))</f>
        <v>0.24</v>
      </c>
      <c r="D19" s="77">
        <f>INDEX('Unemployment Rates'!$B$2:$B$96,MATCH(B19,'Unemployment Rates'!$A$2:$A$96,0))</f>
        <v>3.5999999999999997E-2</v>
      </c>
      <c r="E19">
        <f>IF(ISBLANK($B19),"",VLOOKUP($B19,ILData!$A$2:$AJ$96,25))</f>
        <v>42350</v>
      </c>
      <c r="F19">
        <f>IF(ISBLANK($B19),"",VLOOKUP($B19,ILData!$A$2:$AJ$96,26))</f>
        <v>48400</v>
      </c>
      <c r="G19">
        <f>IF(ISBLANK($B19),"",VLOOKUP($B19,ILData!$A$2:$AJ$96,27))</f>
        <v>54450</v>
      </c>
      <c r="H19">
        <f>IF(ISBLANK($B19),"",VLOOKUP($B19,ILData!$A$2:$AJ$96,28))</f>
        <v>60500</v>
      </c>
      <c r="I19">
        <f>IF(ISBLANK($B19),"",VLOOKUP($B19,ILData!$A$2:$AJ$96,29))</f>
        <v>65350</v>
      </c>
      <c r="J19">
        <f>IF(ISBLANK($B19),"",VLOOKUP($B19,ILData!$A$2:$AJ$96,30))</f>
        <v>70200</v>
      </c>
      <c r="K19">
        <f>IF(ISBLANK($B19),"",VLOOKUP($B19,ILData!$A$2:$AJ$96,31))</f>
        <v>75050</v>
      </c>
      <c r="L19">
        <f>IF(ISBLANK($B19),"",VLOOKUP($B19,ILData!$A$2:$AJ$96,32))</f>
        <v>79900</v>
      </c>
    </row>
    <row r="20" spans="1:12" x14ac:dyDescent="0.3">
      <c r="A20" s="74" t="s">
        <v>929</v>
      </c>
      <c r="B20" t="s">
        <v>85</v>
      </c>
      <c r="C20" s="79">
        <f>INDEX('Ability to Pay'!$C$2:$C$441,MATCH(A20,'Ability to Pay'!$A$2:$A$441,0))</f>
        <v>0.19</v>
      </c>
      <c r="D20" s="77">
        <f>INDEX('Unemployment Rates'!$B$2:$B$96,MATCH(B20,'Unemployment Rates'!$A$2:$A$96,0))</f>
        <v>4.3999999999999997E-2</v>
      </c>
      <c r="E20">
        <f>IF(ISBLANK($B20),"",VLOOKUP($B20,ILData!$A$2:$AJ$96,25))</f>
        <v>51050</v>
      </c>
      <c r="F20">
        <f>IF(ISBLANK($B20),"",VLOOKUP($B20,ILData!$A$2:$AJ$96,26))</f>
        <v>58350</v>
      </c>
      <c r="G20">
        <f>IF(ISBLANK($B20),"",VLOOKUP($B20,ILData!$A$2:$AJ$96,27))</f>
        <v>65650</v>
      </c>
      <c r="H20">
        <f>IF(ISBLANK($B20),"",VLOOKUP($B20,ILData!$A$2:$AJ$96,28))</f>
        <v>72900</v>
      </c>
      <c r="I20">
        <f>IF(ISBLANK($B20),"",VLOOKUP($B20,ILData!$A$2:$AJ$96,29))</f>
        <v>78750</v>
      </c>
      <c r="J20">
        <f>IF(ISBLANK($B20),"",VLOOKUP($B20,ILData!$A$2:$AJ$96,30))</f>
        <v>84600</v>
      </c>
      <c r="K20">
        <f>IF(ISBLANK($B20),"",VLOOKUP($B20,ILData!$A$2:$AJ$96,31))</f>
        <v>90400</v>
      </c>
      <c r="L20">
        <f>IF(ISBLANK($B20),"",VLOOKUP($B20,ILData!$A$2:$AJ$96,32))</f>
        <v>96250</v>
      </c>
    </row>
    <row r="21" spans="1:12" x14ac:dyDescent="0.3">
      <c r="A21" s="74" t="s">
        <v>890</v>
      </c>
      <c r="B21" t="s">
        <v>77</v>
      </c>
      <c r="C21" s="79">
        <f>INDEX('Ability to Pay'!$C$2:$C$441,MATCH(A21,'Ability to Pay'!$A$2:$A$441,0))</f>
        <v>0.13</v>
      </c>
      <c r="D21" s="77">
        <f>INDEX('Unemployment Rates'!$B$2:$B$96,MATCH(B21,'Unemployment Rates'!$A$2:$A$96,0))</f>
        <v>3.4000000000000002E-2</v>
      </c>
      <c r="E21">
        <f>IF(ISBLANK($B21),"",VLOOKUP($B21,ILData!$A$2:$AJ$96,25))</f>
        <v>44650</v>
      </c>
      <c r="F21">
        <f>IF(ISBLANK($B21),"",VLOOKUP($B21,ILData!$A$2:$AJ$96,26))</f>
        <v>51000</v>
      </c>
      <c r="G21">
        <f>IF(ISBLANK($B21),"",VLOOKUP($B21,ILData!$A$2:$AJ$96,27))</f>
        <v>57400</v>
      </c>
      <c r="H21">
        <f>IF(ISBLANK($B21),"",VLOOKUP($B21,ILData!$A$2:$AJ$96,28))</f>
        <v>63750</v>
      </c>
      <c r="I21">
        <f>IF(ISBLANK($B21),"",VLOOKUP($B21,ILData!$A$2:$AJ$96,29))</f>
        <v>68850</v>
      </c>
      <c r="J21">
        <f>IF(ISBLANK($B21),"",VLOOKUP($B21,ILData!$A$2:$AJ$96,30))</f>
        <v>73950</v>
      </c>
      <c r="K21">
        <f>IF(ISBLANK($B21),"",VLOOKUP($B21,ILData!$A$2:$AJ$96,31))</f>
        <v>79050</v>
      </c>
      <c r="L21">
        <f>IF(ISBLANK($B21),"",VLOOKUP($B21,ILData!$A$2:$AJ$96,32))</f>
        <v>84150</v>
      </c>
    </row>
    <row r="22" spans="1:12" x14ac:dyDescent="0.3">
      <c r="A22" s="74" t="s">
        <v>707</v>
      </c>
      <c r="B22" t="s">
        <v>35</v>
      </c>
      <c r="C22" s="79">
        <f>INDEX('Ability to Pay'!$C$2:$C$441,MATCH(A22,'Ability to Pay'!$A$2:$A$441,0))</f>
        <v>0.15000000000000002</v>
      </c>
      <c r="D22" s="77">
        <f>INDEX('Unemployment Rates'!$B$2:$B$96,MATCH(B22,'Unemployment Rates'!$A$2:$A$96,0))</f>
        <v>3.6999999999999998E-2</v>
      </c>
      <c r="E22">
        <f>IF(ISBLANK($B22),"",VLOOKUP($B22,ILData!$A$2:$AJ$96,25))</f>
        <v>41950</v>
      </c>
      <c r="F22">
        <f>IF(ISBLANK($B22),"",VLOOKUP($B22,ILData!$A$2:$AJ$96,26))</f>
        <v>47950</v>
      </c>
      <c r="G22">
        <f>IF(ISBLANK($B22),"",VLOOKUP($B22,ILData!$A$2:$AJ$96,27))</f>
        <v>53950</v>
      </c>
      <c r="H22">
        <f>IF(ISBLANK($B22),"",VLOOKUP($B22,ILData!$A$2:$AJ$96,28))</f>
        <v>59900</v>
      </c>
      <c r="I22">
        <f>IF(ISBLANK($B22),"",VLOOKUP($B22,ILData!$A$2:$AJ$96,29))</f>
        <v>64700</v>
      </c>
      <c r="J22">
        <f>IF(ISBLANK($B22),"",VLOOKUP($B22,ILData!$A$2:$AJ$96,30))</f>
        <v>69500</v>
      </c>
      <c r="K22">
        <f>IF(ISBLANK($B22),"",VLOOKUP($B22,ILData!$A$2:$AJ$96,31))</f>
        <v>74300</v>
      </c>
      <c r="L22">
        <f>IF(ISBLANK($B22),"",VLOOKUP($B22,ILData!$A$2:$AJ$96,32))</f>
        <v>79100</v>
      </c>
    </row>
    <row r="23" spans="1:12" x14ac:dyDescent="0.3">
      <c r="A23" s="74" t="s">
        <v>572</v>
      </c>
      <c r="B23" t="s">
        <v>8</v>
      </c>
      <c r="C23" s="79">
        <f>INDEX('Ability to Pay'!$C$2:$C$441,MATCH(A23,'Ability to Pay'!$A$2:$A$441,0))</f>
        <v>0.16999999999999998</v>
      </c>
      <c r="D23" s="77">
        <f>INDEX('Unemployment Rates'!$B$2:$B$96,MATCH(B23,'Unemployment Rates'!$A$2:$A$96,0))</f>
        <v>3.2000000000000001E-2</v>
      </c>
      <c r="E23">
        <f>IF(ISBLANK($B23),"",VLOOKUP($B23,ILData!$A$2:$AJ$96,25))</f>
        <v>44000</v>
      </c>
      <c r="F23">
        <f>IF(ISBLANK($B23),"",VLOOKUP($B23,ILData!$A$2:$AJ$96,26))</f>
        <v>50250</v>
      </c>
      <c r="G23">
        <f>IF(ISBLANK($B23),"",VLOOKUP($B23,ILData!$A$2:$AJ$96,27))</f>
        <v>56550</v>
      </c>
      <c r="H23">
        <f>IF(ISBLANK($B23),"",VLOOKUP($B23,ILData!$A$2:$AJ$96,28))</f>
        <v>62800</v>
      </c>
      <c r="I23">
        <f>IF(ISBLANK($B23),"",VLOOKUP($B23,ILData!$A$2:$AJ$96,29))</f>
        <v>67850</v>
      </c>
      <c r="J23">
        <f>IF(ISBLANK($B23),"",VLOOKUP($B23,ILData!$A$2:$AJ$96,30))</f>
        <v>72850</v>
      </c>
      <c r="K23">
        <f>IF(ISBLANK($B23),"",VLOOKUP($B23,ILData!$A$2:$AJ$96,31))</f>
        <v>77900</v>
      </c>
      <c r="L23">
        <f>IF(ISBLANK($B23),"",VLOOKUP($B23,ILData!$A$2:$AJ$96,32))</f>
        <v>82900</v>
      </c>
    </row>
    <row r="24" spans="1:12" x14ac:dyDescent="0.3">
      <c r="A24" s="74" t="s">
        <v>717</v>
      </c>
      <c r="B24" t="s">
        <v>37</v>
      </c>
      <c r="C24" s="79">
        <f>INDEX('Ability to Pay'!$C$2:$C$441,MATCH(A24,'Ability to Pay'!$A$2:$A$441,0))</f>
        <v>0.13</v>
      </c>
      <c r="D24" s="77">
        <f>INDEX('Unemployment Rates'!$B$2:$B$96,MATCH(B24,'Unemployment Rates'!$A$2:$A$96,0))</f>
        <v>4.4999999999999998E-2</v>
      </c>
      <c r="E24">
        <f>IF(ISBLANK($B24),"",VLOOKUP($B24,ILData!$A$2:$AJ$96,25))</f>
        <v>41950</v>
      </c>
      <c r="F24">
        <f>IF(ISBLANK($B24),"",VLOOKUP($B24,ILData!$A$2:$AJ$96,26))</f>
        <v>47950</v>
      </c>
      <c r="G24">
        <f>IF(ISBLANK($B24),"",VLOOKUP($B24,ILData!$A$2:$AJ$96,27))</f>
        <v>53950</v>
      </c>
      <c r="H24">
        <f>IF(ISBLANK($B24),"",VLOOKUP($B24,ILData!$A$2:$AJ$96,28))</f>
        <v>59900</v>
      </c>
      <c r="I24">
        <f>IF(ISBLANK($B24),"",VLOOKUP($B24,ILData!$A$2:$AJ$96,29))</f>
        <v>64700</v>
      </c>
      <c r="J24">
        <f>IF(ISBLANK($B24),"",VLOOKUP($B24,ILData!$A$2:$AJ$96,30))</f>
        <v>69500</v>
      </c>
      <c r="K24">
        <f>IF(ISBLANK($B24),"",VLOOKUP($B24,ILData!$A$2:$AJ$96,31))</f>
        <v>74300</v>
      </c>
      <c r="L24">
        <f>IF(ISBLANK($B24),"",VLOOKUP($B24,ILData!$A$2:$AJ$96,32))</f>
        <v>79100</v>
      </c>
    </row>
    <row r="25" spans="1:12" x14ac:dyDescent="0.3">
      <c r="A25" s="74" t="s">
        <v>573</v>
      </c>
      <c r="B25" t="s">
        <v>8</v>
      </c>
      <c r="C25" s="79">
        <f>INDEX('Ability to Pay'!$C$2:$C$441,MATCH(A25,'Ability to Pay'!$A$2:$A$441,0))</f>
        <v>0.22000000000000003</v>
      </c>
      <c r="D25" s="77">
        <f>INDEX('Unemployment Rates'!$B$2:$B$96,MATCH(B25,'Unemployment Rates'!$A$2:$A$96,0))</f>
        <v>3.2000000000000001E-2</v>
      </c>
      <c r="E25">
        <f>IF(ISBLANK($B25),"",VLOOKUP($B25,ILData!$A$2:$AJ$96,25))</f>
        <v>44000</v>
      </c>
      <c r="F25">
        <f>IF(ISBLANK($B25),"",VLOOKUP($B25,ILData!$A$2:$AJ$96,26))</f>
        <v>50250</v>
      </c>
      <c r="G25">
        <f>IF(ISBLANK($B25),"",VLOOKUP($B25,ILData!$A$2:$AJ$96,27))</f>
        <v>56550</v>
      </c>
      <c r="H25">
        <f>IF(ISBLANK($B25),"",VLOOKUP($B25,ILData!$A$2:$AJ$96,28))</f>
        <v>62800</v>
      </c>
      <c r="I25">
        <f>IF(ISBLANK($B25),"",VLOOKUP($B25,ILData!$A$2:$AJ$96,29))</f>
        <v>67850</v>
      </c>
      <c r="J25">
        <f>IF(ISBLANK($B25),"",VLOOKUP($B25,ILData!$A$2:$AJ$96,30))</f>
        <v>72850</v>
      </c>
      <c r="K25">
        <f>IF(ISBLANK($B25),"",VLOOKUP($B25,ILData!$A$2:$AJ$96,31))</f>
        <v>77900</v>
      </c>
      <c r="L25">
        <f>IF(ISBLANK($B25),"",VLOOKUP($B25,ILData!$A$2:$AJ$96,32))</f>
        <v>82900</v>
      </c>
    </row>
    <row r="26" spans="1:12" x14ac:dyDescent="0.3">
      <c r="A26" s="74" t="s">
        <v>644</v>
      </c>
      <c r="B26" t="s">
        <v>25</v>
      </c>
      <c r="C26" s="79">
        <f>INDEX('Ability to Pay'!$C$2:$C$441,MATCH(A26,'Ability to Pay'!$A$2:$A$441,0))</f>
        <v>0.25</v>
      </c>
      <c r="D26" s="77">
        <f>INDEX('Unemployment Rates'!$B$2:$B$96,MATCH(B26,'Unemployment Rates'!$A$2:$A$96,0))</f>
        <v>2.8000000000000001E-2</v>
      </c>
      <c r="E26">
        <f>IF(ISBLANK($B26),"",VLOOKUP($B26,ILData!$A$2:$AJ$96,25))</f>
        <v>64300</v>
      </c>
      <c r="F26">
        <f>IF(ISBLANK($B26),"",VLOOKUP($B26,ILData!$A$2:$AJ$96,26))</f>
        <v>73500</v>
      </c>
      <c r="G26">
        <f>IF(ISBLANK($B26),"",VLOOKUP($B26,ILData!$A$2:$AJ$96,27))</f>
        <v>82700</v>
      </c>
      <c r="H26">
        <f>IF(ISBLANK($B26),"",VLOOKUP($B26,ILData!$A$2:$AJ$96,28))</f>
        <v>91850</v>
      </c>
      <c r="I26">
        <f>IF(ISBLANK($B26),"",VLOOKUP($B26,ILData!$A$2:$AJ$96,29))</f>
        <v>99200</v>
      </c>
      <c r="J26">
        <f>IF(ISBLANK($B26),"",VLOOKUP($B26,ILData!$A$2:$AJ$96,30))</f>
        <v>106550</v>
      </c>
      <c r="K26">
        <f>IF(ISBLANK($B26),"",VLOOKUP($B26,ILData!$A$2:$AJ$96,31))</f>
        <v>113900</v>
      </c>
      <c r="L26">
        <f>IF(ISBLANK($B26),"",VLOOKUP($B26,ILData!$A$2:$AJ$96,32))</f>
        <v>121250</v>
      </c>
    </row>
    <row r="27" spans="1:12" x14ac:dyDescent="0.3">
      <c r="A27" s="74" t="s">
        <v>635</v>
      </c>
      <c r="B27" t="s">
        <v>23</v>
      </c>
      <c r="C27" s="79">
        <f>INDEX('Ability to Pay'!$C$2:$C$441,MATCH(A27,'Ability to Pay'!$A$2:$A$441,0))</f>
        <v>0.13</v>
      </c>
      <c r="D27" s="77">
        <f>INDEX('Unemployment Rates'!$B$2:$B$96,MATCH(B27,'Unemployment Rates'!$A$2:$A$96,0))</f>
        <v>3.3000000000000002E-2</v>
      </c>
      <c r="E27">
        <f>IF(ISBLANK($B27),"",VLOOKUP($B27,ILData!$A$2:$AJ$96,25))</f>
        <v>44750</v>
      </c>
      <c r="F27">
        <f>IF(ISBLANK($B27),"",VLOOKUP($B27,ILData!$A$2:$AJ$96,26))</f>
        <v>51150</v>
      </c>
      <c r="G27">
        <f>IF(ISBLANK($B27),"",VLOOKUP($B27,ILData!$A$2:$AJ$96,27))</f>
        <v>57550</v>
      </c>
      <c r="H27">
        <f>IF(ISBLANK($B27),"",VLOOKUP($B27,ILData!$A$2:$AJ$96,28))</f>
        <v>63900</v>
      </c>
      <c r="I27">
        <f>IF(ISBLANK($B27),"",VLOOKUP($B27,ILData!$A$2:$AJ$96,29))</f>
        <v>69050</v>
      </c>
      <c r="J27">
        <f>IF(ISBLANK($B27),"",VLOOKUP($B27,ILData!$A$2:$AJ$96,30))</f>
        <v>74150</v>
      </c>
      <c r="K27">
        <f>IF(ISBLANK($B27),"",VLOOKUP($B27,ILData!$A$2:$AJ$96,31))</f>
        <v>79250</v>
      </c>
      <c r="L27">
        <f>IF(ISBLANK($B27),"",VLOOKUP($B27,ILData!$A$2:$AJ$96,32))</f>
        <v>84350</v>
      </c>
    </row>
    <row r="28" spans="1:12" x14ac:dyDescent="0.3">
      <c r="A28" s="74" t="s">
        <v>885</v>
      </c>
      <c r="B28" t="s">
        <v>76</v>
      </c>
      <c r="C28" s="79">
        <f>INDEX('Ability to Pay'!$C$2:$C$441,MATCH(A28,'Ability to Pay'!$A$2:$A$441,0))</f>
        <v>0.08</v>
      </c>
      <c r="D28" s="77">
        <f>INDEX('Unemployment Rates'!$B$2:$B$96,MATCH(B28,'Unemployment Rates'!$A$2:$A$96,0))</f>
        <v>3.7999999999999999E-2</v>
      </c>
      <c r="E28">
        <f>IF(ISBLANK($B28),"",VLOOKUP($B28,ILData!$A$2:$AJ$96,25))</f>
        <v>46500</v>
      </c>
      <c r="F28">
        <f>IF(ISBLANK($B28),"",VLOOKUP($B28,ILData!$A$2:$AJ$96,26))</f>
        <v>53150</v>
      </c>
      <c r="G28">
        <f>IF(ISBLANK($B28),"",VLOOKUP($B28,ILData!$A$2:$AJ$96,27))</f>
        <v>59800</v>
      </c>
      <c r="H28">
        <f>IF(ISBLANK($B28),"",VLOOKUP($B28,ILData!$A$2:$AJ$96,28))</f>
        <v>66400</v>
      </c>
      <c r="I28">
        <f>IF(ISBLANK($B28),"",VLOOKUP($B28,ILData!$A$2:$AJ$96,29))</f>
        <v>71750</v>
      </c>
      <c r="J28">
        <f>IF(ISBLANK($B28),"",VLOOKUP($B28,ILData!$A$2:$AJ$96,30))</f>
        <v>77050</v>
      </c>
      <c r="K28">
        <f>IF(ISBLANK($B28),"",VLOOKUP($B28,ILData!$A$2:$AJ$96,31))</f>
        <v>82350</v>
      </c>
      <c r="L28">
        <f>IF(ISBLANK($B28),"",VLOOKUP($B28,ILData!$A$2:$AJ$96,32))</f>
        <v>87650</v>
      </c>
    </row>
    <row r="29" spans="1:12" x14ac:dyDescent="0.3">
      <c r="A29" s="74" t="s">
        <v>577</v>
      </c>
      <c r="B29" t="s">
        <v>9</v>
      </c>
      <c r="C29" s="79">
        <f>INDEX('Ability to Pay'!$C$2:$C$441,MATCH(A29,'Ability to Pay'!$A$2:$A$441,0))</f>
        <v>0.11</v>
      </c>
      <c r="D29" s="77">
        <f>INDEX('Unemployment Rates'!$B$2:$B$96,MATCH(B29,'Unemployment Rates'!$A$2:$A$96,0))</f>
        <v>4.2999999999999997E-2</v>
      </c>
      <c r="E29">
        <f>IF(ISBLANK($B29),"",VLOOKUP($B29,ILData!$A$2:$AJ$96,25))</f>
        <v>42350</v>
      </c>
      <c r="F29">
        <f>IF(ISBLANK($B29),"",VLOOKUP($B29,ILData!$A$2:$AJ$96,26))</f>
        <v>48400</v>
      </c>
      <c r="G29">
        <f>IF(ISBLANK($B29),"",VLOOKUP($B29,ILData!$A$2:$AJ$96,27))</f>
        <v>54450</v>
      </c>
      <c r="H29">
        <f>IF(ISBLANK($B29),"",VLOOKUP($B29,ILData!$A$2:$AJ$96,28))</f>
        <v>60500</v>
      </c>
      <c r="I29">
        <f>IF(ISBLANK($B29),"",VLOOKUP($B29,ILData!$A$2:$AJ$96,29))</f>
        <v>65350</v>
      </c>
      <c r="J29">
        <f>IF(ISBLANK($B29),"",VLOOKUP($B29,ILData!$A$2:$AJ$96,30))</f>
        <v>70200</v>
      </c>
      <c r="K29">
        <f>IF(ISBLANK($B29),"",VLOOKUP($B29,ILData!$A$2:$AJ$96,31))</f>
        <v>75050</v>
      </c>
      <c r="L29">
        <f>IF(ISBLANK($B29),"",VLOOKUP($B29,ILData!$A$2:$AJ$96,32))</f>
        <v>79900</v>
      </c>
    </row>
    <row r="30" spans="1:12" x14ac:dyDescent="0.3">
      <c r="A30" s="74" t="s">
        <v>645</v>
      </c>
      <c r="B30" t="s">
        <v>25</v>
      </c>
      <c r="C30" s="79">
        <f>INDEX('Ability to Pay'!$C$2:$C$441,MATCH(A30,'Ability to Pay'!$A$2:$A$441,0))</f>
        <v>0.25</v>
      </c>
      <c r="D30" s="77">
        <f>INDEX('Unemployment Rates'!$B$2:$B$96,MATCH(B30,'Unemployment Rates'!$A$2:$A$96,0))</f>
        <v>2.8000000000000001E-2</v>
      </c>
      <c r="E30">
        <f>IF(ISBLANK($B30),"",VLOOKUP($B30,ILData!$A$2:$AJ$96,25))</f>
        <v>64300</v>
      </c>
      <c r="F30">
        <f>IF(ISBLANK($B30),"",VLOOKUP($B30,ILData!$A$2:$AJ$96,26))</f>
        <v>73500</v>
      </c>
      <c r="G30">
        <f>IF(ISBLANK($B30),"",VLOOKUP($B30,ILData!$A$2:$AJ$96,27))</f>
        <v>82700</v>
      </c>
      <c r="H30">
        <f>IF(ISBLANK($B30),"",VLOOKUP($B30,ILData!$A$2:$AJ$96,28))</f>
        <v>91850</v>
      </c>
      <c r="I30">
        <f>IF(ISBLANK($B30),"",VLOOKUP($B30,ILData!$A$2:$AJ$96,29))</f>
        <v>99200</v>
      </c>
      <c r="J30">
        <f>IF(ISBLANK($B30),"",VLOOKUP($B30,ILData!$A$2:$AJ$96,30))</f>
        <v>106550</v>
      </c>
      <c r="K30">
        <f>IF(ISBLANK($B30),"",VLOOKUP($B30,ILData!$A$2:$AJ$96,31))</f>
        <v>113900</v>
      </c>
      <c r="L30">
        <f>IF(ISBLANK($B30),"",VLOOKUP($B30,ILData!$A$2:$AJ$96,32))</f>
        <v>121250</v>
      </c>
    </row>
    <row r="31" spans="1:12" x14ac:dyDescent="0.3">
      <c r="A31" s="74" t="s">
        <v>844</v>
      </c>
      <c r="B31" t="s">
        <v>61</v>
      </c>
      <c r="C31" s="79">
        <f>INDEX('Ability to Pay'!$C$2:$C$441,MATCH(A31,'Ability to Pay'!$A$2:$A$441,0))</f>
        <v>6.9999999999999993E-2</v>
      </c>
      <c r="D31" s="77">
        <f>INDEX('Unemployment Rates'!$B$2:$B$96,MATCH(B31,'Unemployment Rates'!$A$2:$A$96,0))</f>
        <v>3.4000000000000002E-2</v>
      </c>
      <c r="E31">
        <f>IF(ISBLANK($B31),"",VLOOKUP($B31,ILData!$A$2:$AJ$96,25))</f>
        <v>41950</v>
      </c>
      <c r="F31">
        <f>IF(ISBLANK($B31),"",VLOOKUP($B31,ILData!$A$2:$AJ$96,26))</f>
        <v>47950</v>
      </c>
      <c r="G31">
        <f>IF(ISBLANK($B31),"",VLOOKUP($B31,ILData!$A$2:$AJ$96,27))</f>
        <v>53950</v>
      </c>
      <c r="H31">
        <f>IF(ISBLANK($B31),"",VLOOKUP($B31,ILData!$A$2:$AJ$96,28))</f>
        <v>59900</v>
      </c>
      <c r="I31">
        <f>IF(ISBLANK($B31),"",VLOOKUP($B31,ILData!$A$2:$AJ$96,29))</f>
        <v>64700</v>
      </c>
      <c r="J31">
        <f>IF(ISBLANK($B31),"",VLOOKUP($B31,ILData!$A$2:$AJ$96,30))</f>
        <v>69500</v>
      </c>
      <c r="K31">
        <f>IF(ISBLANK($B31),"",VLOOKUP($B31,ILData!$A$2:$AJ$96,31))</f>
        <v>74300</v>
      </c>
      <c r="L31">
        <f>IF(ISBLANK($B31),"",VLOOKUP($B31,ILData!$A$2:$AJ$96,32))</f>
        <v>79100</v>
      </c>
    </row>
    <row r="32" spans="1:12" x14ac:dyDescent="0.3">
      <c r="A32" s="74" t="s">
        <v>578</v>
      </c>
      <c r="B32" t="s">
        <v>9</v>
      </c>
      <c r="C32" s="79">
        <f>INDEX('Ability to Pay'!$C$2:$C$441,MATCH(A32,'Ability to Pay'!$A$2:$A$441,0))</f>
        <v>9.9999999999999992E-2</v>
      </c>
      <c r="D32" s="77">
        <f>INDEX('Unemployment Rates'!$B$2:$B$96,MATCH(B32,'Unemployment Rates'!$A$2:$A$96,0))</f>
        <v>4.2999999999999997E-2</v>
      </c>
      <c r="E32">
        <f>IF(ISBLANK($B32),"",VLOOKUP($B32,ILData!$A$2:$AJ$96,25))</f>
        <v>42350</v>
      </c>
      <c r="F32">
        <f>IF(ISBLANK($B32),"",VLOOKUP($B32,ILData!$A$2:$AJ$96,26))</f>
        <v>48400</v>
      </c>
      <c r="G32">
        <f>IF(ISBLANK($B32),"",VLOOKUP($B32,ILData!$A$2:$AJ$96,27))</f>
        <v>54450</v>
      </c>
      <c r="H32">
        <f>IF(ISBLANK($B32),"",VLOOKUP($B32,ILData!$A$2:$AJ$96,28))</f>
        <v>60500</v>
      </c>
      <c r="I32">
        <f>IF(ISBLANK($B32),"",VLOOKUP($B32,ILData!$A$2:$AJ$96,29))</f>
        <v>65350</v>
      </c>
      <c r="J32">
        <f>IF(ISBLANK($B32),"",VLOOKUP($B32,ILData!$A$2:$AJ$96,30))</f>
        <v>70200</v>
      </c>
      <c r="K32">
        <f>IF(ISBLANK($B32),"",VLOOKUP($B32,ILData!$A$2:$AJ$96,31))</f>
        <v>75050</v>
      </c>
      <c r="L32">
        <f>IF(ISBLANK($B32),"",VLOOKUP($B32,ILData!$A$2:$AJ$96,32))</f>
        <v>79900</v>
      </c>
    </row>
    <row r="33" spans="1:12" x14ac:dyDescent="0.3">
      <c r="A33" s="74" t="s">
        <v>708</v>
      </c>
      <c r="B33" t="s">
        <v>35</v>
      </c>
      <c r="C33" s="79">
        <f>INDEX('Ability to Pay'!$C$2:$C$441,MATCH(A33,'Ability to Pay'!$A$2:$A$441,0))</f>
        <v>0.19</v>
      </c>
      <c r="D33" s="77">
        <f>INDEX('Unemployment Rates'!$B$2:$B$96,MATCH(B33,'Unemployment Rates'!$A$2:$A$96,0))</f>
        <v>3.6999999999999998E-2</v>
      </c>
      <c r="E33">
        <f>IF(ISBLANK($B33),"",VLOOKUP($B33,ILData!$A$2:$AJ$96,25))</f>
        <v>41950</v>
      </c>
      <c r="F33">
        <f>IF(ISBLANK($B33),"",VLOOKUP($B33,ILData!$A$2:$AJ$96,26))</f>
        <v>47950</v>
      </c>
      <c r="G33">
        <f>IF(ISBLANK($B33),"",VLOOKUP($B33,ILData!$A$2:$AJ$96,27))</f>
        <v>53950</v>
      </c>
      <c r="H33">
        <f>IF(ISBLANK($B33),"",VLOOKUP($B33,ILData!$A$2:$AJ$96,28))</f>
        <v>59900</v>
      </c>
      <c r="I33">
        <f>IF(ISBLANK($B33),"",VLOOKUP($B33,ILData!$A$2:$AJ$96,29))</f>
        <v>64700</v>
      </c>
      <c r="J33">
        <f>IF(ISBLANK($B33),"",VLOOKUP($B33,ILData!$A$2:$AJ$96,30))</f>
        <v>69500</v>
      </c>
      <c r="K33">
        <f>IF(ISBLANK($B33),"",VLOOKUP($B33,ILData!$A$2:$AJ$96,31))</f>
        <v>74300</v>
      </c>
      <c r="L33">
        <f>IF(ISBLANK($B33),"",VLOOKUP($B33,ILData!$A$2:$AJ$96,32))</f>
        <v>79100</v>
      </c>
    </row>
    <row r="34" spans="1:12" x14ac:dyDescent="0.3">
      <c r="A34" s="74" t="s">
        <v>580</v>
      </c>
      <c r="B34" t="s">
        <v>10</v>
      </c>
      <c r="C34" s="79">
        <f>INDEX('Ability to Pay'!$C$2:$C$441,MATCH(A34,'Ability to Pay'!$A$2:$A$441,0))</f>
        <v>0.08</v>
      </c>
      <c r="D34" s="77">
        <f>INDEX('Unemployment Rates'!$B$2:$B$96,MATCH(B34,'Unemployment Rates'!$A$2:$A$96,0))</f>
        <v>4.3999999999999997E-2</v>
      </c>
      <c r="E34">
        <f>IF(ISBLANK($B34),"",VLOOKUP($B34,ILData!$A$2:$AJ$96,25))</f>
        <v>41950</v>
      </c>
      <c r="F34">
        <f>IF(ISBLANK($B34),"",VLOOKUP($B34,ILData!$A$2:$AJ$96,26))</f>
        <v>47950</v>
      </c>
      <c r="G34">
        <f>IF(ISBLANK($B34),"",VLOOKUP($B34,ILData!$A$2:$AJ$96,27))</f>
        <v>53950</v>
      </c>
      <c r="H34">
        <f>IF(ISBLANK($B34),"",VLOOKUP($B34,ILData!$A$2:$AJ$96,28))</f>
        <v>59900</v>
      </c>
      <c r="I34">
        <f>IF(ISBLANK($B34),"",VLOOKUP($B34,ILData!$A$2:$AJ$96,29))</f>
        <v>64700</v>
      </c>
      <c r="J34">
        <f>IF(ISBLANK($B34),"",VLOOKUP($B34,ILData!$A$2:$AJ$96,30))</f>
        <v>69500</v>
      </c>
      <c r="K34">
        <f>IF(ISBLANK($B34),"",VLOOKUP($B34,ILData!$A$2:$AJ$96,31))</f>
        <v>74300</v>
      </c>
      <c r="L34">
        <f>IF(ISBLANK($B34),"",VLOOKUP($B34,ILData!$A$2:$AJ$96,32))</f>
        <v>79100</v>
      </c>
    </row>
    <row r="35" spans="1:12" x14ac:dyDescent="0.3">
      <c r="A35" s="74" t="s">
        <v>582</v>
      </c>
      <c r="B35" t="s">
        <v>11</v>
      </c>
      <c r="C35" s="79">
        <f>INDEX('Ability to Pay'!$C$2:$C$441,MATCH(A35,'Ability to Pay'!$A$2:$A$441,0))</f>
        <v>0.22000000000000003</v>
      </c>
      <c r="D35" s="77">
        <f>INDEX('Unemployment Rates'!$B$2:$B$96,MATCH(B35,'Unemployment Rates'!$A$2:$A$96,0))</f>
        <v>3.1E-2</v>
      </c>
      <c r="E35">
        <f>IF(ISBLANK($B35),"",VLOOKUP($B35,ILData!$A$2:$AJ$96,25))</f>
        <v>55650</v>
      </c>
      <c r="F35">
        <f>IF(ISBLANK($B35),"",VLOOKUP($B35,ILData!$A$2:$AJ$96,26))</f>
        <v>63600</v>
      </c>
      <c r="G35">
        <f>IF(ISBLANK($B35),"",VLOOKUP($B35,ILData!$A$2:$AJ$96,27))</f>
        <v>71550</v>
      </c>
      <c r="H35">
        <f>IF(ISBLANK($B35),"",VLOOKUP($B35,ILData!$A$2:$AJ$96,28))</f>
        <v>79500</v>
      </c>
      <c r="I35">
        <f>IF(ISBLANK($B35),"",VLOOKUP($B35,ILData!$A$2:$AJ$96,29))</f>
        <v>85900</v>
      </c>
      <c r="J35">
        <f>IF(ISBLANK($B35),"",VLOOKUP($B35,ILData!$A$2:$AJ$96,30))</f>
        <v>92250</v>
      </c>
      <c r="K35">
        <f>IF(ISBLANK($B35),"",VLOOKUP($B35,ILData!$A$2:$AJ$96,31))</f>
        <v>98600</v>
      </c>
      <c r="L35">
        <f>IF(ISBLANK($B35),"",VLOOKUP($B35,ILData!$A$2:$AJ$96,32))</f>
        <v>104950</v>
      </c>
    </row>
    <row r="36" spans="1:12" x14ac:dyDescent="0.3">
      <c r="A36" s="74" t="s">
        <v>943</v>
      </c>
      <c r="B36" t="s">
        <v>88</v>
      </c>
      <c r="C36" s="79">
        <f>INDEX('Ability to Pay'!$C$2:$C$441,MATCH(A36,'Ability to Pay'!$A$2:$A$441,0))</f>
        <v>0.15000000000000002</v>
      </c>
      <c r="D36" s="77">
        <f>INDEX('Unemployment Rates'!$B$2:$B$96,MATCH(B36,'Unemployment Rates'!$A$2:$A$96,0))</f>
        <v>3.5000000000000003E-2</v>
      </c>
      <c r="E36">
        <f>IF(ISBLANK($B36),"",VLOOKUP($B36,ILData!$A$2:$AJ$96,25))</f>
        <v>42950</v>
      </c>
      <c r="F36">
        <f>IF(ISBLANK($B36),"",VLOOKUP($B36,ILData!$A$2:$AJ$96,26))</f>
        <v>49100</v>
      </c>
      <c r="G36">
        <f>IF(ISBLANK($B36),"",VLOOKUP($B36,ILData!$A$2:$AJ$96,27))</f>
        <v>55250</v>
      </c>
      <c r="H36">
        <f>IF(ISBLANK($B36),"",VLOOKUP($B36,ILData!$A$2:$AJ$96,28))</f>
        <v>61350</v>
      </c>
      <c r="I36">
        <f>IF(ISBLANK($B36),"",VLOOKUP($B36,ILData!$A$2:$AJ$96,29))</f>
        <v>66300</v>
      </c>
      <c r="J36">
        <f>IF(ISBLANK($B36),"",VLOOKUP($B36,ILData!$A$2:$AJ$96,30))</f>
        <v>71200</v>
      </c>
      <c r="K36">
        <f>IF(ISBLANK($B36),"",VLOOKUP($B36,ILData!$A$2:$AJ$96,31))</f>
        <v>76100</v>
      </c>
      <c r="L36">
        <f>IF(ISBLANK($B36),"",VLOOKUP($B36,ILData!$A$2:$AJ$96,32))</f>
        <v>81000</v>
      </c>
    </row>
    <row r="37" spans="1:12" x14ac:dyDescent="0.3">
      <c r="A37" s="74" t="s">
        <v>739</v>
      </c>
      <c r="B37" t="s">
        <v>41</v>
      </c>
      <c r="C37" s="79">
        <f>INDEX('Ability to Pay'!$C$2:$C$441,MATCH(A37,'Ability to Pay'!$A$2:$A$441,0))</f>
        <v>0.08</v>
      </c>
      <c r="D37" s="77">
        <f>INDEX('Unemployment Rates'!$B$2:$B$96,MATCH(B37,'Unemployment Rates'!$A$2:$A$96,0))</f>
        <v>4.3999999999999997E-2</v>
      </c>
      <c r="E37">
        <f>IF(ISBLANK($B37),"",VLOOKUP($B37,ILData!$A$2:$AJ$96,25))</f>
        <v>41950</v>
      </c>
      <c r="F37">
        <f>IF(ISBLANK($B37),"",VLOOKUP($B37,ILData!$A$2:$AJ$96,26))</f>
        <v>47950</v>
      </c>
      <c r="G37">
        <f>IF(ISBLANK($B37),"",VLOOKUP($B37,ILData!$A$2:$AJ$96,27))</f>
        <v>53950</v>
      </c>
      <c r="H37">
        <f>IF(ISBLANK($B37),"",VLOOKUP($B37,ILData!$A$2:$AJ$96,28))</f>
        <v>59900</v>
      </c>
      <c r="I37">
        <f>IF(ISBLANK($B37),"",VLOOKUP($B37,ILData!$A$2:$AJ$96,29))</f>
        <v>64700</v>
      </c>
      <c r="J37">
        <f>IF(ISBLANK($B37),"",VLOOKUP($B37,ILData!$A$2:$AJ$96,30))</f>
        <v>69500</v>
      </c>
      <c r="K37">
        <f>IF(ISBLANK($B37),"",VLOOKUP($B37,ILData!$A$2:$AJ$96,31))</f>
        <v>74300</v>
      </c>
      <c r="L37">
        <f>IF(ISBLANK($B37),"",VLOOKUP($B37,ILData!$A$2:$AJ$96,32))</f>
        <v>79100</v>
      </c>
    </row>
    <row r="38" spans="1:12" x14ac:dyDescent="0.3">
      <c r="A38" s="74" t="s">
        <v>671</v>
      </c>
      <c r="B38" t="s">
        <v>30</v>
      </c>
      <c r="C38" s="79">
        <f>INDEX('Ability to Pay'!$C$2:$C$441,MATCH(A38,'Ability to Pay'!$A$2:$A$441,0))</f>
        <v>0.21000000000000002</v>
      </c>
      <c r="D38" s="77">
        <f>INDEX('Unemployment Rates'!$B$2:$B$96,MATCH(B38,'Unemployment Rates'!$A$2:$A$96,0))</f>
        <v>3.5999999999999997E-2</v>
      </c>
      <c r="E38">
        <f>IF(ISBLANK($B38),"",VLOOKUP($B38,ILData!$A$2:$AJ$96,25))</f>
        <v>51050</v>
      </c>
      <c r="F38">
        <f>IF(ISBLANK($B38),"",VLOOKUP($B38,ILData!$A$2:$AJ$96,26))</f>
        <v>58350</v>
      </c>
      <c r="G38">
        <f>IF(ISBLANK($B38),"",VLOOKUP($B38,ILData!$A$2:$AJ$96,27))</f>
        <v>65650</v>
      </c>
      <c r="H38">
        <f>IF(ISBLANK($B38),"",VLOOKUP($B38,ILData!$A$2:$AJ$96,28))</f>
        <v>72900</v>
      </c>
      <c r="I38">
        <f>IF(ISBLANK($B38),"",VLOOKUP($B38,ILData!$A$2:$AJ$96,29))</f>
        <v>78750</v>
      </c>
      <c r="J38">
        <f>IF(ISBLANK($B38),"",VLOOKUP($B38,ILData!$A$2:$AJ$96,30))</f>
        <v>84600</v>
      </c>
      <c r="K38">
        <f>IF(ISBLANK($B38),"",VLOOKUP($B38,ILData!$A$2:$AJ$96,31))</f>
        <v>90400</v>
      </c>
      <c r="L38">
        <f>IF(ISBLANK($B38),"",VLOOKUP($B38,ILData!$A$2:$AJ$96,32))</f>
        <v>96250</v>
      </c>
    </row>
    <row r="39" spans="1:12" x14ac:dyDescent="0.3">
      <c r="A39" s="74" t="s">
        <v>690</v>
      </c>
      <c r="B39" t="s">
        <v>33</v>
      </c>
      <c r="C39" s="79">
        <f>INDEX('Ability to Pay'!$C$2:$C$441,MATCH(A39,'Ability to Pay'!$A$2:$A$441,0))</f>
        <v>9.0000000000000011E-2</v>
      </c>
      <c r="D39" s="77">
        <f>INDEX('Unemployment Rates'!$B$2:$B$96,MATCH(B39,'Unemployment Rates'!$A$2:$A$96,0))</f>
        <v>3.5999999999999997E-2</v>
      </c>
      <c r="E39">
        <f>IF(ISBLANK($B39),"",VLOOKUP($B39,ILData!$A$2:$AJ$96,25))</f>
        <v>43150</v>
      </c>
      <c r="F39">
        <f>IF(ISBLANK($B39),"",VLOOKUP($B39,ILData!$A$2:$AJ$96,26))</f>
        <v>49300</v>
      </c>
      <c r="G39">
        <f>IF(ISBLANK($B39),"",VLOOKUP($B39,ILData!$A$2:$AJ$96,27))</f>
        <v>55450</v>
      </c>
      <c r="H39">
        <f>IF(ISBLANK($B39),"",VLOOKUP($B39,ILData!$A$2:$AJ$96,28))</f>
        <v>61600</v>
      </c>
      <c r="I39">
        <f>IF(ISBLANK($B39),"",VLOOKUP($B39,ILData!$A$2:$AJ$96,29))</f>
        <v>66550</v>
      </c>
      <c r="J39">
        <f>IF(ISBLANK($B39),"",VLOOKUP($B39,ILData!$A$2:$AJ$96,30))</f>
        <v>71500</v>
      </c>
      <c r="K39">
        <f>IF(ISBLANK($B39),"",VLOOKUP($B39,ILData!$A$2:$AJ$96,31))</f>
        <v>76400</v>
      </c>
      <c r="L39">
        <f>IF(ISBLANK($B39),"",VLOOKUP($B39,ILData!$A$2:$AJ$96,32))</f>
        <v>81350</v>
      </c>
    </row>
    <row r="40" spans="1:12" x14ac:dyDescent="0.3">
      <c r="A40" s="74" t="s">
        <v>589</v>
      </c>
      <c r="B40" t="s">
        <v>12</v>
      </c>
      <c r="C40" s="79">
        <f>INDEX('Ability to Pay'!$C$2:$C$441,MATCH(A40,'Ability to Pay'!$A$2:$A$441,0))</f>
        <v>0.16999999999999998</v>
      </c>
      <c r="D40" s="77">
        <f>INDEX('Unemployment Rates'!$B$2:$B$96,MATCH(B40,'Unemployment Rates'!$A$2:$A$96,0))</f>
        <v>3.5999999999999997E-2</v>
      </c>
      <c r="E40">
        <f>IF(ISBLANK($B40),"",VLOOKUP($B40,ILData!$A$2:$AJ$96,25))</f>
        <v>46500</v>
      </c>
      <c r="F40">
        <f>IF(ISBLANK($B40),"",VLOOKUP($B40,ILData!$A$2:$AJ$96,26))</f>
        <v>53150</v>
      </c>
      <c r="G40">
        <f>IF(ISBLANK($B40),"",VLOOKUP($B40,ILData!$A$2:$AJ$96,27))</f>
        <v>59800</v>
      </c>
      <c r="H40">
        <f>IF(ISBLANK($B40),"",VLOOKUP($B40,ILData!$A$2:$AJ$96,28))</f>
        <v>66400</v>
      </c>
      <c r="I40">
        <f>IF(ISBLANK($B40),"",VLOOKUP($B40,ILData!$A$2:$AJ$96,29))</f>
        <v>71750</v>
      </c>
      <c r="J40">
        <f>IF(ISBLANK($B40),"",VLOOKUP($B40,ILData!$A$2:$AJ$96,30))</f>
        <v>77050</v>
      </c>
      <c r="K40">
        <f>IF(ISBLANK($B40),"",VLOOKUP($B40,ILData!$A$2:$AJ$96,31))</f>
        <v>82350</v>
      </c>
      <c r="L40">
        <f>IF(ISBLANK($B40),"",VLOOKUP($B40,ILData!$A$2:$AJ$96,32))</f>
        <v>87650</v>
      </c>
    </row>
    <row r="41" spans="1:12" x14ac:dyDescent="0.3">
      <c r="A41" s="74" t="s">
        <v>995</v>
      </c>
      <c r="B41" t="s">
        <v>100</v>
      </c>
      <c r="C41" s="79">
        <f>INDEX('Ability to Pay'!$C$2:$C$441,MATCH(A41,'Ability to Pay'!$A$2:$A$441,0))</f>
        <v>0.25</v>
      </c>
      <c r="D41" s="77">
        <f>INDEX('Unemployment Rates'!$B$2:$B$96,MATCH(B41,'Unemployment Rates'!$A$2:$A$96,0))</f>
        <v>2.5000000000000001E-2</v>
      </c>
      <c r="E41">
        <f>IF(ISBLANK($B41),"",VLOOKUP($B41,ILData!$A$2:$AJ$96,25))</f>
        <v>64300</v>
      </c>
      <c r="F41">
        <f>IF(ISBLANK($B41),"",VLOOKUP($B41,ILData!$A$2:$AJ$96,26))</f>
        <v>73500</v>
      </c>
      <c r="G41">
        <f>IF(ISBLANK($B41),"",VLOOKUP($B41,ILData!$A$2:$AJ$96,27))</f>
        <v>82700</v>
      </c>
      <c r="H41">
        <f>IF(ISBLANK($B41),"",VLOOKUP($B41,ILData!$A$2:$AJ$96,28))</f>
        <v>91850</v>
      </c>
      <c r="I41">
        <f>IF(ISBLANK($B41),"",VLOOKUP($B41,ILData!$A$2:$AJ$96,29))</f>
        <v>99200</v>
      </c>
      <c r="J41">
        <f>IF(ISBLANK($B41),"",VLOOKUP($B41,ILData!$A$2:$AJ$96,30))</f>
        <v>106550</v>
      </c>
      <c r="K41">
        <f>IF(ISBLANK($B41),"",VLOOKUP($B41,ILData!$A$2:$AJ$96,31))</f>
        <v>113900</v>
      </c>
      <c r="L41">
        <f>IF(ISBLANK($B41),"",VLOOKUP($B41,ILData!$A$2:$AJ$96,32))</f>
        <v>121250</v>
      </c>
    </row>
    <row r="42" spans="1:12" x14ac:dyDescent="0.3">
      <c r="A42" s="74" t="s">
        <v>955</v>
      </c>
      <c r="B42" t="s">
        <v>90</v>
      </c>
      <c r="C42" s="79">
        <f>INDEX('Ability to Pay'!$C$2:$C$441,MATCH(A42,'Ability to Pay'!$A$2:$A$441,0))</f>
        <v>0.15999999999999998</v>
      </c>
      <c r="D42" s="77">
        <f>INDEX('Unemployment Rates'!$B$2:$B$96,MATCH(B42,'Unemployment Rates'!$A$2:$A$96,0))</f>
        <v>3.6999999999999998E-2</v>
      </c>
      <c r="E42">
        <f>IF(ISBLANK($B42),"",VLOOKUP($B42,ILData!$A$2:$AJ$96,25))</f>
        <v>51050</v>
      </c>
      <c r="F42">
        <f>IF(ISBLANK($B42),"",VLOOKUP($B42,ILData!$A$2:$AJ$96,26))</f>
        <v>58350</v>
      </c>
      <c r="G42">
        <f>IF(ISBLANK($B42),"",VLOOKUP($B42,ILData!$A$2:$AJ$96,27))</f>
        <v>65650</v>
      </c>
      <c r="H42">
        <f>IF(ISBLANK($B42),"",VLOOKUP($B42,ILData!$A$2:$AJ$96,28))</f>
        <v>72900</v>
      </c>
      <c r="I42">
        <f>IF(ISBLANK($B42),"",VLOOKUP($B42,ILData!$A$2:$AJ$96,29))</f>
        <v>78750</v>
      </c>
      <c r="J42">
        <f>IF(ISBLANK($B42),"",VLOOKUP($B42,ILData!$A$2:$AJ$96,30))</f>
        <v>84600</v>
      </c>
      <c r="K42">
        <f>IF(ISBLANK($B42),"",VLOOKUP($B42,ILData!$A$2:$AJ$96,31))</f>
        <v>90400</v>
      </c>
      <c r="L42">
        <f>IF(ISBLANK($B42),"",VLOOKUP($B42,ILData!$A$2:$AJ$96,32))</f>
        <v>96250</v>
      </c>
    </row>
    <row r="43" spans="1:12" x14ac:dyDescent="0.3">
      <c r="A43" s="74" t="s">
        <v>944</v>
      </c>
      <c r="B43" t="s">
        <v>88</v>
      </c>
      <c r="C43" s="79">
        <f>INDEX('Ability to Pay'!$C$2:$C$441,MATCH(A43,'Ability to Pay'!$A$2:$A$441,0))</f>
        <v>0.15999999999999998</v>
      </c>
      <c r="D43" s="77">
        <f>INDEX('Unemployment Rates'!$B$2:$B$96,MATCH(B43,'Unemployment Rates'!$A$2:$A$96,0))</f>
        <v>3.5000000000000003E-2</v>
      </c>
      <c r="E43">
        <f>IF(ISBLANK($B43),"",VLOOKUP($B43,ILData!$A$2:$AJ$96,25))</f>
        <v>42950</v>
      </c>
      <c r="F43">
        <f>IF(ISBLANK($B43),"",VLOOKUP($B43,ILData!$A$2:$AJ$96,26))</f>
        <v>49100</v>
      </c>
      <c r="G43">
        <f>IF(ISBLANK($B43),"",VLOOKUP($B43,ILData!$A$2:$AJ$96,27))</f>
        <v>55250</v>
      </c>
      <c r="H43">
        <f>IF(ISBLANK($B43),"",VLOOKUP($B43,ILData!$A$2:$AJ$96,28))</f>
        <v>61350</v>
      </c>
      <c r="I43">
        <f>IF(ISBLANK($B43),"",VLOOKUP($B43,ILData!$A$2:$AJ$96,29))</f>
        <v>66300</v>
      </c>
      <c r="J43">
        <f>IF(ISBLANK($B43),"",VLOOKUP($B43,ILData!$A$2:$AJ$96,30))</f>
        <v>71200</v>
      </c>
      <c r="K43">
        <f>IF(ISBLANK($B43),"",VLOOKUP($B43,ILData!$A$2:$AJ$96,31))</f>
        <v>76100</v>
      </c>
      <c r="L43">
        <f>IF(ISBLANK($B43),"",VLOOKUP($B43,ILData!$A$2:$AJ$96,32))</f>
        <v>81000</v>
      </c>
    </row>
    <row r="44" spans="1:12" x14ac:dyDescent="0.3">
      <c r="A44" s="74" t="s">
        <v>759</v>
      </c>
      <c r="B44" t="s">
        <v>44</v>
      </c>
      <c r="C44" s="79">
        <f>INDEX('Ability to Pay'!$C$2:$C$441,MATCH(A44,'Ability to Pay'!$A$2:$A$441,0))</f>
        <v>0.05</v>
      </c>
      <c r="D44" s="77">
        <f>INDEX('Unemployment Rates'!$B$2:$B$96,MATCH(B44,'Unemployment Rates'!$A$2:$A$96,0))</f>
        <v>3.9E-2</v>
      </c>
      <c r="E44">
        <f>IF(ISBLANK($B44),"",VLOOKUP($B44,ILData!$A$2:$AJ$96,25))</f>
        <v>41950</v>
      </c>
      <c r="F44">
        <f>IF(ISBLANK($B44),"",VLOOKUP($B44,ILData!$A$2:$AJ$96,26))</f>
        <v>47950</v>
      </c>
      <c r="G44">
        <f>IF(ISBLANK($B44),"",VLOOKUP($B44,ILData!$A$2:$AJ$96,27))</f>
        <v>53950</v>
      </c>
      <c r="H44">
        <f>IF(ISBLANK($B44),"",VLOOKUP($B44,ILData!$A$2:$AJ$96,28))</f>
        <v>59900</v>
      </c>
      <c r="I44">
        <f>IF(ISBLANK($B44),"",VLOOKUP($B44,ILData!$A$2:$AJ$96,29))</f>
        <v>64700</v>
      </c>
      <c r="J44">
        <f>IF(ISBLANK($B44),"",VLOOKUP($B44,ILData!$A$2:$AJ$96,30))</f>
        <v>69500</v>
      </c>
      <c r="K44">
        <f>IF(ISBLANK($B44),"",VLOOKUP($B44,ILData!$A$2:$AJ$96,31))</f>
        <v>74300</v>
      </c>
      <c r="L44">
        <f>IF(ISBLANK($B44),"",VLOOKUP($B44,ILData!$A$2:$AJ$96,32))</f>
        <v>79100</v>
      </c>
    </row>
    <row r="45" spans="1:12" x14ac:dyDescent="0.3">
      <c r="A45" s="74" t="s">
        <v>602</v>
      </c>
      <c r="B45" t="s">
        <v>15</v>
      </c>
      <c r="C45" s="79">
        <f>INDEX('Ability to Pay'!$C$2:$C$441,MATCH(A45,'Ability to Pay'!$A$2:$A$441,0))</f>
        <v>9.9999999999999992E-2</v>
      </c>
      <c r="D45" s="77">
        <f>INDEX('Unemployment Rates'!$B$2:$B$96,MATCH(B45,'Unemployment Rates'!$A$2:$A$96,0))</f>
        <v>0.04</v>
      </c>
      <c r="E45">
        <f>IF(ISBLANK($B45),"",VLOOKUP($B45,ILData!$A$2:$AJ$96,25))</f>
        <v>44250</v>
      </c>
      <c r="F45">
        <f>IF(ISBLANK($B45),"",VLOOKUP($B45,ILData!$A$2:$AJ$96,26))</f>
        <v>50600</v>
      </c>
      <c r="G45">
        <f>IF(ISBLANK($B45),"",VLOOKUP($B45,ILData!$A$2:$AJ$96,27))</f>
        <v>56900</v>
      </c>
      <c r="H45">
        <f>IF(ISBLANK($B45),"",VLOOKUP($B45,ILData!$A$2:$AJ$96,28))</f>
        <v>63200</v>
      </c>
      <c r="I45">
        <f>IF(ISBLANK($B45),"",VLOOKUP($B45,ILData!$A$2:$AJ$96,29))</f>
        <v>68300</v>
      </c>
      <c r="J45">
        <f>IF(ISBLANK($B45),"",VLOOKUP($B45,ILData!$A$2:$AJ$96,30))</f>
        <v>73350</v>
      </c>
      <c r="K45">
        <f>IF(ISBLANK($B45),"",VLOOKUP($B45,ILData!$A$2:$AJ$96,31))</f>
        <v>78400</v>
      </c>
      <c r="L45">
        <f>IF(ISBLANK($B45),"",VLOOKUP($B45,ILData!$A$2:$AJ$96,32))</f>
        <v>83450</v>
      </c>
    </row>
    <row r="46" spans="1:12" x14ac:dyDescent="0.3">
      <c r="A46" s="74" t="s">
        <v>753</v>
      </c>
      <c r="B46" t="s">
        <v>43</v>
      </c>
      <c r="C46" s="79">
        <f>INDEX('Ability to Pay'!$C$2:$C$441,MATCH(A46,'Ability to Pay'!$A$2:$A$441,0))</f>
        <v>0.13</v>
      </c>
      <c r="D46" s="77">
        <f>INDEX('Unemployment Rates'!$B$2:$B$96,MATCH(B46,'Unemployment Rates'!$A$2:$A$96,0))</f>
        <v>0.04</v>
      </c>
      <c r="E46">
        <f>IF(ISBLANK($B46),"",VLOOKUP($B46,ILData!$A$2:$AJ$96,25))</f>
        <v>42950</v>
      </c>
      <c r="F46">
        <f>IF(ISBLANK($B46),"",VLOOKUP($B46,ILData!$A$2:$AJ$96,26))</f>
        <v>49100</v>
      </c>
      <c r="G46">
        <f>IF(ISBLANK($B46),"",VLOOKUP($B46,ILData!$A$2:$AJ$96,27))</f>
        <v>55250</v>
      </c>
      <c r="H46">
        <f>IF(ISBLANK($B46),"",VLOOKUP($B46,ILData!$A$2:$AJ$96,28))</f>
        <v>61350</v>
      </c>
      <c r="I46">
        <f>IF(ISBLANK($B46),"",VLOOKUP($B46,ILData!$A$2:$AJ$96,29))</f>
        <v>66300</v>
      </c>
      <c r="J46">
        <f>IF(ISBLANK($B46),"",VLOOKUP($B46,ILData!$A$2:$AJ$96,30))</f>
        <v>71200</v>
      </c>
      <c r="K46">
        <f>IF(ISBLANK($B46),"",VLOOKUP($B46,ILData!$A$2:$AJ$96,31))</f>
        <v>76100</v>
      </c>
      <c r="L46">
        <f>IF(ISBLANK($B46),"",VLOOKUP($B46,ILData!$A$2:$AJ$96,32))</f>
        <v>81000</v>
      </c>
    </row>
    <row r="47" spans="1:12" x14ac:dyDescent="0.3">
      <c r="A47" s="74" t="s">
        <v>956</v>
      </c>
      <c r="B47" t="s">
        <v>90</v>
      </c>
      <c r="C47" s="79">
        <f>INDEX('Ability to Pay'!$C$2:$C$441,MATCH(A47,'Ability to Pay'!$A$2:$A$441,0))</f>
        <v>0.15999999999999998</v>
      </c>
      <c r="D47" s="77">
        <f>INDEX('Unemployment Rates'!$B$2:$B$96,MATCH(B47,'Unemployment Rates'!$A$2:$A$96,0))</f>
        <v>3.6999999999999998E-2</v>
      </c>
      <c r="E47">
        <f>IF(ISBLANK($B47),"",VLOOKUP($B47,ILData!$A$2:$AJ$96,25))</f>
        <v>51050</v>
      </c>
      <c r="F47">
        <f>IF(ISBLANK($B47),"",VLOOKUP($B47,ILData!$A$2:$AJ$96,26))</f>
        <v>58350</v>
      </c>
      <c r="G47">
        <f>IF(ISBLANK($B47),"",VLOOKUP($B47,ILData!$A$2:$AJ$96,27))</f>
        <v>65650</v>
      </c>
      <c r="H47">
        <f>IF(ISBLANK($B47),"",VLOOKUP($B47,ILData!$A$2:$AJ$96,28))</f>
        <v>72900</v>
      </c>
      <c r="I47">
        <f>IF(ISBLANK($B47),"",VLOOKUP($B47,ILData!$A$2:$AJ$96,29))</f>
        <v>78750</v>
      </c>
      <c r="J47">
        <f>IF(ISBLANK($B47),"",VLOOKUP($B47,ILData!$A$2:$AJ$96,30))</f>
        <v>84600</v>
      </c>
      <c r="K47">
        <f>IF(ISBLANK($B47),"",VLOOKUP($B47,ILData!$A$2:$AJ$96,31))</f>
        <v>90400</v>
      </c>
      <c r="L47">
        <f>IF(ISBLANK($B47),"",VLOOKUP($B47,ILData!$A$2:$AJ$96,32))</f>
        <v>96250</v>
      </c>
    </row>
    <row r="48" spans="1:12" x14ac:dyDescent="0.3">
      <c r="A48" s="74" t="s">
        <v>660</v>
      </c>
      <c r="B48" t="s">
        <v>28</v>
      </c>
      <c r="C48" s="79">
        <f>INDEX('Ability to Pay'!$C$2:$C$441,MATCH(A48,'Ability to Pay'!$A$2:$A$441,0))</f>
        <v>0.22000000000000003</v>
      </c>
      <c r="D48" s="77">
        <f>INDEX('Unemployment Rates'!$B$2:$B$96,MATCH(B48,'Unemployment Rates'!$A$2:$A$96,0))</f>
        <v>2.8000000000000001E-2</v>
      </c>
      <c r="E48">
        <f>IF(ISBLANK($B48),"",VLOOKUP($B48,ILData!$A$2:$AJ$96,25))</f>
        <v>64300</v>
      </c>
      <c r="F48">
        <f>IF(ISBLANK($B48),"",VLOOKUP($B48,ILData!$A$2:$AJ$96,26))</f>
        <v>73500</v>
      </c>
      <c r="G48">
        <f>IF(ISBLANK($B48),"",VLOOKUP($B48,ILData!$A$2:$AJ$96,27))</f>
        <v>82700</v>
      </c>
      <c r="H48">
        <f>IF(ISBLANK($B48),"",VLOOKUP($B48,ILData!$A$2:$AJ$96,28))</f>
        <v>91850</v>
      </c>
      <c r="I48">
        <f>IF(ISBLANK($B48),"",VLOOKUP($B48,ILData!$A$2:$AJ$96,29))</f>
        <v>99200</v>
      </c>
      <c r="J48">
        <f>IF(ISBLANK($B48),"",VLOOKUP($B48,ILData!$A$2:$AJ$96,30))</f>
        <v>106550</v>
      </c>
      <c r="K48">
        <f>IF(ISBLANK($B48),"",VLOOKUP($B48,ILData!$A$2:$AJ$96,31))</f>
        <v>113900</v>
      </c>
      <c r="L48">
        <f>IF(ISBLANK($B48),"",VLOOKUP($B48,ILData!$A$2:$AJ$96,32))</f>
        <v>121250</v>
      </c>
    </row>
    <row r="49" spans="1:12" x14ac:dyDescent="0.3">
      <c r="A49" s="74" t="s">
        <v>883</v>
      </c>
      <c r="B49" t="s">
        <v>75</v>
      </c>
      <c r="C49" s="79">
        <f>INDEX('Ability to Pay'!$C$2:$C$441,MATCH(A49,'Ability to Pay'!$A$2:$A$441,0))</f>
        <v>6.9999999999999993E-2</v>
      </c>
      <c r="D49" s="77">
        <f>INDEX('Unemployment Rates'!$B$2:$B$96,MATCH(B49,'Unemployment Rates'!$A$2:$A$96,0))</f>
        <v>4.2000000000000003E-2</v>
      </c>
      <c r="E49">
        <f>IF(ISBLANK($B49),"",VLOOKUP($B49,ILData!$A$2:$AJ$96,25))</f>
        <v>41950</v>
      </c>
      <c r="F49">
        <f>IF(ISBLANK($B49),"",VLOOKUP($B49,ILData!$A$2:$AJ$96,26))</f>
        <v>47950</v>
      </c>
      <c r="G49">
        <f>IF(ISBLANK($B49),"",VLOOKUP($B49,ILData!$A$2:$AJ$96,27))</f>
        <v>53950</v>
      </c>
      <c r="H49">
        <f>IF(ISBLANK($B49),"",VLOOKUP($B49,ILData!$A$2:$AJ$96,28))</f>
        <v>59900</v>
      </c>
      <c r="I49">
        <f>IF(ISBLANK($B49),"",VLOOKUP($B49,ILData!$A$2:$AJ$96,29))</f>
        <v>64700</v>
      </c>
      <c r="J49">
        <f>IF(ISBLANK($B49),"",VLOOKUP($B49,ILData!$A$2:$AJ$96,30))</f>
        <v>69500</v>
      </c>
      <c r="K49">
        <f>IF(ISBLANK($B49),"",VLOOKUP($B49,ILData!$A$2:$AJ$96,31))</f>
        <v>74300</v>
      </c>
      <c r="L49">
        <f>IF(ISBLANK($B49),"",VLOOKUP($B49,ILData!$A$2:$AJ$96,32))</f>
        <v>79100</v>
      </c>
    </row>
    <row r="50" spans="1:12" x14ac:dyDescent="0.3">
      <c r="A50" s="74" t="s">
        <v>838</v>
      </c>
      <c r="B50" t="s">
        <v>60</v>
      </c>
      <c r="C50" s="79">
        <f>INDEX('Ability to Pay'!$C$2:$C$441,MATCH(A50,'Ability to Pay'!$A$2:$A$441,0))</f>
        <v>0.11</v>
      </c>
      <c r="D50" s="77">
        <f>INDEX('Unemployment Rates'!$B$2:$B$96,MATCH(B50,'Unemployment Rates'!$A$2:$A$96,0))</f>
        <v>3.9E-2</v>
      </c>
      <c r="E50">
        <f>IF(ISBLANK($B50),"",VLOOKUP($B50,ILData!$A$2:$AJ$96,25))</f>
        <v>43600</v>
      </c>
      <c r="F50">
        <f>IF(ISBLANK($B50),"",VLOOKUP($B50,ILData!$A$2:$AJ$96,26))</f>
        <v>49800</v>
      </c>
      <c r="G50">
        <f>IF(ISBLANK($B50),"",VLOOKUP($B50,ILData!$A$2:$AJ$96,27))</f>
        <v>56050</v>
      </c>
      <c r="H50">
        <f>IF(ISBLANK($B50),"",VLOOKUP($B50,ILData!$A$2:$AJ$96,28))</f>
        <v>62250</v>
      </c>
      <c r="I50">
        <f>IF(ISBLANK($B50),"",VLOOKUP($B50,ILData!$A$2:$AJ$96,29))</f>
        <v>67250</v>
      </c>
      <c r="J50">
        <f>IF(ISBLANK($B50),"",VLOOKUP($B50,ILData!$A$2:$AJ$96,30))</f>
        <v>72250</v>
      </c>
      <c r="K50">
        <f>IF(ISBLANK($B50),"",VLOOKUP($B50,ILData!$A$2:$AJ$96,31))</f>
        <v>77200</v>
      </c>
      <c r="L50">
        <f>IF(ISBLANK($B50),"",VLOOKUP($B50,ILData!$A$2:$AJ$96,32))</f>
        <v>82200</v>
      </c>
    </row>
    <row r="51" spans="1:12" x14ac:dyDescent="0.3">
      <c r="A51" s="74" t="s">
        <v>579</v>
      </c>
      <c r="B51" t="s">
        <v>9</v>
      </c>
      <c r="C51" s="79">
        <f>INDEX('Ability to Pay'!$C$2:$C$441,MATCH(A51,'Ability to Pay'!$A$2:$A$441,0))</f>
        <v>9.0000000000000011E-2</v>
      </c>
      <c r="D51" s="77">
        <f>INDEX('Unemployment Rates'!$B$2:$B$96,MATCH(B51,'Unemployment Rates'!$A$2:$A$96,0))</f>
        <v>4.2999999999999997E-2</v>
      </c>
      <c r="E51">
        <f>IF(ISBLANK($B51),"",VLOOKUP($B51,ILData!$A$2:$AJ$96,25))</f>
        <v>42350</v>
      </c>
      <c r="F51">
        <f>IF(ISBLANK($B51),"",VLOOKUP($B51,ILData!$A$2:$AJ$96,26))</f>
        <v>48400</v>
      </c>
      <c r="G51">
        <f>IF(ISBLANK($B51),"",VLOOKUP($B51,ILData!$A$2:$AJ$96,27))</f>
        <v>54450</v>
      </c>
      <c r="H51">
        <f>IF(ISBLANK($B51),"",VLOOKUP($B51,ILData!$A$2:$AJ$96,28))</f>
        <v>60500</v>
      </c>
      <c r="I51">
        <f>IF(ISBLANK($B51),"",VLOOKUP($B51,ILData!$A$2:$AJ$96,29))</f>
        <v>65350</v>
      </c>
      <c r="J51">
        <f>IF(ISBLANK($B51),"",VLOOKUP($B51,ILData!$A$2:$AJ$96,30))</f>
        <v>70200</v>
      </c>
      <c r="K51">
        <f>IF(ISBLANK($B51),"",VLOOKUP($B51,ILData!$A$2:$AJ$96,31))</f>
        <v>75050</v>
      </c>
      <c r="L51">
        <f>IF(ISBLANK($B51),"",VLOOKUP($B51,ILData!$A$2:$AJ$96,32))</f>
        <v>79900</v>
      </c>
    </row>
    <row r="52" spans="1:12" x14ac:dyDescent="0.3">
      <c r="A52" s="74" t="s">
        <v>592</v>
      </c>
      <c r="B52" t="s">
        <v>13</v>
      </c>
      <c r="C52" s="79">
        <f>INDEX('Ability to Pay'!$C$2:$C$441,MATCH(A52,'Ability to Pay'!$A$2:$A$441,0))</f>
        <v>9.0000000000000011E-2</v>
      </c>
      <c r="D52" s="77">
        <f>INDEX('Unemployment Rates'!$B$2:$B$96,MATCH(B52,'Unemployment Rates'!$A$2:$A$96,0))</f>
        <v>0.04</v>
      </c>
      <c r="E52">
        <f>IF(ISBLANK($B52),"",VLOOKUP($B52,ILData!$A$2:$AJ$96,25))</f>
        <v>41950</v>
      </c>
      <c r="F52">
        <f>IF(ISBLANK($B52),"",VLOOKUP($B52,ILData!$A$2:$AJ$96,26))</f>
        <v>47950</v>
      </c>
      <c r="G52">
        <f>IF(ISBLANK($B52),"",VLOOKUP($B52,ILData!$A$2:$AJ$96,27))</f>
        <v>53950</v>
      </c>
      <c r="H52">
        <f>IF(ISBLANK($B52),"",VLOOKUP($B52,ILData!$A$2:$AJ$96,28))</f>
        <v>59900</v>
      </c>
      <c r="I52">
        <f>IF(ISBLANK($B52),"",VLOOKUP($B52,ILData!$A$2:$AJ$96,29))</f>
        <v>64700</v>
      </c>
      <c r="J52">
        <f>IF(ISBLANK($B52),"",VLOOKUP($B52,ILData!$A$2:$AJ$96,30))</f>
        <v>69500</v>
      </c>
      <c r="K52">
        <f>IF(ISBLANK($B52),"",VLOOKUP($B52,ILData!$A$2:$AJ$96,31))</f>
        <v>74300</v>
      </c>
      <c r="L52">
        <f>IF(ISBLANK($B52),"",VLOOKUP($B52,ILData!$A$2:$AJ$96,32))</f>
        <v>79100</v>
      </c>
    </row>
    <row r="53" spans="1:12" x14ac:dyDescent="0.3">
      <c r="A53" s="74" t="s">
        <v>597</v>
      </c>
      <c r="B53" t="s">
        <v>14</v>
      </c>
      <c r="C53" s="79">
        <f>INDEX('Ability to Pay'!$C$2:$C$441,MATCH(A53,'Ability to Pay'!$A$2:$A$441,0))</f>
        <v>0.15999999999999998</v>
      </c>
      <c r="D53" s="77">
        <f>INDEX('Unemployment Rates'!$B$2:$B$96,MATCH(B53,'Unemployment Rates'!$A$2:$A$96,0))</f>
        <v>0.03</v>
      </c>
      <c r="E53">
        <f>IF(ISBLANK($B53),"",VLOOKUP($B53,ILData!$A$2:$AJ$96,25))</f>
        <v>64300</v>
      </c>
      <c r="F53">
        <f>IF(ISBLANK($B53),"",VLOOKUP($B53,ILData!$A$2:$AJ$96,26))</f>
        <v>73500</v>
      </c>
      <c r="G53">
        <f>IF(ISBLANK($B53),"",VLOOKUP($B53,ILData!$A$2:$AJ$96,27))</f>
        <v>82700</v>
      </c>
      <c r="H53">
        <f>IF(ISBLANK($B53),"",VLOOKUP($B53,ILData!$A$2:$AJ$96,28))</f>
        <v>91850</v>
      </c>
      <c r="I53">
        <f>IF(ISBLANK($B53),"",VLOOKUP($B53,ILData!$A$2:$AJ$96,29))</f>
        <v>99200</v>
      </c>
      <c r="J53">
        <f>IF(ISBLANK($B53),"",VLOOKUP($B53,ILData!$A$2:$AJ$96,30))</f>
        <v>106550</v>
      </c>
      <c r="K53">
        <f>IF(ISBLANK($B53),"",VLOOKUP($B53,ILData!$A$2:$AJ$96,31))</f>
        <v>113900</v>
      </c>
      <c r="L53">
        <f>IF(ISBLANK($B53),"",VLOOKUP($B53,ILData!$A$2:$AJ$96,32))</f>
        <v>121250</v>
      </c>
    </row>
    <row r="54" spans="1:12" x14ac:dyDescent="0.3">
      <c r="A54" s="74" t="s">
        <v>600</v>
      </c>
      <c r="B54" t="s">
        <v>15</v>
      </c>
      <c r="C54" s="79">
        <f>INDEX('Ability to Pay'!$C$2:$C$441,MATCH(A54,'Ability to Pay'!$A$2:$A$441,0))</f>
        <v>0.15000000000000002</v>
      </c>
      <c r="D54" s="77">
        <f>INDEX('Unemployment Rates'!$B$2:$B$96,MATCH(B54,'Unemployment Rates'!$A$2:$A$96,0))</f>
        <v>0.04</v>
      </c>
      <c r="E54">
        <f>IF(ISBLANK($B54),"",VLOOKUP($B54,ILData!$A$2:$AJ$96,25))</f>
        <v>44250</v>
      </c>
      <c r="F54">
        <f>IF(ISBLANK($B54),"",VLOOKUP($B54,ILData!$A$2:$AJ$96,26))</f>
        <v>50600</v>
      </c>
      <c r="G54">
        <f>IF(ISBLANK($B54),"",VLOOKUP($B54,ILData!$A$2:$AJ$96,27))</f>
        <v>56900</v>
      </c>
      <c r="H54">
        <f>IF(ISBLANK($B54),"",VLOOKUP($B54,ILData!$A$2:$AJ$96,28))</f>
        <v>63200</v>
      </c>
      <c r="I54">
        <f>IF(ISBLANK($B54),"",VLOOKUP($B54,ILData!$A$2:$AJ$96,29))</f>
        <v>68300</v>
      </c>
      <c r="J54">
        <f>IF(ISBLANK($B54),"",VLOOKUP($B54,ILData!$A$2:$AJ$96,30))</f>
        <v>73350</v>
      </c>
      <c r="K54">
        <f>IF(ISBLANK($B54),"",VLOOKUP($B54,ILData!$A$2:$AJ$96,31))</f>
        <v>78400</v>
      </c>
      <c r="L54">
        <f>IF(ISBLANK($B54),"",VLOOKUP($B54,ILData!$A$2:$AJ$96,32))</f>
        <v>83450</v>
      </c>
    </row>
    <row r="55" spans="1:12" x14ac:dyDescent="0.3">
      <c r="A55" s="74" t="s">
        <v>609</v>
      </c>
      <c r="B55" t="s">
        <v>16</v>
      </c>
      <c r="C55" s="79">
        <f>INDEX('Ability to Pay'!$C$2:$C$441,MATCH(A55,'Ability to Pay'!$A$2:$A$441,0))</f>
        <v>0.12000000000000001</v>
      </c>
      <c r="D55" s="77">
        <f>INDEX('Unemployment Rates'!$B$2:$B$96,MATCH(B55,'Unemployment Rates'!$A$2:$A$96,0))</f>
        <v>3.7999999999999999E-2</v>
      </c>
      <c r="E55">
        <f>IF(ISBLANK($B55),"",VLOOKUP($B55,ILData!$A$2:$AJ$96,25))</f>
        <v>47500</v>
      </c>
      <c r="F55">
        <f>IF(ISBLANK($B55),"",VLOOKUP($B55,ILData!$A$2:$AJ$96,26))</f>
        <v>54300</v>
      </c>
      <c r="G55">
        <f>IF(ISBLANK($B55),"",VLOOKUP($B55,ILData!$A$2:$AJ$96,27))</f>
        <v>61100</v>
      </c>
      <c r="H55">
        <f>IF(ISBLANK($B55),"",VLOOKUP($B55,ILData!$A$2:$AJ$96,28))</f>
        <v>67850</v>
      </c>
      <c r="I55">
        <f>IF(ISBLANK($B55),"",VLOOKUP($B55,ILData!$A$2:$AJ$96,29))</f>
        <v>73300</v>
      </c>
      <c r="J55">
        <f>IF(ISBLANK($B55),"",VLOOKUP($B55,ILData!$A$2:$AJ$96,30))</f>
        <v>78750</v>
      </c>
      <c r="K55">
        <f>IF(ISBLANK($B55),"",VLOOKUP($B55,ILData!$A$2:$AJ$96,31))</f>
        <v>84150</v>
      </c>
      <c r="L55">
        <f>IF(ISBLANK($B55),"",VLOOKUP($B55,ILData!$A$2:$AJ$96,32))</f>
        <v>89600</v>
      </c>
    </row>
    <row r="56" spans="1:12" x14ac:dyDescent="0.3">
      <c r="A56" s="74" t="s">
        <v>936</v>
      </c>
      <c r="B56" t="s">
        <v>86</v>
      </c>
      <c r="C56" s="79">
        <f>INDEX('Ability to Pay'!$C$2:$C$441,MATCH(A56,'Ability to Pay'!$A$2:$A$441,0))</f>
        <v>0.2</v>
      </c>
      <c r="D56" s="77">
        <f>INDEX('Unemployment Rates'!$B$2:$B$96,MATCH(B56,'Unemployment Rates'!$A$2:$A$96,0))</f>
        <v>0.03</v>
      </c>
      <c r="E56">
        <f>IF(ISBLANK($B56),"",VLOOKUP($B56,ILData!$A$2:$AJ$96,25))</f>
        <v>46600</v>
      </c>
      <c r="F56">
        <f>IF(ISBLANK($B56),"",VLOOKUP($B56,ILData!$A$2:$AJ$96,26))</f>
        <v>53250</v>
      </c>
      <c r="G56">
        <f>IF(ISBLANK($B56),"",VLOOKUP($B56,ILData!$A$2:$AJ$96,27))</f>
        <v>59900</v>
      </c>
      <c r="H56">
        <f>IF(ISBLANK($B56),"",VLOOKUP($B56,ILData!$A$2:$AJ$96,28))</f>
        <v>66550</v>
      </c>
      <c r="I56">
        <f>IF(ISBLANK($B56),"",VLOOKUP($B56,ILData!$A$2:$AJ$96,29))</f>
        <v>71900</v>
      </c>
      <c r="J56">
        <f>IF(ISBLANK($B56),"",VLOOKUP($B56,ILData!$A$2:$AJ$96,30))</f>
        <v>77200</v>
      </c>
      <c r="K56">
        <f>IF(ISBLANK($B56),"",VLOOKUP($B56,ILData!$A$2:$AJ$96,31))</f>
        <v>82550</v>
      </c>
      <c r="L56">
        <f>IF(ISBLANK($B56),"",VLOOKUP($B56,ILData!$A$2:$AJ$96,32))</f>
        <v>87850</v>
      </c>
    </row>
    <row r="57" spans="1:12" x14ac:dyDescent="0.3">
      <c r="A57" s="74" t="s">
        <v>593</v>
      </c>
      <c r="B57" t="s">
        <v>13</v>
      </c>
      <c r="C57" s="79">
        <f>INDEX('Ability to Pay'!$C$2:$C$441,MATCH(A57,'Ability to Pay'!$A$2:$A$441,0))</f>
        <v>9.9999999999999992E-2</v>
      </c>
      <c r="D57" s="77">
        <f>INDEX('Unemployment Rates'!$B$2:$B$96,MATCH(B57,'Unemployment Rates'!$A$2:$A$96,0))</f>
        <v>0.04</v>
      </c>
      <c r="E57">
        <f>IF(ISBLANK($B57),"",VLOOKUP($B57,ILData!$A$2:$AJ$96,25))</f>
        <v>41950</v>
      </c>
      <c r="F57">
        <f>IF(ISBLANK($B57),"",VLOOKUP($B57,ILData!$A$2:$AJ$96,26))</f>
        <v>47950</v>
      </c>
      <c r="G57">
        <f>IF(ISBLANK($B57),"",VLOOKUP($B57,ILData!$A$2:$AJ$96,27))</f>
        <v>53950</v>
      </c>
      <c r="H57">
        <f>IF(ISBLANK($B57),"",VLOOKUP($B57,ILData!$A$2:$AJ$96,28))</f>
        <v>59900</v>
      </c>
      <c r="I57">
        <f>IF(ISBLANK($B57),"",VLOOKUP($B57,ILData!$A$2:$AJ$96,29))</f>
        <v>64700</v>
      </c>
      <c r="J57">
        <f>IF(ISBLANK($B57),"",VLOOKUP($B57,ILData!$A$2:$AJ$96,30))</f>
        <v>69500</v>
      </c>
      <c r="K57">
        <f>IF(ISBLANK($B57),"",VLOOKUP($B57,ILData!$A$2:$AJ$96,31))</f>
        <v>74300</v>
      </c>
      <c r="L57">
        <f>IF(ISBLANK($B57),"",VLOOKUP($B57,ILData!$A$2:$AJ$96,32))</f>
        <v>79100</v>
      </c>
    </row>
    <row r="58" spans="1:12" x14ac:dyDescent="0.3">
      <c r="A58" s="74" t="s">
        <v>903</v>
      </c>
      <c r="B58" t="s">
        <v>80</v>
      </c>
      <c r="C58" s="79">
        <f>INDEX('Ability to Pay'!$C$2:$C$441,MATCH(A58,'Ability to Pay'!$A$2:$A$441,0))</f>
        <v>0.15000000000000002</v>
      </c>
      <c r="D58" s="77">
        <f>INDEX('Unemployment Rates'!$B$2:$B$96,MATCH(B58,'Unemployment Rates'!$A$2:$A$96,0))</f>
        <v>2.8000000000000001E-2</v>
      </c>
      <c r="E58">
        <f>IF(ISBLANK($B58),"",VLOOKUP($B58,ILData!$A$2:$AJ$96,25))</f>
        <v>64300</v>
      </c>
      <c r="F58">
        <f>IF(ISBLANK($B58),"",VLOOKUP($B58,ILData!$A$2:$AJ$96,26))</f>
        <v>73500</v>
      </c>
      <c r="G58">
        <f>IF(ISBLANK($B58),"",VLOOKUP($B58,ILData!$A$2:$AJ$96,27))</f>
        <v>82700</v>
      </c>
      <c r="H58">
        <f>IF(ISBLANK($B58),"",VLOOKUP($B58,ILData!$A$2:$AJ$96,28))</f>
        <v>91850</v>
      </c>
      <c r="I58">
        <f>IF(ISBLANK($B58),"",VLOOKUP($B58,ILData!$A$2:$AJ$96,29))</f>
        <v>99200</v>
      </c>
      <c r="J58">
        <f>IF(ISBLANK($B58),"",VLOOKUP($B58,ILData!$A$2:$AJ$96,30))</f>
        <v>106550</v>
      </c>
      <c r="K58">
        <f>IF(ISBLANK($B58),"",VLOOKUP($B58,ILData!$A$2:$AJ$96,31))</f>
        <v>113900</v>
      </c>
      <c r="L58">
        <f>IF(ISBLANK($B58),"",VLOOKUP($B58,ILData!$A$2:$AJ$96,32))</f>
        <v>121250</v>
      </c>
    </row>
    <row r="59" spans="1:12" x14ac:dyDescent="0.3">
      <c r="A59" s="74" t="s">
        <v>626</v>
      </c>
      <c r="B59" t="s">
        <v>20</v>
      </c>
      <c r="C59" s="79">
        <f>INDEX('Ability to Pay'!$C$2:$C$441,MATCH(A59,'Ability to Pay'!$A$2:$A$441,0))</f>
        <v>0.06</v>
      </c>
      <c r="D59" s="77">
        <f>INDEX('Unemployment Rates'!$B$2:$B$96,MATCH(B59,'Unemployment Rates'!$A$2:$A$96,0))</f>
        <v>4.5999999999999999E-2</v>
      </c>
      <c r="E59">
        <f>IF(ISBLANK($B59),"",VLOOKUP($B59,ILData!$A$2:$AJ$96,25))</f>
        <v>41950</v>
      </c>
      <c r="F59">
        <f>IF(ISBLANK($B59),"",VLOOKUP($B59,ILData!$A$2:$AJ$96,26))</f>
        <v>47950</v>
      </c>
      <c r="G59">
        <f>IF(ISBLANK($B59),"",VLOOKUP($B59,ILData!$A$2:$AJ$96,27))</f>
        <v>53950</v>
      </c>
      <c r="H59">
        <f>IF(ISBLANK($B59),"",VLOOKUP($B59,ILData!$A$2:$AJ$96,28))</f>
        <v>59900</v>
      </c>
      <c r="I59">
        <f>IF(ISBLANK($B59),"",VLOOKUP($B59,ILData!$A$2:$AJ$96,29))</f>
        <v>64700</v>
      </c>
      <c r="J59">
        <f>IF(ISBLANK($B59),"",VLOOKUP($B59,ILData!$A$2:$AJ$96,30))</f>
        <v>69500</v>
      </c>
      <c r="K59">
        <f>IF(ISBLANK($B59),"",VLOOKUP($B59,ILData!$A$2:$AJ$96,31))</f>
        <v>74300</v>
      </c>
      <c r="L59">
        <f>IF(ISBLANK($B59),"",VLOOKUP($B59,ILData!$A$2:$AJ$96,32))</f>
        <v>79100</v>
      </c>
    </row>
    <row r="60" spans="1:12" x14ac:dyDescent="0.3">
      <c r="A60" s="74" t="s">
        <v>974</v>
      </c>
      <c r="B60" t="s">
        <v>95</v>
      </c>
      <c r="C60" s="79">
        <f>INDEX('Ability to Pay'!$C$2:$C$441,MATCH(A60,'Ability to Pay'!$A$2:$A$441,0))</f>
        <v>0.14000000000000001</v>
      </c>
      <c r="D60" s="77">
        <f>INDEX('Unemployment Rates'!$B$2:$B$96,MATCH(B60,'Unemployment Rates'!$A$2:$A$96,0))</f>
        <v>0.04</v>
      </c>
      <c r="E60">
        <f>IF(ISBLANK($B60),"",VLOOKUP($B60,ILData!$A$2:$AJ$96,25))</f>
        <v>41950</v>
      </c>
      <c r="F60">
        <f>IF(ISBLANK($B60),"",VLOOKUP($B60,ILData!$A$2:$AJ$96,26))</f>
        <v>47950</v>
      </c>
      <c r="G60">
        <f>IF(ISBLANK($B60),"",VLOOKUP($B60,ILData!$A$2:$AJ$96,27))</f>
        <v>53950</v>
      </c>
      <c r="H60">
        <f>IF(ISBLANK($B60),"",VLOOKUP($B60,ILData!$A$2:$AJ$96,28))</f>
        <v>59900</v>
      </c>
      <c r="I60">
        <f>IF(ISBLANK($B60),"",VLOOKUP($B60,ILData!$A$2:$AJ$96,29))</f>
        <v>64700</v>
      </c>
      <c r="J60">
        <f>IF(ISBLANK($B60),"",VLOOKUP($B60,ILData!$A$2:$AJ$96,30))</f>
        <v>69500</v>
      </c>
      <c r="K60">
        <f>IF(ISBLANK($B60),"",VLOOKUP($B60,ILData!$A$2:$AJ$96,31))</f>
        <v>74300</v>
      </c>
      <c r="L60">
        <f>IF(ISBLANK($B60),"",VLOOKUP($B60,ILData!$A$2:$AJ$96,32))</f>
        <v>79100</v>
      </c>
    </row>
    <row r="61" spans="1:12" x14ac:dyDescent="0.3">
      <c r="A61" s="74" t="s">
        <v>771</v>
      </c>
      <c r="B61" t="s">
        <v>47</v>
      </c>
      <c r="C61" s="79">
        <f>INDEX('Ability to Pay'!$C$2:$C$441,MATCH(A61,'Ability to Pay'!$A$2:$A$441,0))</f>
        <v>0.18</v>
      </c>
      <c r="D61" s="77">
        <f>INDEX('Unemployment Rates'!$B$2:$B$96,MATCH(B61,'Unemployment Rates'!$A$2:$A$96,0))</f>
        <v>2.9000000000000001E-2</v>
      </c>
      <c r="E61">
        <f>IF(ISBLANK($B61),"",VLOOKUP($B61,ILData!$A$2:$AJ$96,25))</f>
        <v>42200</v>
      </c>
      <c r="F61">
        <f>IF(ISBLANK($B61),"",VLOOKUP($B61,ILData!$A$2:$AJ$96,26))</f>
        <v>48200</v>
      </c>
      <c r="G61">
        <f>IF(ISBLANK($B61),"",VLOOKUP($B61,ILData!$A$2:$AJ$96,27))</f>
        <v>54250</v>
      </c>
      <c r="H61">
        <f>IF(ISBLANK($B61),"",VLOOKUP($B61,ILData!$A$2:$AJ$96,28))</f>
        <v>60250</v>
      </c>
      <c r="I61">
        <f>IF(ISBLANK($B61),"",VLOOKUP($B61,ILData!$A$2:$AJ$96,29))</f>
        <v>65100</v>
      </c>
      <c r="J61">
        <f>IF(ISBLANK($B61),"",VLOOKUP($B61,ILData!$A$2:$AJ$96,30))</f>
        <v>69900</v>
      </c>
      <c r="K61">
        <f>IF(ISBLANK($B61),"",VLOOKUP($B61,ILData!$A$2:$AJ$96,31))</f>
        <v>74750</v>
      </c>
      <c r="L61">
        <f>IF(ISBLANK($B61),"",VLOOKUP($B61,ILData!$A$2:$AJ$96,32))</f>
        <v>79550</v>
      </c>
    </row>
    <row r="62" spans="1:12" x14ac:dyDescent="0.3">
      <c r="A62" s="74" t="s">
        <v>829</v>
      </c>
      <c r="B62" t="s">
        <v>65</v>
      </c>
      <c r="C62" s="79">
        <f>INDEX('Ability to Pay'!$C$2:$C$441,MATCH(A62,'Ability to Pay'!$A$2:$A$441,0))</f>
        <v>0.23000000000000004</v>
      </c>
      <c r="D62" s="77">
        <f>INDEX('Unemployment Rates'!$B$2:$B$96,MATCH(B62,'Unemployment Rates'!$A$2:$A$96,0))</f>
        <v>3.5999999999999997E-2</v>
      </c>
      <c r="E62">
        <f>IF(ISBLANK($B62),"",VLOOKUP($B62,ILData!$A$2:$AJ$96,25))</f>
        <v>47100</v>
      </c>
      <c r="F62">
        <f>IF(ISBLANK($B62),"",VLOOKUP($B62,ILData!$A$2:$AJ$96,26))</f>
        <v>53800</v>
      </c>
      <c r="G62">
        <f>IF(ISBLANK($B62),"",VLOOKUP($B62,ILData!$A$2:$AJ$96,27))</f>
        <v>60550</v>
      </c>
      <c r="H62">
        <f>IF(ISBLANK($B62),"",VLOOKUP($B62,ILData!$A$2:$AJ$96,28))</f>
        <v>67250</v>
      </c>
      <c r="I62">
        <f>IF(ISBLANK($B62),"",VLOOKUP($B62,ILData!$A$2:$AJ$96,29))</f>
        <v>72650</v>
      </c>
      <c r="J62">
        <f>IF(ISBLANK($B62),"",VLOOKUP($B62,ILData!$A$2:$AJ$96,30))</f>
        <v>78050</v>
      </c>
      <c r="K62">
        <f>IF(ISBLANK($B62),"",VLOOKUP($B62,ILData!$A$2:$AJ$96,31))</f>
        <v>83400</v>
      </c>
      <c r="L62">
        <f>IF(ISBLANK($B62),"",VLOOKUP($B62,ILData!$A$2:$AJ$96,32))</f>
        <v>88800</v>
      </c>
    </row>
    <row r="63" spans="1:12" x14ac:dyDescent="0.3">
      <c r="A63" s="74" t="s">
        <v>590</v>
      </c>
      <c r="B63" t="s">
        <v>12</v>
      </c>
      <c r="C63" s="79">
        <f>INDEX('Ability to Pay'!$C$2:$C$441,MATCH(A63,'Ability to Pay'!$A$2:$A$441,0))</f>
        <v>0.22000000000000003</v>
      </c>
      <c r="D63" s="77">
        <f>INDEX('Unemployment Rates'!$B$2:$B$96,MATCH(B63,'Unemployment Rates'!$A$2:$A$96,0))</f>
        <v>3.5999999999999997E-2</v>
      </c>
      <c r="E63">
        <f>IF(ISBLANK($B63),"",VLOOKUP($B63,ILData!$A$2:$AJ$96,25))</f>
        <v>46500</v>
      </c>
      <c r="F63">
        <f>IF(ISBLANK($B63),"",VLOOKUP($B63,ILData!$A$2:$AJ$96,26))</f>
        <v>53150</v>
      </c>
      <c r="G63">
        <f>IF(ISBLANK($B63),"",VLOOKUP($B63,ILData!$A$2:$AJ$96,27))</f>
        <v>59800</v>
      </c>
      <c r="H63">
        <f>IF(ISBLANK($B63),"",VLOOKUP($B63,ILData!$A$2:$AJ$96,28))</f>
        <v>66400</v>
      </c>
      <c r="I63">
        <f>IF(ISBLANK($B63),"",VLOOKUP($B63,ILData!$A$2:$AJ$96,29))</f>
        <v>71750</v>
      </c>
      <c r="J63">
        <f>IF(ISBLANK($B63),"",VLOOKUP($B63,ILData!$A$2:$AJ$96,30))</f>
        <v>77050</v>
      </c>
      <c r="K63">
        <f>IF(ISBLANK($B63),"",VLOOKUP($B63,ILData!$A$2:$AJ$96,31))</f>
        <v>82350</v>
      </c>
      <c r="L63">
        <f>IF(ISBLANK($B63),"",VLOOKUP($B63,ILData!$A$2:$AJ$96,32))</f>
        <v>87650</v>
      </c>
    </row>
    <row r="64" spans="1:12" x14ac:dyDescent="0.3">
      <c r="A64" s="74" t="s">
        <v>661</v>
      </c>
      <c r="B64" t="s">
        <v>28</v>
      </c>
      <c r="C64" s="79">
        <f>INDEX('Ability to Pay'!$C$2:$C$441,MATCH(A64,'Ability to Pay'!$A$2:$A$441,0))</f>
        <v>0.21000000000000002</v>
      </c>
      <c r="D64" s="77">
        <f>INDEX('Unemployment Rates'!$B$2:$B$96,MATCH(B64,'Unemployment Rates'!$A$2:$A$96,0))</f>
        <v>2.8000000000000001E-2</v>
      </c>
      <c r="E64">
        <f>IF(ISBLANK($B64),"",VLOOKUP($B64,ILData!$A$2:$AJ$96,25))</f>
        <v>64300</v>
      </c>
      <c r="F64">
        <f>IF(ISBLANK($B64),"",VLOOKUP($B64,ILData!$A$2:$AJ$96,26))</f>
        <v>73500</v>
      </c>
      <c r="G64">
        <f>IF(ISBLANK($B64),"",VLOOKUP($B64,ILData!$A$2:$AJ$96,27))</f>
        <v>82700</v>
      </c>
      <c r="H64">
        <f>IF(ISBLANK($B64),"",VLOOKUP($B64,ILData!$A$2:$AJ$96,28))</f>
        <v>91850</v>
      </c>
      <c r="I64">
        <f>IF(ISBLANK($B64),"",VLOOKUP($B64,ILData!$A$2:$AJ$96,29))</f>
        <v>99200</v>
      </c>
      <c r="J64">
        <f>IF(ISBLANK($B64),"",VLOOKUP($B64,ILData!$A$2:$AJ$96,30))</f>
        <v>106550</v>
      </c>
      <c r="K64">
        <f>IF(ISBLANK($B64),"",VLOOKUP($B64,ILData!$A$2:$AJ$96,31))</f>
        <v>113900</v>
      </c>
      <c r="L64">
        <f>IF(ISBLANK($B64),"",VLOOKUP($B64,ILData!$A$2:$AJ$96,32))</f>
        <v>121250</v>
      </c>
    </row>
    <row r="65" spans="1:12" x14ac:dyDescent="0.3">
      <c r="A65" s="74" t="s">
        <v>726</v>
      </c>
      <c r="B65" t="s">
        <v>39</v>
      </c>
      <c r="C65" s="79">
        <f>INDEX('Ability to Pay'!$C$2:$C$441,MATCH(A65,'Ability to Pay'!$A$2:$A$441,0))</f>
        <v>0.16999999999999998</v>
      </c>
      <c r="D65" s="77">
        <f>INDEX('Unemployment Rates'!$B$2:$B$96,MATCH(B65,'Unemployment Rates'!$A$2:$A$96,0))</f>
        <v>3.3000000000000002E-2</v>
      </c>
      <c r="E65">
        <f>IF(ISBLANK($B65),"",VLOOKUP($B65,ILData!$A$2:$AJ$96,25))</f>
        <v>53500</v>
      </c>
      <c r="F65">
        <f>IF(ISBLANK($B65),"",VLOOKUP($B65,ILData!$A$2:$AJ$96,26))</f>
        <v>61150</v>
      </c>
      <c r="G65">
        <f>IF(ISBLANK($B65),"",VLOOKUP($B65,ILData!$A$2:$AJ$96,27))</f>
        <v>68800</v>
      </c>
      <c r="H65">
        <f>IF(ISBLANK($B65),"",VLOOKUP($B65,ILData!$A$2:$AJ$96,28))</f>
        <v>76400</v>
      </c>
      <c r="I65">
        <f>IF(ISBLANK($B65),"",VLOOKUP($B65,ILData!$A$2:$AJ$96,29))</f>
        <v>82550</v>
      </c>
      <c r="J65">
        <f>IF(ISBLANK($B65),"",VLOOKUP($B65,ILData!$A$2:$AJ$96,30))</f>
        <v>88650</v>
      </c>
      <c r="K65">
        <f>IF(ISBLANK($B65),"",VLOOKUP($B65,ILData!$A$2:$AJ$96,31))</f>
        <v>94750</v>
      </c>
      <c r="L65">
        <f>IF(ISBLANK($B65),"",VLOOKUP($B65,ILData!$A$2:$AJ$96,32))</f>
        <v>100850</v>
      </c>
    </row>
    <row r="66" spans="1:12" x14ac:dyDescent="0.3">
      <c r="A66" s="74" t="s">
        <v>612</v>
      </c>
      <c r="B66" t="s">
        <v>17</v>
      </c>
      <c r="C66" s="79">
        <f>INDEX('Ability to Pay'!$C$2:$C$441,MATCH(A66,'Ability to Pay'!$A$2:$A$441,0))</f>
        <v>0.23000000000000004</v>
      </c>
      <c r="D66" s="77">
        <f>INDEX('Unemployment Rates'!$B$2:$B$96,MATCH(B66,'Unemployment Rates'!$A$2:$A$96,0))</f>
        <v>2.7E-2</v>
      </c>
      <c r="E66">
        <f>IF(ISBLANK($B66),"",VLOOKUP($B66,ILData!$A$2:$AJ$96,25))</f>
        <v>64300</v>
      </c>
      <c r="F66">
        <f>IF(ISBLANK($B66),"",VLOOKUP($B66,ILData!$A$2:$AJ$96,26))</f>
        <v>73500</v>
      </c>
      <c r="G66">
        <f>IF(ISBLANK($B66),"",VLOOKUP($B66,ILData!$A$2:$AJ$96,27))</f>
        <v>82700</v>
      </c>
      <c r="H66">
        <f>IF(ISBLANK($B66),"",VLOOKUP($B66,ILData!$A$2:$AJ$96,28))</f>
        <v>91850</v>
      </c>
      <c r="I66">
        <f>IF(ISBLANK($B66),"",VLOOKUP($B66,ILData!$A$2:$AJ$96,29))</f>
        <v>99200</v>
      </c>
      <c r="J66">
        <f>IF(ISBLANK($B66),"",VLOOKUP($B66,ILData!$A$2:$AJ$96,30))</f>
        <v>106550</v>
      </c>
      <c r="K66">
        <f>IF(ISBLANK($B66),"",VLOOKUP($B66,ILData!$A$2:$AJ$96,31))</f>
        <v>113900</v>
      </c>
      <c r="L66">
        <f>IF(ISBLANK($B66),"",VLOOKUP($B66,ILData!$A$2:$AJ$96,32))</f>
        <v>121250</v>
      </c>
    </row>
    <row r="67" spans="1:12" x14ac:dyDescent="0.3">
      <c r="A67" s="74" t="s">
        <v>617</v>
      </c>
      <c r="B67" t="s">
        <v>18</v>
      </c>
      <c r="C67" s="79">
        <f>INDEX('Ability to Pay'!$C$2:$C$441,MATCH(A67,'Ability to Pay'!$A$2:$A$441,0))</f>
        <v>0.15999999999999998</v>
      </c>
      <c r="D67" s="77">
        <f>INDEX('Unemployment Rates'!$B$2:$B$96,MATCH(B67,'Unemployment Rates'!$A$2:$A$96,0))</f>
        <v>3.3000000000000002E-2</v>
      </c>
      <c r="E67">
        <f>IF(ISBLANK($B67),"",VLOOKUP($B67,ILData!$A$2:$AJ$96,25))</f>
        <v>46050</v>
      </c>
      <c r="F67">
        <f>IF(ISBLANK($B67),"",VLOOKUP($B67,ILData!$A$2:$AJ$96,26))</f>
        <v>52600</v>
      </c>
      <c r="G67">
        <f>IF(ISBLANK($B67),"",VLOOKUP($B67,ILData!$A$2:$AJ$96,27))</f>
        <v>59200</v>
      </c>
      <c r="H67">
        <f>IF(ISBLANK($B67),"",VLOOKUP($B67,ILData!$A$2:$AJ$96,28))</f>
        <v>65750</v>
      </c>
      <c r="I67">
        <f>IF(ISBLANK($B67),"",VLOOKUP($B67,ILData!$A$2:$AJ$96,29))</f>
        <v>71050</v>
      </c>
      <c r="J67">
        <f>IF(ISBLANK($B67),"",VLOOKUP($B67,ILData!$A$2:$AJ$96,30))</f>
        <v>76300</v>
      </c>
      <c r="K67">
        <f>IF(ISBLANK($B67),"",VLOOKUP($B67,ILData!$A$2:$AJ$96,31))</f>
        <v>81550</v>
      </c>
      <c r="L67">
        <f>IF(ISBLANK($B67),"",VLOOKUP($B67,ILData!$A$2:$AJ$96,32))</f>
        <v>86800</v>
      </c>
    </row>
    <row r="68" spans="1:12" x14ac:dyDescent="0.3">
      <c r="A68" s="74" t="s">
        <v>754</v>
      </c>
      <c r="B68" t="s">
        <v>43</v>
      </c>
      <c r="C68" s="79">
        <f>INDEX('Ability to Pay'!$C$2:$C$441,MATCH(A68,'Ability to Pay'!$A$2:$A$441,0))</f>
        <v>0.2</v>
      </c>
      <c r="D68" s="77">
        <f>INDEX('Unemployment Rates'!$B$2:$B$96,MATCH(B68,'Unemployment Rates'!$A$2:$A$96,0))</f>
        <v>0.04</v>
      </c>
      <c r="E68">
        <f>IF(ISBLANK($B68),"",VLOOKUP($B68,ILData!$A$2:$AJ$96,25))</f>
        <v>42950</v>
      </c>
      <c r="F68">
        <f>IF(ISBLANK($B68),"",VLOOKUP($B68,ILData!$A$2:$AJ$96,26))</f>
        <v>49100</v>
      </c>
      <c r="G68">
        <f>IF(ISBLANK($B68),"",VLOOKUP($B68,ILData!$A$2:$AJ$96,27))</f>
        <v>55250</v>
      </c>
      <c r="H68">
        <f>IF(ISBLANK($B68),"",VLOOKUP($B68,ILData!$A$2:$AJ$96,28))</f>
        <v>61350</v>
      </c>
      <c r="I68">
        <f>IF(ISBLANK($B68),"",VLOOKUP($B68,ILData!$A$2:$AJ$96,29))</f>
        <v>66300</v>
      </c>
      <c r="J68">
        <f>IF(ISBLANK($B68),"",VLOOKUP($B68,ILData!$A$2:$AJ$96,30))</f>
        <v>71200</v>
      </c>
      <c r="K68">
        <f>IF(ISBLANK($B68),"",VLOOKUP($B68,ILData!$A$2:$AJ$96,31))</f>
        <v>76100</v>
      </c>
      <c r="L68">
        <f>IF(ISBLANK($B68),"",VLOOKUP($B68,ILData!$A$2:$AJ$96,32))</f>
        <v>81000</v>
      </c>
    </row>
    <row r="69" spans="1:12" x14ac:dyDescent="0.3">
      <c r="A69" s="74" t="s">
        <v>620</v>
      </c>
      <c r="B69" t="s">
        <v>19</v>
      </c>
      <c r="C69" s="79">
        <f>INDEX('Ability to Pay'!$C$2:$C$441,MATCH(A69,'Ability to Pay'!$A$2:$A$441,0))</f>
        <v>0.14000000000000001</v>
      </c>
      <c r="D69" s="77">
        <f>INDEX('Unemployment Rates'!$B$2:$B$96,MATCH(B69,'Unemployment Rates'!$A$2:$A$96,0))</f>
        <v>3.9E-2</v>
      </c>
      <c r="E69">
        <f>IF(ISBLANK($B69),"",VLOOKUP($B69,ILData!$A$2:$AJ$96,25))</f>
        <v>41950</v>
      </c>
      <c r="F69">
        <f>IF(ISBLANK($B69),"",VLOOKUP($B69,ILData!$A$2:$AJ$96,26))</f>
        <v>47950</v>
      </c>
      <c r="G69">
        <f>IF(ISBLANK($B69),"",VLOOKUP($B69,ILData!$A$2:$AJ$96,27))</f>
        <v>53950</v>
      </c>
      <c r="H69">
        <f>IF(ISBLANK($B69),"",VLOOKUP($B69,ILData!$A$2:$AJ$96,28))</f>
        <v>59900</v>
      </c>
      <c r="I69">
        <f>IF(ISBLANK($B69),"",VLOOKUP($B69,ILData!$A$2:$AJ$96,29))</f>
        <v>64700</v>
      </c>
      <c r="J69">
        <f>IF(ISBLANK($B69),"",VLOOKUP($B69,ILData!$A$2:$AJ$96,30))</f>
        <v>69500</v>
      </c>
      <c r="K69">
        <f>IF(ISBLANK($B69),"",VLOOKUP($B69,ILData!$A$2:$AJ$96,31))</f>
        <v>74300</v>
      </c>
      <c r="L69">
        <f>IF(ISBLANK($B69),"",VLOOKUP($B69,ILData!$A$2:$AJ$96,32))</f>
        <v>79100</v>
      </c>
    </row>
    <row r="70" spans="1:12" x14ac:dyDescent="0.3">
      <c r="A70" s="74" t="s">
        <v>603</v>
      </c>
      <c r="B70" t="s">
        <v>15</v>
      </c>
      <c r="C70" s="79">
        <f>INDEX('Ability to Pay'!$C$2:$C$441,MATCH(A70,'Ability to Pay'!$A$2:$A$441,0))</f>
        <v>0.23000000000000004</v>
      </c>
      <c r="D70" s="77">
        <f>INDEX('Unemployment Rates'!$B$2:$B$96,MATCH(B70,'Unemployment Rates'!$A$2:$A$96,0))</f>
        <v>0.04</v>
      </c>
      <c r="E70">
        <f>IF(ISBLANK($B70),"",VLOOKUP($B70,ILData!$A$2:$AJ$96,25))</f>
        <v>44250</v>
      </c>
      <c r="F70">
        <f>IF(ISBLANK($B70),"",VLOOKUP($B70,ILData!$A$2:$AJ$96,26))</f>
        <v>50600</v>
      </c>
      <c r="G70">
        <f>IF(ISBLANK($B70),"",VLOOKUP($B70,ILData!$A$2:$AJ$96,27))</f>
        <v>56900</v>
      </c>
      <c r="H70">
        <f>IF(ISBLANK($B70),"",VLOOKUP($B70,ILData!$A$2:$AJ$96,28))</f>
        <v>63200</v>
      </c>
      <c r="I70">
        <f>IF(ISBLANK($B70),"",VLOOKUP($B70,ILData!$A$2:$AJ$96,29))</f>
        <v>68300</v>
      </c>
      <c r="J70">
        <f>IF(ISBLANK($B70),"",VLOOKUP($B70,ILData!$A$2:$AJ$96,30))</f>
        <v>73350</v>
      </c>
      <c r="K70">
        <f>IF(ISBLANK($B70),"",VLOOKUP($B70,ILData!$A$2:$AJ$96,31))</f>
        <v>78400</v>
      </c>
      <c r="L70">
        <f>IF(ISBLANK($B70),"",VLOOKUP($B70,ILData!$A$2:$AJ$96,32))</f>
        <v>83450</v>
      </c>
    </row>
    <row r="71" spans="1:12" x14ac:dyDescent="0.3">
      <c r="A71" s="74" t="s">
        <v>861</v>
      </c>
      <c r="B71" t="s">
        <v>69</v>
      </c>
      <c r="C71" s="79">
        <f>INDEX('Ability to Pay'!$C$2:$C$441,MATCH(A71,'Ability to Pay'!$A$2:$A$441,0))</f>
        <v>0.18</v>
      </c>
      <c r="D71" s="77">
        <f>INDEX('Unemployment Rates'!$B$2:$B$96,MATCH(B71,'Unemployment Rates'!$A$2:$A$96,0))</f>
        <v>3.6999999999999998E-2</v>
      </c>
      <c r="E71">
        <f>IF(ISBLANK($B71),"",VLOOKUP($B71,ILData!$A$2:$AJ$96,25))</f>
        <v>49100</v>
      </c>
      <c r="F71">
        <f>IF(ISBLANK($B71),"",VLOOKUP($B71,ILData!$A$2:$AJ$96,26))</f>
        <v>56100</v>
      </c>
      <c r="G71">
        <f>IF(ISBLANK($B71),"",VLOOKUP($B71,ILData!$A$2:$AJ$96,27))</f>
        <v>63100</v>
      </c>
      <c r="H71">
        <f>IF(ISBLANK($B71),"",VLOOKUP($B71,ILData!$A$2:$AJ$96,28))</f>
        <v>70100</v>
      </c>
      <c r="I71">
        <f>IF(ISBLANK($B71),"",VLOOKUP($B71,ILData!$A$2:$AJ$96,29))</f>
        <v>75750</v>
      </c>
      <c r="J71">
        <f>IF(ISBLANK($B71),"",VLOOKUP($B71,ILData!$A$2:$AJ$96,30))</f>
        <v>81350</v>
      </c>
      <c r="K71">
        <f>IF(ISBLANK($B71),"",VLOOKUP($B71,ILData!$A$2:$AJ$96,31))</f>
        <v>86950</v>
      </c>
      <c r="L71">
        <f>IF(ISBLANK($B71),"",VLOOKUP($B71,ILData!$A$2:$AJ$96,32))</f>
        <v>92550</v>
      </c>
    </row>
    <row r="72" spans="1:12" x14ac:dyDescent="0.3">
      <c r="A72" s="74" t="s">
        <v>625</v>
      </c>
      <c r="B72" t="s">
        <v>20</v>
      </c>
      <c r="C72" s="79">
        <f>INDEX('Ability to Pay'!$C$2:$C$441,MATCH(A72,'Ability to Pay'!$A$2:$A$441,0))</f>
        <v>6.9999999999999993E-2</v>
      </c>
      <c r="D72" s="77">
        <f>INDEX('Unemployment Rates'!$B$2:$B$96,MATCH(B72,'Unemployment Rates'!$A$2:$A$96,0))</f>
        <v>4.5999999999999999E-2</v>
      </c>
      <c r="E72">
        <f>IF(ISBLANK($B72),"",VLOOKUP($B72,ILData!$A$2:$AJ$96,25))</f>
        <v>41950</v>
      </c>
      <c r="F72">
        <f>IF(ISBLANK($B72),"",VLOOKUP($B72,ILData!$A$2:$AJ$96,26))</f>
        <v>47950</v>
      </c>
      <c r="G72">
        <f>IF(ISBLANK($B72),"",VLOOKUP($B72,ILData!$A$2:$AJ$96,27))</f>
        <v>53950</v>
      </c>
      <c r="H72">
        <f>IF(ISBLANK($B72),"",VLOOKUP($B72,ILData!$A$2:$AJ$96,28))</f>
        <v>59900</v>
      </c>
      <c r="I72">
        <f>IF(ISBLANK($B72),"",VLOOKUP($B72,ILData!$A$2:$AJ$96,29))</f>
        <v>64700</v>
      </c>
      <c r="J72">
        <f>IF(ISBLANK($B72),"",VLOOKUP($B72,ILData!$A$2:$AJ$96,30))</f>
        <v>69500</v>
      </c>
      <c r="K72">
        <f>IF(ISBLANK($B72),"",VLOOKUP($B72,ILData!$A$2:$AJ$96,31))</f>
        <v>74300</v>
      </c>
      <c r="L72">
        <f>IF(ISBLANK($B72),"",VLOOKUP($B72,ILData!$A$2:$AJ$96,32))</f>
        <v>79100</v>
      </c>
    </row>
    <row r="73" spans="1:12" x14ac:dyDescent="0.3">
      <c r="A73" s="74" t="s">
        <v>591</v>
      </c>
      <c r="B73" t="s">
        <v>12</v>
      </c>
      <c r="C73" s="79">
        <f>INDEX('Ability to Pay'!$C$2:$C$441,MATCH(A73,'Ability to Pay'!$A$2:$A$441,0))</f>
        <v>0.15000000000000002</v>
      </c>
      <c r="D73" s="77">
        <f>INDEX('Unemployment Rates'!$B$2:$B$96,MATCH(B73,'Unemployment Rates'!$A$2:$A$96,0))</f>
        <v>3.5999999999999997E-2</v>
      </c>
      <c r="E73">
        <f>IF(ISBLANK($B73),"",VLOOKUP($B73,ILData!$A$2:$AJ$96,25))</f>
        <v>46500</v>
      </c>
      <c r="F73">
        <f>IF(ISBLANK($B73),"",VLOOKUP($B73,ILData!$A$2:$AJ$96,26))</f>
        <v>53150</v>
      </c>
      <c r="G73">
        <f>IF(ISBLANK($B73),"",VLOOKUP($B73,ILData!$A$2:$AJ$96,27))</f>
        <v>59800</v>
      </c>
      <c r="H73">
        <f>IF(ISBLANK($B73),"",VLOOKUP($B73,ILData!$A$2:$AJ$96,28))</f>
        <v>66400</v>
      </c>
      <c r="I73">
        <f>IF(ISBLANK($B73),"",VLOOKUP($B73,ILData!$A$2:$AJ$96,29))</f>
        <v>71750</v>
      </c>
      <c r="J73">
        <f>IF(ISBLANK($B73),"",VLOOKUP($B73,ILData!$A$2:$AJ$96,30))</f>
        <v>77050</v>
      </c>
      <c r="K73">
        <f>IF(ISBLANK($B73),"",VLOOKUP($B73,ILData!$A$2:$AJ$96,31))</f>
        <v>82350</v>
      </c>
      <c r="L73">
        <f>IF(ISBLANK($B73),"",VLOOKUP($B73,ILData!$A$2:$AJ$96,32))</f>
        <v>87650</v>
      </c>
    </row>
    <row r="74" spans="1:12" x14ac:dyDescent="0.3">
      <c r="A74" s="74" t="s">
        <v>982</v>
      </c>
      <c r="B74" t="s">
        <v>97</v>
      </c>
      <c r="C74" s="79">
        <f>INDEX('Ability to Pay'!$C$2:$C$441,MATCH(A74,'Ability to Pay'!$A$2:$A$441,0))</f>
        <v>9.9999999999999992E-2</v>
      </c>
      <c r="D74" s="77">
        <f>INDEX('Unemployment Rates'!$B$2:$B$96,MATCH(B74,'Unemployment Rates'!$A$2:$A$96,0))</f>
        <v>4.1000000000000002E-2</v>
      </c>
      <c r="E74">
        <f>IF(ISBLANK($B74),"",VLOOKUP($B74,ILData!$A$2:$AJ$96,25))</f>
        <v>41950</v>
      </c>
      <c r="F74">
        <f>IF(ISBLANK($B74),"",VLOOKUP($B74,ILData!$A$2:$AJ$96,26))</f>
        <v>47950</v>
      </c>
      <c r="G74">
        <f>IF(ISBLANK($B74),"",VLOOKUP($B74,ILData!$A$2:$AJ$96,27))</f>
        <v>53950</v>
      </c>
      <c r="H74">
        <f>IF(ISBLANK($B74),"",VLOOKUP($B74,ILData!$A$2:$AJ$96,28))</f>
        <v>59900</v>
      </c>
      <c r="I74">
        <f>IF(ISBLANK($B74),"",VLOOKUP($B74,ILData!$A$2:$AJ$96,29))</f>
        <v>64700</v>
      </c>
      <c r="J74">
        <f>IF(ISBLANK($B74),"",VLOOKUP($B74,ILData!$A$2:$AJ$96,30))</f>
        <v>69500</v>
      </c>
      <c r="K74">
        <f>IF(ISBLANK($B74),"",VLOOKUP($B74,ILData!$A$2:$AJ$96,31))</f>
        <v>74300</v>
      </c>
      <c r="L74">
        <f>IF(ISBLANK($B74),"",VLOOKUP($B74,ILData!$A$2:$AJ$96,32))</f>
        <v>79100</v>
      </c>
    </row>
    <row r="75" spans="1:12" x14ac:dyDescent="0.3">
      <c r="A75" s="74" t="s">
        <v>568</v>
      </c>
      <c r="B75" t="s">
        <v>7</v>
      </c>
      <c r="C75" s="79">
        <f>INDEX('Ability to Pay'!$C$2:$C$441,MATCH(A75,'Ability to Pay'!$A$2:$A$441,0))</f>
        <v>0.18</v>
      </c>
      <c r="D75" s="77">
        <f>INDEX('Unemployment Rates'!$B$2:$B$96,MATCH(B75,'Unemployment Rates'!$A$2:$A$96,0))</f>
        <v>3.3000000000000002E-2</v>
      </c>
      <c r="E75">
        <f>IF(ISBLANK($B75),"",VLOOKUP($B75,ILData!$A$2:$AJ$96,25))</f>
        <v>55650</v>
      </c>
      <c r="F75">
        <f>IF(ISBLANK($B75),"",VLOOKUP($B75,ILData!$A$2:$AJ$96,26))</f>
        <v>63600</v>
      </c>
      <c r="G75">
        <f>IF(ISBLANK($B75),"",VLOOKUP($B75,ILData!$A$2:$AJ$96,27))</f>
        <v>71550</v>
      </c>
      <c r="H75">
        <f>IF(ISBLANK($B75),"",VLOOKUP($B75,ILData!$A$2:$AJ$96,28))</f>
        <v>79500</v>
      </c>
      <c r="I75">
        <f>IF(ISBLANK($B75),"",VLOOKUP($B75,ILData!$A$2:$AJ$96,29))</f>
        <v>85900</v>
      </c>
      <c r="J75">
        <f>IF(ISBLANK($B75),"",VLOOKUP($B75,ILData!$A$2:$AJ$96,30))</f>
        <v>92250</v>
      </c>
      <c r="K75">
        <f>IF(ISBLANK($B75),"",VLOOKUP($B75,ILData!$A$2:$AJ$96,31))</f>
        <v>98600</v>
      </c>
      <c r="L75">
        <f>IF(ISBLANK($B75),"",VLOOKUP($B75,ILData!$A$2:$AJ$96,32))</f>
        <v>104950</v>
      </c>
    </row>
    <row r="76" spans="1:12" x14ac:dyDescent="0.3">
      <c r="A76" s="74" t="s">
        <v>718</v>
      </c>
      <c r="B76" t="s">
        <v>37</v>
      </c>
      <c r="C76" s="79">
        <f>INDEX('Ability to Pay'!$C$2:$C$441,MATCH(A76,'Ability to Pay'!$A$2:$A$441,0))</f>
        <v>0.15999999999999998</v>
      </c>
      <c r="D76" s="77">
        <f>INDEX('Unemployment Rates'!$B$2:$B$96,MATCH(B76,'Unemployment Rates'!$A$2:$A$96,0))</f>
        <v>4.4999999999999998E-2</v>
      </c>
      <c r="E76">
        <f>IF(ISBLANK($B76),"",VLOOKUP($B76,ILData!$A$2:$AJ$96,25))</f>
        <v>41950</v>
      </c>
      <c r="F76">
        <f>IF(ISBLANK($B76),"",VLOOKUP($B76,ILData!$A$2:$AJ$96,26))</f>
        <v>47950</v>
      </c>
      <c r="G76">
        <f>IF(ISBLANK($B76),"",VLOOKUP($B76,ILData!$A$2:$AJ$96,27))</f>
        <v>53950</v>
      </c>
      <c r="H76">
        <f>IF(ISBLANK($B76),"",VLOOKUP($B76,ILData!$A$2:$AJ$96,28))</f>
        <v>59900</v>
      </c>
      <c r="I76">
        <f>IF(ISBLANK($B76),"",VLOOKUP($B76,ILData!$A$2:$AJ$96,29))</f>
        <v>64700</v>
      </c>
      <c r="J76">
        <f>IF(ISBLANK($B76),"",VLOOKUP($B76,ILData!$A$2:$AJ$96,30))</f>
        <v>69500</v>
      </c>
      <c r="K76">
        <f>IF(ISBLANK($B76),"",VLOOKUP($B76,ILData!$A$2:$AJ$96,31))</f>
        <v>74300</v>
      </c>
      <c r="L76">
        <f>IF(ISBLANK($B76),"",VLOOKUP($B76,ILData!$A$2:$AJ$96,32))</f>
        <v>79100</v>
      </c>
    </row>
    <row r="77" spans="1:12" x14ac:dyDescent="0.3">
      <c r="A77" s="74" t="s">
        <v>627</v>
      </c>
      <c r="B77" t="s">
        <v>21</v>
      </c>
      <c r="C77" s="79">
        <f>INDEX('Ability to Pay'!$C$2:$C$441,MATCH(A77,'Ability to Pay'!$A$2:$A$441,0))</f>
        <v>0.08</v>
      </c>
      <c r="D77" s="77">
        <f>INDEX('Unemployment Rates'!$B$2:$B$96,MATCH(B77,'Unemployment Rates'!$A$2:$A$96,0))</f>
        <v>4.8000000000000001E-2</v>
      </c>
      <c r="E77">
        <f>IF(ISBLANK($B77),"",VLOOKUP($B77,ILData!$A$2:$AJ$96,25))</f>
        <v>41950</v>
      </c>
      <c r="F77">
        <f>IF(ISBLANK($B77),"",VLOOKUP($B77,ILData!$A$2:$AJ$96,26))</f>
        <v>47950</v>
      </c>
      <c r="G77">
        <f>IF(ISBLANK($B77),"",VLOOKUP($B77,ILData!$A$2:$AJ$96,27))</f>
        <v>53950</v>
      </c>
      <c r="H77">
        <f>IF(ISBLANK($B77),"",VLOOKUP($B77,ILData!$A$2:$AJ$96,28))</f>
        <v>59900</v>
      </c>
      <c r="I77">
        <f>IF(ISBLANK($B77),"",VLOOKUP($B77,ILData!$A$2:$AJ$96,29))</f>
        <v>64700</v>
      </c>
      <c r="J77">
        <f>IF(ISBLANK($B77),"",VLOOKUP($B77,ILData!$A$2:$AJ$96,30))</f>
        <v>69500</v>
      </c>
      <c r="K77">
        <f>IF(ISBLANK($B77),"",VLOOKUP($B77,ILData!$A$2:$AJ$96,31))</f>
        <v>74300</v>
      </c>
      <c r="L77">
        <f>IF(ISBLANK($B77),"",VLOOKUP($B77,ILData!$A$2:$AJ$96,32))</f>
        <v>79100</v>
      </c>
    </row>
    <row r="78" spans="1:12" x14ac:dyDescent="0.3">
      <c r="A78" s="74" t="s">
        <v>630</v>
      </c>
      <c r="B78" t="s">
        <v>22</v>
      </c>
      <c r="C78" s="79">
        <f>INDEX('Ability to Pay'!$C$2:$C$441,MATCH(A78,'Ability to Pay'!$A$2:$A$441,0))</f>
        <v>0.18</v>
      </c>
      <c r="D78" s="77">
        <f>INDEX('Unemployment Rates'!$B$2:$B$96,MATCH(B78,'Unemployment Rates'!$A$2:$A$96,0))</f>
        <v>3.4000000000000002E-2</v>
      </c>
      <c r="E78">
        <f>IF(ISBLANK($B78),"",VLOOKUP($B78,ILData!$A$2:$AJ$96,25))</f>
        <v>42800</v>
      </c>
      <c r="F78">
        <f>IF(ISBLANK($B78),"",VLOOKUP($B78,ILData!$A$2:$AJ$96,26))</f>
        <v>48900</v>
      </c>
      <c r="G78">
        <f>IF(ISBLANK($B78),"",VLOOKUP($B78,ILData!$A$2:$AJ$96,27))</f>
        <v>55000</v>
      </c>
      <c r="H78">
        <f>IF(ISBLANK($B78),"",VLOOKUP($B78,ILData!$A$2:$AJ$96,28))</f>
        <v>61100</v>
      </c>
      <c r="I78">
        <f>IF(ISBLANK($B78),"",VLOOKUP($B78,ILData!$A$2:$AJ$96,29))</f>
        <v>66000</v>
      </c>
      <c r="J78">
        <f>IF(ISBLANK($B78),"",VLOOKUP($B78,ILData!$A$2:$AJ$96,30))</f>
        <v>70900</v>
      </c>
      <c r="K78">
        <f>IF(ISBLANK($B78),"",VLOOKUP($B78,ILData!$A$2:$AJ$96,31))</f>
        <v>75800</v>
      </c>
      <c r="L78">
        <f>IF(ISBLANK($B78),"",VLOOKUP($B78,ILData!$A$2:$AJ$96,32))</f>
        <v>80700</v>
      </c>
    </row>
    <row r="79" spans="1:12" x14ac:dyDescent="0.3">
      <c r="A79" s="74" t="s">
        <v>727</v>
      </c>
      <c r="B79" t="s">
        <v>39</v>
      </c>
      <c r="C79" s="79">
        <f>INDEX('Ability to Pay'!$C$2:$C$441,MATCH(A79,'Ability to Pay'!$A$2:$A$441,0))</f>
        <v>0.21000000000000002</v>
      </c>
      <c r="D79" s="77">
        <f>INDEX('Unemployment Rates'!$B$2:$B$96,MATCH(B79,'Unemployment Rates'!$A$2:$A$96,0))</f>
        <v>3.3000000000000002E-2</v>
      </c>
      <c r="E79">
        <f>IF(ISBLANK($B79),"",VLOOKUP($B79,ILData!$A$2:$AJ$96,25))</f>
        <v>53500</v>
      </c>
      <c r="F79">
        <f>IF(ISBLANK($B79),"",VLOOKUP($B79,ILData!$A$2:$AJ$96,26))</f>
        <v>61150</v>
      </c>
      <c r="G79">
        <f>IF(ISBLANK($B79),"",VLOOKUP($B79,ILData!$A$2:$AJ$96,27))</f>
        <v>68800</v>
      </c>
      <c r="H79">
        <f>IF(ISBLANK($B79),"",VLOOKUP($B79,ILData!$A$2:$AJ$96,28))</f>
        <v>76400</v>
      </c>
      <c r="I79">
        <f>IF(ISBLANK($B79),"",VLOOKUP($B79,ILData!$A$2:$AJ$96,29))</f>
        <v>82550</v>
      </c>
      <c r="J79">
        <f>IF(ISBLANK($B79),"",VLOOKUP($B79,ILData!$A$2:$AJ$96,30))</f>
        <v>88650</v>
      </c>
      <c r="K79">
        <f>IF(ISBLANK($B79),"",VLOOKUP($B79,ILData!$A$2:$AJ$96,31))</f>
        <v>94750</v>
      </c>
      <c r="L79">
        <f>IF(ISBLANK($B79),"",VLOOKUP($B79,ILData!$A$2:$AJ$96,32))</f>
        <v>100850</v>
      </c>
    </row>
    <row r="80" spans="1:12" x14ac:dyDescent="0.3">
      <c r="A80" s="74" t="s">
        <v>930</v>
      </c>
      <c r="B80" t="s">
        <v>85</v>
      </c>
      <c r="C80" s="79">
        <f>INDEX('Ability to Pay'!$C$2:$C$441,MATCH(A80,'Ability to Pay'!$A$2:$A$441,0))</f>
        <v>0.22000000000000003</v>
      </c>
      <c r="D80" s="77">
        <f>INDEX('Unemployment Rates'!$B$2:$B$96,MATCH(B80,'Unemployment Rates'!$A$2:$A$96,0))</f>
        <v>4.3999999999999997E-2</v>
      </c>
      <c r="E80">
        <f>IF(ISBLANK($B80),"",VLOOKUP($B80,ILData!$A$2:$AJ$96,25))</f>
        <v>51050</v>
      </c>
      <c r="F80">
        <f>IF(ISBLANK($B80),"",VLOOKUP($B80,ILData!$A$2:$AJ$96,26))</f>
        <v>58350</v>
      </c>
      <c r="G80">
        <f>IF(ISBLANK($B80),"",VLOOKUP($B80,ILData!$A$2:$AJ$96,27))</f>
        <v>65650</v>
      </c>
      <c r="H80">
        <f>IF(ISBLANK($B80),"",VLOOKUP($B80,ILData!$A$2:$AJ$96,28))</f>
        <v>72900</v>
      </c>
      <c r="I80">
        <f>IF(ISBLANK($B80),"",VLOOKUP($B80,ILData!$A$2:$AJ$96,29))</f>
        <v>78750</v>
      </c>
      <c r="J80">
        <f>IF(ISBLANK($B80),"",VLOOKUP($B80,ILData!$A$2:$AJ$96,30))</f>
        <v>84600</v>
      </c>
      <c r="K80">
        <f>IF(ISBLANK($B80),"",VLOOKUP($B80,ILData!$A$2:$AJ$96,31))</f>
        <v>90400</v>
      </c>
      <c r="L80">
        <f>IF(ISBLANK($B80),"",VLOOKUP($B80,ILData!$A$2:$AJ$96,32))</f>
        <v>96250</v>
      </c>
    </row>
    <row r="81" spans="1:12" x14ac:dyDescent="0.3">
      <c r="A81" s="74" t="s">
        <v>983</v>
      </c>
      <c r="B81" t="s">
        <v>97</v>
      </c>
      <c r="C81" s="79">
        <f>INDEX('Ability to Pay'!$C$2:$C$441,MATCH(A81,'Ability to Pay'!$A$2:$A$441,0))</f>
        <v>0.14000000000000001</v>
      </c>
      <c r="D81" s="77">
        <f>INDEX('Unemployment Rates'!$B$2:$B$96,MATCH(B81,'Unemployment Rates'!$A$2:$A$96,0))</f>
        <v>4.1000000000000002E-2</v>
      </c>
      <c r="E81">
        <f>IF(ISBLANK($B81),"",VLOOKUP($B81,ILData!$A$2:$AJ$96,25))</f>
        <v>41950</v>
      </c>
      <c r="F81">
        <f>IF(ISBLANK($B81),"",VLOOKUP($B81,ILData!$A$2:$AJ$96,26))</f>
        <v>47950</v>
      </c>
      <c r="G81">
        <f>IF(ISBLANK($B81),"",VLOOKUP($B81,ILData!$A$2:$AJ$96,27))</f>
        <v>53950</v>
      </c>
      <c r="H81">
        <f>IF(ISBLANK($B81),"",VLOOKUP($B81,ILData!$A$2:$AJ$96,28))</f>
        <v>59900</v>
      </c>
      <c r="I81">
        <f>IF(ISBLANK($B81),"",VLOOKUP($B81,ILData!$A$2:$AJ$96,29))</f>
        <v>64700</v>
      </c>
      <c r="J81">
        <f>IF(ISBLANK($B81),"",VLOOKUP($B81,ILData!$A$2:$AJ$96,30))</f>
        <v>69500</v>
      </c>
      <c r="K81">
        <f>IF(ISBLANK($B81),"",VLOOKUP($B81,ILData!$A$2:$AJ$96,31))</f>
        <v>74300</v>
      </c>
      <c r="L81">
        <f>IF(ISBLANK($B81),"",VLOOKUP($B81,ILData!$A$2:$AJ$96,32))</f>
        <v>79100</v>
      </c>
    </row>
    <row r="82" spans="1:12" x14ac:dyDescent="0.3">
      <c r="A82" s="74" t="s">
        <v>833</v>
      </c>
      <c r="B82" t="s">
        <v>66</v>
      </c>
      <c r="C82" s="79">
        <f>INDEX('Ability to Pay'!$C$2:$C$441,MATCH(A82,'Ability to Pay'!$A$2:$A$441,0))</f>
        <v>0.2</v>
      </c>
      <c r="D82" s="77">
        <f>INDEX('Unemployment Rates'!$B$2:$B$96,MATCH(B82,'Unemployment Rates'!$A$2:$A$96,0))</f>
        <v>0.03</v>
      </c>
      <c r="E82">
        <f>IF(ISBLANK($B82),"",VLOOKUP($B82,ILData!$A$2:$AJ$96,25))</f>
        <v>52750</v>
      </c>
      <c r="F82">
        <f>IF(ISBLANK($B82),"",VLOOKUP($B82,ILData!$A$2:$AJ$96,26))</f>
        <v>60300</v>
      </c>
      <c r="G82">
        <f>IF(ISBLANK($B82),"",VLOOKUP($B82,ILData!$A$2:$AJ$96,27))</f>
        <v>67850</v>
      </c>
      <c r="H82">
        <f>IF(ISBLANK($B82),"",VLOOKUP($B82,ILData!$A$2:$AJ$96,28))</f>
        <v>75350</v>
      </c>
      <c r="I82">
        <f>IF(ISBLANK($B82),"",VLOOKUP($B82,ILData!$A$2:$AJ$96,29))</f>
        <v>81400</v>
      </c>
      <c r="J82">
        <f>IF(ISBLANK($B82),"",VLOOKUP($B82,ILData!$A$2:$AJ$96,30))</f>
        <v>87450</v>
      </c>
      <c r="K82">
        <f>IF(ISBLANK($B82),"",VLOOKUP($B82,ILData!$A$2:$AJ$96,31))</f>
        <v>93450</v>
      </c>
      <c r="L82">
        <f>IF(ISBLANK($B82),"",VLOOKUP($B82,ILData!$A$2:$AJ$96,32))</f>
        <v>99500</v>
      </c>
    </row>
    <row r="83" spans="1:12" x14ac:dyDescent="0.3">
      <c r="A83" s="74" t="s">
        <v>891</v>
      </c>
      <c r="B83" t="s">
        <v>77</v>
      </c>
      <c r="C83" s="79">
        <f>INDEX('Ability to Pay'!$C$2:$C$441,MATCH(A83,'Ability to Pay'!$A$2:$A$441,0))</f>
        <v>0.16999999999999998</v>
      </c>
      <c r="D83" s="77">
        <f>INDEX('Unemployment Rates'!$B$2:$B$96,MATCH(B83,'Unemployment Rates'!$A$2:$A$96,0))</f>
        <v>3.4000000000000002E-2</v>
      </c>
      <c r="E83">
        <f>IF(ISBLANK($B83),"",VLOOKUP($B83,ILData!$A$2:$AJ$96,25))</f>
        <v>44650</v>
      </c>
      <c r="F83">
        <f>IF(ISBLANK($B83),"",VLOOKUP($B83,ILData!$A$2:$AJ$96,26))</f>
        <v>51000</v>
      </c>
      <c r="G83">
        <f>IF(ISBLANK($B83),"",VLOOKUP($B83,ILData!$A$2:$AJ$96,27))</f>
        <v>57400</v>
      </c>
      <c r="H83">
        <f>IF(ISBLANK($B83),"",VLOOKUP($B83,ILData!$A$2:$AJ$96,28))</f>
        <v>63750</v>
      </c>
      <c r="I83">
        <f>IF(ISBLANK($B83),"",VLOOKUP($B83,ILData!$A$2:$AJ$96,29))</f>
        <v>68850</v>
      </c>
      <c r="J83">
        <f>IF(ISBLANK($B83),"",VLOOKUP($B83,ILData!$A$2:$AJ$96,30))</f>
        <v>73950</v>
      </c>
      <c r="K83">
        <f>IF(ISBLANK($B83),"",VLOOKUP($B83,ILData!$A$2:$AJ$96,31))</f>
        <v>79050</v>
      </c>
      <c r="L83">
        <f>IF(ISBLANK($B83),"",VLOOKUP($B83,ILData!$A$2:$AJ$96,32))</f>
        <v>84150</v>
      </c>
    </row>
    <row r="84" spans="1:12" x14ac:dyDescent="0.3">
      <c r="A84" s="74" t="s">
        <v>904</v>
      </c>
      <c r="B84" t="s">
        <v>80</v>
      </c>
      <c r="C84" s="79">
        <f>INDEX('Ability to Pay'!$C$2:$C$441,MATCH(A84,'Ability to Pay'!$A$2:$A$441,0))</f>
        <v>0.25</v>
      </c>
      <c r="D84" s="77">
        <f>INDEX('Unemployment Rates'!$B$2:$B$96,MATCH(B84,'Unemployment Rates'!$A$2:$A$96,0))</f>
        <v>2.8000000000000001E-2</v>
      </c>
      <c r="E84">
        <f>IF(ISBLANK($B84),"",VLOOKUP($B84,ILData!$A$2:$AJ$96,25))</f>
        <v>64300</v>
      </c>
      <c r="F84">
        <f>IF(ISBLANK($B84),"",VLOOKUP($B84,ILData!$A$2:$AJ$96,26))</f>
        <v>73500</v>
      </c>
      <c r="G84">
        <f>IF(ISBLANK($B84),"",VLOOKUP($B84,ILData!$A$2:$AJ$96,27))</f>
        <v>82700</v>
      </c>
      <c r="H84">
        <f>IF(ISBLANK($B84),"",VLOOKUP($B84,ILData!$A$2:$AJ$96,28))</f>
        <v>91850</v>
      </c>
      <c r="I84">
        <f>IF(ISBLANK($B84),"",VLOOKUP($B84,ILData!$A$2:$AJ$96,29))</f>
        <v>99200</v>
      </c>
      <c r="J84">
        <f>IF(ISBLANK($B84),"",VLOOKUP($B84,ILData!$A$2:$AJ$96,30))</f>
        <v>106550</v>
      </c>
      <c r="K84">
        <f>IF(ISBLANK($B84),"",VLOOKUP($B84,ILData!$A$2:$AJ$96,31))</f>
        <v>113900</v>
      </c>
      <c r="L84">
        <f>IF(ISBLANK($B84),"",VLOOKUP($B84,ILData!$A$2:$AJ$96,32))</f>
        <v>121250</v>
      </c>
    </row>
    <row r="85" spans="1:12" x14ac:dyDescent="0.3">
      <c r="A85" s="74" t="s">
        <v>886</v>
      </c>
      <c r="B85" t="s">
        <v>76</v>
      </c>
      <c r="C85" s="79">
        <f>INDEX('Ability to Pay'!$C$2:$C$441,MATCH(A85,'Ability to Pay'!$A$2:$A$441,0))</f>
        <v>0.14000000000000001</v>
      </c>
      <c r="D85" s="77">
        <f>INDEX('Unemployment Rates'!$B$2:$B$96,MATCH(B85,'Unemployment Rates'!$A$2:$A$96,0))</f>
        <v>3.7999999999999999E-2</v>
      </c>
      <c r="E85">
        <f>IF(ISBLANK($B85),"",VLOOKUP($B85,ILData!$A$2:$AJ$96,25))</f>
        <v>46500</v>
      </c>
      <c r="F85">
        <f>IF(ISBLANK($B85),"",VLOOKUP($B85,ILData!$A$2:$AJ$96,26))</f>
        <v>53150</v>
      </c>
      <c r="G85">
        <f>IF(ISBLANK($B85),"",VLOOKUP($B85,ILData!$A$2:$AJ$96,27))</f>
        <v>59800</v>
      </c>
      <c r="H85">
        <f>IF(ISBLANK($B85),"",VLOOKUP($B85,ILData!$A$2:$AJ$96,28))</f>
        <v>66400</v>
      </c>
      <c r="I85">
        <f>IF(ISBLANK($B85),"",VLOOKUP($B85,ILData!$A$2:$AJ$96,29))</f>
        <v>71750</v>
      </c>
      <c r="J85">
        <f>IF(ISBLANK($B85),"",VLOOKUP($B85,ILData!$A$2:$AJ$96,30))</f>
        <v>77050</v>
      </c>
      <c r="K85">
        <f>IF(ISBLANK($B85),"",VLOOKUP($B85,ILData!$A$2:$AJ$96,31))</f>
        <v>82350</v>
      </c>
      <c r="L85">
        <f>IF(ISBLANK($B85),"",VLOOKUP($B85,ILData!$A$2:$AJ$96,32))</f>
        <v>87650</v>
      </c>
    </row>
    <row r="86" spans="1:12" x14ac:dyDescent="0.3">
      <c r="A86" s="74" t="s">
        <v>830</v>
      </c>
      <c r="B86" t="s">
        <v>65</v>
      </c>
      <c r="C86" s="79">
        <f>INDEX('Ability to Pay'!$C$2:$C$441,MATCH(A86,'Ability to Pay'!$A$2:$A$441,0))</f>
        <v>0.2</v>
      </c>
      <c r="D86" s="77">
        <f>INDEX('Unemployment Rates'!$B$2:$B$96,MATCH(B86,'Unemployment Rates'!$A$2:$A$96,0))</f>
        <v>3.5999999999999997E-2</v>
      </c>
      <c r="E86">
        <f>IF(ISBLANK($B86),"",VLOOKUP($B86,ILData!$A$2:$AJ$96,25))</f>
        <v>47100</v>
      </c>
      <c r="F86">
        <f>IF(ISBLANK($B86),"",VLOOKUP($B86,ILData!$A$2:$AJ$96,26))</f>
        <v>53800</v>
      </c>
      <c r="G86">
        <f>IF(ISBLANK($B86),"",VLOOKUP($B86,ILData!$A$2:$AJ$96,27))</f>
        <v>60550</v>
      </c>
      <c r="H86">
        <f>IF(ISBLANK($B86),"",VLOOKUP($B86,ILData!$A$2:$AJ$96,28))</f>
        <v>67250</v>
      </c>
      <c r="I86">
        <f>IF(ISBLANK($B86),"",VLOOKUP($B86,ILData!$A$2:$AJ$96,29))</f>
        <v>72650</v>
      </c>
      <c r="J86">
        <f>IF(ISBLANK($B86),"",VLOOKUP($B86,ILData!$A$2:$AJ$96,30))</f>
        <v>78050</v>
      </c>
      <c r="K86">
        <f>IF(ISBLANK($B86),"",VLOOKUP($B86,ILData!$A$2:$AJ$96,31))</f>
        <v>83400</v>
      </c>
      <c r="L86">
        <f>IF(ISBLANK($B86),"",VLOOKUP($B86,ILData!$A$2:$AJ$96,32))</f>
        <v>88800</v>
      </c>
    </row>
    <row r="87" spans="1:12" x14ac:dyDescent="0.3">
      <c r="A87" s="74" t="s">
        <v>766</v>
      </c>
      <c r="B87" t="s">
        <v>46</v>
      </c>
      <c r="C87" s="79">
        <f>INDEX('Ability to Pay'!$C$2:$C$441,MATCH(A87,'Ability to Pay'!$A$2:$A$441,0))</f>
        <v>0.14000000000000001</v>
      </c>
      <c r="D87" s="77">
        <f>INDEX('Unemployment Rates'!$B$2:$B$96,MATCH(B87,'Unemployment Rates'!$A$2:$A$96,0))</f>
        <v>3.9E-2</v>
      </c>
      <c r="E87">
        <f>IF(ISBLANK($B87),"",VLOOKUP($B87,ILData!$A$2:$AJ$96,25))</f>
        <v>41950</v>
      </c>
      <c r="F87">
        <f>IF(ISBLANK($B87),"",VLOOKUP($B87,ILData!$A$2:$AJ$96,26))</f>
        <v>47950</v>
      </c>
      <c r="G87">
        <f>IF(ISBLANK($B87),"",VLOOKUP($B87,ILData!$A$2:$AJ$96,27))</f>
        <v>53950</v>
      </c>
      <c r="H87">
        <f>IF(ISBLANK($B87),"",VLOOKUP($B87,ILData!$A$2:$AJ$96,28))</f>
        <v>59900</v>
      </c>
      <c r="I87">
        <f>IF(ISBLANK($B87),"",VLOOKUP($B87,ILData!$A$2:$AJ$96,29))</f>
        <v>64700</v>
      </c>
      <c r="J87">
        <f>IF(ISBLANK($B87),"",VLOOKUP($B87,ILData!$A$2:$AJ$96,30))</f>
        <v>69500</v>
      </c>
      <c r="K87">
        <f>IF(ISBLANK($B87),"",VLOOKUP($B87,ILData!$A$2:$AJ$96,31))</f>
        <v>74300</v>
      </c>
      <c r="L87">
        <f>IF(ISBLANK($B87),"",VLOOKUP($B87,ILData!$A$2:$AJ$96,32))</f>
        <v>79100</v>
      </c>
    </row>
    <row r="88" spans="1:12" x14ac:dyDescent="0.3">
      <c r="A88" s="74" t="s">
        <v>957</v>
      </c>
      <c r="B88" t="s">
        <v>90</v>
      </c>
      <c r="C88" s="79">
        <f>INDEX('Ability to Pay'!$C$2:$C$441,MATCH(A88,'Ability to Pay'!$A$2:$A$441,0))</f>
        <v>9.0000000000000011E-2</v>
      </c>
      <c r="D88" s="77">
        <f>INDEX('Unemployment Rates'!$B$2:$B$96,MATCH(B88,'Unemployment Rates'!$A$2:$A$96,0))</f>
        <v>3.6999999999999998E-2</v>
      </c>
      <c r="E88">
        <f>IF(ISBLANK($B88),"",VLOOKUP($B88,ILData!$A$2:$AJ$96,25))</f>
        <v>51050</v>
      </c>
      <c r="F88">
        <f>IF(ISBLANK($B88),"",VLOOKUP($B88,ILData!$A$2:$AJ$96,26))</f>
        <v>58350</v>
      </c>
      <c r="G88">
        <f>IF(ISBLANK($B88),"",VLOOKUP($B88,ILData!$A$2:$AJ$96,27))</f>
        <v>65650</v>
      </c>
      <c r="H88">
        <f>IF(ISBLANK($B88),"",VLOOKUP($B88,ILData!$A$2:$AJ$96,28))</f>
        <v>72900</v>
      </c>
      <c r="I88">
        <f>IF(ISBLANK($B88),"",VLOOKUP($B88,ILData!$A$2:$AJ$96,29))</f>
        <v>78750</v>
      </c>
      <c r="J88">
        <f>IF(ISBLANK($B88),"",VLOOKUP($B88,ILData!$A$2:$AJ$96,30))</f>
        <v>84600</v>
      </c>
      <c r="K88">
        <f>IF(ISBLANK($B88),"",VLOOKUP($B88,ILData!$A$2:$AJ$96,31))</f>
        <v>90400</v>
      </c>
      <c r="L88">
        <f>IF(ISBLANK($B88),"",VLOOKUP($B88,ILData!$A$2:$AJ$96,32))</f>
        <v>96250</v>
      </c>
    </row>
    <row r="89" spans="1:12" x14ac:dyDescent="0.3">
      <c r="A89" s="74" t="s">
        <v>685</v>
      </c>
      <c r="B89" t="s">
        <v>32</v>
      </c>
      <c r="C89" s="79">
        <f>INDEX('Ability to Pay'!$C$2:$C$441,MATCH(A89,'Ability to Pay'!$A$2:$A$441,0))</f>
        <v>6.9999999999999993E-2</v>
      </c>
      <c r="D89" s="77">
        <f>INDEX('Unemployment Rates'!$B$2:$B$96,MATCH(B89,'Unemployment Rates'!$A$2:$A$96,0))</f>
        <v>3.5999999999999997E-2</v>
      </c>
      <c r="E89">
        <f>IF(ISBLANK($B89),"",VLOOKUP($B89,ILData!$A$2:$AJ$96,25))</f>
        <v>46500</v>
      </c>
      <c r="F89">
        <f>IF(ISBLANK($B89),"",VLOOKUP($B89,ILData!$A$2:$AJ$96,26))</f>
        <v>53150</v>
      </c>
      <c r="G89">
        <f>IF(ISBLANK($B89),"",VLOOKUP($B89,ILData!$A$2:$AJ$96,27))</f>
        <v>59800</v>
      </c>
      <c r="H89">
        <f>IF(ISBLANK($B89),"",VLOOKUP($B89,ILData!$A$2:$AJ$96,28))</f>
        <v>66400</v>
      </c>
      <c r="I89">
        <f>IF(ISBLANK($B89),"",VLOOKUP($B89,ILData!$A$2:$AJ$96,29))</f>
        <v>71750</v>
      </c>
      <c r="J89">
        <f>IF(ISBLANK($B89),"",VLOOKUP($B89,ILData!$A$2:$AJ$96,30))</f>
        <v>77050</v>
      </c>
      <c r="K89">
        <f>IF(ISBLANK($B89),"",VLOOKUP($B89,ILData!$A$2:$AJ$96,31))</f>
        <v>82350</v>
      </c>
      <c r="L89">
        <f>IF(ISBLANK($B89),"",VLOOKUP($B89,ILData!$A$2:$AJ$96,32))</f>
        <v>87650</v>
      </c>
    </row>
    <row r="90" spans="1:12" x14ac:dyDescent="0.3">
      <c r="A90" s="74" t="s">
        <v>640</v>
      </c>
      <c r="B90" t="s">
        <v>24</v>
      </c>
      <c r="C90" s="79">
        <f>INDEX('Ability to Pay'!$C$2:$C$441,MATCH(A90,'Ability to Pay'!$A$2:$A$441,0))</f>
        <v>0.13</v>
      </c>
      <c r="D90" s="77">
        <f>INDEX('Unemployment Rates'!$B$2:$B$96,MATCH(B90,'Unemployment Rates'!$A$2:$A$96,0))</f>
        <v>4.2999999999999997E-2</v>
      </c>
      <c r="E90">
        <f>IF(ISBLANK($B90),"",VLOOKUP($B90,ILData!$A$2:$AJ$96,25))</f>
        <v>42350</v>
      </c>
      <c r="F90">
        <f>IF(ISBLANK($B90),"",VLOOKUP($B90,ILData!$A$2:$AJ$96,26))</f>
        <v>48400</v>
      </c>
      <c r="G90">
        <f>IF(ISBLANK($B90),"",VLOOKUP($B90,ILData!$A$2:$AJ$96,27))</f>
        <v>54450</v>
      </c>
      <c r="H90">
        <f>IF(ISBLANK($B90),"",VLOOKUP($B90,ILData!$A$2:$AJ$96,28))</f>
        <v>60500</v>
      </c>
      <c r="I90">
        <f>IF(ISBLANK($B90),"",VLOOKUP($B90,ILData!$A$2:$AJ$96,29))</f>
        <v>65350</v>
      </c>
      <c r="J90">
        <f>IF(ISBLANK($B90),"",VLOOKUP($B90,ILData!$A$2:$AJ$96,30))</f>
        <v>70200</v>
      </c>
      <c r="K90">
        <f>IF(ISBLANK($B90),"",VLOOKUP($B90,ILData!$A$2:$AJ$96,31))</f>
        <v>75050</v>
      </c>
      <c r="L90">
        <f>IF(ISBLANK($B90),"",VLOOKUP($B90,ILData!$A$2:$AJ$96,32))</f>
        <v>79900</v>
      </c>
    </row>
    <row r="91" spans="1:12" x14ac:dyDescent="0.3">
      <c r="A91" s="74" t="s">
        <v>633</v>
      </c>
      <c r="B91" t="s">
        <v>23</v>
      </c>
      <c r="C91" s="79">
        <f>INDEX('Ability to Pay'!$C$2:$C$441,MATCH(A91,'Ability to Pay'!$A$2:$A$441,0))</f>
        <v>0.15999999999999998</v>
      </c>
      <c r="D91" s="77">
        <f>INDEX('Unemployment Rates'!$B$2:$B$96,MATCH(B91,'Unemployment Rates'!$A$2:$A$96,0))</f>
        <v>3.3000000000000002E-2</v>
      </c>
      <c r="E91">
        <f>IF(ISBLANK($B91),"",VLOOKUP($B91,ILData!$A$2:$AJ$96,25))</f>
        <v>44750</v>
      </c>
      <c r="F91">
        <f>IF(ISBLANK($B91),"",VLOOKUP($B91,ILData!$A$2:$AJ$96,26))</f>
        <v>51150</v>
      </c>
      <c r="G91">
        <f>IF(ISBLANK($B91),"",VLOOKUP($B91,ILData!$A$2:$AJ$96,27))</f>
        <v>57550</v>
      </c>
      <c r="H91">
        <f>IF(ISBLANK($B91),"",VLOOKUP($B91,ILData!$A$2:$AJ$96,28))</f>
        <v>63900</v>
      </c>
      <c r="I91">
        <f>IF(ISBLANK($B91),"",VLOOKUP($B91,ILData!$A$2:$AJ$96,29))</f>
        <v>69050</v>
      </c>
      <c r="J91">
        <f>IF(ISBLANK($B91),"",VLOOKUP($B91,ILData!$A$2:$AJ$96,30))</f>
        <v>74150</v>
      </c>
      <c r="K91">
        <f>IF(ISBLANK($B91),"",VLOOKUP($B91,ILData!$A$2:$AJ$96,31))</f>
        <v>79250</v>
      </c>
      <c r="L91">
        <f>IF(ISBLANK($B91),"",VLOOKUP($B91,ILData!$A$2:$AJ$96,32))</f>
        <v>84350</v>
      </c>
    </row>
    <row r="92" spans="1:12" x14ac:dyDescent="0.3">
      <c r="A92" s="74" t="s">
        <v>905</v>
      </c>
      <c r="B92" t="s">
        <v>80</v>
      </c>
      <c r="C92" s="79">
        <f>INDEX('Ability to Pay'!$C$2:$C$441,MATCH(A92,'Ability to Pay'!$A$2:$A$441,0))</f>
        <v>0.23000000000000004</v>
      </c>
      <c r="D92" s="77">
        <f>INDEX('Unemployment Rates'!$B$2:$B$96,MATCH(B92,'Unemployment Rates'!$A$2:$A$96,0))</f>
        <v>2.8000000000000001E-2</v>
      </c>
      <c r="E92">
        <f>IF(ISBLANK($B92),"",VLOOKUP($B92,ILData!$A$2:$AJ$96,25))</f>
        <v>64300</v>
      </c>
      <c r="F92">
        <f>IF(ISBLANK($B92),"",VLOOKUP($B92,ILData!$A$2:$AJ$96,26))</f>
        <v>73500</v>
      </c>
      <c r="G92">
        <f>IF(ISBLANK($B92),"",VLOOKUP($B92,ILData!$A$2:$AJ$96,27))</f>
        <v>82700</v>
      </c>
      <c r="H92">
        <f>IF(ISBLANK($B92),"",VLOOKUP($B92,ILData!$A$2:$AJ$96,28))</f>
        <v>91850</v>
      </c>
      <c r="I92">
        <f>IF(ISBLANK($B92),"",VLOOKUP($B92,ILData!$A$2:$AJ$96,29))</f>
        <v>99200</v>
      </c>
      <c r="J92">
        <f>IF(ISBLANK($B92),"",VLOOKUP($B92,ILData!$A$2:$AJ$96,30))</f>
        <v>106550</v>
      </c>
      <c r="K92">
        <f>IF(ISBLANK($B92),"",VLOOKUP($B92,ILData!$A$2:$AJ$96,31))</f>
        <v>113900</v>
      </c>
      <c r="L92">
        <f>IF(ISBLANK($B92),"",VLOOKUP($B92,ILData!$A$2:$AJ$96,32))</f>
        <v>121250</v>
      </c>
    </row>
    <row r="93" spans="1:12" x14ac:dyDescent="0.3">
      <c r="A93" s="74" t="s">
        <v>641</v>
      </c>
      <c r="B93" t="s">
        <v>24</v>
      </c>
      <c r="C93" s="79">
        <f>INDEX('Ability to Pay'!$C$2:$C$441,MATCH(A93,'Ability to Pay'!$A$2:$A$441,0))</f>
        <v>9.9999999999999992E-2</v>
      </c>
      <c r="D93" s="77">
        <f>INDEX('Unemployment Rates'!$B$2:$B$96,MATCH(B93,'Unemployment Rates'!$A$2:$A$96,0))</f>
        <v>4.2999999999999997E-2</v>
      </c>
      <c r="E93">
        <f>IF(ISBLANK($B93),"",VLOOKUP($B93,ILData!$A$2:$AJ$96,25))</f>
        <v>42350</v>
      </c>
      <c r="F93">
        <f>IF(ISBLANK($B93),"",VLOOKUP($B93,ILData!$A$2:$AJ$96,26))</f>
        <v>48400</v>
      </c>
      <c r="G93">
        <f>IF(ISBLANK($B93),"",VLOOKUP($B93,ILData!$A$2:$AJ$96,27))</f>
        <v>54450</v>
      </c>
      <c r="H93">
        <f>IF(ISBLANK($B93),"",VLOOKUP($B93,ILData!$A$2:$AJ$96,28))</f>
        <v>60500</v>
      </c>
      <c r="I93">
        <f>IF(ISBLANK($B93),"",VLOOKUP($B93,ILData!$A$2:$AJ$96,29))</f>
        <v>65350</v>
      </c>
      <c r="J93">
        <f>IF(ISBLANK($B93),"",VLOOKUP($B93,ILData!$A$2:$AJ$96,30))</f>
        <v>70200</v>
      </c>
      <c r="K93">
        <f>IF(ISBLANK($B93),"",VLOOKUP($B93,ILData!$A$2:$AJ$96,31))</f>
        <v>75050</v>
      </c>
      <c r="L93">
        <f>IF(ISBLANK($B93),"",VLOOKUP($B93,ILData!$A$2:$AJ$96,32))</f>
        <v>79900</v>
      </c>
    </row>
    <row r="94" spans="1:12" x14ac:dyDescent="0.3">
      <c r="A94" s="74" t="s">
        <v>749</v>
      </c>
      <c r="B94" t="s">
        <v>42</v>
      </c>
      <c r="C94" s="79">
        <f>INDEX('Ability to Pay'!$C$2:$C$441,MATCH(A94,'Ability to Pay'!$A$2:$A$441,0))</f>
        <v>0.12000000000000001</v>
      </c>
      <c r="D94" s="77">
        <f>INDEX('Unemployment Rates'!$B$2:$B$96,MATCH(B94,'Unemployment Rates'!$A$2:$A$96,0))</f>
        <v>3.9E-2</v>
      </c>
      <c r="E94">
        <f>IF(ISBLANK($B94),"",VLOOKUP($B94,ILData!$A$2:$AJ$96,25))</f>
        <v>41950</v>
      </c>
      <c r="F94">
        <f>IF(ISBLANK($B94),"",VLOOKUP($B94,ILData!$A$2:$AJ$96,26))</f>
        <v>47950</v>
      </c>
      <c r="G94">
        <f>IF(ISBLANK($B94),"",VLOOKUP($B94,ILData!$A$2:$AJ$96,27))</f>
        <v>53950</v>
      </c>
      <c r="H94">
        <f>IF(ISBLANK($B94),"",VLOOKUP($B94,ILData!$A$2:$AJ$96,28))</f>
        <v>59900</v>
      </c>
      <c r="I94">
        <f>IF(ISBLANK($B94),"",VLOOKUP($B94,ILData!$A$2:$AJ$96,29))</f>
        <v>64700</v>
      </c>
      <c r="J94">
        <f>IF(ISBLANK($B94),"",VLOOKUP($B94,ILData!$A$2:$AJ$96,30))</f>
        <v>69500</v>
      </c>
      <c r="K94">
        <f>IF(ISBLANK($B94),"",VLOOKUP($B94,ILData!$A$2:$AJ$96,31))</f>
        <v>74300</v>
      </c>
      <c r="L94">
        <f>IF(ISBLANK($B94),"",VLOOKUP($B94,ILData!$A$2:$AJ$96,32))</f>
        <v>79100</v>
      </c>
    </row>
    <row r="95" spans="1:12" x14ac:dyDescent="0.3">
      <c r="A95" s="74" t="s">
        <v>940</v>
      </c>
      <c r="B95" t="s">
        <v>87</v>
      </c>
      <c r="C95" s="79">
        <f>INDEX('Ability to Pay'!$C$2:$C$441,MATCH(A95,'Ability to Pay'!$A$2:$A$441,0))</f>
        <v>0.11</v>
      </c>
      <c r="D95" s="77">
        <f>INDEX('Unemployment Rates'!$B$2:$B$96,MATCH(B95,'Unemployment Rates'!$A$2:$A$96,0))</f>
        <v>3.6999999999999998E-2</v>
      </c>
      <c r="E95">
        <f>IF(ISBLANK($B95),"",VLOOKUP($B95,ILData!$A$2:$AJ$96,25))</f>
        <v>46000</v>
      </c>
      <c r="F95">
        <f>IF(ISBLANK($B95),"",VLOOKUP($B95,ILData!$A$2:$AJ$96,26))</f>
        <v>52600</v>
      </c>
      <c r="G95">
        <f>IF(ISBLANK($B95),"",VLOOKUP($B95,ILData!$A$2:$AJ$96,27))</f>
        <v>59150</v>
      </c>
      <c r="H95">
        <f>IF(ISBLANK($B95),"",VLOOKUP($B95,ILData!$A$2:$AJ$96,28))</f>
        <v>65700</v>
      </c>
      <c r="I95">
        <f>IF(ISBLANK($B95),"",VLOOKUP($B95,ILData!$A$2:$AJ$96,29))</f>
        <v>71000</v>
      </c>
      <c r="J95">
        <f>IF(ISBLANK($B95),"",VLOOKUP($B95,ILData!$A$2:$AJ$96,30))</f>
        <v>76250</v>
      </c>
      <c r="K95">
        <f>IF(ISBLANK($B95),"",VLOOKUP($B95,ILData!$A$2:$AJ$96,31))</f>
        <v>81500</v>
      </c>
      <c r="L95">
        <f>IF(ISBLANK($B95),"",VLOOKUP($B95,ILData!$A$2:$AJ$96,32))</f>
        <v>86750</v>
      </c>
    </row>
    <row r="96" spans="1:12" x14ac:dyDescent="0.3">
      <c r="A96" s="74" t="s">
        <v>639</v>
      </c>
      <c r="B96" t="s">
        <v>24</v>
      </c>
      <c r="C96" s="79">
        <f>INDEX('Ability to Pay'!$C$2:$C$441,MATCH(A96,'Ability to Pay'!$A$2:$A$441,0))</f>
        <v>0.15999999999999998</v>
      </c>
      <c r="D96" s="77">
        <f>INDEX('Unemployment Rates'!$B$2:$B$96,MATCH(B96,'Unemployment Rates'!$A$2:$A$96,0))</f>
        <v>4.2999999999999997E-2</v>
      </c>
      <c r="E96">
        <f>IF(ISBLANK($B96),"",VLOOKUP($B96,ILData!$A$2:$AJ$96,25))</f>
        <v>42350</v>
      </c>
      <c r="F96">
        <f>IF(ISBLANK($B96),"",VLOOKUP($B96,ILData!$A$2:$AJ$96,26))</f>
        <v>48400</v>
      </c>
      <c r="G96">
        <f>IF(ISBLANK($B96),"",VLOOKUP($B96,ILData!$A$2:$AJ$96,27))</f>
        <v>54450</v>
      </c>
      <c r="H96">
        <f>IF(ISBLANK($B96),"",VLOOKUP($B96,ILData!$A$2:$AJ$96,28))</f>
        <v>60500</v>
      </c>
      <c r="I96">
        <f>IF(ISBLANK($B96),"",VLOOKUP($B96,ILData!$A$2:$AJ$96,29))</f>
        <v>65350</v>
      </c>
      <c r="J96">
        <f>IF(ISBLANK($B96),"",VLOOKUP($B96,ILData!$A$2:$AJ$96,30))</f>
        <v>70200</v>
      </c>
      <c r="K96">
        <f>IF(ISBLANK($B96),"",VLOOKUP($B96,ILData!$A$2:$AJ$96,31))</f>
        <v>75050</v>
      </c>
      <c r="L96">
        <f>IF(ISBLANK($B96),"",VLOOKUP($B96,ILData!$A$2:$AJ$96,32))</f>
        <v>79900</v>
      </c>
    </row>
    <row r="97" spans="1:12" x14ac:dyDescent="0.3">
      <c r="A97" s="74" t="s">
        <v>621</v>
      </c>
      <c r="B97" t="s">
        <v>19</v>
      </c>
      <c r="C97" s="79">
        <f>INDEX('Ability to Pay'!$C$2:$C$441,MATCH(A97,'Ability to Pay'!$A$2:$A$441,0))</f>
        <v>0.16999999999999998</v>
      </c>
      <c r="D97" s="77">
        <f>INDEX('Unemployment Rates'!$B$2:$B$96,MATCH(B97,'Unemployment Rates'!$A$2:$A$96,0))</f>
        <v>3.9E-2</v>
      </c>
      <c r="E97">
        <f>IF(ISBLANK($B97),"",VLOOKUP($B97,ILData!$A$2:$AJ$96,25))</f>
        <v>41950</v>
      </c>
      <c r="F97">
        <f>IF(ISBLANK($B97),"",VLOOKUP($B97,ILData!$A$2:$AJ$96,26))</f>
        <v>47950</v>
      </c>
      <c r="G97">
        <f>IF(ISBLANK($B97),"",VLOOKUP($B97,ILData!$A$2:$AJ$96,27))</f>
        <v>53950</v>
      </c>
      <c r="H97">
        <f>IF(ISBLANK($B97),"",VLOOKUP($B97,ILData!$A$2:$AJ$96,28))</f>
        <v>59900</v>
      </c>
      <c r="I97">
        <f>IF(ISBLANK($B97),"",VLOOKUP($B97,ILData!$A$2:$AJ$96,29))</f>
        <v>64700</v>
      </c>
      <c r="J97">
        <f>IF(ISBLANK($B97),"",VLOOKUP($B97,ILData!$A$2:$AJ$96,30))</f>
        <v>69500</v>
      </c>
      <c r="K97">
        <f>IF(ISBLANK($B97),"",VLOOKUP($B97,ILData!$A$2:$AJ$96,31))</f>
        <v>74300</v>
      </c>
      <c r="L97">
        <f>IF(ISBLANK($B97),"",VLOOKUP($B97,ILData!$A$2:$AJ$96,32))</f>
        <v>79100</v>
      </c>
    </row>
    <row r="98" spans="1:12" x14ac:dyDescent="0.3">
      <c r="A98" s="74" t="s">
        <v>783</v>
      </c>
      <c r="B98" t="s">
        <v>51</v>
      </c>
      <c r="C98" s="79">
        <f>INDEX('Ability to Pay'!$C$2:$C$441,MATCH(A98,'Ability to Pay'!$A$2:$A$441,0))</f>
        <v>0.19</v>
      </c>
      <c r="D98" s="77">
        <f>INDEX('Unemployment Rates'!$B$2:$B$96,MATCH(B98,'Unemployment Rates'!$A$2:$A$96,0))</f>
        <v>3.5999999999999997E-2</v>
      </c>
      <c r="E98">
        <f>IF(ISBLANK($B98),"",VLOOKUP($B98,ILData!$A$2:$AJ$96,25))</f>
        <v>42350</v>
      </c>
      <c r="F98">
        <f>IF(ISBLANK($B98),"",VLOOKUP($B98,ILData!$A$2:$AJ$96,26))</f>
        <v>48400</v>
      </c>
      <c r="G98">
        <f>IF(ISBLANK($B98),"",VLOOKUP($B98,ILData!$A$2:$AJ$96,27))</f>
        <v>54450</v>
      </c>
      <c r="H98">
        <f>IF(ISBLANK($B98),"",VLOOKUP($B98,ILData!$A$2:$AJ$96,28))</f>
        <v>60500</v>
      </c>
      <c r="I98">
        <f>IF(ISBLANK($B98),"",VLOOKUP($B98,ILData!$A$2:$AJ$96,29))</f>
        <v>65350</v>
      </c>
      <c r="J98">
        <f>IF(ISBLANK($B98),"",VLOOKUP($B98,ILData!$A$2:$AJ$96,30))</f>
        <v>70200</v>
      </c>
      <c r="K98">
        <f>IF(ISBLANK($B98),"",VLOOKUP($B98,ILData!$A$2:$AJ$96,31))</f>
        <v>75050</v>
      </c>
      <c r="L98">
        <f>IF(ISBLANK($B98),"",VLOOKUP($B98,ILData!$A$2:$AJ$96,32))</f>
        <v>79900</v>
      </c>
    </row>
    <row r="99" spans="1:12" x14ac:dyDescent="0.3">
      <c r="A99" s="74" t="s">
        <v>643</v>
      </c>
      <c r="B99" t="s">
        <v>25</v>
      </c>
      <c r="C99" s="79">
        <f>INDEX('Ability to Pay'!$C$2:$C$441,MATCH(A99,'Ability to Pay'!$A$2:$A$441,0))</f>
        <v>0.21000000000000002</v>
      </c>
      <c r="D99" s="77">
        <f>INDEX('Unemployment Rates'!$B$2:$B$96,MATCH(B99,'Unemployment Rates'!$A$2:$A$96,0))</f>
        <v>2.8000000000000001E-2</v>
      </c>
      <c r="E99">
        <f>IF(ISBLANK($B99),"",VLOOKUP($B99,ILData!$A$2:$AJ$96,25))</f>
        <v>64300</v>
      </c>
      <c r="F99">
        <f>IF(ISBLANK($B99),"",VLOOKUP($B99,ILData!$A$2:$AJ$96,26))</f>
        <v>73500</v>
      </c>
      <c r="G99">
        <f>IF(ISBLANK($B99),"",VLOOKUP($B99,ILData!$A$2:$AJ$96,27))</f>
        <v>82700</v>
      </c>
      <c r="H99">
        <f>IF(ISBLANK($B99),"",VLOOKUP($B99,ILData!$A$2:$AJ$96,28))</f>
        <v>91850</v>
      </c>
      <c r="I99">
        <f>IF(ISBLANK($B99),"",VLOOKUP($B99,ILData!$A$2:$AJ$96,29))</f>
        <v>99200</v>
      </c>
      <c r="J99">
        <f>IF(ISBLANK($B99),"",VLOOKUP($B99,ILData!$A$2:$AJ$96,30))</f>
        <v>106550</v>
      </c>
      <c r="K99">
        <f>IF(ISBLANK($B99),"",VLOOKUP($B99,ILData!$A$2:$AJ$96,31))</f>
        <v>113900</v>
      </c>
      <c r="L99">
        <f>IF(ISBLANK($B99),"",VLOOKUP($B99,ILData!$A$2:$AJ$96,32))</f>
        <v>121250</v>
      </c>
    </row>
    <row r="100" spans="1:12" x14ac:dyDescent="0.3">
      <c r="A100" s="74" t="s">
        <v>894</v>
      </c>
      <c r="B100" t="s">
        <v>78</v>
      </c>
      <c r="C100" s="79">
        <f>INDEX('Ability to Pay'!$C$2:$C$441,MATCH(A100,'Ability to Pay'!$A$2:$A$441,0))</f>
        <v>9.0000000000000011E-2</v>
      </c>
      <c r="D100" s="77">
        <f>INDEX('Unemployment Rates'!$B$2:$B$96,MATCH(B100,'Unemployment Rates'!$A$2:$A$96,0))</f>
        <v>4.2999999999999997E-2</v>
      </c>
      <c r="E100">
        <f>IF(ISBLANK($B100),"",VLOOKUP($B100,ILData!$A$2:$AJ$96,25))</f>
        <v>41950</v>
      </c>
      <c r="F100">
        <f>IF(ISBLANK($B100),"",VLOOKUP($B100,ILData!$A$2:$AJ$96,26))</f>
        <v>47950</v>
      </c>
      <c r="G100">
        <f>IF(ISBLANK($B100),"",VLOOKUP($B100,ILData!$A$2:$AJ$96,27))</f>
        <v>53950</v>
      </c>
      <c r="H100">
        <f>IF(ISBLANK($B100),"",VLOOKUP($B100,ILData!$A$2:$AJ$96,28))</f>
        <v>59900</v>
      </c>
      <c r="I100">
        <f>IF(ISBLANK($B100),"",VLOOKUP($B100,ILData!$A$2:$AJ$96,29))</f>
        <v>64700</v>
      </c>
      <c r="J100">
        <f>IF(ISBLANK($B100),"",VLOOKUP($B100,ILData!$A$2:$AJ$96,30))</f>
        <v>69500</v>
      </c>
      <c r="K100">
        <f>IF(ISBLANK($B100),"",VLOOKUP($B100,ILData!$A$2:$AJ$96,31))</f>
        <v>74300</v>
      </c>
      <c r="L100">
        <f>IF(ISBLANK($B100),"",VLOOKUP($B100,ILData!$A$2:$AJ$96,32))</f>
        <v>79100</v>
      </c>
    </row>
    <row r="101" spans="1:12" x14ac:dyDescent="0.3">
      <c r="A101" s="74" t="s">
        <v>854</v>
      </c>
      <c r="B101" t="s">
        <v>67</v>
      </c>
      <c r="C101" s="79">
        <f>INDEX('Ability to Pay'!$C$2:$C$441,MATCH(A101,'Ability to Pay'!$A$2:$A$441,0))</f>
        <v>0.06</v>
      </c>
      <c r="D101" s="77">
        <f>INDEX('Unemployment Rates'!$B$2:$B$96,MATCH(B101,'Unemployment Rates'!$A$2:$A$96,0))</f>
        <v>4.8000000000000001E-2</v>
      </c>
      <c r="E101">
        <f>IF(ISBLANK($B101),"",VLOOKUP($B101,ILData!$A$2:$AJ$96,25))</f>
        <v>43700</v>
      </c>
      <c r="F101">
        <f>IF(ISBLANK($B101),"",VLOOKUP($B101,ILData!$A$2:$AJ$96,26))</f>
        <v>49950</v>
      </c>
      <c r="G101">
        <f>IF(ISBLANK($B101),"",VLOOKUP($B101,ILData!$A$2:$AJ$96,27))</f>
        <v>56200</v>
      </c>
      <c r="H101">
        <f>IF(ISBLANK($B101),"",VLOOKUP($B101,ILData!$A$2:$AJ$96,28))</f>
        <v>62400</v>
      </c>
      <c r="I101">
        <f>IF(ISBLANK($B101),"",VLOOKUP($B101,ILData!$A$2:$AJ$96,29))</f>
        <v>67400</v>
      </c>
      <c r="J101">
        <f>IF(ISBLANK($B101),"",VLOOKUP($B101,ILData!$A$2:$AJ$96,30))</f>
        <v>72400</v>
      </c>
      <c r="K101">
        <f>IF(ISBLANK($B101),"",VLOOKUP($B101,ILData!$A$2:$AJ$96,31))</f>
        <v>77400</v>
      </c>
      <c r="L101">
        <f>IF(ISBLANK($B101),"",VLOOKUP($B101,ILData!$A$2:$AJ$96,32))</f>
        <v>82400</v>
      </c>
    </row>
    <row r="102" spans="1:12" x14ac:dyDescent="0.3">
      <c r="A102" s="74" t="s">
        <v>650</v>
      </c>
      <c r="B102" t="s">
        <v>26</v>
      </c>
      <c r="C102" s="79">
        <f>INDEX('Ability to Pay'!$C$2:$C$441,MATCH(A102,'Ability to Pay'!$A$2:$A$441,0))</f>
        <v>9.0000000000000011E-2</v>
      </c>
      <c r="D102" s="77">
        <f>INDEX('Unemployment Rates'!$B$2:$B$96,MATCH(B102,'Unemployment Rates'!$A$2:$A$96,0))</f>
        <v>4.3999999999999997E-2</v>
      </c>
      <c r="E102">
        <f>IF(ISBLANK($B102),"",VLOOKUP($B102,ILData!$A$2:$AJ$96,25))</f>
        <v>41950</v>
      </c>
      <c r="F102">
        <f>IF(ISBLANK($B102),"",VLOOKUP($B102,ILData!$A$2:$AJ$96,26))</f>
        <v>47950</v>
      </c>
      <c r="G102">
        <f>IF(ISBLANK($B102),"",VLOOKUP($B102,ILData!$A$2:$AJ$96,27))</f>
        <v>53950</v>
      </c>
      <c r="H102">
        <f>IF(ISBLANK($B102),"",VLOOKUP($B102,ILData!$A$2:$AJ$96,28))</f>
        <v>59900</v>
      </c>
      <c r="I102">
        <f>IF(ISBLANK($B102),"",VLOOKUP($B102,ILData!$A$2:$AJ$96,29))</f>
        <v>64700</v>
      </c>
      <c r="J102">
        <f>IF(ISBLANK($B102),"",VLOOKUP($B102,ILData!$A$2:$AJ$96,30))</f>
        <v>69500</v>
      </c>
      <c r="K102">
        <f>IF(ISBLANK($B102),"",VLOOKUP($B102,ILData!$A$2:$AJ$96,31))</f>
        <v>74300</v>
      </c>
      <c r="L102">
        <f>IF(ISBLANK($B102),"",VLOOKUP($B102,ILData!$A$2:$AJ$96,32))</f>
        <v>79100</v>
      </c>
    </row>
    <row r="103" spans="1:12" x14ac:dyDescent="0.3">
      <c r="A103" s="74" t="s">
        <v>651</v>
      </c>
      <c r="B103" t="s">
        <v>26</v>
      </c>
      <c r="C103" s="79">
        <f>INDEX('Ability to Pay'!$C$2:$C$441,MATCH(A103,'Ability to Pay'!$A$2:$A$441,0))</f>
        <v>0.06</v>
      </c>
      <c r="D103" s="77">
        <f>INDEX('Unemployment Rates'!$B$2:$B$96,MATCH(B103,'Unemployment Rates'!$A$2:$A$96,0))</f>
        <v>4.3999999999999997E-2</v>
      </c>
      <c r="E103">
        <f>IF(ISBLANK($B103),"",VLOOKUP($B103,ILData!$A$2:$AJ$96,25))</f>
        <v>41950</v>
      </c>
      <c r="F103">
        <f>IF(ISBLANK($B103),"",VLOOKUP($B103,ILData!$A$2:$AJ$96,26))</f>
        <v>47950</v>
      </c>
      <c r="G103">
        <f>IF(ISBLANK($B103),"",VLOOKUP($B103,ILData!$A$2:$AJ$96,27))</f>
        <v>53950</v>
      </c>
      <c r="H103">
        <f>IF(ISBLANK($B103),"",VLOOKUP($B103,ILData!$A$2:$AJ$96,28))</f>
        <v>59900</v>
      </c>
      <c r="I103">
        <f>IF(ISBLANK($B103),"",VLOOKUP($B103,ILData!$A$2:$AJ$96,29))</f>
        <v>64700</v>
      </c>
      <c r="J103">
        <f>IF(ISBLANK($B103),"",VLOOKUP($B103,ILData!$A$2:$AJ$96,30))</f>
        <v>69500</v>
      </c>
      <c r="K103">
        <f>IF(ISBLANK($B103),"",VLOOKUP($B103,ILData!$A$2:$AJ$96,31))</f>
        <v>74300</v>
      </c>
      <c r="L103">
        <f>IF(ISBLANK($B103),"",VLOOKUP($B103,ILData!$A$2:$AJ$96,32))</f>
        <v>79100</v>
      </c>
    </row>
    <row r="104" spans="1:12" x14ac:dyDescent="0.3">
      <c r="A104" s="74" t="s">
        <v>684</v>
      </c>
      <c r="B104" t="s">
        <v>32</v>
      </c>
      <c r="C104" s="79">
        <f>INDEX('Ability to Pay'!$C$2:$C$441,MATCH(A104,'Ability to Pay'!$A$2:$A$441,0))</f>
        <v>0.13</v>
      </c>
      <c r="D104" s="77">
        <f>INDEX('Unemployment Rates'!$B$2:$B$96,MATCH(B104,'Unemployment Rates'!$A$2:$A$96,0))</f>
        <v>3.5999999999999997E-2</v>
      </c>
      <c r="E104">
        <f>IF(ISBLANK($B104),"",VLOOKUP($B104,ILData!$A$2:$AJ$96,25))</f>
        <v>46500</v>
      </c>
      <c r="F104">
        <f>IF(ISBLANK($B104),"",VLOOKUP($B104,ILData!$A$2:$AJ$96,26))</f>
        <v>53150</v>
      </c>
      <c r="G104">
        <f>IF(ISBLANK($B104),"",VLOOKUP($B104,ILData!$A$2:$AJ$96,27))</f>
        <v>59800</v>
      </c>
      <c r="H104">
        <f>IF(ISBLANK($B104),"",VLOOKUP($B104,ILData!$A$2:$AJ$96,28))</f>
        <v>66400</v>
      </c>
      <c r="I104">
        <f>IF(ISBLANK($B104),"",VLOOKUP($B104,ILData!$A$2:$AJ$96,29))</f>
        <v>71750</v>
      </c>
      <c r="J104">
        <f>IF(ISBLANK($B104),"",VLOOKUP($B104,ILData!$A$2:$AJ$96,30))</f>
        <v>77050</v>
      </c>
      <c r="K104">
        <f>IF(ISBLANK($B104),"",VLOOKUP($B104,ILData!$A$2:$AJ$96,31))</f>
        <v>82350</v>
      </c>
      <c r="L104">
        <f>IF(ISBLANK($B104),"",VLOOKUP($B104,ILData!$A$2:$AJ$96,32))</f>
        <v>87650</v>
      </c>
    </row>
    <row r="105" spans="1:12" x14ac:dyDescent="0.3">
      <c r="A105" s="74" t="s">
        <v>654</v>
      </c>
      <c r="B105" t="s">
        <v>27</v>
      </c>
      <c r="C105" s="79">
        <f>INDEX('Ability to Pay'!$C$2:$C$441,MATCH(A105,'Ability to Pay'!$A$2:$A$441,0))</f>
        <v>0.13</v>
      </c>
      <c r="D105" s="77">
        <f>INDEX('Unemployment Rates'!$B$2:$B$96,MATCH(B105,'Unemployment Rates'!$A$2:$A$96,0))</f>
        <v>0.04</v>
      </c>
      <c r="E105">
        <f>IF(ISBLANK($B105),"",VLOOKUP($B105,ILData!$A$2:$AJ$96,25))</f>
        <v>41950</v>
      </c>
      <c r="F105">
        <f>IF(ISBLANK($B105),"",VLOOKUP($B105,ILData!$A$2:$AJ$96,26))</f>
        <v>47950</v>
      </c>
      <c r="G105">
        <f>IF(ISBLANK($B105),"",VLOOKUP($B105,ILData!$A$2:$AJ$96,27))</f>
        <v>53950</v>
      </c>
      <c r="H105">
        <f>IF(ISBLANK($B105),"",VLOOKUP($B105,ILData!$A$2:$AJ$96,28))</f>
        <v>59900</v>
      </c>
      <c r="I105">
        <f>IF(ISBLANK($B105),"",VLOOKUP($B105,ILData!$A$2:$AJ$96,29))</f>
        <v>64700</v>
      </c>
      <c r="J105">
        <f>IF(ISBLANK($B105),"",VLOOKUP($B105,ILData!$A$2:$AJ$96,30))</f>
        <v>69500</v>
      </c>
      <c r="K105">
        <f>IF(ISBLANK($B105),"",VLOOKUP($B105,ILData!$A$2:$AJ$96,31))</f>
        <v>74300</v>
      </c>
      <c r="L105">
        <f>IF(ISBLANK($B105),"",VLOOKUP($B105,ILData!$A$2:$AJ$96,32))</f>
        <v>79100</v>
      </c>
    </row>
    <row r="106" spans="1:12" x14ac:dyDescent="0.3">
      <c r="A106" s="74" t="s">
        <v>662</v>
      </c>
      <c r="B106" t="s">
        <v>28</v>
      </c>
      <c r="C106" s="79">
        <f>INDEX('Ability to Pay'!$C$2:$C$441,MATCH(A106,'Ability to Pay'!$A$2:$A$441,0))</f>
        <v>0.2</v>
      </c>
      <c r="D106" s="77">
        <f>INDEX('Unemployment Rates'!$B$2:$B$96,MATCH(B106,'Unemployment Rates'!$A$2:$A$96,0))</f>
        <v>2.8000000000000001E-2</v>
      </c>
      <c r="E106">
        <f>IF(ISBLANK($B106),"",VLOOKUP($B106,ILData!$A$2:$AJ$96,25))</f>
        <v>64300</v>
      </c>
      <c r="F106">
        <f>IF(ISBLANK($B106),"",VLOOKUP($B106,ILData!$A$2:$AJ$96,26))</f>
        <v>73500</v>
      </c>
      <c r="G106">
        <f>IF(ISBLANK($B106),"",VLOOKUP($B106,ILData!$A$2:$AJ$96,27))</f>
        <v>82700</v>
      </c>
      <c r="H106">
        <f>IF(ISBLANK($B106),"",VLOOKUP($B106,ILData!$A$2:$AJ$96,28))</f>
        <v>91850</v>
      </c>
      <c r="I106">
        <f>IF(ISBLANK($B106),"",VLOOKUP($B106,ILData!$A$2:$AJ$96,29))</f>
        <v>99200</v>
      </c>
      <c r="J106">
        <f>IF(ISBLANK($B106),"",VLOOKUP($B106,ILData!$A$2:$AJ$96,30))</f>
        <v>106550</v>
      </c>
      <c r="K106">
        <f>IF(ISBLANK($B106),"",VLOOKUP($B106,ILData!$A$2:$AJ$96,31))</f>
        <v>113900</v>
      </c>
      <c r="L106">
        <f>IF(ISBLANK($B106),"",VLOOKUP($B106,ILData!$A$2:$AJ$96,32))</f>
        <v>121250</v>
      </c>
    </row>
    <row r="107" spans="1:12" x14ac:dyDescent="0.3">
      <c r="A107" s="74" t="s">
        <v>659</v>
      </c>
      <c r="B107" t="s">
        <v>28</v>
      </c>
      <c r="C107" s="79">
        <f>INDEX('Ability to Pay'!$C$2:$C$441,MATCH(A107,'Ability to Pay'!$A$2:$A$441,0))</f>
        <v>0.21000000000000002</v>
      </c>
      <c r="D107" s="77">
        <f>INDEX('Unemployment Rates'!$B$2:$B$96,MATCH(B107,'Unemployment Rates'!$A$2:$A$96,0))</f>
        <v>2.8000000000000001E-2</v>
      </c>
      <c r="E107">
        <f>IF(ISBLANK($B107),"",VLOOKUP($B107,ILData!$A$2:$AJ$96,25))</f>
        <v>64300</v>
      </c>
      <c r="F107">
        <f>IF(ISBLANK($B107),"",VLOOKUP($B107,ILData!$A$2:$AJ$96,26))</f>
        <v>73500</v>
      </c>
      <c r="G107">
        <f>IF(ISBLANK($B107),"",VLOOKUP($B107,ILData!$A$2:$AJ$96,27))</f>
        <v>82700</v>
      </c>
      <c r="H107">
        <f>IF(ISBLANK($B107),"",VLOOKUP($B107,ILData!$A$2:$AJ$96,28))</f>
        <v>91850</v>
      </c>
      <c r="I107">
        <f>IF(ISBLANK($B107),"",VLOOKUP($B107,ILData!$A$2:$AJ$96,29))</f>
        <v>99200</v>
      </c>
      <c r="J107">
        <f>IF(ISBLANK($B107),"",VLOOKUP($B107,ILData!$A$2:$AJ$96,30))</f>
        <v>106550</v>
      </c>
      <c r="K107">
        <f>IF(ISBLANK($B107),"",VLOOKUP($B107,ILData!$A$2:$AJ$96,31))</f>
        <v>113900</v>
      </c>
      <c r="L107">
        <f>IF(ISBLANK($B107),"",VLOOKUP($B107,ILData!$A$2:$AJ$96,32))</f>
        <v>121250</v>
      </c>
    </row>
    <row r="108" spans="1:12" x14ac:dyDescent="0.3">
      <c r="A108" s="74" t="s">
        <v>941</v>
      </c>
      <c r="B108" t="s">
        <v>87</v>
      </c>
      <c r="C108" s="79">
        <f>INDEX('Ability to Pay'!$C$2:$C$441,MATCH(A108,'Ability to Pay'!$A$2:$A$441,0))</f>
        <v>0.19</v>
      </c>
      <c r="D108" s="77">
        <f>INDEX('Unemployment Rates'!$B$2:$B$96,MATCH(B108,'Unemployment Rates'!$A$2:$A$96,0))</f>
        <v>3.6999999999999998E-2</v>
      </c>
      <c r="E108">
        <f>IF(ISBLANK($B108),"",VLOOKUP($B108,ILData!$A$2:$AJ$96,25))</f>
        <v>46000</v>
      </c>
      <c r="F108">
        <f>IF(ISBLANK($B108),"",VLOOKUP($B108,ILData!$A$2:$AJ$96,26))</f>
        <v>52600</v>
      </c>
      <c r="G108">
        <f>IF(ISBLANK($B108),"",VLOOKUP($B108,ILData!$A$2:$AJ$96,27))</f>
        <v>59150</v>
      </c>
      <c r="H108">
        <f>IF(ISBLANK($B108),"",VLOOKUP($B108,ILData!$A$2:$AJ$96,28))</f>
        <v>65700</v>
      </c>
      <c r="I108">
        <f>IF(ISBLANK($B108),"",VLOOKUP($B108,ILData!$A$2:$AJ$96,29))</f>
        <v>71000</v>
      </c>
      <c r="J108">
        <f>IF(ISBLANK($B108),"",VLOOKUP($B108,ILData!$A$2:$AJ$96,30))</f>
        <v>76250</v>
      </c>
      <c r="K108">
        <f>IF(ISBLANK($B108),"",VLOOKUP($B108,ILData!$A$2:$AJ$96,31))</f>
        <v>81500</v>
      </c>
      <c r="L108">
        <f>IF(ISBLANK($B108),"",VLOOKUP($B108,ILData!$A$2:$AJ$96,32))</f>
        <v>86750</v>
      </c>
    </row>
    <row r="109" spans="1:12" x14ac:dyDescent="0.3">
      <c r="A109" s="74" t="s">
        <v>656</v>
      </c>
      <c r="B109" t="s">
        <v>27</v>
      </c>
      <c r="C109" s="79">
        <f>INDEX('Ability to Pay'!$C$2:$C$441,MATCH(A109,'Ability to Pay'!$A$2:$A$441,0))</f>
        <v>6.9999999999999993E-2</v>
      </c>
      <c r="D109" s="77">
        <f>INDEX('Unemployment Rates'!$B$2:$B$96,MATCH(B109,'Unemployment Rates'!$A$2:$A$96,0))</f>
        <v>0.04</v>
      </c>
      <c r="E109">
        <f>IF(ISBLANK($B109),"",VLOOKUP($B109,ILData!$A$2:$AJ$96,25))</f>
        <v>41950</v>
      </c>
      <c r="F109">
        <f>IF(ISBLANK($B109),"",VLOOKUP($B109,ILData!$A$2:$AJ$96,26))</f>
        <v>47950</v>
      </c>
      <c r="G109">
        <f>IF(ISBLANK($B109),"",VLOOKUP($B109,ILData!$A$2:$AJ$96,27))</f>
        <v>53950</v>
      </c>
      <c r="H109">
        <f>IF(ISBLANK($B109),"",VLOOKUP($B109,ILData!$A$2:$AJ$96,28))</f>
        <v>59900</v>
      </c>
      <c r="I109">
        <f>IF(ISBLANK($B109),"",VLOOKUP($B109,ILData!$A$2:$AJ$96,29))</f>
        <v>64700</v>
      </c>
      <c r="J109">
        <f>IF(ISBLANK($B109),"",VLOOKUP($B109,ILData!$A$2:$AJ$96,30))</f>
        <v>69500</v>
      </c>
      <c r="K109">
        <f>IF(ISBLANK($B109),"",VLOOKUP($B109,ILData!$A$2:$AJ$96,31))</f>
        <v>74300</v>
      </c>
      <c r="L109">
        <f>IF(ISBLANK($B109),"",VLOOKUP($B109,ILData!$A$2:$AJ$96,32))</f>
        <v>79100</v>
      </c>
    </row>
    <row r="110" spans="1:12" x14ac:dyDescent="0.3">
      <c r="A110" s="74" t="s">
        <v>992</v>
      </c>
      <c r="B110" t="s">
        <v>99</v>
      </c>
      <c r="C110" s="79">
        <f>INDEX('Ability to Pay'!$C$2:$C$441,MATCH(A110,'Ability to Pay'!$A$2:$A$441,0))</f>
        <v>9.9999999999999992E-2</v>
      </c>
      <c r="D110" s="77">
        <f>INDEX('Unemployment Rates'!$B$2:$B$96,MATCH(B110,'Unemployment Rates'!$A$2:$A$96,0))</f>
        <v>3.6999999999999998E-2</v>
      </c>
      <c r="E110">
        <f>IF(ISBLANK($B110),"",VLOOKUP($B110,ILData!$A$2:$AJ$96,25))</f>
        <v>41950</v>
      </c>
      <c r="F110">
        <f>IF(ISBLANK($B110),"",VLOOKUP($B110,ILData!$A$2:$AJ$96,26))</f>
        <v>47950</v>
      </c>
      <c r="G110">
        <f>IF(ISBLANK($B110),"",VLOOKUP($B110,ILData!$A$2:$AJ$96,27))</f>
        <v>53950</v>
      </c>
      <c r="H110">
        <f>IF(ISBLANK($B110),"",VLOOKUP($B110,ILData!$A$2:$AJ$96,28))</f>
        <v>59900</v>
      </c>
      <c r="I110">
        <f>IF(ISBLANK($B110),"",VLOOKUP($B110,ILData!$A$2:$AJ$96,29))</f>
        <v>64700</v>
      </c>
      <c r="J110">
        <f>IF(ISBLANK($B110),"",VLOOKUP($B110,ILData!$A$2:$AJ$96,30))</f>
        <v>69500</v>
      </c>
      <c r="K110">
        <f>IF(ISBLANK($B110),"",VLOOKUP($B110,ILData!$A$2:$AJ$96,31))</f>
        <v>74300</v>
      </c>
      <c r="L110">
        <f>IF(ISBLANK($B110),"",VLOOKUP($B110,ILData!$A$2:$AJ$96,32))</f>
        <v>79100</v>
      </c>
    </row>
    <row r="111" spans="1:12" x14ac:dyDescent="0.3">
      <c r="A111" s="74" t="s">
        <v>986</v>
      </c>
      <c r="B111" t="s">
        <v>98</v>
      </c>
      <c r="C111" s="79">
        <f>INDEX('Ability to Pay'!$C$2:$C$441,MATCH(A111,'Ability to Pay'!$A$2:$A$441,0))</f>
        <v>0.15999999999999998</v>
      </c>
      <c r="D111" s="77">
        <f>INDEX('Unemployment Rates'!$B$2:$B$96,MATCH(B111,'Unemployment Rates'!$A$2:$A$96,0))</f>
        <v>3.7999999999999999E-2</v>
      </c>
      <c r="E111">
        <f>IF(ISBLANK($B111),"",VLOOKUP($B111,ILData!$A$2:$AJ$96,25))</f>
        <v>42300</v>
      </c>
      <c r="F111">
        <f>IF(ISBLANK($B111),"",VLOOKUP($B111,ILData!$A$2:$AJ$96,26))</f>
        <v>48350</v>
      </c>
      <c r="G111">
        <f>IF(ISBLANK($B111),"",VLOOKUP($B111,ILData!$A$2:$AJ$96,27))</f>
        <v>54400</v>
      </c>
      <c r="H111">
        <f>IF(ISBLANK($B111),"",VLOOKUP($B111,ILData!$A$2:$AJ$96,28))</f>
        <v>60400</v>
      </c>
      <c r="I111">
        <f>IF(ISBLANK($B111),"",VLOOKUP($B111,ILData!$A$2:$AJ$96,29))</f>
        <v>65250</v>
      </c>
      <c r="J111">
        <f>IF(ISBLANK($B111),"",VLOOKUP($B111,ILData!$A$2:$AJ$96,30))</f>
        <v>70100</v>
      </c>
      <c r="K111">
        <f>IF(ISBLANK($B111),"",VLOOKUP($B111,ILData!$A$2:$AJ$96,31))</f>
        <v>74900</v>
      </c>
      <c r="L111">
        <f>IF(ISBLANK($B111),"",VLOOKUP($B111,ILData!$A$2:$AJ$96,32))</f>
        <v>79750</v>
      </c>
    </row>
    <row r="112" spans="1:12" x14ac:dyDescent="0.3">
      <c r="A112" s="74" t="s">
        <v>887</v>
      </c>
      <c r="B112" t="s">
        <v>76</v>
      </c>
      <c r="C112" s="79">
        <f>INDEX('Ability to Pay'!$C$2:$C$441,MATCH(A112,'Ability to Pay'!$A$2:$A$441,0))</f>
        <v>0.15000000000000002</v>
      </c>
      <c r="D112" s="77">
        <f>INDEX('Unemployment Rates'!$B$2:$B$96,MATCH(B112,'Unemployment Rates'!$A$2:$A$96,0))</f>
        <v>3.7999999999999999E-2</v>
      </c>
      <c r="E112">
        <f>IF(ISBLANK($B112),"",VLOOKUP($B112,ILData!$A$2:$AJ$96,25))</f>
        <v>46500</v>
      </c>
      <c r="F112">
        <f>IF(ISBLANK($B112),"",VLOOKUP($B112,ILData!$A$2:$AJ$96,26))</f>
        <v>53150</v>
      </c>
      <c r="G112">
        <f>IF(ISBLANK($B112),"",VLOOKUP($B112,ILData!$A$2:$AJ$96,27))</f>
        <v>59800</v>
      </c>
      <c r="H112">
        <f>IF(ISBLANK($B112),"",VLOOKUP($B112,ILData!$A$2:$AJ$96,28))</f>
        <v>66400</v>
      </c>
      <c r="I112">
        <f>IF(ISBLANK($B112),"",VLOOKUP($B112,ILData!$A$2:$AJ$96,29))</f>
        <v>71750</v>
      </c>
      <c r="J112">
        <f>IF(ISBLANK($B112),"",VLOOKUP($B112,ILData!$A$2:$AJ$96,30))</f>
        <v>77050</v>
      </c>
      <c r="K112">
        <f>IF(ISBLANK($B112),"",VLOOKUP($B112,ILData!$A$2:$AJ$96,31))</f>
        <v>82350</v>
      </c>
      <c r="L112">
        <f>IF(ISBLANK($B112),"",VLOOKUP($B112,ILData!$A$2:$AJ$96,32))</f>
        <v>87650</v>
      </c>
    </row>
    <row r="113" spans="1:12" x14ac:dyDescent="0.3">
      <c r="A113" s="74" t="s">
        <v>921</v>
      </c>
      <c r="B113" t="s">
        <v>83</v>
      </c>
      <c r="C113" s="79">
        <f>INDEX('Ability to Pay'!$C$2:$C$441,MATCH(A113,'Ability to Pay'!$A$2:$A$441,0))</f>
        <v>0.05</v>
      </c>
      <c r="D113" s="77">
        <f>INDEX('Unemployment Rates'!$B$2:$B$96,MATCH(B113,'Unemployment Rates'!$A$2:$A$96,0))</f>
        <v>0.04</v>
      </c>
      <c r="E113">
        <f>IF(ISBLANK($B113),"",VLOOKUP($B113,ILData!$A$2:$AJ$96,25))</f>
        <v>53500</v>
      </c>
      <c r="F113">
        <f>IF(ISBLANK($B113),"",VLOOKUP($B113,ILData!$A$2:$AJ$96,26))</f>
        <v>61150</v>
      </c>
      <c r="G113">
        <f>IF(ISBLANK($B113),"",VLOOKUP($B113,ILData!$A$2:$AJ$96,27))</f>
        <v>68800</v>
      </c>
      <c r="H113">
        <f>IF(ISBLANK($B113),"",VLOOKUP($B113,ILData!$A$2:$AJ$96,28))</f>
        <v>76400</v>
      </c>
      <c r="I113">
        <f>IF(ISBLANK($B113),"",VLOOKUP($B113,ILData!$A$2:$AJ$96,29))</f>
        <v>82550</v>
      </c>
      <c r="J113">
        <f>IF(ISBLANK($B113),"",VLOOKUP($B113,ILData!$A$2:$AJ$96,30))</f>
        <v>88650</v>
      </c>
      <c r="K113">
        <f>IF(ISBLANK($B113),"",VLOOKUP($B113,ILData!$A$2:$AJ$96,31))</f>
        <v>94750</v>
      </c>
      <c r="L113">
        <f>IF(ISBLANK($B113),"",VLOOKUP($B113,ILData!$A$2:$AJ$96,32))</f>
        <v>100850</v>
      </c>
    </row>
    <row r="114" spans="1:12" x14ac:dyDescent="0.3">
      <c r="A114" s="74" t="s">
        <v>691</v>
      </c>
      <c r="B114" t="s">
        <v>33</v>
      </c>
      <c r="C114" s="79">
        <f>INDEX('Ability to Pay'!$C$2:$C$441,MATCH(A114,'Ability to Pay'!$A$2:$A$441,0))</f>
        <v>0.11</v>
      </c>
      <c r="D114" s="77">
        <f>INDEX('Unemployment Rates'!$B$2:$B$96,MATCH(B114,'Unemployment Rates'!$A$2:$A$96,0))</f>
        <v>3.5999999999999997E-2</v>
      </c>
      <c r="E114">
        <f>IF(ISBLANK($B114),"",VLOOKUP($B114,ILData!$A$2:$AJ$96,25))</f>
        <v>43150</v>
      </c>
      <c r="F114">
        <f>IF(ISBLANK($B114),"",VLOOKUP($B114,ILData!$A$2:$AJ$96,26))</f>
        <v>49300</v>
      </c>
      <c r="G114">
        <f>IF(ISBLANK($B114),"",VLOOKUP($B114,ILData!$A$2:$AJ$96,27))</f>
        <v>55450</v>
      </c>
      <c r="H114">
        <f>IF(ISBLANK($B114),"",VLOOKUP($B114,ILData!$A$2:$AJ$96,28))</f>
        <v>61600</v>
      </c>
      <c r="I114">
        <f>IF(ISBLANK($B114),"",VLOOKUP($B114,ILData!$A$2:$AJ$96,29))</f>
        <v>66550</v>
      </c>
      <c r="J114">
        <f>IF(ISBLANK($B114),"",VLOOKUP($B114,ILData!$A$2:$AJ$96,30))</f>
        <v>71500</v>
      </c>
      <c r="K114">
        <f>IF(ISBLANK($B114),"",VLOOKUP($B114,ILData!$A$2:$AJ$96,31))</f>
        <v>76400</v>
      </c>
      <c r="L114">
        <f>IF(ISBLANK($B114),"",VLOOKUP($B114,ILData!$A$2:$AJ$96,32))</f>
        <v>81350</v>
      </c>
    </row>
    <row r="115" spans="1:12" x14ac:dyDescent="0.3">
      <c r="A115" s="74" t="s">
        <v>666</v>
      </c>
      <c r="B115" t="s">
        <v>29</v>
      </c>
      <c r="C115" s="79">
        <f>INDEX('Ability to Pay'!$C$2:$C$441,MATCH(A115,'Ability to Pay'!$A$2:$A$441,0))</f>
        <v>0.13</v>
      </c>
      <c r="D115" s="77">
        <f>INDEX('Unemployment Rates'!$B$2:$B$96,MATCH(B115,'Unemployment Rates'!$A$2:$A$96,0))</f>
        <v>3.5000000000000003E-2</v>
      </c>
      <c r="E115">
        <f>IF(ISBLANK($B115),"",VLOOKUP($B115,ILData!$A$2:$AJ$96,25))</f>
        <v>42350</v>
      </c>
      <c r="F115">
        <f>IF(ISBLANK($B115),"",VLOOKUP($B115,ILData!$A$2:$AJ$96,26))</f>
        <v>48400</v>
      </c>
      <c r="G115">
        <f>IF(ISBLANK($B115),"",VLOOKUP($B115,ILData!$A$2:$AJ$96,27))</f>
        <v>54450</v>
      </c>
      <c r="H115">
        <f>IF(ISBLANK($B115),"",VLOOKUP($B115,ILData!$A$2:$AJ$96,28))</f>
        <v>60500</v>
      </c>
      <c r="I115">
        <f>IF(ISBLANK($B115),"",VLOOKUP($B115,ILData!$A$2:$AJ$96,29))</f>
        <v>65350</v>
      </c>
      <c r="J115">
        <f>IF(ISBLANK($B115),"",VLOOKUP($B115,ILData!$A$2:$AJ$96,30))</f>
        <v>70200</v>
      </c>
      <c r="K115">
        <f>IF(ISBLANK($B115),"",VLOOKUP($B115,ILData!$A$2:$AJ$96,31))</f>
        <v>75050</v>
      </c>
      <c r="L115">
        <f>IF(ISBLANK($B115),"",VLOOKUP($B115,ILData!$A$2:$AJ$96,32))</f>
        <v>79900</v>
      </c>
    </row>
    <row r="116" spans="1:12" x14ac:dyDescent="0.3">
      <c r="A116" s="74" t="s">
        <v>667</v>
      </c>
      <c r="B116" t="s">
        <v>29</v>
      </c>
      <c r="C116" s="79">
        <f>INDEX('Ability to Pay'!$C$2:$C$441,MATCH(A116,'Ability to Pay'!$A$2:$A$441,0))</f>
        <v>0.12000000000000001</v>
      </c>
      <c r="D116" s="77">
        <f>INDEX('Unemployment Rates'!$B$2:$B$96,MATCH(B116,'Unemployment Rates'!$A$2:$A$96,0))</f>
        <v>3.5000000000000003E-2</v>
      </c>
      <c r="E116">
        <f>IF(ISBLANK($B116),"",VLOOKUP($B116,ILData!$A$2:$AJ$96,25))</f>
        <v>42350</v>
      </c>
      <c r="F116">
        <f>IF(ISBLANK($B116),"",VLOOKUP($B116,ILData!$A$2:$AJ$96,26))</f>
        <v>48400</v>
      </c>
      <c r="G116">
        <f>IF(ISBLANK($B116),"",VLOOKUP($B116,ILData!$A$2:$AJ$96,27))</f>
        <v>54450</v>
      </c>
      <c r="H116">
        <f>IF(ISBLANK($B116),"",VLOOKUP($B116,ILData!$A$2:$AJ$96,28))</f>
        <v>60500</v>
      </c>
      <c r="I116">
        <f>IF(ISBLANK($B116),"",VLOOKUP($B116,ILData!$A$2:$AJ$96,29))</f>
        <v>65350</v>
      </c>
      <c r="J116">
        <f>IF(ISBLANK($B116),"",VLOOKUP($B116,ILData!$A$2:$AJ$96,30))</f>
        <v>70200</v>
      </c>
      <c r="K116">
        <f>IF(ISBLANK($B116),"",VLOOKUP($B116,ILData!$A$2:$AJ$96,31))</f>
        <v>75050</v>
      </c>
      <c r="L116">
        <f>IF(ISBLANK($B116),"",VLOOKUP($B116,ILData!$A$2:$AJ$96,32))</f>
        <v>79900</v>
      </c>
    </row>
    <row r="117" spans="1:12" x14ac:dyDescent="0.3">
      <c r="A117" s="74" t="s">
        <v>912</v>
      </c>
      <c r="B117" t="s">
        <v>81</v>
      </c>
      <c r="C117" s="79">
        <f>INDEX('Ability to Pay'!$C$2:$C$441,MATCH(A117,'Ability to Pay'!$A$2:$A$441,0))</f>
        <v>0.24</v>
      </c>
      <c r="D117" s="77">
        <f>INDEX('Unemployment Rates'!$B$2:$B$96,MATCH(B117,'Unemployment Rates'!$A$2:$A$96,0))</f>
        <v>2.7E-2</v>
      </c>
      <c r="E117">
        <f>IF(ISBLANK($B117),"",VLOOKUP($B117,ILData!$A$2:$AJ$96,25))</f>
        <v>64300</v>
      </c>
      <c r="F117">
        <f>IF(ISBLANK($B117),"",VLOOKUP($B117,ILData!$A$2:$AJ$96,26))</f>
        <v>73500</v>
      </c>
      <c r="G117">
        <f>IF(ISBLANK($B117),"",VLOOKUP($B117,ILData!$A$2:$AJ$96,27))</f>
        <v>82700</v>
      </c>
      <c r="H117">
        <f>IF(ISBLANK($B117),"",VLOOKUP($B117,ILData!$A$2:$AJ$96,28))</f>
        <v>91850</v>
      </c>
      <c r="I117">
        <f>IF(ISBLANK($B117),"",VLOOKUP($B117,ILData!$A$2:$AJ$96,29))</f>
        <v>99200</v>
      </c>
      <c r="J117">
        <f>IF(ISBLANK($B117),"",VLOOKUP($B117,ILData!$A$2:$AJ$96,30))</f>
        <v>106550</v>
      </c>
      <c r="K117">
        <f>IF(ISBLANK($B117),"",VLOOKUP($B117,ILData!$A$2:$AJ$96,31))</f>
        <v>113900</v>
      </c>
      <c r="L117">
        <f>IF(ISBLANK($B117),"",VLOOKUP($B117,ILData!$A$2:$AJ$96,32))</f>
        <v>121250</v>
      </c>
    </row>
    <row r="118" spans="1:12" x14ac:dyDescent="0.3">
      <c r="A118" s="74" t="s">
        <v>728</v>
      </c>
      <c r="B118" t="s">
        <v>39</v>
      </c>
      <c r="C118" s="79">
        <f>INDEX('Ability to Pay'!$C$2:$C$441,MATCH(A118,'Ability to Pay'!$A$2:$A$441,0))</f>
        <v>0.18</v>
      </c>
      <c r="D118" s="77">
        <f>INDEX('Unemployment Rates'!$B$2:$B$96,MATCH(B118,'Unemployment Rates'!$A$2:$A$96,0))</f>
        <v>3.3000000000000002E-2</v>
      </c>
      <c r="E118">
        <f>IF(ISBLANK($B118),"",VLOOKUP($B118,ILData!$A$2:$AJ$96,25))</f>
        <v>53500</v>
      </c>
      <c r="F118">
        <f>IF(ISBLANK($B118),"",VLOOKUP($B118,ILData!$A$2:$AJ$96,26))</f>
        <v>61150</v>
      </c>
      <c r="G118">
        <f>IF(ISBLANK($B118),"",VLOOKUP($B118,ILData!$A$2:$AJ$96,27))</f>
        <v>68800</v>
      </c>
      <c r="H118">
        <f>IF(ISBLANK($B118),"",VLOOKUP($B118,ILData!$A$2:$AJ$96,28))</f>
        <v>76400</v>
      </c>
      <c r="I118">
        <f>IF(ISBLANK($B118),"",VLOOKUP($B118,ILData!$A$2:$AJ$96,29))</f>
        <v>82550</v>
      </c>
      <c r="J118">
        <f>IF(ISBLANK($B118),"",VLOOKUP($B118,ILData!$A$2:$AJ$96,30))</f>
        <v>88650</v>
      </c>
      <c r="K118">
        <f>IF(ISBLANK($B118),"",VLOOKUP($B118,ILData!$A$2:$AJ$96,31))</f>
        <v>94750</v>
      </c>
      <c r="L118">
        <f>IF(ISBLANK($B118),"",VLOOKUP($B118,ILData!$A$2:$AJ$96,32))</f>
        <v>100850</v>
      </c>
    </row>
    <row r="119" spans="1:12" x14ac:dyDescent="0.3">
      <c r="A119" s="74" t="s">
        <v>845</v>
      </c>
      <c r="B119" t="s">
        <v>61</v>
      </c>
      <c r="C119" s="79">
        <f>INDEX('Ability to Pay'!$C$2:$C$441,MATCH(A119,'Ability to Pay'!$A$2:$A$441,0))</f>
        <v>0.12000000000000001</v>
      </c>
      <c r="D119" s="77">
        <f>INDEX('Unemployment Rates'!$B$2:$B$96,MATCH(B119,'Unemployment Rates'!$A$2:$A$96,0))</f>
        <v>3.4000000000000002E-2</v>
      </c>
      <c r="E119">
        <f>IF(ISBLANK($B119),"",VLOOKUP($B119,ILData!$A$2:$AJ$96,25))</f>
        <v>41950</v>
      </c>
      <c r="F119">
        <f>IF(ISBLANK($B119),"",VLOOKUP($B119,ILData!$A$2:$AJ$96,26))</f>
        <v>47950</v>
      </c>
      <c r="G119">
        <f>IF(ISBLANK($B119),"",VLOOKUP($B119,ILData!$A$2:$AJ$96,27))</f>
        <v>53950</v>
      </c>
      <c r="H119">
        <f>IF(ISBLANK($B119),"",VLOOKUP($B119,ILData!$A$2:$AJ$96,28))</f>
        <v>59900</v>
      </c>
      <c r="I119">
        <f>IF(ISBLANK($B119),"",VLOOKUP($B119,ILData!$A$2:$AJ$96,29))</f>
        <v>64700</v>
      </c>
      <c r="J119">
        <f>IF(ISBLANK($B119),"",VLOOKUP($B119,ILData!$A$2:$AJ$96,30))</f>
        <v>69500</v>
      </c>
      <c r="K119">
        <f>IF(ISBLANK($B119),"",VLOOKUP($B119,ILData!$A$2:$AJ$96,31))</f>
        <v>74300</v>
      </c>
      <c r="L119">
        <f>IF(ISBLANK($B119),"",VLOOKUP($B119,ILData!$A$2:$AJ$96,32))</f>
        <v>79100</v>
      </c>
    </row>
    <row r="120" spans="1:12" x14ac:dyDescent="0.3">
      <c r="A120" s="74" t="s">
        <v>610</v>
      </c>
      <c r="B120" t="s">
        <v>16</v>
      </c>
      <c r="C120" s="79">
        <f>INDEX('Ability to Pay'!$C$2:$C$441,MATCH(A120,'Ability to Pay'!$A$2:$A$441,0))</f>
        <v>0.11</v>
      </c>
      <c r="D120" s="77">
        <f>INDEX('Unemployment Rates'!$B$2:$B$96,MATCH(B120,'Unemployment Rates'!$A$2:$A$96,0))</f>
        <v>3.7999999999999999E-2</v>
      </c>
      <c r="E120">
        <f>IF(ISBLANK($B120),"",VLOOKUP($B120,ILData!$A$2:$AJ$96,25))</f>
        <v>47500</v>
      </c>
      <c r="F120">
        <f>IF(ISBLANK($B120),"",VLOOKUP($B120,ILData!$A$2:$AJ$96,26))</f>
        <v>54300</v>
      </c>
      <c r="G120">
        <f>IF(ISBLANK($B120),"",VLOOKUP($B120,ILData!$A$2:$AJ$96,27))</f>
        <v>61100</v>
      </c>
      <c r="H120">
        <f>IF(ISBLANK($B120),"",VLOOKUP($B120,ILData!$A$2:$AJ$96,28))</f>
        <v>67850</v>
      </c>
      <c r="I120">
        <f>IF(ISBLANK($B120),"",VLOOKUP($B120,ILData!$A$2:$AJ$96,29))</f>
        <v>73300</v>
      </c>
      <c r="J120">
        <f>IF(ISBLANK($B120),"",VLOOKUP($B120,ILData!$A$2:$AJ$96,30))</f>
        <v>78750</v>
      </c>
      <c r="K120">
        <f>IF(ISBLANK($B120),"",VLOOKUP($B120,ILData!$A$2:$AJ$96,31))</f>
        <v>84150</v>
      </c>
      <c r="L120">
        <f>IF(ISBLANK($B120),"",VLOOKUP($B120,ILData!$A$2:$AJ$96,32))</f>
        <v>89600</v>
      </c>
    </row>
    <row r="121" spans="1:12" x14ac:dyDescent="0.3">
      <c r="A121" s="74" t="s">
        <v>702</v>
      </c>
      <c r="B121" t="s">
        <v>34</v>
      </c>
      <c r="C121" s="79">
        <f>INDEX('Ability to Pay'!$C$2:$C$441,MATCH(A121,'Ability to Pay'!$A$2:$A$441,0))</f>
        <v>0.13</v>
      </c>
      <c r="D121" s="77">
        <f>INDEX('Unemployment Rates'!$B$2:$B$96,MATCH(B121,'Unemployment Rates'!$A$2:$A$96,0))</f>
        <v>3.5000000000000003E-2</v>
      </c>
      <c r="E121">
        <f>IF(ISBLANK($B121),"",VLOOKUP($B121,ILData!$A$2:$AJ$96,25))</f>
        <v>47850</v>
      </c>
      <c r="F121">
        <f>IF(ISBLANK($B121),"",VLOOKUP($B121,ILData!$A$2:$AJ$96,26))</f>
        <v>54650</v>
      </c>
      <c r="G121">
        <f>IF(ISBLANK($B121),"",VLOOKUP($B121,ILData!$A$2:$AJ$96,27))</f>
        <v>61500</v>
      </c>
      <c r="H121">
        <f>IF(ISBLANK($B121),"",VLOOKUP($B121,ILData!$A$2:$AJ$96,28))</f>
        <v>68300</v>
      </c>
      <c r="I121">
        <f>IF(ISBLANK($B121),"",VLOOKUP($B121,ILData!$A$2:$AJ$96,29))</f>
        <v>73800</v>
      </c>
      <c r="J121">
        <f>IF(ISBLANK($B121),"",VLOOKUP($B121,ILData!$A$2:$AJ$96,30))</f>
        <v>79250</v>
      </c>
      <c r="K121">
        <f>IF(ISBLANK($B121),"",VLOOKUP($B121,ILData!$A$2:$AJ$96,31))</f>
        <v>84700</v>
      </c>
      <c r="L121">
        <f>IF(ISBLANK($B121),"",VLOOKUP($B121,ILData!$A$2:$AJ$96,32))</f>
        <v>90200</v>
      </c>
    </row>
    <row r="122" spans="1:12" x14ac:dyDescent="0.3">
      <c r="A122" s="74" t="s">
        <v>839</v>
      </c>
      <c r="B122" t="s">
        <v>60</v>
      </c>
      <c r="C122" s="79">
        <f>INDEX('Ability to Pay'!$C$2:$C$441,MATCH(A122,'Ability to Pay'!$A$2:$A$441,0))</f>
        <v>9.0000000000000011E-2</v>
      </c>
      <c r="D122" s="77">
        <f>INDEX('Unemployment Rates'!$B$2:$B$96,MATCH(B122,'Unemployment Rates'!$A$2:$A$96,0))</f>
        <v>3.9E-2</v>
      </c>
      <c r="E122">
        <f>IF(ISBLANK($B122),"",VLOOKUP($B122,ILData!$A$2:$AJ$96,25))</f>
        <v>43600</v>
      </c>
      <c r="F122">
        <f>IF(ISBLANK($B122),"",VLOOKUP($B122,ILData!$A$2:$AJ$96,26))</f>
        <v>49800</v>
      </c>
      <c r="G122">
        <f>IF(ISBLANK($B122),"",VLOOKUP($B122,ILData!$A$2:$AJ$96,27))</f>
        <v>56050</v>
      </c>
      <c r="H122">
        <f>IF(ISBLANK($B122),"",VLOOKUP($B122,ILData!$A$2:$AJ$96,28))</f>
        <v>62250</v>
      </c>
      <c r="I122">
        <f>IF(ISBLANK($B122),"",VLOOKUP($B122,ILData!$A$2:$AJ$96,29))</f>
        <v>67250</v>
      </c>
      <c r="J122">
        <f>IF(ISBLANK($B122),"",VLOOKUP($B122,ILData!$A$2:$AJ$96,30))</f>
        <v>72250</v>
      </c>
      <c r="K122">
        <f>IF(ISBLANK($B122),"",VLOOKUP($B122,ILData!$A$2:$AJ$96,31))</f>
        <v>77200</v>
      </c>
      <c r="L122">
        <f>IF(ISBLANK($B122),"",VLOOKUP($B122,ILData!$A$2:$AJ$96,32))</f>
        <v>82200</v>
      </c>
    </row>
    <row r="123" spans="1:12" x14ac:dyDescent="0.3">
      <c r="A123" s="74" t="s">
        <v>618</v>
      </c>
      <c r="B123" t="s">
        <v>18</v>
      </c>
      <c r="C123" s="79">
        <f>INDEX('Ability to Pay'!$C$2:$C$441,MATCH(A123,'Ability to Pay'!$A$2:$A$441,0))</f>
        <v>0.19</v>
      </c>
      <c r="D123" s="77">
        <f>INDEX('Unemployment Rates'!$B$2:$B$96,MATCH(B123,'Unemployment Rates'!$A$2:$A$96,0))</f>
        <v>3.3000000000000002E-2</v>
      </c>
      <c r="E123">
        <f>IF(ISBLANK($B123),"",VLOOKUP($B123,ILData!$A$2:$AJ$96,25))</f>
        <v>46050</v>
      </c>
      <c r="F123">
        <f>IF(ISBLANK($B123),"",VLOOKUP($B123,ILData!$A$2:$AJ$96,26))</f>
        <v>52600</v>
      </c>
      <c r="G123">
        <f>IF(ISBLANK($B123),"",VLOOKUP($B123,ILData!$A$2:$AJ$96,27))</f>
        <v>59200</v>
      </c>
      <c r="H123">
        <f>IF(ISBLANK($B123),"",VLOOKUP($B123,ILData!$A$2:$AJ$96,28))</f>
        <v>65750</v>
      </c>
      <c r="I123">
        <f>IF(ISBLANK($B123),"",VLOOKUP($B123,ILData!$A$2:$AJ$96,29))</f>
        <v>71050</v>
      </c>
      <c r="J123">
        <f>IF(ISBLANK($B123),"",VLOOKUP($B123,ILData!$A$2:$AJ$96,30))</f>
        <v>76300</v>
      </c>
      <c r="K123">
        <f>IF(ISBLANK($B123),"",VLOOKUP($B123,ILData!$A$2:$AJ$96,31))</f>
        <v>81550</v>
      </c>
      <c r="L123">
        <f>IF(ISBLANK($B123),"",VLOOKUP($B123,ILData!$A$2:$AJ$96,32))</f>
        <v>86800</v>
      </c>
    </row>
    <row r="124" spans="1:12" x14ac:dyDescent="0.3">
      <c r="A124" s="74" t="s">
        <v>773</v>
      </c>
      <c r="B124" t="s">
        <v>48</v>
      </c>
      <c r="C124" s="79">
        <f>INDEX('Ability to Pay'!$C$2:$C$441,MATCH(A124,'Ability to Pay'!$A$2:$A$441,0))</f>
        <v>0.06</v>
      </c>
      <c r="D124" s="77">
        <f>INDEX('Unemployment Rates'!$B$2:$B$96,MATCH(B124,'Unemployment Rates'!$A$2:$A$96,0))</f>
        <v>4.4999999999999998E-2</v>
      </c>
      <c r="E124">
        <f>IF(ISBLANK($B124),"",VLOOKUP($B124,ILData!$A$2:$AJ$96,25))</f>
        <v>43350</v>
      </c>
      <c r="F124">
        <f>IF(ISBLANK($B124),"",VLOOKUP($B124,ILData!$A$2:$AJ$96,26))</f>
        <v>49550</v>
      </c>
      <c r="G124">
        <f>IF(ISBLANK($B124),"",VLOOKUP($B124,ILData!$A$2:$AJ$96,27))</f>
        <v>55750</v>
      </c>
      <c r="H124">
        <f>IF(ISBLANK($B124),"",VLOOKUP($B124,ILData!$A$2:$AJ$96,28))</f>
        <v>61900</v>
      </c>
      <c r="I124">
        <f>IF(ISBLANK($B124),"",VLOOKUP($B124,ILData!$A$2:$AJ$96,29))</f>
        <v>66900</v>
      </c>
      <c r="J124">
        <f>IF(ISBLANK($B124),"",VLOOKUP($B124,ILData!$A$2:$AJ$96,30))</f>
        <v>71850</v>
      </c>
      <c r="K124">
        <f>IF(ISBLANK($B124),"",VLOOKUP($B124,ILData!$A$2:$AJ$96,31))</f>
        <v>76800</v>
      </c>
      <c r="L124">
        <f>IF(ISBLANK($B124),"",VLOOKUP($B124,ILData!$A$2:$AJ$96,32))</f>
        <v>81750</v>
      </c>
    </row>
    <row r="125" spans="1:12" x14ac:dyDescent="0.3">
      <c r="A125" s="74" t="s">
        <v>966</v>
      </c>
      <c r="B125" t="s">
        <v>92</v>
      </c>
      <c r="C125" s="79">
        <f>INDEX('Ability to Pay'!$C$2:$C$441,MATCH(A125,'Ability to Pay'!$A$2:$A$441,0))</f>
        <v>0.06</v>
      </c>
      <c r="D125" s="77">
        <f>INDEX('Unemployment Rates'!$B$2:$B$96,MATCH(B125,'Unemployment Rates'!$A$2:$A$96,0))</f>
        <v>4.2000000000000003E-2</v>
      </c>
      <c r="E125">
        <f>IF(ISBLANK($B125),"",VLOOKUP($B125,ILData!$A$2:$AJ$96,25))</f>
        <v>47500</v>
      </c>
      <c r="F125">
        <f>IF(ISBLANK($B125),"",VLOOKUP($B125,ILData!$A$2:$AJ$96,26))</f>
        <v>54300</v>
      </c>
      <c r="G125">
        <f>IF(ISBLANK($B125),"",VLOOKUP($B125,ILData!$A$2:$AJ$96,27))</f>
        <v>61100</v>
      </c>
      <c r="H125">
        <f>IF(ISBLANK($B125),"",VLOOKUP($B125,ILData!$A$2:$AJ$96,28))</f>
        <v>67850</v>
      </c>
      <c r="I125">
        <f>IF(ISBLANK($B125),"",VLOOKUP($B125,ILData!$A$2:$AJ$96,29))</f>
        <v>73300</v>
      </c>
      <c r="J125">
        <f>IF(ISBLANK($B125),"",VLOOKUP($B125,ILData!$A$2:$AJ$96,30))</f>
        <v>78750</v>
      </c>
      <c r="K125">
        <f>IF(ISBLANK($B125),"",VLOOKUP($B125,ILData!$A$2:$AJ$96,31))</f>
        <v>84150</v>
      </c>
      <c r="L125">
        <f>IF(ISBLANK($B125),"",VLOOKUP($B125,ILData!$A$2:$AJ$96,32))</f>
        <v>89600</v>
      </c>
    </row>
    <row r="126" spans="1:12" x14ac:dyDescent="0.3">
      <c r="A126" s="74" t="s">
        <v>686</v>
      </c>
      <c r="B126" t="s">
        <v>32</v>
      </c>
      <c r="C126" s="79">
        <f>INDEX('Ability to Pay'!$C$2:$C$441,MATCH(A126,'Ability to Pay'!$A$2:$A$441,0))</f>
        <v>0.15999999999999998</v>
      </c>
      <c r="D126" s="77">
        <f>INDEX('Unemployment Rates'!$B$2:$B$96,MATCH(B126,'Unemployment Rates'!$A$2:$A$96,0))</f>
        <v>3.5999999999999997E-2</v>
      </c>
      <c r="E126">
        <f>IF(ISBLANK($B126),"",VLOOKUP($B126,ILData!$A$2:$AJ$96,25))</f>
        <v>46500</v>
      </c>
      <c r="F126">
        <f>IF(ISBLANK($B126),"",VLOOKUP($B126,ILData!$A$2:$AJ$96,26))</f>
        <v>53150</v>
      </c>
      <c r="G126">
        <f>IF(ISBLANK($B126),"",VLOOKUP($B126,ILData!$A$2:$AJ$96,27))</f>
        <v>59800</v>
      </c>
      <c r="H126">
        <f>IF(ISBLANK($B126),"",VLOOKUP($B126,ILData!$A$2:$AJ$96,28))</f>
        <v>66400</v>
      </c>
      <c r="I126">
        <f>IF(ISBLANK($B126),"",VLOOKUP($B126,ILData!$A$2:$AJ$96,29))</f>
        <v>71750</v>
      </c>
      <c r="J126">
        <f>IF(ISBLANK($B126),"",VLOOKUP($B126,ILData!$A$2:$AJ$96,30))</f>
        <v>77050</v>
      </c>
      <c r="K126">
        <f>IF(ISBLANK($B126),"",VLOOKUP($B126,ILData!$A$2:$AJ$96,31))</f>
        <v>82350</v>
      </c>
      <c r="L126">
        <f>IF(ISBLANK($B126),"",VLOOKUP($B126,ILData!$A$2:$AJ$96,32))</f>
        <v>87650</v>
      </c>
    </row>
    <row r="127" spans="1:12" x14ac:dyDescent="0.3">
      <c r="A127" s="74" t="s">
        <v>801</v>
      </c>
      <c r="B127" t="s">
        <v>56</v>
      </c>
      <c r="C127" s="79">
        <f>INDEX('Ability to Pay'!$C$2:$C$441,MATCH(A127,'Ability to Pay'!$A$2:$A$441,0))</f>
        <v>0.2</v>
      </c>
      <c r="D127" s="77">
        <f>INDEX('Unemployment Rates'!$B$2:$B$96,MATCH(B127,'Unemployment Rates'!$A$2:$A$96,0))</f>
        <v>3.5999999999999997E-2</v>
      </c>
      <c r="E127">
        <f>IF(ISBLANK($B127),"",VLOOKUP($B127,ILData!$A$2:$AJ$96,25))</f>
        <v>42350</v>
      </c>
      <c r="F127">
        <f>IF(ISBLANK($B127),"",VLOOKUP($B127,ILData!$A$2:$AJ$96,26))</f>
        <v>48400</v>
      </c>
      <c r="G127">
        <f>IF(ISBLANK($B127),"",VLOOKUP($B127,ILData!$A$2:$AJ$96,27))</f>
        <v>54450</v>
      </c>
      <c r="H127">
        <f>IF(ISBLANK($B127),"",VLOOKUP($B127,ILData!$A$2:$AJ$96,28))</f>
        <v>60500</v>
      </c>
      <c r="I127">
        <f>IF(ISBLANK($B127),"",VLOOKUP($B127,ILData!$A$2:$AJ$96,29))</f>
        <v>65350</v>
      </c>
      <c r="J127">
        <f>IF(ISBLANK($B127),"",VLOOKUP($B127,ILData!$A$2:$AJ$96,30))</f>
        <v>70200</v>
      </c>
      <c r="K127">
        <f>IF(ISBLANK($B127),"",VLOOKUP($B127,ILData!$A$2:$AJ$96,31))</f>
        <v>75050</v>
      </c>
      <c r="L127">
        <f>IF(ISBLANK($B127),"",VLOOKUP($B127,ILData!$A$2:$AJ$96,32))</f>
        <v>79900</v>
      </c>
    </row>
    <row r="128" spans="1:12" x14ac:dyDescent="0.3">
      <c r="A128" s="74" t="s">
        <v>840</v>
      </c>
      <c r="B128" t="s">
        <v>60</v>
      </c>
      <c r="C128" s="79">
        <f>INDEX('Ability to Pay'!$C$2:$C$441,MATCH(A128,'Ability to Pay'!$A$2:$A$441,0))</f>
        <v>9.0000000000000011E-2</v>
      </c>
      <c r="D128" s="77">
        <f>INDEX('Unemployment Rates'!$B$2:$B$96,MATCH(B128,'Unemployment Rates'!$A$2:$A$96,0))</f>
        <v>3.9E-2</v>
      </c>
      <c r="E128">
        <f>IF(ISBLANK($B128),"",VLOOKUP($B128,ILData!$A$2:$AJ$96,25))</f>
        <v>43600</v>
      </c>
      <c r="F128">
        <f>IF(ISBLANK($B128),"",VLOOKUP($B128,ILData!$A$2:$AJ$96,26))</f>
        <v>49800</v>
      </c>
      <c r="G128">
        <f>IF(ISBLANK($B128),"",VLOOKUP($B128,ILData!$A$2:$AJ$96,27))</f>
        <v>56050</v>
      </c>
      <c r="H128">
        <f>IF(ISBLANK($B128),"",VLOOKUP($B128,ILData!$A$2:$AJ$96,28))</f>
        <v>62250</v>
      </c>
      <c r="I128">
        <f>IF(ISBLANK($B128),"",VLOOKUP($B128,ILData!$A$2:$AJ$96,29))</f>
        <v>67250</v>
      </c>
      <c r="J128">
        <f>IF(ISBLANK($B128),"",VLOOKUP($B128,ILData!$A$2:$AJ$96,30))</f>
        <v>72250</v>
      </c>
      <c r="K128">
        <f>IF(ISBLANK($B128),"",VLOOKUP($B128,ILData!$A$2:$AJ$96,31))</f>
        <v>77200</v>
      </c>
      <c r="L128">
        <f>IF(ISBLANK($B128),"",VLOOKUP($B128,ILData!$A$2:$AJ$96,32))</f>
        <v>82200</v>
      </c>
    </row>
    <row r="129" spans="1:12" x14ac:dyDescent="0.3">
      <c r="A129" s="74" t="s">
        <v>996</v>
      </c>
      <c r="B129" t="s">
        <v>100</v>
      </c>
      <c r="C129" s="79">
        <f>INDEX('Ability to Pay'!$C$2:$C$441,MATCH(A129,'Ability to Pay'!$A$2:$A$441,0))</f>
        <v>0.24</v>
      </c>
      <c r="D129" s="77">
        <f>INDEX('Unemployment Rates'!$B$2:$B$96,MATCH(B129,'Unemployment Rates'!$A$2:$A$96,0))</f>
        <v>2.5000000000000001E-2</v>
      </c>
      <c r="E129">
        <f>IF(ISBLANK($B129),"",VLOOKUP($B129,ILData!$A$2:$AJ$96,25))</f>
        <v>64300</v>
      </c>
      <c r="F129">
        <f>IF(ISBLANK($B129),"",VLOOKUP($B129,ILData!$A$2:$AJ$96,26))</f>
        <v>73500</v>
      </c>
      <c r="G129">
        <f>IF(ISBLANK($B129),"",VLOOKUP($B129,ILData!$A$2:$AJ$96,27))</f>
        <v>82700</v>
      </c>
      <c r="H129">
        <f>IF(ISBLANK($B129),"",VLOOKUP($B129,ILData!$A$2:$AJ$96,28))</f>
        <v>91850</v>
      </c>
      <c r="I129">
        <f>IF(ISBLANK($B129),"",VLOOKUP($B129,ILData!$A$2:$AJ$96,29))</f>
        <v>99200</v>
      </c>
      <c r="J129">
        <f>IF(ISBLANK($B129),"",VLOOKUP($B129,ILData!$A$2:$AJ$96,30))</f>
        <v>106550</v>
      </c>
      <c r="K129">
        <f>IF(ISBLANK($B129),"",VLOOKUP($B129,ILData!$A$2:$AJ$96,31))</f>
        <v>113900</v>
      </c>
      <c r="L129">
        <f>IF(ISBLANK($B129),"",VLOOKUP($B129,ILData!$A$2:$AJ$96,32))</f>
        <v>121250</v>
      </c>
    </row>
    <row r="130" spans="1:12" x14ac:dyDescent="0.3">
      <c r="A130" s="74" t="s">
        <v>790</v>
      </c>
      <c r="B130" t="s">
        <v>53</v>
      </c>
      <c r="C130" s="79">
        <f>INDEX('Ability to Pay'!$C$2:$C$441,MATCH(A130,'Ability to Pay'!$A$2:$A$441,0))</f>
        <v>0.25</v>
      </c>
      <c r="D130" s="77">
        <f>INDEX('Unemployment Rates'!$B$2:$B$96,MATCH(B130,'Unemployment Rates'!$A$2:$A$96,0))</f>
        <v>2.9000000000000001E-2</v>
      </c>
      <c r="E130">
        <f>IF(ISBLANK($B130),"",VLOOKUP($B130,ILData!$A$2:$AJ$96,25))</f>
        <v>55650</v>
      </c>
      <c r="F130">
        <f>IF(ISBLANK($B130),"",VLOOKUP($B130,ILData!$A$2:$AJ$96,26))</f>
        <v>63600</v>
      </c>
      <c r="G130">
        <f>IF(ISBLANK($B130),"",VLOOKUP($B130,ILData!$A$2:$AJ$96,27))</f>
        <v>71550</v>
      </c>
      <c r="H130">
        <f>IF(ISBLANK($B130),"",VLOOKUP($B130,ILData!$A$2:$AJ$96,28))</f>
        <v>79500</v>
      </c>
      <c r="I130">
        <f>IF(ISBLANK($B130),"",VLOOKUP($B130,ILData!$A$2:$AJ$96,29))</f>
        <v>85900</v>
      </c>
      <c r="J130">
        <f>IF(ISBLANK($B130),"",VLOOKUP($B130,ILData!$A$2:$AJ$96,30))</f>
        <v>92250</v>
      </c>
      <c r="K130">
        <f>IF(ISBLANK($B130),"",VLOOKUP($B130,ILData!$A$2:$AJ$96,31))</f>
        <v>98600</v>
      </c>
      <c r="L130">
        <f>IF(ISBLANK($B130),"",VLOOKUP($B130,ILData!$A$2:$AJ$96,32))</f>
        <v>104950</v>
      </c>
    </row>
    <row r="131" spans="1:12" x14ac:dyDescent="0.3">
      <c r="A131" s="74" t="s">
        <v>670</v>
      </c>
      <c r="B131" t="s">
        <v>30</v>
      </c>
      <c r="C131" s="79">
        <f>INDEX('Ability to Pay'!$C$2:$C$441,MATCH(A131,'Ability to Pay'!$A$2:$A$441,0))</f>
        <v>0.19</v>
      </c>
      <c r="D131" s="77">
        <f>INDEX('Unemployment Rates'!$B$2:$B$96,MATCH(B131,'Unemployment Rates'!$A$2:$A$96,0))</f>
        <v>3.5999999999999997E-2</v>
      </c>
      <c r="E131">
        <f>IF(ISBLANK($B131),"",VLOOKUP($B131,ILData!$A$2:$AJ$96,25))</f>
        <v>51050</v>
      </c>
      <c r="F131">
        <f>IF(ISBLANK($B131),"",VLOOKUP($B131,ILData!$A$2:$AJ$96,26))</f>
        <v>58350</v>
      </c>
      <c r="G131">
        <f>IF(ISBLANK($B131),"",VLOOKUP($B131,ILData!$A$2:$AJ$96,27))</f>
        <v>65650</v>
      </c>
      <c r="H131">
        <f>IF(ISBLANK($B131),"",VLOOKUP($B131,ILData!$A$2:$AJ$96,28))</f>
        <v>72900</v>
      </c>
      <c r="I131">
        <f>IF(ISBLANK($B131),"",VLOOKUP($B131,ILData!$A$2:$AJ$96,29))</f>
        <v>78750</v>
      </c>
      <c r="J131">
        <f>IF(ISBLANK($B131),"",VLOOKUP($B131,ILData!$A$2:$AJ$96,30))</f>
        <v>84600</v>
      </c>
      <c r="K131">
        <f>IF(ISBLANK($B131),"",VLOOKUP($B131,ILData!$A$2:$AJ$96,31))</f>
        <v>90400</v>
      </c>
      <c r="L131">
        <f>IF(ISBLANK($B131),"",VLOOKUP($B131,ILData!$A$2:$AJ$96,32))</f>
        <v>96250</v>
      </c>
    </row>
    <row r="132" spans="1:12" x14ac:dyDescent="0.3">
      <c r="A132" s="74" t="s">
        <v>807</v>
      </c>
      <c r="B132" t="s">
        <v>58</v>
      </c>
      <c r="C132" s="79">
        <f>INDEX('Ability to Pay'!$C$2:$C$441,MATCH(A132,'Ability to Pay'!$A$2:$A$441,0))</f>
        <v>0.15000000000000002</v>
      </c>
      <c r="D132" s="77">
        <f>INDEX('Unemployment Rates'!$B$2:$B$96,MATCH(B132,'Unemployment Rates'!$A$2:$A$96,0))</f>
        <v>3.3000000000000002E-2</v>
      </c>
      <c r="E132">
        <f>IF(ISBLANK($B132),"",VLOOKUP($B132,ILData!$A$2:$AJ$96,25))</f>
        <v>45750</v>
      </c>
      <c r="F132">
        <f>IF(ISBLANK($B132),"",VLOOKUP($B132,ILData!$A$2:$AJ$96,26))</f>
        <v>52300</v>
      </c>
      <c r="G132">
        <f>IF(ISBLANK($B132),"",VLOOKUP($B132,ILData!$A$2:$AJ$96,27))</f>
        <v>58850</v>
      </c>
      <c r="H132">
        <f>IF(ISBLANK($B132),"",VLOOKUP($B132,ILData!$A$2:$AJ$96,28))</f>
        <v>65350</v>
      </c>
      <c r="I132">
        <f>IF(ISBLANK($B132),"",VLOOKUP($B132,ILData!$A$2:$AJ$96,29))</f>
        <v>70600</v>
      </c>
      <c r="J132">
        <f>IF(ISBLANK($B132),"",VLOOKUP($B132,ILData!$A$2:$AJ$96,30))</f>
        <v>75850</v>
      </c>
      <c r="K132">
        <f>IF(ISBLANK($B132),"",VLOOKUP($B132,ILData!$A$2:$AJ$96,31))</f>
        <v>81050</v>
      </c>
      <c r="L132">
        <f>IF(ISBLANK($B132),"",VLOOKUP($B132,ILData!$A$2:$AJ$96,32))</f>
        <v>86300</v>
      </c>
    </row>
    <row r="133" spans="1:12" x14ac:dyDescent="0.3">
      <c r="A133" s="74" t="s">
        <v>680</v>
      </c>
      <c r="B133" t="s">
        <v>31</v>
      </c>
      <c r="C133" s="79">
        <f>INDEX('Ability to Pay'!$C$2:$C$441,MATCH(A133,'Ability to Pay'!$A$2:$A$441,0))</f>
        <v>0.12000000000000001</v>
      </c>
      <c r="D133" s="77">
        <f>INDEX('Unemployment Rates'!$B$2:$B$96,MATCH(B133,'Unemployment Rates'!$A$2:$A$96,0))</f>
        <v>3.6999999999999998E-2</v>
      </c>
      <c r="E133">
        <f>IF(ISBLANK($B133),"",VLOOKUP($B133,ILData!$A$2:$AJ$96,25))</f>
        <v>41950</v>
      </c>
      <c r="F133">
        <f>IF(ISBLANK($B133),"",VLOOKUP($B133,ILData!$A$2:$AJ$96,26))</f>
        <v>47950</v>
      </c>
      <c r="G133">
        <f>IF(ISBLANK($B133),"",VLOOKUP($B133,ILData!$A$2:$AJ$96,27))</f>
        <v>53950</v>
      </c>
      <c r="H133">
        <f>IF(ISBLANK($B133),"",VLOOKUP($B133,ILData!$A$2:$AJ$96,28))</f>
        <v>59900</v>
      </c>
      <c r="I133">
        <f>IF(ISBLANK($B133),"",VLOOKUP($B133,ILData!$A$2:$AJ$96,29))</f>
        <v>64700</v>
      </c>
      <c r="J133">
        <f>IF(ISBLANK($B133),"",VLOOKUP($B133,ILData!$A$2:$AJ$96,30))</f>
        <v>69500</v>
      </c>
      <c r="K133">
        <f>IF(ISBLANK($B133),"",VLOOKUP($B133,ILData!$A$2:$AJ$96,31))</f>
        <v>74300</v>
      </c>
      <c r="L133">
        <f>IF(ISBLANK($B133),"",VLOOKUP($B133,ILData!$A$2:$AJ$96,32))</f>
        <v>79100</v>
      </c>
    </row>
    <row r="134" spans="1:12" x14ac:dyDescent="0.3">
      <c r="A134" s="74" t="s">
        <v>846</v>
      </c>
      <c r="B134" t="s">
        <v>61</v>
      </c>
      <c r="C134" s="79">
        <f>INDEX('Ability to Pay'!$C$2:$C$441,MATCH(A134,'Ability to Pay'!$A$2:$A$441,0))</f>
        <v>9.0000000000000011E-2</v>
      </c>
      <c r="D134" s="77">
        <f>INDEX('Unemployment Rates'!$B$2:$B$96,MATCH(B134,'Unemployment Rates'!$A$2:$A$96,0))</f>
        <v>3.4000000000000002E-2</v>
      </c>
      <c r="E134">
        <f>IF(ISBLANK($B134),"",VLOOKUP($B134,ILData!$A$2:$AJ$96,25))</f>
        <v>41950</v>
      </c>
      <c r="F134">
        <f>IF(ISBLANK($B134),"",VLOOKUP($B134,ILData!$A$2:$AJ$96,26))</f>
        <v>47950</v>
      </c>
      <c r="G134">
        <f>IF(ISBLANK($B134),"",VLOOKUP($B134,ILData!$A$2:$AJ$96,27))</f>
        <v>53950</v>
      </c>
      <c r="H134">
        <f>IF(ISBLANK($B134),"",VLOOKUP($B134,ILData!$A$2:$AJ$96,28))</f>
        <v>59900</v>
      </c>
      <c r="I134">
        <f>IF(ISBLANK($B134),"",VLOOKUP($B134,ILData!$A$2:$AJ$96,29))</f>
        <v>64700</v>
      </c>
      <c r="J134">
        <f>IF(ISBLANK($B134),"",VLOOKUP($B134,ILData!$A$2:$AJ$96,30))</f>
        <v>69500</v>
      </c>
      <c r="K134">
        <f>IF(ISBLANK($B134),"",VLOOKUP($B134,ILData!$A$2:$AJ$96,31))</f>
        <v>74300</v>
      </c>
      <c r="L134">
        <f>IF(ISBLANK($B134),"",VLOOKUP($B134,ILData!$A$2:$AJ$96,32))</f>
        <v>79100</v>
      </c>
    </row>
    <row r="135" spans="1:12" x14ac:dyDescent="0.3">
      <c r="A135" s="74" t="s">
        <v>646</v>
      </c>
      <c r="B135" t="s">
        <v>25</v>
      </c>
      <c r="C135" s="79">
        <f>INDEX('Ability to Pay'!$C$2:$C$441,MATCH(A135,'Ability to Pay'!$A$2:$A$441,0))</f>
        <v>0.25</v>
      </c>
      <c r="D135" s="77">
        <f>INDEX('Unemployment Rates'!$B$2:$B$96,MATCH(B135,'Unemployment Rates'!$A$2:$A$96,0))</f>
        <v>2.8000000000000001E-2</v>
      </c>
      <c r="E135">
        <f>IF(ISBLANK($B135),"",VLOOKUP($B135,ILData!$A$2:$AJ$96,25))</f>
        <v>64300</v>
      </c>
      <c r="F135">
        <f>IF(ISBLANK($B135),"",VLOOKUP($B135,ILData!$A$2:$AJ$96,26))</f>
        <v>73500</v>
      </c>
      <c r="G135">
        <f>IF(ISBLANK($B135),"",VLOOKUP($B135,ILData!$A$2:$AJ$96,27))</f>
        <v>82700</v>
      </c>
      <c r="H135">
        <f>IF(ISBLANK($B135),"",VLOOKUP($B135,ILData!$A$2:$AJ$96,28))</f>
        <v>91850</v>
      </c>
      <c r="I135">
        <f>IF(ISBLANK($B135),"",VLOOKUP($B135,ILData!$A$2:$AJ$96,29))</f>
        <v>99200</v>
      </c>
      <c r="J135">
        <f>IF(ISBLANK($B135),"",VLOOKUP($B135,ILData!$A$2:$AJ$96,30))</f>
        <v>106550</v>
      </c>
      <c r="K135">
        <f>IF(ISBLANK($B135),"",VLOOKUP($B135,ILData!$A$2:$AJ$96,31))</f>
        <v>113900</v>
      </c>
      <c r="L135">
        <f>IF(ISBLANK($B135),"",VLOOKUP($B135,ILData!$A$2:$AJ$96,32))</f>
        <v>121250</v>
      </c>
    </row>
    <row r="136" spans="1:12" x14ac:dyDescent="0.3">
      <c r="A136" s="74" t="s">
        <v>997</v>
      </c>
      <c r="B136" t="s">
        <v>100</v>
      </c>
      <c r="C136" s="79">
        <f>INDEX('Ability to Pay'!$C$2:$C$441,MATCH(A136,'Ability to Pay'!$A$2:$A$441,0))</f>
        <v>0.25</v>
      </c>
      <c r="D136" s="77">
        <f>INDEX('Unemployment Rates'!$B$2:$B$96,MATCH(B136,'Unemployment Rates'!$A$2:$A$96,0))</f>
        <v>2.5000000000000001E-2</v>
      </c>
      <c r="E136">
        <f>IF(ISBLANK($B136),"",VLOOKUP($B136,ILData!$A$2:$AJ$96,25))</f>
        <v>64300</v>
      </c>
      <c r="F136">
        <f>IF(ISBLANK($B136),"",VLOOKUP($B136,ILData!$A$2:$AJ$96,26))</f>
        <v>73500</v>
      </c>
      <c r="G136">
        <f>IF(ISBLANK($B136),"",VLOOKUP($B136,ILData!$A$2:$AJ$96,27))</f>
        <v>82700</v>
      </c>
      <c r="H136">
        <f>IF(ISBLANK($B136),"",VLOOKUP($B136,ILData!$A$2:$AJ$96,28))</f>
        <v>91850</v>
      </c>
      <c r="I136">
        <f>IF(ISBLANK($B136),"",VLOOKUP($B136,ILData!$A$2:$AJ$96,29))</f>
        <v>99200</v>
      </c>
      <c r="J136">
        <f>IF(ISBLANK($B136),"",VLOOKUP($B136,ILData!$A$2:$AJ$96,30))</f>
        <v>106550</v>
      </c>
      <c r="K136">
        <f>IF(ISBLANK($B136),"",VLOOKUP($B136,ILData!$A$2:$AJ$96,31))</f>
        <v>113900</v>
      </c>
      <c r="L136">
        <f>IF(ISBLANK($B136),"",VLOOKUP($B136,ILData!$A$2:$AJ$96,32))</f>
        <v>121250</v>
      </c>
    </row>
    <row r="137" spans="1:12" x14ac:dyDescent="0.3">
      <c r="A137" s="74" t="s">
        <v>683</v>
      </c>
      <c r="B137" t="s">
        <v>32</v>
      </c>
      <c r="C137" s="79">
        <f>INDEX('Ability to Pay'!$C$2:$C$441,MATCH(A137,'Ability to Pay'!$A$2:$A$441,0))</f>
        <v>0.19</v>
      </c>
      <c r="D137" s="77">
        <f>INDEX('Unemployment Rates'!$B$2:$B$96,MATCH(B137,'Unemployment Rates'!$A$2:$A$96,0))</f>
        <v>3.5999999999999997E-2</v>
      </c>
      <c r="E137">
        <f>IF(ISBLANK($B137),"",VLOOKUP($B137,ILData!$A$2:$AJ$96,25))</f>
        <v>46500</v>
      </c>
      <c r="F137">
        <f>IF(ISBLANK($B137),"",VLOOKUP($B137,ILData!$A$2:$AJ$96,26))</f>
        <v>53150</v>
      </c>
      <c r="G137">
        <f>IF(ISBLANK($B137),"",VLOOKUP($B137,ILData!$A$2:$AJ$96,27))</f>
        <v>59800</v>
      </c>
      <c r="H137">
        <f>IF(ISBLANK($B137),"",VLOOKUP($B137,ILData!$A$2:$AJ$96,28))</f>
        <v>66400</v>
      </c>
      <c r="I137">
        <f>IF(ISBLANK($B137),"",VLOOKUP($B137,ILData!$A$2:$AJ$96,29))</f>
        <v>71750</v>
      </c>
      <c r="J137">
        <f>IF(ISBLANK($B137),"",VLOOKUP($B137,ILData!$A$2:$AJ$96,30))</f>
        <v>77050</v>
      </c>
      <c r="K137">
        <f>IF(ISBLANK($B137),"",VLOOKUP($B137,ILData!$A$2:$AJ$96,31))</f>
        <v>82350</v>
      </c>
      <c r="L137">
        <f>IF(ISBLANK($B137),"",VLOOKUP($B137,ILData!$A$2:$AJ$96,32))</f>
        <v>87650</v>
      </c>
    </row>
    <row r="138" spans="1:12" x14ac:dyDescent="0.3">
      <c r="A138" s="74" t="s">
        <v>636</v>
      </c>
      <c r="B138" t="s">
        <v>23</v>
      </c>
      <c r="C138" s="79">
        <f>INDEX('Ability to Pay'!$C$2:$C$441,MATCH(A138,'Ability to Pay'!$A$2:$A$441,0))</f>
        <v>0.08</v>
      </c>
      <c r="D138" s="77">
        <f>INDEX('Unemployment Rates'!$B$2:$B$96,MATCH(B138,'Unemployment Rates'!$A$2:$A$96,0))</f>
        <v>3.3000000000000002E-2</v>
      </c>
      <c r="E138">
        <f>IF(ISBLANK($B138),"",VLOOKUP($B138,ILData!$A$2:$AJ$96,25))</f>
        <v>44750</v>
      </c>
      <c r="F138">
        <f>IF(ISBLANK($B138),"",VLOOKUP($B138,ILData!$A$2:$AJ$96,26))</f>
        <v>51150</v>
      </c>
      <c r="G138">
        <f>IF(ISBLANK($B138),"",VLOOKUP($B138,ILData!$A$2:$AJ$96,27))</f>
        <v>57550</v>
      </c>
      <c r="H138">
        <f>IF(ISBLANK($B138),"",VLOOKUP($B138,ILData!$A$2:$AJ$96,28))</f>
        <v>63900</v>
      </c>
      <c r="I138">
        <f>IF(ISBLANK($B138),"",VLOOKUP($B138,ILData!$A$2:$AJ$96,29))</f>
        <v>69050</v>
      </c>
      <c r="J138">
        <f>IF(ISBLANK($B138),"",VLOOKUP($B138,ILData!$A$2:$AJ$96,30))</f>
        <v>74150</v>
      </c>
      <c r="K138">
        <f>IF(ISBLANK($B138),"",VLOOKUP($B138,ILData!$A$2:$AJ$96,31))</f>
        <v>79250</v>
      </c>
      <c r="L138">
        <f>IF(ISBLANK($B138),"",VLOOKUP($B138,ILData!$A$2:$AJ$96,32))</f>
        <v>84350</v>
      </c>
    </row>
    <row r="139" spans="1:12" x14ac:dyDescent="0.3">
      <c r="A139" s="74" t="s">
        <v>584</v>
      </c>
      <c r="B139" t="s">
        <v>11</v>
      </c>
      <c r="C139" s="79">
        <f>INDEX('Ability to Pay'!$C$2:$C$441,MATCH(A139,'Ability to Pay'!$A$2:$A$441,0))</f>
        <v>0.22000000000000003</v>
      </c>
      <c r="D139" s="77">
        <f>INDEX('Unemployment Rates'!$B$2:$B$96,MATCH(B139,'Unemployment Rates'!$A$2:$A$96,0))</f>
        <v>3.1E-2</v>
      </c>
      <c r="E139">
        <f>IF(ISBLANK($B139),"",VLOOKUP($B139,ILData!$A$2:$AJ$96,25))</f>
        <v>55650</v>
      </c>
      <c r="F139">
        <f>IF(ISBLANK($B139),"",VLOOKUP($B139,ILData!$A$2:$AJ$96,26))</f>
        <v>63600</v>
      </c>
      <c r="G139">
        <f>IF(ISBLANK($B139),"",VLOOKUP($B139,ILData!$A$2:$AJ$96,27))</f>
        <v>71550</v>
      </c>
      <c r="H139">
        <f>IF(ISBLANK($B139),"",VLOOKUP($B139,ILData!$A$2:$AJ$96,28))</f>
        <v>79500</v>
      </c>
      <c r="I139">
        <f>IF(ISBLANK($B139),"",VLOOKUP($B139,ILData!$A$2:$AJ$96,29))</f>
        <v>85900</v>
      </c>
      <c r="J139">
        <f>IF(ISBLANK($B139),"",VLOOKUP($B139,ILData!$A$2:$AJ$96,30))</f>
        <v>92250</v>
      </c>
      <c r="K139">
        <f>IF(ISBLANK($B139),"",VLOOKUP($B139,ILData!$A$2:$AJ$96,31))</f>
        <v>98600</v>
      </c>
      <c r="L139">
        <f>IF(ISBLANK($B139),"",VLOOKUP($B139,ILData!$A$2:$AJ$96,32))</f>
        <v>104950</v>
      </c>
    </row>
    <row r="140" spans="1:12" x14ac:dyDescent="0.3">
      <c r="A140" s="74" t="s">
        <v>637</v>
      </c>
      <c r="B140" t="s">
        <v>23</v>
      </c>
      <c r="C140" s="79">
        <f>INDEX('Ability to Pay'!$C$2:$C$441,MATCH(A140,'Ability to Pay'!$A$2:$A$441,0))</f>
        <v>0.18</v>
      </c>
      <c r="D140" s="77">
        <f>INDEX('Unemployment Rates'!$B$2:$B$96,MATCH(B140,'Unemployment Rates'!$A$2:$A$96,0))</f>
        <v>3.3000000000000002E-2</v>
      </c>
      <c r="E140">
        <f>IF(ISBLANK($B140),"",VLOOKUP($B140,ILData!$A$2:$AJ$96,25))</f>
        <v>44750</v>
      </c>
      <c r="F140">
        <f>IF(ISBLANK($B140),"",VLOOKUP($B140,ILData!$A$2:$AJ$96,26))</f>
        <v>51150</v>
      </c>
      <c r="G140">
        <f>IF(ISBLANK($B140),"",VLOOKUP($B140,ILData!$A$2:$AJ$96,27))</f>
        <v>57550</v>
      </c>
      <c r="H140">
        <f>IF(ISBLANK($B140),"",VLOOKUP($B140,ILData!$A$2:$AJ$96,28))</f>
        <v>63900</v>
      </c>
      <c r="I140">
        <f>IF(ISBLANK($B140),"",VLOOKUP($B140,ILData!$A$2:$AJ$96,29))</f>
        <v>69050</v>
      </c>
      <c r="J140">
        <f>IF(ISBLANK($B140),"",VLOOKUP($B140,ILData!$A$2:$AJ$96,30))</f>
        <v>74150</v>
      </c>
      <c r="K140">
        <f>IF(ISBLANK($B140),"",VLOOKUP($B140,ILData!$A$2:$AJ$96,31))</f>
        <v>79250</v>
      </c>
      <c r="L140">
        <f>IF(ISBLANK($B140),"",VLOOKUP($B140,ILData!$A$2:$AJ$96,32))</f>
        <v>84350</v>
      </c>
    </row>
    <row r="141" spans="1:12" x14ac:dyDescent="0.3">
      <c r="A141" s="74" t="s">
        <v>780</v>
      </c>
      <c r="B141" t="s">
        <v>50</v>
      </c>
      <c r="C141" s="79">
        <f>INDEX('Ability to Pay'!$C$2:$C$441,MATCH(A141,'Ability to Pay'!$A$2:$A$441,0))</f>
        <v>0.08</v>
      </c>
      <c r="D141" s="77">
        <f>INDEX('Unemployment Rates'!$B$2:$B$96,MATCH(B141,'Unemployment Rates'!$A$2:$A$96,0))</f>
        <v>0.04</v>
      </c>
      <c r="E141">
        <f>IF(ISBLANK($B141),"",VLOOKUP($B141,ILData!$A$2:$AJ$96,25))</f>
        <v>42150</v>
      </c>
      <c r="F141">
        <f>IF(ISBLANK($B141),"",VLOOKUP($B141,ILData!$A$2:$AJ$96,26))</f>
        <v>48150</v>
      </c>
      <c r="G141">
        <f>IF(ISBLANK($B141),"",VLOOKUP($B141,ILData!$A$2:$AJ$96,27))</f>
        <v>54150</v>
      </c>
      <c r="H141">
        <f>IF(ISBLANK($B141),"",VLOOKUP($B141,ILData!$A$2:$AJ$96,28))</f>
        <v>60150</v>
      </c>
      <c r="I141">
        <f>IF(ISBLANK($B141),"",VLOOKUP($B141,ILData!$A$2:$AJ$96,29))</f>
        <v>65000</v>
      </c>
      <c r="J141">
        <f>IF(ISBLANK($B141),"",VLOOKUP($B141,ILData!$A$2:$AJ$96,30))</f>
        <v>69800</v>
      </c>
      <c r="K141">
        <f>IF(ISBLANK($B141),"",VLOOKUP($B141,ILData!$A$2:$AJ$96,31))</f>
        <v>74600</v>
      </c>
      <c r="L141">
        <f>IF(ISBLANK($B141),"",VLOOKUP($B141,ILData!$A$2:$AJ$96,32))</f>
        <v>79400</v>
      </c>
    </row>
    <row r="142" spans="1:12" x14ac:dyDescent="0.3">
      <c r="A142" s="74" t="s">
        <v>947</v>
      </c>
      <c r="B142" t="s">
        <v>89</v>
      </c>
      <c r="C142" s="79">
        <f>INDEX('Ability to Pay'!$C$2:$C$441,MATCH(A142,'Ability to Pay'!$A$2:$A$441,0))</f>
        <v>0.23000000000000004</v>
      </c>
      <c r="D142" s="77">
        <f>INDEX('Unemployment Rates'!$B$2:$B$96,MATCH(B142,'Unemployment Rates'!$A$2:$A$96,0))</f>
        <v>2.7E-2</v>
      </c>
      <c r="E142">
        <f>IF(ISBLANK($B142),"",VLOOKUP($B142,ILData!$A$2:$AJ$96,25))</f>
        <v>64300</v>
      </c>
      <c r="F142">
        <f>IF(ISBLANK($B142),"",VLOOKUP($B142,ILData!$A$2:$AJ$96,26))</f>
        <v>73500</v>
      </c>
      <c r="G142">
        <f>IF(ISBLANK($B142),"",VLOOKUP($B142,ILData!$A$2:$AJ$96,27))</f>
        <v>82700</v>
      </c>
      <c r="H142">
        <f>IF(ISBLANK($B142),"",VLOOKUP($B142,ILData!$A$2:$AJ$96,28))</f>
        <v>91850</v>
      </c>
      <c r="I142">
        <f>IF(ISBLANK($B142),"",VLOOKUP($B142,ILData!$A$2:$AJ$96,29))</f>
        <v>99200</v>
      </c>
      <c r="J142">
        <f>IF(ISBLANK($B142),"",VLOOKUP($B142,ILData!$A$2:$AJ$96,30))</f>
        <v>106550</v>
      </c>
      <c r="K142">
        <f>IF(ISBLANK($B142),"",VLOOKUP($B142,ILData!$A$2:$AJ$96,31))</f>
        <v>113900</v>
      </c>
      <c r="L142">
        <f>IF(ISBLANK($B142),"",VLOOKUP($B142,ILData!$A$2:$AJ$96,32))</f>
        <v>121250</v>
      </c>
    </row>
    <row r="143" spans="1:12" x14ac:dyDescent="0.3">
      <c r="A143" s="74" t="s">
        <v>672</v>
      </c>
      <c r="B143" t="s">
        <v>30</v>
      </c>
      <c r="C143" s="79">
        <f>INDEX('Ability to Pay'!$C$2:$C$441,MATCH(A143,'Ability to Pay'!$A$2:$A$441,0))</f>
        <v>0.05</v>
      </c>
      <c r="D143" s="77">
        <f>INDEX('Unemployment Rates'!$B$2:$B$96,MATCH(B143,'Unemployment Rates'!$A$2:$A$96,0))</f>
        <v>3.5999999999999997E-2</v>
      </c>
      <c r="E143">
        <f>IF(ISBLANK($B143),"",VLOOKUP($B143,ILData!$A$2:$AJ$96,25))</f>
        <v>51050</v>
      </c>
      <c r="F143">
        <f>IF(ISBLANK($B143),"",VLOOKUP($B143,ILData!$A$2:$AJ$96,26))</f>
        <v>58350</v>
      </c>
      <c r="G143">
        <f>IF(ISBLANK($B143),"",VLOOKUP($B143,ILData!$A$2:$AJ$96,27))</f>
        <v>65650</v>
      </c>
      <c r="H143">
        <f>IF(ISBLANK($B143),"",VLOOKUP($B143,ILData!$A$2:$AJ$96,28))</f>
        <v>72900</v>
      </c>
      <c r="I143">
        <f>IF(ISBLANK($B143),"",VLOOKUP($B143,ILData!$A$2:$AJ$96,29))</f>
        <v>78750</v>
      </c>
      <c r="J143">
        <f>IF(ISBLANK($B143),"",VLOOKUP($B143,ILData!$A$2:$AJ$96,30))</f>
        <v>84600</v>
      </c>
      <c r="K143">
        <f>IF(ISBLANK($B143),"",VLOOKUP($B143,ILData!$A$2:$AJ$96,31))</f>
        <v>90400</v>
      </c>
      <c r="L143">
        <f>IF(ISBLANK($B143),"",VLOOKUP($B143,ILData!$A$2:$AJ$96,32))</f>
        <v>96250</v>
      </c>
    </row>
    <row r="144" spans="1:12" x14ac:dyDescent="0.3">
      <c r="A144" s="74" t="s">
        <v>958</v>
      </c>
      <c r="B144" t="s">
        <v>90</v>
      </c>
      <c r="C144" s="79">
        <f>INDEX('Ability to Pay'!$C$2:$C$441,MATCH(A144,'Ability to Pay'!$A$2:$A$441,0))</f>
        <v>0.2</v>
      </c>
      <c r="D144" s="77">
        <f>INDEX('Unemployment Rates'!$B$2:$B$96,MATCH(B144,'Unemployment Rates'!$A$2:$A$96,0))</f>
        <v>3.6999999999999998E-2</v>
      </c>
      <c r="E144">
        <f>IF(ISBLANK($B144),"",VLOOKUP($B144,ILData!$A$2:$AJ$96,25))</f>
        <v>51050</v>
      </c>
      <c r="F144">
        <f>IF(ISBLANK($B144),"",VLOOKUP($B144,ILData!$A$2:$AJ$96,26))</f>
        <v>58350</v>
      </c>
      <c r="G144">
        <f>IF(ISBLANK($B144),"",VLOOKUP($B144,ILData!$A$2:$AJ$96,27))</f>
        <v>65650</v>
      </c>
      <c r="H144">
        <f>IF(ISBLANK($B144),"",VLOOKUP($B144,ILData!$A$2:$AJ$96,28))</f>
        <v>72900</v>
      </c>
      <c r="I144">
        <f>IF(ISBLANK($B144),"",VLOOKUP($B144,ILData!$A$2:$AJ$96,29))</f>
        <v>78750</v>
      </c>
      <c r="J144">
        <f>IF(ISBLANK($B144),"",VLOOKUP($B144,ILData!$A$2:$AJ$96,30))</f>
        <v>84600</v>
      </c>
      <c r="K144">
        <f>IF(ISBLANK($B144),"",VLOOKUP($B144,ILData!$A$2:$AJ$96,31))</f>
        <v>90400</v>
      </c>
      <c r="L144">
        <f>IF(ISBLANK($B144),"",VLOOKUP($B144,ILData!$A$2:$AJ$96,32))</f>
        <v>96250</v>
      </c>
    </row>
    <row r="145" spans="1:12" x14ac:dyDescent="0.3">
      <c r="A145" s="74" t="s">
        <v>796</v>
      </c>
      <c r="B145" t="s">
        <v>55</v>
      </c>
      <c r="C145" s="79">
        <f>INDEX('Ability to Pay'!$C$2:$C$441,MATCH(A145,'Ability to Pay'!$A$2:$A$441,0))</f>
        <v>0.05</v>
      </c>
      <c r="D145" s="77">
        <f>INDEX('Unemployment Rates'!$B$2:$B$96,MATCH(B145,'Unemployment Rates'!$A$2:$A$96,0))</f>
        <v>4.9000000000000002E-2</v>
      </c>
      <c r="E145">
        <f>IF(ISBLANK($B145),"",VLOOKUP($B145,ILData!$A$2:$AJ$96,25))</f>
        <v>41950</v>
      </c>
      <c r="F145">
        <f>IF(ISBLANK($B145),"",VLOOKUP($B145,ILData!$A$2:$AJ$96,26))</f>
        <v>47950</v>
      </c>
      <c r="G145">
        <f>IF(ISBLANK($B145),"",VLOOKUP($B145,ILData!$A$2:$AJ$96,27))</f>
        <v>53950</v>
      </c>
      <c r="H145">
        <f>IF(ISBLANK($B145),"",VLOOKUP($B145,ILData!$A$2:$AJ$96,28))</f>
        <v>59900</v>
      </c>
      <c r="I145">
        <f>IF(ISBLANK($B145),"",VLOOKUP($B145,ILData!$A$2:$AJ$96,29))</f>
        <v>64700</v>
      </c>
      <c r="J145">
        <f>IF(ISBLANK($B145),"",VLOOKUP($B145,ILData!$A$2:$AJ$96,30))</f>
        <v>69500</v>
      </c>
      <c r="K145">
        <f>IF(ISBLANK($B145),"",VLOOKUP($B145,ILData!$A$2:$AJ$96,31))</f>
        <v>74300</v>
      </c>
      <c r="L145">
        <f>IF(ISBLANK($B145),"",VLOOKUP($B145,ILData!$A$2:$AJ$96,32))</f>
        <v>79100</v>
      </c>
    </row>
    <row r="146" spans="1:12" x14ac:dyDescent="0.3">
      <c r="A146" s="74" t="s">
        <v>923</v>
      </c>
      <c r="B146" t="s">
        <v>84</v>
      </c>
      <c r="C146" s="79">
        <f>INDEX('Ability to Pay'!$C$2:$C$441,MATCH(A146,'Ability to Pay'!$A$2:$A$441,0))</f>
        <v>0.23000000000000004</v>
      </c>
      <c r="D146" s="77">
        <f>INDEX('Unemployment Rates'!$B$2:$B$96,MATCH(B146,'Unemployment Rates'!$A$2:$A$96,0))</f>
        <v>3.1E-2</v>
      </c>
      <c r="E146">
        <f>IF(ISBLANK($B146),"",VLOOKUP($B146,ILData!$A$2:$AJ$96,25))</f>
        <v>44800</v>
      </c>
      <c r="F146">
        <f>IF(ISBLANK($B146),"",VLOOKUP($B146,ILData!$A$2:$AJ$96,26))</f>
        <v>51200</v>
      </c>
      <c r="G146">
        <f>IF(ISBLANK($B146),"",VLOOKUP($B146,ILData!$A$2:$AJ$96,27))</f>
        <v>57600</v>
      </c>
      <c r="H146">
        <f>IF(ISBLANK($B146),"",VLOOKUP($B146,ILData!$A$2:$AJ$96,28))</f>
        <v>64000</v>
      </c>
      <c r="I146">
        <f>IF(ISBLANK($B146),"",VLOOKUP($B146,ILData!$A$2:$AJ$96,29))</f>
        <v>69150</v>
      </c>
      <c r="J146">
        <f>IF(ISBLANK($B146),"",VLOOKUP($B146,ILData!$A$2:$AJ$96,30))</f>
        <v>74250</v>
      </c>
      <c r="K146">
        <f>IF(ISBLANK($B146),"",VLOOKUP($B146,ILData!$A$2:$AJ$96,31))</f>
        <v>79400</v>
      </c>
      <c r="L146">
        <f>IF(ISBLANK($B146),"",VLOOKUP($B146,ILData!$A$2:$AJ$96,32))</f>
        <v>84500</v>
      </c>
    </row>
    <row r="147" spans="1:12" x14ac:dyDescent="0.3">
      <c r="A147" s="74" t="s">
        <v>931</v>
      </c>
      <c r="B147" t="s">
        <v>85</v>
      </c>
      <c r="C147" s="79">
        <f>INDEX('Ability to Pay'!$C$2:$C$441,MATCH(A147,'Ability to Pay'!$A$2:$A$441,0))</f>
        <v>0.22000000000000003</v>
      </c>
      <c r="D147" s="77">
        <f>INDEX('Unemployment Rates'!$B$2:$B$96,MATCH(B147,'Unemployment Rates'!$A$2:$A$96,0))</f>
        <v>4.3999999999999997E-2</v>
      </c>
      <c r="E147">
        <f>IF(ISBLANK($B147),"",VLOOKUP($B147,ILData!$A$2:$AJ$96,25))</f>
        <v>51050</v>
      </c>
      <c r="F147">
        <f>IF(ISBLANK($B147),"",VLOOKUP($B147,ILData!$A$2:$AJ$96,26))</f>
        <v>58350</v>
      </c>
      <c r="G147">
        <f>IF(ISBLANK($B147),"",VLOOKUP($B147,ILData!$A$2:$AJ$96,27))</f>
        <v>65650</v>
      </c>
      <c r="H147">
        <f>IF(ISBLANK($B147),"",VLOOKUP($B147,ILData!$A$2:$AJ$96,28))</f>
        <v>72900</v>
      </c>
      <c r="I147">
        <f>IF(ISBLANK($B147),"",VLOOKUP($B147,ILData!$A$2:$AJ$96,29))</f>
        <v>78750</v>
      </c>
      <c r="J147">
        <f>IF(ISBLANK($B147),"",VLOOKUP($B147,ILData!$A$2:$AJ$96,30))</f>
        <v>84600</v>
      </c>
      <c r="K147">
        <f>IF(ISBLANK($B147),"",VLOOKUP($B147,ILData!$A$2:$AJ$96,31))</f>
        <v>90400</v>
      </c>
      <c r="L147">
        <f>IF(ISBLANK($B147),"",VLOOKUP($B147,ILData!$A$2:$AJ$96,32))</f>
        <v>96250</v>
      </c>
    </row>
    <row r="148" spans="1:12" x14ac:dyDescent="0.3">
      <c r="A148" s="74" t="s">
        <v>692</v>
      </c>
      <c r="B148" t="s">
        <v>33</v>
      </c>
      <c r="C148" s="79">
        <f>INDEX('Ability to Pay'!$C$2:$C$441,MATCH(A148,'Ability to Pay'!$A$2:$A$441,0))</f>
        <v>0.16999999999999998</v>
      </c>
      <c r="D148" s="77">
        <f>INDEX('Unemployment Rates'!$B$2:$B$96,MATCH(B148,'Unemployment Rates'!$A$2:$A$96,0))</f>
        <v>3.5999999999999997E-2</v>
      </c>
      <c r="E148">
        <f>IF(ISBLANK($B148),"",VLOOKUP($B148,ILData!$A$2:$AJ$96,25))</f>
        <v>43150</v>
      </c>
      <c r="F148">
        <f>IF(ISBLANK($B148),"",VLOOKUP($B148,ILData!$A$2:$AJ$96,26))</f>
        <v>49300</v>
      </c>
      <c r="G148">
        <f>IF(ISBLANK($B148),"",VLOOKUP($B148,ILData!$A$2:$AJ$96,27))</f>
        <v>55450</v>
      </c>
      <c r="H148">
        <f>IF(ISBLANK($B148),"",VLOOKUP($B148,ILData!$A$2:$AJ$96,28))</f>
        <v>61600</v>
      </c>
      <c r="I148">
        <f>IF(ISBLANK($B148),"",VLOOKUP($B148,ILData!$A$2:$AJ$96,29))</f>
        <v>66550</v>
      </c>
      <c r="J148">
        <f>IF(ISBLANK($B148),"",VLOOKUP($B148,ILData!$A$2:$AJ$96,30))</f>
        <v>71500</v>
      </c>
      <c r="K148">
        <f>IF(ISBLANK($B148),"",VLOOKUP($B148,ILData!$A$2:$AJ$96,31))</f>
        <v>76400</v>
      </c>
      <c r="L148">
        <f>IF(ISBLANK($B148),"",VLOOKUP($B148,ILData!$A$2:$AJ$96,32))</f>
        <v>81350</v>
      </c>
    </row>
    <row r="149" spans="1:12" x14ac:dyDescent="0.3">
      <c r="A149" s="74" t="s">
        <v>689</v>
      </c>
      <c r="B149" t="s">
        <v>33</v>
      </c>
      <c r="C149" s="79">
        <f>INDEX('Ability to Pay'!$C$2:$C$441,MATCH(A149,'Ability to Pay'!$A$2:$A$441,0))</f>
        <v>0.15000000000000002</v>
      </c>
      <c r="D149" s="77">
        <f>INDEX('Unemployment Rates'!$B$2:$B$96,MATCH(B149,'Unemployment Rates'!$A$2:$A$96,0))</f>
        <v>3.5999999999999997E-2</v>
      </c>
      <c r="E149">
        <f>IF(ISBLANK($B149),"",VLOOKUP($B149,ILData!$A$2:$AJ$96,25))</f>
        <v>43150</v>
      </c>
      <c r="F149">
        <f>IF(ISBLANK($B149),"",VLOOKUP($B149,ILData!$A$2:$AJ$96,26))</f>
        <v>49300</v>
      </c>
      <c r="G149">
        <f>IF(ISBLANK($B149),"",VLOOKUP($B149,ILData!$A$2:$AJ$96,27))</f>
        <v>55450</v>
      </c>
      <c r="H149">
        <f>IF(ISBLANK($B149),"",VLOOKUP($B149,ILData!$A$2:$AJ$96,28))</f>
        <v>61600</v>
      </c>
      <c r="I149">
        <f>IF(ISBLANK($B149),"",VLOOKUP($B149,ILData!$A$2:$AJ$96,29))</f>
        <v>66550</v>
      </c>
      <c r="J149">
        <f>IF(ISBLANK($B149),"",VLOOKUP($B149,ILData!$A$2:$AJ$96,30))</f>
        <v>71500</v>
      </c>
      <c r="K149">
        <f>IF(ISBLANK($B149),"",VLOOKUP($B149,ILData!$A$2:$AJ$96,31))</f>
        <v>76400</v>
      </c>
      <c r="L149">
        <f>IF(ISBLANK($B149),"",VLOOKUP($B149,ILData!$A$2:$AJ$96,32))</f>
        <v>81350</v>
      </c>
    </row>
    <row r="150" spans="1:12" x14ac:dyDescent="0.3">
      <c r="A150" s="74" t="s">
        <v>700</v>
      </c>
      <c r="B150" t="s">
        <v>34</v>
      </c>
      <c r="C150" s="79">
        <f>INDEX('Ability to Pay'!$C$2:$C$441,MATCH(A150,'Ability to Pay'!$A$2:$A$441,0))</f>
        <v>0.16999999999999998</v>
      </c>
      <c r="D150" s="77">
        <f>INDEX('Unemployment Rates'!$B$2:$B$96,MATCH(B150,'Unemployment Rates'!$A$2:$A$96,0))</f>
        <v>3.5000000000000003E-2</v>
      </c>
      <c r="E150">
        <f>IF(ISBLANK($B150),"",VLOOKUP($B150,ILData!$A$2:$AJ$96,25))</f>
        <v>47850</v>
      </c>
      <c r="F150">
        <f>IF(ISBLANK($B150),"",VLOOKUP($B150,ILData!$A$2:$AJ$96,26))</f>
        <v>54650</v>
      </c>
      <c r="G150">
        <f>IF(ISBLANK($B150),"",VLOOKUP($B150,ILData!$A$2:$AJ$96,27))</f>
        <v>61500</v>
      </c>
      <c r="H150">
        <f>IF(ISBLANK($B150),"",VLOOKUP($B150,ILData!$A$2:$AJ$96,28))</f>
        <v>68300</v>
      </c>
      <c r="I150">
        <f>IF(ISBLANK($B150),"",VLOOKUP($B150,ILData!$A$2:$AJ$96,29))</f>
        <v>73800</v>
      </c>
      <c r="J150">
        <f>IF(ISBLANK($B150),"",VLOOKUP($B150,ILData!$A$2:$AJ$96,30))</f>
        <v>79250</v>
      </c>
      <c r="K150">
        <f>IF(ISBLANK($B150),"",VLOOKUP($B150,ILData!$A$2:$AJ$96,31))</f>
        <v>84700</v>
      </c>
      <c r="L150">
        <f>IF(ISBLANK($B150),"",VLOOKUP($B150,ILData!$A$2:$AJ$96,32))</f>
        <v>90200</v>
      </c>
    </row>
    <row r="151" spans="1:12" x14ac:dyDescent="0.3">
      <c r="A151" s="74" t="s">
        <v>959</v>
      </c>
      <c r="B151" t="s">
        <v>90</v>
      </c>
      <c r="C151" s="79">
        <f>INDEX('Ability to Pay'!$C$2:$C$441,MATCH(A151,'Ability to Pay'!$A$2:$A$441,0))</f>
        <v>0.14000000000000001</v>
      </c>
      <c r="D151" s="77">
        <f>INDEX('Unemployment Rates'!$B$2:$B$96,MATCH(B151,'Unemployment Rates'!$A$2:$A$96,0))</f>
        <v>3.6999999999999998E-2</v>
      </c>
      <c r="E151">
        <f>IF(ISBLANK($B151),"",VLOOKUP($B151,ILData!$A$2:$AJ$96,25))</f>
        <v>51050</v>
      </c>
      <c r="F151">
        <f>IF(ISBLANK($B151),"",VLOOKUP($B151,ILData!$A$2:$AJ$96,26))</f>
        <v>58350</v>
      </c>
      <c r="G151">
        <f>IF(ISBLANK($B151),"",VLOOKUP($B151,ILData!$A$2:$AJ$96,27))</f>
        <v>65650</v>
      </c>
      <c r="H151">
        <f>IF(ISBLANK($B151),"",VLOOKUP($B151,ILData!$A$2:$AJ$96,28))</f>
        <v>72900</v>
      </c>
      <c r="I151">
        <f>IF(ISBLANK($B151),"",VLOOKUP($B151,ILData!$A$2:$AJ$96,29))</f>
        <v>78750</v>
      </c>
      <c r="J151">
        <f>IF(ISBLANK($B151),"",VLOOKUP($B151,ILData!$A$2:$AJ$96,30))</f>
        <v>84600</v>
      </c>
      <c r="K151">
        <f>IF(ISBLANK($B151),"",VLOOKUP($B151,ILData!$A$2:$AJ$96,31))</f>
        <v>90400</v>
      </c>
      <c r="L151">
        <f>IF(ISBLANK($B151),"",VLOOKUP($B151,ILData!$A$2:$AJ$96,32))</f>
        <v>96250</v>
      </c>
    </row>
    <row r="152" spans="1:12" x14ac:dyDescent="0.3">
      <c r="A152" s="74" t="s">
        <v>987</v>
      </c>
      <c r="B152" t="s">
        <v>98</v>
      </c>
      <c r="C152" s="79">
        <f>INDEX('Ability to Pay'!$C$2:$C$441,MATCH(A152,'Ability to Pay'!$A$2:$A$441,0))</f>
        <v>0.15999999999999998</v>
      </c>
      <c r="D152" s="77">
        <f>INDEX('Unemployment Rates'!$B$2:$B$96,MATCH(B152,'Unemployment Rates'!$A$2:$A$96,0))</f>
        <v>3.7999999999999999E-2</v>
      </c>
      <c r="E152">
        <f>IF(ISBLANK($B152),"",VLOOKUP($B152,ILData!$A$2:$AJ$96,25))</f>
        <v>42300</v>
      </c>
      <c r="F152">
        <f>IF(ISBLANK($B152),"",VLOOKUP($B152,ILData!$A$2:$AJ$96,26))</f>
        <v>48350</v>
      </c>
      <c r="G152">
        <f>IF(ISBLANK($B152),"",VLOOKUP($B152,ILData!$A$2:$AJ$96,27))</f>
        <v>54400</v>
      </c>
      <c r="H152">
        <f>IF(ISBLANK($B152),"",VLOOKUP($B152,ILData!$A$2:$AJ$96,28))</f>
        <v>60400</v>
      </c>
      <c r="I152">
        <f>IF(ISBLANK($B152),"",VLOOKUP($B152,ILData!$A$2:$AJ$96,29))</f>
        <v>65250</v>
      </c>
      <c r="J152">
        <f>IF(ISBLANK($B152),"",VLOOKUP($B152,ILData!$A$2:$AJ$96,30))</f>
        <v>70100</v>
      </c>
      <c r="K152">
        <f>IF(ISBLANK($B152),"",VLOOKUP($B152,ILData!$A$2:$AJ$96,31))</f>
        <v>74900</v>
      </c>
      <c r="L152">
        <f>IF(ISBLANK($B152),"",VLOOKUP($B152,ILData!$A$2:$AJ$96,32))</f>
        <v>79750</v>
      </c>
    </row>
    <row r="153" spans="1:12" x14ac:dyDescent="0.3">
      <c r="A153" s="74" t="s">
        <v>647</v>
      </c>
      <c r="B153" t="s">
        <v>25</v>
      </c>
      <c r="C153" s="79">
        <f>INDEX('Ability to Pay'!$C$2:$C$441,MATCH(A153,'Ability to Pay'!$A$2:$A$441,0))</f>
        <v>0.22000000000000003</v>
      </c>
      <c r="D153" s="77">
        <f>INDEX('Unemployment Rates'!$B$2:$B$96,MATCH(B153,'Unemployment Rates'!$A$2:$A$96,0))</f>
        <v>2.8000000000000001E-2</v>
      </c>
      <c r="E153">
        <f>IF(ISBLANK($B153),"",VLOOKUP($B153,ILData!$A$2:$AJ$96,25))</f>
        <v>64300</v>
      </c>
      <c r="F153">
        <f>IF(ISBLANK($B153),"",VLOOKUP($B153,ILData!$A$2:$AJ$96,26))</f>
        <v>73500</v>
      </c>
      <c r="G153">
        <f>IF(ISBLANK($B153),"",VLOOKUP($B153,ILData!$A$2:$AJ$96,27))</f>
        <v>82700</v>
      </c>
      <c r="H153">
        <f>IF(ISBLANK($B153),"",VLOOKUP($B153,ILData!$A$2:$AJ$96,28))</f>
        <v>91850</v>
      </c>
      <c r="I153">
        <f>IF(ISBLANK($B153),"",VLOOKUP($B153,ILData!$A$2:$AJ$96,29))</f>
        <v>99200</v>
      </c>
      <c r="J153">
        <f>IF(ISBLANK($B153),"",VLOOKUP($B153,ILData!$A$2:$AJ$96,30))</f>
        <v>106550</v>
      </c>
      <c r="K153">
        <f>IF(ISBLANK($B153),"",VLOOKUP($B153,ILData!$A$2:$AJ$96,31))</f>
        <v>113900</v>
      </c>
      <c r="L153">
        <f>IF(ISBLANK($B153),"",VLOOKUP($B153,ILData!$A$2:$AJ$96,32))</f>
        <v>121250</v>
      </c>
    </row>
    <row r="154" spans="1:12" x14ac:dyDescent="0.3">
      <c r="A154" s="74" t="s">
        <v>937</v>
      </c>
      <c r="B154" t="s">
        <v>86</v>
      </c>
      <c r="C154" s="79">
        <f>INDEX('Ability to Pay'!$C$2:$C$441,MATCH(A154,'Ability to Pay'!$A$2:$A$441,0))</f>
        <v>0.22000000000000003</v>
      </c>
      <c r="D154" s="77">
        <f>INDEX('Unemployment Rates'!$B$2:$B$96,MATCH(B154,'Unemployment Rates'!$A$2:$A$96,0))</f>
        <v>0.03</v>
      </c>
      <c r="E154">
        <f>IF(ISBLANK($B154),"",VLOOKUP($B154,ILData!$A$2:$AJ$96,25))</f>
        <v>46600</v>
      </c>
      <c r="F154">
        <f>IF(ISBLANK($B154),"",VLOOKUP($B154,ILData!$A$2:$AJ$96,26))</f>
        <v>53250</v>
      </c>
      <c r="G154">
        <f>IF(ISBLANK($B154),"",VLOOKUP($B154,ILData!$A$2:$AJ$96,27))</f>
        <v>59900</v>
      </c>
      <c r="H154">
        <f>IF(ISBLANK($B154),"",VLOOKUP($B154,ILData!$A$2:$AJ$96,28))</f>
        <v>66550</v>
      </c>
      <c r="I154">
        <f>IF(ISBLANK($B154),"",VLOOKUP($B154,ILData!$A$2:$AJ$96,29))</f>
        <v>71900</v>
      </c>
      <c r="J154">
        <f>IF(ISBLANK($B154),"",VLOOKUP($B154,ILData!$A$2:$AJ$96,30))</f>
        <v>77200</v>
      </c>
      <c r="K154">
        <f>IF(ISBLANK($B154),"",VLOOKUP($B154,ILData!$A$2:$AJ$96,31))</f>
        <v>82550</v>
      </c>
      <c r="L154">
        <f>IF(ISBLANK($B154),"",VLOOKUP($B154,ILData!$A$2:$AJ$96,32))</f>
        <v>87850</v>
      </c>
    </row>
    <row r="155" spans="1:12" x14ac:dyDescent="0.3">
      <c r="A155" s="74" t="s">
        <v>706</v>
      </c>
      <c r="B155" t="s">
        <v>35</v>
      </c>
      <c r="C155" s="79">
        <f>INDEX('Ability to Pay'!$C$2:$C$441,MATCH(A155,'Ability to Pay'!$A$2:$A$441,0))</f>
        <v>0.15000000000000002</v>
      </c>
      <c r="D155" s="77">
        <f>INDEX('Unemployment Rates'!$B$2:$B$96,MATCH(B155,'Unemployment Rates'!$A$2:$A$96,0))</f>
        <v>3.6999999999999998E-2</v>
      </c>
      <c r="E155">
        <f>IF(ISBLANK($B155),"",VLOOKUP($B155,ILData!$A$2:$AJ$96,25))</f>
        <v>41950</v>
      </c>
      <c r="F155">
        <f>IF(ISBLANK($B155),"",VLOOKUP($B155,ILData!$A$2:$AJ$96,26))</f>
        <v>47950</v>
      </c>
      <c r="G155">
        <f>IF(ISBLANK($B155),"",VLOOKUP($B155,ILData!$A$2:$AJ$96,27))</f>
        <v>53950</v>
      </c>
      <c r="H155">
        <f>IF(ISBLANK($B155),"",VLOOKUP($B155,ILData!$A$2:$AJ$96,28))</f>
        <v>59900</v>
      </c>
      <c r="I155">
        <f>IF(ISBLANK($B155),"",VLOOKUP($B155,ILData!$A$2:$AJ$96,29))</f>
        <v>64700</v>
      </c>
      <c r="J155">
        <f>IF(ISBLANK($B155),"",VLOOKUP($B155,ILData!$A$2:$AJ$96,30))</f>
        <v>69500</v>
      </c>
      <c r="K155">
        <f>IF(ISBLANK($B155),"",VLOOKUP($B155,ILData!$A$2:$AJ$96,31))</f>
        <v>74300</v>
      </c>
      <c r="L155">
        <f>IF(ISBLANK($B155),"",VLOOKUP($B155,ILData!$A$2:$AJ$96,32))</f>
        <v>79100</v>
      </c>
    </row>
    <row r="156" spans="1:12" x14ac:dyDescent="0.3">
      <c r="A156" s="74" t="s">
        <v>740</v>
      </c>
      <c r="B156" t="s">
        <v>41</v>
      </c>
      <c r="C156" s="79">
        <f>INDEX('Ability to Pay'!$C$2:$C$441,MATCH(A156,'Ability to Pay'!$A$2:$A$441,0))</f>
        <v>0.16999999999999998</v>
      </c>
      <c r="D156" s="77">
        <f>INDEX('Unemployment Rates'!$B$2:$B$96,MATCH(B156,'Unemployment Rates'!$A$2:$A$96,0))</f>
        <v>4.3999999999999997E-2</v>
      </c>
      <c r="E156">
        <f>IF(ISBLANK($B156),"",VLOOKUP($B156,ILData!$A$2:$AJ$96,25))</f>
        <v>41950</v>
      </c>
      <c r="F156">
        <f>IF(ISBLANK($B156),"",VLOOKUP($B156,ILData!$A$2:$AJ$96,26))</f>
        <v>47950</v>
      </c>
      <c r="G156">
        <f>IF(ISBLANK($B156),"",VLOOKUP($B156,ILData!$A$2:$AJ$96,27))</f>
        <v>53950</v>
      </c>
      <c r="H156">
        <f>IF(ISBLANK($B156),"",VLOOKUP($B156,ILData!$A$2:$AJ$96,28))</f>
        <v>59900</v>
      </c>
      <c r="I156">
        <f>IF(ISBLANK($B156),"",VLOOKUP($B156,ILData!$A$2:$AJ$96,29))</f>
        <v>64700</v>
      </c>
      <c r="J156">
        <f>IF(ISBLANK($B156),"",VLOOKUP($B156,ILData!$A$2:$AJ$96,30))</f>
        <v>69500</v>
      </c>
      <c r="K156">
        <f>IF(ISBLANK($B156),"",VLOOKUP($B156,ILData!$A$2:$AJ$96,31))</f>
        <v>74300</v>
      </c>
      <c r="L156">
        <f>IF(ISBLANK($B156),"",VLOOKUP($B156,ILData!$A$2:$AJ$96,32))</f>
        <v>79100</v>
      </c>
    </row>
    <row r="157" spans="1:12" x14ac:dyDescent="0.3">
      <c r="A157" s="74" t="s">
        <v>895</v>
      </c>
      <c r="B157" t="s">
        <v>78</v>
      </c>
      <c r="C157" s="79">
        <f>INDEX('Ability to Pay'!$C$2:$C$441,MATCH(A157,'Ability to Pay'!$A$2:$A$441,0))</f>
        <v>6.9999999999999993E-2</v>
      </c>
      <c r="D157" s="77">
        <f>INDEX('Unemployment Rates'!$B$2:$B$96,MATCH(B157,'Unemployment Rates'!$A$2:$A$96,0))</f>
        <v>4.2999999999999997E-2</v>
      </c>
      <c r="E157">
        <f>IF(ISBLANK($B157),"",VLOOKUP($B157,ILData!$A$2:$AJ$96,25))</f>
        <v>41950</v>
      </c>
      <c r="F157">
        <f>IF(ISBLANK($B157),"",VLOOKUP($B157,ILData!$A$2:$AJ$96,26))</f>
        <v>47950</v>
      </c>
      <c r="G157">
        <f>IF(ISBLANK($B157),"",VLOOKUP($B157,ILData!$A$2:$AJ$96,27))</f>
        <v>53950</v>
      </c>
      <c r="H157">
        <f>IF(ISBLANK($B157),"",VLOOKUP($B157,ILData!$A$2:$AJ$96,28))</f>
        <v>59900</v>
      </c>
      <c r="I157">
        <f>IF(ISBLANK($B157),"",VLOOKUP($B157,ILData!$A$2:$AJ$96,29))</f>
        <v>64700</v>
      </c>
      <c r="J157">
        <f>IF(ISBLANK($B157),"",VLOOKUP($B157,ILData!$A$2:$AJ$96,30))</f>
        <v>69500</v>
      </c>
      <c r="K157">
        <f>IF(ISBLANK($B157),"",VLOOKUP($B157,ILData!$A$2:$AJ$96,31))</f>
        <v>74300</v>
      </c>
      <c r="L157">
        <f>IF(ISBLANK($B157),"",VLOOKUP($B157,ILData!$A$2:$AJ$96,32))</f>
        <v>79100</v>
      </c>
    </row>
    <row r="158" spans="1:12" x14ac:dyDescent="0.3">
      <c r="A158" s="74" t="s">
        <v>810</v>
      </c>
      <c r="B158" t="s">
        <v>59</v>
      </c>
      <c r="C158" s="79">
        <f>INDEX('Ability to Pay'!$C$2:$C$441,MATCH(A158,'Ability to Pay'!$A$2:$A$441,0))</f>
        <v>0.2</v>
      </c>
      <c r="D158" s="77">
        <f>INDEX('Unemployment Rates'!$B$2:$B$96,MATCH(B158,'Unemployment Rates'!$A$2:$A$96,0))</f>
        <v>3.3000000000000002E-2</v>
      </c>
      <c r="E158">
        <f>IF(ISBLANK($B158),"",VLOOKUP($B158,ILData!$A$2:$AJ$96,25))</f>
        <v>55650</v>
      </c>
      <c r="F158">
        <f>IF(ISBLANK($B158),"",VLOOKUP($B158,ILData!$A$2:$AJ$96,26))</f>
        <v>63600</v>
      </c>
      <c r="G158">
        <f>IF(ISBLANK($B158),"",VLOOKUP($B158,ILData!$A$2:$AJ$96,27))</f>
        <v>71550</v>
      </c>
      <c r="H158">
        <f>IF(ISBLANK($B158),"",VLOOKUP($B158,ILData!$A$2:$AJ$96,28))</f>
        <v>79500</v>
      </c>
      <c r="I158">
        <f>IF(ISBLANK($B158),"",VLOOKUP($B158,ILData!$A$2:$AJ$96,29))</f>
        <v>85900</v>
      </c>
      <c r="J158">
        <f>IF(ISBLANK($B158),"",VLOOKUP($B158,ILData!$A$2:$AJ$96,30))</f>
        <v>92250</v>
      </c>
      <c r="K158">
        <f>IF(ISBLANK($B158),"",VLOOKUP($B158,ILData!$A$2:$AJ$96,31))</f>
        <v>98600</v>
      </c>
      <c r="L158">
        <f>IF(ISBLANK($B158),"",VLOOKUP($B158,ILData!$A$2:$AJ$96,32))</f>
        <v>104950</v>
      </c>
    </row>
    <row r="159" spans="1:12" x14ac:dyDescent="0.3">
      <c r="A159" s="74" t="s">
        <v>906</v>
      </c>
      <c r="B159" t="s">
        <v>80</v>
      </c>
      <c r="C159" s="79">
        <f>INDEX('Ability to Pay'!$C$2:$C$441,MATCH(A159,'Ability to Pay'!$A$2:$A$441,0))</f>
        <v>0.24</v>
      </c>
      <c r="D159" s="77">
        <f>INDEX('Unemployment Rates'!$B$2:$B$96,MATCH(B159,'Unemployment Rates'!$A$2:$A$96,0))</f>
        <v>2.8000000000000001E-2</v>
      </c>
      <c r="E159">
        <f>IF(ISBLANK($B159),"",VLOOKUP($B159,ILData!$A$2:$AJ$96,25))</f>
        <v>64300</v>
      </c>
      <c r="F159">
        <f>IF(ISBLANK($B159),"",VLOOKUP($B159,ILData!$A$2:$AJ$96,26))</f>
        <v>73500</v>
      </c>
      <c r="G159">
        <f>IF(ISBLANK($B159),"",VLOOKUP($B159,ILData!$A$2:$AJ$96,27))</f>
        <v>82700</v>
      </c>
      <c r="H159">
        <f>IF(ISBLANK($B159),"",VLOOKUP($B159,ILData!$A$2:$AJ$96,28))</f>
        <v>91850</v>
      </c>
      <c r="I159">
        <f>IF(ISBLANK($B159),"",VLOOKUP($B159,ILData!$A$2:$AJ$96,29))</f>
        <v>99200</v>
      </c>
      <c r="J159">
        <f>IF(ISBLANK($B159),"",VLOOKUP($B159,ILData!$A$2:$AJ$96,30))</f>
        <v>106550</v>
      </c>
      <c r="K159">
        <f>IF(ISBLANK($B159),"",VLOOKUP($B159,ILData!$A$2:$AJ$96,31))</f>
        <v>113900</v>
      </c>
      <c r="L159">
        <f>IF(ISBLANK($B159),"",VLOOKUP($B159,ILData!$A$2:$AJ$96,32))</f>
        <v>121250</v>
      </c>
    </row>
    <row r="160" spans="1:12" x14ac:dyDescent="0.3">
      <c r="A160" s="74" t="s">
        <v>710</v>
      </c>
      <c r="B160" t="s">
        <v>36</v>
      </c>
      <c r="C160" s="79">
        <f>INDEX('Ability to Pay'!$C$2:$C$441,MATCH(A160,'Ability to Pay'!$A$2:$A$441,0))</f>
        <v>0.14000000000000001</v>
      </c>
      <c r="D160" s="77">
        <f>INDEX('Unemployment Rates'!$B$2:$B$96,MATCH(B160,'Unemployment Rates'!$A$2:$A$96,0))</f>
        <v>4.2000000000000003E-2</v>
      </c>
      <c r="E160">
        <f>IF(ISBLANK($B160),"",VLOOKUP($B160,ILData!$A$2:$AJ$96,25))</f>
        <v>41950</v>
      </c>
      <c r="F160">
        <f>IF(ISBLANK($B160),"",VLOOKUP($B160,ILData!$A$2:$AJ$96,26))</f>
        <v>47950</v>
      </c>
      <c r="G160">
        <f>IF(ISBLANK($B160),"",VLOOKUP($B160,ILData!$A$2:$AJ$96,27))</f>
        <v>53950</v>
      </c>
      <c r="H160">
        <f>IF(ISBLANK($B160),"",VLOOKUP($B160,ILData!$A$2:$AJ$96,28))</f>
        <v>59900</v>
      </c>
      <c r="I160">
        <f>IF(ISBLANK($B160),"",VLOOKUP($B160,ILData!$A$2:$AJ$96,29))</f>
        <v>64700</v>
      </c>
      <c r="J160">
        <f>IF(ISBLANK($B160),"",VLOOKUP($B160,ILData!$A$2:$AJ$96,30))</f>
        <v>69500</v>
      </c>
      <c r="K160">
        <f>IF(ISBLANK($B160),"",VLOOKUP($B160,ILData!$A$2:$AJ$96,31))</f>
        <v>74300</v>
      </c>
      <c r="L160">
        <f>IF(ISBLANK($B160),"",VLOOKUP($B160,ILData!$A$2:$AJ$96,32))</f>
        <v>79100</v>
      </c>
    </row>
    <row r="161" spans="1:12" x14ac:dyDescent="0.3">
      <c r="A161" s="74" t="s">
        <v>712</v>
      </c>
      <c r="B161" t="s">
        <v>36</v>
      </c>
      <c r="C161" s="79">
        <f>INDEX('Ability to Pay'!$C$2:$C$441,MATCH(A161,'Ability to Pay'!$A$2:$A$441,0))</f>
        <v>9.0000000000000011E-2</v>
      </c>
      <c r="D161" s="77">
        <f>INDEX('Unemployment Rates'!$B$2:$B$96,MATCH(B161,'Unemployment Rates'!$A$2:$A$96,0))</f>
        <v>4.2000000000000003E-2</v>
      </c>
      <c r="E161">
        <f>IF(ISBLANK($B161),"",VLOOKUP($B161,ILData!$A$2:$AJ$96,25))</f>
        <v>41950</v>
      </c>
      <c r="F161">
        <f>IF(ISBLANK($B161),"",VLOOKUP($B161,ILData!$A$2:$AJ$96,26))</f>
        <v>47950</v>
      </c>
      <c r="G161">
        <f>IF(ISBLANK($B161),"",VLOOKUP($B161,ILData!$A$2:$AJ$96,27))</f>
        <v>53950</v>
      </c>
      <c r="H161">
        <f>IF(ISBLANK($B161),"",VLOOKUP($B161,ILData!$A$2:$AJ$96,28))</f>
        <v>59900</v>
      </c>
      <c r="I161">
        <f>IF(ISBLANK($B161),"",VLOOKUP($B161,ILData!$A$2:$AJ$96,29))</f>
        <v>64700</v>
      </c>
      <c r="J161">
        <f>IF(ISBLANK($B161),"",VLOOKUP($B161,ILData!$A$2:$AJ$96,30))</f>
        <v>69500</v>
      </c>
      <c r="K161">
        <f>IF(ISBLANK($B161),"",VLOOKUP($B161,ILData!$A$2:$AJ$96,31))</f>
        <v>74300</v>
      </c>
      <c r="L161">
        <f>IF(ISBLANK($B161),"",VLOOKUP($B161,ILData!$A$2:$AJ$96,32))</f>
        <v>79100</v>
      </c>
    </row>
    <row r="162" spans="1:12" x14ac:dyDescent="0.3">
      <c r="A162" s="74" t="s">
        <v>988</v>
      </c>
      <c r="B162" t="s">
        <v>98</v>
      </c>
      <c r="C162" s="79">
        <f>INDEX('Ability to Pay'!$C$2:$C$441,MATCH(A162,'Ability to Pay'!$A$2:$A$441,0))</f>
        <v>0.11</v>
      </c>
      <c r="D162" s="77">
        <f>INDEX('Unemployment Rates'!$B$2:$B$96,MATCH(B162,'Unemployment Rates'!$A$2:$A$96,0))</f>
        <v>3.7999999999999999E-2</v>
      </c>
      <c r="E162">
        <f>IF(ISBLANK($B162),"",VLOOKUP($B162,ILData!$A$2:$AJ$96,25))</f>
        <v>42300</v>
      </c>
      <c r="F162">
        <f>IF(ISBLANK($B162),"",VLOOKUP($B162,ILData!$A$2:$AJ$96,26))</f>
        <v>48350</v>
      </c>
      <c r="G162">
        <f>IF(ISBLANK($B162),"",VLOOKUP($B162,ILData!$A$2:$AJ$96,27))</f>
        <v>54400</v>
      </c>
      <c r="H162">
        <f>IF(ISBLANK($B162),"",VLOOKUP($B162,ILData!$A$2:$AJ$96,28))</f>
        <v>60400</v>
      </c>
      <c r="I162">
        <f>IF(ISBLANK($B162),"",VLOOKUP($B162,ILData!$A$2:$AJ$96,29))</f>
        <v>65250</v>
      </c>
      <c r="J162">
        <f>IF(ISBLANK($B162),"",VLOOKUP($B162,ILData!$A$2:$AJ$96,30))</f>
        <v>70100</v>
      </c>
      <c r="K162">
        <f>IF(ISBLANK($B162),"",VLOOKUP($B162,ILData!$A$2:$AJ$96,31))</f>
        <v>74900</v>
      </c>
      <c r="L162">
        <f>IF(ISBLANK($B162),"",VLOOKUP($B162,ILData!$A$2:$AJ$96,32))</f>
        <v>79750</v>
      </c>
    </row>
    <row r="163" spans="1:12" x14ac:dyDescent="0.3">
      <c r="A163" s="74" t="s">
        <v>719</v>
      </c>
      <c r="B163" t="s">
        <v>37</v>
      </c>
      <c r="C163" s="79">
        <f>INDEX('Ability to Pay'!$C$2:$C$441,MATCH(A163,'Ability to Pay'!$A$2:$A$441,0))</f>
        <v>0.14000000000000001</v>
      </c>
      <c r="D163" s="77">
        <f>INDEX('Unemployment Rates'!$B$2:$B$96,MATCH(B163,'Unemployment Rates'!$A$2:$A$96,0))</f>
        <v>4.4999999999999998E-2</v>
      </c>
      <c r="E163">
        <f>IF(ISBLANK($B163),"",VLOOKUP($B163,ILData!$A$2:$AJ$96,25))</f>
        <v>41950</v>
      </c>
      <c r="F163">
        <f>IF(ISBLANK($B163),"",VLOOKUP($B163,ILData!$A$2:$AJ$96,26))</f>
        <v>47950</v>
      </c>
      <c r="G163">
        <f>IF(ISBLANK($B163),"",VLOOKUP($B163,ILData!$A$2:$AJ$96,27))</f>
        <v>53950</v>
      </c>
      <c r="H163">
        <f>IF(ISBLANK($B163),"",VLOOKUP($B163,ILData!$A$2:$AJ$96,28))</f>
        <v>59900</v>
      </c>
      <c r="I163">
        <f>IF(ISBLANK($B163),"",VLOOKUP($B163,ILData!$A$2:$AJ$96,29))</f>
        <v>64700</v>
      </c>
      <c r="J163">
        <f>IF(ISBLANK($B163),"",VLOOKUP($B163,ILData!$A$2:$AJ$96,30))</f>
        <v>69500</v>
      </c>
      <c r="K163">
        <f>IF(ISBLANK($B163),"",VLOOKUP($B163,ILData!$A$2:$AJ$96,31))</f>
        <v>74300</v>
      </c>
      <c r="L163">
        <f>IF(ISBLANK($B163),"",VLOOKUP($B163,ILData!$A$2:$AJ$96,32))</f>
        <v>79100</v>
      </c>
    </row>
    <row r="164" spans="1:12" x14ac:dyDescent="0.3">
      <c r="A164" s="74" t="s">
        <v>715</v>
      </c>
      <c r="B164" t="s">
        <v>37</v>
      </c>
      <c r="C164" s="79">
        <f>INDEX('Ability to Pay'!$C$2:$C$441,MATCH(A164,'Ability to Pay'!$A$2:$A$441,0))</f>
        <v>9.9999999999999992E-2</v>
      </c>
      <c r="D164" s="77">
        <f>INDEX('Unemployment Rates'!$B$2:$B$96,MATCH(B164,'Unemployment Rates'!$A$2:$A$96,0))</f>
        <v>4.4999999999999998E-2</v>
      </c>
      <c r="E164">
        <f>IF(ISBLANK($B164),"",VLOOKUP($B164,ILData!$A$2:$AJ$96,25))</f>
        <v>41950</v>
      </c>
      <c r="F164">
        <f>IF(ISBLANK($B164),"",VLOOKUP($B164,ILData!$A$2:$AJ$96,26))</f>
        <v>47950</v>
      </c>
      <c r="G164">
        <f>IF(ISBLANK($B164),"",VLOOKUP($B164,ILData!$A$2:$AJ$96,27))</f>
        <v>53950</v>
      </c>
      <c r="H164">
        <f>IF(ISBLANK($B164),"",VLOOKUP($B164,ILData!$A$2:$AJ$96,28))</f>
        <v>59900</v>
      </c>
      <c r="I164">
        <f>IF(ISBLANK($B164),"",VLOOKUP($B164,ILData!$A$2:$AJ$96,29))</f>
        <v>64700</v>
      </c>
      <c r="J164">
        <f>IF(ISBLANK($B164),"",VLOOKUP($B164,ILData!$A$2:$AJ$96,30))</f>
        <v>69500</v>
      </c>
      <c r="K164">
        <f>IF(ISBLANK($B164),"",VLOOKUP($B164,ILData!$A$2:$AJ$96,31))</f>
        <v>74300</v>
      </c>
      <c r="L164">
        <f>IF(ISBLANK($B164),"",VLOOKUP($B164,ILData!$A$2:$AJ$96,32))</f>
        <v>79100</v>
      </c>
    </row>
    <row r="165" spans="1:12" x14ac:dyDescent="0.3">
      <c r="A165" s="74" t="s">
        <v>847</v>
      </c>
      <c r="B165" t="s">
        <v>61</v>
      </c>
      <c r="C165" s="79">
        <f>INDEX('Ability to Pay'!$C$2:$C$441,MATCH(A165,'Ability to Pay'!$A$2:$A$441,0))</f>
        <v>0.08</v>
      </c>
      <c r="D165" s="77">
        <f>INDEX('Unemployment Rates'!$B$2:$B$96,MATCH(B165,'Unemployment Rates'!$A$2:$A$96,0))</f>
        <v>3.4000000000000002E-2</v>
      </c>
      <c r="E165">
        <f>IF(ISBLANK($B165),"",VLOOKUP($B165,ILData!$A$2:$AJ$96,25))</f>
        <v>41950</v>
      </c>
      <c r="F165">
        <f>IF(ISBLANK($B165),"",VLOOKUP($B165,ILData!$A$2:$AJ$96,26))</f>
        <v>47950</v>
      </c>
      <c r="G165">
        <f>IF(ISBLANK($B165),"",VLOOKUP($B165,ILData!$A$2:$AJ$96,27))</f>
        <v>53950</v>
      </c>
      <c r="H165">
        <f>IF(ISBLANK($B165),"",VLOOKUP($B165,ILData!$A$2:$AJ$96,28))</f>
        <v>59900</v>
      </c>
      <c r="I165">
        <f>IF(ISBLANK($B165),"",VLOOKUP($B165,ILData!$A$2:$AJ$96,29))</f>
        <v>64700</v>
      </c>
      <c r="J165">
        <f>IF(ISBLANK($B165),"",VLOOKUP($B165,ILData!$A$2:$AJ$96,30))</f>
        <v>69500</v>
      </c>
      <c r="K165">
        <f>IF(ISBLANK($B165),"",VLOOKUP($B165,ILData!$A$2:$AJ$96,31))</f>
        <v>74300</v>
      </c>
      <c r="L165">
        <f>IF(ISBLANK($B165),"",VLOOKUP($B165,ILData!$A$2:$AJ$96,32))</f>
        <v>79100</v>
      </c>
    </row>
    <row r="166" spans="1:12" x14ac:dyDescent="0.3">
      <c r="A166" s="74" t="s">
        <v>797</v>
      </c>
      <c r="B166" t="s">
        <v>55</v>
      </c>
      <c r="C166" s="79">
        <f>INDEX('Ability to Pay'!$C$2:$C$441,MATCH(A166,'Ability to Pay'!$A$2:$A$441,0))</f>
        <v>0.06</v>
      </c>
      <c r="D166" s="77">
        <f>INDEX('Unemployment Rates'!$B$2:$B$96,MATCH(B166,'Unemployment Rates'!$A$2:$A$96,0))</f>
        <v>4.9000000000000002E-2</v>
      </c>
      <c r="E166">
        <f>IF(ISBLANK($B166),"",VLOOKUP($B166,ILData!$A$2:$AJ$96,25))</f>
        <v>41950</v>
      </c>
      <c r="F166">
        <f>IF(ISBLANK($B166),"",VLOOKUP($B166,ILData!$A$2:$AJ$96,26))</f>
        <v>47950</v>
      </c>
      <c r="G166">
        <f>IF(ISBLANK($B166),"",VLOOKUP($B166,ILData!$A$2:$AJ$96,27))</f>
        <v>53950</v>
      </c>
      <c r="H166">
        <f>IF(ISBLANK($B166),"",VLOOKUP($B166,ILData!$A$2:$AJ$96,28))</f>
        <v>59900</v>
      </c>
      <c r="I166">
        <f>IF(ISBLANK($B166),"",VLOOKUP($B166,ILData!$A$2:$AJ$96,29))</f>
        <v>64700</v>
      </c>
      <c r="J166">
        <f>IF(ISBLANK($B166),"",VLOOKUP($B166,ILData!$A$2:$AJ$96,30))</f>
        <v>69500</v>
      </c>
      <c r="K166">
        <f>IF(ISBLANK($B166),"",VLOOKUP($B166,ILData!$A$2:$AJ$96,31))</f>
        <v>74300</v>
      </c>
      <c r="L166">
        <f>IF(ISBLANK($B166),"",VLOOKUP($B166,ILData!$A$2:$AJ$96,32))</f>
        <v>79100</v>
      </c>
    </row>
    <row r="167" spans="1:12" x14ac:dyDescent="0.3">
      <c r="A167" s="74" t="s">
        <v>723</v>
      </c>
      <c r="B167" t="s">
        <v>38</v>
      </c>
      <c r="C167" s="79">
        <f>INDEX('Ability to Pay'!$C$2:$C$441,MATCH(A167,'Ability to Pay'!$A$2:$A$441,0))</f>
        <v>0.15000000000000002</v>
      </c>
      <c r="D167" s="77">
        <f>INDEX('Unemployment Rates'!$B$2:$B$96,MATCH(B167,'Unemployment Rates'!$A$2:$A$96,0))</f>
        <v>3.5999999999999997E-2</v>
      </c>
      <c r="E167">
        <f>IF(ISBLANK($B167),"",VLOOKUP($B167,ILData!$A$2:$AJ$96,25))</f>
        <v>42350</v>
      </c>
      <c r="F167">
        <f>IF(ISBLANK($B167),"",VLOOKUP($B167,ILData!$A$2:$AJ$96,26))</f>
        <v>48400</v>
      </c>
      <c r="G167">
        <f>IF(ISBLANK($B167),"",VLOOKUP($B167,ILData!$A$2:$AJ$96,27))</f>
        <v>54450</v>
      </c>
      <c r="H167">
        <f>IF(ISBLANK($B167),"",VLOOKUP($B167,ILData!$A$2:$AJ$96,28))</f>
        <v>60500</v>
      </c>
      <c r="I167">
        <f>IF(ISBLANK($B167),"",VLOOKUP($B167,ILData!$A$2:$AJ$96,29))</f>
        <v>65350</v>
      </c>
      <c r="J167">
        <f>IF(ISBLANK($B167),"",VLOOKUP($B167,ILData!$A$2:$AJ$96,30))</f>
        <v>70200</v>
      </c>
      <c r="K167">
        <f>IF(ISBLANK($B167),"",VLOOKUP($B167,ILData!$A$2:$AJ$96,31))</f>
        <v>75050</v>
      </c>
      <c r="L167">
        <f>IF(ISBLANK($B167),"",VLOOKUP($B167,ILData!$A$2:$AJ$96,32))</f>
        <v>79900</v>
      </c>
    </row>
    <row r="168" spans="1:12" x14ac:dyDescent="0.3">
      <c r="A168" s="74" t="s">
        <v>725</v>
      </c>
      <c r="B168" t="s">
        <v>39</v>
      </c>
      <c r="C168" s="79">
        <f>INDEX('Ability to Pay'!$C$2:$C$441,MATCH(A168,'Ability to Pay'!$A$2:$A$441,0))</f>
        <v>0.19</v>
      </c>
      <c r="D168" s="77">
        <f>INDEX('Unemployment Rates'!$B$2:$B$96,MATCH(B168,'Unemployment Rates'!$A$2:$A$96,0))</f>
        <v>3.3000000000000002E-2</v>
      </c>
      <c r="E168">
        <f>IF(ISBLANK($B168),"",VLOOKUP($B168,ILData!$A$2:$AJ$96,25))</f>
        <v>53500</v>
      </c>
      <c r="F168">
        <f>IF(ISBLANK($B168),"",VLOOKUP($B168,ILData!$A$2:$AJ$96,26))</f>
        <v>61150</v>
      </c>
      <c r="G168">
        <f>IF(ISBLANK($B168),"",VLOOKUP($B168,ILData!$A$2:$AJ$96,27))</f>
        <v>68800</v>
      </c>
      <c r="H168">
        <f>IF(ISBLANK($B168),"",VLOOKUP($B168,ILData!$A$2:$AJ$96,28))</f>
        <v>76400</v>
      </c>
      <c r="I168">
        <f>IF(ISBLANK($B168),"",VLOOKUP($B168,ILData!$A$2:$AJ$96,29))</f>
        <v>82550</v>
      </c>
      <c r="J168">
        <f>IF(ISBLANK($B168),"",VLOOKUP($B168,ILData!$A$2:$AJ$96,30))</f>
        <v>88650</v>
      </c>
      <c r="K168">
        <f>IF(ISBLANK($B168),"",VLOOKUP($B168,ILData!$A$2:$AJ$96,31))</f>
        <v>94750</v>
      </c>
      <c r="L168">
        <f>IF(ISBLANK($B168),"",VLOOKUP($B168,ILData!$A$2:$AJ$96,32))</f>
        <v>100850</v>
      </c>
    </row>
    <row r="169" spans="1:12" x14ac:dyDescent="0.3">
      <c r="A169" s="74" t="s">
        <v>736</v>
      </c>
      <c r="B169" t="s">
        <v>40</v>
      </c>
      <c r="C169" s="79">
        <f>INDEX('Ability to Pay'!$C$2:$C$441,MATCH(A169,'Ability to Pay'!$A$2:$A$441,0))</f>
        <v>0.05</v>
      </c>
      <c r="D169" s="77">
        <f>INDEX('Unemployment Rates'!$B$2:$B$96,MATCH(B169,'Unemployment Rates'!$A$2:$A$96,0))</f>
        <v>4.3999999999999997E-2</v>
      </c>
      <c r="E169">
        <f>IF(ISBLANK($B169),"",VLOOKUP($B169,ILData!$A$2:$AJ$96,25))</f>
        <v>41950</v>
      </c>
      <c r="F169">
        <f>IF(ISBLANK($B169),"",VLOOKUP($B169,ILData!$A$2:$AJ$96,26))</f>
        <v>47950</v>
      </c>
      <c r="G169">
        <f>IF(ISBLANK($B169),"",VLOOKUP($B169,ILData!$A$2:$AJ$96,27))</f>
        <v>53950</v>
      </c>
      <c r="H169">
        <f>IF(ISBLANK($B169),"",VLOOKUP($B169,ILData!$A$2:$AJ$96,28))</f>
        <v>59900</v>
      </c>
      <c r="I169">
        <f>IF(ISBLANK($B169),"",VLOOKUP($B169,ILData!$A$2:$AJ$96,29))</f>
        <v>64700</v>
      </c>
      <c r="J169">
        <f>IF(ISBLANK($B169),"",VLOOKUP($B169,ILData!$A$2:$AJ$96,30))</f>
        <v>69500</v>
      </c>
      <c r="K169">
        <f>IF(ISBLANK($B169),"",VLOOKUP($B169,ILData!$A$2:$AJ$96,31))</f>
        <v>74300</v>
      </c>
      <c r="L169">
        <f>IF(ISBLANK($B169),"",VLOOKUP($B169,ILData!$A$2:$AJ$96,32))</f>
        <v>79100</v>
      </c>
    </row>
    <row r="170" spans="1:12" x14ac:dyDescent="0.3">
      <c r="A170" s="74" t="s">
        <v>738</v>
      </c>
      <c r="B170" t="s">
        <v>41</v>
      </c>
      <c r="C170" s="79">
        <f>INDEX('Ability to Pay'!$C$2:$C$441,MATCH(A170,'Ability to Pay'!$A$2:$A$441,0))</f>
        <v>0.08</v>
      </c>
      <c r="D170" s="77">
        <f>INDEX('Unemployment Rates'!$B$2:$B$96,MATCH(B170,'Unemployment Rates'!$A$2:$A$96,0))</f>
        <v>4.3999999999999997E-2</v>
      </c>
      <c r="E170">
        <f>IF(ISBLANK($B170),"",VLOOKUP($B170,ILData!$A$2:$AJ$96,25))</f>
        <v>41950</v>
      </c>
      <c r="F170">
        <f>IF(ISBLANK($B170),"",VLOOKUP($B170,ILData!$A$2:$AJ$96,26))</f>
        <v>47950</v>
      </c>
      <c r="G170">
        <f>IF(ISBLANK($B170),"",VLOOKUP($B170,ILData!$A$2:$AJ$96,27))</f>
        <v>53950</v>
      </c>
      <c r="H170">
        <f>IF(ISBLANK($B170),"",VLOOKUP($B170,ILData!$A$2:$AJ$96,28))</f>
        <v>59900</v>
      </c>
      <c r="I170">
        <f>IF(ISBLANK($B170),"",VLOOKUP($B170,ILData!$A$2:$AJ$96,29))</f>
        <v>64700</v>
      </c>
      <c r="J170">
        <f>IF(ISBLANK($B170),"",VLOOKUP($B170,ILData!$A$2:$AJ$96,30))</f>
        <v>69500</v>
      </c>
      <c r="K170">
        <f>IF(ISBLANK($B170),"",VLOOKUP($B170,ILData!$A$2:$AJ$96,31))</f>
        <v>74300</v>
      </c>
      <c r="L170">
        <f>IF(ISBLANK($B170),"",VLOOKUP($B170,ILData!$A$2:$AJ$96,32))</f>
        <v>79100</v>
      </c>
    </row>
    <row r="171" spans="1:12" x14ac:dyDescent="0.3">
      <c r="A171" s="74" t="s">
        <v>748</v>
      </c>
      <c r="B171" t="s">
        <v>42</v>
      </c>
      <c r="C171" s="79">
        <f>INDEX('Ability to Pay'!$C$2:$C$441,MATCH(A171,'Ability to Pay'!$A$2:$A$441,0))</f>
        <v>0.12000000000000001</v>
      </c>
      <c r="D171" s="77">
        <f>INDEX('Unemployment Rates'!$B$2:$B$96,MATCH(B171,'Unemployment Rates'!$A$2:$A$96,0))</f>
        <v>3.9E-2</v>
      </c>
      <c r="E171">
        <f>IF(ISBLANK($B171),"",VLOOKUP($B171,ILData!$A$2:$AJ$96,25))</f>
        <v>41950</v>
      </c>
      <c r="F171">
        <f>IF(ISBLANK($B171),"",VLOOKUP($B171,ILData!$A$2:$AJ$96,26))</f>
        <v>47950</v>
      </c>
      <c r="G171">
        <f>IF(ISBLANK($B171),"",VLOOKUP($B171,ILData!$A$2:$AJ$96,27))</f>
        <v>53950</v>
      </c>
      <c r="H171">
        <f>IF(ISBLANK($B171),"",VLOOKUP($B171,ILData!$A$2:$AJ$96,28))</f>
        <v>59900</v>
      </c>
      <c r="I171">
        <f>IF(ISBLANK($B171),"",VLOOKUP($B171,ILData!$A$2:$AJ$96,29))</f>
        <v>64700</v>
      </c>
      <c r="J171">
        <f>IF(ISBLANK($B171),"",VLOOKUP($B171,ILData!$A$2:$AJ$96,30))</f>
        <v>69500</v>
      </c>
      <c r="K171">
        <f>IF(ISBLANK($B171),"",VLOOKUP($B171,ILData!$A$2:$AJ$96,31))</f>
        <v>74300</v>
      </c>
      <c r="L171">
        <f>IF(ISBLANK($B171),"",VLOOKUP($B171,ILData!$A$2:$AJ$96,32))</f>
        <v>79100</v>
      </c>
    </row>
    <row r="172" spans="1:12" x14ac:dyDescent="0.3">
      <c r="A172" s="74" t="s">
        <v>898</v>
      </c>
      <c r="B172" t="s">
        <v>79</v>
      </c>
      <c r="C172" s="79">
        <f>INDEX('Ability to Pay'!$C$2:$C$441,MATCH(A172,'Ability to Pay'!$A$2:$A$441,0))</f>
        <v>9.0000000000000011E-2</v>
      </c>
      <c r="D172" s="77">
        <f>INDEX('Unemployment Rates'!$B$2:$B$96,MATCH(B172,'Unemployment Rates'!$A$2:$A$96,0))</f>
        <v>3.6999999999999998E-2</v>
      </c>
      <c r="E172">
        <f>IF(ISBLANK($B172),"",VLOOKUP($B172,ILData!$A$2:$AJ$96,25))</f>
        <v>50900</v>
      </c>
      <c r="F172">
        <f>IF(ISBLANK($B172),"",VLOOKUP($B172,ILData!$A$2:$AJ$96,26))</f>
        <v>58150</v>
      </c>
      <c r="G172">
        <f>IF(ISBLANK($B172),"",VLOOKUP($B172,ILData!$A$2:$AJ$96,27))</f>
        <v>65400</v>
      </c>
      <c r="H172">
        <f>IF(ISBLANK($B172),"",VLOOKUP($B172,ILData!$A$2:$AJ$96,28))</f>
        <v>72650</v>
      </c>
      <c r="I172">
        <f>IF(ISBLANK($B172),"",VLOOKUP($B172,ILData!$A$2:$AJ$96,29))</f>
        <v>78500</v>
      </c>
      <c r="J172">
        <f>IF(ISBLANK($B172),"",VLOOKUP($B172,ILData!$A$2:$AJ$96,30))</f>
        <v>84300</v>
      </c>
      <c r="K172">
        <f>IF(ISBLANK($B172),"",VLOOKUP($B172,ILData!$A$2:$AJ$96,31))</f>
        <v>90100</v>
      </c>
      <c r="L172">
        <f>IF(ISBLANK($B172),"",VLOOKUP($B172,ILData!$A$2:$AJ$96,32))</f>
        <v>95900</v>
      </c>
    </row>
    <row r="173" spans="1:12" x14ac:dyDescent="0.3">
      <c r="A173" s="74" t="s">
        <v>622</v>
      </c>
      <c r="B173" t="s">
        <v>19</v>
      </c>
      <c r="C173" s="79">
        <f>INDEX('Ability to Pay'!$C$2:$C$441,MATCH(A173,'Ability to Pay'!$A$2:$A$441,0))</f>
        <v>0.19</v>
      </c>
      <c r="D173" s="77">
        <f>INDEX('Unemployment Rates'!$B$2:$B$96,MATCH(B173,'Unemployment Rates'!$A$2:$A$96,0))</f>
        <v>3.9E-2</v>
      </c>
      <c r="E173">
        <f>IF(ISBLANK($B173),"",VLOOKUP($B173,ILData!$A$2:$AJ$96,25))</f>
        <v>41950</v>
      </c>
      <c r="F173">
        <f>IF(ISBLANK($B173),"",VLOOKUP($B173,ILData!$A$2:$AJ$96,26))</f>
        <v>47950</v>
      </c>
      <c r="G173">
        <f>IF(ISBLANK($B173),"",VLOOKUP($B173,ILData!$A$2:$AJ$96,27))</f>
        <v>53950</v>
      </c>
      <c r="H173">
        <f>IF(ISBLANK($B173),"",VLOOKUP($B173,ILData!$A$2:$AJ$96,28))</f>
        <v>59900</v>
      </c>
      <c r="I173">
        <f>IF(ISBLANK($B173),"",VLOOKUP($B173,ILData!$A$2:$AJ$96,29))</f>
        <v>64700</v>
      </c>
      <c r="J173">
        <f>IF(ISBLANK($B173),"",VLOOKUP($B173,ILData!$A$2:$AJ$96,30))</f>
        <v>69500</v>
      </c>
      <c r="K173">
        <f>IF(ISBLANK($B173),"",VLOOKUP($B173,ILData!$A$2:$AJ$96,31))</f>
        <v>74300</v>
      </c>
      <c r="L173">
        <f>IF(ISBLANK($B173),"",VLOOKUP($B173,ILData!$A$2:$AJ$96,32))</f>
        <v>79100</v>
      </c>
    </row>
    <row r="174" spans="1:12" x14ac:dyDescent="0.3">
      <c r="A174" s="76" t="s">
        <v>963</v>
      </c>
      <c r="B174" t="s">
        <v>91</v>
      </c>
      <c r="C174" s="79">
        <f>INDEX('Ability to Pay'!$C$2:$C$441,MATCH(A174,'Ability to Pay'!$A$2:$A$441,0))</f>
        <v>0.21000000000000002</v>
      </c>
      <c r="D174" s="77">
        <f>INDEX('Unemployment Rates'!$B$2:$B$96,MATCH(B174,'Unemployment Rates'!$A$2:$A$96,0))</f>
        <v>0.03</v>
      </c>
      <c r="E174">
        <f>IF(ISBLANK($B174),"",VLOOKUP($B174,ILData!$A$2:$AJ$96,25))</f>
        <v>64300</v>
      </c>
      <c r="F174">
        <f>IF(ISBLANK($B174),"",VLOOKUP($B174,ILData!$A$2:$AJ$96,26))</f>
        <v>73500</v>
      </c>
      <c r="G174">
        <f>IF(ISBLANK($B174),"",VLOOKUP($B174,ILData!$A$2:$AJ$96,27))</f>
        <v>82700</v>
      </c>
      <c r="H174">
        <f>IF(ISBLANK($B174),"",VLOOKUP($B174,ILData!$A$2:$AJ$96,28))</f>
        <v>91850</v>
      </c>
      <c r="I174">
        <f>IF(ISBLANK($B174),"",VLOOKUP($B174,ILData!$A$2:$AJ$96,29))</f>
        <v>99200</v>
      </c>
      <c r="J174">
        <f>IF(ISBLANK($B174),"",VLOOKUP($B174,ILData!$A$2:$AJ$96,30))</f>
        <v>106550</v>
      </c>
      <c r="K174">
        <f>IF(ISBLANK($B174),"",VLOOKUP($B174,ILData!$A$2:$AJ$96,31))</f>
        <v>113900</v>
      </c>
      <c r="L174">
        <f>IF(ISBLANK($B174),"",VLOOKUP($B174,ILData!$A$2:$AJ$96,32))</f>
        <v>121250</v>
      </c>
    </row>
    <row r="175" spans="1:12" x14ac:dyDescent="0.3">
      <c r="A175" s="74" t="s">
        <v>752</v>
      </c>
      <c r="B175" t="s">
        <v>43</v>
      </c>
      <c r="C175" s="79">
        <f>INDEX('Ability to Pay'!$C$2:$C$441,MATCH(A175,'Ability to Pay'!$A$2:$A$441,0))</f>
        <v>0.14000000000000001</v>
      </c>
      <c r="D175" s="77">
        <f>INDEX('Unemployment Rates'!$B$2:$B$96,MATCH(B175,'Unemployment Rates'!$A$2:$A$96,0))</f>
        <v>0.04</v>
      </c>
      <c r="E175">
        <f>IF(ISBLANK($B175),"",VLOOKUP($B175,ILData!$A$2:$AJ$96,25))</f>
        <v>42950</v>
      </c>
      <c r="F175">
        <f>IF(ISBLANK($B175),"",VLOOKUP($B175,ILData!$A$2:$AJ$96,26))</f>
        <v>49100</v>
      </c>
      <c r="G175">
        <f>IF(ISBLANK($B175),"",VLOOKUP($B175,ILData!$A$2:$AJ$96,27))</f>
        <v>55250</v>
      </c>
      <c r="H175">
        <f>IF(ISBLANK($B175),"",VLOOKUP($B175,ILData!$A$2:$AJ$96,28))</f>
        <v>61350</v>
      </c>
      <c r="I175">
        <f>IF(ISBLANK($B175),"",VLOOKUP($B175,ILData!$A$2:$AJ$96,29))</f>
        <v>66300</v>
      </c>
      <c r="J175">
        <f>IF(ISBLANK($B175),"",VLOOKUP($B175,ILData!$A$2:$AJ$96,30))</f>
        <v>71200</v>
      </c>
      <c r="K175">
        <f>IF(ISBLANK($B175),"",VLOOKUP($B175,ILData!$A$2:$AJ$96,31))</f>
        <v>76100</v>
      </c>
      <c r="L175">
        <f>IF(ISBLANK($B175),"",VLOOKUP($B175,ILData!$A$2:$AJ$96,32))</f>
        <v>81000</v>
      </c>
    </row>
    <row r="176" spans="1:12" x14ac:dyDescent="0.3">
      <c r="A176" s="74" t="s">
        <v>758</v>
      </c>
      <c r="B176" t="s">
        <v>44</v>
      </c>
      <c r="C176" s="79">
        <f>INDEX('Ability to Pay'!$C$2:$C$441,MATCH(A176,'Ability to Pay'!$A$2:$A$441,0))</f>
        <v>0.06</v>
      </c>
      <c r="D176" s="77">
        <f>INDEX('Unemployment Rates'!$B$2:$B$96,MATCH(B176,'Unemployment Rates'!$A$2:$A$96,0))</f>
        <v>3.9E-2</v>
      </c>
      <c r="E176">
        <f>IF(ISBLANK($B176),"",VLOOKUP($B176,ILData!$A$2:$AJ$96,25))</f>
        <v>41950</v>
      </c>
      <c r="F176">
        <f>IF(ISBLANK($B176),"",VLOOKUP($B176,ILData!$A$2:$AJ$96,26))</f>
        <v>47950</v>
      </c>
      <c r="G176">
        <f>IF(ISBLANK($B176),"",VLOOKUP($B176,ILData!$A$2:$AJ$96,27))</f>
        <v>53950</v>
      </c>
      <c r="H176">
        <f>IF(ISBLANK($B176),"",VLOOKUP($B176,ILData!$A$2:$AJ$96,28))</f>
        <v>59900</v>
      </c>
      <c r="I176">
        <f>IF(ISBLANK($B176),"",VLOOKUP($B176,ILData!$A$2:$AJ$96,29))</f>
        <v>64700</v>
      </c>
      <c r="J176">
        <f>IF(ISBLANK($B176),"",VLOOKUP($B176,ILData!$A$2:$AJ$96,30))</f>
        <v>69500</v>
      </c>
      <c r="K176">
        <f>IF(ISBLANK($B176),"",VLOOKUP($B176,ILData!$A$2:$AJ$96,31))</f>
        <v>74300</v>
      </c>
      <c r="L176">
        <f>IF(ISBLANK($B176),"",VLOOKUP($B176,ILData!$A$2:$AJ$96,32))</f>
        <v>79100</v>
      </c>
    </row>
    <row r="177" spans="1:12" x14ac:dyDescent="0.3">
      <c r="A177" s="74" t="s">
        <v>619</v>
      </c>
      <c r="B177" t="s">
        <v>18</v>
      </c>
      <c r="C177" s="79">
        <f>INDEX('Ability to Pay'!$C$2:$C$441,MATCH(A177,'Ability to Pay'!$A$2:$A$441,0))</f>
        <v>9.9999999999999992E-2</v>
      </c>
      <c r="D177" s="77">
        <f>INDEX('Unemployment Rates'!$B$2:$B$96,MATCH(B177,'Unemployment Rates'!$A$2:$A$96,0))</f>
        <v>3.3000000000000002E-2</v>
      </c>
      <c r="E177">
        <f>IF(ISBLANK($B177),"",VLOOKUP($B177,ILData!$A$2:$AJ$96,25))</f>
        <v>46050</v>
      </c>
      <c r="F177">
        <f>IF(ISBLANK($B177),"",VLOOKUP($B177,ILData!$A$2:$AJ$96,26))</f>
        <v>52600</v>
      </c>
      <c r="G177">
        <f>IF(ISBLANK($B177),"",VLOOKUP($B177,ILData!$A$2:$AJ$96,27))</f>
        <v>59200</v>
      </c>
      <c r="H177">
        <f>IF(ISBLANK($B177),"",VLOOKUP($B177,ILData!$A$2:$AJ$96,28))</f>
        <v>65750</v>
      </c>
      <c r="I177">
        <f>IF(ISBLANK($B177),"",VLOOKUP($B177,ILData!$A$2:$AJ$96,29))</f>
        <v>71050</v>
      </c>
      <c r="J177">
        <f>IF(ISBLANK($B177),"",VLOOKUP($B177,ILData!$A$2:$AJ$96,30))</f>
        <v>76300</v>
      </c>
      <c r="K177">
        <f>IF(ISBLANK($B177),"",VLOOKUP($B177,ILData!$A$2:$AJ$96,31))</f>
        <v>81550</v>
      </c>
      <c r="L177">
        <f>IF(ISBLANK($B177),"",VLOOKUP($B177,ILData!$A$2:$AJ$96,32))</f>
        <v>86800</v>
      </c>
    </row>
    <row r="178" spans="1:12" x14ac:dyDescent="0.3">
      <c r="A178" s="74" t="s">
        <v>761</v>
      </c>
      <c r="B178" t="s">
        <v>45</v>
      </c>
      <c r="C178" s="79">
        <f>INDEX('Ability to Pay'!$C$2:$C$441,MATCH(A178,'Ability to Pay'!$A$2:$A$441,0))</f>
        <v>0.12000000000000001</v>
      </c>
      <c r="D178" s="77">
        <f>INDEX('Unemployment Rates'!$B$2:$B$96,MATCH(B178,'Unemployment Rates'!$A$2:$A$96,0))</f>
        <v>3.6999999999999998E-2</v>
      </c>
      <c r="E178">
        <f>IF(ISBLANK($B178),"",VLOOKUP($B178,ILData!$A$2:$AJ$96,25))</f>
        <v>43400</v>
      </c>
      <c r="F178">
        <f>IF(ISBLANK($B178),"",VLOOKUP($B178,ILData!$A$2:$AJ$96,26))</f>
        <v>49600</v>
      </c>
      <c r="G178">
        <f>IF(ISBLANK($B178),"",VLOOKUP($B178,ILData!$A$2:$AJ$96,27))</f>
        <v>55800</v>
      </c>
      <c r="H178">
        <f>IF(ISBLANK($B178),"",VLOOKUP($B178,ILData!$A$2:$AJ$96,28))</f>
        <v>62000</v>
      </c>
      <c r="I178">
        <f>IF(ISBLANK($B178),"",VLOOKUP($B178,ILData!$A$2:$AJ$96,29))</f>
        <v>67000</v>
      </c>
      <c r="J178">
        <f>IF(ISBLANK($B178),"",VLOOKUP($B178,ILData!$A$2:$AJ$96,30))</f>
        <v>71950</v>
      </c>
      <c r="K178">
        <f>IF(ISBLANK($B178),"",VLOOKUP($B178,ILData!$A$2:$AJ$96,31))</f>
        <v>76900</v>
      </c>
      <c r="L178">
        <f>IF(ISBLANK($B178),"",VLOOKUP($B178,ILData!$A$2:$AJ$96,32))</f>
        <v>81850</v>
      </c>
    </row>
    <row r="179" spans="1:12" x14ac:dyDescent="0.3">
      <c r="A179" s="74" t="s">
        <v>948</v>
      </c>
      <c r="B179" t="s">
        <v>89</v>
      </c>
      <c r="C179" s="79">
        <f>INDEX('Ability to Pay'!$C$2:$C$441,MATCH(A179,'Ability to Pay'!$A$2:$A$441,0))</f>
        <v>0.24</v>
      </c>
      <c r="D179" s="77">
        <f>INDEX('Unemployment Rates'!$B$2:$B$96,MATCH(B179,'Unemployment Rates'!$A$2:$A$96,0))</f>
        <v>2.7E-2</v>
      </c>
      <c r="E179">
        <f>IF(ISBLANK($B179),"",VLOOKUP($B179,ILData!$A$2:$AJ$96,25))</f>
        <v>64300</v>
      </c>
      <c r="F179">
        <f>IF(ISBLANK($B179),"",VLOOKUP($B179,ILData!$A$2:$AJ$96,26))</f>
        <v>73500</v>
      </c>
      <c r="G179">
        <f>IF(ISBLANK($B179),"",VLOOKUP($B179,ILData!$A$2:$AJ$96,27))</f>
        <v>82700</v>
      </c>
      <c r="H179">
        <f>IF(ISBLANK($B179),"",VLOOKUP($B179,ILData!$A$2:$AJ$96,28))</f>
        <v>91850</v>
      </c>
      <c r="I179">
        <f>IF(ISBLANK($B179),"",VLOOKUP($B179,ILData!$A$2:$AJ$96,29))</f>
        <v>99200</v>
      </c>
      <c r="J179">
        <f>IF(ISBLANK($B179),"",VLOOKUP($B179,ILData!$A$2:$AJ$96,30))</f>
        <v>106550</v>
      </c>
      <c r="K179">
        <f>IF(ISBLANK($B179),"",VLOOKUP($B179,ILData!$A$2:$AJ$96,31))</f>
        <v>113900</v>
      </c>
      <c r="L179">
        <f>IF(ISBLANK($B179),"",VLOOKUP($B179,ILData!$A$2:$AJ$96,32))</f>
        <v>121250</v>
      </c>
    </row>
    <row r="180" spans="1:12" x14ac:dyDescent="0.3">
      <c r="A180" s="74" t="s">
        <v>798</v>
      </c>
      <c r="B180" t="s">
        <v>55</v>
      </c>
      <c r="C180" s="79">
        <f>INDEX('Ability to Pay'!$C$2:$C$441,MATCH(A180,'Ability to Pay'!$A$2:$A$441,0))</f>
        <v>0.06</v>
      </c>
      <c r="D180" s="77">
        <f>INDEX('Unemployment Rates'!$B$2:$B$96,MATCH(B180,'Unemployment Rates'!$A$2:$A$96,0))</f>
        <v>4.9000000000000002E-2</v>
      </c>
      <c r="E180">
        <f>IF(ISBLANK($B180),"",VLOOKUP($B180,ILData!$A$2:$AJ$96,25))</f>
        <v>41950</v>
      </c>
      <c r="F180">
        <f>IF(ISBLANK($B180),"",VLOOKUP($B180,ILData!$A$2:$AJ$96,26))</f>
        <v>47950</v>
      </c>
      <c r="G180">
        <f>IF(ISBLANK($B180),"",VLOOKUP($B180,ILData!$A$2:$AJ$96,27))</f>
        <v>53950</v>
      </c>
      <c r="H180">
        <f>IF(ISBLANK($B180),"",VLOOKUP($B180,ILData!$A$2:$AJ$96,28))</f>
        <v>59900</v>
      </c>
      <c r="I180">
        <f>IF(ISBLANK($B180),"",VLOOKUP($B180,ILData!$A$2:$AJ$96,29))</f>
        <v>64700</v>
      </c>
      <c r="J180">
        <f>IF(ISBLANK($B180),"",VLOOKUP($B180,ILData!$A$2:$AJ$96,30))</f>
        <v>69500</v>
      </c>
      <c r="K180">
        <f>IF(ISBLANK($B180),"",VLOOKUP($B180,ILData!$A$2:$AJ$96,31))</f>
        <v>74300</v>
      </c>
      <c r="L180">
        <f>IF(ISBLANK($B180),"",VLOOKUP($B180,ILData!$A$2:$AJ$96,32))</f>
        <v>79100</v>
      </c>
    </row>
    <row r="181" spans="1:12" x14ac:dyDescent="0.3">
      <c r="A181" s="74" t="s">
        <v>767</v>
      </c>
      <c r="B181" t="s">
        <v>46</v>
      </c>
      <c r="C181" s="79">
        <f>INDEX('Ability to Pay'!$C$2:$C$441,MATCH(A181,'Ability to Pay'!$A$2:$A$441,0))</f>
        <v>0.11</v>
      </c>
      <c r="D181" s="77">
        <f>INDEX('Unemployment Rates'!$B$2:$B$96,MATCH(B181,'Unemployment Rates'!$A$2:$A$96,0))</f>
        <v>3.9E-2</v>
      </c>
      <c r="E181">
        <f>IF(ISBLANK($B181),"",VLOOKUP($B181,ILData!$A$2:$AJ$96,25))</f>
        <v>41950</v>
      </c>
      <c r="F181">
        <f>IF(ISBLANK($B181),"",VLOOKUP($B181,ILData!$A$2:$AJ$96,26))</f>
        <v>47950</v>
      </c>
      <c r="G181">
        <f>IF(ISBLANK($B181),"",VLOOKUP($B181,ILData!$A$2:$AJ$96,27))</f>
        <v>53950</v>
      </c>
      <c r="H181">
        <f>IF(ISBLANK($B181),"",VLOOKUP($B181,ILData!$A$2:$AJ$96,28))</f>
        <v>59900</v>
      </c>
      <c r="I181">
        <f>IF(ISBLANK($B181),"",VLOOKUP($B181,ILData!$A$2:$AJ$96,29))</f>
        <v>64700</v>
      </c>
      <c r="J181">
        <f>IF(ISBLANK($B181),"",VLOOKUP($B181,ILData!$A$2:$AJ$96,30))</f>
        <v>69500</v>
      </c>
      <c r="K181">
        <f>IF(ISBLANK($B181),"",VLOOKUP($B181,ILData!$A$2:$AJ$96,31))</f>
        <v>74300</v>
      </c>
      <c r="L181">
        <f>IF(ISBLANK($B181),"",VLOOKUP($B181,ILData!$A$2:$AJ$96,32))</f>
        <v>79100</v>
      </c>
    </row>
    <row r="182" spans="1:12" x14ac:dyDescent="0.3">
      <c r="A182" s="74" t="s">
        <v>765</v>
      </c>
      <c r="B182" t="s">
        <v>46</v>
      </c>
      <c r="C182" s="79">
        <f>INDEX('Ability to Pay'!$C$2:$C$441,MATCH(A182,'Ability to Pay'!$A$2:$A$441,0))</f>
        <v>0.15000000000000002</v>
      </c>
      <c r="D182" s="77">
        <f>INDEX('Unemployment Rates'!$B$2:$B$96,MATCH(B182,'Unemployment Rates'!$A$2:$A$96,0))</f>
        <v>3.9E-2</v>
      </c>
      <c r="E182">
        <f>IF(ISBLANK($B182),"",VLOOKUP($B182,ILData!$A$2:$AJ$96,25))</f>
        <v>41950</v>
      </c>
      <c r="F182">
        <f>IF(ISBLANK($B182),"",VLOOKUP($B182,ILData!$A$2:$AJ$96,26))</f>
        <v>47950</v>
      </c>
      <c r="G182">
        <f>IF(ISBLANK($B182),"",VLOOKUP($B182,ILData!$A$2:$AJ$96,27))</f>
        <v>53950</v>
      </c>
      <c r="H182">
        <f>IF(ISBLANK($B182),"",VLOOKUP($B182,ILData!$A$2:$AJ$96,28))</f>
        <v>59900</v>
      </c>
      <c r="I182">
        <f>IF(ISBLANK($B182),"",VLOOKUP($B182,ILData!$A$2:$AJ$96,29))</f>
        <v>64700</v>
      </c>
      <c r="J182">
        <f>IF(ISBLANK($B182),"",VLOOKUP($B182,ILData!$A$2:$AJ$96,30))</f>
        <v>69500</v>
      </c>
      <c r="K182">
        <f>IF(ISBLANK($B182),"",VLOOKUP($B182,ILData!$A$2:$AJ$96,31))</f>
        <v>74300</v>
      </c>
      <c r="L182">
        <f>IF(ISBLANK($B182),"",VLOOKUP($B182,ILData!$A$2:$AJ$96,32))</f>
        <v>79100</v>
      </c>
    </row>
    <row r="183" spans="1:12" x14ac:dyDescent="0.3">
      <c r="A183" s="74" t="s">
        <v>770</v>
      </c>
      <c r="B183" t="s">
        <v>47</v>
      </c>
      <c r="C183" s="79">
        <f>INDEX('Ability to Pay'!$C$2:$C$441,MATCH(A183,'Ability to Pay'!$A$2:$A$441,0))</f>
        <v>0.16999999999999998</v>
      </c>
      <c r="D183" s="77">
        <f>INDEX('Unemployment Rates'!$B$2:$B$96,MATCH(B183,'Unemployment Rates'!$A$2:$A$96,0))</f>
        <v>2.9000000000000001E-2</v>
      </c>
      <c r="E183">
        <f>IF(ISBLANK($B183),"",VLOOKUP($B183,ILData!$A$2:$AJ$96,25))</f>
        <v>42200</v>
      </c>
      <c r="F183">
        <f>IF(ISBLANK($B183),"",VLOOKUP($B183,ILData!$A$2:$AJ$96,26))</f>
        <v>48200</v>
      </c>
      <c r="G183">
        <f>IF(ISBLANK($B183),"",VLOOKUP($B183,ILData!$A$2:$AJ$96,27))</f>
        <v>54250</v>
      </c>
      <c r="H183">
        <f>IF(ISBLANK($B183),"",VLOOKUP($B183,ILData!$A$2:$AJ$96,28))</f>
        <v>60250</v>
      </c>
      <c r="I183">
        <f>IF(ISBLANK($B183),"",VLOOKUP($B183,ILData!$A$2:$AJ$96,29))</f>
        <v>65100</v>
      </c>
      <c r="J183">
        <f>IF(ISBLANK($B183),"",VLOOKUP($B183,ILData!$A$2:$AJ$96,30))</f>
        <v>69900</v>
      </c>
      <c r="K183">
        <f>IF(ISBLANK($B183),"",VLOOKUP($B183,ILData!$A$2:$AJ$96,31))</f>
        <v>74750</v>
      </c>
      <c r="L183">
        <f>IF(ISBLANK($B183),"",VLOOKUP($B183,ILData!$A$2:$AJ$96,32))</f>
        <v>79550</v>
      </c>
    </row>
    <row r="184" spans="1:12" x14ac:dyDescent="0.3">
      <c r="A184" s="74" t="s">
        <v>741</v>
      </c>
      <c r="B184" t="s">
        <v>41</v>
      </c>
      <c r="C184" s="79">
        <f>INDEX('Ability to Pay'!$C$2:$C$441,MATCH(A184,'Ability to Pay'!$A$2:$A$441,0))</f>
        <v>0.11</v>
      </c>
      <c r="D184" s="77">
        <f>INDEX('Unemployment Rates'!$B$2:$B$96,MATCH(B184,'Unemployment Rates'!$A$2:$A$96,0))</f>
        <v>4.3999999999999997E-2</v>
      </c>
      <c r="E184">
        <f>IF(ISBLANK($B184),"",VLOOKUP($B184,ILData!$A$2:$AJ$96,25))</f>
        <v>41950</v>
      </c>
      <c r="F184">
        <f>IF(ISBLANK($B184),"",VLOOKUP($B184,ILData!$A$2:$AJ$96,26))</f>
        <v>47950</v>
      </c>
      <c r="G184">
        <f>IF(ISBLANK($B184),"",VLOOKUP($B184,ILData!$A$2:$AJ$96,27))</f>
        <v>53950</v>
      </c>
      <c r="H184">
        <f>IF(ISBLANK($B184),"",VLOOKUP($B184,ILData!$A$2:$AJ$96,28))</f>
        <v>59900</v>
      </c>
      <c r="I184">
        <f>IF(ISBLANK($B184),"",VLOOKUP($B184,ILData!$A$2:$AJ$96,29))</f>
        <v>64700</v>
      </c>
      <c r="J184">
        <f>IF(ISBLANK($B184),"",VLOOKUP($B184,ILData!$A$2:$AJ$96,30))</f>
        <v>69500</v>
      </c>
      <c r="K184">
        <f>IF(ISBLANK($B184),"",VLOOKUP($B184,ILData!$A$2:$AJ$96,31))</f>
        <v>74300</v>
      </c>
      <c r="L184">
        <f>IF(ISBLANK($B184),"",VLOOKUP($B184,ILData!$A$2:$AJ$96,32))</f>
        <v>79100</v>
      </c>
    </row>
    <row r="185" spans="1:12" x14ac:dyDescent="0.3">
      <c r="A185" s="74" t="s">
        <v>805</v>
      </c>
      <c r="B185" t="s">
        <v>57</v>
      </c>
      <c r="C185" s="79">
        <f>INDEX('Ability to Pay'!$C$2:$C$441,MATCH(A185,'Ability to Pay'!$A$2:$A$441,0))</f>
        <v>0.08</v>
      </c>
      <c r="D185" s="77">
        <f>INDEX('Unemployment Rates'!$B$2:$B$96,MATCH(B185,'Unemployment Rates'!$A$2:$A$96,0))</f>
        <v>3.5000000000000003E-2</v>
      </c>
      <c r="E185">
        <f>IF(ISBLANK($B185),"",VLOOKUP($B185,ILData!$A$2:$AJ$96,25))</f>
        <v>41950</v>
      </c>
      <c r="F185">
        <f>IF(ISBLANK($B185),"",VLOOKUP($B185,ILData!$A$2:$AJ$96,26))</f>
        <v>47950</v>
      </c>
      <c r="G185">
        <f>IF(ISBLANK($B185),"",VLOOKUP($B185,ILData!$A$2:$AJ$96,27))</f>
        <v>53950</v>
      </c>
      <c r="H185">
        <f>IF(ISBLANK($B185),"",VLOOKUP($B185,ILData!$A$2:$AJ$96,28))</f>
        <v>59900</v>
      </c>
      <c r="I185">
        <f>IF(ISBLANK($B185),"",VLOOKUP($B185,ILData!$A$2:$AJ$96,29))</f>
        <v>64700</v>
      </c>
      <c r="J185">
        <f>IF(ISBLANK($B185),"",VLOOKUP($B185,ILData!$A$2:$AJ$96,30))</f>
        <v>69500</v>
      </c>
      <c r="K185">
        <f>IF(ISBLANK($B185),"",VLOOKUP($B185,ILData!$A$2:$AJ$96,31))</f>
        <v>74300</v>
      </c>
      <c r="L185">
        <f>IF(ISBLANK($B185),"",VLOOKUP($B185,ILData!$A$2:$AJ$96,32))</f>
        <v>79100</v>
      </c>
    </row>
    <row r="186" spans="1:12" x14ac:dyDescent="0.3">
      <c r="A186" s="74" t="s">
        <v>604</v>
      </c>
      <c r="B186" t="s">
        <v>15</v>
      </c>
      <c r="C186" s="79">
        <f>INDEX('Ability to Pay'!$C$2:$C$441,MATCH(A186,'Ability to Pay'!$A$2:$A$441,0))</f>
        <v>0.12000000000000001</v>
      </c>
      <c r="D186" s="77">
        <f>INDEX('Unemployment Rates'!$B$2:$B$96,MATCH(B186,'Unemployment Rates'!$A$2:$A$96,0))</f>
        <v>0.04</v>
      </c>
      <c r="E186">
        <f>IF(ISBLANK($B186),"",VLOOKUP($B186,ILData!$A$2:$AJ$96,25))</f>
        <v>44250</v>
      </c>
      <c r="F186">
        <f>IF(ISBLANK($B186),"",VLOOKUP($B186,ILData!$A$2:$AJ$96,26))</f>
        <v>50600</v>
      </c>
      <c r="G186">
        <f>IF(ISBLANK($B186),"",VLOOKUP($B186,ILData!$A$2:$AJ$96,27))</f>
        <v>56900</v>
      </c>
      <c r="H186">
        <f>IF(ISBLANK($B186),"",VLOOKUP($B186,ILData!$A$2:$AJ$96,28))</f>
        <v>63200</v>
      </c>
      <c r="I186">
        <f>IF(ISBLANK($B186),"",VLOOKUP($B186,ILData!$A$2:$AJ$96,29))</f>
        <v>68300</v>
      </c>
      <c r="J186">
        <f>IF(ISBLANK($B186),"",VLOOKUP($B186,ILData!$A$2:$AJ$96,30))</f>
        <v>73350</v>
      </c>
      <c r="K186">
        <f>IF(ISBLANK($B186),"",VLOOKUP($B186,ILData!$A$2:$AJ$96,31))</f>
        <v>78400</v>
      </c>
      <c r="L186">
        <f>IF(ISBLANK($B186),"",VLOOKUP($B186,ILData!$A$2:$AJ$96,32))</f>
        <v>83450</v>
      </c>
    </row>
    <row r="187" spans="1:12" x14ac:dyDescent="0.3">
      <c r="A187" s="74" t="s">
        <v>869</v>
      </c>
      <c r="B187" t="s">
        <v>72</v>
      </c>
      <c r="C187" s="79">
        <f>INDEX('Ability to Pay'!$C$2:$C$441,MATCH(A187,'Ability to Pay'!$A$2:$A$441,0))</f>
        <v>0.19</v>
      </c>
      <c r="D187" s="77">
        <f>INDEX('Unemployment Rates'!$B$2:$B$96,MATCH(B187,'Unemployment Rates'!$A$2:$A$96,0))</f>
        <v>3.7999999999999999E-2</v>
      </c>
      <c r="E187">
        <f>IF(ISBLANK($B187),"",VLOOKUP($B187,ILData!$A$2:$AJ$96,25))</f>
        <v>42350</v>
      </c>
      <c r="F187">
        <f>IF(ISBLANK($B187),"",VLOOKUP($B187,ILData!$A$2:$AJ$96,26))</f>
        <v>48400</v>
      </c>
      <c r="G187">
        <f>IF(ISBLANK($B187),"",VLOOKUP($B187,ILData!$A$2:$AJ$96,27))</f>
        <v>54450</v>
      </c>
      <c r="H187">
        <f>IF(ISBLANK($B187),"",VLOOKUP($B187,ILData!$A$2:$AJ$96,28))</f>
        <v>60500</v>
      </c>
      <c r="I187">
        <f>IF(ISBLANK($B187),"",VLOOKUP($B187,ILData!$A$2:$AJ$96,29))</f>
        <v>65350</v>
      </c>
      <c r="J187">
        <f>IF(ISBLANK($B187),"",VLOOKUP($B187,ILData!$A$2:$AJ$96,30))</f>
        <v>70200</v>
      </c>
      <c r="K187">
        <f>IF(ISBLANK($B187),"",VLOOKUP($B187,ILData!$A$2:$AJ$96,31))</f>
        <v>75050</v>
      </c>
      <c r="L187">
        <f>IF(ISBLANK($B187),"",VLOOKUP($B187,ILData!$A$2:$AJ$96,32))</f>
        <v>79900</v>
      </c>
    </row>
    <row r="188" spans="1:12" x14ac:dyDescent="0.3">
      <c r="A188" s="74" t="s">
        <v>742</v>
      </c>
      <c r="B188" t="s">
        <v>41</v>
      </c>
      <c r="C188" s="79">
        <f>INDEX('Ability to Pay'!$C$2:$C$441,MATCH(A188,'Ability to Pay'!$A$2:$A$441,0))</f>
        <v>9.0000000000000011E-2</v>
      </c>
      <c r="D188" s="77">
        <f>INDEX('Unemployment Rates'!$B$2:$B$96,MATCH(B188,'Unemployment Rates'!$A$2:$A$96,0))</f>
        <v>4.3999999999999997E-2</v>
      </c>
      <c r="E188">
        <f>IF(ISBLANK($B188),"",VLOOKUP($B188,ILData!$A$2:$AJ$96,25))</f>
        <v>41950</v>
      </c>
      <c r="F188">
        <f>IF(ISBLANK($B188),"",VLOOKUP($B188,ILData!$A$2:$AJ$96,26))</f>
        <v>47950</v>
      </c>
      <c r="G188">
        <f>IF(ISBLANK($B188),"",VLOOKUP($B188,ILData!$A$2:$AJ$96,27))</f>
        <v>53950</v>
      </c>
      <c r="H188">
        <f>IF(ISBLANK($B188),"",VLOOKUP($B188,ILData!$A$2:$AJ$96,28))</f>
        <v>59900</v>
      </c>
      <c r="I188">
        <f>IF(ISBLANK($B188),"",VLOOKUP($B188,ILData!$A$2:$AJ$96,29))</f>
        <v>64700</v>
      </c>
      <c r="J188">
        <f>IF(ISBLANK($B188),"",VLOOKUP($B188,ILData!$A$2:$AJ$96,30))</f>
        <v>69500</v>
      </c>
      <c r="K188">
        <f>IF(ISBLANK($B188),"",VLOOKUP($B188,ILData!$A$2:$AJ$96,31))</f>
        <v>74300</v>
      </c>
      <c r="L188">
        <f>IF(ISBLANK($B188),"",VLOOKUP($B188,ILData!$A$2:$AJ$96,32))</f>
        <v>79100</v>
      </c>
    </row>
    <row r="189" spans="1:12" x14ac:dyDescent="0.3">
      <c r="A189" s="74" t="s">
        <v>772</v>
      </c>
      <c r="B189" t="s">
        <v>48</v>
      </c>
      <c r="C189" s="79">
        <f>INDEX('Ability to Pay'!$C$2:$C$441,MATCH(A189,'Ability to Pay'!$A$2:$A$441,0))</f>
        <v>0.11</v>
      </c>
      <c r="D189" s="77">
        <f>INDEX('Unemployment Rates'!$B$2:$B$96,MATCH(B189,'Unemployment Rates'!$A$2:$A$96,0))</f>
        <v>4.4999999999999998E-2</v>
      </c>
      <c r="E189">
        <f>IF(ISBLANK($B189),"",VLOOKUP($B189,ILData!$A$2:$AJ$96,25))</f>
        <v>43350</v>
      </c>
      <c r="F189">
        <f>IF(ISBLANK($B189),"",VLOOKUP($B189,ILData!$A$2:$AJ$96,26))</f>
        <v>49550</v>
      </c>
      <c r="G189">
        <f>IF(ISBLANK($B189),"",VLOOKUP($B189,ILData!$A$2:$AJ$96,27))</f>
        <v>55750</v>
      </c>
      <c r="H189">
        <f>IF(ISBLANK($B189),"",VLOOKUP($B189,ILData!$A$2:$AJ$96,28))</f>
        <v>61900</v>
      </c>
      <c r="I189">
        <f>IF(ISBLANK($B189),"",VLOOKUP($B189,ILData!$A$2:$AJ$96,29))</f>
        <v>66900</v>
      </c>
      <c r="J189">
        <f>IF(ISBLANK($B189),"",VLOOKUP($B189,ILData!$A$2:$AJ$96,30))</f>
        <v>71850</v>
      </c>
      <c r="K189">
        <f>IF(ISBLANK($B189),"",VLOOKUP($B189,ILData!$A$2:$AJ$96,31))</f>
        <v>76800</v>
      </c>
      <c r="L189">
        <f>IF(ISBLANK($B189),"",VLOOKUP($B189,ILData!$A$2:$AJ$96,32))</f>
        <v>81750</v>
      </c>
    </row>
    <row r="190" spans="1:12" x14ac:dyDescent="0.3">
      <c r="A190" s="74" t="s">
        <v>693</v>
      </c>
      <c r="B190" t="s">
        <v>33</v>
      </c>
      <c r="C190" s="79">
        <f>INDEX('Ability to Pay'!$C$2:$C$441,MATCH(A190,'Ability to Pay'!$A$2:$A$441,0))</f>
        <v>9.0000000000000011E-2</v>
      </c>
      <c r="D190" s="77">
        <f>INDEX('Unemployment Rates'!$B$2:$B$96,MATCH(B190,'Unemployment Rates'!$A$2:$A$96,0))</f>
        <v>3.5999999999999997E-2</v>
      </c>
      <c r="E190">
        <f>IF(ISBLANK($B190),"",VLOOKUP($B190,ILData!$A$2:$AJ$96,25))</f>
        <v>43150</v>
      </c>
      <c r="F190">
        <f>IF(ISBLANK($B190),"",VLOOKUP($B190,ILData!$A$2:$AJ$96,26))</f>
        <v>49300</v>
      </c>
      <c r="G190">
        <f>IF(ISBLANK($B190),"",VLOOKUP($B190,ILData!$A$2:$AJ$96,27))</f>
        <v>55450</v>
      </c>
      <c r="H190">
        <f>IF(ISBLANK($B190),"",VLOOKUP($B190,ILData!$A$2:$AJ$96,28))</f>
        <v>61600</v>
      </c>
      <c r="I190">
        <f>IF(ISBLANK($B190),"",VLOOKUP($B190,ILData!$A$2:$AJ$96,29))</f>
        <v>66550</v>
      </c>
      <c r="J190">
        <f>IF(ISBLANK($B190),"",VLOOKUP($B190,ILData!$A$2:$AJ$96,30))</f>
        <v>71500</v>
      </c>
      <c r="K190">
        <f>IF(ISBLANK($B190),"",VLOOKUP($B190,ILData!$A$2:$AJ$96,31))</f>
        <v>76400</v>
      </c>
      <c r="L190">
        <f>IF(ISBLANK($B190),"",VLOOKUP($B190,ILData!$A$2:$AJ$96,32))</f>
        <v>81350</v>
      </c>
    </row>
    <row r="191" spans="1:12" x14ac:dyDescent="0.3">
      <c r="A191" s="74" t="s">
        <v>775</v>
      </c>
      <c r="B191" t="s">
        <v>49</v>
      </c>
      <c r="C191" s="79">
        <f>INDEX('Ability to Pay'!$C$2:$C$441,MATCH(A191,'Ability to Pay'!$A$2:$A$441,0))</f>
        <v>0.16999999999999998</v>
      </c>
      <c r="D191" s="77">
        <f>INDEX('Unemployment Rates'!$B$2:$B$96,MATCH(B191,'Unemployment Rates'!$A$2:$A$96,0))</f>
        <v>3.5000000000000003E-2</v>
      </c>
      <c r="E191">
        <f>IF(ISBLANK($B191),"",VLOOKUP($B191,ILData!$A$2:$AJ$96,25))</f>
        <v>44900</v>
      </c>
      <c r="F191">
        <f>IF(ISBLANK($B191),"",VLOOKUP($B191,ILData!$A$2:$AJ$96,26))</f>
        <v>51300</v>
      </c>
      <c r="G191">
        <f>IF(ISBLANK($B191),"",VLOOKUP($B191,ILData!$A$2:$AJ$96,27))</f>
        <v>57700</v>
      </c>
      <c r="H191">
        <f>IF(ISBLANK($B191),"",VLOOKUP($B191,ILData!$A$2:$AJ$96,28))</f>
        <v>64100</v>
      </c>
      <c r="I191">
        <f>IF(ISBLANK($B191),"",VLOOKUP($B191,ILData!$A$2:$AJ$96,29))</f>
        <v>69250</v>
      </c>
      <c r="J191">
        <f>IF(ISBLANK($B191),"",VLOOKUP($B191,ILData!$A$2:$AJ$96,30))</f>
        <v>74400</v>
      </c>
      <c r="K191">
        <f>IF(ISBLANK($B191),"",VLOOKUP($B191,ILData!$A$2:$AJ$96,31))</f>
        <v>79500</v>
      </c>
      <c r="L191">
        <f>IF(ISBLANK($B191),"",VLOOKUP($B191,ILData!$A$2:$AJ$96,32))</f>
        <v>84650</v>
      </c>
    </row>
    <row r="192" spans="1:12" x14ac:dyDescent="0.3">
      <c r="A192" s="74" t="s">
        <v>605</v>
      </c>
      <c r="B192" t="s">
        <v>15</v>
      </c>
      <c r="C192" s="79">
        <f>INDEX('Ability to Pay'!$C$2:$C$441,MATCH(A192,'Ability to Pay'!$A$2:$A$441,0))</f>
        <v>9.9999999999999992E-2</v>
      </c>
      <c r="D192" s="77">
        <f>INDEX('Unemployment Rates'!$B$2:$B$96,MATCH(B192,'Unemployment Rates'!$A$2:$A$96,0))</f>
        <v>0.04</v>
      </c>
      <c r="E192">
        <f>IF(ISBLANK($B192),"",VLOOKUP($B192,ILData!$A$2:$AJ$96,25))</f>
        <v>44250</v>
      </c>
      <c r="F192">
        <f>IF(ISBLANK($B192),"",VLOOKUP($B192,ILData!$A$2:$AJ$96,26))</f>
        <v>50600</v>
      </c>
      <c r="G192">
        <f>IF(ISBLANK($B192),"",VLOOKUP($B192,ILData!$A$2:$AJ$96,27))</f>
        <v>56900</v>
      </c>
      <c r="H192">
        <f>IF(ISBLANK($B192),"",VLOOKUP($B192,ILData!$A$2:$AJ$96,28))</f>
        <v>63200</v>
      </c>
      <c r="I192">
        <f>IF(ISBLANK($B192),"",VLOOKUP($B192,ILData!$A$2:$AJ$96,29))</f>
        <v>68300</v>
      </c>
      <c r="J192">
        <f>IF(ISBLANK($B192),"",VLOOKUP($B192,ILData!$A$2:$AJ$96,30))</f>
        <v>73350</v>
      </c>
      <c r="K192">
        <f>IF(ISBLANK($B192),"",VLOOKUP($B192,ILData!$A$2:$AJ$96,31))</f>
        <v>78400</v>
      </c>
      <c r="L192">
        <f>IF(ISBLANK($B192),"",VLOOKUP($B192,ILData!$A$2:$AJ$96,32))</f>
        <v>83450</v>
      </c>
    </row>
    <row r="193" spans="1:12" x14ac:dyDescent="0.3">
      <c r="A193" s="74" t="s">
        <v>687</v>
      </c>
      <c r="B193" t="s">
        <v>32</v>
      </c>
      <c r="C193" s="79">
        <f>INDEX('Ability to Pay'!$C$2:$C$441,MATCH(A193,'Ability to Pay'!$A$2:$A$441,0))</f>
        <v>0.21000000000000002</v>
      </c>
      <c r="D193" s="77">
        <f>INDEX('Unemployment Rates'!$B$2:$B$96,MATCH(B193,'Unemployment Rates'!$A$2:$A$96,0))</f>
        <v>3.5999999999999997E-2</v>
      </c>
      <c r="E193">
        <f>IF(ISBLANK($B193),"",VLOOKUP($B193,ILData!$A$2:$AJ$96,25))</f>
        <v>46500</v>
      </c>
      <c r="F193">
        <f>IF(ISBLANK($B193),"",VLOOKUP($B193,ILData!$A$2:$AJ$96,26))</f>
        <v>53150</v>
      </c>
      <c r="G193">
        <f>IF(ISBLANK($B193),"",VLOOKUP($B193,ILData!$A$2:$AJ$96,27))</f>
        <v>59800</v>
      </c>
      <c r="H193">
        <f>IF(ISBLANK($B193),"",VLOOKUP($B193,ILData!$A$2:$AJ$96,28))</f>
        <v>66400</v>
      </c>
      <c r="I193">
        <f>IF(ISBLANK($B193),"",VLOOKUP($B193,ILData!$A$2:$AJ$96,29))</f>
        <v>71750</v>
      </c>
      <c r="J193">
        <f>IF(ISBLANK($B193),"",VLOOKUP($B193,ILData!$A$2:$AJ$96,30))</f>
        <v>77050</v>
      </c>
      <c r="K193">
        <f>IF(ISBLANK($B193),"",VLOOKUP($B193,ILData!$A$2:$AJ$96,31))</f>
        <v>82350</v>
      </c>
      <c r="L193">
        <f>IF(ISBLANK($B193),"",VLOOKUP($B193,ILData!$A$2:$AJ$96,32))</f>
        <v>87650</v>
      </c>
    </row>
    <row r="194" spans="1:12" x14ac:dyDescent="0.3">
      <c r="A194" s="74" t="s">
        <v>917</v>
      </c>
      <c r="B194" t="s">
        <v>82</v>
      </c>
      <c r="C194" s="79">
        <f>INDEX('Ability to Pay'!$C$2:$C$441,MATCH(A194,'Ability to Pay'!$A$2:$A$441,0))</f>
        <v>0.05</v>
      </c>
      <c r="D194" s="77">
        <f>INDEX('Unemployment Rates'!$B$2:$B$96,MATCH(B194,'Unemployment Rates'!$A$2:$A$96,0))</f>
        <v>4.5999999999999999E-2</v>
      </c>
      <c r="E194">
        <f>IF(ISBLANK($B194),"",VLOOKUP($B194,ILData!$A$2:$AJ$96,25))</f>
        <v>41950</v>
      </c>
      <c r="F194">
        <f>IF(ISBLANK($B194),"",VLOOKUP($B194,ILData!$A$2:$AJ$96,26))</f>
        <v>47950</v>
      </c>
      <c r="G194">
        <f>IF(ISBLANK($B194),"",VLOOKUP($B194,ILData!$A$2:$AJ$96,27))</f>
        <v>53950</v>
      </c>
      <c r="H194">
        <f>IF(ISBLANK($B194),"",VLOOKUP($B194,ILData!$A$2:$AJ$96,28))</f>
        <v>59900</v>
      </c>
      <c r="I194">
        <f>IF(ISBLANK($B194),"",VLOOKUP($B194,ILData!$A$2:$AJ$96,29))</f>
        <v>64700</v>
      </c>
      <c r="J194">
        <f>IF(ISBLANK($B194),"",VLOOKUP($B194,ILData!$A$2:$AJ$96,30))</f>
        <v>69500</v>
      </c>
      <c r="K194">
        <f>IF(ISBLANK($B194),"",VLOOKUP($B194,ILData!$A$2:$AJ$96,31))</f>
        <v>74300</v>
      </c>
      <c r="L194">
        <f>IF(ISBLANK($B194),"",VLOOKUP($B194,ILData!$A$2:$AJ$96,32))</f>
        <v>79100</v>
      </c>
    </row>
    <row r="195" spans="1:12" x14ac:dyDescent="0.3">
      <c r="A195" s="74" t="s">
        <v>594</v>
      </c>
      <c r="B195" t="s">
        <v>13</v>
      </c>
      <c r="C195" s="79">
        <f>INDEX('Ability to Pay'!$C$2:$C$441,MATCH(A195,'Ability to Pay'!$A$2:$A$441,0))</f>
        <v>0.15000000000000002</v>
      </c>
      <c r="D195" s="77">
        <f>INDEX('Unemployment Rates'!$B$2:$B$96,MATCH(B195,'Unemployment Rates'!$A$2:$A$96,0))</f>
        <v>0.04</v>
      </c>
      <c r="E195">
        <f>IF(ISBLANK($B195),"",VLOOKUP($B195,ILData!$A$2:$AJ$96,25))</f>
        <v>41950</v>
      </c>
      <c r="F195">
        <f>IF(ISBLANK($B195),"",VLOOKUP($B195,ILData!$A$2:$AJ$96,26))</f>
        <v>47950</v>
      </c>
      <c r="G195">
        <f>IF(ISBLANK($B195),"",VLOOKUP($B195,ILData!$A$2:$AJ$96,27))</f>
        <v>53950</v>
      </c>
      <c r="H195">
        <f>IF(ISBLANK($B195),"",VLOOKUP($B195,ILData!$A$2:$AJ$96,28))</f>
        <v>59900</v>
      </c>
      <c r="I195">
        <f>IF(ISBLANK($B195),"",VLOOKUP($B195,ILData!$A$2:$AJ$96,29))</f>
        <v>64700</v>
      </c>
      <c r="J195">
        <f>IF(ISBLANK($B195),"",VLOOKUP($B195,ILData!$A$2:$AJ$96,30))</f>
        <v>69500</v>
      </c>
      <c r="K195">
        <f>IF(ISBLANK($B195),"",VLOOKUP($B195,ILData!$A$2:$AJ$96,31))</f>
        <v>74300</v>
      </c>
      <c r="L195">
        <f>IF(ISBLANK($B195),"",VLOOKUP($B195,ILData!$A$2:$AJ$96,32))</f>
        <v>79100</v>
      </c>
    </row>
    <row r="196" spans="1:12" x14ac:dyDescent="0.3">
      <c r="A196" s="74" t="s">
        <v>817</v>
      </c>
      <c r="B196" t="s">
        <v>63</v>
      </c>
      <c r="C196" s="79">
        <f>INDEX('Ability to Pay'!$C$2:$C$441,MATCH(A196,'Ability to Pay'!$A$2:$A$441,0))</f>
        <v>0.11</v>
      </c>
      <c r="D196" s="77">
        <f>INDEX('Unemployment Rates'!$B$2:$B$96,MATCH(B196,'Unemployment Rates'!$A$2:$A$96,0))</f>
        <v>3.5000000000000003E-2</v>
      </c>
      <c r="E196">
        <f>IF(ISBLANK($B196),"",VLOOKUP($B196,ILData!$A$2:$AJ$96,25))</f>
        <v>46050</v>
      </c>
      <c r="F196">
        <f>IF(ISBLANK($B196),"",VLOOKUP($B196,ILData!$A$2:$AJ$96,26))</f>
        <v>52600</v>
      </c>
      <c r="G196">
        <f>IF(ISBLANK($B196),"",VLOOKUP($B196,ILData!$A$2:$AJ$96,27))</f>
        <v>59200</v>
      </c>
      <c r="H196">
        <f>IF(ISBLANK($B196),"",VLOOKUP($B196,ILData!$A$2:$AJ$96,28))</f>
        <v>65750</v>
      </c>
      <c r="I196">
        <f>IF(ISBLANK($B196),"",VLOOKUP($B196,ILData!$A$2:$AJ$96,29))</f>
        <v>71050</v>
      </c>
      <c r="J196">
        <f>IF(ISBLANK($B196),"",VLOOKUP($B196,ILData!$A$2:$AJ$96,30))</f>
        <v>76300</v>
      </c>
      <c r="K196">
        <f>IF(ISBLANK($B196),"",VLOOKUP($B196,ILData!$A$2:$AJ$96,31))</f>
        <v>81550</v>
      </c>
      <c r="L196">
        <f>IF(ISBLANK($B196),"",VLOOKUP($B196,ILData!$A$2:$AJ$96,32))</f>
        <v>86800</v>
      </c>
    </row>
    <row r="197" spans="1:12" x14ac:dyDescent="0.3">
      <c r="A197" s="74" t="s">
        <v>779</v>
      </c>
      <c r="B197" t="s">
        <v>50</v>
      </c>
      <c r="C197" s="79">
        <f>INDEX('Ability to Pay'!$C$2:$C$441,MATCH(A197,'Ability to Pay'!$A$2:$A$441,0))</f>
        <v>9.9999999999999992E-2</v>
      </c>
      <c r="D197" s="77">
        <f>INDEX('Unemployment Rates'!$B$2:$B$96,MATCH(B197,'Unemployment Rates'!$A$2:$A$96,0))</f>
        <v>0.04</v>
      </c>
      <c r="E197">
        <f>IF(ISBLANK($B197),"",VLOOKUP($B197,ILData!$A$2:$AJ$96,25))</f>
        <v>42150</v>
      </c>
      <c r="F197">
        <f>IF(ISBLANK($B197),"",VLOOKUP($B197,ILData!$A$2:$AJ$96,26))</f>
        <v>48150</v>
      </c>
      <c r="G197">
        <f>IF(ISBLANK($B197),"",VLOOKUP($B197,ILData!$A$2:$AJ$96,27))</f>
        <v>54150</v>
      </c>
      <c r="H197">
        <f>IF(ISBLANK($B197),"",VLOOKUP($B197,ILData!$A$2:$AJ$96,28))</f>
        <v>60150</v>
      </c>
      <c r="I197">
        <f>IF(ISBLANK($B197),"",VLOOKUP($B197,ILData!$A$2:$AJ$96,29))</f>
        <v>65000</v>
      </c>
      <c r="J197">
        <f>IF(ISBLANK($B197),"",VLOOKUP($B197,ILData!$A$2:$AJ$96,30))</f>
        <v>69800</v>
      </c>
      <c r="K197">
        <f>IF(ISBLANK($B197),"",VLOOKUP($B197,ILData!$A$2:$AJ$96,31))</f>
        <v>74600</v>
      </c>
      <c r="L197">
        <f>IF(ISBLANK($B197),"",VLOOKUP($B197,ILData!$A$2:$AJ$96,32))</f>
        <v>79400</v>
      </c>
    </row>
    <row r="198" spans="1:12" x14ac:dyDescent="0.3">
      <c r="A198" s="74" t="s">
        <v>682</v>
      </c>
      <c r="B198" t="s">
        <v>31</v>
      </c>
      <c r="C198" s="79">
        <f>INDEX('Ability to Pay'!$C$2:$C$441,MATCH(A198,'Ability to Pay'!$A$2:$A$441,0))</f>
        <v>0.05</v>
      </c>
      <c r="D198" s="77">
        <f>INDEX('Unemployment Rates'!$B$2:$B$96,MATCH(B198,'Unemployment Rates'!$A$2:$A$96,0))</f>
        <v>3.6999999999999998E-2</v>
      </c>
      <c r="E198">
        <f>IF(ISBLANK($B198),"",VLOOKUP($B198,ILData!$A$2:$AJ$96,25))</f>
        <v>41950</v>
      </c>
      <c r="F198">
        <f>IF(ISBLANK($B198),"",VLOOKUP($B198,ILData!$A$2:$AJ$96,26))</f>
        <v>47950</v>
      </c>
      <c r="G198">
        <f>IF(ISBLANK($B198),"",VLOOKUP($B198,ILData!$A$2:$AJ$96,27))</f>
        <v>53950</v>
      </c>
      <c r="H198">
        <f>IF(ISBLANK($B198),"",VLOOKUP($B198,ILData!$A$2:$AJ$96,28))</f>
        <v>59900</v>
      </c>
      <c r="I198">
        <f>IF(ISBLANK($B198),"",VLOOKUP($B198,ILData!$A$2:$AJ$96,29))</f>
        <v>64700</v>
      </c>
      <c r="J198">
        <f>IF(ISBLANK($B198),"",VLOOKUP($B198,ILData!$A$2:$AJ$96,30))</f>
        <v>69500</v>
      </c>
      <c r="K198">
        <f>IF(ISBLANK($B198),"",VLOOKUP($B198,ILData!$A$2:$AJ$96,31))</f>
        <v>74300</v>
      </c>
      <c r="L198">
        <f>IF(ISBLANK($B198),"",VLOOKUP($B198,ILData!$A$2:$AJ$96,32))</f>
        <v>79100</v>
      </c>
    </row>
    <row r="199" spans="1:12" x14ac:dyDescent="0.3">
      <c r="A199" s="74" t="s">
        <v>821</v>
      </c>
      <c r="B199" t="s">
        <v>64</v>
      </c>
      <c r="C199" s="79">
        <f>INDEX('Ability to Pay'!$C$2:$C$441,MATCH(A199,'Ability to Pay'!$A$2:$A$441,0))</f>
        <v>0.14000000000000001</v>
      </c>
      <c r="D199" s="77">
        <f>INDEX('Unemployment Rates'!$B$2:$B$96,MATCH(B199,'Unemployment Rates'!$A$2:$A$96,0))</f>
        <v>3.5000000000000003E-2</v>
      </c>
      <c r="E199">
        <f>IF(ISBLANK($B199),"",VLOOKUP($B199,ILData!$A$2:$AJ$96,25))</f>
        <v>53500</v>
      </c>
      <c r="F199">
        <f>IF(ISBLANK($B199),"",VLOOKUP($B199,ILData!$A$2:$AJ$96,26))</f>
        <v>61150</v>
      </c>
      <c r="G199">
        <f>IF(ISBLANK($B199),"",VLOOKUP($B199,ILData!$A$2:$AJ$96,27))</f>
        <v>68800</v>
      </c>
      <c r="H199">
        <f>IF(ISBLANK($B199),"",VLOOKUP($B199,ILData!$A$2:$AJ$96,28))</f>
        <v>76400</v>
      </c>
      <c r="I199">
        <f>IF(ISBLANK($B199),"",VLOOKUP($B199,ILData!$A$2:$AJ$96,29))</f>
        <v>82550</v>
      </c>
      <c r="J199">
        <f>IF(ISBLANK($B199),"",VLOOKUP($B199,ILData!$A$2:$AJ$96,30))</f>
        <v>88650</v>
      </c>
      <c r="K199">
        <f>IF(ISBLANK($B199),"",VLOOKUP($B199,ILData!$A$2:$AJ$96,31))</f>
        <v>94750</v>
      </c>
      <c r="L199">
        <f>IF(ISBLANK($B199),"",VLOOKUP($B199,ILData!$A$2:$AJ$96,32))</f>
        <v>100850</v>
      </c>
    </row>
    <row r="200" spans="1:12" x14ac:dyDescent="0.3">
      <c r="A200" s="74" t="s">
        <v>784</v>
      </c>
      <c r="B200" t="s">
        <v>51</v>
      </c>
      <c r="C200" s="79">
        <f>INDEX('Ability to Pay'!$C$2:$C$441,MATCH(A200,'Ability to Pay'!$A$2:$A$441,0))</f>
        <v>0.15000000000000002</v>
      </c>
      <c r="D200" s="77">
        <f>INDEX('Unemployment Rates'!$B$2:$B$96,MATCH(B200,'Unemployment Rates'!$A$2:$A$96,0))</f>
        <v>3.5999999999999997E-2</v>
      </c>
      <c r="E200">
        <f>IF(ISBLANK($B200),"",VLOOKUP($B200,ILData!$A$2:$AJ$96,25))</f>
        <v>42350</v>
      </c>
      <c r="F200">
        <f>IF(ISBLANK($B200),"",VLOOKUP($B200,ILData!$A$2:$AJ$96,26))</f>
        <v>48400</v>
      </c>
      <c r="G200">
        <f>IF(ISBLANK($B200),"",VLOOKUP($B200,ILData!$A$2:$AJ$96,27))</f>
        <v>54450</v>
      </c>
      <c r="H200">
        <f>IF(ISBLANK($B200),"",VLOOKUP($B200,ILData!$A$2:$AJ$96,28))</f>
        <v>60500</v>
      </c>
      <c r="I200">
        <f>IF(ISBLANK($B200),"",VLOOKUP($B200,ILData!$A$2:$AJ$96,29))</f>
        <v>65350</v>
      </c>
      <c r="J200">
        <f>IF(ISBLANK($B200),"",VLOOKUP($B200,ILData!$A$2:$AJ$96,30))</f>
        <v>70200</v>
      </c>
      <c r="K200">
        <f>IF(ISBLANK($B200),"",VLOOKUP($B200,ILData!$A$2:$AJ$96,31))</f>
        <v>75050</v>
      </c>
      <c r="L200">
        <f>IF(ISBLANK($B200),"",VLOOKUP($B200,ILData!$A$2:$AJ$96,32))</f>
        <v>79900</v>
      </c>
    </row>
    <row r="201" spans="1:12" x14ac:dyDescent="0.3">
      <c r="A201" s="74" t="s">
        <v>781</v>
      </c>
      <c r="B201" t="s">
        <v>51</v>
      </c>
      <c r="C201" s="79">
        <f>INDEX('Ability to Pay'!$C$2:$C$441,MATCH(A201,'Ability to Pay'!$A$2:$A$441,0))</f>
        <v>0.19</v>
      </c>
      <c r="D201" s="77">
        <f>INDEX('Unemployment Rates'!$B$2:$B$96,MATCH(B201,'Unemployment Rates'!$A$2:$A$96,0))</f>
        <v>3.5999999999999997E-2</v>
      </c>
      <c r="E201">
        <f>IF(ISBLANK($B201),"",VLOOKUP($B201,ILData!$A$2:$AJ$96,25))</f>
        <v>42350</v>
      </c>
      <c r="F201">
        <f>IF(ISBLANK($B201),"",VLOOKUP($B201,ILData!$A$2:$AJ$96,26))</f>
        <v>48400</v>
      </c>
      <c r="G201">
        <f>IF(ISBLANK($B201),"",VLOOKUP($B201,ILData!$A$2:$AJ$96,27))</f>
        <v>54450</v>
      </c>
      <c r="H201">
        <f>IF(ISBLANK($B201),"",VLOOKUP($B201,ILData!$A$2:$AJ$96,28))</f>
        <v>60500</v>
      </c>
      <c r="I201">
        <f>IF(ISBLANK($B201),"",VLOOKUP($B201,ILData!$A$2:$AJ$96,29))</f>
        <v>65350</v>
      </c>
      <c r="J201">
        <f>IF(ISBLANK($B201),"",VLOOKUP($B201,ILData!$A$2:$AJ$96,30))</f>
        <v>70200</v>
      </c>
      <c r="K201">
        <f>IF(ISBLANK($B201),"",VLOOKUP($B201,ILData!$A$2:$AJ$96,31))</f>
        <v>75050</v>
      </c>
      <c r="L201">
        <f>IF(ISBLANK($B201),"",VLOOKUP($B201,ILData!$A$2:$AJ$96,32))</f>
        <v>79900</v>
      </c>
    </row>
    <row r="202" spans="1:12" x14ac:dyDescent="0.3">
      <c r="A202" s="74" t="s">
        <v>595</v>
      </c>
      <c r="B202" t="s">
        <v>13</v>
      </c>
      <c r="C202" s="79">
        <f>INDEX('Ability to Pay'!$C$2:$C$441,MATCH(A202,'Ability to Pay'!$A$2:$A$441,0))</f>
        <v>6.9999999999999993E-2</v>
      </c>
      <c r="D202" s="77">
        <f>INDEX('Unemployment Rates'!$B$2:$B$96,MATCH(B202,'Unemployment Rates'!$A$2:$A$96,0))</f>
        <v>0.04</v>
      </c>
      <c r="E202">
        <f>IF(ISBLANK($B202),"",VLOOKUP($B202,ILData!$A$2:$AJ$96,25))</f>
        <v>41950</v>
      </c>
      <c r="F202">
        <f>IF(ISBLANK($B202),"",VLOOKUP($B202,ILData!$A$2:$AJ$96,26))</f>
        <v>47950</v>
      </c>
      <c r="G202">
        <f>IF(ISBLANK($B202),"",VLOOKUP($B202,ILData!$A$2:$AJ$96,27))</f>
        <v>53950</v>
      </c>
      <c r="H202">
        <f>IF(ISBLANK($B202),"",VLOOKUP($B202,ILData!$A$2:$AJ$96,28))</f>
        <v>59900</v>
      </c>
      <c r="I202">
        <f>IF(ISBLANK($B202),"",VLOOKUP($B202,ILData!$A$2:$AJ$96,29))</f>
        <v>64700</v>
      </c>
      <c r="J202">
        <f>IF(ISBLANK($B202),"",VLOOKUP($B202,ILData!$A$2:$AJ$96,30))</f>
        <v>69500</v>
      </c>
      <c r="K202">
        <f>IF(ISBLANK($B202),"",VLOOKUP($B202,ILData!$A$2:$AJ$96,31))</f>
        <v>74300</v>
      </c>
      <c r="L202">
        <f>IF(ISBLANK($B202),"",VLOOKUP($B202,ILData!$A$2:$AJ$96,32))</f>
        <v>79100</v>
      </c>
    </row>
    <row r="203" spans="1:12" x14ac:dyDescent="0.3">
      <c r="A203" s="74" t="s">
        <v>979</v>
      </c>
      <c r="B203" t="s">
        <v>96</v>
      </c>
      <c r="C203" s="79">
        <f>INDEX('Ability to Pay'!$C$2:$C$441,MATCH(A203,'Ability to Pay'!$A$2:$A$441,0))</f>
        <v>0.16999999999999998</v>
      </c>
      <c r="D203" s="77">
        <f>INDEX('Unemployment Rates'!$B$2:$B$96,MATCH(B203,'Unemployment Rates'!$A$2:$A$96,0))</f>
        <v>3.3000000000000002E-2</v>
      </c>
      <c r="E203">
        <f>IF(ISBLANK($B203),"",VLOOKUP($B203,ILData!$A$2:$AJ$96,25))</f>
        <v>47500</v>
      </c>
      <c r="F203">
        <f>IF(ISBLANK($B203),"",VLOOKUP($B203,ILData!$A$2:$AJ$96,26))</f>
        <v>54300</v>
      </c>
      <c r="G203">
        <f>IF(ISBLANK($B203),"",VLOOKUP($B203,ILData!$A$2:$AJ$96,27))</f>
        <v>61100</v>
      </c>
      <c r="H203">
        <f>IF(ISBLANK($B203),"",VLOOKUP($B203,ILData!$A$2:$AJ$96,28))</f>
        <v>67850</v>
      </c>
      <c r="I203">
        <f>IF(ISBLANK($B203),"",VLOOKUP($B203,ILData!$A$2:$AJ$96,29))</f>
        <v>73300</v>
      </c>
      <c r="J203">
        <f>IF(ISBLANK($B203),"",VLOOKUP($B203,ILData!$A$2:$AJ$96,30))</f>
        <v>78750</v>
      </c>
      <c r="K203">
        <f>IF(ISBLANK($B203),"",VLOOKUP($B203,ILData!$A$2:$AJ$96,31))</f>
        <v>84150</v>
      </c>
      <c r="L203">
        <f>IF(ISBLANK($B203),"",VLOOKUP($B203,ILData!$A$2:$AJ$96,32))</f>
        <v>89600</v>
      </c>
    </row>
    <row r="204" spans="1:12" x14ac:dyDescent="0.3">
      <c r="A204" s="74" t="s">
        <v>787</v>
      </c>
      <c r="B204" t="s">
        <v>52</v>
      </c>
      <c r="C204" s="79">
        <f>INDEX('Ability to Pay'!$C$2:$C$441,MATCH(A204,'Ability to Pay'!$A$2:$A$441,0))</f>
        <v>0.12000000000000001</v>
      </c>
      <c r="D204" s="77">
        <f>INDEX('Unemployment Rates'!$B$2:$B$96,MATCH(B204,'Unemployment Rates'!$A$2:$A$96,0))</f>
        <v>3.6999999999999998E-2</v>
      </c>
      <c r="E204">
        <f>IF(ISBLANK($B204),"",VLOOKUP($B204,ILData!$A$2:$AJ$96,25))</f>
        <v>41950</v>
      </c>
      <c r="F204">
        <f>IF(ISBLANK($B204),"",VLOOKUP($B204,ILData!$A$2:$AJ$96,26))</f>
        <v>47950</v>
      </c>
      <c r="G204">
        <f>IF(ISBLANK($B204),"",VLOOKUP($B204,ILData!$A$2:$AJ$96,27))</f>
        <v>53950</v>
      </c>
      <c r="H204">
        <f>IF(ISBLANK($B204),"",VLOOKUP($B204,ILData!$A$2:$AJ$96,28))</f>
        <v>59900</v>
      </c>
      <c r="I204">
        <f>IF(ISBLANK($B204),"",VLOOKUP($B204,ILData!$A$2:$AJ$96,29))</f>
        <v>64700</v>
      </c>
      <c r="J204">
        <f>IF(ISBLANK($B204),"",VLOOKUP($B204,ILData!$A$2:$AJ$96,30))</f>
        <v>69500</v>
      </c>
      <c r="K204">
        <f>IF(ISBLANK($B204),"",VLOOKUP($B204,ILData!$A$2:$AJ$96,31))</f>
        <v>74300</v>
      </c>
      <c r="L204">
        <f>IF(ISBLANK($B204),"",VLOOKUP($B204,ILData!$A$2:$AJ$96,32))</f>
        <v>79100</v>
      </c>
    </row>
    <row r="205" spans="1:12" x14ac:dyDescent="0.3">
      <c r="A205" s="74" t="s">
        <v>980</v>
      </c>
      <c r="B205" t="s">
        <v>96</v>
      </c>
      <c r="C205" s="79">
        <f>INDEX('Ability to Pay'!$C$2:$C$441,MATCH(A205,'Ability to Pay'!$A$2:$A$441,0))</f>
        <v>0.19</v>
      </c>
      <c r="D205" s="77">
        <f>INDEX('Unemployment Rates'!$B$2:$B$96,MATCH(B205,'Unemployment Rates'!$A$2:$A$96,0))</f>
        <v>3.3000000000000002E-2</v>
      </c>
      <c r="E205">
        <f>IF(ISBLANK($B205),"",VLOOKUP($B205,ILData!$A$2:$AJ$96,25))</f>
        <v>47500</v>
      </c>
      <c r="F205">
        <f>IF(ISBLANK($B205),"",VLOOKUP($B205,ILData!$A$2:$AJ$96,26))</f>
        <v>54300</v>
      </c>
      <c r="G205">
        <f>IF(ISBLANK($B205),"",VLOOKUP($B205,ILData!$A$2:$AJ$96,27))</f>
        <v>61100</v>
      </c>
      <c r="H205">
        <f>IF(ISBLANK($B205),"",VLOOKUP($B205,ILData!$A$2:$AJ$96,28))</f>
        <v>67850</v>
      </c>
      <c r="I205">
        <f>IF(ISBLANK($B205),"",VLOOKUP($B205,ILData!$A$2:$AJ$96,29))</f>
        <v>73300</v>
      </c>
      <c r="J205">
        <f>IF(ISBLANK($B205),"",VLOOKUP($B205,ILData!$A$2:$AJ$96,30))</f>
        <v>78750</v>
      </c>
      <c r="K205">
        <f>IF(ISBLANK($B205),"",VLOOKUP($B205,ILData!$A$2:$AJ$96,31))</f>
        <v>84150</v>
      </c>
      <c r="L205">
        <f>IF(ISBLANK($B205),"",VLOOKUP($B205,ILData!$A$2:$AJ$96,32))</f>
        <v>89600</v>
      </c>
    </row>
    <row r="206" spans="1:12" x14ac:dyDescent="0.3">
      <c r="A206" s="74" t="s">
        <v>694</v>
      </c>
      <c r="B206" t="s">
        <v>33</v>
      </c>
      <c r="C206" s="79">
        <f>INDEX('Ability to Pay'!$C$2:$C$441,MATCH(A206,'Ability to Pay'!$A$2:$A$441,0))</f>
        <v>9.0000000000000011E-2</v>
      </c>
      <c r="D206" s="77">
        <f>INDEX('Unemployment Rates'!$B$2:$B$96,MATCH(B206,'Unemployment Rates'!$A$2:$A$96,0))</f>
        <v>3.5999999999999997E-2</v>
      </c>
      <c r="E206">
        <f>IF(ISBLANK($B206),"",VLOOKUP($B206,ILData!$A$2:$AJ$96,25))</f>
        <v>43150</v>
      </c>
      <c r="F206">
        <f>IF(ISBLANK($B206),"",VLOOKUP($B206,ILData!$A$2:$AJ$96,26))</f>
        <v>49300</v>
      </c>
      <c r="G206">
        <f>IF(ISBLANK($B206),"",VLOOKUP($B206,ILData!$A$2:$AJ$96,27))</f>
        <v>55450</v>
      </c>
      <c r="H206">
        <f>IF(ISBLANK($B206),"",VLOOKUP($B206,ILData!$A$2:$AJ$96,28))</f>
        <v>61600</v>
      </c>
      <c r="I206">
        <f>IF(ISBLANK($B206),"",VLOOKUP($B206,ILData!$A$2:$AJ$96,29))</f>
        <v>66550</v>
      </c>
      <c r="J206">
        <f>IF(ISBLANK($B206),"",VLOOKUP($B206,ILData!$A$2:$AJ$96,30))</f>
        <v>71500</v>
      </c>
      <c r="K206">
        <f>IF(ISBLANK($B206),"",VLOOKUP($B206,ILData!$A$2:$AJ$96,31))</f>
        <v>76400</v>
      </c>
      <c r="L206">
        <f>IF(ISBLANK($B206),"",VLOOKUP($B206,ILData!$A$2:$AJ$96,32))</f>
        <v>81350</v>
      </c>
    </row>
    <row r="207" spans="1:12" x14ac:dyDescent="0.3">
      <c r="A207" s="74" t="s">
        <v>822</v>
      </c>
      <c r="B207" t="s">
        <v>64</v>
      </c>
      <c r="C207" s="79">
        <f>INDEX('Ability to Pay'!$C$2:$C$441,MATCH(A207,'Ability to Pay'!$A$2:$A$441,0))</f>
        <v>0.15999999999999998</v>
      </c>
      <c r="D207" s="77">
        <f>INDEX('Unemployment Rates'!$B$2:$B$96,MATCH(B207,'Unemployment Rates'!$A$2:$A$96,0))</f>
        <v>3.5000000000000003E-2</v>
      </c>
      <c r="E207">
        <f>IF(ISBLANK($B207),"",VLOOKUP($B207,ILData!$A$2:$AJ$96,25))</f>
        <v>53500</v>
      </c>
      <c r="F207">
        <f>IF(ISBLANK($B207),"",VLOOKUP($B207,ILData!$A$2:$AJ$96,26))</f>
        <v>61150</v>
      </c>
      <c r="G207">
        <f>IF(ISBLANK($B207),"",VLOOKUP($B207,ILData!$A$2:$AJ$96,27))</f>
        <v>68800</v>
      </c>
      <c r="H207">
        <f>IF(ISBLANK($B207),"",VLOOKUP($B207,ILData!$A$2:$AJ$96,28))</f>
        <v>76400</v>
      </c>
      <c r="I207">
        <f>IF(ISBLANK($B207),"",VLOOKUP($B207,ILData!$A$2:$AJ$96,29))</f>
        <v>82550</v>
      </c>
      <c r="J207">
        <f>IF(ISBLANK($B207),"",VLOOKUP($B207,ILData!$A$2:$AJ$96,30))</f>
        <v>88650</v>
      </c>
      <c r="K207">
        <f>IF(ISBLANK($B207),"",VLOOKUP($B207,ILData!$A$2:$AJ$96,31))</f>
        <v>94750</v>
      </c>
      <c r="L207">
        <f>IF(ISBLANK($B207),"",VLOOKUP($B207,ILData!$A$2:$AJ$96,32))</f>
        <v>100850</v>
      </c>
    </row>
    <row r="208" spans="1:12" x14ac:dyDescent="0.3">
      <c r="A208" s="74" t="s">
        <v>945</v>
      </c>
      <c r="B208" t="s">
        <v>88</v>
      </c>
      <c r="C208" s="79">
        <f>INDEX('Ability to Pay'!$C$2:$C$441,MATCH(A208,'Ability to Pay'!$A$2:$A$441,0))</f>
        <v>0.13</v>
      </c>
      <c r="D208" s="77">
        <f>INDEX('Unemployment Rates'!$B$2:$B$96,MATCH(B208,'Unemployment Rates'!$A$2:$A$96,0))</f>
        <v>3.5000000000000003E-2</v>
      </c>
      <c r="E208">
        <f>IF(ISBLANK($B208),"",VLOOKUP($B208,ILData!$A$2:$AJ$96,25))</f>
        <v>42950</v>
      </c>
      <c r="F208">
        <f>IF(ISBLANK($B208),"",VLOOKUP($B208,ILData!$A$2:$AJ$96,26))</f>
        <v>49100</v>
      </c>
      <c r="G208">
        <f>IF(ISBLANK($B208),"",VLOOKUP($B208,ILData!$A$2:$AJ$96,27))</f>
        <v>55250</v>
      </c>
      <c r="H208">
        <f>IF(ISBLANK($B208),"",VLOOKUP($B208,ILData!$A$2:$AJ$96,28))</f>
        <v>61350</v>
      </c>
      <c r="I208">
        <f>IF(ISBLANK($B208),"",VLOOKUP($B208,ILData!$A$2:$AJ$96,29))</f>
        <v>66300</v>
      </c>
      <c r="J208">
        <f>IF(ISBLANK($B208),"",VLOOKUP($B208,ILData!$A$2:$AJ$96,30))</f>
        <v>71200</v>
      </c>
      <c r="K208">
        <f>IF(ISBLANK($B208),"",VLOOKUP($B208,ILData!$A$2:$AJ$96,31))</f>
        <v>76100</v>
      </c>
      <c r="L208">
        <f>IF(ISBLANK($B208),"",VLOOKUP($B208,ILData!$A$2:$AJ$96,32))</f>
        <v>81000</v>
      </c>
    </row>
    <row r="209" spans="1:12" x14ac:dyDescent="0.3">
      <c r="A209" s="74" t="s">
        <v>899</v>
      </c>
      <c r="B209" t="s">
        <v>79</v>
      </c>
      <c r="C209" s="79">
        <f>INDEX('Ability to Pay'!$C$2:$C$441,MATCH(A209,'Ability to Pay'!$A$2:$A$441,0))</f>
        <v>0.18</v>
      </c>
      <c r="D209" s="77">
        <f>INDEX('Unemployment Rates'!$B$2:$B$96,MATCH(B209,'Unemployment Rates'!$A$2:$A$96,0))</f>
        <v>3.6999999999999998E-2</v>
      </c>
      <c r="E209">
        <f>IF(ISBLANK($B209),"",VLOOKUP($B209,ILData!$A$2:$AJ$96,25))</f>
        <v>50900</v>
      </c>
      <c r="F209">
        <f>IF(ISBLANK($B209),"",VLOOKUP($B209,ILData!$A$2:$AJ$96,26))</f>
        <v>58150</v>
      </c>
      <c r="G209">
        <f>IF(ISBLANK($B209),"",VLOOKUP($B209,ILData!$A$2:$AJ$96,27))</f>
        <v>65400</v>
      </c>
      <c r="H209">
        <f>IF(ISBLANK($B209),"",VLOOKUP($B209,ILData!$A$2:$AJ$96,28))</f>
        <v>72650</v>
      </c>
      <c r="I209">
        <f>IF(ISBLANK($B209),"",VLOOKUP($B209,ILData!$A$2:$AJ$96,29))</f>
        <v>78500</v>
      </c>
      <c r="J209">
        <f>IF(ISBLANK($B209),"",VLOOKUP($B209,ILData!$A$2:$AJ$96,30))</f>
        <v>84300</v>
      </c>
      <c r="K209">
        <f>IF(ISBLANK($B209),"",VLOOKUP($B209,ILData!$A$2:$AJ$96,31))</f>
        <v>90100</v>
      </c>
      <c r="L209">
        <f>IF(ISBLANK($B209),"",VLOOKUP($B209,ILData!$A$2:$AJ$96,32))</f>
        <v>95900</v>
      </c>
    </row>
    <row r="210" spans="1:12" x14ac:dyDescent="0.3">
      <c r="A210" s="74" t="s">
        <v>614</v>
      </c>
      <c r="B210" t="s">
        <v>17</v>
      </c>
      <c r="C210" s="79">
        <f>INDEX('Ability to Pay'!$C$2:$C$441,MATCH(A210,'Ability to Pay'!$A$2:$A$441,0))</f>
        <v>0.24</v>
      </c>
      <c r="D210" s="77">
        <f>INDEX('Unemployment Rates'!$B$2:$B$96,MATCH(B210,'Unemployment Rates'!$A$2:$A$96,0))</f>
        <v>2.7E-2</v>
      </c>
      <c r="E210">
        <f>IF(ISBLANK($B210),"",VLOOKUP($B210,ILData!$A$2:$AJ$96,25))</f>
        <v>64300</v>
      </c>
      <c r="F210">
        <f>IF(ISBLANK($B210),"",VLOOKUP($B210,ILData!$A$2:$AJ$96,26))</f>
        <v>73500</v>
      </c>
      <c r="G210">
        <f>IF(ISBLANK($B210),"",VLOOKUP($B210,ILData!$A$2:$AJ$96,27))</f>
        <v>82700</v>
      </c>
      <c r="H210">
        <f>IF(ISBLANK($B210),"",VLOOKUP($B210,ILData!$A$2:$AJ$96,28))</f>
        <v>91850</v>
      </c>
      <c r="I210">
        <f>IF(ISBLANK($B210),"",VLOOKUP($B210,ILData!$A$2:$AJ$96,29))</f>
        <v>99200</v>
      </c>
      <c r="J210">
        <f>IF(ISBLANK($B210),"",VLOOKUP($B210,ILData!$A$2:$AJ$96,30))</f>
        <v>106550</v>
      </c>
      <c r="K210">
        <f>IF(ISBLANK($B210),"",VLOOKUP($B210,ILData!$A$2:$AJ$96,31))</f>
        <v>113900</v>
      </c>
      <c r="L210">
        <f>IF(ISBLANK($B210),"",VLOOKUP($B210,ILData!$A$2:$AJ$96,32))</f>
        <v>121250</v>
      </c>
    </row>
    <row r="211" spans="1:12" x14ac:dyDescent="0.3">
      <c r="A211" s="74" t="s">
        <v>789</v>
      </c>
      <c r="B211" t="s">
        <v>53</v>
      </c>
      <c r="C211" s="79">
        <f>INDEX('Ability to Pay'!$C$2:$C$441,MATCH(A211,'Ability to Pay'!$A$2:$A$441,0))</f>
        <v>0.21000000000000002</v>
      </c>
      <c r="D211" s="77">
        <f>INDEX('Unemployment Rates'!$B$2:$B$96,MATCH(B211,'Unemployment Rates'!$A$2:$A$96,0))</f>
        <v>2.9000000000000001E-2</v>
      </c>
      <c r="E211">
        <f>IF(ISBLANK($B211),"",VLOOKUP($B211,ILData!$A$2:$AJ$96,25))</f>
        <v>55650</v>
      </c>
      <c r="F211">
        <f>IF(ISBLANK($B211),"",VLOOKUP($B211,ILData!$A$2:$AJ$96,26))</f>
        <v>63600</v>
      </c>
      <c r="G211">
        <f>IF(ISBLANK($B211),"",VLOOKUP($B211,ILData!$A$2:$AJ$96,27))</f>
        <v>71550</v>
      </c>
      <c r="H211">
        <f>IF(ISBLANK($B211),"",VLOOKUP($B211,ILData!$A$2:$AJ$96,28))</f>
        <v>79500</v>
      </c>
      <c r="I211">
        <f>IF(ISBLANK($B211),"",VLOOKUP($B211,ILData!$A$2:$AJ$96,29))</f>
        <v>85900</v>
      </c>
      <c r="J211">
        <f>IF(ISBLANK($B211),"",VLOOKUP($B211,ILData!$A$2:$AJ$96,30))</f>
        <v>92250</v>
      </c>
      <c r="K211">
        <f>IF(ISBLANK($B211),"",VLOOKUP($B211,ILData!$A$2:$AJ$96,31))</f>
        <v>98600</v>
      </c>
      <c r="L211">
        <f>IF(ISBLANK($B211),"",VLOOKUP($B211,ILData!$A$2:$AJ$96,32))</f>
        <v>104950</v>
      </c>
    </row>
    <row r="212" spans="1:12" x14ac:dyDescent="0.3">
      <c r="A212" s="74" t="s">
        <v>791</v>
      </c>
      <c r="B212" t="s">
        <v>53</v>
      </c>
      <c r="C212" s="79">
        <f>INDEX('Ability to Pay'!$C$2:$C$441,MATCH(A212,'Ability to Pay'!$A$2:$A$441,0))</f>
        <v>0.18</v>
      </c>
      <c r="D212" s="77">
        <f>INDEX('Unemployment Rates'!$B$2:$B$96,MATCH(B212,'Unemployment Rates'!$A$2:$A$96,0))</f>
        <v>2.9000000000000001E-2</v>
      </c>
      <c r="E212">
        <f>IF(ISBLANK($B212),"",VLOOKUP($B212,ILData!$A$2:$AJ$96,25))</f>
        <v>55650</v>
      </c>
      <c r="F212">
        <f>IF(ISBLANK($B212),"",VLOOKUP($B212,ILData!$A$2:$AJ$96,26))</f>
        <v>63600</v>
      </c>
      <c r="G212">
        <f>IF(ISBLANK($B212),"",VLOOKUP($B212,ILData!$A$2:$AJ$96,27))</f>
        <v>71550</v>
      </c>
      <c r="H212">
        <f>IF(ISBLANK($B212),"",VLOOKUP($B212,ILData!$A$2:$AJ$96,28))</f>
        <v>79500</v>
      </c>
      <c r="I212">
        <f>IF(ISBLANK($B212),"",VLOOKUP($B212,ILData!$A$2:$AJ$96,29))</f>
        <v>85900</v>
      </c>
      <c r="J212">
        <f>IF(ISBLANK($B212),"",VLOOKUP($B212,ILData!$A$2:$AJ$96,30))</f>
        <v>92250</v>
      </c>
      <c r="K212">
        <f>IF(ISBLANK($B212),"",VLOOKUP($B212,ILData!$A$2:$AJ$96,31))</f>
        <v>98600</v>
      </c>
      <c r="L212">
        <f>IF(ISBLANK($B212),"",VLOOKUP($B212,ILData!$A$2:$AJ$96,32))</f>
        <v>104950</v>
      </c>
    </row>
    <row r="213" spans="1:12" x14ac:dyDescent="0.3">
      <c r="A213" s="74" t="s">
        <v>596</v>
      </c>
      <c r="B213" t="s">
        <v>13</v>
      </c>
      <c r="C213" s="79">
        <f>INDEX('Ability to Pay'!$C$2:$C$441,MATCH(A213,'Ability to Pay'!$A$2:$A$441,0))</f>
        <v>0.06</v>
      </c>
      <c r="D213" s="77">
        <f>INDEX('Unemployment Rates'!$B$2:$B$96,MATCH(B213,'Unemployment Rates'!$A$2:$A$96,0))</f>
        <v>0.04</v>
      </c>
      <c r="E213">
        <f>IF(ISBLANK($B213),"",VLOOKUP($B213,ILData!$A$2:$AJ$96,25))</f>
        <v>41950</v>
      </c>
      <c r="F213">
        <f>IF(ISBLANK($B213),"",VLOOKUP($B213,ILData!$A$2:$AJ$96,26))</f>
        <v>47950</v>
      </c>
      <c r="G213">
        <f>IF(ISBLANK($B213),"",VLOOKUP($B213,ILData!$A$2:$AJ$96,27))</f>
        <v>53950</v>
      </c>
      <c r="H213">
        <f>IF(ISBLANK($B213),"",VLOOKUP($B213,ILData!$A$2:$AJ$96,28))</f>
        <v>59900</v>
      </c>
      <c r="I213">
        <f>IF(ISBLANK($B213),"",VLOOKUP($B213,ILData!$A$2:$AJ$96,29))</f>
        <v>64700</v>
      </c>
      <c r="J213">
        <f>IF(ISBLANK($B213),"",VLOOKUP($B213,ILData!$A$2:$AJ$96,30))</f>
        <v>69500</v>
      </c>
      <c r="K213">
        <f>IF(ISBLANK($B213),"",VLOOKUP($B213,ILData!$A$2:$AJ$96,31))</f>
        <v>74300</v>
      </c>
      <c r="L213">
        <f>IF(ISBLANK($B213),"",VLOOKUP($B213,ILData!$A$2:$AJ$96,32))</f>
        <v>79100</v>
      </c>
    </row>
    <row r="214" spans="1:12" x14ac:dyDescent="0.3">
      <c r="A214" s="74" t="s">
        <v>673</v>
      </c>
      <c r="B214" t="s">
        <v>30</v>
      </c>
      <c r="C214" s="79">
        <f>INDEX('Ability to Pay'!$C$2:$C$441,MATCH(A214,'Ability to Pay'!$A$2:$A$441,0))</f>
        <v>0.15999999999999998</v>
      </c>
      <c r="D214" s="77">
        <f>INDEX('Unemployment Rates'!$B$2:$B$96,MATCH(B214,'Unemployment Rates'!$A$2:$A$96,0))</f>
        <v>3.5999999999999997E-2</v>
      </c>
      <c r="E214">
        <f>IF(ISBLANK($B214),"",VLOOKUP($B214,ILData!$A$2:$AJ$96,25))</f>
        <v>51050</v>
      </c>
      <c r="F214">
        <f>IF(ISBLANK($B214),"",VLOOKUP($B214,ILData!$A$2:$AJ$96,26))</f>
        <v>58350</v>
      </c>
      <c r="G214">
        <f>IF(ISBLANK($B214),"",VLOOKUP($B214,ILData!$A$2:$AJ$96,27))</f>
        <v>65650</v>
      </c>
      <c r="H214">
        <f>IF(ISBLANK($B214),"",VLOOKUP($B214,ILData!$A$2:$AJ$96,28))</f>
        <v>72900</v>
      </c>
      <c r="I214">
        <f>IF(ISBLANK($B214),"",VLOOKUP($B214,ILData!$A$2:$AJ$96,29))</f>
        <v>78750</v>
      </c>
      <c r="J214">
        <f>IF(ISBLANK($B214),"",VLOOKUP($B214,ILData!$A$2:$AJ$96,30))</f>
        <v>84600</v>
      </c>
      <c r="K214">
        <f>IF(ISBLANK($B214),"",VLOOKUP($B214,ILData!$A$2:$AJ$96,31))</f>
        <v>90400</v>
      </c>
      <c r="L214">
        <f>IF(ISBLANK($B214),"",VLOOKUP($B214,ILData!$A$2:$AJ$96,32))</f>
        <v>96250</v>
      </c>
    </row>
    <row r="215" spans="1:12" x14ac:dyDescent="0.3">
      <c r="A215" s="74" t="s">
        <v>913</v>
      </c>
      <c r="B215" t="s">
        <v>81</v>
      </c>
      <c r="C215" s="79">
        <f>INDEX('Ability to Pay'!$C$2:$C$441,MATCH(A215,'Ability to Pay'!$A$2:$A$441,0))</f>
        <v>0.22000000000000003</v>
      </c>
      <c r="D215" s="77">
        <f>INDEX('Unemployment Rates'!$B$2:$B$96,MATCH(B215,'Unemployment Rates'!$A$2:$A$96,0))</f>
        <v>2.7E-2</v>
      </c>
      <c r="E215">
        <f>IF(ISBLANK($B215),"",VLOOKUP($B215,ILData!$A$2:$AJ$96,25))</f>
        <v>64300</v>
      </c>
      <c r="F215">
        <f>IF(ISBLANK($B215),"",VLOOKUP($B215,ILData!$A$2:$AJ$96,26))</f>
        <v>73500</v>
      </c>
      <c r="G215">
        <f>IF(ISBLANK($B215),"",VLOOKUP($B215,ILData!$A$2:$AJ$96,27))</f>
        <v>82700</v>
      </c>
      <c r="H215">
        <f>IF(ISBLANK($B215),"",VLOOKUP($B215,ILData!$A$2:$AJ$96,28))</f>
        <v>91850</v>
      </c>
      <c r="I215">
        <f>IF(ISBLANK($B215),"",VLOOKUP($B215,ILData!$A$2:$AJ$96,29))</f>
        <v>99200</v>
      </c>
      <c r="J215">
        <f>IF(ISBLANK($B215),"",VLOOKUP($B215,ILData!$A$2:$AJ$96,30))</f>
        <v>106550</v>
      </c>
      <c r="K215">
        <f>IF(ISBLANK($B215),"",VLOOKUP($B215,ILData!$A$2:$AJ$96,31))</f>
        <v>113900</v>
      </c>
      <c r="L215">
        <f>IF(ISBLANK($B215),"",VLOOKUP($B215,ILData!$A$2:$AJ$96,32))</f>
        <v>121250</v>
      </c>
    </row>
    <row r="216" spans="1:12" x14ac:dyDescent="0.3">
      <c r="A216" s="74" t="s">
        <v>814</v>
      </c>
      <c r="B216" t="s">
        <v>62</v>
      </c>
      <c r="C216" s="79">
        <f>INDEX('Ability to Pay'!$C$2:$C$441,MATCH(A216,'Ability to Pay'!$A$2:$A$441,0))</f>
        <v>0.19</v>
      </c>
      <c r="D216" s="77">
        <f>INDEX('Unemployment Rates'!$B$2:$B$96,MATCH(B216,'Unemployment Rates'!$A$2:$A$96,0))</f>
        <v>3.6999999999999998E-2</v>
      </c>
      <c r="E216">
        <f>IF(ISBLANK($B216),"",VLOOKUP($B216,ILData!$A$2:$AJ$96,25))</f>
        <v>43500</v>
      </c>
      <c r="F216">
        <f>IF(ISBLANK($B216),"",VLOOKUP($B216,ILData!$A$2:$AJ$96,26))</f>
        <v>49700</v>
      </c>
      <c r="G216">
        <f>IF(ISBLANK($B216),"",VLOOKUP($B216,ILData!$A$2:$AJ$96,27))</f>
        <v>55900</v>
      </c>
      <c r="H216">
        <f>IF(ISBLANK($B216),"",VLOOKUP($B216,ILData!$A$2:$AJ$96,28))</f>
        <v>62100</v>
      </c>
      <c r="I216">
        <f>IF(ISBLANK($B216),"",VLOOKUP($B216,ILData!$A$2:$AJ$96,29))</f>
        <v>67100</v>
      </c>
      <c r="J216">
        <f>IF(ISBLANK($B216),"",VLOOKUP($B216,ILData!$A$2:$AJ$96,30))</f>
        <v>72050</v>
      </c>
      <c r="K216">
        <f>IF(ISBLANK($B216),"",VLOOKUP($B216,ILData!$A$2:$AJ$96,31))</f>
        <v>77050</v>
      </c>
      <c r="L216">
        <f>IF(ISBLANK($B216),"",VLOOKUP($B216,ILData!$A$2:$AJ$96,32))</f>
        <v>82000</v>
      </c>
    </row>
    <row r="217" spans="1:12" x14ac:dyDescent="0.3">
      <c r="A217" s="74" t="s">
        <v>792</v>
      </c>
      <c r="B217" t="s">
        <v>54</v>
      </c>
      <c r="C217" s="79">
        <f>INDEX('Ability to Pay'!$C$2:$C$441,MATCH(A217,'Ability to Pay'!$A$2:$A$441,0))</f>
        <v>0.05</v>
      </c>
      <c r="D217" s="77">
        <f>INDEX('Unemployment Rates'!$B$2:$B$96,MATCH(B217,'Unemployment Rates'!$A$2:$A$96,0))</f>
        <v>4.5999999999999999E-2</v>
      </c>
      <c r="E217">
        <f>IF(ISBLANK($B217),"",VLOOKUP($B217,ILData!$A$2:$AJ$96,25))</f>
        <v>41950</v>
      </c>
      <c r="F217">
        <f>IF(ISBLANK($B217),"",VLOOKUP($B217,ILData!$A$2:$AJ$96,26))</f>
        <v>47950</v>
      </c>
      <c r="G217">
        <f>IF(ISBLANK($B217),"",VLOOKUP($B217,ILData!$A$2:$AJ$96,27))</f>
        <v>53950</v>
      </c>
      <c r="H217">
        <f>IF(ISBLANK($B217),"",VLOOKUP($B217,ILData!$A$2:$AJ$96,28))</f>
        <v>59900</v>
      </c>
      <c r="I217">
        <f>IF(ISBLANK($B217),"",VLOOKUP($B217,ILData!$A$2:$AJ$96,29))</f>
        <v>64700</v>
      </c>
      <c r="J217">
        <f>IF(ISBLANK($B217),"",VLOOKUP($B217,ILData!$A$2:$AJ$96,30))</f>
        <v>69500</v>
      </c>
      <c r="K217">
        <f>IF(ISBLANK($B217),"",VLOOKUP($B217,ILData!$A$2:$AJ$96,31))</f>
        <v>74300</v>
      </c>
      <c r="L217">
        <f>IF(ISBLANK($B217),"",VLOOKUP($B217,ILData!$A$2:$AJ$96,32))</f>
        <v>79100</v>
      </c>
    </row>
    <row r="218" spans="1:12" x14ac:dyDescent="0.3">
      <c r="A218" s="74" t="s">
        <v>932</v>
      </c>
      <c r="B218" t="s">
        <v>85</v>
      </c>
      <c r="C218" s="79">
        <f>INDEX('Ability to Pay'!$C$2:$C$441,MATCH(A218,'Ability to Pay'!$A$2:$A$441,0))</f>
        <v>0.21000000000000002</v>
      </c>
      <c r="D218" s="77">
        <f>INDEX('Unemployment Rates'!$B$2:$B$96,MATCH(B218,'Unemployment Rates'!$A$2:$A$96,0))</f>
        <v>4.3999999999999997E-2</v>
      </c>
      <c r="E218">
        <f>IF(ISBLANK($B218),"",VLOOKUP($B218,ILData!$A$2:$AJ$96,25))</f>
        <v>51050</v>
      </c>
      <c r="F218">
        <f>IF(ISBLANK($B218),"",VLOOKUP($B218,ILData!$A$2:$AJ$96,26))</f>
        <v>58350</v>
      </c>
      <c r="G218">
        <f>IF(ISBLANK($B218),"",VLOOKUP($B218,ILData!$A$2:$AJ$96,27))</f>
        <v>65650</v>
      </c>
      <c r="H218">
        <f>IF(ISBLANK($B218),"",VLOOKUP($B218,ILData!$A$2:$AJ$96,28))</f>
        <v>72900</v>
      </c>
      <c r="I218">
        <f>IF(ISBLANK($B218),"",VLOOKUP($B218,ILData!$A$2:$AJ$96,29))</f>
        <v>78750</v>
      </c>
      <c r="J218">
        <f>IF(ISBLANK($B218),"",VLOOKUP($B218,ILData!$A$2:$AJ$96,30))</f>
        <v>84600</v>
      </c>
      <c r="K218">
        <f>IF(ISBLANK($B218),"",VLOOKUP($B218,ILData!$A$2:$AJ$96,31))</f>
        <v>90400</v>
      </c>
      <c r="L218">
        <f>IF(ISBLANK($B218),"",VLOOKUP($B218,ILData!$A$2:$AJ$96,32))</f>
        <v>96250</v>
      </c>
    </row>
    <row r="219" spans="1:12" x14ac:dyDescent="0.3">
      <c r="A219" s="74" t="s">
        <v>729</v>
      </c>
      <c r="B219" t="s">
        <v>39</v>
      </c>
      <c r="C219" s="79">
        <f>INDEX('Ability to Pay'!$C$2:$C$441,MATCH(A219,'Ability to Pay'!$A$2:$A$441,0))</f>
        <v>0.22000000000000003</v>
      </c>
      <c r="D219" s="77">
        <f>INDEX('Unemployment Rates'!$B$2:$B$96,MATCH(B219,'Unemployment Rates'!$A$2:$A$96,0))</f>
        <v>3.3000000000000002E-2</v>
      </c>
      <c r="E219">
        <f>IF(ISBLANK($B219),"",VLOOKUP($B219,ILData!$A$2:$AJ$96,25))</f>
        <v>53500</v>
      </c>
      <c r="F219">
        <f>IF(ISBLANK($B219),"",VLOOKUP($B219,ILData!$A$2:$AJ$96,26))</f>
        <v>61150</v>
      </c>
      <c r="G219">
        <f>IF(ISBLANK($B219),"",VLOOKUP($B219,ILData!$A$2:$AJ$96,27))</f>
        <v>68800</v>
      </c>
      <c r="H219">
        <f>IF(ISBLANK($B219),"",VLOOKUP($B219,ILData!$A$2:$AJ$96,28))</f>
        <v>76400</v>
      </c>
      <c r="I219">
        <f>IF(ISBLANK($B219),"",VLOOKUP($B219,ILData!$A$2:$AJ$96,29))</f>
        <v>82550</v>
      </c>
      <c r="J219">
        <f>IF(ISBLANK($B219),"",VLOOKUP($B219,ILData!$A$2:$AJ$96,30))</f>
        <v>88650</v>
      </c>
      <c r="K219">
        <f>IF(ISBLANK($B219),"",VLOOKUP($B219,ILData!$A$2:$AJ$96,31))</f>
        <v>94750</v>
      </c>
      <c r="L219">
        <f>IF(ISBLANK($B219),"",VLOOKUP($B219,ILData!$A$2:$AJ$96,32))</f>
        <v>100850</v>
      </c>
    </row>
    <row r="220" spans="1:12" x14ac:dyDescent="0.3">
      <c r="A220" s="74" t="s">
        <v>795</v>
      </c>
      <c r="B220" t="s">
        <v>55</v>
      </c>
      <c r="C220" s="79">
        <f>INDEX('Ability to Pay'!$C$2:$C$441,MATCH(A220,'Ability to Pay'!$A$2:$A$441,0))</f>
        <v>0.06</v>
      </c>
      <c r="D220" s="77">
        <f>INDEX('Unemployment Rates'!$B$2:$B$96,MATCH(B220,'Unemployment Rates'!$A$2:$A$96,0))</f>
        <v>4.9000000000000002E-2</v>
      </c>
      <c r="E220">
        <f>IF(ISBLANK($B220),"",VLOOKUP($B220,ILData!$A$2:$AJ$96,25))</f>
        <v>41950</v>
      </c>
      <c r="F220">
        <f>IF(ISBLANK($B220),"",VLOOKUP($B220,ILData!$A$2:$AJ$96,26))</f>
        <v>47950</v>
      </c>
      <c r="G220">
        <f>IF(ISBLANK($B220),"",VLOOKUP($B220,ILData!$A$2:$AJ$96,27))</f>
        <v>53950</v>
      </c>
      <c r="H220">
        <f>IF(ISBLANK($B220),"",VLOOKUP($B220,ILData!$A$2:$AJ$96,28))</f>
        <v>59900</v>
      </c>
      <c r="I220">
        <f>IF(ISBLANK($B220),"",VLOOKUP($B220,ILData!$A$2:$AJ$96,29))</f>
        <v>64700</v>
      </c>
      <c r="J220">
        <f>IF(ISBLANK($B220),"",VLOOKUP($B220,ILData!$A$2:$AJ$96,30))</f>
        <v>69500</v>
      </c>
      <c r="K220">
        <f>IF(ISBLANK($B220),"",VLOOKUP($B220,ILData!$A$2:$AJ$96,31))</f>
        <v>74300</v>
      </c>
      <c r="L220">
        <f>IF(ISBLANK($B220),"",VLOOKUP($B220,ILData!$A$2:$AJ$96,32))</f>
        <v>79100</v>
      </c>
    </row>
    <row r="221" spans="1:12" x14ac:dyDescent="0.3">
      <c r="A221" s="74" t="s">
        <v>800</v>
      </c>
      <c r="B221" t="s">
        <v>56</v>
      </c>
      <c r="C221" s="79">
        <f>INDEX('Ability to Pay'!$C$2:$C$441,MATCH(A221,'Ability to Pay'!$A$2:$A$441,0))</f>
        <v>0.14000000000000001</v>
      </c>
      <c r="D221" s="77">
        <f>INDEX('Unemployment Rates'!$B$2:$B$96,MATCH(B221,'Unemployment Rates'!$A$2:$A$96,0))</f>
        <v>3.5999999999999997E-2</v>
      </c>
      <c r="E221">
        <f>IF(ISBLANK($B221),"",VLOOKUP($B221,ILData!$A$2:$AJ$96,25))</f>
        <v>42350</v>
      </c>
      <c r="F221">
        <f>IF(ISBLANK($B221),"",VLOOKUP($B221,ILData!$A$2:$AJ$96,26))</f>
        <v>48400</v>
      </c>
      <c r="G221">
        <f>IF(ISBLANK($B221),"",VLOOKUP($B221,ILData!$A$2:$AJ$96,27))</f>
        <v>54450</v>
      </c>
      <c r="H221">
        <f>IF(ISBLANK($B221),"",VLOOKUP($B221,ILData!$A$2:$AJ$96,28))</f>
        <v>60500</v>
      </c>
      <c r="I221">
        <f>IF(ISBLANK($B221),"",VLOOKUP($B221,ILData!$A$2:$AJ$96,29))</f>
        <v>65350</v>
      </c>
      <c r="J221">
        <f>IF(ISBLANK($B221),"",VLOOKUP($B221,ILData!$A$2:$AJ$96,30))</f>
        <v>70200</v>
      </c>
      <c r="K221">
        <f>IF(ISBLANK($B221),"",VLOOKUP($B221,ILData!$A$2:$AJ$96,31))</f>
        <v>75050</v>
      </c>
      <c r="L221">
        <f>IF(ISBLANK($B221),"",VLOOKUP($B221,ILData!$A$2:$AJ$96,32))</f>
        <v>79900</v>
      </c>
    </row>
    <row r="222" spans="1:12" x14ac:dyDescent="0.3">
      <c r="A222" s="74" t="s">
        <v>802</v>
      </c>
      <c r="B222" t="s">
        <v>56</v>
      </c>
      <c r="C222" s="79">
        <f>INDEX('Ability to Pay'!$C$2:$C$441,MATCH(A222,'Ability to Pay'!$A$2:$A$441,0))</f>
        <v>6.9999999999999993E-2</v>
      </c>
      <c r="D222" s="77">
        <f>INDEX('Unemployment Rates'!$B$2:$B$96,MATCH(B222,'Unemployment Rates'!$A$2:$A$96,0))</f>
        <v>3.5999999999999997E-2</v>
      </c>
      <c r="E222">
        <f>IF(ISBLANK($B222),"",VLOOKUP($B222,ILData!$A$2:$AJ$96,25))</f>
        <v>42350</v>
      </c>
      <c r="F222">
        <f>IF(ISBLANK($B222),"",VLOOKUP($B222,ILData!$A$2:$AJ$96,26))</f>
        <v>48400</v>
      </c>
      <c r="G222">
        <f>IF(ISBLANK($B222),"",VLOOKUP($B222,ILData!$A$2:$AJ$96,27))</f>
        <v>54450</v>
      </c>
      <c r="H222">
        <f>IF(ISBLANK($B222),"",VLOOKUP($B222,ILData!$A$2:$AJ$96,28))</f>
        <v>60500</v>
      </c>
      <c r="I222">
        <f>IF(ISBLANK($B222),"",VLOOKUP($B222,ILData!$A$2:$AJ$96,29))</f>
        <v>65350</v>
      </c>
      <c r="J222">
        <f>IF(ISBLANK($B222),"",VLOOKUP($B222,ILData!$A$2:$AJ$96,30))</f>
        <v>70200</v>
      </c>
      <c r="K222">
        <f>IF(ISBLANK($B222),"",VLOOKUP($B222,ILData!$A$2:$AJ$96,31))</f>
        <v>75050</v>
      </c>
      <c r="L222">
        <f>IF(ISBLANK($B222),"",VLOOKUP($B222,ILData!$A$2:$AJ$96,32))</f>
        <v>79900</v>
      </c>
    </row>
    <row r="223" spans="1:12" x14ac:dyDescent="0.3">
      <c r="A223" s="74" t="s">
        <v>1000</v>
      </c>
      <c r="B223" t="s">
        <v>101</v>
      </c>
      <c r="C223" s="79">
        <f>INDEX('Ability to Pay'!$C$2:$C$441,MATCH(A223,'Ability to Pay'!$A$2:$A$441,0))</f>
        <v>0.22000000000000003</v>
      </c>
      <c r="D223" s="77">
        <f>INDEX('Unemployment Rates'!$B$2:$B$96,MATCH(B223,'Unemployment Rates'!$A$2:$A$96,0))</f>
        <v>2.7E-2</v>
      </c>
      <c r="E223">
        <f>IF(ISBLANK($B223),"",VLOOKUP($B223,ILData!$A$2:$AJ$96,25))</f>
        <v>64300</v>
      </c>
      <c r="F223">
        <f>IF(ISBLANK($B223),"",VLOOKUP($B223,ILData!$A$2:$AJ$96,26))</f>
        <v>73500</v>
      </c>
      <c r="G223">
        <f>IF(ISBLANK($B223),"",VLOOKUP($B223,ILData!$A$2:$AJ$96,27))</f>
        <v>82700</v>
      </c>
      <c r="H223">
        <f>IF(ISBLANK($B223),"",VLOOKUP($B223,ILData!$A$2:$AJ$96,28))</f>
        <v>91850</v>
      </c>
      <c r="I223">
        <f>IF(ISBLANK($B223),"",VLOOKUP($B223,ILData!$A$2:$AJ$96,29))</f>
        <v>99200</v>
      </c>
      <c r="J223">
        <f>IF(ISBLANK($B223),"",VLOOKUP($B223,ILData!$A$2:$AJ$96,30))</f>
        <v>106550</v>
      </c>
      <c r="K223">
        <f>IF(ISBLANK($B223),"",VLOOKUP($B223,ILData!$A$2:$AJ$96,31))</f>
        <v>113900</v>
      </c>
      <c r="L223">
        <f>IF(ISBLANK($B223),"",VLOOKUP($B223,ILData!$A$2:$AJ$96,32))</f>
        <v>121250</v>
      </c>
    </row>
    <row r="224" spans="1:12" x14ac:dyDescent="0.3">
      <c r="A224" s="74" t="s">
        <v>811</v>
      </c>
      <c r="B224" t="s">
        <v>59</v>
      </c>
      <c r="C224" s="79">
        <f>INDEX('Ability to Pay'!$C$2:$C$441,MATCH(A224,'Ability to Pay'!$A$2:$A$441,0))</f>
        <v>0.13</v>
      </c>
      <c r="D224" s="77">
        <f>INDEX('Unemployment Rates'!$B$2:$B$96,MATCH(B224,'Unemployment Rates'!$A$2:$A$96,0))</f>
        <v>3.3000000000000002E-2</v>
      </c>
      <c r="E224">
        <f>IF(ISBLANK($B224),"",VLOOKUP($B224,ILData!$A$2:$AJ$96,25))</f>
        <v>55650</v>
      </c>
      <c r="F224">
        <f>IF(ISBLANK($B224),"",VLOOKUP($B224,ILData!$A$2:$AJ$96,26))</f>
        <v>63600</v>
      </c>
      <c r="G224">
        <f>IF(ISBLANK($B224),"",VLOOKUP($B224,ILData!$A$2:$AJ$96,27))</f>
        <v>71550</v>
      </c>
      <c r="H224">
        <f>IF(ISBLANK($B224),"",VLOOKUP($B224,ILData!$A$2:$AJ$96,28))</f>
        <v>79500</v>
      </c>
      <c r="I224">
        <f>IF(ISBLANK($B224),"",VLOOKUP($B224,ILData!$A$2:$AJ$96,29))</f>
        <v>85900</v>
      </c>
      <c r="J224">
        <f>IF(ISBLANK($B224),"",VLOOKUP($B224,ILData!$A$2:$AJ$96,30))</f>
        <v>92250</v>
      </c>
      <c r="K224">
        <f>IF(ISBLANK($B224),"",VLOOKUP($B224,ILData!$A$2:$AJ$96,31))</f>
        <v>98600</v>
      </c>
      <c r="L224">
        <f>IF(ISBLANK($B224),"",VLOOKUP($B224,ILData!$A$2:$AJ$96,32))</f>
        <v>104950</v>
      </c>
    </row>
    <row r="225" spans="1:12" x14ac:dyDescent="0.3">
      <c r="A225" s="74" t="s">
        <v>804</v>
      </c>
      <c r="B225" t="s">
        <v>57</v>
      </c>
      <c r="C225" s="79">
        <f>INDEX('Ability to Pay'!$C$2:$C$441,MATCH(A225,'Ability to Pay'!$A$2:$A$441,0))</f>
        <v>0.13</v>
      </c>
      <c r="D225" s="77">
        <f>INDEX('Unemployment Rates'!$B$2:$B$96,MATCH(B225,'Unemployment Rates'!$A$2:$A$96,0))</f>
        <v>3.5000000000000003E-2</v>
      </c>
      <c r="E225">
        <f>IF(ISBLANK($B225),"",VLOOKUP($B225,ILData!$A$2:$AJ$96,25))</f>
        <v>41950</v>
      </c>
      <c r="F225">
        <f>IF(ISBLANK($B225),"",VLOOKUP($B225,ILData!$A$2:$AJ$96,26))</f>
        <v>47950</v>
      </c>
      <c r="G225">
        <f>IF(ISBLANK($B225),"",VLOOKUP($B225,ILData!$A$2:$AJ$96,27))</f>
        <v>53950</v>
      </c>
      <c r="H225">
        <f>IF(ISBLANK($B225),"",VLOOKUP($B225,ILData!$A$2:$AJ$96,28))</f>
        <v>59900</v>
      </c>
      <c r="I225">
        <f>IF(ISBLANK($B225),"",VLOOKUP($B225,ILData!$A$2:$AJ$96,29))</f>
        <v>64700</v>
      </c>
      <c r="J225">
        <f>IF(ISBLANK($B225),"",VLOOKUP($B225,ILData!$A$2:$AJ$96,30))</f>
        <v>69500</v>
      </c>
      <c r="K225">
        <f>IF(ISBLANK($B225),"",VLOOKUP($B225,ILData!$A$2:$AJ$96,31))</f>
        <v>74300</v>
      </c>
      <c r="L225">
        <f>IF(ISBLANK($B225),"",VLOOKUP($B225,ILData!$A$2:$AJ$96,32))</f>
        <v>79100</v>
      </c>
    </row>
    <row r="226" spans="1:12" x14ac:dyDescent="0.3">
      <c r="A226" s="74" t="s">
        <v>831</v>
      </c>
      <c r="B226" t="s">
        <v>65</v>
      </c>
      <c r="C226" s="79">
        <f>INDEX('Ability to Pay'!$C$2:$C$441,MATCH(A226,'Ability to Pay'!$A$2:$A$441,0))</f>
        <v>0.14000000000000001</v>
      </c>
      <c r="D226" s="77">
        <f>INDEX('Unemployment Rates'!$B$2:$B$96,MATCH(B226,'Unemployment Rates'!$A$2:$A$96,0))</f>
        <v>3.5999999999999997E-2</v>
      </c>
      <c r="E226">
        <f>IF(ISBLANK($B226),"",VLOOKUP($B226,ILData!$A$2:$AJ$96,25))</f>
        <v>47100</v>
      </c>
      <c r="F226">
        <f>IF(ISBLANK($B226),"",VLOOKUP($B226,ILData!$A$2:$AJ$96,26))</f>
        <v>53800</v>
      </c>
      <c r="G226">
        <f>IF(ISBLANK($B226),"",VLOOKUP($B226,ILData!$A$2:$AJ$96,27))</f>
        <v>60550</v>
      </c>
      <c r="H226">
        <f>IF(ISBLANK($B226),"",VLOOKUP($B226,ILData!$A$2:$AJ$96,28))</f>
        <v>67250</v>
      </c>
      <c r="I226">
        <f>IF(ISBLANK($B226),"",VLOOKUP($B226,ILData!$A$2:$AJ$96,29))</f>
        <v>72650</v>
      </c>
      <c r="J226">
        <f>IF(ISBLANK($B226),"",VLOOKUP($B226,ILData!$A$2:$AJ$96,30))</f>
        <v>78050</v>
      </c>
      <c r="K226">
        <f>IF(ISBLANK($B226),"",VLOOKUP($B226,ILData!$A$2:$AJ$96,31))</f>
        <v>83400</v>
      </c>
      <c r="L226">
        <f>IF(ISBLANK($B226),"",VLOOKUP($B226,ILData!$A$2:$AJ$96,32))</f>
        <v>88800</v>
      </c>
    </row>
    <row r="227" spans="1:12" x14ac:dyDescent="0.3">
      <c r="A227" s="74" t="s">
        <v>762</v>
      </c>
      <c r="B227" t="s">
        <v>45</v>
      </c>
      <c r="C227" s="79">
        <f>INDEX('Ability to Pay'!$C$2:$C$441,MATCH(A227,'Ability to Pay'!$A$2:$A$441,0))</f>
        <v>9.9999999999999992E-2</v>
      </c>
      <c r="D227" s="77">
        <f>INDEX('Unemployment Rates'!$B$2:$B$96,MATCH(B227,'Unemployment Rates'!$A$2:$A$96,0))</f>
        <v>3.6999999999999998E-2</v>
      </c>
      <c r="E227">
        <f>IF(ISBLANK($B227),"",VLOOKUP($B227,ILData!$A$2:$AJ$96,25))</f>
        <v>43400</v>
      </c>
      <c r="F227">
        <f>IF(ISBLANK($B227),"",VLOOKUP($B227,ILData!$A$2:$AJ$96,26))</f>
        <v>49600</v>
      </c>
      <c r="G227">
        <f>IF(ISBLANK($B227),"",VLOOKUP($B227,ILData!$A$2:$AJ$96,27))</f>
        <v>55800</v>
      </c>
      <c r="H227">
        <f>IF(ISBLANK($B227),"",VLOOKUP($B227,ILData!$A$2:$AJ$96,28))</f>
        <v>62000</v>
      </c>
      <c r="I227">
        <f>IF(ISBLANK($B227),"",VLOOKUP($B227,ILData!$A$2:$AJ$96,29))</f>
        <v>67000</v>
      </c>
      <c r="J227">
        <f>IF(ISBLANK($B227),"",VLOOKUP($B227,ILData!$A$2:$AJ$96,30))</f>
        <v>71950</v>
      </c>
      <c r="K227">
        <f>IF(ISBLANK($B227),"",VLOOKUP($B227,ILData!$A$2:$AJ$96,31))</f>
        <v>76900</v>
      </c>
      <c r="L227">
        <f>IF(ISBLANK($B227),"",VLOOKUP($B227,ILData!$A$2:$AJ$96,32))</f>
        <v>81850</v>
      </c>
    </row>
    <row r="228" spans="1:12" x14ac:dyDescent="0.3">
      <c r="A228" s="74" t="s">
        <v>657</v>
      </c>
      <c r="B228" t="s">
        <v>27</v>
      </c>
      <c r="C228" s="79">
        <f>INDEX('Ability to Pay'!$C$2:$C$441,MATCH(A228,'Ability to Pay'!$A$2:$A$441,0))</f>
        <v>9.0000000000000011E-2</v>
      </c>
      <c r="D228" s="77">
        <f>INDEX('Unemployment Rates'!$B$2:$B$96,MATCH(B228,'Unemployment Rates'!$A$2:$A$96,0))</f>
        <v>0.04</v>
      </c>
      <c r="E228">
        <f>IF(ISBLANK($B228),"",VLOOKUP($B228,ILData!$A$2:$AJ$96,25))</f>
        <v>41950</v>
      </c>
      <c r="F228">
        <f>IF(ISBLANK($B228),"",VLOOKUP($B228,ILData!$A$2:$AJ$96,26))</f>
        <v>47950</v>
      </c>
      <c r="G228">
        <f>IF(ISBLANK($B228),"",VLOOKUP($B228,ILData!$A$2:$AJ$96,27))</f>
        <v>53950</v>
      </c>
      <c r="H228">
        <f>IF(ISBLANK($B228),"",VLOOKUP($B228,ILData!$A$2:$AJ$96,28))</f>
        <v>59900</v>
      </c>
      <c r="I228">
        <f>IF(ISBLANK($B228),"",VLOOKUP($B228,ILData!$A$2:$AJ$96,29))</f>
        <v>64700</v>
      </c>
      <c r="J228">
        <f>IF(ISBLANK($B228),"",VLOOKUP($B228,ILData!$A$2:$AJ$96,30))</f>
        <v>69500</v>
      </c>
      <c r="K228">
        <f>IF(ISBLANK($B228),"",VLOOKUP($B228,ILData!$A$2:$AJ$96,31))</f>
        <v>74300</v>
      </c>
      <c r="L228">
        <f>IF(ISBLANK($B228),"",VLOOKUP($B228,ILData!$A$2:$AJ$96,32))</f>
        <v>79100</v>
      </c>
    </row>
    <row r="229" spans="1:12" x14ac:dyDescent="0.3">
      <c r="A229" s="74" t="s">
        <v>806</v>
      </c>
      <c r="B229" t="s">
        <v>58</v>
      </c>
      <c r="C229" s="79">
        <f>INDEX('Ability to Pay'!$C$2:$C$441,MATCH(A229,'Ability to Pay'!$A$2:$A$441,0))</f>
        <v>0.18</v>
      </c>
      <c r="D229" s="77">
        <f>INDEX('Unemployment Rates'!$B$2:$B$96,MATCH(B229,'Unemployment Rates'!$A$2:$A$96,0))</f>
        <v>3.3000000000000002E-2</v>
      </c>
      <c r="E229">
        <f>IF(ISBLANK($B229),"",VLOOKUP($B229,ILData!$A$2:$AJ$96,25))</f>
        <v>45750</v>
      </c>
      <c r="F229">
        <f>IF(ISBLANK($B229),"",VLOOKUP($B229,ILData!$A$2:$AJ$96,26))</f>
        <v>52300</v>
      </c>
      <c r="G229">
        <f>IF(ISBLANK($B229),"",VLOOKUP($B229,ILData!$A$2:$AJ$96,27))</f>
        <v>58850</v>
      </c>
      <c r="H229">
        <f>IF(ISBLANK($B229),"",VLOOKUP($B229,ILData!$A$2:$AJ$96,28))</f>
        <v>65350</v>
      </c>
      <c r="I229">
        <f>IF(ISBLANK($B229),"",VLOOKUP($B229,ILData!$A$2:$AJ$96,29))</f>
        <v>70600</v>
      </c>
      <c r="J229">
        <f>IF(ISBLANK($B229),"",VLOOKUP($B229,ILData!$A$2:$AJ$96,30))</f>
        <v>75850</v>
      </c>
      <c r="K229">
        <f>IF(ISBLANK($B229),"",VLOOKUP($B229,ILData!$A$2:$AJ$96,31))</f>
        <v>81050</v>
      </c>
      <c r="L229">
        <f>IF(ISBLANK($B229),"",VLOOKUP($B229,ILData!$A$2:$AJ$96,32))</f>
        <v>86300</v>
      </c>
    </row>
    <row r="230" spans="1:12" x14ac:dyDescent="0.3">
      <c r="A230" s="74" t="s">
        <v>880</v>
      </c>
      <c r="B230" t="s">
        <v>74</v>
      </c>
      <c r="C230" s="79">
        <f>INDEX('Ability to Pay'!$C$2:$C$441,MATCH(A230,'Ability to Pay'!$A$2:$A$441,0))</f>
        <v>0.08</v>
      </c>
      <c r="D230" s="77">
        <f>INDEX('Unemployment Rates'!$B$2:$B$96,MATCH(B230,'Unemployment Rates'!$A$2:$A$96,0))</f>
        <v>5.2999999999999999E-2</v>
      </c>
      <c r="E230">
        <f>IF(ISBLANK($B230),"",VLOOKUP($B230,ILData!$A$2:$AJ$96,25))</f>
        <v>41950</v>
      </c>
      <c r="F230">
        <f>IF(ISBLANK($B230),"",VLOOKUP($B230,ILData!$A$2:$AJ$96,26))</f>
        <v>47950</v>
      </c>
      <c r="G230">
        <f>IF(ISBLANK($B230),"",VLOOKUP($B230,ILData!$A$2:$AJ$96,27))</f>
        <v>53950</v>
      </c>
      <c r="H230">
        <f>IF(ISBLANK($B230),"",VLOOKUP($B230,ILData!$A$2:$AJ$96,28))</f>
        <v>59900</v>
      </c>
      <c r="I230">
        <f>IF(ISBLANK($B230),"",VLOOKUP($B230,ILData!$A$2:$AJ$96,29))</f>
        <v>64700</v>
      </c>
      <c r="J230">
        <f>IF(ISBLANK($B230),"",VLOOKUP($B230,ILData!$A$2:$AJ$96,30))</f>
        <v>69500</v>
      </c>
      <c r="K230">
        <f>IF(ISBLANK($B230),"",VLOOKUP($B230,ILData!$A$2:$AJ$96,31))</f>
        <v>74300</v>
      </c>
      <c r="L230">
        <f>IF(ISBLANK($B230),"",VLOOKUP($B230,ILData!$A$2:$AJ$96,32))</f>
        <v>79100</v>
      </c>
    </row>
    <row r="231" spans="1:12" x14ac:dyDescent="0.3">
      <c r="A231" s="74" t="s">
        <v>878</v>
      </c>
      <c r="B231" t="s">
        <v>73</v>
      </c>
      <c r="C231" s="79">
        <f>INDEX('Ability to Pay'!$C$2:$C$441,MATCH(A231,'Ability to Pay'!$A$2:$A$441,0))</f>
        <v>0.12000000000000001</v>
      </c>
      <c r="D231" s="77">
        <f>INDEX('Unemployment Rates'!$B$2:$B$96,MATCH(B231,'Unemployment Rates'!$A$2:$A$96,0))</f>
        <v>3.5000000000000003E-2</v>
      </c>
      <c r="E231">
        <f>IF(ISBLANK($B231),"",VLOOKUP($B231,ILData!$A$2:$AJ$96,25))</f>
        <v>42350</v>
      </c>
      <c r="F231">
        <f>IF(ISBLANK($B231),"",VLOOKUP($B231,ILData!$A$2:$AJ$96,26))</f>
        <v>48400</v>
      </c>
      <c r="G231">
        <f>IF(ISBLANK($B231),"",VLOOKUP($B231,ILData!$A$2:$AJ$96,27))</f>
        <v>54450</v>
      </c>
      <c r="H231">
        <f>IF(ISBLANK($B231),"",VLOOKUP($B231,ILData!$A$2:$AJ$96,28))</f>
        <v>60500</v>
      </c>
      <c r="I231">
        <f>IF(ISBLANK($B231),"",VLOOKUP($B231,ILData!$A$2:$AJ$96,29))</f>
        <v>65350</v>
      </c>
      <c r="J231">
        <f>IF(ISBLANK($B231),"",VLOOKUP($B231,ILData!$A$2:$AJ$96,30))</f>
        <v>70200</v>
      </c>
      <c r="K231">
        <f>IF(ISBLANK($B231),"",VLOOKUP($B231,ILData!$A$2:$AJ$96,31))</f>
        <v>75050</v>
      </c>
      <c r="L231">
        <f>IF(ISBLANK($B231),"",VLOOKUP($B231,ILData!$A$2:$AJ$96,32))</f>
        <v>79900</v>
      </c>
    </row>
    <row r="232" spans="1:12" x14ac:dyDescent="0.3">
      <c r="A232" s="74" t="s">
        <v>881</v>
      </c>
      <c r="B232" t="s">
        <v>74</v>
      </c>
      <c r="C232" s="79">
        <f>INDEX('Ability to Pay'!$C$2:$C$441,MATCH(A232,'Ability to Pay'!$A$2:$A$441,0))</f>
        <v>0.11</v>
      </c>
      <c r="D232" s="77">
        <f>INDEX('Unemployment Rates'!$B$2:$B$96,MATCH(B232,'Unemployment Rates'!$A$2:$A$96,0))</f>
        <v>5.2999999999999999E-2</v>
      </c>
      <c r="E232">
        <f>IF(ISBLANK($B232),"",VLOOKUP($B232,ILData!$A$2:$AJ$96,25))</f>
        <v>41950</v>
      </c>
      <c r="F232">
        <f>IF(ISBLANK($B232),"",VLOOKUP($B232,ILData!$A$2:$AJ$96,26))</f>
        <v>47950</v>
      </c>
      <c r="G232">
        <f>IF(ISBLANK($B232),"",VLOOKUP($B232,ILData!$A$2:$AJ$96,27))</f>
        <v>53950</v>
      </c>
      <c r="H232">
        <f>IF(ISBLANK($B232),"",VLOOKUP($B232,ILData!$A$2:$AJ$96,28))</f>
        <v>59900</v>
      </c>
      <c r="I232">
        <f>IF(ISBLANK($B232),"",VLOOKUP($B232,ILData!$A$2:$AJ$96,29))</f>
        <v>64700</v>
      </c>
      <c r="J232">
        <f>IF(ISBLANK($B232),"",VLOOKUP($B232,ILData!$A$2:$AJ$96,30))</f>
        <v>69500</v>
      </c>
      <c r="K232">
        <f>IF(ISBLANK($B232),"",VLOOKUP($B232,ILData!$A$2:$AJ$96,31))</f>
        <v>74300</v>
      </c>
      <c r="L232">
        <f>IF(ISBLANK($B232),"",VLOOKUP($B232,ILData!$A$2:$AJ$96,32))</f>
        <v>79100</v>
      </c>
    </row>
    <row r="233" spans="1:12" x14ac:dyDescent="0.3">
      <c r="A233" s="74" t="s">
        <v>730</v>
      </c>
      <c r="B233" t="s">
        <v>39</v>
      </c>
      <c r="C233" s="79">
        <f>INDEX('Ability to Pay'!$C$2:$C$441,MATCH(A233,'Ability to Pay'!$A$2:$A$441,0))</f>
        <v>0.25</v>
      </c>
      <c r="D233" s="77">
        <f>INDEX('Unemployment Rates'!$B$2:$B$96,MATCH(B233,'Unemployment Rates'!$A$2:$A$96,0))</f>
        <v>3.3000000000000002E-2</v>
      </c>
      <c r="E233">
        <f>IF(ISBLANK($B233),"",VLOOKUP($B233,ILData!$A$2:$AJ$96,25))</f>
        <v>53500</v>
      </c>
      <c r="F233">
        <f>IF(ISBLANK($B233),"",VLOOKUP($B233,ILData!$A$2:$AJ$96,26))</f>
        <v>61150</v>
      </c>
      <c r="G233">
        <f>IF(ISBLANK($B233),"",VLOOKUP($B233,ILData!$A$2:$AJ$96,27))</f>
        <v>68800</v>
      </c>
      <c r="H233">
        <f>IF(ISBLANK($B233),"",VLOOKUP($B233,ILData!$A$2:$AJ$96,28))</f>
        <v>76400</v>
      </c>
      <c r="I233">
        <f>IF(ISBLANK($B233),"",VLOOKUP($B233,ILData!$A$2:$AJ$96,29))</f>
        <v>82550</v>
      </c>
      <c r="J233">
        <f>IF(ISBLANK($B233),"",VLOOKUP($B233,ILData!$A$2:$AJ$96,30))</f>
        <v>88650</v>
      </c>
      <c r="K233">
        <f>IF(ISBLANK($B233),"",VLOOKUP($B233,ILData!$A$2:$AJ$96,31))</f>
        <v>94750</v>
      </c>
      <c r="L233">
        <f>IF(ISBLANK($B233),"",VLOOKUP($B233,ILData!$A$2:$AJ$96,32))</f>
        <v>100850</v>
      </c>
    </row>
    <row r="234" spans="1:12" x14ac:dyDescent="0.3">
      <c r="A234" s="74" t="s">
        <v>803</v>
      </c>
      <c r="B234" t="s">
        <v>56</v>
      </c>
      <c r="C234" s="79">
        <f>INDEX('Ability to Pay'!$C$2:$C$441,MATCH(A234,'Ability to Pay'!$A$2:$A$441,0))</f>
        <v>0.15999999999999998</v>
      </c>
      <c r="D234" s="77">
        <f>INDEX('Unemployment Rates'!$B$2:$B$96,MATCH(B234,'Unemployment Rates'!$A$2:$A$96,0))</f>
        <v>3.5999999999999997E-2</v>
      </c>
      <c r="E234">
        <f>IF(ISBLANK($B234),"",VLOOKUP($B234,ILData!$A$2:$AJ$96,25))</f>
        <v>42350</v>
      </c>
      <c r="F234">
        <f>IF(ISBLANK($B234),"",VLOOKUP($B234,ILData!$A$2:$AJ$96,26))</f>
        <v>48400</v>
      </c>
      <c r="G234">
        <f>IF(ISBLANK($B234),"",VLOOKUP($B234,ILData!$A$2:$AJ$96,27))</f>
        <v>54450</v>
      </c>
      <c r="H234">
        <f>IF(ISBLANK($B234),"",VLOOKUP($B234,ILData!$A$2:$AJ$96,28))</f>
        <v>60500</v>
      </c>
      <c r="I234">
        <f>IF(ISBLANK($B234),"",VLOOKUP($B234,ILData!$A$2:$AJ$96,29))</f>
        <v>65350</v>
      </c>
      <c r="J234">
        <f>IF(ISBLANK($B234),"",VLOOKUP($B234,ILData!$A$2:$AJ$96,30))</f>
        <v>70200</v>
      </c>
      <c r="K234">
        <f>IF(ISBLANK($B234),"",VLOOKUP($B234,ILData!$A$2:$AJ$96,31))</f>
        <v>75050</v>
      </c>
      <c r="L234">
        <f>IF(ISBLANK($B234),"",VLOOKUP($B234,ILData!$A$2:$AJ$96,32))</f>
        <v>79900</v>
      </c>
    </row>
    <row r="235" spans="1:12" x14ac:dyDescent="0.3">
      <c r="A235" s="75" t="s">
        <v>283</v>
      </c>
      <c r="B235" t="s">
        <v>59</v>
      </c>
      <c r="C235" s="79">
        <f>INDEX('Ability to Pay'!$C$2:$C$441,MATCH(A235,'Ability to Pay'!$A$2:$A$441,0))</f>
        <v>0.16999999999999998</v>
      </c>
      <c r="D235" s="77">
        <f>INDEX('Unemployment Rates'!$B$2:$B$96,MATCH(B235,'Unemployment Rates'!$A$2:$A$96,0))</f>
        <v>3.3000000000000002E-2</v>
      </c>
      <c r="E235">
        <f>IF(ISBLANK($B235),"",VLOOKUP($B235,ILData!$A$2:$AJ$96,25))</f>
        <v>55650</v>
      </c>
      <c r="F235">
        <f>IF(ISBLANK($B235),"",VLOOKUP($B235,ILData!$A$2:$AJ$96,26))</f>
        <v>63600</v>
      </c>
      <c r="G235">
        <f>IF(ISBLANK($B235),"",VLOOKUP($B235,ILData!$A$2:$AJ$96,27))</f>
        <v>71550</v>
      </c>
      <c r="H235">
        <f>IF(ISBLANK($B235),"",VLOOKUP($B235,ILData!$A$2:$AJ$96,28))</f>
        <v>79500</v>
      </c>
      <c r="I235">
        <f>IF(ISBLANK($B235),"",VLOOKUP($B235,ILData!$A$2:$AJ$96,29))</f>
        <v>85900</v>
      </c>
      <c r="J235">
        <f>IF(ISBLANK($B235),"",VLOOKUP($B235,ILData!$A$2:$AJ$96,30))</f>
        <v>92250</v>
      </c>
      <c r="K235">
        <f>IF(ISBLANK($B235),"",VLOOKUP($B235,ILData!$A$2:$AJ$96,31))</f>
        <v>98600</v>
      </c>
      <c r="L235">
        <f>IF(ISBLANK($B235),"",VLOOKUP($B235,ILData!$A$2:$AJ$96,32))</f>
        <v>104950</v>
      </c>
    </row>
    <row r="236" spans="1:12" x14ac:dyDescent="0.3">
      <c r="A236" s="74" t="s">
        <v>809</v>
      </c>
      <c r="B236" t="s">
        <v>59</v>
      </c>
      <c r="C236" s="79">
        <f>INDEX('Ability to Pay'!$C$2:$C$441,MATCH(A236,'Ability to Pay'!$A$2:$A$441,0))</f>
        <v>0.2</v>
      </c>
      <c r="D236" s="77">
        <f>INDEX('Unemployment Rates'!$B$2:$B$96,MATCH(B236,'Unemployment Rates'!$A$2:$A$96,0))</f>
        <v>3.3000000000000002E-2</v>
      </c>
      <c r="E236">
        <f>IF(ISBLANK($B236),"",VLOOKUP($B236,ILData!$A$2:$AJ$96,25))</f>
        <v>55650</v>
      </c>
      <c r="F236">
        <f>IF(ISBLANK($B236),"",VLOOKUP($B236,ILData!$A$2:$AJ$96,26))</f>
        <v>63600</v>
      </c>
      <c r="G236">
        <f>IF(ISBLANK($B236),"",VLOOKUP($B236,ILData!$A$2:$AJ$96,27))</f>
        <v>71550</v>
      </c>
      <c r="H236">
        <f>IF(ISBLANK($B236),"",VLOOKUP($B236,ILData!$A$2:$AJ$96,28))</f>
        <v>79500</v>
      </c>
      <c r="I236">
        <f>IF(ISBLANK($B236),"",VLOOKUP($B236,ILData!$A$2:$AJ$96,29))</f>
        <v>85900</v>
      </c>
      <c r="J236">
        <f>IF(ISBLANK($B236),"",VLOOKUP($B236,ILData!$A$2:$AJ$96,30))</f>
        <v>92250</v>
      </c>
      <c r="K236">
        <f>IF(ISBLANK($B236),"",VLOOKUP($B236,ILData!$A$2:$AJ$96,31))</f>
        <v>98600</v>
      </c>
      <c r="L236">
        <f>IF(ISBLANK($B236),"",VLOOKUP($B236,ILData!$A$2:$AJ$96,32))</f>
        <v>104950</v>
      </c>
    </row>
    <row r="237" spans="1:12" x14ac:dyDescent="0.3">
      <c r="A237" s="74" t="s">
        <v>585</v>
      </c>
      <c r="B237" t="s">
        <v>11</v>
      </c>
      <c r="C237" s="79">
        <f>INDEX('Ability to Pay'!$C$2:$C$441,MATCH(A237,'Ability to Pay'!$A$2:$A$441,0))</f>
        <v>0.24</v>
      </c>
      <c r="D237" s="77">
        <f>INDEX('Unemployment Rates'!$B$2:$B$96,MATCH(B237,'Unemployment Rates'!$A$2:$A$96,0))</f>
        <v>3.1E-2</v>
      </c>
      <c r="E237">
        <f>IF(ISBLANK($B237),"",VLOOKUP($B237,ILData!$A$2:$AJ$96,25))</f>
        <v>55650</v>
      </c>
      <c r="F237">
        <f>IF(ISBLANK($B237),"",VLOOKUP($B237,ILData!$A$2:$AJ$96,26))</f>
        <v>63600</v>
      </c>
      <c r="G237">
        <f>IF(ISBLANK($B237),"",VLOOKUP($B237,ILData!$A$2:$AJ$96,27))</f>
        <v>71550</v>
      </c>
      <c r="H237">
        <f>IF(ISBLANK($B237),"",VLOOKUP($B237,ILData!$A$2:$AJ$96,28))</f>
        <v>79500</v>
      </c>
      <c r="I237">
        <f>IF(ISBLANK($B237),"",VLOOKUP($B237,ILData!$A$2:$AJ$96,29))</f>
        <v>85900</v>
      </c>
      <c r="J237">
        <f>IF(ISBLANK($B237),"",VLOOKUP($B237,ILData!$A$2:$AJ$96,30))</f>
        <v>92250</v>
      </c>
      <c r="K237">
        <f>IF(ISBLANK($B237),"",VLOOKUP($B237,ILData!$A$2:$AJ$96,31))</f>
        <v>98600</v>
      </c>
      <c r="L237">
        <f>IF(ISBLANK($B237),"",VLOOKUP($B237,ILData!$A$2:$AJ$96,32))</f>
        <v>104950</v>
      </c>
    </row>
    <row r="238" spans="1:12" x14ac:dyDescent="0.3">
      <c r="A238" s="74" t="s">
        <v>968</v>
      </c>
      <c r="B238" t="s">
        <v>93</v>
      </c>
      <c r="C238" s="79">
        <f>INDEX('Ability to Pay'!$C$2:$C$441,MATCH(A238,'Ability to Pay'!$A$2:$A$441,0))</f>
        <v>9.9999999999999992E-2</v>
      </c>
      <c r="D238" s="77">
        <f>INDEX('Unemployment Rates'!$B$2:$B$96,MATCH(B238,'Unemployment Rates'!$A$2:$A$96,0))</f>
        <v>3.6999999999999998E-2</v>
      </c>
      <c r="E238">
        <f>IF(ISBLANK($B238),"",VLOOKUP($B238,ILData!$A$2:$AJ$96,25))</f>
        <v>55650</v>
      </c>
      <c r="F238">
        <f>IF(ISBLANK($B238),"",VLOOKUP($B238,ILData!$A$2:$AJ$96,26))</f>
        <v>63600</v>
      </c>
      <c r="G238">
        <f>IF(ISBLANK($B238),"",VLOOKUP($B238,ILData!$A$2:$AJ$96,27))</f>
        <v>71550</v>
      </c>
      <c r="H238">
        <f>IF(ISBLANK($B238),"",VLOOKUP($B238,ILData!$A$2:$AJ$96,28))</f>
        <v>79500</v>
      </c>
      <c r="I238">
        <f>IF(ISBLANK($B238),"",VLOOKUP($B238,ILData!$A$2:$AJ$96,29))</f>
        <v>85900</v>
      </c>
      <c r="J238">
        <f>IF(ISBLANK($B238),"",VLOOKUP($B238,ILData!$A$2:$AJ$96,30))</f>
        <v>92250</v>
      </c>
      <c r="K238">
        <f>IF(ISBLANK($B238),"",VLOOKUP($B238,ILData!$A$2:$AJ$96,31))</f>
        <v>98600</v>
      </c>
      <c r="L238">
        <f>IF(ISBLANK($B238),"",VLOOKUP($B238,ILData!$A$2:$AJ$96,32))</f>
        <v>104950</v>
      </c>
    </row>
    <row r="239" spans="1:12" x14ac:dyDescent="0.3">
      <c r="A239" s="74" t="s">
        <v>863</v>
      </c>
      <c r="B239" t="s">
        <v>70</v>
      </c>
      <c r="C239" s="79">
        <f>INDEX('Ability to Pay'!$C$2:$C$441,MATCH(A239,'Ability to Pay'!$A$2:$A$441,0))</f>
        <v>0.23000000000000004</v>
      </c>
      <c r="D239" s="77">
        <f>INDEX('Unemployment Rates'!$B$2:$B$96,MATCH(B239,'Unemployment Rates'!$A$2:$A$96,0))</f>
        <v>2.7E-2</v>
      </c>
      <c r="E239">
        <f>IF(ISBLANK($B239),"",VLOOKUP($B239,ILData!$A$2:$AJ$96,25))</f>
        <v>50600</v>
      </c>
      <c r="F239">
        <f>IF(ISBLANK($B239),"",VLOOKUP($B239,ILData!$A$2:$AJ$96,26))</f>
        <v>57800</v>
      </c>
      <c r="G239">
        <f>IF(ISBLANK($B239),"",VLOOKUP($B239,ILData!$A$2:$AJ$96,27))</f>
        <v>65050</v>
      </c>
      <c r="H239">
        <f>IF(ISBLANK($B239),"",VLOOKUP($B239,ILData!$A$2:$AJ$96,28))</f>
        <v>72250</v>
      </c>
      <c r="I239">
        <f>IF(ISBLANK($B239),"",VLOOKUP($B239,ILData!$A$2:$AJ$96,29))</f>
        <v>78050</v>
      </c>
      <c r="J239">
        <f>IF(ISBLANK($B239),"",VLOOKUP($B239,ILData!$A$2:$AJ$96,30))</f>
        <v>83850</v>
      </c>
      <c r="K239">
        <f>IF(ISBLANK($B239),"",VLOOKUP($B239,ILData!$A$2:$AJ$96,31))</f>
        <v>89600</v>
      </c>
      <c r="L239">
        <f>IF(ISBLANK($B239),"",VLOOKUP($B239,ILData!$A$2:$AJ$96,32))</f>
        <v>95400</v>
      </c>
    </row>
    <row r="240" spans="1:12" x14ac:dyDescent="0.3">
      <c r="A240" s="74" t="s">
        <v>703</v>
      </c>
      <c r="B240" t="s">
        <v>34</v>
      </c>
      <c r="C240" s="79">
        <f>INDEX('Ability to Pay'!$C$2:$C$441,MATCH(A240,'Ability to Pay'!$A$2:$A$441,0))</f>
        <v>0.18</v>
      </c>
      <c r="D240" s="77">
        <f>INDEX('Unemployment Rates'!$B$2:$B$96,MATCH(B240,'Unemployment Rates'!$A$2:$A$96,0))</f>
        <v>3.5000000000000003E-2</v>
      </c>
      <c r="E240">
        <f>IF(ISBLANK($B240),"",VLOOKUP($B240,ILData!$A$2:$AJ$96,25))</f>
        <v>47850</v>
      </c>
      <c r="F240">
        <f>IF(ISBLANK($B240),"",VLOOKUP($B240,ILData!$A$2:$AJ$96,26))</f>
        <v>54650</v>
      </c>
      <c r="G240">
        <f>IF(ISBLANK($B240),"",VLOOKUP($B240,ILData!$A$2:$AJ$96,27))</f>
        <v>61500</v>
      </c>
      <c r="H240">
        <f>IF(ISBLANK($B240),"",VLOOKUP($B240,ILData!$A$2:$AJ$96,28))</f>
        <v>68300</v>
      </c>
      <c r="I240">
        <f>IF(ISBLANK($B240),"",VLOOKUP($B240,ILData!$A$2:$AJ$96,29))</f>
        <v>73800</v>
      </c>
      <c r="J240">
        <f>IF(ISBLANK($B240),"",VLOOKUP($B240,ILData!$A$2:$AJ$96,30))</f>
        <v>79250</v>
      </c>
      <c r="K240">
        <f>IF(ISBLANK($B240),"",VLOOKUP($B240,ILData!$A$2:$AJ$96,31))</f>
        <v>84700</v>
      </c>
      <c r="L240">
        <f>IF(ISBLANK($B240),"",VLOOKUP($B240,ILData!$A$2:$AJ$96,32))</f>
        <v>90200</v>
      </c>
    </row>
    <row r="241" spans="1:12" x14ac:dyDescent="0.3">
      <c r="A241" s="74" t="s">
        <v>813</v>
      </c>
      <c r="B241" t="s">
        <v>62</v>
      </c>
      <c r="C241" s="79">
        <f>INDEX('Ability to Pay'!$C$2:$C$441,MATCH(A241,'Ability to Pay'!$A$2:$A$441,0))</f>
        <v>0.18</v>
      </c>
      <c r="D241" s="77">
        <f>INDEX('Unemployment Rates'!$B$2:$B$96,MATCH(B241,'Unemployment Rates'!$A$2:$A$96,0))</f>
        <v>3.6999999999999998E-2</v>
      </c>
      <c r="E241">
        <f>IF(ISBLANK($B241),"",VLOOKUP($B241,ILData!$A$2:$AJ$96,25))</f>
        <v>43500</v>
      </c>
      <c r="F241">
        <f>IF(ISBLANK($B241),"",VLOOKUP($B241,ILData!$A$2:$AJ$96,26))</f>
        <v>49700</v>
      </c>
      <c r="G241">
        <f>IF(ISBLANK($B241),"",VLOOKUP($B241,ILData!$A$2:$AJ$96,27))</f>
        <v>55900</v>
      </c>
      <c r="H241">
        <f>IF(ISBLANK($B241),"",VLOOKUP($B241,ILData!$A$2:$AJ$96,28))</f>
        <v>62100</v>
      </c>
      <c r="I241">
        <f>IF(ISBLANK($B241),"",VLOOKUP($B241,ILData!$A$2:$AJ$96,29))</f>
        <v>67100</v>
      </c>
      <c r="J241">
        <f>IF(ISBLANK($B241),"",VLOOKUP($B241,ILData!$A$2:$AJ$96,30))</f>
        <v>72050</v>
      </c>
      <c r="K241">
        <f>IF(ISBLANK($B241),"",VLOOKUP($B241,ILData!$A$2:$AJ$96,31))</f>
        <v>77050</v>
      </c>
      <c r="L241">
        <f>IF(ISBLANK($B241),"",VLOOKUP($B241,ILData!$A$2:$AJ$96,32))</f>
        <v>82000</v>
      </c>
    </row>
    <row r="242" spans="1:12" x14ac:dyDescent="0.3">
      <c r="A242" s="74" t="s">
        <v>816</v>
      </c>
      <c r="B242" t="s">
        <v>63</v>
      </c>
      <c r="C242" s="79">
        <f>INDEX('Ability to Pay'!$C$2:$C$441,MATCH(A242,'Ability to Pay'!$A$2:$A$441,0))</f>
        <v>0.14000000000000001</v>
      </c>
      <c r="D242" s="77">
        <f>INDEX('Unemployment Rates'!$B$2:$B$96,MATCH(B242,'Unemployment Rates'!$A$2:$A$96,0))</f>
        <v>3.5000000000000003E-2</v>
      </c>
      <c r="E242">
        <f>IF(ISBLANK($B242),"",VLOOKUP($B242,ILData!$A$2:$AJ$96,25))</f>
        <v>46050</v>
      </c>
      <c r="F242">
        <f>IF(ISBLANK($B242),"",VLOOKUP($B242,ILData!$A$2:$AJ$96,26))</f>
        <v>52600</v>
      </c>
      <c r="G242">
        <f>IF(ISBLANK($B242),"",VLOOKUP($B242,ILData!$A$2:$AJ$96,27))</f>
        <v>59200</v>
      </c>
      <c r="H242">
        <f>IF(ISBLANK($B242),"",VLOOKUP($B242,ILData!$A$2:$AJ$96,28))</f>
        <v>65750</v>
      </c>
      <c r="I242">
        <f>IF(ISBLANK($B242),"",VLOOKUP($B242,ILData!$A$2:$AJ$96,29))</f>
        <v>71050</v>
      </c>
      <c r="J242">
        <f>IF(ISBLANK($B242),"",VLOOKUP($B242,ILData!$A$2:$AJ$96,30))</f>
        <v>76300</v>
      </c>
      <c r="K242">
        <f>IF(ISBLANK($B242),"",VLOOKUP($B242,ILData!$A$2:$AJ$96,31))</f>
        <v>81550</v>
      </c>
      <c r="L242">
        <f>IF(ISBLANK($B242),"",VLOOKUP($B242,ILData!$A$2:$AJ$96,32))</f>
        <v>86800</v>
      </c>
    </row>
    <row r="243" spans="1:12" x14ac:dyDescent="0.3">
      <c r="A243" s="74" t="s">
        <v>856</v>
      </c>
      <c r="B243" t="s">
        <v>68</v>
      </c>
      <c r="C243" s="79">
        <f>INDEX('Ability to Pay'!$C$2:$C$441,MATCH(A243,'Ability to Pay'!$A$2:$A$441,0))</f>
        <v>0.12000000000000001</v>
      </c>
      <c r="D243" s="77">
        <f>INDEX('Unemployment Rates'!$B$2:$B$96,MATCH(B243,'Unemployment Rates'!$A$2:$A$96,0))</f>
        <v>3.6999999999999998E-2</v>
      </c>
      <c r="E243">
        <f>IF(ISBLANK($B243),"",VLOOKUP($B243,ILData!$A$2:$AJ$96,25))</f>
        <v>44600</v>
      </c>
      <c r="F243">
        <f>IF(ISBLANK($B243),"",VLOOKUP($B243,ILData!$A$2:$AJ$96,26))</f>
        <v>50950</v>
      </c>
      <c r="G243">
        <f>IF(ISBLANK($B243),"",VLOOKUP($B243,ILData!$A$2:$AJ$96,27))</f>
        <v>57300</v>
      </c>
      <c r="H243">
        <f>IF(ISBLANK($B243),"",VLOOKUP($B243,ILData!$A$2:$AJ$96,28))</f>
        <v>63650</v>
      </c>
      <c r="I243">
        <f>IF(ISBLANK($B243),"",VLOOKUP($B243,ILData!$A$2:$AJ$96,29))</f>
        <v>68750</v>
      </c>
      <c r="J243">
        <f>IF(ISBLANK($B243),"",VLOOKUP($B243,ILData!$A$2:$AJ$96,30))</f>
        <v>73850</v>
      </c>
      <c r="K243">
        <f>IF(ISBLANK($B243),"",VLOOKUP($B243,ILData!$A$2:$AJ$96,31))</f>
        <v>78950</v>
      </c>
      <c r="L243">
        <f>IF(ISBLANK($B243),"",VLOOKUP($B243,ILData!$A$2:$AJ$96,32))</f>
        <v>84050</v>
      </c>
    </row>
    <row r="244" spans="1:12" x14ac:dyDescent="0.3">
      <c r="A244" s="74" t="s">
        <v>631</v>
      </c>
      <c r="B244" t="s">
        <v>22</v>
      </c>
      <c r="C244" s="79">
        <f>INDEX('Ability to Pay'!$C$2:$C$441,MATCH(A244,'Ability to Pay'!$A$2:$A$441,0))</f>
        <v>0.18</v>
      </c>
      <c r="D244" s="77">
        <f>INDEX('Unemployment Rates'!$B$2:$B$96,MATCH(B244,'Unemployment Rates'!$A$2:$A$96,0))</f>
        <v>3.4000000000000002E-2</v>
      </c>
      <c r="E244">
        <f>IF(ISBLANK($B244),"",VLOOKUP($B244,ILData!$A$2:$AJ$96,25))</f>
        <v>42800</v>
      </c>
      <c r="F244">
        <f>IF(ISBLANK($B244),"",VLOOKUP($B244,ILData!$A$2:$AJ$96,26))</f>
        <v>48900</v>
      </c>
      <c r="G244">
        <f>IF(ISBLANK($B244),"",VLOOKUP($B244,ILData!$A$2:$AJ$96,27))</f>
        <v>55000</v>
      </c>
      <c r="H244">
        <f>IF(ISBLANK($B244),"",VLOOKUP($B244,ILData!$A$2:$AJ$96,28))</f>
        <v>61100</v>
      </c>
      <c r="I244">
        <f>IF(ISBLANK($B244),"",VLOOKUP($B244,ILData!$A$2:$AJ$96,29))</f>
        <v>66000</v>
      </c>
      <c r="J244">
        <f>IF(ISBLANK($B244),"",VLOOKUP($B244,ILData!$A$2:$AJ$96,30))</f>
        <v>70900</v>
      </c>
      <c r="K244">
        <f>IF(ISBLANK($B244),"",VLOOKUP($B244,ILData!$A$2:$AJ$96,31))</f>
        <v>75800</v>
      </c>
      <c r="L244">
        <f>IF(ISBLANK($B244),"",VLOOKUP($B244,ILData!$A$2:$AJ$96,32))</f>
        <v>80700</v>
      </c>
    </row>
    <row r="245" spans="1:12" x14ac:dyDescent="0.3">
      <c r="A245" s="74" t="s">
        <v>820</v>
      </c>
      <c r="B245" t="s">
        <v>64</v>
      </c>
      <c r="C245" s="79">
        <f>INDEX('Ability to Pay'!$C$2:$C$441,MATCH(A245,'Ability to Pay'!$A$2:$A$441,0))</f>
        <v>0.14000000000000001</v>
      </c>
      <c r="D245" s="77">
        <f>INDEX('Unemployment Rates'!$B$2:$B$96,MATCH(B245,'Unemployment Rates'!$A$2:$A$96,0))</f>
        <v>3.5000000000000003E-2</v>
      </c>
      <c r="E245">
        <f>IF(ISBLANK($B245),"",VLOOKUP($B245,ILData!$A$2:$AJ$96,25))</f>
        <v>53500</v>
      </c>
      <c r="F245">
        <f>IF(ISBLANK($B245),"",VLOOKUP($B245,ILData!$A$2:$AJ$96,26))</f>
        <v>61150</v>
      </c>
      <c r="G245">
        <f>IF(ISBLANK($B245),"",VLOOKUP($B245,ILData!$A$2:$AJ$96,27))</f>
        <v>68800</v>
      </c>
      <c r="H245">
        <f>IF(ISBLANK($B245),"",VLOOKUP($B245,ILData!$A$2:$AJ$96,28))</f>
        <v>76400</v>
      </c>
      <c r="I245">
        <f>IF(ISBLANK($B245),"",VLOOKUP($B245,ILData!$A$2:$AJ$96,29))</f>
        <v>82550</v>
      </c>
      <c r="J245">
        <f>IF(ISBLANK($B245),"",VLOOKUP($B245,ILData!$A$2:$AJ$96,30))</f>
        <v>88650</v>
      </c>
      <c r="K245">
        <f>IF(ISBLANK($B245),"",VLOOKUP($B245,ILData!$A$2:$AJ$96,31))</f>
        <v>94750</v>
      </c>
      <c r="L245">
        <f>IF(ISBLANK($B245),"",VLOOKUP($B245,ILData!$A$2:$AJ$96,32))</f>
        <v>100850</v>
      </c>
    </row>
    <row r="246" spans="1:12" x14ac:dyDescent="0.3">
      <c r="A246" s="74" t="s">
        <v>828</v>
      </c>
      <c r="B246" t="s">
        <v>65</v>
      </c>
      <c r="C246" s="79">
        <f>INDEX('Ability to Pay'!$C$2:$C$441,MATCH(A246,'Ability to Pay'!$A$2:$A$441,0))</f>
        <v>0.2</v>
      </c>
      <c r="D246" s="77">
        <f>INDEX('Unemployment Rates'!$B$2:$B$96,MATCH(B246,'Unemployment Rates'!$A$2:$A$96,0))</f>
        <v>3.5999999999999997E-2</v>
      </c>
      <c r="E246">
        <f>IF(ISBLANK($B246),"",VLOOKUP($B246,ILData!$A$2:$AJ$96,25))</f>
        <v>47100</v>
      </c>
      <c r="F246">
        <f>IF(ISBLANK($B246),"",VLOOKUP($B246,ILData!$A$2:$AJ$96,26))</f>
        <v>53800</v>
      </c>
      <c r="G246">
        <f>IF(ISBLANK($B246),"",VLOOKUP($B246,ILData!$A$2:$AJ$96,27))</f>
        <v>60550</v>
      </c>
      <c r="H246">
        <f>IF(ISBLANK($B246),"",VLOOKUP($B246,ILData!$A$2:$AJ$96,28))</f>
        <v>67250</v>
      </c>
      <c r="I246">
        <f>IF(ISBLANK($B246),"",VLOOKUP($B246,ILData!$A$2:$AJ$96,29))</f>
        <v>72650</v>
      </c>
      <c r="J246">
        <f>IF(ISBLANK($B246),"",VLOOKUP($B246,ILData!$A$2:$AJ$96,30))</f>
        <v>78050</v>
      </c>
      <c r="K246">
        <f>IF(ISBLANK($B246),"",VLOOKUP($B246,ILData!$A$2:$AJ$96,31))</f>
        <v>83400</v>
      </c>
      <c r="L246">
        <f>IF(ISBLANK($B246),"",VLOOKUP($B246,ILData!$A$2:$AJ$96,32))</f>
        <v>88800</v>
      </c>
    </row>
    <row r="247" spans="1:12" x14ac:dyDescent="0.3">
      <c r="A247" s="74" t="s">
        <v>989</v>
      </c>
      <c r="B247" t="s">
        <v>98</v>
      </c>
      <c r="C247" s="79">
        <f>INDEX('Ability to Pay'!$C$2:$C$441,MATCH(A247,'Ability to Pay'!$A$2:$A$441,0))</f>
        <v>0.12000000000000001</v>
      </c>
      <c r="D247" s="77">
        <f>INDEX('Unemployment Rates'!$B$2:$B$96,MATCH(B247,'Unemployment Rates'!$A$2:$A$96,0))</f>
        <v>3.7999999999999999E-2</v>
      </c>
      <c r="E247">
        <f>IF(ISBLANK($B247),"",VLOOKUP($B247,ILData!$A$2:$AJ$96,25))</f>
        <v>42300</v>
      </c>
      <c r="F247">
        <f>IF(ISBLANK($B247),"",VLOOKUP($B247,ILData!$A$2:$AJ$96,26))</f>
        <v>48350</v>
      </c>
      <c r="G247">
        <f>IF(ISBLANK($B247),"",VLOOKUP($B247,ILData!$A$2:$AJ$96,27))</f>
        <v>54400</v>
      </c>
      <c r="H247">
        <f>IF(ISBLANK($B247),"",VLOOKUP($B247,ILData!$A$2:$AJ$96,28))</f>
        <v>60400</v>
      </c>
      <c r="I247">
        <f>IF(ISBLANK($B247),"",VLOOKUP($B247,ILData!$A$2:$AJ$96,29))</f>
        <v>65250</v>
      </c>
      <c r="J247">
        <f>IF(ISBLANK($B247),"",VLOOKUP($B247,ILData!$A$2:$AJ$96,30))</f>
        <v>70100</v>
      </c>
      <c r="K247">
        <f>IF(ISBLANK($B247),"",VLOOKUP($B247,ILData!$A$2:$AJ$96,31))</f>
        <v>74900</v>
      </c>
      <c r="L247">
        <f>IF(ISBLANK($B247),"",VLOOKUP($B247,ILData!$A$2:$AJ$96,32))</f>
        <v>79750</v>
      </c>
    </row>
    <row r="248" spans="1:12" x14ac:dyDescent="0.3">
      <c r="A248" s="74" t="s">
        <v>586</v>
      </c>
      <c r="B248" t="s">
        <v>11</v>
      </c>
      <c r="C248" s="79">
        <f>INDEX('Ability to Pay'!$C$2:$C$441,MATCH(A248,'Ability to Pay'!$A$2:$A$441,0))</f>
        <v>0.23000000000000004</v>
      </c>
      <c r="D248" s="77">
        <f>INDEX('Unemployment Rates'!$B$2:$B$96,MATCH(B248,'Unemployment Rates'!$A$2:$A$96,0))</f>
        <v>3.1E-2</v>
      </c>
      <c r="E248">
        <f>IF(ISBLANK($B248),"",VLOOKUP($B248,ILData!$A$2:$AJ$96,25))</f>
        <v>55650</v>
      </c>
      <c r="F248">
        <f>IF(ISBLANK($B248),"",VLOOKUP($B248,ILData!$A$2:$AJ$96,26))</f>
        <v>63600</v>
      </c>
      <c r="G248">
        <f>IF(ISBLANK($B248),"",VLOOKUP($B248,ILData!$A$2:$AJ$96,27))</f>
        <v>71550</v>
      </c>
      <c r="H248">
        <f>IF(ISBLANK($B248),"",VLOOKUP($B248,ILData!$A$2:$AJ$96,28))</f>
        <v>79500</v>
      </c>
      <c r="I248">
        <f>IF(ISBLANK($B248),"",VLOOKUP($B248,ILData!$A$2:$AJ$96,29))</f>
        <v>85900</v>
      </c>
      <c r="J248">
        <f>IF(ISBLANK($B248),"",VLOOKUP($B248,ILData!$A$2:$AJ$96,30))</f>
        <v>92250</v>
      </c>
      <c r="K248">
        <f>IF(ISBLANK($B248),"",VLOOKUP($B248,ILData!$A$2:$AJ$96,31))</f>
        <v>98600</v>
      </c>
      <c r="L248">
        <f>IF(ISBLANK($B248),"",VLOOKUP($B248,ILData!$A$2:$AJ$96,32))</f>
        <v>104950</v>
      </c>
    </row>
    <row r="249" spans="1:12" x14ac:dyDescent="0.3">
      <c r="A249" s="74" t="s">
        <v>960</v>
      </c>
      <c r="B249" t="s">
        <v>90</v>
      </c>
      <c r="C249" s="79">
        <f>INDEX('Ability to Pay'!$C$2:$C$441,MATCH(A249,'Ability to Pay'!$A$2:$A$441,0))</f>
        <v>6.9999999999999993E-2</v>
      </c>
      <c r="D249" s="77">
        <f>INDEX('Unemployment Rates'!$B$2:$B$96,MATCH(B249,'Unemployment Rates'!$A$2:$A$96,0))</f>
        <v>3.6999999999999998E-2</v>
      </c>
      <c r="E249">
        <f>IF(ISBLANK($B249),"",VLOOKUP($B249,ILData!$A$2:$AJ$96,25))</f>
        <v>51050</v>
      </c>
      <c r="F249">
        <f>IF(ISBLANK($B249),"",VLOOKUP($B249,ILData!$A$2:$AJ$96,26))</f>
        <v>58350</v>
      </c>
      <c r="G249">
        <f>IF(ISBLANK($B249),"",VLOOKUP($B249,ILData!$A$2:$AJ$96,27))</f>
        <v>65650</v>
      </c>
      <c r="H249">
        <f>IF(ISBLANK($B249),"",VLOOKUP($B249,ILData!$A$2:$AJ$96,28))</f>
        <v>72900</v>
      </c>
      <c r="I249">
        <f>IF(ISBLANK($B249),"",VLOOKUP($B249,ILData!$A$2:$AJ$96,29))</f>
        <v>78750</v>
      </c>
      <c r="J249">
        <f>IF(ISBLANK($B249),"",VLOOKUP($B249,ILData!$A$2:$AJ$96,30))</f>
        <v>84600</v>
      </c>
      <c r="K249">
        <f>IF(ISBLANK($B249),"",VLOOKUP($B249,ILData!$A$2:$AJ$96,31))</f>
        <v>90400</v>
      </c>
      <c r="L249">
        <f>IF(ISBLANK($B249),"",VLOOKUP($B249,ILData!$A$2:$AJ$96,32))</f>
        <v>96250</v>
      </c>
    </row>
    <row r="250" spans="1:12" x14ac:dyDescent="0.3">
      <c r="A250" s="74" t="s">
        <v>638</v>
      </c>
      <c r="B250" t="s">
        <v>23</v>
      </c>
      <c r="C250" s="79">
        <f>INDEX('Ability to Pay'!$C$2:$C$441,MATCH(A250,'Ability to Pay'!$A$2:$A$441,0))</f>
        <v>0.2</v>
      </c>
      <c r="D250" s="77">
        <f>INDEX('Unemployment Rates'!$B$2:$B$96,MATCH(B250,'Unemployment Rates'!$A$2:$A$96,0))</f>
        <v>3.3000000000000002E-2</v>
      </c>
      <c r="E250">
        <f>IF(ISBLANK($B250),"",VLOOKUP($B250,ILData!$A$2:$AJ$96,25))</f>
        <v>44750</v>
      </c>
      <c r="F250">
        <f>IF(ISBLANK($B250),"",VLOOKUP($B250,ILData!$A$2:$AJ$96,26))</f>
        <v>51150</v>
      </c>
      <c r="G250">
        <f>IF(ISBLANK($B250),"",VLOOKUP($B250,ILData!$A$2:$AJ$96,27))</f>
        <v>57550</v>
      </c>
      <c r="H250">
        <f>IF(ISBLANK($B250),"",VLOOKUP($B250,ILData!$A$2:$AJ$96,28))</f>
        <v>63900</v>
      </c>
      <c r="I250">
        <f>IF(ISBLANK($B250),"",VLOOKUP($B250,ILData!$A$2:$AJ$96,29))</f>
        <v>69050</v>
      </c>
      <c r="J250">
        <f>IF(ISBLANK($B250),"",VLOOKUP($B250,ILData!$A$2:$AJ$96,30))</f>
        <v>74150</v>
      </c>
      <c r="K250">
        <f>IF(ISBLANK($B250),"",VLOOKUP($B250,ILData!$A$2:$AJ$96,31))</f>
        <v>79250</v>
      </c>
      <c r="L250">
        <f>IF(ISBLANK($B250),"",VLOOKUP($B250,ILData!$A$2:$AJ$96,32))</f>
        <v>84350</v>
      </c>
    </row>
    <row r="251" spans="1:12" x14ac:dyDescent="0.3">
      <c r="A251" s="74" t="s">
        <v>832</v>
      </c>
      <c r="B251" t="s">
        <v>66</v>
      </c>
      <c r="C251" s="79">
        <f>INDEX('Ability to Pay'!$C$2:$C$441,MATCH(A251,'Ability to Pay'!$A$2:$A$441,0))</f>
        <v>0.23000000000000004</v>
      </c>
      <c r="D251" s="77">
        <f>INDEX('Unemployment Rates'!$B$2:$B$96,MATCH(B251,'Unemployment Rates'!$A$2:$A$96,0))</f>
        <v>0.03</v>
      </c>
      <c r="E251">
        <f>IF(ISBLANK($B251),"",VLOOKUP($B251,ILData!$A$2:$AJ$96,25))</f>
        <v>52750</v>
      </c>
      <c r="F251">
        <f>IF(ISBLANK($B251),"",VLOOKUP($B251,ILData!$A$2:$AJ$96,26))</f>
        <v>60300</v>
      </c>
      <c r="G251">
        <f>IF(ISBLANK($B251),"",VLOOKUP($B251,ILData!$A$2:$AJ$96,27))</f>
        <v>67850</v>
      </c>
      <c r="H251">
        <f>IF(ISBLANK($B251),"",VLOOKUP($B251,ILData!$A$2:$AJ$96,28))</f>
        <v>75350</v>
      </c>
      <c r="I251">
        <f>IF(ISBLANK($B251),"",VLOOKUP($B251,ILData!$A$2:$AJ$96,29))</f>
        <v>81400</v>
      </c>
      <c r="J251">
        <f>IF(ISBLANK($B251),"",VLOOKUP($B251,ILData!$A$2:$AJ$96,30))</f>
        <v>87450</v>
      </c>
      <c r="K251">
        <f>IF(ISBLANK($B251),"",VLOOKUP($B251,ILData!$A$2:$AJ$96,31))</f>
        <v>93450</v>
      </c>
      <c r="L251">
        <f>IF(ISBLANK($B251),"",VLOOKUP($B251,ILData!$A$2:$AJ$96,32))</f>
        <v>99500</v>
      </c>
    </row>
    <row r="252" spans="1:12" x14ac:dyDescent="0.3">
      <c r="A252" s="74" t="s">
        <v>969</v>
      </c>
      <c r="B252" t="s">
        <v>93</v>
      </c>
      <c r="C252" s="79">
        <f>INDEX('Ability to Pay'!$C$2:$C$441,MATCH(A252,'Ability to Pay'!$A$2:$A$441,0))</f>
        <v>9.9999999999999992E-2</v>
      </c>
      <c r="D252" s="77">
        <f>INDEX('Unemployment Rates'!$B$2:$B$96,MATCH(B252,'Unemployment Rates'!$A$2:$A$96,0))</f>
        <v>3.6999999999999998E-2</v>
      </c>
      <c r="E252">
        <f>IF(ISBLANK($B252),"",VLOOKUP($B252,ILData!$A$2:$AJ$96,25))</f>
        <v>55650</v>
      </c>
      <c r="F252">
        <f>IF(ISBLANK($B252),"",VLOOKUP($B252,ILData!$A$2:$AJ$96,26))</f>
        <v>63600</v>
      </c>
      <c r="G252">
        <f>IF(ISBLANK($B252),"",VLOOKUP($B252,ILData!$A$2:$AJ$96,27))</f>
        <v>71550</v>
      </c>
      <c r="H252">
        <f>IF(ISBLANK($B252),"",VLOOKUP($B252,ILData!$A$2:$AJ$96,28))</f>
        <v>79500</v>
      </c>
      <c r="I252">
        <f>IF(ISBLANK($B252),"",VLOOKUP($B252,ILData!$A$2:$AJ$96,29))</f>
        <v>85900</v>
      </c>
      <c r="J252">
        <f>IF(ISBLANK($B252),"",VLOOKUP($B252,ILData!$A$2:$AJ$96,30))</f>
        <v>92250</v>
      </c>
      <c r="K252">
        <f>IF(ISBLANK($B252),"",VLOOKUP($B252,ILData!$A$2:$AJ$96,31))</f>
        <v>98600</v>
      </c>
      <c r="L252">
        <f>IF(ISBLANK($B252),"",VLOOKUP($B252,ILData!$A$2:$AJ$96,32))</f>
        <v>104950</v>
      </c>
    </row>
    <row r="253" spans="1:12" x14ac:dyDescent="0.3">
      <c r="A253" s="74" t="s">
        <v>776</v>
      </c>
      <c r="B253" t="s">
        <v>49</v>
      </c>
      <c r="C253" s="79">
        <f>INDEX('Ability to Pay'!$C$2:$C$441,MATCH(A253,'Ability to Pay'!$A$2:$A$441,0))</f>
        <v>0.18</v>
      </c>
      <c r="D253" s="77">
        <f>INDEX('Unemployment Rates'!$B$2:$B$96,MATCH(B253,'Unemployment Rates'!$A$2:$A$96,0))</f>
        <v>3.5000000000000003E-2</v>
      </c>
      <c r="E253">
        <f>IF(ISBLANK($B253),"",VLOOKUP($B253,ILData!$A$2:$AJ$96,25))</f>
        <v>44900</v>
      </c>
      <c r="F253">
        <f>IF(ISBLANK($B253),"",VLOOKUP($B253,ILData!$A$2:$AJ$96,26))</f>
        <v>51300</v>
      </c>
      <c r="G253">
        <f>IF(ISBLANK($B253),"",VLOOKUP($B253,ILData!$A$2:$AJ$96,27))</f>
        <v>57700</v>
      </c>
      <c r="H253">
        <f>IF(ISBLANK($B253),"",VLOOKUP($B253,ILData!$A$2:$AJ$96,28))</f>
        <v>64100</v>
      </c>
      <c r="I253">
        <f>IF(ISBLANK($B253),"",VLOOKUP($B253,ILData!$A$2:$AJ$96,29))</f>
        <v>69250</v>
      </c>
      <c r="J253">
        <f>IF(ISBLANK($B253),"",VLOOKUP($B253,ILData!$A$2:$AJ$96,30))</f>
        <v>74400</v>
      </c>
      <c r="K253">
        <f>IF(ISBLANK($B253),"",VLOOKUP($B253,ILData!$A$2:$AJ$96,31))</f>
        <v>79500</v>
      </c>
      <c r="L253">
        <f>IF(ISBLANK($B253),"",VLOOKUP($B253,ILData!$A$2:$AJ$96,32))</f>
        <v>84650</v>
      </c>
    </row>
    <row r="254" spans="1:12" x14ac:dyDescent="0.3">
      <c r="A254" s="74" t="s">
        <v>606</v>
      </c>
      <c r="B254" t="s">
        <v>15</v>
      </c>
      <c r="C254" s="79">
        <f>INDEX('Ability to Pay'!$C$2:$C$441,MATCH(A254,'Ability to Pay'!$A$2:$A$441,0))</f>
        <v>0.11</v>
      </c>
      <c r="D254" s="77">
        <f>INDEX('Unemployment Rates'!$B$2:$B$96,MATCH(B254,'Unemployment Rates'!$A$2:$A$96,0))</f>
        <v>0.04</v>
      </c>
      <c r="E254">
        <f>IF(ISBLANK($B254),"",VLOOKUP($B254,ILData!$A$2:$AJ$96,25))</f>
        <v>44250</v>
      </c>
      <c r="F254">
        <f>IF(ISBLANK($B254),"",VLOOKUP($B254,ILData!$A$2:$AJ$96,26))</f>
        <v>50600</v>
      </c>
      <c r="G254">
        <f>IF(ISBLANK($B254),"",VLOOKUP($B254,ILData!$A$2:$AJ$96,27))</f>
        <v>56900</v>
      </c>
      <c r="H254">
        <f>IF(ISBLANK($B254),"",VLOOKUP($B254,ILData!$A$2:$AJ$96,28))</f>
        <v>63200</v>
      </c>
      <c r="I254">
        <f>IF(ISBLANK($B254),"",VLOOKUP($B254,ILData!$A$2:$AJ$96,29))</f>
        <v>68300</v>
      </c>
      <c r="J254">
        <f>IF(ISBLANK($B254),"",VLOOKUP($B254,ILData!$A$2:$AJ$96,30))</f>
        <v>73350</v>
      </c>
      <c r="K254">
        <f>IF(ISBLANK($B254),"",VLOOKUP($B254,ILData!$A$2:$AJ$96,31))</f>
        <v>78400</v>
      </c>
      <c r="L254">
        <f>IF(ISBLANK($B254),"",VLOOKUP($B254,ILData!$A$2:$AJ$96,32))</f>
        <v>83450</v>
      </c>
    </row>
    <row r="255" spans="1:12" x14ac:dyDescent="0.3">
      <c r="A255" s="74" t="s">
        <v>607</v>
      </c>
      <c r="B255" t="s">
        <v>15</v>
      </c>
      <c r="C255" s="79">
        <f>INDEX('Ability to Pay'!$C$2:$C$441,MATCH(A255,'Ability to Pay'!$A$2:$A$441,0))</f>
        <v>0.2</v>
      </c>
      <c r="D255" s="77">
        <f>INDEX('Unemployment Rates'!$B$2:$B$96,MATCH(B255,'Unemployment Rates'!$A$2:$A$96,0))</f>
        <v>0.04</v>
      </c>
      <c r="E255">
        <f>IF(ISBLANK($B255),"",VLOOKUP($B255,ILData!$A$2:$AJ$96,25))</f>
        <v>44250</v>
      </c>
      <c r="F255">
        <f>IF(ISBLANK($B255),"",VLOOKUP($B255,ILData!$A$2:$AJ$96,26))</f>
        <v>50600</v>
      </c>
      <c r="G255">
        <f>IF(ISBLANK($B255),"",VLOOKUP($B255,ILData!$A$2:$AJ$96,27))</f>
        <v>56900</v>
      </c>
      <c r="H255">
        <f>IF(ISBLANK($B255),"",VLOOKUP($B255,ILData!$A$2:$AJ$96,28))</f>
        <v>63200</v>
      </c>
      <c r="I255">
        <f>IF(ISBLANK($B255),"",VLOOKUP($B255,ILData!$A$2:$AJ$96,29))</f>
        <v>68300</v>
      </c>
      <c r="J255">
        <f>IF(ISBLANK($B255),"",VLOOKUP($B255,ILData!$A$2:$AJ$96,30))</f>
        <v>73350</v>
      </c>
      <c r="K255">
        <f>IF(ISBLANK($B255),"",VLOOKUP($B255,ILData!$A$2:$AJ$96,31))</f>
        <v>78400</v>
      </c>
      <c r="L255">
        <f>IF(ISBLANK($B255),"",VLOOKUP($B255,ILData!$A$2:$AJ$96,32))</f>
        <v>83450</v>
      </c>
    </row>
    <row r="256" spans="1:12" x14ac:dyDescent="0.3">
      <c r="A256" s="74" t="s">
        <v>836</v>
      </c>
      <c r="B256" t="s">
        <v>60</v>
      </c>
      <c r="C256" s="79">
        <f>INDEX('Ability to Pay'!$C$2:$C$441,MATCH(A256,'Ability to Pay'!$A$2:$A$441,0))</f>
        <v>0.15000000000000002</v>
      </c>
      <c r="D256" s="77">
        <f>INDEX('Unemployment Rates'!$B$2:$B$96,MATCH(B256,'Unemployment Rates'!$A$2:$A$96,0))</f>
        <v>3.9E-2</v>
      </c>
      <c r="E256">
        <f>IF(ISBLANK($B256),"",VLOOKUP($B256,ILData!$A$2:$AJ$96,25))</f>
        <v>43600</v>
      </c>
      <c r="F256">
        <f>IF(ISBLANK($B256),"",VLOOKUP($B256,ILData!$A$2:$AJ$96,26))</f>
        <v>49800</v>
      </c>
      <c r="G256">
        <f>IF(ISBLANK($B256),"",VLOOKUP($B256,ILData!$A$2:$AJ$96,27))</f>
        <v>56050</v>
      </c>
      <c r="H256">
        <f>IF(ISBLANK($B256),"",VLOOKUP($B256,ILData!$A$2:$AJ$96,28))</f>
        <v>62250</v>
      </c>
      <c r="I256">
        <f>IF(ISBLANK($B256),"",VLOOKUP($B256,ILData!$A$2:$AJ$96,29))</f>
        <v>67250</v>
      </c>
      <c r="J256">
        <f>IF(ISBLANK($B256),"",VLOOKUP($B256,ILData!$A$2:$AJ$96,30))</f>
        <v>72250</v>
      </c>
      <c r="K256">
        <f>IF(ISBLANK($B256),"",VLOOKUP($B256,ILData!$A$2:$AJ$96,31))</f>
        <v>77200</v>
      </c>
      <c r="L256">
        <f>IF(ISBLANK($B256),"",VLOOKUP($B256,ILData!$A$2:$AJ$96,32))</f>
        <v>82200</v>
      </c>
    </row>
    <row r="257" spans="1:12" x14ac:dyDescent="0.3">
      <c r="A257" s="74" t="s">
        <v>975</v>
      </c>
      <c r="B257" t="s">
        <v>95</v>
      </c>
      <c r="C257" s="79">
        <f>INDEX('Ability to Pay'!$C$2:$C$441,MATCH(A257,'Ability to Pay'!$A$2:$A$441,0))</f>
        <v>0.11</v>
      </c>
      <c r="D257" s="77">
        <f>INDEX('Unemployment Rates'!$B$2:$B$96,MATCH(B257,'Unemployment Rates'!$A$2:$A$96,0))</f>
        <v>0.04</v>
      </c>
      <c r="E257">
        <f>IF(ISBLANK($B257),"",VLOOKUP($B257,ILData!$A$2:$AJ$96,25))</f>
        <v>41950</v>
      </c>
      <c r="F257">
        <f>IF(ISBLANK($B257),"",VLOOKUP($B257,ILData!$A$2:$AJ$96,26))</f>
        <v>47950</v>
      </c>
      <c r="G257">
        <f>IF(ISBLANK($B257),"",VLOOKUP($B257,ILData!$A$2:$AJ$96,27))</f>
        <v>53950</v>
      </c>
      <c r="H257">
        <f>IF(ISBLANK($B257),"",VLOOKUP($B257,ILData!$A$2:$AJ$96,28))</f>
        <v>59900</v>
      </c>
      <c r="I257">
        <f>IF(ISBLANK($B257),"",VLOOKUP($B257,ILData!$A$2:$AJ$96,29))</f>
        <v>64700</v>
      </c>
      <c r="J257">
        <f>IF(ISBLANK($B257),"",VLOOKUP($B257,ILData!$A$2:$AJ$96,30))</f>
        <v>69500</v>
      </c>
      <c r="K257">
        <f>IF(ISBLANK($B257),"",VLOOKUP($B257,ILData!$A$2:$AJ$96,31))</f>
        <v>74300</v>
      </c>
      <c r="L257">
        <f>IF(ISBLANK($B257),"",VLOOKUP($B257,ILData!$A$2:$AJ$96,32))</f>
        <v>79100</v>
      </c>
    </row>
    <row r="258" spans="1:12" x14ac:dyDescent="0.3">
      <c r="A258" s="74" t="s">
        <v>842</v>
      </c>
      <c r="B258" t="s">
        <v>61</v>
      </c>
      <c r="C258" s="79">
        <f>INDEX('Ability to Pay'!$C$2:$C$441,MATCH(A258,'Ability to Pay'!$A$2:$A$441,0))</f>
        <v>9.0000000000000011E-2</v>
      </c>
      <c r="D258" s="77">
        <f>INDEX('Unemployment Rates'!$B$2:$B$96,MATCH(B258,'Unemployment Rates'!$A$2:$A$96,0))</f>
        <v>3.4000000000000002E-2</v>
      </c>
      <c r="E258">
        <f>IF(ISBLANK($B258),"",VLOOKUP($B258,ILData!$A$2:$AJ$96,25))</f>
        <v>41950</v>
      </c>
      <c r="F258">
        <f>IF(ISBLANK($B258),"",VLOOKUP($B258,ILData!$A$2:$AJ$96,26))</f>
        <v>47950</v>
      </c>
      <c r="G258">
        <f>IF(ISBLANK($B258),"",VLOOKUP($B258,ILData!$A$2:$AJ$96,27))</f>
        <v>53950</v>
      </c>
      <c r="H258">
        <f>IF(ISBLANK($B258),"",VLOOKUP($B258,ILData!$A$2:$AJ$96,28))</f>
        <v>59900</v>
      </c>
      <c r="I258">
        <f>IF(ISBLANK($B258),"",VLOOKUP($B258,ILData!$A$2:$AJ$96,29))</f>
        <v>64700</v>
      </c>
      <c r="J258">
        <f>IF(ISBLANK($B258),"",VLOOKUP($B258,ILData!$A$2:$AJ$96,30))</f>
        <v>69500</v>
      </c>
      <c r="K258">
        <f>IF(ISBLANK($B258),"",VLOOKUP($B258,ILData!$A$2:$AJ$96,31))</f>
        <v>74300</v>
      </c>
      <c r="L258">
        <f>IF(ISBLANK($B258),"",VLOOKUP($B258,ILData!$A$2:$AJ$96,32))</f>
        <v>79100</v>
      </c>
    </row>
    <row r="259" spans="1:12" x14ac:dyDescent="0.3">
      <c r="A259" s="74" t="s">
        <v>695</v>
      </c>
      <c r="B259" t="s">
        <v>33</v>
      </c>
      <c r="C259" s="79">
        <f>INDEX('Ability to Pay'!$C$2:$C$441,MATCH(A259,'Ability to Pay'!$A$2:$A$441,0))</f>
        <v>0.23000000000000004</v>
      </c>
      <c r="D259" s="77">
        <f>INDEX('Unemployment Rates'!$B$2:$B$96,MATCH(B259,'Unemployment Rates'!$A$2:$A$96,0))</f>
        <v>3.5999999999999997E-2</v>
      </c>
      <c r="E259">
        <f>IF(ISBLANK($B259),"",VLOOKUP($B259,ILData!$A$2:$AJ$96,25))</f>
        <v>43150</v>
      </c>
      <c r="F259">
        <f>IF(ISBLANK($B259),"",VLOOKUP($B259,ILData!$A$2:$AJ$96,26))</f>
        <v>49300</v>
      </c>
      <c r="G259">
        <f>IF(ISBLANK($B259),"",VLOOKUP($B259,ILData!$A$2:$AJ$96,27))</f>
        <v>55450</v>
      </c>
      <c r="H259">
        <f>IF(ISBLANK($B259),"",VLOOKUP($B259,ILData!$A$2:$AJ$96,28))</f>
        <v>61600</v>
      </c>
      <c r="I259">
        <f>IF(ISBLANK($B259),"",VLOOKUP($B259,ILData!$A$2:$AJ$96,29))</f>
        <v>66550</v>
      </c>
      <c r="J259">
        <f>IF(ISBLANK($B259),"",VLOOKUP($B259,ILData!$A$2:$AJ$96,30))</f>
        <v>71500</v>
      </c>
      <c r="K259">
        <f>IF(ISBLANK($B259),"",VLOOKUP($B259,ILData!$A$2:$AJ$96,31))</f>
        <v>76400</v>
      </c>
      <c r="L259">
        <f>IF(ISBLANK($B259),"",VLOOKUP($B259,ILData!$A$2:$AJ$96,32))</f>
        <v>81350</v>
      </c>
    </row>
    <row r="260" spans="1:12" x14ac:dyDescent="0.3">
      <c r="A260" s="74" t="s">
        <v>818</v>
      </c>
      <c r="B260" t="s">
        <v>63</v>
      </c>
      <c r="C260" s="79">
        <f>INDEX('Ability to Pay'!$C$2:$C$441,MATCH(A260,'Ability to Pay'!$A$2:$A$441,0))</f>
        <v>0.2</v>
      </c>
      <c r="D260" s="77">
        <f>INDEX('Unemployment Rates'!$B$2:$B$96,MATCH(B260,'Unemployment Rates'!$A$2:$A$96,0))</f>
        <v>3.5000000000000003E-2</v>
      </c>
      <c r="E260">
        <f>IF(ISBLANK($B260),"",VLOOKUP($B260,ILData!$A$2:$AJ$96,25))</f>
        <v>46050</v>
      </c>
      <c r="F260">
        <f>IF(ISBLANK($B260),"",VLOOKUP($B260,ILData!$A$2:$AJ$96,26))</f>
        <v>52600</v>
      </c>
      <c r="G260">
        <f>IF(ISBLANK($B260),"",VLOOKUP($B260,ILData!$A$2:$AJ$96,27))</f>
        <v>59200</v>
      </c>
      <c r="H260">
        <f>IF(ISBLANK($B260),"",VLOOKUP($B260,ILData!$A$2:$AJ$96,28))</f>
        <v>65750</v>
      </c>
      <c r="I260">
        <f>IF(ISBLANK($B260),"",VLOOKUP($B260,ILData!$A$2:$AJ$96,29))</f>
        <v>71050</v>
      </c>
      <c r="J260">
        <f>IF(ISBLANK($B260),"",VLOOKUP($B260,ILData!$A$2:$AJ$96,30))</f>
        <v>76300</v>
      </c>
      <c r="K260">
        <f>IF(ISBLANK($B260),"",VLOOKUP($B260,ILData!$A$2:$AJ$96,31))</f>
        <v>81550</v>
      </c>
      <c r="L260">
        <f>IF(ISBLANK($B260),"",VLOOKUP($B260,ILData!$A$2:$AJ$96,32))</f>
        <v>86800</v>
      </c>
    </row>
    <row r="261" spans="1:12" x14ac:dyDescent="0.3">
      <c r="A261" s="74" t="s">
        <v>853</v>
      </c>
      <c r="B261" t="s">
        <v>67</v>
      </c>
      <c r="C261" s="79">
        <f>INDEX('Ability to Pay'!$C$2:$C$441,MATCH(A261,'Ability to Pay'!$A$2:$A$441,0))</f>
        <v>0.13</v>
      </c>
      <c r="D261" s="77">
        <f>INDEX('Unemployment Rates'!$B$2:$B$96,MATCH(B261,'Unemployment Rates'!$A$2:$A$96,0))</f>
        <v>4.8000000000000001E-2</v>
      </c>
      <c r="E261">
        <f>IF(ISBLANK($B261),"",VLOOKUP($B261,ILData!$A$2:$AJ$96,25))</f>
        <v>43700</v>
      </c>
      <c r="F261">
        <f>IF(ISBLANK($B261),"",VLOOKUP($B261,ILData!$A$2:$AJ$96,26))</f>
        <v>49950</v>
      </c>
      <c r="G261">
        <f>IF(ISBLANK($B261),"",VLOOKUP($B261,ILData!$A$2:$AJ$96,27))</f>
        <v>56200</v>
      </c>
      <c r="H261">
        <f>IF(ISBLANK($B261),"",VLOOKUP($B261,ILData!$A$2:$AJ$96,28))</f>
        <v>62400</v>
      </c>
      <c r="I261">
        <f>IF(ISBLANK($B261),"",VLOOKUP($B261,ILData!$A$2:$AJ$96,29))</f>
        <v>67400</v>
      </c>
      <c r="J261">
        <f>IF(ISBLANK($B261),"",VLOOKUP($B261,ILData!$A$2:$AJ$96,30))</f>
        <v>72400</v>
      </c>
      <c r="K261">
        <f>IF(ISBLANK($B261),"",VLOOKUP($B261,ILData!$A$2:$AJ$96,31))</f>
        <v>77400</v>
      </c>
      <c r="L261">
        <f>IF(ISBLANK($B261),"",VLOOKUP($B261,ILData!$A$2:$AJ$96,32))</f>
        <v>82400</v>
      </c>
    </row>
    <row r="262" spans="1:12" x14ac:dyDescent="0.3">
      <c r="A262" s="74" t="s">
        <v>933</v>
      </c>
      <c r="B262" t="s">
        <v>85</v>
      </c>
      <c r="C262" s="79">
        <f>INDEX('Ability to Pay'!$C$2:$C$441,MATCH(A262,'Ability to Pay'!$A$2:$A$441,0))</f>
        <v>0.08</v>
      </c>
      <c r="D262" s="77">
        <f>INDEX('Unemployment Rates'!$B$2:$B$96,MATCH(B262,'Unemployment Rates'!$A$2:$A$96,0))</f>
        <v>4.3999999999999997E-2</v>
      </c>
      <c r="E262">
        <f>IF(ISBLANK($B262),"",VLOOKUP($B262,ILData!$A$2:$AJ$96,25))</f>
        <v>51050</v>
      </c>
      <c r="F262">
        <f>IF(ISBLANK($B262),"",VLOOKUP($B262,ILData!$A$2:$AJ$96,26))</f>
        <v>58350</v>
      </c>
      <c r="G262">
        <f>IF(ISBLANK($B262),"",VLOOKUP($B262,ILData!$A$2:$AJ$96,27))</f>
        <v>65650</v>
      </c>
      <c r="H262">
        <f>IF(ISBLANK($B262),"",VLOOKUP($B262,ILData!$A$2:$AJ$96,28))</f>
        <v>72900</v>
      </c>
      <c r="I262">
        <f>IF(ISBLANK($B262),"",VLOOKUP($B262,ILData!$A$2:$AJ$96,29))</f>
        <v>78750</v>
      </c>
      <c r="J262">
        <f>IF(ISBLANK($B262),"",VLOOKUP($B262,ILData!$A$2:$AJ$96,30))</f>
        <v>84600</v>
      </c>
      <c r="K262">
        <f>IF(ISBLANK($B262),"",VLOOKUP($B262,ILData!$A$2:$AJ$96,31))</f>
        <v>90400</v>
      </c>
      <c r="L262">
        <f>IF(ISBLANK($B262),"",VLOOKUP($B262,ILData!$A$2:$AJ$96,32))</f>
        <v>96250</v>
      </c>
    </row>
    <row r="263" spans="1:12" x14ac:dyDescent="0.3">
      <c r="A263" s="74" t="s">
        <v>848</v>
      </c>
      <c r="B263" t="s">
        <v>61</v>
      </c>
      <c r="C263" s="79">
        <f>INDEX('Ability to Pay'!$C$2:$C$441,MATCH(A263,'Ability to Pay'!$A$2:$A$441,0))</f>
        <v>0.15000000000000002</v>
      </c>
      <c r="D263" s="77">
        <f>INDEX('Unemployment Rates'!$B$2:$B$96,MATCH(B263,'Unemployment Rates'!$A$2:$A$96,0))</f>
        <v>3.4000000000000002E-2</v>
      </c>
      <c r="E263">
        <f>IF(ISBLANK($B263),"",VLOOKUP($B263,ILData!$A$2:$AJ$96,25))</f>
        <v>41950</v>
      </c>
      <c r="F263">
        <f>IF(ISBLANK($B263),"",VLOOKUP($B263,ILData!$A$2:$AJ$96,26))</f>
        <v>47950</v>
      </c>
      <c r="G263">
        <f>IF(ISBLANK($B263),"",VLOOKUP($B263,ILData!$A$2:$AJ$96,27))</f>
        <v>53950</v>
      </c>
      <c r="H263">
        <f>IF(ISBLANK($B263),"",VLOOKUP($B263,ILData!$A$2:$AJ$96,28))</f>
        <v>59900</v>
      </c>
      <c r="I263">
        <f>IF(ISBLANK($B263),"",VLOOKUP($B263,ILData!$A$2:$AJ$96,29))</f>
        <v>64700</v>
      </c>
      <c r="J263">
        <f>IF(ISBLANK($B263),"",VLOOKUP($B263,ILData!$A$2:$AJ$96,30))</f>
        <v>69500</v>
      </c>
      <c r="K263">
        <f>IF(ISBLANK($B263),"",VLOOKUP($B263,ILData!$A$2:$AJ$96,31))</f>
        <v>74300</v>
      </c>
      <c r="L263">
        <f>IF(ISBLANK($B263),"",VLOOKUP($B263,ILData!$A$2:$AJ$96,32))</f>
        <v>79100</v>
      </c>
    </row>
    <row r="264" spans="1:12" x14ac:dyDescent="0.3">
      <c r="A264" s="74" t="s">
        <v>743</v>
      </c>
      <c r="B264" t="s">
        <v>41</v>
      </c>
      <c r="C264" s="79">
        <f>INDEX('Ability to Pay'!$C$2:$C$441,MATCH(A264,'Ability to Pay'!$A$2:$A$441,0))</f>
        <v>6.9999999999999993E-2</v>
      </c>
      <c r="D264" s="77">
        <f>INDEX('Unemployment Rates'!$B$2:$B$96,MATCH(B264,'Unemployment Rates'!$A$2:$A$96,0))</f>
        <v>4.3999999999999997E-2</v>
      </c>
      <c r="E264">
        <f>IF(ISBLANK($B264),"",VLOOKUP($B264,ILData!$A$2:$AJ$96,25))</f>
        <v>41950</v>
      </c>
      <c r="F264">
        <f>IF(ISBLANK($B264),"",VLOOKUP($B264,ILData!$A$2:$AJ$96,26))</f>
        <v>47950</v>
      </c>
      <c r="G264">
        <f>IF(ISBLANK($B264),"",VLOOKUP($B264,ILData!$A$2:$AJ$96,27))</f>
        <v>53950</v>
      </c>
      <c r="H264">
        <f>IF(ISBLANK($B264),"",VLOOKUP($B264,ILData!$A$2:$AJ$96,28))</f>
        <v>59900</v>
      </c>
      <c r="I264">
        <f>IF(ISBLANK($B264),"",VLOOKUP($B264,ILData!$A$2:$AJ$96,29))</f>
        <v>64700</v>
      </c>
      <c r="J264">
        <f>IF(ISBLANK($B264),"",VLOOKUP($B264,ILData!$A$2:$AJ$96,30))</f>
        <v>69500</v>
      </c>
      <c r="K264">
        <f>IF(ISBLANK($B264),"",VLOOKUP($B264,ILData!$A$2:$AJ$96,31))</f>
        <v>74300</v>
      </c>
      <c r="L264">
        <f>IF(ISBLANK($B264),"",VLOOKUP($B264,ILData!$A$2:$AJ$96,32))</f>
        <v>79100</v>
      </c>
    </row>
    <row r="265" spans="1:12" x14ac:dyDescent="0.3">
      <c r="A265" s="74" t="s">
        <v>696</v>
      </c>
      <c r="B265" t="s">
        <v>33</v>
      </c>
      <c r="C265" s="79">
        <f>INDEX('Ability to Pay'!$C$2:$C$441,MATCH(A265,'Ability to Pay'!$A$2:$A$441,0))</f>
        <v>0.11</v>
      </c>
      <c r="D265" s="77">
        <f>INDEX('Unemployment Rates'!$B$2:$B$96,MATCH(B265,'Unemployment Rates'!$A$2:$A$96,0))</f>
        <v>3.5999999999999997E-2</v>
      </c>
      <c r="E265">
        <f>IF(ISBLANK($B265),"",VLOOKUP($B265,ILData!$A$2:$AJ$96,25))</f>
        <v>43150</v>
      </c>
      <c r="F265">
        <f>IF(ISBLANK($B265),"",VLOOKUP($B265,ILData!$A$2:$AJ$96,26))</f>
        <v>49300</v>
      </c>
      <c r="G265">
        <f>IF(ISBLANK($B265),"",VLOOKUP($B265,ILData!$A$2:$AJ$96,27))</f>
        <v>55450</v>
      </c>
      <c r="H265">
        <f>IF(ISBLANK($B265),"",VLOOKUP($B265,ILData!$A$2:$AJ$96,28))</f>
        <v>61600</v>
      </c>
      <c r="I265">
        <f>IF(ISBLANK($B265),"",VLOOKUP($B265,ILData!$A$2:$AJ$96,29))</f>
        <v>66550</v>
      </c>
      <c r="J265">
        <f>IF(ISBLANK($B265),"",VLOOKUP($B265,ILData!$A$2:$AJ$96,30))</f>
        <v>71500</v>
      </c>
      <c r="K265">
        <f>IF(ISBLANK($B265),"",VLOOKUP($B265,ILData!$A$2:$AJ$96,31))</f>
        <v>76400</v>
      </c>
      <c r="L265">
        <f>IF(ISBLANK($B265),"",VLOOKUP($B265,ILData!$A$2:$AJ$96,32))</f>
        <v>81350</v>
      </c>
    </row>
    <row r="266" spans="1:12" x14ac:dyDescent="0.3">
      <c r="A266" s="74" t="s">
        <v>849</v>
      </c>
      <c r="B266" t="s">
        <v>61</v>
      </c>
      <c r="C266" s="79">
        <f>INDEX('Ability to Pay'!$C$2:$C$441,MATCH(A266,'Ability to Pay'!$A$2:$A$441,0))</f>
        <v>0.18</v>
      </c>
      <c r="D266" s="77">
        <f>INDEX('Unemployment Rates'!$B$2:$B$96,MATCH(B266,'Unemployment Rates'!$A$2:$A$96,0))</f>
        <v>3.4000000000000002E-2</v>
      </c>
      <c r="E266">
        <f>IF(ISBLANK($B266),"",VLOOKUP($B266,ILData!$A$2:$AJ$96,25))</f>
        <v>41950</v>
      </c>
      <c r="F266">
        <f>IF(ISBLANK($B266),"",VLOOKUP($B266,ILData!$A$2:$AJ$96,26))</f>
        <v>47950</v>
      </c>
      <c r="G266">
        <f>IF(ISBLANK($B266),"",VLOOKUP($B266,ILData!$A$2:$AJ$96,27))</f>
        <v>53950</v>
      </c>
      <c r="H266">
        <f>IF(ISBLANK($B266),"",VLOOKUP($B266,ILData!$A$2:$AJ$96,28))</f>
        <v>59900</v>
      </c>
      <c r="I266">
        <f>IF(ISBLANK($B266),"",VLOOKUP($B266,ILData!$A$2:$AJ$96,29))</f>
        <v>64700</v>
      </c>
      <c r="J266">
        <f>IF(ISBLANK($B266),"",VLOOKUP($B266,ILData!$A$2:$AJ$96,30))</f>
        <v>69500</v>
      </c>
      <c r="K266">
        <f>IF(ISBLANK($B266),"",VLOOKUP($B266,ILData!$A$2:$AJ$96,31))</f>
        <v>74300</v>
      </c>
      <c r="L266">
        <f>IF(ISBLANK($B266),"",VLOOKUP($B266,ILData!$A$2:$AJ$96,32))</f>
        <v>79100</v>
      </c>
    </row>
    <row r="267" spans="1:12" x14ac:dyDescent="0.3">
      <c r="A267" s="74" t="s">
        <v>949</v>
      </c>
      <c r="B267" t="s">
        <v>89</v>
      </c>
      <c r="C267" s="79">
        <f>INDEX('Ability to Pay'!$C$2:$C$441,MATCH(A267,'Ability to Pay'!$A$2:$A$441,0))</f>
        <v>0.21000000000000002</v>
      </c>
      <c r="D267" s="77">
        <f>INDEX('Unemployment Rates'!$B$2:$B$96,MATCH(B267,'Unemployment Rates'!$A$2:$A$96,0))</f>
        <v>2.7E-2</v>
      </c>
      <c r="E267">
        <f>IF(ISBLANK($B267),"",VLOOKUP($B267,ILData!$A$2:$AJ$96,25))</f>
        <v>64300</v>
      </c>
      <c r="F267">
        <f>IF(ISBLANK($B267),"",VLOOKUP($B267,ILData!$A$2:$AJ$96,26))</f>
        <v>73500</v>
      </c>
      <c r="G267">
        <f>IF(ISBLANK($B267),"",VLOOKUP($B267,ILData!$A$2:$AJ$96,27))</f>
        <v>82700</v>
      </c>
      <c r="H267">
        <f>IF(ISBLANK($B267),"",VLOOKUP($B267,ILData!$A$2:$AJ$96,28))</f>
        <v>91850</v>
      </c>
      <c r="I267">
        <f>IF(ISBLANK($B267),"",VLOOKUP($B267,ILData!$A$2:$AJ$96,29))</f>
        <v>99200</v>
      </c>
      <c r="J267">
        <f>IF(ISBLANK($B267),"",VLOOKUP($B267,ILData!$A$2:$AJ$96,30))</f>
        <v>106550</v>
      </c>
      <c r="K267">
        <f>IF(ISBLANK($B267),"",VLOOKUP($B267,ILData!$A$2:$AJ$96,31))</f>
        <v>113900</v>
      </c>
      <c r="L267">
        <f>IF(ISBLANK($B267),"",VLOOKUP($B267,ILData!$A$2:$AJ$96,32))</f>
        <v>121250</v>
      </c>
    </row>
    <row r="268" spans="1:12" x14ac:dyDescent="0.3">
      <c r="A268" s="74" t="s">
        <v>934</v>
      </c>
      <c r="B268" t="s">
        <v>85</v>
      </c>
      <c r="C268" s="79">
        <f>INDEX('Ability to Pay'!$C$2:$C$441,MATCH(A268,'Ability to Pay'!$A$2:$A$441,0))</f>
        <v>0.12000000000000001</v>
      </c>
      <c r="D268" s="77">
        <f>INDEX('Unemployment Rates'!$B$2:$B$96,MATCH(B268,'Unemployment Rates'!$A$2:$A$96,0))</f>
        <v>4.3999999999999997E-2</v>
      </c>
      <c r="E268">
        <f>IF(ISBLANK($B268),"",VLOOKUP($B268,ILData!$A$2:$AJ$96,25))</f>
        <v>51050</v>
      </c>
      <c r="F268">
        <f>IF(ISBLANK($B268),"",VLOOKUP($B268,ILData!$A$2:$AJ$96,26))</f>
        <v>58350</v>
      </c>
      <c r="G268">
        <f>IF(ISBLANK($B268),"",VLOOKUP($B268,ILData!$A$2:$AJ$96,27))</f>
        <v>65650</v>
      </c>
      <c r="H268">
        <f>IF(ISBLANK($B268),"",VLOOKUP($B268,ILData!$A$2:$AJ$96,28))</f>
        <v>72900</v>
      </c>
      <c r="I268">
        <f>IF(ISBLANK($B268),"",VLOOKUP($B268,ILData!$A$2:$AJ$96,29))</f>
        <v>78750</v>
      </c>
      <c r="J268">
        <f>IF(ISBLANK($B268),"",VLOOKUP($B268,ILData!$A$2:$AJ$96,30))</f>
        <v>84600</v>
      </c>
      <c r="K268">
        <f>IF(ISBLANK($B268),"",VLOOKUP($B268,ILData!$A$2:$AJ$96,31))</f>
        <v>90400</v>
      </c>
      <c r="L268">
        <f>IF(ISBLANK($B268),"",VLOOKUP($B268,ILData!$A$2:$AJ$96,32))</f>
        <v>96250</v>
      </c>
    </row>
    <row r="269" spans="1:12" x14ac:dyDescent="0.3">
      <c r="A269" s="74" t="s">
        <v>704</v>
      </c>
      <c r="B269" t="s">
        <v>34</v>
      </c>
      <c r="C269" s="79">
        <f>INDEX('Ability to Pay'!$C$2:$C$441,MATCH(A269,'Ability to Pay'!$A$2:$A$441,0))</f>
        <v>0.14000000000000001</v>
      </c>
      <c r="D269" s="77">
        <f>INDEX('Unemployment Rates'!$B$2:$B$96,MATCH(B269,'Unemployment Rates'!$A$2:$A$96,0))</f>
        <v>3.5000000000000003E-2</v>
      </c>
      <c r="E269">
        <f>IF(ISBLANK($B269),"",VLOOKUP($B269,ILData!$A$2:$AJ$96,25))</f>
        <v>47850</v>
      </c>
      <c r="F269">
        <f>IF(ISBLANK($B269),"",VLOOKUP($B269,ILData!$A$2:$AJ$96,26))</f>
        <v>54650</v>
      </c>
      <c r="G269">
        <f>IF(ISBLANK($B269),"",VLOOKUP($B269,ILData!$A$2:$AJ$96,27))</f>
        <v>61500</v>
      </c>
      <c r="H269">
        <f>IF(ISBLANK($B269),"",VLOOKUP($B269,ILData!$A$2:$AJ$96,28))</f>
        <v>68300</v>
      </c>
      <c r="I269">
        <f>IF(ISBLANK($B269),"",VLOOKUP($B269,ILData!$A$2:$AJ$96,29))</f>
        <v>73800</v>
      </c>
      <c r="J269">
        <f>IF(ISBLANK($B269),"",VLOOKUP($B269,ILData!$A$2:$AJ$96,30))</f>
        <v>79250</v>
      </c>
      <c r="K269">
        <f>IF(ISBLANK($B269),"",VLOOKUP($B269,ILData!$A$2:$AJ$96,31))</f>
        <v>84700</v>
      </c>
      <c r="L269">
        <f>IF(ISBLANK($B269),"",VLOOKUP($B269,ILData!$A$2:$AJ$96,32))</f>
        <v>90200</v>
      </c>
    </row>
    <row r="270" spans="1:12" x14ac:dyDescent="0.3">
      <c r="A270" s="74" t="s">
        <v>950</v>
      </c>
      <c r="B270" t="s">
        <v>89</v>
      </c>
      <c r="C270" s="79">
        <f>INDEX('Ability to Pay'!$C$2:$C$441,MATCH(A270,'Ability to Pay'!$A$2:$A$441,0))</f>
        <v>0.16999999999999998</v>
      </c>
      <c r="D270" s="77">
        <f>INDEX('Unemployment Rates'!$B$2:$B$96,MATCH(B270,'Unemployment Rates'!$A$2:$A$96,0))</f>
        <v>2.7E-2</v>
      </c>
      <c r="E270">
        <f>IF(ISBLANK($B270),"",VLOOKUP($B270,ILData!$A$2:$AJ$96,25))</f>
        <v>64300</v>
      </c>
      <c r="F270">
        <f>IF(ISBLANK($B270),"",VLOOKUP($B270,ILData!$A$2:$AJ$96,26))</f>
        <v>73500</v>
      </c>
      <c r="G270">
        <f>IF(ISBLANK($B270),"",VLOOKUP($B270,ILData!$A$2:$AJ$96,27))</f>
        <v>82700</v>
      </c>
      <c r="H270">
        <f>IF(ISBLANK($B270),"",VLOOKUP($B270,ILData!$A$2:$AJ$96,28))</f>
        <v>91850</v>
      </c>
      <c r="I270">
        <f>IF(ISBLANK($B270),"",VLOOKUP($B270,ILData!$A$2:$AJ$96,29))</f>
        <v>99200</v>
      </c>
      <c r="J270">
        <f>IF(ISBLANK($B270),"",VLOOKUP($B270,ILData!$A$2:$AJ$96,30))</f>
        <v>106550</v>
      </c>
      <c r="K270">
        <f>IF(ISBLANK($B270),"",VLOOKUP($B270,ILData!$A$2:$AJ$96,31))</f>
        <v>113900</v>
      </c>
      <c r="L270">
        <f>IF(ISBLANK($B270),"",VLOOKUP($B270,ILData!$A$2:$AJ$96,32))</f>
        <v>121250</v>
      </c>
    </row>
    <row r="271" spans="1:12" x14ac:dyDescent="0.3">
      <c r="A271" s="74" t="s">
        <v>855</v>
      </c>
      <c r="B271" t="s">
        <v>68</v>
      </c>
      <c r="C271" s="79">
        <f>INDEX('Ability to Pay'!$C$2:$C$441,MATCH(A271,'Ability to Pay'!$A$2:$A$441,0))</f>
        <v>0.13</v>
      </c>
      <c r="D271" s="77">
        <f>INDEX('Unemployment Rates'!$B$2:$B$96,MATCH(B271,'Unemployment Rates'!$A$2:$A$96,0))</f>
        <v>3.6999999999999998E-2</v>
      </c>
      <c r="E271">
        <f>IF(ISBLANK($B271),"",VLOOKUP($B271,ILData!$A$2:$AJ$96,25))</f>
        <v>44600</v>
      </c>
      <c r="F271">
        <f>IF(ISBLANK($B271),"",VLOOKUP($B271,ILData!$A$2:$AJ$96,26))</f>
        <v>50950</v>
      </c>
      <c r="G271">
        <f>IF(ISBLANK($B271),"",VLOOKUP($B271,ILData!$A$2:$AJ$96,27))</f>
        <v>57300</v>
      </c>
      <c r="H271">
        <f>IF(ISBLANK($B271),"",VLOOKUP($B271,ILData!$A$2:$AJ$96,28))</f>
        <v>63650</v>
      </c>
      <c r="I271">
        <f>IF(ISBLANK($B271),"",VLOOKUP($B271,ILData!$A$2:$AJ$96,29))</f>
        <v>68750</v>
      </c>
      <c r="J271">
        <f>IF(ISBLANK($B271),"",VLOOKUP($B271,ILData!$A$2:$AJ$96,30))</f>
        <v>73850</v>
      </c>
      <c r="K271">
        <f>IF(ISBLANK($B271),"",VLOOKUP($B271,ILData!$A$2:$AJ$96,31))</f>
        <v>78950</v>
      </c>
      <c r="L271">
        <f>IF(ISBLANK($B271),"",VLOOKUP($B271,ILData!$A$2:$AJ$96,32))</f>
        <v>84050</v>
      </c>
    </row>
    <row r="272" spans="1:12" x14ac:dyDescent="0.3">
      <c r="A272" s="74" t="s">
        <v>720</v>
      </c>
      <c r="B272" t="s">
        <v>37</v>
      </c>
      <c r="C272" s="79">
        <f>INDEX('Ability to Pay'!$C$2:$C$441,MATCH(A272,'Ability to Pay'!$A$2:$A$441,0))</f>
        <v>0.15000000000000002</v>
      </c>
      <c r="D272" s="77">
        <f>INDEX('Unemployment Rates'!$B$2:$B$96,MATCH(B272,'Unemployment Rates'!$A$2:$A$96,0))</f>
        <v>4.4999999999999998E-2</v>
      </c>
      <c r="E272">
        <f>IF(ISBLANK($B272),"",VLOOKUP($B272,ILData!$A$2:$AJ$96,25))</f>
        <v>41950</v>
      </c>
      <c r="F272">
        <f>IF(ISBLANK($B272),"",VLOOKUP($B272,ILData!$A$2:$AJ$96,26))</f>
        <v>47950</v>
      </c>
      <c r="G272">
        <f>IF(ISBLANK($B272),"",VLOOKUP($B272,ILData!$A$2:$AJ$96,27))</f>
        <v>53950</v>
      </c>
      <c r="H272">
        <f>IF(ISBLANK($B272),"",VLOOKUP($B272,ILData!$A$2:$AJ$96,28))</f>
        <v>59900</v>
      </c>
      <c r="I272">
        <f>IF(ISBLANK($B272),"",VLOOKUP($B272,ILData!$A$2:$AJ$96,29))</f>
        <v>64700</v>
      </c>
      <c r="J272">
        <f>IF(ISBLANK($B272),"",VLOOKUP($B272,ILData!$A$2:$AJ$96,30))</f>
        <v>69500</v>
      </c>
      <c r="K272">
        <f>IF(ISBLANK($B272),"",VLOOKUP($B272,ILData!$A$2:$AJ$96,31))</f>
        <v>74300</v>
      </c>
      <c r="L272">
        <f>IF(ISBLANK($B272),"",VLOOKUP($B272,ILData!$A$2:$AJ$96,32))</f>
        <v>79100</v>
      </c>
    </row>
    <row r="273" spans="1:12" x14ac:dyDescent="0.3">
      <c r="A273" s="74" t="s">
        <v>892</v>
      </c>
      <c r="B273" t="s">
        <v>77</v>
      </c>
      <c r="C273" s="79">
        <f>INDEX('Ability to Pay'!$C$2:$C$441,MATCH(A273,'Ability to Pay'!$A$2:$A$441,0))</f>
        <v>0.12000000000000001</v>
      </c>
      <c r="D273" s="77">
        <f>INDEX('Unemployment Rates'!$B$2:$B$96,MATCH(B273,'Unemployment Rates'!$A$2:$A$96,0))</f>
        <v>3.4000000000000002E-2</v>
      </c>
      <c r="E273">
        <f>IF(ISBLANK($B273),"",VLOOKUP($B273,ILData!$A$2:$AJ$96,25))</f>
        <v>44650</v>
      </c>
      <c r="F273">
        <f>IF(ISBLANK($B273),"",VLOOKUP($B273,ILData!$A$2:$AJ$96,26))</f>
        <v>51000</v>
      </c>
      <c r="G273">
        <f>IF(ISBLANK($B273),"",VLOOKUP($B273,ILData!$A$2:$AJ$96,27))</f>
        <v>57400</v>
      </c>
      <c r="H273">
        <f>IF(ISBLANK($B273),"",VLOOKUP($B273,ILData!$A$2:$AJ$96,28))</f>
        <v>63750</v>
      </c>
      <c r="I273">
        <f>IF(ISBLANK($B273),"",VLOOKUP($B273,ILData!$A$2:$AJ$96,29))</f>
        <v>68850</v>
      </c>
      <c r="J273">
        <f>IF(ISBLANK($B273),"",VLOOKUP($B273,ILData!$A$2:$AJ$96,30))</f>
        <v>73950</v>
      </c>
      <c r="K273">
        <f>IF(ISBLANK($B273),"",VLOOKUP($B273,ILData!$A$2:$AJ$96,31))</f>
        <v>79050</v>
      </c>
      <c r="L273">
        <f>IF(ISBLANK($B273),"",VLOOKUP($B273,ILData!$A$2:$AJ$96,32))</f>
        <v>84150</v>
      </c>
    </row>
    <row r="274" spans="1:12" x14ac:dyDescent="0.3">
      <c r="A274" s="74" t="s">
        <v>860</v>
      </c>
      <c r="B274" t="s">
        <v>69</v>
      </c>
      <c r="C274" s="79">
        <f>INDEX('Ability to Pay'!$C$2:$C$441,MATCH(A274,'Ability to Pay'!$A$2:$A$441,0))</f>
        <v>0.2</v>
      </c>
      <c r="D274" s="77">
        <f>INDEX('Unemployment Rates'!$B$2:$B$96,MATCH(B274,'Unemployment Rates'!$A$2:$A$96,0))</f>
        <v>3.6999999999999998E-2</v>
      </c>
      <c r="E274">
        <f>IF(ISBLANK($B274),"",VLOOKUP($B274,ILData!$A$2:$AJ$96,25))</f>
        <v>49100</v>
      </c>
      <c r="F274">
        <f>IF(ISBLANK($B274),"",VLOOKUP($B274,ILData!$A$2:$AJ$96,26))</f>
        <v>56100</v>
      </c>
      <c r="G274">
        <f>IF(ISBLANK($B274),"",VLOOKUP($B274,ILData!$A$2:$AJ$96,27))</f>
        <v>63100</v>
      </c>
      <c r="H274">
        <f>IF(ISBLANK($B274),"",VLOOKUP($B274,ILData!$A$2:$AJ$96,28))</f>
        <v>70100</v>
      </c>
      <c r="I274">
        <f>IF(ISBLANK($B274),"",VLOOKUP($B274,ILData!$A$2:$AJ$96,29))</f>
        <v>75750</v>
      </c>
      <c r="J274">
        <f>IF(ISBLANK($B274),"",VLOOKUP($B274,ILData!$A$2:$AJ$96,30))</f>
        <v>81350</v>
      </c>
      <c r="K274">
        <f>IF(ISBLANK($B274),"",VLOOKUP($B274,ILData!$A$2:$AJ$96,31))</f>
        <v>86950</v>
      </c>
      <c r="L274">
        <f>IF(ISBLANK($B274),"",VLOOKUP($B274,ILData!$A$2:$AJ$96,32))</f>
        <v>92550</v>
      </c>
    </row>
    <row r="275" spans="1:12" x14ac:dyDescent="0.3">
      <c r="A275" s="74" t="s">
        <v>862</v>
      </c>
      <c r="B275" t="s">
        <v>70</v>
      </c>
      <c r="C275" s="79">
        <f>INDEX('Ability to Pay'!$C$2:$C$441,MATCH(A275,'Ability to Pay'!$A$2:$A$441,0))</f>
        <v>0.22000000000000003</v>
      </c>
      <c r="D275" s="77">
        <f>INDEX('Unemployment Rates'!$B$2:$B$96,MATCH(B275,'Unemployment Rates'!$A$2:$A$96,0))</f>
        <v>2.7E-2</v>
      </c>
      <c r="E275">
        <f>IF(ISBLANK($B275),"",VLOOKUP($B275,ILData!$A$2:$AJ$96,25))</f>
        <v>50600</v>
      </c>
      <c r="F275">
        <f>IF(ISBLANK($B275),"",VLOOKUP($B275,ILData!$A$2:$AJ$96,26))</f>
        <v>57800</v>
      </c>
      <c r="G275">
        <f>IF(ISBLANK($B275),"",VLOOKUP($B275,ILData!$A$2:$AJ$96,27))</f>
        <v>65050</v>
      </c>
      <c r="H275">
        <f>IF(ISBLANK($B275),"",VLOOKUP($B275,ILData!$A$2:$AJ$96,28))</f>
        <v>72250</v>
      </c>
      <c r="I275">
        <f>IF(ISBLANK($B275),"",VLOOKUP($B275,ILData!$A$2:$AJ$96,29))</f>
        <v>78050</v>
      </c>
      <c r="J275">
        <f>IF(ISBLANK($B275),"",VLOOKUP($B275,ILData!$A$2:$AJ$96,30))</f>
        <v>83850</v>
      </c>
      <c r="K275">
        <f>IF(ISBLANK($B275),"",VLOOKUP($B275,ILData!$A$2:$AJ$96,31))</f>
        <v>89600</v>
      </c>
      <c r="L275">
        <f>IF(ISBLANK($B275),"",VLOOKUP($B275,ILData!$A$2:$AJ$96,32))</f>
        <v>95400</v>
      </c>
    </row>
    <row r="276" spans="1:12" x14ac:dyDescent="0.3">
      <c r="A276" s="74" t="s">
        <v>864</v>
      </c>
      <c r="B276" t="s">
        <v>71</v>
      </c>
      <c r="C276" s="79">
        <f>INDEX('Ability to Pay'!$C$2:$C$441,MATCH(A276,'Ability to Pay'!$A$2:$A$441,0))</f>
        <v>0.11</v>
      </c>
      <c r="D276" s="77">
        <f>INDEX('Unemployment Rates'!$B$2:$B$96,MATCH(B276,'Unemployment Rates'!$A$2:$A$96,0))</f>
        <v>0.04</v>
      </c>
      <c r="E276">
        <f>IF(ISBLANK($B276),"",VLOOKUP($B276,ILData!$A$2:$AJ$96,25))</f>
        <v>43150</v>
      </c>
      <c r="F276">
        <f>IF(ISBLANK($B276),"",VLOOKUP($B276,ILData!$A$2:$AJ$96,26))</f>
        <v>49300</v>
      </c>
      <c r="G276">
        <f>IF(ISBLANK($B276),"",VLOOKUP($B276,ILData!$A$2:$AJ$96,27))</f>
        <v>55450</v>
      </c>
      <c r="H276">
        <f>IF(ISBLANK($B276),"",VLOOKUP($B276,ILData!$A$2:$AJ$96,28))</f>
        <v>61600</v>
      </c>
      <c r="I276">
        <f>IF(ISBLANK($B276),"",VLOOKUP($B276,ILData!$A$2:$AJ$96,29))</f>
        <v>66550</v>
      </c>
      <c r="J276">
        <f>IF(ISBLANK($B276),"",VLOOKUP($B276,ILData!$A$2:$AJ$96,30))</f>
        <v>71500</v>
      </c>
      <c r="K276">
        <f>IF(ISBLANK($B276),"",VLOOKUP($B276,ILData!$A$2:$AJ$96,31))</f>
        <v>76400</v>
      </c>
      <c r="L276">
        <f>IF(ISBLANK($B276),"",VLOOKUP($B276,ILData!$A$2:$AJ$96,32))</f>
        <v>81350</v>
      </c>
    </row>
    <row r="277" spans="1:12" x14ac:dyDescent="0.3">
      <c r="A277" s="74" t="s">
        <v>976</v>
      </c>
      <c r="B277" t="s">
        <v>95</v>
      </c>
      <c r="C277" s="79">
        <f>INDEX('Ability to Pay'!$C$2:$C$441,MATCH(A277,'Ability to Pay'!$A$2:$A$441,0))</f>
        <v>0.06</v>
      </c>
      <c r="D277" s="77">
        <f>INDEX('Unemployment Rates'!$B$2:$B$96,MATCH(B277,'Unemployment Rates'!$A$2:$A$96,0))</f>
        <v>0.04</v>
      </c>
      <c r="E277">
        <f>IF(ISBLANK($B277),"",VLOOKUP($B277,ILData!$A$2:$AJ$96,25))</f>
        <v>41950</v>
      </c>
      <c r="F277">
        <f>IF(ISBLANK($B277),"",VLOOKUP($B277,ILData!$A$2:$AJ$96,26))</f>
        <v>47950</v>
      </c>
      <c r="G277">
        <f>IF(ISBLANK($B277),"",VLOOKUP($B277,ILData!$A$2:$AJ$96,27))</f>
        <v>53950</v>
      </c>
      <c r="H277">
        <f>IF(ISBLANK($B277),"",VLOOKUP($B277,ILData!$A$2:$AJ$96,28))</f>
        <v>59900</v>
      </c>
      <c r="I277">
        <f>IF(ISBLANK($B277),"",VLOOKUP($B277,ILData!$A$2:$AJ$96,29))</f>
        <v>64700</v>
      </c>
      <c r="J277">
        <f>IF(ISBLANK($B277),"",VLOOKUP($B277,ILData!$A$2:$AJ$96,30))</f>
        <v>69500</v>
      </c>
      <c r="K277">
        <f>IF(ISBLANK($B277),"",VLOOKUP($B277,ILData!$A$2:$AJ$96,31))</f>
        <v>74300</v>
      </c>
      <c r="L277">
        <f>IF(ISBLANK($B277),"",VLOOKUP($B277,ILData!$A$2:$AJ$96,32))</f>
        <v>79100</v>
      </c>
    </row>
    <row r="278" spans="1:12" x14ac:dyDescent="0.3">
      <c r="A278" s="74" t="s">
        <v>724</v>
      </c>
      <c r="B278" t="s">
        <v>38</v>
      </c>
      <c r="C278" s="79">
        <f>INDEX('Ability to Pay'!$C$2:$C$441,MATCH(A278,'Ability to Pay'!$A$2:$A$441,0))</f>
        <v>0.12000000000000001</v>
      </c>
      <c r="D278" s="77">
        <f>INDEX('Unemployment Rates'!$B$2:$B$96,MATCH(B278,'Unemployment Rates'!$A$2:$A$96,0))</f>
        <v>3.5999999999999997E-2</v>
      </c>
      <c r="E278">
        <f>IF(ISBLANK($B278),"",VLOOKUP($B278,ILData!$A$2:$AJ$96,25))</f>
        <v>42350</v>
      </c>
      <c r="F278">
        <f>IF(ISBLANK($B278),"",VLOOKUP($B278,ILData!$A$2:$AJ$96,26))</f>
        <v>48400</v>
      </c>
      <c r="G278">
        <f>IF(ISBLANK($B278),"",VLOOKUP($B278,ILData!$A$2:$AJ$96,27))</f>
        <v>54450</v>
      </c>
      <c r="H278">
        <f>IF(ISBLANK($B278),"",VLOOKUP($B278,ILData!$A$2:$AJ$96,28))</f>
        <v>60500</v>
      </c>
      <c r="I278">
        <f>IF(ISBLANK($B278),"",VLOOKUP($B278,ILData!$A$2:$AJ$96,29))</f>
        <v>65350</v>
      </c>
      <c r="J278">
        <f>IF(ISBLANK($B278),"",VLOOKUP($B278,ILData!$A$2:$AJ$96,30))</f>
        <v>70200</v>
      </c>
      <c r="K278">
        <f>IF(ISBLANK($B278),"",VLOOKUP($B278,ILData!$A$2:$AJ$96,31))</f>
        <v>75050</v>
      </c>
      <c r="L278">
        <f>IF(ISBLANK($B278),"",VLOOKUP($B278,ILData!$A$2:$AJ$96,32))</f>
        <v>79900</v>
      </c>
    </row>
    <row r="279" spans="1:12" x14ac:dyDescent="0.3">
      <c r="A279" s="74" t="s">
        <v>674</v>
      </c>
      <c r="B279" t="s">
        <v>30</v>
      </c>
      <c r="C279" s="79">
        <f>INDEX('Ability to Pay'!$C$2:$C$441,MATCH(A279,'Ability to Pay'!$A$2:$A$441,0))</f>
        <v>9.0000000000000011E-2</v>
      </c>
      <c r="D279" s="77">
        <f>INDEX('Unemployment Rates'!$B$2:$B$96,MATCH(B279,'Unemployment Rates'!$A$2:$A$96,0))</f>
        <v>3.5999999999999997E-2</v>
      </c>
      <c r="E279">
        <f>IF(ISBLANK($B279),"",VLOOKUP($B279,ILData!$A$2:$AJ$96,25))</f>
        <v>51050</v>
      </c>
      <c r="F279">
        <f>IF(ISBLANK($B279),"",VLOOKUP($B279,ILData!$A$2:$AJ$96,26))</f>
        <v>58350</v>
      </c>
      <c r="G279">
        <f>IF(ISBLANK($B279),"",VLOOKUP($B279,ILData!$A$2:$AJ$96,27))</f>
        <v>65650</v>
      </c>
      <c r="H279">
        <f>IF(ISBLANK($B279),"",VLOOKUP($B279,ILData!$A$2:$AJ$96,28))</f>
        <v>72900</v>
      </c>
      <c r="I279">
        <f>IF(ISBLANK($B279),"",VLOOKUP($B279,ILData!$A$2:$AJ$96,29))</f>
        <v>78750</v>
      </c>
      <c r="J279">
        <f>IF(ISBLANK($B279),"",VLOOKUP($B279,ILData!$A$2:$AJ$96,30))</f>
        <v>84600</v>
      </c>
      <c r="K279">
        <f>IF(ISBLANK($B279),"",VLOOKUP($B279,ILData!$A$2:$AJ$96,31))</f>
        <v>90400</v>
      </c>
      <c r="L279">
        <f>IF(ISBLANK($B279),"",VLOOKUP($B279,ILData!$A$2:$AJ$96,32))</f>
        <v>96250</v>
      </c>
    </row>
    <row r="280" spans="1:12" x14ac:dyDescent="0.3">
      <c r="A280" s="74" t="s">
        <v>713</v>
      </c>
      <c r="B280" t="s">
        <v>36</v>
      </c>
      <c r="C280" s="79">
        <f>INDEX('Ability to Pay'!$C$2:$C$441,MATCH(A280,'Ability to Pay'!$A$2:$A$441,0))</f>
        <v>0.08</v>
      </c>
      <c r="D280" s="77">
        <f>INDEX('Unemployment Rates'!$B$2:$B$96,MATCH(B280,'Unemployment Rates'!$A$2:$A$96,0))</f>
        <v>4.2000000000000003E-2</v>
      </c>
      <c r="E280">
        <f>IF(ISBLANK($B280),"",VLOOKUP($B280,ILData!$A$2:$AJ$96,25))</f>
        <v>41950</v>
      </c>
      <c r="F280">
        <f>IF(ISBLANK($B280),"",VLOOKUP($B280,ILData!$A$2:$AJ$96,26))</f>
        <v>47950</v>
      </c>
      <c r="G280">
        <f>IF(ISBLANK($B280),"",VLOOKUP($B280,ILData!$A$2:$AJ$96,27))</f>
        <v>53950</v>
      </c>
      <c r="H280">
        <f>IF(ISBLANK($B280),"",VLOOKUP($B280,ILData!$A$2:$AJ$96,28))</f>
        <v>59900</v>
      </c>
      <c r="I280">
        <f>IF(ISBLANK($B280),"",VLOOKUP($B280,ILData!$A$2:$AJ$96,29))</f>
        <v>64700</v>
      </c>
      <c r="J280">
        <f>IF(ISBLANK($B280),"",VLOOKUP($B280,ILData!$A$2:$AJ$96,30))</f>
        <v>69500</v>
      </c>
      <c r="K280">
        <f>IF(ISBLANK($B280),"",VLOOKUP($B280,ILData!$A$2:$AJ$96,31))</f>
        <v>74300</v>
      </c>
      <c r="L280">
        <f>IF(ISBLANK($B280),"",VLOOKUP($B280,ILData!$A$2:$AJ$96,32))</f>
        <v>79100</v>
      </c>
    </row>
    <row r="281" spans="1:12" x14ac:dyDescent="0.3">
      <c r="A281" s="74" t="s">
        <v>755</v>
      </c>
      <c r="B281" t="s">
        <v>43</v>
      </c>
      <c r="C281" s="79">
        <f>INDEX('Ability to Pay'!$C$2:$C$441,MATCH(A281,'Ability to Pay'!$A$2:$A$441,0))</f>
        <v>0.19</v>
      </c>
      <c r="D281" s="77">
        <f>INDEX('Unemployment Rates'!$B$2:$B$96,MATCH(B281,'Unemployment Rates'!$A$2:$A$96,0))</f>
        <v>0.04</v>
      </c>
      <c r="E281">
        <f>IF(ISBLANK($B281),"",VLOOKUP($B281,ILData!$A$2:$AJ$96,25))</f>
        <v>42950</v>
      </c>
      <c r="F281">
        <f>IF(ISBLANK($B281),"",VLOOKUP($B281,ILData!$A$2:$AJ$96,26))</f>
        <v>49100</v>
      </c>
      <c r="G281">
        <f>IF(ISBLANK($B281),"",VLOOKUP($B281,ILData!$A$2:$AJ$96,27))</f>
        <v>55250</v>
      </c>
      <c r="H281">
        <f>IF(ISBLANK($B281),"",VLOOKUP($B281,ILData!$A$2:$AJ$96,28))</f>
        <v>61350</v>
      </c>
      <c r="I281">
        <f>IF(ISBLANK($B281),"",VLOOKUP($B281,ILData!$A$2:$AJ$96,29))</f>
        <v>66300</v>
      </c>
      <c r="J281">
        <f>IF(ISBLANK($B281),"",VLOOKUP($B281,ILData!$A$2:$AJ$96,30))</f>
        <v>71200</v>
      </c>
      <c r="K281">
        <f>IF(ISBLANK($B281),"",VLOOKUP($B281,ILData!$A$2:$AJ$96,31))</f>
        <v>76100</v>
      </c>
      <c r="L281">
        <f>IF(ISBLANK($B281),"",VLOOKUP($B281,ILData!$A$2:$AJ$96,32))</f>
        <v>81000</v>
      </c>
    </row>
    <row r="282" spans="1:12" x14ac:dyDescent="0.3">
      <c r="A282" s="74" t="s">
        <v>1001</v>
      </c>
      <c r="B282" t="s">
        <v>101</v>
      </c>
      <c r="C282" s="79">
        <f>INDEX('Ability to Pay'!$C$2:$C$441,MATCH(A282,'Ability to Pay'!$A$2:$A$441,0))</f>
        <v>0.25</v>
      </c>
      <c r="D282" s="77">
        <f>INDEX('Unemployment Rates'!$B$2:$B$96,MATCH(B282,'Unemployment Rates'!$A$2:$A$96,0))</f>
        <v>2.7E-2</v>
      </c>
      <c r="E282">
        <f>IF(ISBLANK($B282),"",VLOOKUP($B282,ILData!$A$2:$AJ$96,25))</f>
        <v>64300</v>
      </c>
      <c r="F282">
        <f>IF(ISBLANK($B282),"",VLOOKUP($B282,ILData!$A$2:$AJ$96,26))</f>
        <v>73500</v>
      </c>
      <c r="G282">
        <f>IF(ISBLANK($B282),"",VLOOKUP($B282,ILData!$A$2:$AJ$96,27))</f>
        <v>82700</v>
      </c>
      <c r="H282">
        <f>IF(ISBLANK($B282),"",VLOOKUP($B282,ILData!$A$2:$AJ$96,28))</f>
        <v>91850</v>
      </c>
      <c r="I282">
        <f>IF(ISBLANK($B282),"",VLOOKUP($B282,ILData!$A$2:$AJ$96,29))</f>
        <v>99200</v>
      </c>
      <c r="J282">
        <f>IF(ISBLANK($B282),"",VLOOKUP($B282,ILData!$A$2:$AJ$96,30))</f>
        <v>106550</v>
      </c>
      <c r="K282">
        <f>IF(ISBLANK($B282),"",VLOOKUP($B282,ILData!$A$2:$AJ$96,31))</f>
        <v>113900</v>
      </c>
      <c r="L282">
        <f>IF(ISBLANK($B282),"",VLOOKUP($B282,ILData!$A$2:$AJ$96,32))</f>
        <v>121250</v>
      </c>
    </row>
    <row r="283" spans="1:12" x14ac:dyDescent="0.3">
      <c r="A283" s="74" t="s">
        <v>834</v>
      </c>
      <c r="B283" t="s">
        <v>66</v>
      </c>
      <c r="C283" s="79">
        <f>INDEX('Ability to Pay'!$C$2:$C$441,MATCH(A283,'Ability to Pay'!$A$2:$A$441,0))</f>
        <v>0.15999999999999998</v>
      </c>
      <c r="D283" s="77">
        <f>INDEX('Unemployment Rates'!$B$2:$B$96,MATCH(B283,'Unemployment Rates'!$A$2:$A$96,0))</f>
        <v>0.03</v>
      </c>
      <c r="E283">
        <f>IF(ISBLANK($B283),"",VLOOKUP($B283,ILData!$A$2:$AJ$96,25))</f>
        <v>52750</v>
      </c>
      <c r="F283">
        <f>IF(ISBLANK($B283),"",VLOOKUP($B283,ILData!$A$2:$AJ$96,26))</f>
        <v>60300</v>
      </c>
      <c r="G283">
        <f>IF(ISBLANK($B283),"",VLOOKUP($B283,ILData!$A$2:$AJ$96,27))</f>
        <v>67850</v>
      </c>
      <c r="H283">
        <f>IF(ISBLANK($B283),"",VLOOKUP($B283,ILData!$A$2:$AJ$96,28))</f>
        <v>75350</v>
      </c>
      <c r="I283">
        <f>IF(ISBLANK($B283),"",VLOOKUP($B283,ILData!$A$2:$AJ$96,29))</f>
        <v>81400</v>
      </c>
      <c r="J283">
        <f>IF(ISBLANK($B283),"",VLOOKUP($B283,ILData!$A$2:$AJ$96,30))</f>
        <v>87450</v>
      </c>
      <c r="K283">
        <f>IF(ISBLANK($B283),"",VLOOKUP($B283,ILData!$A$2:$AJ$96,31))</f>
        <v>93450</v>
      </c>
      <c r="L283">
        <f>IF(ISBLANK($B283),"",VLOOKUP($B283,ILData!$A$2:$AJ$96,32))</f>
        <v>99500</v>
      </c>
    </row>
    <row r="284" spans="1:12" x14ac:dyDescent="0.3">
      <c r="A284" s="74" t="s">
        <v>788</v>
      </c>
      <c r="B284" t="s">
        <v>52</v>
      </c>
      <c r="C284" s="79">
        <f>INDEX('Ability to Pay'!$C$2:$C$441,MATCH(A284,'Ability to Pay'!$A$2:$A$441,0))</f>
        <v>6.9999999999999993E-2</v>
      </c>
      <c r="D284" s="77">
        <f>INDEX('Unemployment Rates'!$B$2:$B$96,MATCH(B284,'Unemployment Rates'!$A$2:$A$96,0))</f>
        <v>3.6999999999999998E-2</v>
      </c>
      <c r="E284">
        <f>IF(ISBLANK($B284),"",VLOOKUP($B284,ILData!$A$2:$AJ$96,25))</f>
        <v>41950</v>
      </c>
      <c r="F284">
        <f>IF(ISBLANK($B284),"",VLOOKUP($B284,ILData!$A$2:$AJ$96,26))</f>
        <v>47950</v>
      </c>
      <c r="G284">
        <f>IF(ISBLANK($B284),"",VLOOKUP($B284,ILData!$A$2:$AJ$96,27))</f>
        <v>53950</v>
      </c>
      <c r="H284">
        <f>IF(ISBLANK($B284),"",VLOOKUP($B284,ILData!$A$2:$AJ$96,28))</f>
        <v>59900</v>
      </c>
      <c r="I284">
        <f>IF(ISBLANK($B284),"",VLOOKUP($B284,ILData!$A$2:$AJ$96,29))</f>
        <v>64700</v>
      </c>
      <c r="J284">
        <f>IF(ISBLANK($B284),"",VLOOKUP($B284,ILData!$A$2:$AJ$96,30))</f>
        <v>69500</v>
      </c>
      <c r="K284">
        <f>IF(ISBLANK($B284),"",VLOOKUP($B284,ILData!$A$2:$AJ$96,31))</f>
        <v>74300</v>
      </c>
      <c r="L284">
        <f>IF(ISBLANK($B284),"",VLOOKUP($B284,ILData!$A$2:$AJ$96,32))</f>
        <v>79100</v>
      </c>
    </row>
    <row r="285" spans="1:12" x14ac:dyDescent="0.3">
      <c r="A285" s="74" t="s">
        <v>961</v>
      </c>
      <c r="B285" t="s">
        <v>90</v>
      </c>
      <c r="C285" s="79">
        <f>INDEX('Ability to Pay'!$C$2:$C$441,MATCH(A285,'Ability to Pay'!$A$2:$A$441,0))</f>
        <v>0.18</v>
      </c>
      <c r="D285" s="77">
        <f>INDEX('Unemployment Rates'!$B$2:$B$96,MATCH(B285,'Unemployment Rates'!$A$2:$A$96,0))</f>
        <v>3.6999999999999998E-2</v>
      </c>
      <c r="E285">
        <f>IF(ISBLANK($B285),"",VLOOKUP($B285,ILData!$A$2:$AJ$96,25))</f>
        <v>51050</v>
      </c>
      <c r="F285">
        <f>IF(ISBLANK($B285),"",VLOOKUP($B285,ILData!$A$2:$AJ$96,26))</f>
        <v>58350</v>
      </c>
      <c r="G285">
        <f>IF(ISBLANK($B285),"",VLOOKUP($B285,ILData!$A$2:$AJ$96,27))</f>
        <v>65650</v>
      </c>
      <c r="H285">
        <f>IF(ISBLANK($B285),"",VLOOKUP($B285,ILData!$A$2:$AJ$96,28))</f>
        <v>72900</v>
      </c>
      <c r="I285">
        <f>IF(ISBLANK($B285),"",VLOOKUP($B285,ILData!$A$2:$AJ$96,29))</f>
        <v>78750</v>
      </c>
      <c r="J285">
        <f>IF(ISBLANK($B285),"",VLOOKUP($B285,ILData!$A$2:$AJ$96,30))</f>
        <v>84600</v>
      </c>
      <c r="K285">
        <f>IF(ISBLANK($B285),"",VLOOKUP($B285,ILData!$A$2:$AJ$96,31))</f>
        <v>90400</v>
      </c>
      <c r="L285">
        <f>IF(ISBLANK($B285),"",VLOOKUP($B285,ILData!$A$2:$AJ$96,32))</f>
        <v>96250</v>
      </c>
    </row>
    <row r="286" spans="1:12" x14ac:dyDescent="0.3">
      <c r="A286" s="74" t="s">
        <v>914</v>
      </c>
      <c r="B286" t="s">
        <v>81</v>
      </c>
      <c r="C286" s="79">
        <f>INDEX('Ability to Pay'!$C$2:$C$441,MATCH(A286,'Ability to Pay'!$A$2:$A$441,0))</f>
        <v>0.24</v>
      </c>
      <c r="D286" s="77">
        <f>INDEX('Unemployment Rates'!$B$2:$B$96,MATCH(B286,'Unemployment Rates'!$A$2:$A$96,0))</f>
        <v>2.7E-2</v>
      </c>
      <c r="E286">
        <f>IF(ISBLANK($B286),"",VLOOKUP($B286,ILData!$A$2:$AJ$96,25))</f>
        <v>64300</v>
      </c>
      <c r="F286">
        <f>IF(ISBLANK($B286),"",VLOOKUP($B286,ILData!$A$2:$AJ$96,26))</f>
        <v>73500</v>
      </c>
      <c r="G286">
        <f>IF(ISBLANK($B286),"",VLOOKUP($B286,ILData!$A$2:$AJ$96,27))</f>
        <v>82700</v>
      </c>
      <c r="H286">
        <f>IF(ISBLANK($B286),"",VLOOKUP($B286,ILData!$A$2:$AJ$96,28))</f>
        <v>91850</v>
      </c>
      <c r="I286">
        <f>IF(ISBLANK($B286),"",VLOOKUP($B286,ILData!$A$2:$AJ$96,29))</f>
        <v>99200</v>
      </c>
      <c r="J286">
        <f>IF(ISBLANK($B286),"",VLOOKUP($B286,ILData!$A$2:$AJ$96,30))</f>
        <v>106550</v>
      </c>
      <c r="K286">
        <f>IF(ISBLANK($B286),"",VLOOKUP($B286,ILData!$A$2:$AJ$96,31))</f>
        <v>113900</v>
      </c>
      <c r="L286">
        <f>IF(ISBLANK($B286),"",VLOOKUP($B286,ILData!$A$2:$AJ$96,32))</f>
        <v>121250</v>
      </c>
    </row>
    <row r="287" spans="1:12" x14ac:dyDescent="0.3">
      <c r="A287" s="74" t="s">
        <v>648</v>
      </c>
      <c r="B287" t="s">
        <v>25</v>
      </c>
      <c r="C287" s="79">
        <f>INDEX('Ability to Pay'!$C$2:$C$441,MATCH(A287,'Ability to Pay'!$A$2:$A$441,0))</f>
        <v>0.21000000000000002</v>
      </c>
      <c r="D287" s="77">
        <f>INDEX('Unemployment Rates'!$B$2:$B$96,MATCH(B287,'Unemployment Rates'!$A$2:$A$96,0))</f>
        <v>2.8000000000000001E-2</v>
      </c>
      <c r="E287">
        <f>IF(ISBLANK($B287),"",VLOOKUP($B287,ILData!$A$2:$AJ$96,25))</f>
        <v>64300</v>
      </c>
      <c r="F287">
        <f>IF(ISBLANK($B287),"",VLOOKUP($B287,ILData!$A$2:$AJ$96,26))</f>
        <v>73500</v>
      </c>
      <c r="G287">
        <f>IF(ISBLANK($B287),"",VLOOKUP($B287,ILData!$A$2:$AJ$96,27))</f>
        <v>82700</v>
      </c>
      <c r="H287">
        <f>IF(ISBLANK($B287),"",VLOOKUP($B287,ILData!$A$2:$AJ$96,28))</f>
        <v>91850</v>
      </c>
      <c r="I287">
        <f>IF(ISBLANK($B287),"",VLOOKUP($B287,ILData!$A$2:$AJ$96,29))</f>
        <v>99200</v>
      </c>
      <c r="J287">
        <f>IF(ISBLANK($B287),"",VLOOKUP($B287,ILData!$A$2:$AJ$96,30))</f>
        <v>106550</v>
      </c>
      <c r="K287">
        <f>IF(ISBLANK($B287),"",VLOOKUP($B287,ILData!$A$2:$AJ$96,31))</f>
        <v>113900</v>
      </c>
      <c r="L287">
        <f>IF(ISBLANK($B287),"",VLOOKUP($B287,ILData!$A$2:$AJ$96,32))</f>
        <v>121250</v>
      </c>
    </row>
    <row r="288" spans="1:12" x14ac:dyDescent="0.3">
      <c r="A288" s="74" t="s">
        <v>823</v>
      </c>
      <c r="B288" t="s">
        <v>64</v>
      </c>
      <c r="C288" s="79">
        <f>INDEX('Ability to Pay'!$C$2:$C$441,MATCH(A288,'Ability to Pay'!$A$2:$A$441,0))</f>
        <v>0.12000000000000001</v>
      </c>
      <c r="D288" s="77">
        <f>INDEX('Unemployment Rates'!$B$2:$B$96,MATCH(B288,'Unemployment Rates'!$A$2:$A$96,0))</f>
        <v>3.5000000000000003E-2</v>
      </c>
      <c r="E288">
        <f>IF(ISBLANK($B288),"",VLOOKUP($B288,ILData!$A$2:$AJ$96,25))</f>
        <v>53500</v>
      </c>
      <c r="F288">
        <f>IF(ISBLANK($B288),"",VLOOKUP($B288,ILData!$A$2:$AJ$96,26))</f>
        <v>61150</v>
      </c>
      <c r="G288">
        <f>IF(ISBLANK($B288),"",VLOOKUP($B288,ILData!$A$2:$AJ$96,27))</f>
        <v>68800</v>
      </c>
      <c r="H288">
        <f>IF(ISBLANK($B288),"",VLOOKUP($B288,ILData!$A$2:$AJ$96,28))</f>
        <v>76400</v>
      </c>
      <c r="I288">
        <f>IF(ISBLANK($B288),"",VLOOKUP($B288,ILData!$A$2:$AJ$96,29))</f>
        <v>82550</v>
      </c>
      <c r="J288">
        <f>IF(ISBLANK($B288),"",VLOOKUP($B288,ILData!$A$2:$AJ$96,30))</f>
        <v>88650</v>
      </c>
      <c r="K288">
        <f>IF(ISBLANK($B288),"",VLOOKUP($B288,ILData!$A$2:$AJ$96,31))</f>
        <v>94750</v>
      </c>
      <c r="L288">
        <f>IF(ISBLANK($B288),"",VLOOKUP($B288,ILData!$A$2:$AJ$96,32))</f>
        <v>100850</v>
      </c>
    </row>
    <row r="289" spans="1:12" x14ac:dyDescent="0.3">
      <c r="A289" s="74" t="s">
        <v>777</v>
      </c>
      <c r="B289" t="s">
        <v>49</v>
      </c>
      <c r="C289" s="79">
        <f>INDEX('Ability to Pay'!$C$2:$C$441,MATCH(A289,'Ability to Pay'!$A$2:$A$441,0))</f>
        <v>0.19</v>
      </c>
      <c r="D289" s="77">
        <f>INDEX('Unemployment Rates'!$B$2:$B$96,MATCH(B289,'Unemployment Rates'!$A$2:$A$96,0))</f>
        <v>3.5000000000000003E-2</v>
      </c>
      <c r="E289">
        <f>IF(ISBLANK($B289),"",VLOOKUP($B289,ILData!$A$2:$AJ$96,25))</f>
        <v>44900</v>
      </c>
      <c r="F289">
        <f>IF(ISBLANK($B289),"",VLOOKUP($B289,ILData!$A$2:$AJ$96,26))</f>
        <v>51300</v>
      </c>
      <c r="G289">
        <f>IF(ISBLANK($B289),"",VLOOKUP($B289,ILData!$A$2:$AJ$96,27))</f>
        <v>57700</v>
      </c>
      <c r="H289">
        <f>IF(ISBLANK($B289),"",VLOOKUP($B289,ILData!$A$2:$AJ$96,28))</f>
        <v>64100</v>
      </c>
      <c r="I289">
        <f>IF(ISBLANK($B289),"",VLOOKUP($B289,ILData!$A$2:$AJ$96,29))</f>
        <v>69250</v>
      </c>
      <c r="J289">
        <f>IF(ISBLANK($B289),"",VLOOKUP($B289,ILData!$A$2:$AJ$96,30))</f>
        <v>74400</v>
      </c>
      <c r="K289">
        <f>IF(ISBLANK($B289),"",VLOOKUP($B289,ILData!$A$2:$AJ$96,31))</f>
        <v>79500</v>
      </c>
      <c r="L289">
        <f>IF(ISBLANK($B289),"",VLOOKUP($B289,ILData!$A$2:$AJ$96,32))</f>
        <v>84650</v>
      </c>
    </row>
    <row r="290" spans="1:12" x14ac:dyDescent="0.3">
      <c r="A290" s="74" t="s">
        <v>785</v>
      </c>
      <c r="B290" t="s">
        <v>51</v>
      </c>
      <c r="C290" s="79">
        <f>INDEX('Ability to Pay'!$C$2:$C$441,MATCH(A290,'Ability to Pay'!$A$2:$A$441,0))</f>
        <v>0.23000000000000004</v>
      </c>
      <c r="D290" s="77">
        <f>INDEX('Unemployment Rates'!$B$2:$B$96,MATCH(B290,'Unemployment Rates'!$A$2:$A$96,0))</f>
        <v>3.5999999999999997E-2</v>
      </c>
      <c r="E290">
        <f>IF(ISBLANK($B290),"",VLOOKUP($B290,ILData!$A$2:$AJ$96,25))</f>
        <v>42350</v>
      </c>
      <c r="F290">
        <f>IF(ISBLANK($B290),"",VLOOKUP($B290,ILData!$A$2:$AJ$96,26))</f>
        <v>48400</v>
      </c>
      <c r="G290">
        <f>IF(ISBLANK($B290),"",VLOOKUP($B290,ILData!$A$2:$AJ$96,27))</f>
        <v>54450</v>
      </c>
      <c r="H290">
        <f>IF(ISBLANK($B290),"",VLOOKUP($B290,ILData!$A$2:$AJ$96,28))</f>
        <v>60500</v>
      </c>
      <c r="I290">
        <f>IF(ISBLANK($B290),"",VLOOKUP($B290,ILData!$A$2:$AJ$96,29))</f>
        <v>65350</v>
      </c>
      <c r="J290">
        <f>IF(ISBLANK($B290),"",VLOOKUP($B290,ILData!$A$2:$AJ$96,30))</f>
        <v>70200</v>
      </c>
      <c r="K290">
        <f>IF(ISBLANK($B290),"",VLOOKUP($B290,ILData!$A$2:$AJ$96,31))</f>
        <v>75050</v>
      </c>
      <c r="L290">
        <f>IF(ISBLANK($B290),"",VLOOKUP($B290,ILData!$A$2:$AJ$96,32))</f>
        <v>79900</v>
      </c>
    </row>
    <row r="291" spans="1:12" x14ac:dyDescent="0.3">
      <c r="A291" s="74" t="s">
        <v>623</v>
      </c>
      <c r="B291" t="s">
        <v>19</v>
      </c>
      <c r="C291" s="79">
        <f>INDEX('Ability to Pay'!$C$2:$C$441,MATCH(A291,'Ability to Pay'!$A$2:$A$441,0))</f>
        <v>0.11</v>
      </c>
      <c r="D291" s="77">
        <f>INDEX('Unemployment Rates'!$B$2:$B$96,MATCH(B291,'Unemployment Rates'!$A$2:$A$96,0))</f>
        <v>3.9E-2</v>
      </c>
      <c r="E291">
        <f>IF(ISBLANK($B291),"",VLOOKUP($B291,ILData!$A$2:$AJ$96,25))</f>
        <v>41950</v>
      </c>
      <c r="F291">
        <f>IF(ISBLANK($B291),"",VLOOKUP($B291,ILData!$A$2:$AJ$96,26))</f>
        <v>47950</v>
      </c>
      <c r="G291">
        <f>IF(ISBLANK($B291),"",VLOOKUP($B291,ILData!$A$2:$AJ$96,27))</f>
        <v>53950</v>
      </c>
      <c r="H291">
        <f>IF(ISBLANK($B291),"",VLOOKUP($B291,ILData!$A$2:$AJ$96,28))</f>
        <v>59900</v>
      </c>
      <c r="I291">
        <f>IF(ISBLANK($B291),"",VLOOKUP($B291,ILData!$A$2:$AJ$96,29))</f>
        <v>64700</v>
      </c>
      <c r="J291">
        <f>IF(ISBLANK($B291),"",VLOOKUP($B291,ILData!$A$2:$AJ$96,30))</f>
        <v>69500</v>
      </c>
      <c r="K291">
        <f>IF(ISBLANK($B291),"",VLOOKUP($B291,ILData!$A$2:$AJ$96,31))</f>
        <v>74300</v>
      </c>
      <c r="L291">
        <f>IF(ISBLANK($B291),"",VLOOKUP($B291,ILData!$A$2:$AJ$96,32))</f>
        <v>79100</v>
      </c>
    </row>
    <row r="292" spans="1:12" x14ac:dyDescent="0.3">
      <c r="A292" s="74" t="s">
        <v>668</v>
      </c>
      <c r="B292" t="s">
        <v>29</v>
      </c>
      <c r="C292" s="79">
        <f>INDEX('Ability to Pay'!$C$2:$C$441,MATCH(A292,'Ability to Pay'!$A$2:$A$441,0))</f>
        <v>0.12000000000000001</v>
      </c>
      <c r="D292" s="77">
        <f>INDEX('Unemployment Rates'!$B$2:$B$96,MATCH(B292,'Unemployment Rates'!$A$2:$A$96,0))</f>
        <v>3.5000000000000003E-2</v>
      </c>
      <c r="E292">
        <f>IF(ISBLANK($B292),"",VLOOKUP($B292,ILData!$A$2:$AJ$96,25))</f>
        <v>42350</v>
      </c>
      <c r="F292">
        <f>IF(ISBLANK($B292),"",VLOOKUP($B292,ILData!$A$2:$AJ$96,26))</f>
        <v>48400</v>
      </c>
      <c r="G292">
        <f>IF(ISBLANK($B292),"",VLOOKUP($B292,ILData!$A$2:$AJ$96,27))</f>
        <v>54450</v>
      </c>
      <c r="H292">
        <f>IF(ISBLANK($B292),"",VLOOKUP($B292,ILData!$A$2:$AJ$96,28))</f>
        <v>60500</v>
      </c>
      <c r="I292">
        <f>IF(ISBLANK($B292),"",VLOOKUP($B292,ILData!$A$2:$AJ$96,29))</f>
        <v>65350</v>
      </c>
      <c r="J292">
        <f>IF(ISBLANK($B292),"",VLOOKUP($B292,ILData!$A$2:$AJ$96,30))</f>
        <v>70200</v>
      </c>
      <c r="K292">
        <f>IF(ISBLANK($B292),"",VLOOKUP($B292,ILData!$A$2:$AJ$96,31))</f>
        <v>75050</v>
      </c>
      <c r="L292">
        <f>IF(ISBLANK($B292),"",VLOOKUP($B292,ILData!$A$2:$AJ$96,32))</f>
        <v>79900</v>
      </c>
    </row>
    <row r="293" spans="1:12" x14ac:dyDescent="0.3">
      <c r="A293" s="74" t="s">
        <v>628</v>
      </c>
      <c r="B293" t="s">
        <v>21</v>
      </c>
      <c r="C293" s="79">
        <f>INDEX('Ability to Pay'!$C$2:$C$441,MATCH(A293,'Ability to Pay'!$A$2:$A$441,0))</f>
        <v>0.06</v>
      </c>
      <c r="D293" s="77">
        <f>INDEX('Unemployment Rates'!$B$2:$B$96,MATCH(B293,'Unemployment Rates'!$A$2:$A$96,0))</f>
        <v>4.8000000000000001E-2</v>
      </c>
      <c r="E293">
        <f>IF(ISBLANK($B293),"",VLOOKUP($B293,ILData!$A$2:$AJ$96,25))</f>
        <v>41950</v>
      </c>
      <c r="F293">
        <f>IF(ISBLANK($B293),"",VLOOKUP($B293,ILData!$A$2:$AJ$96,26))</f>
        <v>47950</v>
      </c>
      <c r="G293">
        <f>IF(ISBLANK($B293),"",VLOOKUP($B293,ILData!$A$2:$AJ$96,27))</f>
        <v>53950</v>
      </c>
      <c r="H293">
        <f>IF(ISBLANK($B293),"",VLOOKUP($B293,ILData!$A$2:$AJ$96,28))</f>
        <v>59900</v>
      </c>
      <c r="I293">
        <f>IF(ISBLANK($B293),"",VLOOKUP($B293,ILData!$A$2:$AJ$96,29))</f>
        <v>64700</v>
      </c>
      <c r="J293">
        <f>IF(ISBLANK($B293),"",VLOOKUP($B293,ILData!$A$2:$AJ$96,30))</f>
        <v>69500</v>
      </c>
      <c r="K293">
        <f>IF(ISBLANK($B293),"",VLOOKUP($B293,ILData!$A$2:$AJ$96,31))</f>
        <v>74300</v>
      </c>
      <c r="L293">
        <f>IF(ISBLANK($B293),"",VLOOKUP($B293,ILData!$A$2:$AJ$96,32))</f>
        <v>79100</v>
      </c>
    </row>
    <row r="294" spans="1:12" x14ac:dyDescent="0.3">
      <c r="A294" s="74" t="s">
        <v>841</v>
      </c>
      <c r="B294" t="s">
        <v>60</v>
      </c>
      <c r="C294" s="79">
        <f>INDEX('Ability to Pay'!$C$2:$C$441,MATCH(A294,'Ability to Pay'!$A$2:$A$441,0))</f>
        <v>0.14000000000000001</v>
      </c>
      <c r="D294" s="77">
        <f>INDEX('Unemployment Rates'!$B$2:$B$96,MATCH(B294,'Unemployment Rates'!$A$2:$A$96,0))</f>
        <v>3.9E-2</v>
      </c>
      <c r="E294">
        <f>IF(ISBLANK($B294),"",VLOOKUP($B294,ILData!$A$2:$AJ$96,25))</f>
        <v>43600</v>
      </c>
      <c r="F294">
        <f>IF(ISBLANK($B294),"",VLOOKUP($B294,ILData!$A$2:$AJ$96,26))</f>
        <v>49800</v>
      </c>
      <c r="G294">
        <f>IF(ISBLANK($B294),"",VLOOKUP($B294,ILData!$A$2:$AJ$96,27))</f>
        <v>56050</v>
      </c>
      <c r="H294">
        <f>IF(ISBLANK($B294),"",VLOOKUP($B294,ILData!$A$2:$AJ$96,28))</f>
        <v>62250</v>
      </c>
      <c r="I294">
        <f>IF(ISBLANK($B294),"",VLOOKUP($B294,ILData!$A$2:$AJ$96,29))</f>
        <v>67250</v>
      </c>
      <c r="J294">
        <f>IF(ISBLANK($B294),"",VLOOKUP($B294,ILData!$A$2:$AJ$96,30))</f>
        <v>72250</v>
      </c>
      <c r="K294">
        <f>IF(ISBLANK($B294),"",VLOOKUP($B294,ILData!$A$2:$AJ$96,31))</f>
        <v>77200</v>
      </c>
      <c r="L294">
        <f>IF(ISBLANK($B294),"",VLOOKUP($B294,ILData!$A$2:$AJ$96,32))</f>
        <v>82200</v>
      </c>
    </row>
    <row r="295" spans="1:12" x14ac:dyDescent="0.3">
      <c r="A295" s="74" t="s">
        <v>998</v>
      </c>
      <c r="B295" t="s">
        <v>100</v>
      </c>
      <c r="C295" s="79">
        <f>INDEX('Ability to Pay'!$C$2:$C$441,MATCH(A295,'Ability to Pay'!$A$2:$A$441,0))</f>
        <v>0.25</v>
      </c>
      <c r="D295" s="77">
        <f>INDEX('Unemployment Rates'!$B$2:$B$96,MATCH(B295,'Unemployment Rates'!$A$2:$A$96,0))</f>
        <v>2.5000000000000001E-2</v>
      </c>
      <c r="E295">
        <f>IF(ISBLANK($B295),"",VLOOKUP($B295,ILData!$A$2:$AJ$96,25))</f>
        <v>64300</v>
      </c>
      <c r="F295">
        <f>IF(ISBLANK($B295),"",VLOOKUP($B295,ILData!$A$2:$AJ$96,26))</f>
        <v>73500</v>
      </c>
      <c r="G295">
        <f>IF(ISBLANK($B295),"",VLOOKUP($B295,ILData!$A$2:$AJ$96,27))</f>
        <v>82700</v>
      </c>
      <c r="H295">
        <f>IF(ISBLANK($B295),"",VLOOKUP($B295,ILData!$A$2:$AJ$96,28))</f>
        <v>91850</v>
      </c>
      <c r="I295">
        <f>IF(ISBLANK($B295),"",VLOOKUP($B295,ILData!$A$2:$AJ$96,29))</f>
        <v>99200</v>
      </c>
      <c r="J295">
        <f>IF(ISBLANK($B295),"",VLOOKUP($B295,ILData!$A$2:$AJ$96,30))</f>
        <v>106550</v>
      </c>
      <c r="K295">
        <f>IF(ISBLANK($B295),"",VLOOKUP($B295,ILData!$A$2:$AJ$96,31))</f>
        <v>113900</v>
      </c>
      <c r="L295">
        <f>IF(ISBLANK($B295),"",VLOOKUP($B295,ILData!$A$2:$AJ$96,32))</f>
        <v>121250</v>
      </c>
    </row>
    <row r="296" spans="1:12" x14ac:dyDescent="0.3">
      <c r="A296" s="74" t="s">
        <v>574</v>
      </c>
      <c r="B296" t="s">
        <v>8</v>
      </c>
      <c r="C296" s="79">
        <f>INDEX('Ability to Pay'!$C$2:$C$441,MATCH(A296,'Ability to Pay'!$A$2:$A$441,0))</f>
        <v>0.14000000000000001</v>
      </c>
      <c r="D296" s="77">
        <f>INDEX('Unemployment Rates'!$B$2:$B$96,MATCH(B296,'Unemployment Rates'!$A$2:$A$96,0))</f>
        <v>3.2000000000000001E-2</v>
      </c>
      <c r="E296">
        <f>IF(ISBLANK($B296),"",VLOOKUP($B296,ILData!$A$2:$AJ$96,25))</f>
        <v>44000</v>
      </c>
      <c r="F296">
        <f>IF(ISBLANK($B296),"",VLOOKUP($B296,ILData!$A$2:$AJ$96,26))</f>
        <v>50250</v>
      </c>
      <c r="G296">
        <f>IF(ISBLANK($B296),"",VLOOKUP($B296,ILData!$A$2:$AJ$96,27))</f>
        <v>56550</v>
      </c>
      <c r="H296">
        <f>IF(ISBLANK($B296),"",VLOOKUP($B296,ILData!$A$2:$AJ$96,28))</f>
        <v>62800</v>
      </c>
      <c r="I296">
        <f>IF(ISBLANK($B296),"",VLOOKUP($B296,ILData!$A$2:$AJ$96,29))</f>
        <v>67850</v>
      </c>
      <c r="J296">
        <f>IF(ISBLANK($B296),"",VLOOKUP($B296,ILData!$A$2:$AJ$96,30))</f>
        <v>72850</v>
      </c>
      <c r="K296">
        <f>IF(ISBLANK($B296),"",VLOOKUP($B296,ILData!$A$2:$AJ$96,31))</f>
        <v>77900</v>
      </c>
      <c r="L296">
        <f>IF(ISBLANK($B296),"",VLOOKUP($B296,ILData!$A$2:$AJ$96,32))</f>
        <v>82900</v>
      </c>
    </row>
    <row r="297" spans="1:12" x14ac:dyDescent="0.3">
      <c r="A297" s="74" t="s">
        <v>569</v>
      </c>
      <c r="B297" t="s">
        <v>7</v>
      </c>
      <c r="C297" s="79">
        <f>INDEX('Ability to Pay'!$C$2:$C$441,MATCH(A297,'Ability to Pay'!$A$2:$A$441,0))</f>
        <v>0.22000000000000003</v>
      </c>
      <c r="D297" s="77">
        <f>INDEX('Unemployment Rates'!$B$2:$B$96,MATCH(B297,'Unemployment Rates'!$A$2:$A$96,0))</f>
        <v>3.3000000000000002E-2</v>
      </c>
      <c r="E297">
        <f>IF(ISBLANK($B297),"",VLOOKUP($B297,ILData!$A$2:$AJ$96,25))</f>
        <v>55650</v>
      </c>
      <c r="F297">
        <f>IF(ISBLANK($B297),"",VLOOKUP($B297,ILData!$A$2:$AJ$96,26))</f>
        <v>63600</v>
      </c>
      <c r="G297">
        <f>IF(ISBLANK($B297),"",VLOOKUP($B297,ILData!$A$2:$AJ$96,27))</f>
        <v>71550</v>
      </c>
      <c r="H297">
        <f>IF(ISBLANK($B297),"",VLOOKUP($B297,ILData!$A$2:$AJ$96,28))</f>
        <v>79500</v>
      </c>
      <c r="I297">
        <f>IF(ISBLANK($B297),"",VLOOKUP($B297,ILData!$A$2:$AJ$96,29))</f>
        <v>85900</v>
      </c>
      <c r="J297">
        <f>IF(ISBLANK($B297),"",VLOOKUP($B297,ILData!$A$2:$AJ$96,30))</f>
        <v>92250</v>
      </c>
      <c r="K297">
        <f>IF(ISBLANK($B297),"",VLOOKUP($B297,ILData!$A$2:$AJ$96,31))</f>
        <v>98600</v>
      </c>
      <c r="L297">
        <f>IF(ISBLANK($B297),"",VLOOKUP($B297,ILData!$A$2:$AJ$96,32))</f>
        <v>104950</v>
      </c>
    </row>
    <row r="298" spans="1:12" x14ac:dyDescent="0.3">
      <c r="A298" s="74" t="s">
        <v>649</v>
      </c>
      <c r="B298" t="s">
        <v>25</v>
      </c>
      <c r="C298" s="79">
        <f>INDEX('Ability to Pay'!$C$2:$C$441,MATCH(A298,'Ability to Pay'!$A$2:$A$441,0))</f>
        <v>0.25</v>
      </c>
      <c r="D298" s="77">
        <f>INDEX('Unemployment Rates'!$B$2:$B$96,MATCH(B298,'Unemployment Rates'!$A$2:$A$96,0))</f>
        <v>2.8000000000000001E-2</v>
      </c>
      <c r="E298">
        <f>IF(ISBLANK($B298),"",VLOOKUP($B298,ILData!$A$2:$AJ$96,25))</f>
        <v>64300</v>
      </c>
      <c r="F298">
        <f>IF(ISBLANK($B298),"",VLOOKUP($B298,ILData!$A$2:$AJ$96,26))</f>
        <v>73500</v>
      </c>
      <c r="G298">
        <f>IF(ISBLANK($B298),"",VLOOKUP($B298,ILData!$A$2:$AJ$96,27))</f>
        <v>82700</v>
      </c>
      <c r="H298">
        <f>IF(ISBLANK($B298),"",VLOOKUP($B298,ILData!$A$2:$AJ$96,28))</f>
        <v>91850</v>
      </c>
      <c r="I298">
        <f>IF(ISBLANK($B298),"",VLOOKUP($B298,ILData!$A$2:$AJ$96,29))</f>
        <v>99200</v>
      </c>
      <c r="J298">
        <f>IF(ISBLANK($B298),"",VLOOKUP($B298,ILData!$A$2:$AJ$96,30))</f>
        <v>106550</v>
      </c>
      <c r="K298">
        <f>IF(ISBLANK($B298),"",VLOOKUP($B298,ILData!$A$2:$AJ$96,31))</f>
        <v>113900</v>
      </c>
      <c r="L298">
        <f>IF(ISBLANK($B298),"",VLOOKUP($B298,ILData!$A$2:$AJ$96,32))</f>
        <v>121250</v>
      </c>
    </row>
    <row r="299" spans="1:12" x14ac:dyDescent="0.3">
      <c r="A299" s="74" t="s">
        <v>570</v>
      </c>
      <c r="B299" t="s">
        <v>7</v>
      </c>
      <c r="C299" s="79">
        <f>INDEX('Ability to Pay'!$C$2:$C$441,MATCH(A299,'Ability to Pay'!$A$2:$A$441,0))</f>
        <v>0.2</v>
      </c>
      <c r="D299" s="77">
        <f>INDEX('Unemployment Rates'!$B$2:$B$96,MATCH(B299,'Unemployment Rates'!$A$2:$A$96,0))</f>
        <v>3.3000000000000002E-2</v>
      </c>
      <c r="E299">
        <f>IF(ISBLANK($B299),"",VLOOKUP($B299,ILData!$A$2:$AJ$96,25))</f>
        <v>55650</v>
      </c>
      <c r="F299">
        <f>IF(ISBLANK($B299),"",VLOOKUP($B299,ILData!$A$2:$AJ$96,26))</f>
        <v>63600</v>
      </c>
      <c r="G299">
        <f>IF(ISBLANK($B299),"",VLOOKUP($B299,ILData!$A$2:$AJ$96,27))</f>
        <v>71550</v>
      </c>
      <c r="H299">
        <f>IF(ISBLANK($B299),"",VLOOKUP($B299,ILData!$A$2:$AJ$96,28))</f>
        <v>79500</v>
      </c>
      <c r="I299">
        <f>IF(ISBLANK($B299),"",VLOOKUP($B299,ILData!$A$2:$AJ$96,29))</f>
        <v>85900</v>
      </c>
      <c r="J299">
        <f>IF(ISBLANK($B299),"",VLOOKUP($B299,ILData!$A$2:$AJ$96,30))</f>
        <v>92250</v>
      </c>
      <c r="K299">
        <f>IF(ISBLANK($B299),"",VLOOKUP($B299,ILData!$A$2:$AJ$96,31))</f>
        <v>98600</v>
      </c>
      <c r="L299">
        <f>IF(ISBLANK($B299),"",VLOOKUP($B299,ILData!$A$2:$AJ$96,32))</f>
        <v>104950</v>
      </c>
    </row>
    <row r="300" spans="1:12" x14ac:dyDescent="0.3">
      <c r="A300" s="74" t="s">
        <v>865</v>
      </c>
      <c r="B300" t="s">
        <v>71</v>
      </c>
      <c r="C300" s="79">
        <f>INDEX('Ability to Pay'!$C$2:$C$441,MATCH(A300,'Ability to Pay'!$A$2:$A$441,0))</f>
        <v>0.13</v>
      </c>
      <c r="D300" s="77">
        <f>INDEX('Unemployment Rates'!$B$2:$B$96,MATCH(B300,'Unemployment Rates'!$A$2:$A$96,0))</f>
        <v>0.04</v>
      </c>
      <c r="E300">
        <f>IF(ISBLANK($B300),"",VLOOKUP($B300,ILData!$A$2:$AJ$96,25))</f>
        <v>43150</v>
      </c>
      <c r="F300">
        <f>IF(ISBLANK($B300),"",VLOOKUP($B300,ILData!$A$2:$AJ$96,26))</f>
        <v>49300</v>
      </c>
      <c r="G300">
        <f>IF(ISBLANK($B300),"",VLOOKUP($B300,ILData!$A$2:$AJ$96,27))</f>
        <v>55450</v>
      </c>
      <c r="H300">
        <f>IF(ISBLANK($B300),"",VLOOKUP($B300,ILData!$A$2:$AJ$96,28))</f>
        <v>61600</v>
      </c>
      <c r="I300">
        <f>IF(ISBLANK($B300),"",VLOOKUP($B300,ILData!$A$2:$AJ$96,29))</f>
        <v>66550</v>
      </c>
      <c r="J300">
        <f>IF(ISBLANK($B300),"",VLOOKUP($B300,ILData!$A$2:$AJ$96,30))</f>
        <v>71500</v>
      </c>
      <c r="K300">
        <f>IF(ISBLANK($B300),"",VLOOKUP($B300,ILData!$A$2:$AJ$96,31))</f>
        <v>76400</v>
      </c>
      <c r="L300">
        <f>IF(ISBLANK($B300),"",VLOOKUP($B300,ILData!$A$2:$AJ$96,32))</f>
        <v>81350</v>
      </c>
    </row>
    <row r="301" spans="1:12" x14ac:dyDescent="0.3">
      <c r="A301" s="74" t="s">
        <v>675</v>
      </c>
      <c r="B301" t="s">
        <v>30</v>
      </c>
      <c r="C301" s="79">
        <f>INDEX('Ability to Pay'!$C$2:$C$441,MATCH(A301,'Ability to Pay'!$A$2:$A$441,0))</f>
        <v>0.21000000000000002</v>
      </c>
      <c r="D301" s="77">
        <f>INDEX('Unemployment Rates'!$B$2:$B$96,MATCH(B301,'Unemployment Rates'!$A$2:$A$96,0))</f>
        <v>3.5999999999999997E-2</v>
      </c>
      <c r="E301">
        <f>IF(ISBLANK($B301),"",VLOOKUP($B301,ILData!$A$2:$AJ$96,25))</f>
        <v>51050</v>
      </c>
      <c r="F301">
        <f>IF(ISBLANK($B301),"",VLOOKUP($B301,ILData!$A$2:$AJ$96,26))</f>
        <v>58350</v>
      </c>
      <c r="G301">
        <f>IF(ISBLANK($B301),"",VLOOKUP($B301,ILData!$A$2:$AJ$96,27))</f>
        <v>65650</v>
      </c>
      <c r="H301">
        <f>IF(ISBLANK($B301),"",VLOOKUP($B301,ILData!$A$2:$AJ$96,28))</f>
        <v>72900</v>
      </c>
      <c r="I301">
        <f>IF(ISBLANK($B301),"",VLOOKUP($B301,ILData!$A$2:$AJ$96,29))</f>
        <v>78750</v>
      </c>
      <c r="J301">
        <f>IF(ISBLANK($B301),"",VLOOKUP($B301,ILData!$A$2:$AJ$96,30))</f>
        <v>84600</v>
      </c>
      <c r="K301">
        <f>IF(ISBLANK($B301),"",VLOOKUP($B301,ILData!$A$2:$AJ$96,31))</f>
        <v>90400</v>
      </c>
      <c r="L301">
        <f>IF(ISBLANK($B301),"",VLOOKUP($B301,ILData!$A$2:$AJ$96,32))</f>
        <v>96250</v>
      </c>
    </row>
    <row r="302" spans="1:12" x14ac:dyDescent="0.3">
      <c r="A302" s="74" t="s">
        <v>870</v>
      </c>
      <c r="B302" t="s">
        <v>72</v>
      </c>
      <c r="C302" s="79">
        <f>INDEX('Ability to Pay'!$C$2:$C$441,MATCH(A302,'Ability to Pay'!$A$2:$A$441,0))</f>
        <v>9.0000000000000011E-2</v>
      </c>
      <c r="D302" s="77">
        <f>INDEX('Unemployment Rates'!$B$2:$B$96,MATCH(B302,'Unemployment Rates'!$A$2:$A$96,0))</f>
        <v>3.7999999999999999E-2</v>
      </c>
      <c r="E302">
        <f>IF(ISBLANK($B302),"",VLOOKUP($B302,ILData!$A$2:$AJ$96,25))</f>
        <v>42350</v>
      </c>
      <c r="F302">
        <f>IF(ISBLANK($B302),"",VLOOKUP($B302,ILData!$A$2:$AJ$96,26))</f>
        <v>48400</v>
      </c>
      <c r="G302">
        <f>IF(ISBLANK($B302),"",VLOOKUP($B302,ILData!$A$2:$AJ$96,27))</f>
        <v>54450</v>
      </c>
      <c r="H302">
        <f>IF(ISBLANK($B302),"",VLOOKUP($B302,ILData!$A$2:$AJ$96,28))</f>
        <v>60500</v>
      </c>
      <c r="I302">
        <f>IF(ISBLANK($B302),"",VLOOKUP($B302,ILData!$A$2:$AJ$96,29))</f>
        <v>65350</v>
      </c>
      <c r="J302">
        <f>IF(ISBLANK($B302),"",VLOOKUP($B302,ILData!$A$2:$AJ$96,30))</f>
        <v>70200</v>
      </c>
      <c r="K302">
        <f>IF(ISBLANK($B302),"",VLOOKUP($B302,ILData!$A$2:$AJ$96,31))</f>
        <v>75050</v>
      </c>
      <c r="L302">
        <f>IF(ISBLANK($B302),"",VLOOKUP($B302,ILData!$A$2:$AJ$96,32))</f>
        <v>79900</v>
      </c>
    </row>
    <row r="303" spans="1:12" x14ac:dyDescent="0.3">
      <c r="A303" s="74" t="s">
        <v>868</v>
      </c>
      <c r="B303" t="s">
        <v>72</v>
      </c>
      <c r="C303" s="79">
        <f>INDEX('Ability to Pay'!$C$2:$C$441,MATCH(A303,'Ability to Pay'!$A$2:$A$441,0))</f>
        <v>0.13</v>
      </c>
      <c r="D303" s="77">
        <f>INDEX('Unemployment Rates'!$B$2:$B$96,MATCH(B303,'Unemployment Rates'!$A$2:$A$96,0))</f>
        <v>3.7999999999999999E-2</v>
      </c>
      <c r="E303">
        <f>IF(ISBLANK($B303),"",VLOOKUP($B303,ILData!$A$2:$AJ$96,25))</f>
        <v>42350</v>
      </c>
      <c r="F303">
        <f>IF(ISBLANK($B303),"",VLOOKUP($B303,ILData!$A$2:$AJ$96,26))</f>
        <v>48400</v>
      </c>
      <c r="G303">
        <f>IF(ISBLANK($B303),"",VLOOKUP($B303,ILData!$A$2:$AJ$96,27))</f>
        <v>54450</v>
      </c>
      <c r="H303">
        <f>IF(ISBLANK($B303),"",VLOOKUP($B303,ILData!$A$2:$AJ$96,28))</f>
        <v>60500</v>
      </c>
      <c r="I303">
        <f>IF(ISBLANK($B303),"",VLOOKUP($B303,ILData!$A$2:$AJ$96,29))</f>
        <v>65350</v>
      </c>
      <c r="J303">
        <f>IF(ISBLANK($B303),"",VLOOKUP($B303,ILData!$A$2:$AJ$96,30))</f>
        <v>70200</v>
      </c>
      <c r="K303">
        <f>IF(ISBLANK($B303),"",VLOOKUP($B303,ILData!$A$2:$AJ$96,31))</f>
        <v>75050</v>
      </c>
      <c r="L303">
        <f>IF(ISBLANK($B303),"",VLOOKUP($B303,ILData!$A$2:$AJ$96,32))</f>
        <v>79900</v>
      </c>
    </row>
    <row r="304" spans="1:12" x14ac:dyDescent="0.3">
      <c r="A304" s="74" t="s">
        <v>571</v>
      </c>
      <c r="B304" t="s">
        <v>7</v>
      </c>
      <c r="C304" s="79">
        <f>INDEX('Ability to Pay'!$C$2:$C$441,MATCH(A304,'Ability to Pay'!$A$2:$A$441,0))</f>
        <v>0.12000000000000001</v>
      </c>
      <c r="D304" s="77">
        <f>INDEX('Unemployment Rates'!$B$2:$B$96,MATCH(B304,'Unemployment Rates'!$A$2:$A$96,0))</f>
        <v>3.3000000000000002E-2</v>
      </c>
      <c r="E304">
        <f>IF(ISBLANK($B304),"",VLOOKUP($B304,ILData!$A$2:$AJ$96,25))</f>
        <v>55650</v>
      </c>
      <c r="F304">
        <f>IF(ISBLANK($B304),"",VLOOKUP($B304,ILData!$A$2:$AJ$96,26))</f>
        <v>63600</v>
      </c>
      <c r="G304">
        <f>IF(ISBLANK($B304),"",VLOOKUP($B304,ILData!$A$2:$AJ$96,27))</f>
        <v>71550</v>
      </c>
      <c r="H304">
        <f>IF(ISBLANK($B304),"",VLOOKUP($B304,ILData!$A$2:$AJ$96,28))</f>
        <v>79500</v>
      </c>
      <c r="I304">
        <f>IF(ISBLANK($B304),"",VLOOKUP($B304,ILData!$A$2:$AJ$96,29))</f>
        <v>85900</v>
      </c>
      <c r="J304">
        <f>IF(ISBLANK($B304),"",VLOOKUP($B304,ILData!$A$2:$AJ$96,30))</f>
        <v>92250</v>
      </c>
      <c r="K304">
        <f>IF(ISBLANK($B304),"",VLOOKUP($B304,ILData!$A$2:$AJ$96,31))</f>
        <v>98600</v>
      </c>
      <c r="L304">
        <f>IF(ISBLANK($B304),"",VLOOKUP($B304,ILData!$A$2:$AJ$96,32))</f>
        <v>104950</v>
      </c>
    </row>
    <row r="305" spans="1:12" x14ac:dyDescent="0.3">
      <c r="A305" s="74" t="s">
        <v>918</v>
      </c>
      <c r="B305" t="s">
        <v>82</v>
      </c>
      <c r="C305" s="79">
        <f>INDEX('Ability to Pay'!$C$2:$C$441,MATCH(A305,'Ability to Pay'!$A$2:$A$441,0))</f>
        <v>0.08</v>
      </c>
      <c r="D305" s="77">
        <f>INDEX('Unemployment Rates'!$B$2:$B$96,MATCH(B305,'Unemployment Rates'!$A$2:$A$96,0))</f>
        <v>4.5999999999999999E-2</v>
      </c>
      <c r="E305">
        <f>IF(ISBLANK($B305),"",VLOOKUP($B305,ILData!$A$2:$AJ$96,25))</f>
        <v>41950</v>
      </c>
      <c r="F305">
        <f>IF(ISBLANK($B305),"",VLOOKUP($B305,ILData!$A$2:$AJ$96,26))</f>
        <v>47950</v>
      </c>
      <c r="G305">
        <f>IF(ISBLANK($B305),"",VLOOKUP($B305,ILData!$A$2:$AJ$96,27))</f>
        <v>53950</v>
      </c>
      <c r="H305">
        <f>IF(ISBLANK($B305),"",VLOOKUP($B305,ILData!$A$2:$AJ$96,28))</f>
        <v>59900</v>
      </c>
      <c r="I305">
        <f>IF(ISBLANK($B305),"",VLOOKUP($B305,ILData!$A$2:$AJ$96,29))</f>
        <v>64700</v>
      </c>
      <c r="J305">
        <f>IF(ISBLANK($B305),"",VLOOKUP($B305,ILData!$A$2:$AJ$96,30))</f>
        <v>69500</v>
      </c>
      <c r="K305">
        <f>IF(ISBLANK($B305),"",VLOOKUP($B305,ILData!$A$2:$AJ$96,31))</f>
        <v>74300</v>
      </c>
      <c r="L305">
        <f>IF(ISBLANK($B305),"",VLOOKUP($B305,ILData!$A$2:$AJ$96,32))</f>
        <v>79100</v>
      </c>
    </row>
    <row r="306" spans="1:12" x14ac:dyDescent="0.3">
      <c r="A306" s="74" t="s">
        <v>907</v>
      </c>
      <c r="B306" t="s">
        <v>80</v>
      </c>
      <c r="C306" s="79">
        <f>INDEX('Ability to Pay'!$C$2:$C$441,MATCH(A306,'Ability to Pay'!$A$2:$A$441,0))</f>
        <v>0.23000000000000004</v>
      </c>
      <c r="D306" s="77">
        <f>INDEX('Unemployment Rates'!$B$2:$B$96,MATCH(B306,'Unemployment Rates'!$A$2:$A$96,0))</f>
        <v>2.8000000000000001E-2</v>
      </c>
      <c r="E306">
        <f>IF(ISBLANK($B306),"",VLOOKUP($B306,ILData!$A$2:$AJ$96,25))</f>
        <v>64300</v>
      </c>
      <c r="F306">
        <f>IF(ISBLANK($B306),"",VLOOKUP($B306,ILData!$A$2:$AJ$96,26))</f>
        <v>73500</v>
      </c>
      <c r="G306">
        <f>IF(ISBLANK($B306),"",VLOOKUP($B306,ILData!$A$2:$AJ$96,27))</f>
        <v>82700</v>
      </c>
      <c r="H306">
        <f>IF(ISBLANK($B306),"",VLOOKUP($B306,ILData!$A$2:$AJ$96,28))</f>
        <v>91850</v>
      </c>
      <c r="I306">
        <f>IF(ISBLANK($B306),"",VLOOKUP($B306,ILData!$A$2:$AJ$96,29))</f>
        <v>99200</v>
      </c>
      <c r="J306">
        <f>IF(ISBLANK($B306),"",VLOOKUP($B306,ILData!$A$2:$AJ$96,30))</f>
        <v>106550</v>
      </c>
      <c r="K306">
        <f>IF(ISBLANK($B306),"",VLOOKUP($B306,ILData!$A$2:$AJ$96,31))</f>
        <v>113900</v>
      </c>
      <c r="L306">
        <f>IF(ISBLANK($B306),"",VLOOKUP($B306,ILData!$A$2:$AJ$96,32))</f>
        <v>121250</v>
      </c>
    </row>
    <row r="307" spans="1:12" x14ac:dyDescent="0.3">
      <c r="A307" s="74" t="s">
        <v>824</v>
      </c>
      <c r="B307" t="s">
        <v>64</v>
      </c>
      <c r="C307" s="79">
        <f>INDEX('Ability to Pay'!$C$2:$C$441,MATCH(A307,'Ability to Pay'!$A$2:$A$441,0))</f>
        <v>0.05</v>
      </c>
      <c r="D307" s="77">
        <f>INDEX('Unemployment Rates'!$B$2:$B$96,MATCH(B307,'Unemployment Rates'!$A$2:$A$96,0))</f>
        <v>3.5000000000000003E-2</v>
      </c>
      <c r="E307">
        <f>IF(ISBLANK($B307),"",VLOOKUP($B307,ILData!$A$2:$AJ$96,25))</f>
        <v>53500</v>
      </c>
      <c r="F307">
        <f>IF(ISBLANK($B307),"",VLOOKUP($B307,ILData!$A$2:$AJ$96,26))</f>
        <v>61150</v>
      </c>
      <c r="G307">
        <f>IF(ISBLANK($B307),"",VLOOKUP($B307,ILData!$A$2:$AJ$96,27))</f>
        <v>68800</v>
      </c>
      <c r="H307">
        <f>IF(ISBLANK($B307),"",VLOOKUP($B307,ILData!$A$2:$AJ$96,28))</f>
        <v>76400</v>
      </c>
      <c r="I307">
        <f>IF(ISBLANK($B307),"",VLOOKUP($B307,ILData!$A$2:$AJ$96,29))</f>
        <v>82550</v>
      </c>
      <c r="J307">
        <f>IF(ISBLANK($B307),"",VLOOKUP($B307,ILData!$A$2:$AJ$96,30))</f>
        <v>88650</v>
      </c>
      <c r="K307">
        <f>IF(ISBLANK($B307),"",VLOOKUP($B307,ILData!$A$2:$AJ$96,31))</f>
        <v>94750</v>
      </c>
      <c r="L307">
        <f>IF(ISBLANK($B307),"",VLOOKUP($B307,ILData!$A$2:$AJ$96,32))</f>
        <v>100850</v>
      </c>
    </row>
    <row r="308" spans="1:12" x14ac:dyDescent="0.3">
      <c r="A308" s="74" t="s">
        <v>877</v>
      </c>
      <c r="B308" t="s">
        <v>73</v>
      </c>
      <c r="C308" s="79">
        <f>INDEX('Ability to Pay'!$C$2:$C$441,MATCH(A308,'Ability to Pay'!$A$2:$A$441,0))</f>
        <v>0.15000000000000002</v>
      </c>
      <c r="D308" s="77">
        <f>INDEX('Unemployment Rates'!$B$2:$B$96,MATCH(B308,'Unemployment Rates'!$A$2:$A$96,0))</f>
        <v>3.5000000000000003E-2</v>
      </c>
      <c r="E308">
        <f>IF(ISBLANK($B308),"",VLOOKUP($B308,ILData!$A$2:$AJ$96,25))</f>
        <v>42350</v>
      </c>
      <c r="F308">
        <f>IF(ISBLANK($B308),"",VLOOKUP($B308,ILData!$A$2:$AJ$96,26))</f>
        <v>48400</v>
      </c>
      <c r="G308">
        <f>IF(ISBLANK($B308),"",VLOOKUP($B308,ILData!$A$2:$AJ$96,27))</f>
        <v>54450</v>
      </c>
      <c r="H308">
        <f>IF(ISBLANK($B308),"",VLOOKUP($B308,ILData!$A$2:$AJ$96,28))</f>
        <v>60500</v>
      </c>
      <c r="I308">
        <f>IF(ISBLANK($B308),"",VLOOKUP($B308,ILData!$A$2:$AJ$96,29))</f>
        <v>65350</v>
      </c>
      <c r="J308">
        <f>IF(ISBLANK($B308),"",VLOOKUP($B308,ILData!$A$2:$AJ$96,30))</f>
        <v>70200</v>
      </c>
      <c r="K308">
        <f>IF(ISBLANK($B308),"",VLOOKUP($B308,ILData!$A$2:$AJ$96,31))</f>
        <v>75050</v>
      </c>
      <c r="L308">
        <f>IF(ISBLANK($B308),"",VLOOKUP($B308,ILData!$A$2:$AJ$96,32))</f>
        <v>79900</v>
      </c>
    </row>
    <row r="309" spans="1:12" x14ac:dyDescent="0.3">
      <c r="A309" s="74" t="s">
        <v>721</v>
      </c>
      <c r="B309" t="s">
        <v>37</v>
      </c>
      <c r="C309" s="79">
        <f>INDEX('Ability to Pay'!$C$2:$C$441,MATCH(A309,'Ability to Pay'!$A$2:$A$441,0))</f>
        <v>0.06</v>
      </c>
      <c r="D309" s="77">
        <f>INDEX('Unemployment Rates'!$B$2:$B$96,MATCH(B309,'Unemployment Rates'!$A$2:$A$96,0))</f>
        <v>4.4999999999999998E-2</v>
      </c>
      <c r="E309">
        <f>IF(ISBLANK($B309),"",VLOOKUP($B309,ILData!$A$2:$AJ$96,25))</f>
        <v>41950</v>
      </c>
      <c r="F309">
        <f>IF(ISBLANK($B309),"",VLOOKUP($B309,ILData!$A$2:$AJ$96,26))</f>
        <v>47950</v>
      </c>
      <c r="G309">
        <f>IF(ISBLANK($B309),"",VLOOKUP($B309,ILData!$A$2:$AJ$96,27))</f>
        <v>53950</v>
      </c>
      <c r="H309">
        <f>IF(ISBLANK($B309),"",VLOOKUP($B309,ILData!$A$2:$AJ$96,28))</f>
        <v>59900</v>
      </c>
      <c r="I309">
        <f>IF(ISBLANK($B309),"",VLOOKUP($B309,ILData!$A$2:$AJ$96,29))</f>
        <v>64700</v>
      </c>
      <c r="J309">
        <f>IF(ISBLANK($B309),"",VLOOKUP($B309,ILData!$A$2:$AJ$96,30))</f>
        <v>69500</v>
      </c>
      <c r="K309">
        <f>IF(ISBLANK($B309),"",VLOOKUP($B309,ILData!$A$2:$AJ$96,31))</f>
        <v>74300</v>
      </c>
      <c r="L309">
        <f>IF(ISBLANK($B309),"",VLOOKUP($B309,ILData!$A$2:$AJ$96,32))</f>
        <v>79100</v>
      </c>
    </row>
    <row r="310" spans="1:12" x14ac:dyDescent="0.3">
      <c r="A310" s="74" t="s">
        <v>768</v>
      </c>
      <c r="B310" t="s">
        <v>46</v>
      </c>
      <c r="C310" s="79">
        <f>INDEX('Ability to Pay'!$C$2:$C$441,MATCH(A310,'Ability to Pay'!$A$2:$A$441,0))</f>
        <v>0.11</v>
      </c>
      <c r="D310" s="77">
        <f>INDEX('Unemployment Rates'!$B$2:$B$96,MATCH(B310,'Unemployment Rates'!$A$2:$A$96,0))</f>
        <v>3.9E-2</v>
      </c>
      <c r="E310">
        <f>IF(ISBLANK($B310),"",VLOOKUP($B310,ILData!$A$2:$AJ$96,25))</f>
        <v>41950</v>
      </c>
      <c r="F310">
        <f>IF(ISBLANK($B310),"",VLOOKUP($B310,ILData!$A$2:$AJ$96,26))</f>
        <v>47950</v>
      </c>
      <c r="G310">
        <f>IF(ISBLANK($B310),"",VLOOKUP($B310,ILData!$A$2:$AJ$96,27))</f>
        <v>53950</v>
      </c>
      <c r="H310">
        <f>IF(ISBLANK($B310),"",VLOOKUP($B310,ILData!$A$2:$AJ$96,28))</f>
        <v>59900</v>
      </c>
      <c r="I310">
        <f>IF(ISBLANK($B310),"",VLOOKUP($B310,ILData!$A$2:$AJ$96,29))</f>
        <v>64700</v>
      </c>
      <c r="J310">
        <f>IF(ISBLANK($B310),"",VLOOKUP($B310,ILData!$A$2:$AJ$96,30))</f>
        <v>69500</v>
      </c>
      <c r="K310">
        <f>IF(ISBLANK($B310),"",VLOOKUP($B310,ILData!$A$2:$AJ$96,31))</f>
        <v>74300</v>
      </c>
      <c r="L310">
        <f>IF(ISBLANK($B310),"",VLOOKUP($B310,ILData!$A$2:$AJ$96,32))</f>
        <v>79100</v>
      </c>
    </row>
    <row r="311" spans="1:12" x14ac:dyDescent="0.3">
      <c r="A311" s="74" t="s">
        <v>763</v>
      </c>
      <c r="B311" t="s">
        <v>45</v>
      </c>
      <c r="C311" s="79">
        <f>INDEX('Ability to Pay'!$C$2:$C$441,MATCH(A311,'Ability to Pay'!$A$2:$A$441,0))</f>
        <v>0.23000000000000004</v>
      </c>
      <c r="D311" s="77">
        <f>INDEX('Unemployment Rates'!$B$2:$B$96,MATCH(B311,'Unemployment Rates'!$A$2:$A$96,0))</f>
        <v>3.6999999999999998E-2</v>
      </c>
      <c r="E311">
        <f>IF(ISBLANK($B311),"",VLOOKUP($B311,ILData!$A$2:$AJ$96,25))</f>
        <v>43400</v>
      </c>
      <c r="F311">
        <f>IF(ISBLANK($B311),"",VLOOKUP($B311,ILData!$A$2:$AJ$96,26))</f>
        <v>49600</v>
      </c>
      <c r="G311">
        <f>IF(ISBLANK($B311),"",VLOOKUP($B311,ILData!$A$2:$AJ$96,27))</f>
        <v>55800</v>
      </c>
      <c r="H311">
        <f>IF(ISBLANK($B311),"",VLOOKUP($B311,ILData!$A$2:$AJ$96,28))</f>
        <v>62000</v>
      </c>
      <c r="I311">
        <f>IF(ISBLANK($B311),"",VLOOKUP($B311,ILData!$A$2:$AJ$96,29))</f>
        <v>67000</v>
      </c>
      <c r="J311">
        <f>IF(ISBLANK($B311),"",VLOOKUP($B311,ILData!$A$2:$AJ$96,30))</f>
        <v>71950</v>
      </c>
      <c r="K311">
        <f>IF(ISBLANK($B311),"",VLOOKUP($B311,ILData!$A$2:$AJ$96,31))</f>
        <v>76900</v>
      </c>
      <c r="L311">
        <f>IF(ISBLANK($B311),"",VLOOKUP($B311,ILData!$A$2:$AJ$96,32))</f>
        <v>81850</v>
      </c>
    </row>
    <row r="312" spans="1:12" x14ac:dyDescent="0.3">
      <c r="A312" s="74" t="s">
        <v>629</v>
      </c>
      <c r="B312" t="s">
        <v>21</v>
      </c>
      <c r="C312" s="79">
        <f>INDEX('Ability to Pay'!$C$2:$C$441,MATCH(A312,'Ability to Pay'!$A$2:$A$441,0))</f>
        <v>0.12000000000000001</v>
      </c>
      <c r="D312" s="77">
        <f>INDEX('Unemployment Rates'!$B$2:$B$96,MATCH(B312,'Unemployment Rates'!$A$2:$A$96,0))</f>
        <v>4.8000000000000001E-2</v>
      </c>
      <c r="E312">
        <f>IF(ISBLANK($B312),"",VLOOKUP($B312,ILData!$A$2:$AJ$96,25))</f>
        <v>41950</v>
      </c>
      <c r="F312">
        <f>IF(ISBLANK($B312),"",VLOOKUP($B312,ILData!$A$2:$AJ$96,26))</f>
        <v>47950</v>
      </c>
      <c r="G312">
        <f>IF(ISBLANK($B312),"",VLOOKUP($B312,ILData!$A$2:$AJ$96,27))</f>
        <v>53950</v>
      </c>
      <c r="H312">
        <f>IF(ISBLANK($B312),"",VLOOKUP($B312,ILData!$A$2:$AJ$96,28))</f>
        <v>59900</v>
      </c>
      <c r="I312">
        <f>IF(ISBLANK($B312),"",VLOOKUP($B312,ILData!$A$2:$AJ$96,29))</f>
        <v>64700</v>
      </c>
      <c r="J312">
        <f>IF(ISBLANK($B312),"",VLOOKUP($B312,ILData!$A$2:$AJ$96,30))</f>
        <v>69500</v>
      </c>
      <c r="K312">
        <f>IF(ISBLANK($B312),"",VLOOKUP($B312,ILData!$A$2:$AJ$96,31))</f>
        <v>74300</v>
      </c>
      <c r="L312">
        <f>IF(ISBLANK($B312),"",VLOOKUP($B312,ILData!$A$2:$AJ$96,32))</f>
        <v>79100</v>
      </c>
    </row>
    <row r="313" spans="1:12" x14ac:dyDescent="0.3">
      <c r="A313" s="74" t="s">
        <v>652</v>
      </c>
      <c r="B313" t="s">
        <v>26</v>
      </c>
      <c r="C313" s="79">
        <f>INDEX('Ability to Pay'!$C$2:$C$441,MATCH(A313,'Ability to Pay'!$A$2:$A$441,0))</f>
        <v>0.08</v>
      </c>
      <c r="D313" s="77">
        <f>INDEX('Unemployment Rates'!$B$2:$B$96,MATCH(B313,'Unemployment Rates'!$A$2:$A$96,0))</f>
        <v>4.3999999999999997E-2</v>
      </c>
      <c r="E313">
        <f>IF(ISBLANK($B313),"",VLOOKUP($B313,ILData!$A$2:$AJ$96,25))</f>
        <v>41950</v>
      </c>
      <c r="F313">
        <f>IF(ISBLANK($B313),"",VLOOKUP($B313,ILData!$A$2:$AJ$96,26))</f>
        <v>47950</v>
      </c>
      <c r="G313">
        <f>IF(ISBLANK($B313),"",VLOOKUP($B313,ILData!$A$2:$AJ$96,27))</f>
        <v>53950</v>
      </c>
      <c r="H313">
        <f>IF(ISBLANK($B313),"",VLOOKUP($B313,ILData!$A$2:$AJ$96,28))</f>
        <v>59900</v>
      </c>
      <c r="I313">
        <f>IF(ISBLANK($B313),"",VLOOKUP($B313,ILData!$A$2:$AJ$96,29))</f>
        <v>64700</v>
      </c>
      <c r="J313">
        <f>IF(ISBLANK($B313),"",VLOOKUP($B313,ILData!$A$2:$AJ$96,30))</f>
        <v>69500</v>
      </c>
      <c r="K313">
        <f>IF(ISBLANK($B313),"",VLOOKUP($B313,ILData!$A$2:$AJ$96,31))</f>
        <v>74300</v>
      </c>
      <c r="L313">
        <f>IF(ISBLANK($B313),"",VLOOKUP($B313,ILData!$A$2:$AJ$96,32))</f>
        <v>79100</v>
      </c>
    </row>
    <row r="314" spans="1:12" x14ac:dyDescent="0.3">
      <c r="A314" s="74" t="s">
        <v>615</v>
      </c>
      <c r="B314" t="s">
        <v>17</v>
      </c>
      <c r="C314" s="79">
        <f>INDEX('Ability to Pay'!$C$2:$C$441,MATCH(A314,'Ability to Pay'!$A$2:$A$441,0))</f>
        <v>0.24</v>
      </c>
      <c r="D314" s="77">
        <f>INDEX('Unemployment Rates'!$B$2:$B$96,MATCH(B314,'Unemployment Rates'!$A$2:$A$96,0))</f>
        <v>2.7E-2</v>
      </c>
      <c r="E314">
        <f>IF(ISBLANK($B314),"",VLOOKUP($B314,ILData!$A$2:$AJ$96,25))</f>
        <v>64300</v>
      </c>
      <c r="F314">
        <f>IF(ISBLANK($B314),"",VLOOKUP($B314,ILData!$A$2:$AJ$96,26))</f>
        <v>73500</v>
      </c>
      <c r="G314">
        <f>IF(ISBLANK($B314),"",VLOOKUP($B314,ILData!$A$2:$AJ$96,27))</f>
        <v>82700</v>
      </c>
      <c r="H314">
        <f>IF(ISBLANK($B314),"",VLOOKUP($B314,ILData!$A$2:$AJ$96,28))</f>
        <v>91850</v>
      </c>
      <c r="I314">
        <f>IF(ISBLANK($B314),"",VLOOKUP($B314,ILData!$A$2:$AJ$96,29))</f>
        <v>99200</v>
      </c>
      <c r="J314">
        <f>IF(ISBLANK($B314),"",VLOOKUP($B314,ILData!$A$2:$AJ$96,30))</f>
        <v>106550</v>
      </c>
      <c r="K314">
        <f>IF(ISBLANK($B314),"",VLOOKUP($B314,ILData!$A$2:$AJ$96,31))</f>
        <v>113900</v>
      </c>
      <c r="L314">
        <f>IF(ISBLANK($B314),"",VLOOKUP($B314,ILData!$A$2:$AJ$96,32))</f>
        <v>121250</v>
      </c>
    </row>
    <row r="315" spans="1:12" x14ac:dyDescent="0.3">
      <c r="A315" s="74" t="s">
        <v>879</v>
      </c>
      <c r="B315" t="s">
        <v>74</v>
      </c>
      <c r="C315" s="79">
        <f>INDEX('Ability to Pay'!$C$2:$C$441,MATCH(A315,'Ability to Pay'!$A$2:$A$441,0))</f>
        <v>0.12000000000000001</v>
      </c>
      <c r="D315" s="77">
        <f>INDEX('Unemployment Rates'!$B$2:$B$96,MATCH(B315,'Unemployment Rates'!$A$2:$A$96,0))</f>
        <v>5.2999999999999999E-2</v>
      </c>
      <c r="E315">
        <f>IF(ISBLANK($B315),"",VLOOKUP($B315,ILData!$A$2:$AJ$96,25))</f>
        <v>41950</v>
      </c>
      <c r="F315">
        <f>IF(ISBLANK($B315),"",VLOOKUP($B315,ILData!$A$2:$AJ$96,26))</f>
        <v>47950</v>
      </c>
      <c r="G315">
        <f>IF(ISBLANK($B315),"",VLOOKUP($B315,ILData!$A$2:$AJ$96,27))</f>
        <v>53950</v>
      </c>
      <c r="H315">
        <f>IF(ISBLANK($B315),"",VLOOKUP($B315,ILData!$A$2:$AJ$96,28))</f>
        <v>59900</v>
      </c>
      <c r="I315">
        <f>IF(ISBLANK($B315),"",VLOOKUP($B315,ILData!$A$2:$AJ$96,29))</f>
        <v>64700</v>
      </c>
      <c r="J315">
        <f>IF(ISBLANK($B315),"",VLOOKUP($B315,ILData!$A$2:$AJ$96,30))</f>
        <v>69500</v>
      </c>
      <c r="K315">
        <f>IF(ISBLANK($B315),"",VLOOKUP($B315,ILData!$A$2:$AJ$96,31))</f>
        <v>74300</v>
      </c>
      <c r="L315">
        <f>IF(ISBLANK($B315),"",VLOOKUP($B315,ILData!$A$2:$AJ$96,32))</f>
        <v>79100</v>
      </c>
    </row>
    <row r="316" spans="1:12" x14ac:dyDescent="0.3">
      <c r="A316" s="74" t="s">
        <v>808</v>
      </c>
      <c r="B316" t="s">
        <v>58</v>
      </c>
      <c r="C316" s="79">
        <f>INDEX('Ability to Pay'!$C$2:$C$441,MATCH(A316,'Ability to Pay'!$A$2:$A$441,0))</f>
        <v>0.16999999999999998</v>
      </c>
      <c r="D316" s="77">
        <f>INDEX('Unemployment Rates'!$B$2:$B$96,MATCH(B316,'Unemployment Rates'!$A$2:$A$96,0))</f>
        <v>3.3000000000000002E-2</v>
      </c>
      <c r="E316">
        <f>IF(ISBLANK($B316),"",VLOOKUP($B316,ILData!$A$2:$AJ$96,25))</f>
        <v>45750</v>
      </c>
      <c r="F316">
        <f>IF(ISBLANK($B316),"",VLOOKUP($B316,ILData!$A$2:$AJ$96,26))</f>
        <v>52300</v>
      </c>
      <c r="G316">
        <f>IF(ISBLANK($B316),"",VLOOKUP($B316,ILData!$A$2:$AJ$96,27))</f>
        <v>58850</v>
      </c>
      <c r="H316">
        <f>IF(ISBLANK($B316),"",VLOOKUP($B316,ILData!$A$2:$AJ$96,28))</f>
        <v>65350</v>
      </c>
      <c r="I316">
        <f>IF(ISBLANK($B316),"",VLOOKUP($B316,ILData!$A$2:$AJ$96,29))</f>
        <v>70600</v>
      </c>
      <c r="J316">
        <f>IF(ISBLANK($B316),"",VLOOKUP($B316,ILData!$A$2:$AJ$96,30))</f>
        <v>75850</v>
      </c>
      <c r="K316">
        <f>IF(ISBLANK($B316),"",VLOOKUP($B316,ILData!$A$2:$AJ$96,31))</f>
        <v>81050</v>
      </c>
      <c r="L316">
        <f>IF(ISBLANK($B316),"",VLOOKUP($B316,ILData!$A$2:$AJ$96,32))</f>
        <v>86300</v>
      </c>
    </row>
    <row r="317" spans="1:12" x14ac:dyDescent="0.3">
      <c r="A317" s="74" t="s">
        <v>812</v>
      </c>
      <c r="B317" t="s">
        <v>59</v>
      </c>
      <c r="C317" s="79">
        <f>INDEX('Ability to Pay'!$C$2:$C$441,MATCH(A317,'Ability to Pay'!$A$2:$A$441,0))</f>
        <v>0.16999999999999998</v>
      </c>
      <c r="D317" s="77">
        <f>INDEX('Unemployment Rates'!$B$2:$B$96,MATCH(B317,'Unemployment Rates'!$A$2:$A$96,0))</f>
        <v>3.3000000000000002E-2</v>
      </c>
      <c r="E317">
        <f>IF(ISBLANK($B317),"",VLOOKUP($B317,ILData!$A$2:$AJ$96,25))</f>
        <v>55650</v>
      </c>
      <c r="F317">
        <f>IF(ISBLANK($B317),"",VLOOKUP($B317,ILData!$A$2:$AJ$96,26))</f>
        <v>63600</v>
      </c>
      <c r="G317">
        <f>IF(ISBLANK($B317),"",VLOOKUP($B317,ILData!$A$2:$AJ$96,27))</f>
        <v>71550</v>
      </c>
      <c r="H317">
        <f>IF(ISBLANK($B317),"",VLOOKUP($B317,ILData!$A$2:$AJ$96,28))</f>
        <v>79500</v>
      </c>
      <c r="I317">
        <f>IF(ISBLANK($B317),"",VLOOKUP($B317,ILData!$A$2:$AJ$96,29))</f>
        <v>85900</v>
      </c>
      <c r="J317">
        <f>IF(ISBLANK($B317),"",VLOOKUP($B317,ILData!$A$2:$AJ$96,30))</f>
        <v>92250</v>
      </c>
      <c r="K317">
        <f>IF(ISBLANK($B317),"",VLOOKUP($B317,ILData!$A$2:$AJ$96,31))</f>
        <v>98600</v>
      </c>
      <c r="L317">
        <f>IF(ISBLANK($B317),"",VLOOKUP($B317,ILData!$A$2:$AJ$96,32))</f>
        <v>104950</v>
      </c>
    </row>
    <row r="318" spans="1:12" x14ac:dyDescent="0.3">
      <c r="A318" s="74" t="s">
        <v>882</v>
      </c>
      <c r="B318" t="s">
        <v>75</v>
      </c>
      <c r="C318" s="79">
        <f>INDEX('Ability to Pay'!$C$2:$C$441,MATCH(A318,'Ability to Pay'!$A$2:$A$441,0))</f>
        <v>9.9999999999999992E-2</v>
      </c>
      <c r="D318" s="77">
        <f>INDEX('Unemployment Rates'!$B$2:$B$96,MATCH(B318,'Unemployment Rates'!$A$2:$A$96,0))</f>
        <v>4.2000000000000003E-2</v>
      </c>
      <c r="E318">
        <f>IF(ISBLANK($B318),"",VLOOKUP($B318,ILData!$A$2:$AJ$96,25))</f>
        <v>41950</v>
      </c>
      <c r="F318">
        <f>IF(ISBLANK($B318),"",VLOOKUP($B318,ILData!$A$2:$AJ$96,26))</f>
        <v>47950</v>
      </c>
      <c r="G318">
        <f>IF(ISBLANK($B318),"",VLOOKUP($B318,ILData!$A$2:$AJ$96,27))</f>
        <v>53950</v>
      </c>
      <c r="H318">
        <f>IF(ISBLANK($B318),"",VLOOKUP($B318,ILData!$A$2:$AJ$96,28))</f>
        <v>59900</v>
      </c>
      <c r="I318">
        <f>IF(ISBLANK($B318),"",VLOOKUP($B318,ILData!$A$2:$AJ$96,29))</f>
        <v>64700</v>
      </c>
      <c r="J318">
        <f>IF(ISBLANK($B318),"",VLOOKUP($B318,ILData!$A$2:$AJ$96,30))</f>
        <v>69500</v>
      </c>
      <c r="K318">
        <f>IF(ISBLANK($B318),"",VLOOKUP($B318,ILData!$A$2:$AJ$96,31))</f>
        <v>74300</v>
      </c>
      <c r="L318">
        <f>IF(ISBLANK($B318),"",VLOOKUP($B318,ILData!$A$2:$AJ$96,32))</f>
        <v>79100</v>
      </c>
    </row>
    <row r="319" spans="1:12" x14ac:dyDescent="0.3">
      <c r="A319" s="74" t="s">
        <v>924</v>
      </c>
      <c r="B319" t="s">
        <v>84</v>
      </c>
      <c r="C319" s="79">
        <f>INDEX('Ability to Pay'!$C$2:$C$441,MATCH(A319,'Ability to Pay'!$A$2:$A$441,0))</f>
        <v>0.18</v>
      </c>
      <c r="D319" s="77">
        <f>INDEX('Unemployment Rates'!$B$2:$B$96,MATCH(B319,'Unemployment Rates'!$A$2:$A$96,0))</f>
        <v>3.1E-2</v>
      </c>
      <c r="E319">
        <f>IF(ISBLANK($B319),"",VLOOKUP($B319,ILData!$A$2:$AJ$96,25))</f>
        <v>44800</v>
      </c>
      <c r="F319">
        <f>IF(ISBLANK($B319),"",VLOOKUP($B319,ILData!$A$2:$AJ$96,26))</f>
        <v>51200</v>
      </c>
      <c r="G319">
        <f>IF(ISBLANK($B319),"",VLOOKUP($B319,ILData!$A$2:$AJ$96,27))</f>
        <v>57600</v>
      </c>
      <c r="H319">
        <f>IF(ISBLANK($B319),"",VLOOKUP($B319,ILData!$A$2:$AJ$96,28))</f>
        <v>64000</v>
      </c>
      <c r="I319">
        <f>IF(ISBLANK($B319),"",VLOOKUP($B319,ILData!$A$2:$AJ$96,29))</f>
        <v>69150</v>
      </c>
      <c r="J319">
        <f>IF(ISBLANK($B319),"",VLOOKUP($B319,ILData!$A$2:$AJ$96,30))</f>
        <v>74250</v>
      </c>
      <c r="K319">
        <f>IF(ISBLANK($B319),"",VLOOKUP($B319,ILData!$A$2:$AJ$96,31))</f>
        <v>79400</v>
      </c>
      <c r="L319">
        <f>IF(ISBLANK($B319),"",VLOOKUP($B319,ILData!$A$2:$AJ$96,32))</f>
        <v>84500</v>
      </c>
    </row>
    <row r="320" spans="1:12" x14ac:dyDescent="0.3">
      <c r="A320" s="74" t="s">
        <v>581</v>
      </c>
      <c r="B320" t="s">
        <v>10</v>
      </c>
      <c r="C320" s="79">
        <f>INDEX('Ability to Pay'!$C$2:$C$441,MATCH(A320,'Ability to Pay'!$A$2:$A$441,0))</f>
        <v>0.05</v>
      </c>
      <c r="D320" s="77">
        <f>INDEX('Unemployment Rates'!$B$2:$B$96,MATCH(B320,'Unemployment Rates'!$A$2:$A$96,0))</f>
        <v>4.3999999999999997E-2</v>
      </c>
      <c r="E320">
        <f>IF(ISBLANK($B320),"",VLOOKUP($B320,ILData!$A$2:$AJ$96,25))</f>
        <v>41950</v>
      </c>
      <c r="F320">
        <f>IF(ISBLANK($B320),"",VLOOKUP($B320,ILData!$A$2:$AJ$96,26))</f>
        <v>47950</v>
      </c>
      <c r="G320">
        <f>IF(ISBLANK($B320),"",VLOOKUP($B320,ILData!$A$2:$AJ$96,27))</f>
        <v>53950</v>
      </c>
      <c r="H320">
        <f>IF(ISBLANK($B320),"",VLOOKUP($B320,ILData!$A$2:$AJ$96,28))</f>
        <v>59900</v>
      </c>
      <c r="I320">
        <f>IF(ISBLANK($B320),"",VLOOKUP($B320,ILData!$A$2:$AJ$96,29))</f>
        <v>64700</v>
      </c>
      <c r="J320">
        <f>IF(ISBLANK($B320),"",VLOOKUP($B320,ILData!$A$2:$AJ$96,30))</f>
        <v>69500</v>
      </c>
      <c r="K320">
        <f>IF(ISBLANK($B320),"",VLOOKUP($B320,ILData!$A$2:$AJ$96,31))</f>
        <v>74300</v>
      </c>
      <c r="L320">
        <f>IF(ISBLANK($B320),"",VLOOKUP($B320,ILData!$A$2:$AJ$96,32))</f>
        <v>79100</v>
      </c>
    </row>
    <row r="321" spans="1:12" x14ac:dyDescent="0.3">
      <c r="A321" s="74" t="s">
        <v>676</v>
      </c>
      <c r="B321" t="s">
        <v>30</v>
      </c>
      <c r="C321" s="79">
        <f>INDEX('Ability to Pay'!$C$2:$C$441,MATCH(A321,'Ability to Pay'!$A$2:$A$441,0))</f>
        <v>0.24</v>
      </c>
      <c r="D321" s="77">
        <f>INDEX('Unemployment Rates'!$B$2:$B$96,MATCH(B321,'Unemployment Rates'!$A$2:$A$96,0))</f>
        <v>3.5999999999999997E-2</v>
      </c>
      <c r="E321">
        <f>IF(ISBLANK($B321),"",VLOOKUP($B321,ILData!$A$2:$AJ$96,25))</f>
        <v>51050</v>
      </c>
      <c r="F321">
        <f>IF(ISBLANK($B321),"",VLOOKUP($B321,ILData!$A$2:$AJ$96,26))</f>
        <v>58350</v>
      </c>
      <c r="G321">
        <f>IF(ISBLANK($B321),"",VLOOKUP($B321,ILData!$A$2:$AJ$96,27))</f>
        <v>65650</v>
      </c>
      <c r="H321">
        <f>IF(ISBLANK($B321),"",VLOOKUP($B321,ILData!$A$2:$AJ$96,28))</f>
        <v>72900</v>
      </c>
      <c r="I321">
        <f>IF(ISBLANK($B321),"",VLOOKUP($B321,ILData!$A$2:$AJ$96,29))</f>
        <v>78750</v>
      </c>
      <c r="J321">
        <f>IF(ISBLANK($B321),"",VLOOKUP($B321,ILData!$A$2:$AJ$96,30))</f>
        <v>84600</v>
      </c>
      <c r="K321">
        <f>IF(ISBLANK($B321),"",VLOOKUP($B321,ILData!$A$2:$AJ$96,31))</f>
        <v>90400</v>
      </c>
      <c r="L321">
        <f>IF(ISBLANK($B321),"",VLOOKUP($B321,ILData!$A$2:$AJ$96,32))</f>
        <v>96250</v>
      </c>
    </row>
    <row r="322" spans="1:12" x14ac:dyDescent="0.3">
      <c r="A322" s="74" t="s">
        <v>925</v>
      </c>
      <c r="B322" t="s">
        <v>84</v>
      </c>
      <c r="C322" s="79">
        <f>INDEX('Ability to Pay'!$C$2:$C$441,MATCH(A322,'Ability to Pay'!$A$2:$A$441,0))</f>
        <v>0.24</v>
      </c>
      <c r="D322" s="77">
        <f>INDEX('Unemployment Rates'!$B$2:$B$96,MATCH(B322,'Unemployment Rates'!$A$2:$A$96,0))</f>
        <v>3.1E-2</v>
      </c>
      <c r="E322">
        <f>IF(ISBLANK($B322),"",VLOOKUP($B322,ILData!$A$2:$AJ$96,25))</f>
        <v>44800</v>
      </c>
      <c r="F322">
        <f>IF(ISBLANK($B322),"",VLOOKUP($B322,ILData!$A$2:$AJ$96,26))</f>
        <v>51200</v>
      </c>
      <c r="G322">
        <f>IF(ISBLANK($B322),"",VLOOKUP($B322,ILData!$A$2:$AJ$96,27))</f>
        <v>57600</v>
      </c>
      <c r="H322">
        <f>IF(ISBLANK($B322),"",VLOOKUP($B322,ILData!$A$2:$AJ$96,28))</f>
        <v>64000</v>
      </c>
      <c r="I322">
        <f>IF(ISBLANK($B322),"",VLOOKUP($B322,ILData!$A$2:$AJ$96,29))</f>
        <v>69150</v>
      </c>
      <c r="J322">
        <f>IF(ISBLANK($B322),"",VLOOKUP($B322,ILData!$A$2:$AJ$96,30))</f>
        <v>74250</v>
      </c>
      <c r="K322">
        <f>IF(ISBLANK($B322),"",VLOOKUP($B322,ILData!$A$2:$AJ$96,31))</f>
        <v>79400</v>
      </c>
      <c r="L322">
        <f>IF(ISBLANK($B322),"",VLOOKUP($B322,ILData!$A$2:$AJ$96,32))</f>
        <v>84500</v>
      </c>
    </row>
    <row r="323" spans="1:12" x14ac:dyDescent="0.3">
      <c r="A323" s="74" t="s">
        <v>970</v>
      </c>
      <c r="B323" t="s">
        <v>93</v>
      </c>
      <c r="C323" s="79">
        <f>INDEX('Ability to Pay'!$C$2:$C$441,MATCH(A323,'Ability to Pay'!$A$2:$A$441,0))</f>
        <v>0.15000000000000002</v>
      </c>
      <c r="D323" s="77">
        <f>INDEX('Unemployment Rates'!$B$2:$B$96,MATCH(B323,'Unemployment Rates'!$A$2:$A$96,0))</f>
        <v>3.6999999999999998E-2</v>
      </c>
      <c r="E323">
        <f>IF(ISBLANK($B323),"",VLOOKUP($B323,ILData!$A$2:$AJ$96,25))</f>
        <v>55650</v>
      </c>
      <c r="F323">
        <f>IF(ISBLANK($B323),"",VLOOKUP($B323,ILData!$A$2:$AJ$96,26))</f>
        <v>63600</v>
      </c>
      <c r="G323">
        <f>IF(ISBLANK($B323),"",VLOOKUP($B323,ILData!$A$2:$AJ$96,27))</f>
        <v>71550</v>
      </c>
      <c r="H323">
        <f>IF(ISBLANK($B323),"",VLOOKUP($B323,ILData!$A$2:$AJ$96,28))</f>
        <v>79500</v>
      </c>
      <c r="I323">
        <f>IF(ISBLANK($B323),"",VLOOKUP($B323,ILData!$A$2:$AJ$96,29))</f>
        <v>85900</v>
      </c>
      <c r="J323">
        <f>IF(ISBLANK($B323),"",VLOOKUP($B323,ILData!$A$2:$AJ$96,30))</f>
        <v>92250</v>
      </c>
      <c r="K323">
        <f>IF(ISBLANK($B323),"",VLOOKUP($B323,ILData!$A$2:$AJ$96,31))</f>
        <v>98600</v>
      </c>
      <c r="L323">
        <f>IF(ISBLANK($B323),"",VLOOKUP($B323,ILData!$A$2:$AJ$96,32))</f>
        <v>104950</v>
      </c>
    </row>
    <row r="324" spans="1:12" x14ac:dyDescent="0.3">
      <c r="A324" s="74" t="s">
        <v>642</v>
      </c>
      <c r="B324" t="s">
        <v>24</v>
      </c>
      <c r="C324" s="79">
        <f>INDEX('Ability to Pay'!$C$2:$C$441,MATCH(A324,'Ability to Pay'!$A$2:$A$441,0))</f>
        <v>0.13</v>
      </c>
      <c r="D324" s="77">
        <f>INDEX('Unemployment Rates'!$B$2:$B$96,MATCH(B324,'Unemployment Rates'!$A$2:$A$96,0))</f>
        <v>4.2999999999999997E-2</v>
      </c>
      <c r="E324">
        <f>IF(ISBLANK($B324),"",VLOOKUP($B324,ILData!$A$2:$AJ$96,25))</f>
        <v>42350</v>
      </c>
      <c r="F324">
        <f>IF(ISBLANK($B324),"",VLOOKUP($B324,ILData!$A$2:$AJ$96,26))</f>
        <v>48400</v>
      </c>
      <c r="G324">
        <f>IF(ISBLANK($B324),"",VLOOKUP($B324,ILData!$A$2:$AJ$96,27))</f>
        <v>54450</v>
      </c>
      <c r="H324">
        <f>IF(ISBLANK($B324),"",VLOOKUP($B324,ILData!$A$2:$AJ$96,28))</f>
        <v>60500</v>
      </c>
      <c r="I324">
        <f>IF(ISBLANK($B324),"",VLOOKUP($B324,ILData!$A$2:$AJ$96,29))</f>
        <v>65350</v>
      </c>
      <c r="J324">
        <f>IF(ISBLANK($B324),"",VLOOKUP($B324,ILData!$A$2:$AJ$96,30))</f>
        <v>70200</v>
      </c>
      <c r="K324">
        <f>IF(ISBLANK($B324),"",VLOOKUP($B324,ILData!$A$2:$AJ$96,31))</f>
        <v>75050</v>
      </c>
      <c r="L324">
        <f>IF(ISBLANK($B324),"",VLOOKUP($B324,ILData!$A$2:$AJ$96,32))</f>
        <v>79900</v>
      </c>
    </row>
    <row r="325" spans="1:12" x14ac:dyDescent="0.3">
      <c r="A325" s="74" t="s">
        <v>616</v>
      </c>
      <c r="B325" t="s">
        <v>17</v>
      </c>
      <c r="C325" s="79">
        <f>INDEX('Ability to Pay'!$C$2:$C$441,MATCH(A325,'Ability to Pay'!$A$2:$A$441,0))</f>
        <v>0.25</v>
      </c>
      <c r="D325" s="77">
        <f>INDEX('Unemployment Rates'!$B$2:$B$96,MATCH(B325,'Unemployment Rates'!$A$2:$A$96,0))</f>
        <v>2.7E-2</v>
      </c>
      <c r="E325">
        <f>IF(ISBLANK($B325),"",VLOOKUP($B325,ILData!$A$2:$AJ$96,25))</f>
        <v>64300</v>
      </c>
      <c r="F325">
        <f>IF(ISBLANK($B325),"",VLOOKUP($B325,ILData!$A$2:$AJ$96,26))</f>
        <v>73500</v>
      </c>
      <c r="G325">
        <f>IF(ISBLANK($B325),"",VLOOKUP($B325,ILData!$A$2:$AJ$96,27))</f>
        <v>82700</v>
      </c>
      <c r="H325">
        <f>IF(ISBLANK($B325),"",VLOOKUP($B325,ILData!$A$2:$AJ$96,28))</f>
        <v>91850</v>
      </c>
      <c r="I325">
        <f>IF(ISBLANK($B325),"",VLOOKUP($B325,ILData!$A$2:$AJ$96,29))</f>
        <v>99200</v>
      </c>
      <c r="J325">
        <f>IF(ISBLANK($B325),"",VLOOKUP($B325,ILData!$A$2:$AJ$96,30))</f>
        <v>106550</v>
      </c>
      <c r="K325">
        <f>IF(ISBLANK($B325),"",VLOOKUP($B325,ILData!$A$2:$AJ$96,31))</f>
        <v>113900</v>
      </c>
      <c r="L325">
        <f>IF(ISBLANK($B325),"",VLOOKUP($B325,ILData!$A$2:$AJ$96,32))</f>
        <v>121250</v>
      </c>
    </row>
    <row r="326" spans="1:12" x14ac:dyDescent="0.3">
      <c r="A326" s="74" t="s">
        <v>884</v>
      </c>
      <c r="B326" t="s">
        <v>76</v>
      </c>
      <c r="C326" s="79">
        <f>INDEX('Ability to Pay'!$C$2:$C$441,MATCH(A326,'Ability to Pay'!$A$2:$A$441,0))</f>
        <v>0.15999999999999998</v>
      </c>
      <c r="D326" s="77">
        <f>INDEX('Unemployment Rates'!$B$2:$B$96,MATCH(B326,'Unemployment Rates'!$A$2:$A$96,0))</f>
        <v>3.7999999999999999E-2</v>
      </c>
      <c r="E326">
        <f>IF(ISBLANK($B326),"",VLOOKUP($B326,ILData!$A$2:$AJ$96,25))</f>
        <v>46500</v>
      </c>
      <c r="F326">
        <f>IF(ISBLANK($B326),"",VLOOKUP($B326,ILData!$A$2:$AJ$96,26))</f>
        <v>53150</v>
      </c>
      <c r="G326">
        <f>IF(ISBLANK($B326),"",VLOOKUP($B326,ILData!$A$2:$AJ$96,27))</f>
        <v>59800</v>
      </c>
      <c r="H326">
        <f>IF(ISBLANK($B326),"",VLOOKUP($B326,ILData!$A$2:$AJ$96,28))</f>
        <v>66400</v>
      </c>
      <c r="I326">
        <f>IF(ISBLANK($B326),"",VLOOKUP($B326,ILData!$A$2:$AJ$96,29))</f>
        <v>71750</v>
      </c>
      <c r="J326">
        <f>IF(ISBLANK($B326),"",VLOOKUP($B326,ILData!$A$2:$AJ$96,30))</f>
        <v>77050</v>
      </c>
      <c r="K326">
        <f>IF(ISBLANK($B326),"",VLOOKUP($B326,ILData!$A$2:$AJ$96,31))</f>
        <v>82350</v>
      </c>
      <c r="L326">
        <f>IF(ISBLANK($B326),"",VLOOKUP($B326,ILData!$A$2:$AJ$96,32))</f>
        <v>87650</v>
      </c>
    </row>
    <row r="327" spans="1:12" x14ac:dyDescent="0.3">
      <c r="A327" s="74" t="s">
        <v>951</v>
      </c>
      <c r="B327" t="s">
        <v>89</v>
      </c>
      <c r="C327" s="79">
        <f>INDEX('Ability to Pay'!$C$2:$C$441,MATCH(A327,'Ability to Pay'!$A$2:$A$441,0))</f>
        <v>0.22000000000000003</v>
      </c>
      <c r="D327" s="77">
        <f>INDEX('Unemployment Rates'!$B$2:$B$96,MATCH(B327,'Unemployment Rates'!$A$2:$A$96,0))</f>
        <v>2.7E-2</v>
      </c>
      <c r="E327">
        <f>IF(ISBLANK($B327),"",VLOOKUP($B327,ILData!$A$2:$AJ$96,25))</f>
        <v>64300</v>
      </c>
      <c r="F327">
        <f>IF(ISBLANK($B327),"",VLOOKUP($B327,ILData!$A$2:$AJ$96,26))</f>
        <v>73500</v>
      </c>
      <c r="G327">
        <f>IF(ISBLANK($B327),"",VLOOKUP($B327,ILData!$A$2:$AJ$96,27))</f>
        <v>82700</v>
      </c>
      <c r="H327">
        <f>IF(ISBLANK($B327),"",VLOOKUP($B327,ILData!$A$2:$AJ$96,28))</f>
        <v>91850</v>
      </c>
      <c r="I327">
        <f>IF(ISBLANK($B327),"",VLOOKUP($B327,ILData!$A$2:$AJ$96,29))</f>
        <v>99200</v>
      </c>
      <c r="J327">
        <f>IF(ISBLANK($B327),"",VLOOKUP($B327,ILData!$A$2:$AJ$96,30))</f>
        <v>106550</v>
      </c>
      <c r="K327">
        <f>IF(ISBLANK($B327),"",VLOOKUP($B327,ILData!$A$2:$AJ$96,31))</f>
        <v>113900</v>
      </c>
      <c r="L327">
        <f>IF(ISBLANK($B327),"",VLOOKUP($B327,ILData!$A$2:$AJ$96,32))</f>
        <v>121250</v>
      </c>
    </row>
    <row r="328" spans="1:12" x14ac:dyDescent="0.3">
      <c r="A328" s="74" t="s">
        <v>825</v>
      </c>
      <c r="B328" t="s">
        <v>64</v>
      </c>
      <c r="C328" s="79">
        <f>INDEX('Ability to Pay'!$C$2:$C$441,MATCH(A328,'Ability to Pay'!$A$2:$A$441,0))</f>
        <v>0.19</v>
      </c>
      <c r="D328" s="77">
        <f>INDEX('Unemployment Rates'!$B$2:$B$96,MATCH(B328,'Unemployment Rates'!$A$2:$A$96,0))</f>
        <v>3.5000000000000003E-2</v>
      </c>
      <c r="E328">
        <f>IF(ISBLANK($B328),"",VLOOKUP($B328,ILData!$A$2:$AJ$96,25))</f>
        <v>53500</v>
      </c>
      <c r="F328">
        <f>IF(ISBLANK($B328),"",VLOOKUP($B328,ILData!$A$2:$AJ$96,26))</f>
        <v>61150</v>
      </c>
      <c r="G328">
        <f>IF(ISBLANK($B328),"",VLOOKUP($B328,ILData!$A$2:$AJ$96,27))</f>
        <v>68800</v>
      </c>
      <c r="H328">
        <f>IF(ISBLANK($B328),"",VLOOKUP($B328,ILData!$A$2:$AJ$96,28))</f>
        <v>76400</v>
      </c>
      <c r="I328">
        <f>IF(ISBLANK($B328),"",VLOOKUP($B328,ILData!$A$2:$AJ$96,29))</f>
        <v>82550</v>
      </c>
      <c r="J328">
        <f>IF(ISBLANK($B328),"",VLOOKUP($B328,ILData!$A$2:$AJ$96,30))</f>
        <v>88650</v>
      </c>
      <c r="K328">
        <f>IF(ISBLANK($B328),"",VLOOKUP($B328,ILData!$A$2:$AJ$96,31))</f>
        <v>94750</v>
      </c>
      <c r="L328">
        <f>IF(ISBLANK($B328),"",VLOOKUP($B328,ILData!$A$2:$AJ$96,32))</f>
        <v>100850</v>
      </c>
    </row>
    <row r="329" spans="1:12" x14ac:dyDescent="0.3">
      <c r="A329" s="74" t="s">
        <v>705</v>
      </c>
      <c r="B329" t="s">
        <v>34</v>
      </c>
      <c r="C329" s="79">
        <f>INDEX('Ability to Pay'!$C$2:$C$441,MATCH(A329,'Ability to Pay'!$A$2:$A$441,0))</f>
        <v>9.9999999999999992E-2</v>
      </c>
      <c r="D329" s="77">
        <f>INDEX('Unemployment Rates'!$B$2:$B$96,MATCH(B329,'Unemployment Rates'!$A$2:$A$96,0))</f>
        <v>3.5000000000000003E-2</v>
      </c>
      <c r="E329">
        <f>IF(ISBLANK($B329),"",VLOOKUP($B329,ILData!$A$2:$AJ$96,25))</f>
        <v>47850</v>
      </c>
      <c r="F329">
        <f>IF(ISBLANK($B329),"",VLOOKUP($B329,ILData!$A$2:$AJ$96,26))</f>
        <v>54650</v>
      </c>
      <c r="G329">
        <f>IF(ISBLANK($B329),"",VLOOKUP($B329,ILData!$A$2:$AJ$96,27))</f>
        <v>61500</v>
      </c>
      <c r="H329">
        <f>IF(ISBLANK($B329),"",VLOOKUP($B329,ILData!$A$2:$AJ$96,28))</f>
        <v>68300</v>
      </c>
      <c r="I329">
        <f>IF(ISBLANK($B329),"",VLOOKUP($B329,ILData!$A$2:$AJ$96,29))</f>
        <v>73800</v>
      </c>
      <c r="J329">
        <f>IF(ISBLANK($B329),"",VLOOKUP($B329,ILData!$A$2:$AJ$96,30))</f>
        <v>79250</v>
      </c>
      <c r="K329">
        <f>IF(ISBLANK($B329),"",VLOOKUP($B329,ILData!$A$2:$AJ$96,31))</f>
        <v>84700</v>
      </c>
      <c r="L329">
        <f>IF(ISBLANK($B329),"",VLOOKUP($B329,ILData!$A$2:$AJ$96,32))</f>
        <v>90200</v>
      </c>
    </row>
    <row r="330" spans="1:12" x14ac:dyDescent="0.3">
      <c r="A330" s="74" t="s">
        <v>769</v>
      </c>
      <c r="B330" t="s">
        <v>46</v>
      </c>
      <c r="C330" s="79">
        <f>INDEX('Ability to Pay'!$C$2:$C$441,MATCH(A330,'Ability to Pay'!$A$2:$A$441,0))</f>
        <v>0.15999999999999998</v>
      </c>
      <c r="D330" s="77">
        <f>INDEX('Unemployment Rates'!$B$2:$B$96,MATCH(B330,'Unemployment Rates'!$A$2:$A$96,0))</f>
        <v>3.9E-2</v>
      </c>
      <c r="E330">
        <f>IF(ISBLANK($B330),"",VLOOKUP($B330,ILData!$A$2:$AJ$96,25))</f>
        <v>41950</v>
      </c>
      <c r="F330">
        <f>IF(ISBLANK($B330),"",VLOOKUP($B330,ILData!$A$2:$AJ$96,26))</f>
        <v>47950</v>
      </c>
      <c r="G330">
        <f>IF(ISBLANK($B330),"",VLOOKUP($B330,ILData!$A$2:$AJ$96,27))</f>
        <v>53950</v>
      </c>
      <c r="H330">
        <f>IF(ISBLANK($B330),"",VLOOKUP($B330,ILData!$A$2:$AJ$96,28))</f>
        <v>59900</v>
      </c>
      <c r="I330">
        <f>IF(ISBLANK($B330),"",VLOOKUP($B330,ILData!$A$2:$AJ$96,29))</f>
        <v>64700</v>
      </c>
      <c r="J330">
        <f>IF(ISBLANK($B330),"",VLOOKUP($B330,ILData!$A$2:$AJ$96,30))</f>
        <v>69500</v>
      </c>
      <c r="K330">
        <f>IF(ISBLANK($B330),"",VLOOKUP($B330,ILData!$A$2:$AJ$96,31))</f>
        <v>74300</v>
      </c>
      <c r="L330">
        <f>IF(ISBLANK($B330),"",VLOOKUP($B330,ILData!$A$2:$AJ$96,32))</f>
        <v>79100</v>
      </c>
    </row>
    <row r="331" spans="1:12" x14ac:dyDescent="0.3">
      <c r="A331" s="74" t="s">
        <v>888</v>
      </c>
      <c r="B331" t="s">
        <v>77</v>
      </c>
      <c r="C331" s="79">
        <f>INDEX('Ability to Pay'!$C$2:$C$441,MATCH(A331,'Ability to Pay'!$A$2:$A$441,0))</f>
        <v>0.18</v>
      </c>
      <c r="D331" s="77">
        <f>INDEX('Unemployment Rates'!$B$2:$B$96,MATCH(B331,'Unemployment Rates'!$A$2:$A$96,0))</f>
        <v>3.4000000000000002E-2</v>
      </c>
      <c r="E331">
        <f>IF(ISBLANK($B331),"",VLOOKUP($B331,ILData!$A$2:$AJ$96,25))</f>
        <v>44650</v>
      </c>
      <c r="F331">
        <f>IF(ISBLANK($B331),"",VLOOKUP($B331,ILData!$A$2:$AJ$96,26))</f>
        <v>51000</v>
      </c>
      <c r="G331">
        <f>IF(ISBLANK($B331),"",VLOOKUP($B331,ILData!$A$2:$AJ$96,27))</f>
        <v>57400</v>
      </c>
      <c r="H331">
        <f>IF(ISBLANK($B331),"",VLOOKUP($B331,ILData!$A$2:$AJ$96,28))</f>
        <v>63750</v>
      </c>
      <c r="I331">
        <f>IF(ISBLANK($B331),"",VLOOKUP($B331,ILData!$A$2:$AJ$96,29))</f>
        <v>68850</v>
      </c>
      <c r="J331">
        <f>IF(ISBLANK($B331),"",VLOOKUP($B331,ILData!$A$2:$AJ$96,30))</f>
        <v>73950</v>
      </c>
      <c r="K331">
        <f>IF(ISBLANK($B331),"",VLOOKUP($B331,ILData!$A$2:$AJ$96,31))</f>
        <v>79050</v>
      </c>
      <c r="L331">
        <f>IF(ISBLANK($B331),"",VLOOKUP($B331,ILData!$A$2:$AJ$96,32))</f>
        <v>84150</v>
      </c>
    </row>
    <row r="332" spans="1:12" x14ac:dyDescent="0.3">
      <c r="A332" s="74" t="s">
        <v>850</v>
      </c>
      <c r="B332" t="s">
        <v>61</v>
      </c>
      <c r="C332" s="79">
        <f>INDEX('Ability to Pay'!$C$2:$C$441,MATCH(A332,'Ability to Pay'!$A$2:$A$441,0))</f>
        <v>0.11</v>
      </c>
      <c r="D332" s="77">
        <f>INDEX('Unemployment Rates'!$B$2:$B$96,MATCH(B332,'Unemployment Rates'!$A$2:$A$96,0))</f>
        <v>3.4000000000000002E-2</v>
      </c>
      <c r="E332">
        <f>IF(ISBLANK($B332),"",VLOOKUP($B332,ILData!$A$2:$AJ$96,25))</f>
        <v>41950</v>
      </c>
      <c r="F332">
        <f>IF(ISBLANK($B332),"",VLOOKUP($B332,ILData!$A$2:$AJ$96,26))</f>
        <v>47950</v>
      </c>
      <c r="G332">
        <f>IF(ISBLANK($B332),"",VLOOKUP($B332,ILData!$A$2:$AJ$96,27))</f>
        <v>53950</v>
      </c>
      <c r="H332">
        <f>IF(ISBLANK($B332),"",VLOOKUP($B332,ILData!$A$2:$AJ$96,28))</f>
        <v>59900</v>
      </c>
      <c r="I332">
        <f>IF(ISBLANK($B332),"",VLOOKUP($B332,ILData!$A$2:$AJ$96,29))</f>
        <v>64700</v>
      </c>
      <c r="J332">
        <f>IF(ISBLANK($B332),"",VLOOKUP($B332,ILData!$A$2:$AJ$96,30))</f>
        <v>69500</v>
      </c>
      <c r="K332">
        <f>IF(ISBLANK($B332),"",VLOOKUP($B332,ILData!$A$2:$AJ$96,31))</f>
        <v>74300</v>
      </c>
      <c r="L332">
        <f>IF(ISBLANK($B332),"",VLOOKUP($B332,ILData!$A$2:$AJ$96,32))</f>
        <v>79100</v>
      </c>
    </row>
    <row r="333" spans="1:12" x14ac:dyDescent="0.3">
      <c r="A333" s="74" t="s">
        <v>731</v>
      </c>
      <c r="B333" t="s">
        <v>39</v>
      </c>
      <c r="C333" s="79">
        <f>INDEX('Ability to Pay'!$C$2:$C$441,MATCH(A333,'Ability to Pay'!$A$2:$A$441,0))</f>
        <v>0.2</v>
      </c>
      <c r="D333" s="77">
        <f>INDEX('Unemployment Rates'!$B$2:$B$96,MATCH(B333,'Unemployment Rates'!$A$2:$A$96,0))</f>
        <v>3.3000000000000002E-2</v>
      </c>
      <c r="E333">
        <f>IF(ISBLANK($B333),"",VLOOKUP($B333,ILData!$A$2:$AJ$96,25))</f>
        <v>53500</v>
      </c>
      <c r="F333">
        <f>IF(ISBLANK($B333),"",VLOOKUP($B333,ILData!$A$2:$AJ$96,26))</f>
        <v>61150</v>
      </c>
      <c r="G333">
        <f>IF(ISBLANK($B333),"",VLOOKUP($B333,ILData!$A$2:$AJ$96,27))</f>
        <v>68800</v>
      </c>
      <c r="H333">
        <f>IF(ISBLANK($B333),"",VLOOKUP($B333,ILData!$A$2:$AJ$96,28))</f>
        <v>76400</v>
      </c>
      <c r="I333">
        <f>IF(ISBLANK($B333),"",VLOOKUP($B333,ILData!$A$2:$AJ$96,29))</f>
        <v>82550</v>
      </c>
      <c r="J333">
        <f>IF(ISBLANK($B333),"",VLOOKUP($B333,ILData!$A$2:$AJ$96,30))</f>
        <v>88650</v>
      </c>
      <c r="K333">
        <f>IF(ISBLANK($B333),"",VLOOKUP($B333,ILData!$A$2:$AJ$96,31))</f>
        <v>94750</v>
      </c>
      <c r="L333">
        <f>IF(ISBLANK($B333),"",VLOOKUP($B333,ILData!$A$2:$AJ$96,32))</f>
        <v>100850</v>
      </c>
    </row>
    <row r="334" spans="1:12" x14ac:dyDescent="0.3">
      <c r="A334" s="74" t="s">
        <v>815</v>
      </c>
      <c r="B334" t="s">
        <v>62</v>
      </c>
      <c r="C334" s="79">
        <f>INDEX('Ability to Pay'!$C$2:$C$441,MATCH(A334,'Ability to Pay'!$A$2:$A$441,0))</f>
        <v>6.9999999999999993E-2</v>
      </c>
      <c r="D334" s="77">
        <f>INDEX('Unemployment Rates'!$B$2:$B$96,MATCH(B334,'Unemployment Rates'!$A$2:$A$96,0))</f>
        <v>3.6999999999999998E-2</v>
      </c>
      <c r="E334">
        <f>IF(ISBLANK($B334),"",VLOOKUP($B334,ILData!$A$2:$AJ$96,25))</f>
        <v>43500</v>
      </c>
      <c r="F334">
        <f>IF(ISBLANK($B334),"",VLOOKUP($B334,ILData!$A$2:$AJ$96,26))</f>
        <v>49700</v>
      </c>
      <c r="G334">
        <f>IF(ISBLANK($B334),"",VLOOKUP($B334,ILData!$A$2:$AJ$96,27))</f>
        <v>55900</v>
      </c>
      <c r="H334">
        <f>IF(ISBLANK($B334),"",VLOOKUP($B334,ILData!$A$2:$AJ$96,28))</f>
        <v>62100</v>
      </c>
      <c r="I334">
        <f>IF(ISBLANK($B334),"",VLOOKUP($B334,ILData!$A$2:$AJ$96,29))</f>
        <v>67100</v>
      </c>
      <c r="J334">
        <f>IF(ISBLANK($B334),"",VLOOKUP($B334,ILData!$A$2:$AJ$96,30))</f>
        <v>72050</v>
      </c>
      <c r="K334">
        <f>IF(ISBLANK($B334),"",VLOOKUP($B334,ILData!$A$2:$AJ$96,31))</f>
        <v>77050</v>
      </c>
      <c r="L334">
        <f>IF(ISBLANK($B334),"",VLOOKUP($B334,ILData!$A$2:$AJ$96,32))</f>
        <v>82000</v>
      </c>
    </row>
    <row r="335" spans="1:12" x14ac:dyDescent="0.3">
      <c r="A335" s="74" t="s">
        <v>893</v>
      </c>
      <c r="B335" t="s">
        <v>78</v>
      </c>
      <c r="C335" s="79">
        <f>INDEX('Ability to Pay'!$C$2:$C$441,MATCH(A335,'Ability to Pay'!$A$2:$A$441,0))</f>
        <v>0.11</v>
      </c>
      <c r="D335" s="77">
        <f>INDEX('Unemployment Rates'!$B$2:$B$96,MATCH(B335,'Unemployment Rates'!$A$2:$A$96,0))</f>
        <v>4.2999999999999997E-2</v>
      </c>
      <c r="E335">
        <f>IF(ISBLANK($B335),"",VLOOKUP($B335,ILData!$A$2:$AJ$96,25))</f>
        <v>41950</v>
      </c>
      <c r="F335">
        <f>IF(ISBLANK($B335),"",VLOOKUP($B335,ILData!$A$2:$AJ$96,26))</f>
        <v>47950</v>
      </c>
      <c r="G335">
        <f>IF(ISBLANK($B335),"",VLOOKUP($B335,ILData!$A$2:$AJ$96,27))</f>
        <v>53950</v>
      </c>
      <c r="H335">
        <f>IF(ISBLANK($B335),"",VLOOKUP($B335,ILData!$A$2:$AJ$96,28))</f>
        <v>59900</v>
      </c>
      <c r="I335">
        <f>IF(ISBLANK($B335),"",VLOOKUP($B335,ILData!$A$2:$AJ$96,29))</f>
        <v>64700</v>
      </c>
      <c r="J335">
        <f>IF(ISBLANK($B335),"",VLOOKUP($B335,ILData!$A$2:$AJ$96,30))</f>
        <v>69500</v>
      </c>
      <c r="K335">
        <f>IF(ISBLANK($B335),"",VLOOKUP($B335,ILData!$A$2:$AJ$96,31))</f>
        <v>74300</v>
      </c>
      <c r="L335">
        <f>IF(ISBLANK($B335),"",VLOOKUP($B335,ILData!$A$2:$AJ$96,32))</f>
        <v>79100</v>
      </c>
    </row>
    <row r="336" spans="1:12" x14ac:dyDescent="0.3">
      <c r="A336" s="74" t="s">
        <v>793</v>
      </c>
      <c r="B336" t="s">
        <v>54</v>
      </c>
      <c r="C336" s="79">
        <f>INDEX('Ability to Pay'!$C$2:$C$441,MATCH(A336,'Ability to Pay'!$A$2:$A$441,0))</f>
        <v>0.05</v>
      </c>
      <c r="D336" s="77">
        <f>INDEX('Unemployment Rates'!$B$2:$B$96,MATCH(B336,'Unemployment Rates'!$A$2:$A$96,0))</f>
        <v>4.5999999999999999E-2</v>
      </c>
      <c r="E336">
        <f>IF(ISBLANK($B336),"",VLOOKUP($B336,ILData!$A$2:$AJ$96,25))</f>
        <v>41950</v>
      </c>
      <c r="F336">
        <f>IF(ISBLANK($B336),"",VLOOKUP($B336,ILData!$A$2:$AJ$96,26))</f>
        <v>47950</v>
      </c>
      <c r="G336">
        <f>IF(ISBLANK($B336),"",VLOOKUP($B336,ILData!$A$2:$AJ$96,27))</f>
        <v>53950</v>
      </c>
      <c r="H336">
        <f>IF(ISBLANK($B336),"",VLOOKUP($B336,ILData!$A$2:$AJ$96,28))</f>
        <v>59900</v>
      </c>
      <c r="I336">
        <f>IF(ISBLANK($B336),"",VLOOKUP($B336,ILData!$A$2:$AJ$96,29))</f>
        <v>64700</v>
      </c>
      <c r="J336">
        <f>IF(ISBLANK($B336),"",VLOOKUP($B336,ILData!$A$2:$AJ$96,30))</f>
        <v>69500</v>
      </c>
      <c r="K336">
        <f>IF(ISBLANK($B336),"",VLOOKUP($B336,ILData!$A$2:$AJ$96,31))</f>
        <v>74300</v>
      </c>
      <c r="L336">
        <f>IF(ISBLANK($B336),"",VLOOKUP($B336,ILData!$A$2:$AJ$96,32))</f>
        <v>79100</v>
      </c>
    </row>
    <row r="337" spans="1:12" x14ac:dyDescent="0.3">
      <c r="A337" s="74" t="s">
        <v>732</v>
      </c>
      <c r="B337" t="s">
        <v>39</v>
      </c>
      <c r="C337" s="79">
        <f>INDEX('Ability to Pay'!$C$2:$C$441,MATCH(A337,'Ability to Pay'!$A$2:$A$441,0))</f>
        <v>0.25</v>
      </c>
      <c r="D337" s="77">
        <f>INDEX('Unemployment Rates'!$B$2:$B$96,MATCH(B337,'Unemployment Rates'!$A$2:$A$96,0))</f>
        <v>3.3000000000000002E-2</v>
      </c>
      <c r="E337">
        <f>IF(ISBLANK($B337),"",VLOOKUP($B337,ILData!$A$2:$AJ$96,25))</f>
        <v>53500</v>
      </c>
      <c r="F337">
        <f>IF(ISBLANK($B337),"",VLOOKUP($B337,ILData!$A$2:$AJ$96,26))</f>
        <v>61150</v>
      </c>
      <c r="G337">
        <f>IF(ISBLANK($B337),"",VLOOKUP($B337,ILData!$A$2:$AJ$96,27))</f>
        <v>68800</v>
      </c>
      <c r="H337">
        <f>IF(ISBLANK($B337),"",VLOOKUP($B337,ILData!$A$2:$AJ$96,28))</f>
        <v>76400</v>
      </c>
      <c r="I337">
        <f>IF(ISBLANK($B337),"",VLOOKUP($B337,ILData!$A$2:$AJ$96,29))</f>
        <v>82550</v>
      </c>
      <c r="J337">
        <f>IF(ISBLANK($B337),"",VLOOKUP($B337,ILData!$A$2:$AJ$96,30))</f>
        <v>88650</v>
      </c>
      <c r="K337">
        <f>IF(ISBLANK($B337),"",VLOOKUP($B337,ILData!$A$2:$AJ$96,31))</f>
        <v>94750</v>
      </c>
      <c r="L337">
        <f>IF(ISBLANK($B337),"",VLOOKUP($B337,ILData!$A$2:$AJ$96,32))</f>
        <v>100850</v>
      </c>
    </row>
    <row r="338" spans="1:12" x14ac:dyDescent="0.3">
      <c r="A338" s="74" t="s">
        <v>908</v>
      </c>
      <c r="B338" t="s">
        <v>80</v>
      </c>
      <c r="C338" s="79">
        <f>INDEX('Ability to Pay'!$C$2:$C$441,MATCH(A338,'Ability to Pay'!$A$2:$A$441,0))</f>
        <v>0.24</v>
      </c>
      <c r="D338" s="77">
        <f>INDEX('Unemployment Rates'!$B$2:$B$96,MATCH(B338,'Unemployment Rates'!$A$2:$A$96,0))</f>
        <v>2.8000000000000001E-2</v>
      </c>
      <c r="E338">
        <f>IF(ISBLANK($B338),"",VLOOKUP($B338,ILData!$A$2:$AJ$96,25))</f>
        <v>64300</v>
      </c>
      <c r="F338">
        <f>IF(ISBLANK($B338),"",VLOOKUP($B338,ILData!$A$2:$AJ$96,26))</f>
        <v>73500</v>
      </c>
      <c r="G338">
        <f>IF(ISBLANK($B338),"",VLOOKUP($B338,ILData!$A$2:$AJ$96,27))</f>
        <v>82700</v>
      </c>
      <c r="H338">
        <f>IF(ISBLANK($B338),"",VLOOKUP($B338,ILData!$A$2:$AJ$96,28))</f>
        <v>91850</v>
      </c>
      <c r="I338">
        <f>IF(ISBLANK($B338),"",VLOOKUP($B338,ILData!$A$2:$AJ$96,29))</f>
        <v>99200</v>
      </c>
      <c r="J338">
        <f>IF(ISBLANK($B338),"",VLOOKUP($B338,ILData!$A$2:$AJ$96,30))</f>
        <v>106550</v>
      </c>
      <c r="K338">
        <f>IF(ISBLANK($B338),"",VLOOKUP($B338,ILData!$A$2:$AJ$96,31))</f>
        <v>113900</v>
      </c>
      <c r="L338">
        <f>IF(ISBLANK($B338),"",VLOOKUP($B338,ILData!$A$2:$AJ$96,32))</f>
        <v>121250</v>
      </c>
    </row>
    <row r="339" spans="1:12" x14ac:dyDescent="0.3">
      <c r="A339" s="74" t="s">
        <v>799</v>
      </c>
      <c r="B339" t="s">
        <v>55</v>
      </c>
      <c r="C339" s="79">
        <f>INDEX('Ability to Pay'!$C$2:$C$441,MATCH(A339,'Ability to Pay'!$A$2:$A$441,0))</f>
        <v>0.05</v>
      </c>
      <c r="D339" s="77">
        <f>INDEX('Unemployment Rates'!$B$2:$B$96,MATCH(B339,'Unemployment Rates'!$A$2:$A$96,0))</f>
        <v>4.9000000000000002E-2</v>
      </c>
      <c r="E339">
        <f>IF(ISBLANK($B339),"",VLOOKUP($B339,ILData!$A$2:$AJ$96,25))</f>
        <v>41950</v>
      </c>
      <c r="F339">
        <f>IF(ISBLANK($B339),"",VLOOKUP($B339,ILData!$A$2:$AJ$96,26))</f>
        <v>47950</v>
      </c>
      <c r="G339">
        <f>IF(ISBLANK($B339),"",VLOOKUP($B339,ILData!$A$2:$AJ$96,27))</f>
        <v>53950</v>
      </c>
      <c r="H339">
        <f>IF(ISBLANK($B339),"",VLOOKUP($B339,ILData!$A$2:$AJ$96,28))</f>
        <v>59900</v>
      </c>
      <c r="I339">
        <f>IF(ISBLANK($B339),"",VLOOKUP($B339,ILData!$A$2:$AJ$96,29))</f>
        <v>64700</v>
      </c>
      <c r="J339">
        <f>IF(ISBLANK($B339),"",VLOOKUP($B339,ILData!$A$2:$AJ$96,30))</f>
        <v>69500</v>
      </c>
      <c r="K339">
        <f>IF(ISBLANK($B339),"",VLOOKUP($B339,ILData!$A$2:$AJ$96,31))</f>
        <v>74300</v>
      </c>
      <c r="L339">
        <f>IF(ISBLANK($B339),"",VLOOKUP($B339,ILData!$A$2:$AJ$96,32))</f>
        <v>79100</v>
      </c>
    </row>
    <row r="340" spans="1:12" x14ac:dyDescent="0.3">
      <c r="A340" s="74" t="s">
        <v>871</v>
      </c>
      <c r="B340" t="s">
        <v>72</v>
      </c>
      <c r="C340" s="79">
        <f>INDEX('Ability to Pay'!$C$2:$C$441,MATCH(A340,'Ability to Pay'!$A$2:$A$441,0))</f>
        <v>0.13</v>
      </c>
      <c r="D340" s="77">
        <f>INDEX('Unemployment Rates'!$B$2:$B$96,MATCH(B340,'Unemployment Rates'!$A$2:$A$96,0))</f>
        <v>3.7999999999999999E-2</v>
      </c>
      <c r="E340">
        <f>IF(ISBLANK($B340),"",VLOOKUP($B340,ILData!$A$2:$AJ$96,25))</f>
        <v>42350</v>
      </c>
      <c r="F340">
        <f>IF(ISBLANK($B340),"",VLOOKUP($B340,ILData!$A$2:$AJ$96,26))</f>
        <v>48400</v>
      </c>
      <c r="G340">
        <f>IF(ISBLANK($B340),"",VLOOKUP($B340,ILData!$A$2:$AJ$96,27))</f>
        <v>54450</v>
      </c>
      <c r="H340">
        <f>IF(ISBLANK($B340),"",VLOOKUP($B340,ILData!$A$2:$AJ$96,28))</f>
        <v>60500</v>
      </c>
      <c r="I340">
        <f>IF(ISBLANK($B340),"",VLOOKUP($B340,ILData!$A$2:$AJ$96,29))</f>
        <v>65350</v>
      </c>
      <c r="J340">
        <f>IF(ISBLANK($B340),"",VLOOKUP($B340,ILData!$A$2:$AJ$96,30))</f>
        <v>70200</v>
      </c>
      <c r="K340">
        <f>IF(ISBLANK($B340),"",VLOOKUP($B340,ILData!$A$2:$AJ$96,31))</f>
        <v>75050</v>
      </c>
      <c r="L340">
        <f>IF(ISBLANK($B340),"",VLOOKUP($B340,ILData!$A$2:$AJ$96,32))</f>
        <v>79900</v>
      </c>
    </row>
    <row r="341" spans="1:12" x14ac:dyDescent="0.3">
      <c r="A341" s="74" t="s">
        <v>897</v>
      </c>
      <c r="B341" t="s">
        <v>79</v>
      </c>
      <c r="C341" s="79">
        <f>INDEX('Ability to Pay'!$C$2:$C$441,MATCH(A341,'Ability to Pay'!$A$2:$A$441,0))</f>
        <v>0.16999999999999998</v>
      </c>
      <c r="D341" s="77">
        <f>INDEX('Unemployment Rates'!$B$2:$B$96,MATCH(B341,'Unemployment Rates'!$A$2:$A$96,0))</f>
        <v>3.6999999999999998E-2</v>
      </c>
      <c r="E341">
        <f>IF(ISBLANK($B341),"",VLOOKUP($B341,ILData!$A$2:$AJ$96,25))</f>
        <v>50900</v>
      </c>
      <c r="F341">
        <f>IF(ISBLANK($B341),"",VLOOKUP($B341,ILData!$A$2:$AJ$96,26))</f>
        <v>58150</v>
      </c>
      <c r="G341">
        <f>IF(ISBLANK($B341),"",VLOOKUP($B341,ILData!$A$2:$AJ$96,27))</f>
        <v>65400</v>
      </c>
      <c r="H341">
        <f>IF(ISBLANK($B341),"",VLOOKUP($B341,ILData!$A$2:$AJ$96,28))</f>
        <v>72650</v>
      </c>
      <c r="I341">
        <f>IF(ISBLANK($B341),"",VLOOKUP($B341,ILData!$A$2:$AJ$96,29))</f>
        <v>78500</v>
      </c>
      <c r="J341">
        <f>IF(ISBLANK($B341),"",VLOOKUP($B341,ILData!$A$2:$AJ$96,30))</f>
        <v>84300</v>
      </c>
      <c r="K341">
        <f>IF(ISBLANK($B341),"",VLOOKUP($B341,ILData!$A$2:$AJ$96,31))</f>
        <v>90100</v>
      </c>
      <c r="L341">
        <f>IF(ISBLANK($B341),"",VLOOKUP($B341,ILData!$A$2:$AJ$96,32))</f>
        <v>95900</v>
      </c>
    </row>
    <row r="342" spans="1:12" x14ac:dyDescent="0.3">
      <c r="A342" s="74" t="s">
        <v>901</v>
      </c>
      <c r="B342" t="s">
        <v>80</v>
      </c>
      <c r="C342" s="79">
        <f>INDEX('Ability to Pay'!$C$2:$C$441,MATCH(A342,'Ability to Pay'!$A$2:$A$441,0))</f>
        <v>0.22000000000000003</v>
      </c>
      <c r="D342" s="77">
        <f>INDEX('Unemployment Rates'!$B$2:$B$96,MATCH(B342,'Unemployment Rates'!$A$2:$A$96,0))</f>
        <v>2.8000000000000001E-2</v>
      </c>
      <c r="E342">
        <f>IF(ISBLANK($B342),"",VLOOKUP($B342,ILData!$A$2:$AJ$96,25))</f>
        <v>64300</v>
      </c>
      <c r="F342">
        <f>IF(ISBLANK($B342),"",VLOOKUP($B342,ILData!$A$2:$AJ$96,26))</f>
        <v>73500</v>
      </c>
      <c r="G342">
        <f>IF(ISBLANK($B342),"",VLOOKUP($B342,ILData!$A$2:$AJ$96,27))</f>
        <v>82700</v>
      </c>
      <c r="H342">
        <f>IF(ISBLANK($B342),"",VLOOKUP($B342,ILData!$A$2:$AJ$96,28))</f>
        <v>91850</v>
      </c>
      <c r="I342">
        <f>IF(ISBLANK($B342),"",VLOOKUP($B342,ILData!$A$2:$AJ$96,29))</f>
        <v>99200</v>
      </c>
      <c r="J342">
        <f>IF(ISBLANK($B342),"",VLOOKUP($B342,ILData!$A$2:$AJ$96,30))</f>
        <v>106550</v>
      </c>
      <c r="K342">
        <f>IF(ISBLANK($B342),"",VLOOKUP($B342,ILData!$A$2:$AJ$96,31))</f>
        <v>113900</v>
      </c>
      <c r="L342">
        <f>IF(ISBLANK($B342),"",VLOOKUP($B342,ILData!$A$2:$AJ$96,32))</f>
        <v>121250</v>
      </c>
    </row>
    <row r="343" spans="1:12" x14ac:dyDescent="0.3">
      <c r="A343" s="74" t="s">
        <v>587</v>
      </c>
      <c r="B343" t="s">
        <v>11</v>
      </c>
      <c r="C343" s="79">
        <f>INDEX('Ability to Pay'!$C$2:$C$441,MATCH(A343,'Ability to Pay'!$A$2:$A$441,0))</f>
        <v>0.21000000000000002</v>
      </c>
      <c r="D343" s="77">
        <f>INDEX('Unemployment Rates'!$B$2:$B$96,MATCH(B343,'Unemployment Rates'!$A$2:$A$96,0))</f>
        <v>3.1E-2</v>
      </c>
      <c r="E343">
        <f>IF(ISBLANK($B343),"",VLOOKUP($B343,ILData!$A$2:$AJ$96,25))</f>
        <v>55650</v>
      </c>
      <c r="F343">
        <f>IF(ISBLANK($B343),"",VLOOKUP($B343,ILData!$A$2:$AJ$96,26))</f>
        <v>63600</v>
      </c>
      <c r="G343">
        <f>IF(ISBLANK($B343),"",VLOOKUP($B343,ILData!$A$2:$AJ$96,27))</f>
        <v>71550</v>
      </c>
      <c r="H343">
        <f>IF(ISBLANK($B343),"",VLOOKUP($B343,ILData!$A$2:$AJ$96,28))</f>
        <v>79500</v>
      </c>
      <c r="I343">
        <f>IF(ISBLANK($B343),"",VLOOKUP($B343,ILData!$A$2:$AJ$96,29))</f>
        <v>85900</v>
      </c>
      <c r="J343">
        <f>IF(ISBLANK($B343),"",VLOOKUP($B343,ILData!$A$2:$AJ$96,30))</f>
        <v>92250</v>
      </c>
      <c r="K343">
        <f>IF(ISBLANK($B343),"",VLOOKUP($B343,ILData!$A$2:$AJ$96,31))</f>
        <v>98600</v>
      </c>
      <c r="L343">
        <f>IF(ISBLANK($B343),"",VLOOKUP($B343,ILData!$A$2:$AJ$96,32))</f>
        <v>104950</v>
      </c>
    </row>
    <row r="344" spans="1:12" x14ac:dyDescent="0.3">
      <c r="A344" s="74" t="s">
        <v>900</v>
      </c>
      <c r="B344" t="s">
        <v>79</v>
      </c>
      <c r="C344" s="79">
        <f>INDEX('Ability to Pay'!$C$2:$C$441,MATCH(A344,'Ability to Pay'!$A$2:$A$441,0))</f>
        <v>9.9999999999999992E-2</v>
      </c>
      <c r="D344" s="77">
        <f>INDEX('Unemployment Rates'!$B$2:$B$96,MATCH(B344,'Unemployment Rates'!$A$2:$A$96,0))</f>
        <v>3.6999999999999998E-2</v>
      </c>
      <c r="E344">
        <f>IF(ISBLANK($B344),"",VLOOKUP($B344,ILData!$A$2:$AJ$96,25))</f>
        <v>50900</v>
      </c>
      <c r="F344">
        <f>IF(ISBLANK($B344),"",VLOOKUP($B344,ILData!$A$2:$AJ$96,26))</f>
        <v>58150</v>
      </c>
      <c r="G344">
        <f>IF(ISBLANK($B344),"",VLOOKUP($B344,ILData!$A$2:$AJ$96,27))</f>
        <v>65400</v>
      </c>
      <c r="H344">
        <f>IF(ISBLANK($B344),"",VLOOKUP($B344,ILData!$A$2:$AJ$96,28))</f>
        <v>72650</v>
      </c>
      <c r="I344">
        <f>IF(ISBLANK($B344),"",VLOOKUP($B344,ILData!$A$2:$AJ$96,29))</f>
        <v>78500</v>
      </c>
      <c r="J344">
        <f>IF(ISBLANK($B344),"",VLOOKUP($B344,ILData!$A$2:$AJ$96,30))</f>
        <v>84300</v>
      </c>
      <c r="K344">
        <f>IF(ISBLANK($B344),"",VLOOKUP($B344,ILData!$A$2:$AJ$96,31))</f>
        <v>90100</v>
      </c>
      <c r="L344">
        <f>IF(ISBLANK($B344),"",VLOOKUP($B344,ILData!$A$2:$AJ$96,32))</f>
        <v>95900</v>
      </c>
    </row>
    <row r="345" spans="1:12" x14ac:dyDescent="0.3">
      <c r="A345" s="75" t="s">
        <v>463</v>
      </c>
      <c r="B345" t="s">
        <v>7</v>
      </c>
      <c r="C345" s="79">
        <f>INDEX('Ability to Pay'!$C$2:$C$441,MATCH(A345,'Ability to Pay'!$A$2:$A$441,0))</f>
        <v>0.05</v>
      </c>
      <c r="D345" s="77">
        <f>INDEX('Unemployment Rates'!$B$2:$B$96,MATCH(B345,'Unemployment Rates'!$A$2:$A$96,0))</f>
        <v>3.3000000000000002E-2</v>
      </c>
      <c r="E345">
        <f>IF(ISBLANK($B345),"",VLOOKUP($B345,ILData!$A$2:$AJ$96,25))</f>
        <v>55650</v>
      </c>
      <c r="F345">
        <f>IF(ISBLANK($B345),"",VLOOKUP($B345,ILData!$A$2:$AJ$96,26))</f>
        <v>63600</v>
      </c>
      <c r="G345">
        <f>IF(ISBLANK($B345),"",VLOOKUP($B345,ILData!$A$2:$AJ$96,27))</f>
        <v>71550</v>
      </c>
      <c r="H345">
        <f>IF(ISBLANK($B345),"",VLOOKUP($B345,ILData!$A$2:$AJ$96,28))</f>
        <v>79500</v>
      </c>
      <c r="I345">
        <f>IF(ISBLANK($B345),"",VLOOKUP($B345,ILData!$A$2:$AJ$96,29))</f>
        <v>85900</v>
      </c>
      <c r="J345">
        <f>IF(ISBLANK($B345),"",VLOOKUP($B345,ILData!$A$2:$AJ$96,30))</f>
        <v>92250</v>
      </c>
      <c r="K345">
        <f>IF(ISBLANK($B345),"",VLOOKUP($B345,ILData!$A$2:$AJ$96,31))</f>
        <v>98600</v>
      </c>
      <c r="L345">
        <f>IF(ISBLANK($B345),"",VLOOKUP($B345,ILData!$A$2:$AJ$96,32))</f>
        <v>104950</v>
      </c>
    </row>
    <row r="346" spans="1:12" x14ac:dyDescent="0.3">
      <c r="A346" s="74" t="s">
        <v>756</v>
      </c>
      <c r="B346" t="s">
        <v>43</v>
      </c>
      <c r="C346" s="79">
        <f>INDEX('Ability to Pay'!$C$2:$C$441,MATCH(A346,'Ability to Pay'!$A$2:$A$441,0))</f>
        <v>9.9999999999999992E-2</v>
      </c>
      <c r="D346" s="77">
        <f>INDEX('Unemployment Rates'!$B$2:$B$96,MATCH(B346,'Unemployment Rates'!$A$2:$A$96,0))</f>
        <v>0.04</v>
      </c>
      <c r="E346">
        <f>IF(ISBLANK($B346),"",VLOOKUP($B346,ILData!$A$2:$AJ$96,25))</f>
        <v>42950</v>
      </c>
      <c r="F346">
        <f>IF(ISBLANK($B346),"",VLOOKUP($B346,ILData!$A$2:$AJ$96,26))</f>
        <v>49100</v>
      </c>
      <c r="G346">
        <f>IF(ISBLANK($B346),"",VLOOKUP($B346,ILData!$A$2:$AJ$96,27))</f>
        <v>55250</v>
      </c>
      <c r="H346">
        <f>IF(ISBLANK($B346),"",VLOOKUP($B346,ILData!$A$2:$AJ$96,28))</f>
        <v>61350</v>
      </c>
      <c r="I346">
        <f>IF(ISBLANK($B346),"",VLOOKUP($B346,ILData!$A$2:$AJ$96,29))</f>
        <v>66300</v>
      </c>
      <c r="J346">
        <f>IF(ISBLANK($B346),"",VLOOKUP($B346,ILData!$A$2:$AJ$96,30))</f>
        <v>71200</v>
      </c>
      <c r="K346">
        <f>IF(ISBLANK($B346),"",VLOOKUP($B346,ILData!$A$2:$AJ$96,31))</f>
        <v>76100</v>
      </c>
      <c r="L346">
        <f>IF(ISBLANK($B346),"",VLOOKUP($B346,ILData!$A$2:$AJ$96,32))</f>
        <v>81000</v>
      </c>
    </row>
    <row r="347" spans="1:12" x14ac:dyDescent="0.3">
      <c r="A347" s="74" t="s">
        <v>677</v>
      </c>
      <c r="B347" t="s">
        <v>30</v>
      </c>
      <c r="C347" s="79">
        <f>INDEX('Ability to Pay'!$C$2:$C$441,MATCH(A347,'Ability to Pay'!$A$2:$A$441,0))</f>
        <v>0.24</v>
      </c>
      <c r="D347" s="77">
        <f>INDEX('Unemployment Rates'!$B$2:$B$96,MATCH(B347,'Unemployment Rates'!$A$2:$A$96,0))</f>
        <v>3.5999999999999997E-2</v>
      </c>
      <c r="E347">
        <f>IF(ISBLANK($B347),"",VLOOKUP($B347,ILData!$A$2:$AJ$96,25))</f>
        <v>51050</v>
      </c>
      <c r="F347">
        <f>IF(ISBLANK($B347),"",VLOOKUP($B347,ILData!$A$2:$AJ$96,26))</f>
        <v>58350</v>
      </c>
      <c r="G347">
        <f>IF(ISBLANK($B347),"",VLOOKUP($B347,ILData!$A$2:$AJ$96,27))</f>
        <v>65650</v>
      </c>
      <c r="H347">
        <f>IF(ISBLANK($B347),"",VLOOKUP($B347,ILData!$A$2:$AJ$96,28))</f>
        <v>72900</v>
      </c>
      <c r="I347">
        <f>IF(ISBLANK($B347),"",VLOOKUP($B347,ILData!$A$2:$AJ$96,29))</f>
        <v>78750</v>
      </c>
      <c r="J347">
        <f>IF(ISBLANK($B347),"",VLOOKUP($B347,ILData!$A$2:$AJ$96,30))</f>
        <v>84600</v>
      </c>
      <c r="K347">
        <f>IF(ISBLANK($B347),"",VLOOKUP($B347,ILData!$A$2:$AJ$96,31))</f>
        <v>90400</v>
      </c>
      <c r="L347">
        <f>IF(ISBLANK($B347),"",VLOOKUP($B347,ILData!$A$2:$AJ$96,32))</f>
        <v>96250</v>
      </c>
    </row>
    <row r="348" spans="1:12" x14ac:dyDescent="0.3">
      <c r="A348" s="74" t="s">
        <v>697</v>
      </c>
      <c r="B348" t="s">
        <v>33</v>
      </c>
      <c r="C348" s="79">
        <f>INDEX('Ability to Pay'!$C$2:$C$441,MATCH(A348,'Ability to Pay'!$A$2:$A$441,0))</f>
        <v>0.18</v>
      </c>
      <c r="D348" s="77">
        <f>INDEX('Unemployment Rates'!$B$2:$B$96,MATCH(B348,'Unemployment Rates'!$A$2:$A$96,0))</f>
        <v>3.5999999999999997E-2</v>
      </c>
      <c r="E348">
        <f>IF(ISBLANK($B348),"",VLOOKUP($B348,ILData!$A$2:$AJ$96,25))</f>
        <v>43150</v>
      </c>
      <c r="F348">
        <f>IF(ISBLANK($B348),"",VLOOKUP($B348,ILData!$A$2:$AJ$96,26))</f>
        <v>49300</v>
      </c>
      <c r="G348">
        <f>IF(ISBLANK($B348),"",VLOOKUP($B348,ILData!$A$2:$AJ$96,27))</f>
        <v>55450</v>
      </c>
      <c r="H348">
        <f>IF(ISBLANK($B348),"",VLOOKUP($B348,ILData!$A$2:$AJ$96,28))</f>
        <v>61600</v>
      </c>
      <c r="I348">
        <f>IF(ISBLANK($B348),"",VLOOKUP($B348,ILData!$A$2:$AJ$96,29))</f>
        <v>66550</v>
      </c>
      <c r="J348">
        <f>IF(ISBLANK($B348),"",VLOOKUP($B348,ILData!$A$2:$AJ$96,30))</f>
        <v>71500</v>
      </c>
      <c r="K348">
        <f>IF(ISBLANK($B348),"",VLOOKUP($B348,ILData!$A$2:$AJ$96,31))</f>
        <v>76400</v>
      </c>
      <c r="L348">
        <f>IF(ISBLANK($B348),"",VLOOKUP($B348,ILData!$A$2:$AJ$96,32))</f>
        <v>81350</v>
      </c>
    </row>
    <row r="349" spans="1:12" x14ac:dyDescent="0.3">
      <c r="A349" s="74" t="s">
        <v>911</v>
      </c>
      <c r="B349" t="s">
        <v>81</v>
      </c>
      <c r="C349" s="79">
        <f>INDEX('Ability to Pay'!$C$2:$C$441,MATCH(A349,'Ability to Pay'!$A$2:$A$441,0))</f>
        <v>0.24</v>
      </c>
      <c r="D349" s="77">
        <f>INDEX('Unemployment Rates'!$B$2:$B$96,MATCH(B349,'Unemployment Rates'!$A$2:$A$96,0))</f>
        <v>2.7E-2</v>
      </c>
      <c r="E349">
        <f>IF(ISBLANK($B349),"",VLOOKUP($B349,ILData!$A$2:$AJ$96,25))</f>
        <v>64300</v>
      </c>
      <c r="F349">
        <f>IF(ISBLANK($B349),"",VLOOKUP($B349,ILData!$A$2:$AJ$96,26))</f>
        <v>73500</v>
      </c>
      <c r="G349">
        <f>IF(ISBLANK($B349),"",VLOOKUP($B349,ILData!$A$2:$AJ$96,27))</f>
        <v>82700</v>
      </c>
      <c r="H349">
        <f>IF(ISBLANK($B349),"",VLOOKUP($B349,ILData!$A$2:$AJ$96,28))</f>
        <v>91850</v>
      </c>
      <c r="I349">
        <f>IF(ISBLANK($B349),"",VLOOKUP($B349,ILData!$A$2:$AJ$96,29))</f>
        <v>99200</v>
      </c>
      <c r="J349">
        <f>IF(ISBLANK($B349),"",VLOOKUP($B349,ILData!$A$2:$AJ$96,30))</f>
        <v>106550</v>
      </c>
      <c r="K349">
        <f>IF(ISBLANK($B349),"",VLOOKUP($B349,ILData!$A$2:$AJ$96,31))</f>
        <v>113900</v>
      </c>
      <c r="L349">
        <f>IF(ISBLANK($B349),"",VLOOKUP($B349,ILData!$A$2:$AJ$96,32))</f>
        <v>121250</v>
      </c>
    </row>
    <row r="350" spans="1:12" x14ac:dyDescent="0.3">
      <c r="A350" s="74" t="s">
        <v>709</v>
      </c>
      <c r="B350" t="s">
        <v>35</v>
      </c>
      <c r="C350" s="79">
        <f>INDEX('Ability to Pay'!$C$2:$C$441,MATCH(A350,'Ability to Pay'!$A$2:$A$441,0))</f>
        <v>0.12000000000000001</v>
      </c>
      <c r="D350" s="77">
        <f>INDEX('Unemployment Rates'!$B$2:$B$96,MATCH(B350,'Unemployment Rates'!$A$2:$A$96,0))</f>
        <v>3.6999999999999998E-2</v>
      </c>
      <c r="E350">
        <f>IF(ISBLANK($B350),"",VLOOKUP($B350,ILData!$A$2:$AJ$96,25))</f>
        <v>41950</v>
      </c>
      <c r="F350">
        <f>IF(ISBLANK($B350),"",VLOOKUP($B350,ILData!$A$2:$AJ$96,26))</f>
        <v>47950</v>
      </c>
      <c r="G350">
        <f>IF(ISBLANK($B350),"",VLOOKUP($B350,ILData!$A$2:$AJ$96,27))</f>
        <v>53950</v>
      </c>
      <c r="H350">
        <f>IF(ISBLANK($B350),"",VLOOKUP($B350,ILData!$A$2:$AJ$96,28))</f>
        <v>59900</v>
      </c>
      <c r="I350">
        <f>IF(ISBLANK($B350),"",VLOOKUP($B350,ILData!$A$2:$AJ$96,29))</f>
        <v>64700</v>
      </c>
      <c r="J350">
        <f>IF(ISBLANK($B350),"",VLOOKUP($B350,ILData!$A$2:$AJ$96,30))</f>
        <v>69500</v>
      </c>
      <c r="K350">
        <f>IF(ISBLANK($B350),"",VLOOKUP($B350,ILData!$A$2:$AJ$96,31))</f>
        <v>74300</v>
      </c>
      <c r="L350">
        <f>IF(ISBLANK($B350),"",VLOOKUP($B350,ILData!$A$2:$AJ$96,32))</f>
        <v>79100</v>
      </c>
    </row>
    <row r="351" spans="1:12" x14ac:dyDescent="0.3">
      <c r="A351" s="75" t="s">
        <v>375</v>
      </c>
      <c r="B351" t="s">
        <v>56</v>
      </c>
      <c r="C351" s="79">
        <f>INDEX('Ability to Pay'!$C$2:$C$441,MATCH(A351,'Ability to Pay'!$A$2:$A$441,0))</f>
        <v>0.15000000000000002</v>
      </c>
      <c r="D351" s="77">
        <f>INDEX('Unemployment Rates'!$B$2:$B$96,MATCH(B351,'Unemployment Rates'!$A$2:$A$96,0))</f>
        <v>3.5999999999999997E-2</v>
      </c>
      <c r="E351">
        <f>IF(ISBLANK($B351),"",VLOOKUP($B351,ILData!$A$2:$AJ$96,25))</f>
        <v>42350</v>
      </c>
      <c r="F351">
        <f>IF(ISBLANK($B351),"",VLOOKUP($B351,ILData!$A$2:$AJ$96,26))</f>
        <v>48400</v>
      </c>
      <c r="G351">
        <f>IF(ISBLANK($B351),"",VLOOKUP($B351,ILData!$A$2:$AJ$96,27))</f>
        <v>54450</v>
      </c>
      <c r="H351">
        <f>IF(ISBLANK($B351),"",VLOOKUP($B351,ILData!$A$2:$AJ$96,28))</f>
        <v>60500</v>
      </c>
      <c r="I351">
        <f>IF(ISBLANK($B351),"",VLOOKUP($B351,ILData!$A$2:$AJ$96,29))</f>
        <v>65350</v>
      </c>
      <c r="J351">
        <f>IF(ISBLANK($B351),"",VLOOKUP($B351,ILData!$A$2:$AJ$96,30))</f>
        <v>70200</v>
      </c>
      <c r="K351">
        <f>IF(ISBLANK($B351),"",VLOOKUP($B351,ILData!$A$2:$AJ$96,31))</f>
        <v>75050</v>
      </c>
      <c r="L351">
        <f>IF(ISBLANK($B351),"",VLOOKUP($B351,ILData!$A$2:$AJ$96,32))</f>
        <v>79900</v>
      </c>
    </row>
    <row r="352" spans="1:12" x14ac:dyDescent="0.3">
      <c r="A352" s="74" t="s">
        <v>750</v>
      </c>
      <c r="B352" t="s">
        <v>42</v>
      </c>
      <c r="C352" s="79">
        <f>INDEX('Ability to Pay'!$C$2:$C$441,MATCH(A352,'Ability to Pay'!$A$2:$A$441,0))</f>
        <v>0.23000000000000004</v>
      </c>
      <c r="D352" s="77">
        <f>INDEX('Unemployment Rates'!$B$2:$B$96,MATCH(B352,'Unemployment Rates'!$A$2:$A$96,0))</f>
        <v>3.9E-2</v>
      </c>
      <c r="E352">
        <f>IF(ISBLANK($B352),"",VLOOKUP($B352,ILData!$A$2:$AJ$96,25))</f>
        <v>41950</v>
      </c>
      <c r="F352">
        <f>IF(ISBLANK($B352),"",VLOOKUP($B352,ILData!$A$2:$AJ$96,26))</f>
        <v>47950</v>
      </c>
      <c r="G352">
        <f>IF(ISBLANK($B352),"",VLOOKUP($B352,ILData!$A$2:$AJ$96,27))</f>
        <v>53950</v>
      </c>
      <c r="H352">
        <f>IF(ISBLANK($B352),"",VLOOKUP($B352,ILData!$A$2:$AJ$96,28))</f>
        <v>59900</v>
      </c>
      <c r="I352">
        <f>IF(ISBLANK($B352),"",VLOOKUP($B352,ILData!$A$2:$AJ$96,29))</f>
        <v>64700</v>
      </c>
      <c r="J352">
        <f>IF(ISBLANK($B352),"",VLOOKUP($B352,ILData!$A$2:$AJ$96,30))</f>
        <v>69500</v>
      </c>
      <c r="K352">
        <f>IF(ISBLANK($B352),"",VLOOKUP($B352,ILData!$A$2:$AJ$96,31))</f>
        <v>74300</v>
      </c>
      <c r="L352">
        <f>IF(ISBLANK($B352),"",VLOOKUP($B352,ILData!$A$2:$AJ$96,32))</f>
        <v>79100</v>
      </c>
    </row>
    <row r="353" spans="1:12" x14ac:dyDescent="0.3">
      <c r="A353" s="74" t="s">
        <v>872</v>
      </c>
      <c r="B353" t="s">
        <v>72</v>
      </c>
      <c r="C353" s="79">
        <f>INDEX('Ability to Pay'!$C$2:$C$441,MATCH(A353,'Ability to Pay'!$A$2:$A$441,0))</f>
        <v>0.13</v>
      </c>
      <c r="D353" s="77">
        <f>INDEX('Unemployment Rates'!$B$2:$B$96,MATCH(B353,'Unemployment Rates'!$A$2:$A$96,0))</f>
        <v>3.7999999999999999E-2</v>
      </c>
      <c r="E353">
        <f>IF(ISBLANK($B353),"",VLOOKUP($B353,ILData!$A$2:$AJ$96,25))</f>
        <v>42350</v>
      </c>
      <c r="F353">
        <f>IF(ISBLANK($B353),"",VLOOKUP($B353,ILData!$A$2:$AJ$96,26))</f>
        <v>48400</v>
      </c>
      <c r="G353">
        <f>IF(ISBLANK($B353),"",VLOOKUP($B353,ILData!$A$2:$AJ$96,27))</f>
        <v>54450</v>
      </c>
      <c r="H353">
        <f>IF(ISBLANK($B353),"",VLOOKUP($B353,ILData!$A$2:$AJ$96,28))</f>
        <v>60500</v>
      </c>
      <c r="I353">
        <f>IF(ISBLANK($B353),"",VLOOKUP($B353,ILData!$A$2:$AJ$96,29))</f>
        <v>65350</v>
      </c>
      <c r="J353">
        <f>IF(ISBLANK($B353),"",VLOOKUP($B353,ILData!$A$2:$AJ$96,30))</f>
        <v>70200</v>
      </c>
      <c r="K353">
        <f>IF(ISBLANK($B353),"",VLOOKUP($B353,ILData!$A$2:$AJ$96,31))</f>
        <v>75050</v>
      </c>
      <c r="L353">
        <f>IF(ISBLANK($B353),"",VLOOKUP($B353,ILData!$A$2:$AJ$96,32))</f>
        <v>79900</v>
      </c>
    </row>
    <row r="354" spans="1:12" x14ac:dyDescent="0.3">
      <c r="A354" s="74" t="s">
        <v>764</v>
      </c>
      <c r="B354" t="s">
        <v>45</v>
      </c>
      <c r="C354" s="79">
        <f>INDEX('Ability to Pay'!$C$2:$C$441,MATCH(A354,'Ability to Pay'!$A$2:$A$441,0))</f>
        <v>9.9999999999999992E-2</v>
      </c>
      <c r="D354" s="77">
        <f>INDEX('Unemployment Rates'!$B$2:$B$96,MATCH(B354,'Unemployment Rates'!$A$2:$A$96,0))</f>
        <v>3.6999999999999998E-2</v>
      </c>
      <c r="E354">
        <f>IF(ISBLANK($B354),"",VLOOKUP($B354,ILData!$A$2:$AJ$96,25))</f>
        <v>43400</v>
      </c>
      <c r="F354">
        <f>IF(ISBLANK($B354),"",VLOOKUP($B354,ILData!$A$2:$AJ$96,26))</f>
        <v>49600</v>
      </c>
      <c r="G354">
        <f>IF(ISBLANK($B354),"",VLOOKUP($B354,ILData!$A$2:$AJ$96,27))</f>
        <v>55800</v>
      </c>
      <c r="H354">
        <f>IF(ISBLANK($B354),"",VLOOKUP($B354,ILData!$A$2:$AJ$96,28))</f>
        <v>62000</v>
      </c>
      <c r="I354">
        <f>IF(ISBLANK($B354),"",VLOOKUP($B354,ILData!$A$2:$AJ$96,29))</f>
        <v>67000</v>
      </c>
      <c r="J354">
        <f>IF(ISBLANK($B354),"",VLOOKUP($B354,ILData!$A$2:$AJ$96,30))</f>
        <v>71950</v>
      </c>
      <c r="K354">
        <f>IF(ISBLANK($B354),"",VLOOKUP($B354,ILData!$A$2:$AJ$96,31))</f>
        <v>76900</v>
      </c>
      <c r="L354">
        <f>IF(ISBLANK($B354),"",VLOOKUP($B354,ILData!$A$2:$AJ$96,32))</f>
        <v>81850</v>
      </c>
    </row>
    <row r="355" spans="1:12" x14ac:dyDescent="0.3">
      <c r="A355" s="74" t="s">
        <v>744</v>
      </c>
      <c r="B355" t="s">
        <v>41</v>
      </c>
      <c r="C355" s="79">
        <f>INDEX('Ability to Pay'!$C$2:$C$441,MATCH(A355,'Ability to Pay'!$A$2:$A$441,0))</f>
        <v>0.05</v>
      </c>
      <c r="D355" s="77">
        <f>INDEX('Unemployment Rates'!$B$2:$B$96,MATCH(B355,'Unemployment Rates'!$A$2:$A$96,0))</f>
        <v>4.3999999999999997E-2</v>
      </c>
      <c r="E355">
        <f>IF(ISBLANK($B355),"",VLOOKUP($B355,ILData!$A$2:$AJ$96,25))</f>
        <v>41950</v>
      </c>
      <c r="F355">
        <f>IF(ISBLANK($B355),"",VLOOKUP($B355,ILData!$A$2:$AJ$96,26))</f>
        <v>47950</v>
      </c>
      <c r="G355">
        <f>IF(ISBLANK($B355),"",VLOOKUP($B355,ILData!$A$2:$AJ$96,27))</f>
        <v>53950</v>
      </c>
      <c r="H355">
        <f>IF(ISBLANK($B355),"",VLOOKUP($B355,ILData!$A$2:$AJ$96,28))</f>
        <v>59900</v>
      </c>
      <c r="I355">
        <f>IF(ISBLANK($B355),"",VLOOKUP($B355,ILData!$A$2:$AJ$96,29))</f>
        <v>64700</v>
      </c>
      <c r="J355">
        <f>IF(ISBLANK($B355),"",VLOOKUP($B355,ILData!$A$2:$AJ$96,30))</f>
        <v>69500</v>
      </c>
      <c r="K355">
        <f>IF(ISBLANK($B355),"",VLOOKUP($B355,ILData!$A$2:$AJ$96,31))</f>
        <v>74300</v>
      </c>
      <c r="L355">
        <f>IF(ISBLANK($B355),"",VLOOKUP($B355,ILData!$A$2:$AJ$96,32))</f>
        <v>79100</v>
      </c>
    </row>
    <row r="356" spans="1:12" x14ac:dyDescent="0.3">
      <c r="A356" s="74" t="s">
        <v>751</v>
      </c>
      <c r="B356" t="s">
        <v>42</v>
      </c>
      <c r="C356" s="79">
        <f>INDEX('Ability to Pay'!$C$2:$C$441,MATCH(A356,'Ability to Pay'!$A$2:$A$441,0))</f>
        <v>0.08</v>
      </c>
      <c r="D356" s="77">
        <f>INDEX('Unemployment Rates'!$B$2:$B$96,MATCH(B356,'Unemployment Rates'!$A$2:$A$96,0))</f>
        <v>3.9E-2</v>
      </c>
      <c r="E356">
        <f>IF(ISBLANK($B356),"",VLOOKUP($B356,ILData!$A$2:$AJ$96,25))</f>
        <v>41950</v>
      </c>
      <c r="F356">
        <f>IF(ISBLANK($B356),"",VLOOKUP($B356,ILData!$A$2:$AJ$96,26))</f>
        <v>47950</v>
      </c>
      <c r="G356">
        <f>IF(ISBLANK($B356),"",VLOOKUP($B356,ILData!$A$2:$AJ$96,27))</f>
        <v>53950</v>
      </c>
      <c r="H356">
        <f>IF(ISBLANK($B356),"",VLOOKUP($B356,ILData!$A$2:$AJ$96,28))</f>
        <v>59900</v>
      </c>
      <c r="I356">
        <f>IF(ISBLANK($B356),"",VLOOKUP($B356,ILData!$A$2:$AJ$96,29))</f>
        <v>64700</v>
      </c>
      <c r="J356">
        <f>IF(ISBLANK($B356),"",VLOOKUP($B356,ILData!$A$2:$AJ$96,30))</f>
        <v>69500</v>
      </c>
      <c r="K356">
        <f>IF(ISBLANK($B356),"",VLOOKUP($B356,ILData!$A$2:$AJ$96,31))</f>
        <v>74300</v>
      </c>
      <c r="L356">
        <f>IF(ISBLANK($B356),"",VLOOKUP($B356,ILData!$A$2:$AJ$96,32))</f>
        <v>79100</v>
      </c>
    </row>
    <row r="357" spans="1:12" x14ac:dyDescent="0.3">
      <c r="A357" s="74" t="s">
        <v>916</v>
      </c>
      <c r="B357" t="s">
        <v>82</v>
      </c>
      <c r="C357" s="79">
        <f>INDEX('Ability to Pay'!$C$2:$C$441,MATCH(A357,'Ability to Pay'!$A$2:$A$441,0))</f>
        <v>6.9999999999999993E-2</v>
      </c>
      <c r="D357" s="77">
        <f>INDEX('Unemployment Rates'!$B$2:$B$96,MATCH(B357,'Unemployment Rates'!$A$2:$A$96,0))</f>
        <v>4.5999999999999999E-2</v>
      </c>
      <c r="E357">
        <f>IF(ISBLANK($B357),"",VLOOKUP($B357,ILData!$A$2:$AJ$96,25))</f>
        <v>41950</v>
      </c>
      <c r="F357">
        <f>IF(ISBLANK($B357),"",VLOOKUP($B357,ILData!$A$2:$AJ$96,26))</f>
        <v>47950</v>
      </c>
      <c r="G357">
        <f>IF(ISBLANK($B357),"",VLOOKUP($B357,ILData!$A$2:$AJ$96,27))</f>
        <v>53950</v>
      </c>
      <c r="H357">
        <f>IF(ISBLANK($B357),"",VLOOKUP($B357,ILData!$A$2:$AJ$96,28))</f>
        <v>59900</v>
      </c>
      <c r="I357">
        <f>IF(ISBLANK($B357),"",VLOOKUP($B357,ILData!$A$2:$AJ$96,29))</f>
        <v>64700</v>
      </c>
      <c r="J357">
        <f>IF(ISBLANK($B357),"",VLOOKUP($B357,ILData!$A$2:$AJ$96,30))</f>
        <v>69500</v>
      </c>
      <c r="K357">
        <f>IF(ISBLANK($B357),"",VLOOKUP($B357,ILData!$A$2:$AJ$96,31))</f>
        <v>74300</v>
      </c>
      <c r="L357">
        <f>IF(ISBLANK($B357),"",VLOOKUP($B357,ILData!$A$2:$AJ$96,32))</f>
        <v>79100</v>
      </c>
    </row>
    <row r="358" spans="1:12" x14ac:dyDescent="0.3">
      <c r="A358" s="74" t="s">
        <v>653</v>
      </c>
      <c r="B358" t="s">
        <v>26</v>
      </c>
      <c r="C358" s="79">
        <f>INDEX('Ability to Pay'!$C$2:$C$441,MATCH(A358,'Ability to Pay'!$A$2:$A$441,0))</f>
        <v>0.05</v>
      </c>
      <c r="D358" s="77">
        <f>INDEX('Unemployment Rates'!$B$2:$B$96,MATCH(B358,'Unemployment Rates'!$A$2:$A$96,0))</f>
        <v>4.3999999999999997E-2</v>
      </c>
      <c r="E358">
        <f>IF(ISBLANK($B358),"",VLOOKUP($B358,ILData!$A$2:$AJ$96,25))</f>
        <v>41950</v>
      </c>
      <c r="F358">
        <f>IF(ISBLANK($B358),"",VLOOKUP($B358,ILData!$A$2:$AJ$96,26))</f>
        <v>47950</v>
      </c>
      <c r="G358">
        <f>IF(ISBLANK($B358),"",VLOOKUP($B358,ILData!$A$2:$AJ$96,27))</f>
        <v>53950</v>
      </c>
      <c r="H358">
        <f>IF(ISBLANK($B358),"",VLOOKUP($B358,ILData!$A$2:$AJ$96,28))</f>
        <v>59900</v>
      </c>
      <c r="I358">
        <f>IF(ISBLANK($B358),"",VLOOKUP($B358,ILData!$A$2:$AJ$96,29))</f>
        <v>64700</v>
      </c>
      <c r="J358">
        <f>IF(ISBLANK($B358),"",VLOOKUP($B358,ILData!$A$2:$AJ$96,30))</f>
        <v>69500</v>
      </c>
      <c r="K358">
        <f>IF(ISBLANK($B358),"",VLOOKUP($B358,ILData!$A$2:$AJ$96,31))</f>
        <v>74300</v>
      </c>
      <c r="L358">
        <f>IF(ISBLANK($B358),"",VLOOKUP($B358,ILData!$A$2:$AJ$96,32))</f>
        <v>79100</v>
      </c>
    </row>
    <row r="359" spans="1:12" x14ac:dyDescent="0.3">
      <c r="A359" s="74" t="s">
        <v>851</v>
      </c>
      <c r="B359" t="s">
        <v>61</v>
      </c>
      <c r="C359" s="79">
        <f>INDEX('Ability to Pay'!$C$2:$C$441,MATCH(A359,'Ability to Pay'!$A$2:$A$441,0))</f>
        <v>0.06</v>
      </c>
      <c r="D359" s="77">
        <f>INDEX('Unemployment Rates'!$B$2:$B$96,MATCH(B359,'Unemployment Rates'!$A$2:$A$96,0))</f>
        <v>3.4000000000000002E-2</v>
      </c>
      <c r="E359">
        <f>IF(ISBLANK($B359),"",VLOOKUP($B359,ILData!$A$2:$AJ$96,25))</f>
        <v>41950</v>
      </c>
      <c r="F359">
        <f>IF(ISBLANK($B359),"",VLOOKUP($B359,ILData!$A$2:$AJ$96,26))</f>
        <v>47950</v>
      </c>
      <c r="G359">
        <f>IF(ISBLANK($B359),"",VLOOKUP($B359,ILData!$A$2:$AJ$96,27))</f>
        <v>53950</v>
      </c>
      <c r="H359">
        <f>IF(ISBLANK($B359),"",VLOOKUP($B359,ILData!$A$2:$AJ$96,28))</f>
        <v>59900</v>
      </c>
      <c r="I359">
        <f>IF(ISBLANK($B359),"",VLOOKUP($B359,ILData!$A$2:$AJ$96,29))</f>
        <v>64700</v>
      </c>
      <c r="J359">
        <f>IF(ISBLANK($B359),"",VLOOKUP($B359,ILData!$A$2:$AJ$96,30))</f>
        <v>69500</v>
      </c>
      <c r="K359">
        <f>IF(ISBLANK($B359),"",VLOOKUP($B359,ILData!$A$2:$AJ$96,31))</f>
        <v>74300</v>
      </c>
      <c r="L359">
        <f>IF(ISBLANK($B359),"",VLOOKUP($B359,ILData!$A$2:$AJ$96,32))</f>
        <v>79100</v>
      </c>
    </row>
    <row r="360" spans="1:12" x14ac:dyDescent="0.3">
      <c r="A360" s="74" t="s">
        <v>920</v>
      </c>
      <c r="B360" t="s">
        <v>83</v>
      </c>
      <c r="C360" s="79">
        <f>INDEX('Ability to Pay'!$C$2:$C$441,MATCH(A360,'Ability to Pay'!$A$2:$A$441,0))</f>
        <v>9.9999999999999992E-2</v>
      </c>
      <c r="D360" s="77">
        <f>INDEX('Unemployment Rates'!$B$2:$B$96,MATCH(B360,'Unemployment Rates'!$A$2:$A$96,0))</f>
        <v>0.04</v>
      </c>
      <c r="E360">
        <f>IF(ISBLANK($B360),"",VLOOKUP($B360,ILData!$A$2:$AJ$96,25))</f>
        <v>53500</v>
      </c>
      <c r="F360">
        <f>IF(ISBLANK($B360),"",VLOOKUP($B360,ILData!$A$2:$AJ$96,26))</f>
        <v>61150</v>
      </c>
      <c r="G360">
        <f>IF(ISBLANK($B360),"",VLOOKUP($B360,ILData!$A$2:$AJ$96,27))</f>
        <v>68800</v>
      </c>
      <c r="H360">
        <f>IF(ISBLANK($B360),"",VLOOKUP($B360,ILData!$A$2:$AJ$96,28))</f>
        <v>76400</v>
      </c>
      <c r="I360">
        <f>IF(ISBLANK($B360),"",VLOOKUP($B360,ILData!$A$2:$AJ$96,29))</f>
        <v>82550</v>
      </c>
      <c r="J360">
        <f>IF(ISBLANK($B360),"",VLOOKUP($B360,ILData!$A$2:$AJ$96,30))</f>
        <v>88650</v>
      </c>
      <c r="K360">
        <f>IF(ISBLANK($B360),"",VLOOKUP($B360,ILData!$A$2:$AJ$96,31))</f>
        <v>94750</v>
      </c>
      <c r="L360">
        <f>IF(ISBLANK($B360),"",VLOOKUP($B360,ILData!$A$2:$AJ$96,32))</f>
        <v>100850</v>
      </c>
    </row>
    <row r="361" spans="1:12" x14ac:dyDescent="0.3">
      <c r="A361" s="74" t="s">
        <v>922</v>
      </c>
      <c r="B361" t="s">
        <v>84</v>
      </c>
      <c r="C361" s="79">
        <f>INDEX('Ability to Pay'!$C$2:$C$441,MATCH(A361,'Ability to Pay'!$A$2:$A$441,0))</f>
        <v>0.2</v>
      </c>
      <c r="D361" s="77">
        <f>INDEX('Unemployment Rates'!$B$2:$B$96,MATCH(B361,'Unemployment Rates'!$A$2:$A$96,0))</f>
        <v>3.1E-2</v>
      </c>
      <c r="E361">
        <f>IF(ISBLANK($B361),"",VLOOKUP($B361,ILData!$A$2:$AJ$96,25))</f>
        <v>44800</v>
      </c>
      <c r="F361">
        <f>IF(ISBLANK($B361),"",VLOOKUP($B361,ILData!$A$2:$AJ$96,26))</f>
        <v>51200</v>
      </c>
      <c r="G361">
        <f>IF(ISBLANK($B361),"",VLOOKUP($B361,ILData!$A$2:$AJ$96,27))</f>
        <v>57600</v>
      </c>
      <c r="H361">
        <f>IF(ISBLANK($B361),"",VLOOKUP($B361,ILData!$A$2:$AJ$96,28))</f>
        <v>64000</v>
      </c>
      <c r="I361">
        <f>IF(ISBLANK($B361),"",VLOOKUP($B361,ILData!$A$2:$AJ$96,29))</f>
        <v>69150</v>
      </c>
      <c r="J361">
        <f>IF(ISBLANK($B361),"",VLOOKUP($B361,ILData!$A$2:$AJ$96,30))</f>
        <v>74250</v>
      </c>
      <c r="K361">
        <f>IF(ISBLANK($B361),"",VLOOKUP($B361,ILData!$A$2:$AJ$96,31))</f>
        <v>79400</v>
      </c>
      <c r="L361">
        <f>IF(ISBLANK($B361),"",VLOOKUP($B361,ILData!$A$2:$AJ$96,32))</f>
        <v>84500</v>
      </c>
    </row>
    <row r="362" spans="1:12" x14ac:dyDescent="0.3">
      <c r="A362" s="74" t="s">
        <v>926</v>
      </c>
      <c r="B362" t="s">
        <v>84</v>
      </c>
      <c r="C362" s="79">
        <f>INDEX('Ability to Pay'!$C$2:$C$441,MATCH(A362,'Ability to Pay'!$A$2:$A$441,0))</f>
        <v>0.2</v>
      </c>
      <c r="D362" s="77">
        <f>INDEX('Unemployment Rates'!$B$2:$B$96,MATCH(B362,'Unemployment Rates'!$A$2:$A$96,0))</f>
        <v>3.1E-2</v>
      </c>
      <c r="E362">
        <f>IF(ISBLANK($B362),"",VLOOKUP($B362,ILData!$A$2:$AJ$96,25))</f>
        <v>44800</v>
      </c>
      <c r="F362">
        <f>IF(ISBLANK($B362),"",VLOOKUP($B362,ILData!$A$2:$AJ$96,26))</f>
        <v>51200</v>
      </c>
      <c r="G362">
        <f>IF(ISBLANK($B362),"",VLOOKUP($B362,ILData!$A$2:$AJ$96,27))</f>
        <v>57600</v>
      </c>
      <c r="H362">
        <f>IF(ISBLANK($B362),"",VLOOKUP($B362,ILData!$A$2:$AJ$96,28))</f>
        <v>64000</v>
      </c>
      <c r="I362">
        <f>IF(ISBLANK($B362),"",VLOOKUP($B362,ILData!$A$2:$AJ$96,29))</f>
        <v>69150</v>
      </c>
      <c r="J362">
        <f>IF(ISBLANK($B362),"",VLOOKUP($B362,ILData!$A$2:$AJ$96,30))</f>
        <v>74250</v>
      </c>
      <c r="K362">
        <f>IF(ISBLANK($B362),"",VLOOKUP($B362,ILData!$A$2:$AJ$96,31))</f>
        <v>79400</v>
      </c>
      <c r="L362">
        <f>IF(ISBLANK($B362),"",VLOOKUP($B362,ILData!$A$2:$AJ$96,32))</f>
        <v>84500</v>
      </c>
    </row>
    <row r="363" spans="1:12" x14ac:dyDescent="0.3">
      <c r="A363" s="74" t="s">
        <v>990</v>
      </c>
      <c r="B363" t="s">
        <v>98</v>
      </c>
      <c r="C363" s="79">
        <f>INDEX('Ability to Pay'!$C$2:$C$441,MATCH(A363,'Ability to Pay'!$A$2:$A$441,0))</f>
        <v>0.15000000000000002</v>
      </c>
      <c r="D363" s="77">
        <f>INDEX('Unemployment Rates'!$B$2:$B$96,MATCH(B363,'Unemployment Rates'!$A$2:$A$96,0))</f>
        <v>3.7999999999999999E-2</v>
      </c>
      <c r="E363">
        <f>IF(ISBLANK($B363),"",VLOOKUP($B363,ILData!$A$2:$AJ$96,25))</f>
        <v>42300</v>
      </c>
      <c r="F363">
        <f>IF(ISBLANK($B363),"",VLOOKUP($B363,ILData!$A$2:$AJ$96,26))</f>
        <v>48350</v>
      </c>
      <c r="G363">
        <f>IF(ISBLANK($B363),"",VLOOKUP($B363,ILData!$A$2:$AJ$96,27))</f>
        <v>54400</v>
      </c>
      <c r="H363">
        <f>IF(ISBLANK($B363),"",VLOOKUP($B363,ILData!$A$2:$AJ$96,28))</f>
        <v>60400</v>
      </c>
      <c r="I363">
        <f>IF(ISBLANK($B363),"",VLOOKUP($B363,ILData!$A$2:$AJ$96,29))</f>
        <v>65250</v>
      </c>
      <c r="J363">
        <f>IF(ISBLANK($B363),"",VLOOKUP($B363,ILData!$A$2:$AJ$96,30))</f>
        <v>70100</v>
      </c>
      <c r="K363">
        <f>IF(ISBLANK($B363),"",VLOOKUP($B363,ILData!$A$2:$AJ$96,31))</f>
        <v>74900</v>
      </c>
      <c r="L363">
        <f>IF(ISBLANK($B363),"",VLOOKUP($B363,ILData!$A$2:$AJ$96,32))</f>
        <v>79750</v>
      </c>
    </row>
    <row r="364" spans="1:12" x14ac:dyDescent="0.3">
      <c r="A364" s="74" t="s">
        <v>927</v>
      </c>
      <c r="B364" t="s">
        <v>85</v>
      </c>
      <c r="C364" s="79">
        <f>INDEX('Ability to Pay'!$C$2:$C$441,MATCH(A364,'Ability to Pay'!$A$2:$A$441,0))</f>
        <v>0.11</v>
      </c>
      <c r="D364" s="77">
        <f>INDEX('Unemployment Rates'!$B$2:$B$96,MATCH(B364,'Unemployment Rates'!$A$2:$A$96,0))</f>
        <v>4.3999999999999997E-2</v>
      </c>
      <c r="E364">
        <f>IF(ISBLANK($B364),"",VLOOKUP($B364,ILData!$A$2:$AJ$96,25))</f>
        <v>51050</v>
      </c>
      <c r="F364">
        <f>IF(ISBLANK($B364),"",VLOOKUP($B364,ILData!$A$2:$AJ$96,26))</f>
        <v>58350</v>
      </c>
      <c r="G364">
        <f>IF(ISBLANK($B364),"",VLOOKUP($B364,ILData!$A$2:$AJ$96,27))</f>
        <v>65650</v>
      </c>
      <c r="H364">
        <f>IF(ISBLANK($B364),"",VLOOKUP($B364,ILData!$A$2:$AJ$96,28))</f>
        <v>72900</v>
      </c>
      <c r="I364">
        <f>IF(ISBLANK($B364),"",VLOOKUP($B364,ILData!$A$2:$AJ$96,29))</f>
        <v>78750</v>
      </c>
      <c r="J364">
        <f>IF(ISBLANK($B364),"",VLOOKUP($B364,ILData!$A$2:$AJ$96,30))</f>
        <v>84600</v>
      </c>
      <c r="K364">
        <f>IF(ISBLANK($B364),"",VLOOKUP($B364,ILData!$A$2:$AJ$96,31))</f>
        <v>90400</v>
      </c>
      <c r="L364">
        <f>IF(ISBLANK($B364),"",VLOOKUP($B364,ILData!$A$2:$AJ$96,32))</f>
        <v>96250</v>
      </c>
    </row>
    <row r="365" spans="1:12" x14ac:dyDescent="0.3">
      <c r="A365" s="74" t="s">
        <v>575</v>
      </c>
      <c r="B365" t="s">
        <v>8</v>
      </c>
      <c r="C365" s="79">
        <f>INDEX('Ability to Pay'!$C$2:$C$441,MATCH(A365,'Ability to Pay'!$A$2:$A$441,0))</f>
        <v>0.14000000000000001</v>
      </c>
      <c r="D365" s="77">
        <f>INDEX('Unemployment Rates'!$B$2:$B$96,MATCH(B365,'Unemployment Rates'!$A$2:$A$96,0))</f>
        <v>3.2000000000000001E-2</v>
      </c>
      <c r="E365">
        <f>IF(ISBLANK($B365),"",VLOOKUP($B365,ILData!$A$2:$AJ$96,25))</f>
        <v>44000</v>
      </c>
      <c r="F365">
        <f>IF(ISBLANK($B365),"",VLOOKUP($B365,ILData!$A$2:$AJ$96,26))</f>
        <v>50250</v>
      </c>
      <c r="G365">
        <f>IF(ISBLANK($B365),"",VLOOKUP($B365,ILData!$A$2:$AJ$96,27))</f>
        <v>56550</v>
      </c>
      <c r="H365">
        <f>IF(ISBLANK($B365),"",VLOOKUP($B365,ILData!$A$2:$AJ$96,28))</f>
        <v>62800</v>
      </c>
      <c r="I365">
        <f>IF(ISBLANK($B365),"",VLOOKUP($B365,ILData!$A$2:$AJ$96,29))</f>
        <v>67850</v>
      </c>
      <c r="J365">
        <f>IF(ISBLANK($B365),"",VLOOKUP($B365,ILData!$A$2:$AJ$96,30))</f>
        <v>72850</v>
      </c>
      <c r="K365">
        <f>IF(ISBLANK($B365),"",VLOOKUP($B365,ILData!$A$2:$AJ$96,31))</f>
        <v>77900</v>
      </c>
      <c r="L365">
        <f>IF(ISBLANK($B365),"",VLOOKUP($B365,ILData!$A$2:$AJ$96,32))</f>
        <v>82900</v>
      </c>
    </row>
    <row r="366" spans="1:12" x14ac:dyDescent="0.3">
      <c r="A366" s="74" t="s">
        <v>733</v>
      </c>
      <c r="B366" t="s">
        <v>39</v>
      </c>
      <c r="C366" s="79">
        <f>INDEX('Ability to Pay'!$C$2:$C$441,MATCH(A366,'Ability to Pay'!$A$2:$A$441,0))</f>
        <v>0.25</v>
      </c>
      <c r="D366" s="77">
        <f>INDEX('Unemployment Rates'!$B$2:$B$96,MATCH(B366,'Unemployment Rates'!$A$2:$A$96,0))</f>
        <v>3.3000000000000002E-2</v>
      </c>
      <c r="E366">
        <f>IF(ISBLANK($B366),"",VLOOKUP($B366,ILData!$A$2:$AJ$96,25))</f>
        <v>53500</v>
      </c>
      <c r="F366">
        <f>IF(ISBLANK($B366),"",VLOOKUP($B366,ILData!$A$2:$AJ$96,26))</f>
        <v>61150</v>
      </c>
      <c r="G366">
        <f>IF(ISBLANK($B366),"",VLOOKUP($B366,ILData!$A$2:$AJ$96,27))</f>
        <v>68800</v>
      </c>
      <c r="H366">
        <f>IF(ISBLANK($B366),"",VLOOKUP($B366,ILData!$A$2:$AJ$96,28))</f>
        <v>76400</v>
      </c>
      <c r="I366">
        <f>IF(ISBLANK($B366),"",VLOOKUP($B366,ILData!$A$2:$AJ$96,29))</f>
        <v>82550</v>
      </c>
      <c r="J366">
        <f>IF(ISBLANK($B366),"",VLOOKUP($B366,ILData!$A$2:$AJ$96,30))</f>
        <v>88650</v>
      </c>
      <c r="K366">
        <f>IF(ISBLANK($B366),"",VLOOKUP($B366,ILData!$A$2:$AJ$96,31))</f>
        <v>94750</v>
      </c>
      <c r="L366">
        <f>IF(ISBLANK($B366),"",VLOOKUP($B366,ILData!$A$2:$AJ$96,32))</f>
        <v>100850</v>
      </c>
    </row>
    <row r="367" spans="1:12" x14ac:dyDescent="0.3">
      <c r="A367" s="74" t="s">
        <v>745</v>
      </c>
      <c r="B367" t="s">
        <v>41</v>
      </c>
      <c r="C367" s="79">
        <f>INDEX('Ability to Pay'!$C$2:$C$441,MATCH(A367,'Ability to Pay'!$A$2:$A$441,0))</f>
        <v>6.9999999999999993E-2</v>
      </c>
      <c r="D367" s="77">
        <f>INDEX('Unemployment Rates'!$B$2:$B$96,MATCH(B367,'Unemployment Rates'!$A$2:$A$96,0))</f>
        <v>4.3999999999999997E-2</v>
      </c>
      <c r="E367">
        <f>IF(ISBLANK($B367),"",VLOOKUP($B367,ILData!$A$2:$AJ$96,25))</f>
        <v>41950</v>
      </c>
      <c r="F367">
        <f>IF(ISBLANK($B367),"",VLOOKUP($B367,ILData!$A$2:$AJ$96,26))</f>
        <v>47950</v>
      </c>
      <c r="G367">
        <f>IF(ISBLANK($B367),"",VLOOKUP($B367,ILData!$A$2:$AJ$96,27))</f>
        <v>53950</v>
      </c>
      <c r="H367">
        <f>IF(ISBLANK($B367),"",VLOOKUP($B367,ILData!$A$2:$AJ$96,28))</f>
        <v>59900</v>
      </c>
      <c r="I367">
        <f>IF(ISBLANK($B367),"",VLOOKUP($B367,ILData!$A$2:$AJ$96,29))</f>
        <v>64700</v>
      </c>
      <c r="J367">
        <f>IF(ISBLANK($B367),"",VLOOKUP($B367,ILData!$A$2:$AJ$96,30))</f>
        <v>69500</v>
      </c>
      <c r="K367">
        <f>IF(ISBLANK($B367),"",VLOOKUP($B367,ILData!$A$2:$AJ$96,31))</f>
        <v>74300</v>
      </c>
      <c r="L367">
        <f>IF(ISBLANK($B367),"",VLOOKUP($B367,ILData!$A$2:$AJ$96,32))</f>
        <v>79100</v>
      </c>
    </row>
    <row r="368" spans="1:12" x14ac:dyDescent="0.3">
      <c r="A368" s="74" t="s">
        <v>663</v>
      </c>
      <c r="B368" t="s">
        <v>28</v>
      </c>
      <c r="C368" s="79">
        <f>INDEX('Ability to Pay'!$C$2:$C$441,MATCH(A368,'Ability to Pay'!$A$2:$A$441,0))</f>
        <v>0.18</v>
      </c>
      <c r="D368" s="77">
        <f>INDEX('Unemployment Rates'!$B$2:$B$96,MATCH(B368,'Unemployment Rates'!$A$2:$A$96,0))</f>
        <v>2.8000000000000001E-2</v>
      </c>
      <c r="E368">
        <f>IF(ISBLANK($B368),"",VLOOKUP($B368,ILData!$A$2:$AJ$96,25))</f>
        <v>64300</v>
      </c>
      <c r="F368">
        <f>IF(ISBLANK($B368),"",VLOOKUP($B368,ILData!$A$2:$AJ$96,26))</f>
        <v>73500</v>
      </c>
      <c r="G368">
        <f>IF(ISBLANK($B368),"",VLOOKUP($B368,ILData!$A$2:$AJ$96,27))</f>
        <v>82700</v>
      </c>
      <c r="H368">
        <f>IF(ISBLANK($B368),"",VLOOKUP($B368,ILData!$A$2:$AJ$96,28))</f>
        <v>91850</v>
      </c>
      <c r="I368">
        <f>IF(ISBLANK($B368),"",VLOOKUP($B368,ILData!$A$2:$AJ$96,29))</f>
        <v>99200</v>
      </c>
      <c r="J368">
        <f>IF(ISBLANK($B368),"",VLOOKUP($B368,ILData!$A$2:$AJ$96,30))</f>
        <v>106550</v>
      </c>
      <c r="K368">
        <f>IF(ISBLANK($B368),"",VLOOKUP($B368,ILData!$A$2:$AJ$96,31))</f>
        <v>113900</v>
      </c>
      <c r="L368">
        <f>IF(ISBLANK($B368),"",VLOOKUP($B368,ILData!$A$2:$AJ$96,32))</f>
        <v>121250</v>
      </c>
    </row>
    <row r="369" spans="1:12" x14ac:dyDescent="0.3">
      <c r="A369" s="74" t="s">
        <v>935</v>
      </c>
      <c r="B369" t="s">
        <v>86</v>
      </c>
      <c r="C369" s="79">
        <f>INDEX('Ability to Pay'!$C$2:$C$441,MATCH(A369,'Ability to Pay'!$A$2:$A$441,0))</f>
        <v>0.18</v>
      </c>
      <c r="D369" s="77">
        <f>INDEX('Unemployment Rates'!$B$2:$B$96,MATCH(B369,'Unemployment Rates'!$A$2:$A$96,0))</f>
        <v>0.03</v>
      </c>
      <c r="E369">
        <f>IF(ISBLANK($B369),"",VLOOKUP($B369,ILData!$A$2:$AJ$96,25))</f>
        <v>46600</v>
      </c>
      <c r="F369">
        <f>IF(ISBLANK($B369),"",VLOOKUP($B369,ILData!$A$2:$AJ$96,26))</f>
        <v>53250</v>
      </c>
      <c r="G369">
        <f>IF(ISBLANK($B369),"",VLOOKUP($B369,ILData!$A$2:$AJ$96,27))</f>
        <v>59900</v>
      </c>
      <c r="H369">
        <f>IF(ISBLANK($B369),"",VLOOKUP($B369,ILData!$A$2:$AJ$96,28))</f>
        <v>66550</v>
      </c>
      <c r="I369">
        <f>IF(ISBLANK($B369),"",VLOOKUP($B369,ILData!$A$2:$AJ$96,29))</f>
        <v>71900</v>
      </c>
      <c r="J369">
        <f>IF(ISBLANK($B369),"",VLOOKUP($B369,ILData!$A$2:$AJ$96,30))</f>
        <v>77200</v>
      </c>
      <c r="K369">
        <f>IF(ISBLANK($B369),"",VLOOKUP($B369,ILData!$A$2:$AJ$96,31))</f>
        <v>82550</v>
      </c>
      <c r="L369">
        <f>IF(ISBLANK($B369),"",VLOOKUP($B369,ILData!$A$2:$AJ$96,32))</f>
        <v>87850</v>
      </c>
    </row>
    <row r="370" spans="1:12" x14ac:dyDescent="0.3">
      <c r="A370" s="74" t="s">
        <v>658</v>
      </c>
      <c r="B370" t="s">
        <v>27</v>
      </c>
      <c r="C370" s="79">
        <f>INDEX('Ability to Pay'!$C$2:$C$441,MATCH(A370,'Ability to Pay'!$A$2:$A$441,0))</f>
        <v>6.9999999999999993E-2</v>
      </c>
      <c r="D370" s="77">
        <f>INDEX('Unemployment Rates'!$B$2:$B$96,MATCH(B370,'Unemployment Rates'!$A$2:$A$96,0))</f>
        <v>0.04</v>
      </c>
      <c r="E370">
        <f>IF(ISBLANK($B370),"",VLOOKUP($B370,ILData!$A$2:$AJ$96,25))</f>
        <v>41950</v>
      </c>
      <c r="F370">
        <f>IF(ISBLANK($B370),"",VLOOKUP($B370,ILData!$A$2:$AJ$96,26))</f>
        <v>47950</v>
      </c>
      <c r="G370">
        <f>IF(ISBLANK($B370),"",VLOOKUP($B370,ILData!$A$2:$AJ$96,27))</f>
        <v>53950</v>
      </c>
      <c r="H370">
        <f>IF(ISBLANK($B370),"",VLOOKUP($B370,ILData!$A$2:$AJ$96,28))</f>
        <v>59900</v>
      </c>
      <c r="I370">
        <f>IF(ISBLANK($B370),"",VLOOKUP($B370,ILData!$A$2:$AJ$96,29))</f>
        <v>64700</v>
      </c>
      <c r="J370">
        <f>IF(ISBLANK($B370),"",VLOOKUP($B370,ILData!$A$2:$AJ$96,30))</f>
        <v>69500</v>
      </c>
      <c r="K370">
        <f>IF(ISBLANK($B370),"",VLOOKUP($B370,ILData!$A$2:$AJ$96,31))</f>
        <v>74300</v>
      </c>
      <c r="L370">
        <f>IF(ISBLANK($B370),"",VLOOKUP($B370,ILData!$A$2:$AJ$96,32))</f>
        <v>79100</v>
      </c>
    </row>
    <row r="371" spans="1:12" x14ac:dyDescent="0.3">
      <c r="A371" s="74" t="s">
        <v>915</v>
      </c>
      <c r="B371" t="s">
        <v>81</v>
      </c>
      <c r="C371" s="79">
        <f>INDEX('Ability to Pay'!$C$2:$C$441,MATCH(A371,'Ability to Pay'!$A$2:$A$441,0))</f>
        <v>0.23000000000000004</v>
      </c>
      <c r="D371" s="77">
        <f>INDEX('Unemployment Rates'!$B$2:$B$96,MATCH(B371,'Unemployment Rates'!$A$2:$A$96,0))</f>
        <v>2.7E-2</v>
      </c>
      <c r="E371">
        <f>IF(ISBLANK($B371),"",VLOOKUP($B371,ILData!$A$2:$AJ$96,25))</f>
        <v>64300</v>
      </c>
      <c r="F371">
        <f>IF(ISBLANK($B371),"",VLOOKUP($B371,ILData!$A$2:$AJ$96,26))</f>
        <v>73500</v>
      </c>
      <c r="G371">
        <f>IF(ISBLANK($B371),"",VLOOKUP($B371,ILData!$A$2:$AJ$96,27))</f>
        <v>82700</v>
      </c>
      <c r="H371">
        <f>IF(ISBLANK($B371),"",VLOOKUP($B371,ILData!$A$2:$AJ$96,28))</f>
        <v>91850</v>
      </c>
      <c r="I371">
        <f>IF(ISBLANK($B371),"",VLOOKUP($B371,ILData!$A$2:$AJ$96,29))</f>
        <v>99200</v>
      </c>
      <c r="J371">
        <f>IF(ISBLANK($B371),"",VLOOKUP($B371,ILData!$A$2:$AJ$96,30))</f>
        <v>106550</v>
      </c>
      <c r="K371">
        <f>IF(ISBLANK($B371),"",VLOOKUP($B371,ILData!$A$2:$AJ$96,31))</f>
        <v>113900</v>
      </c>
      <c r="L371">
        <f>IF(ISBLANK($B371),"",VLOOKUP($B371,ILData!$A$2:$AJ$96,32))</f>
        <v>121250</v>
      </c>
    </row>
    <row r="372" spans="1:12" x14ac:dyDescent="0.3">
      <c r="A372" s="74" t="s">
        <v>737</v>
      </c>
      <c r="B372" t="s">
        <v>40</v>
      </c>
      <c r="C372" s="79">
        <f>INDEX('Ability to Pay'!$C$2:$C$441,MATCH(A372,'Ability to Pay'!$A$2:$A$441,0))</f>
        <v>0.05</v>
      </c>
      <c r="D372" s="77">
        <f>INDEX('Unemployment Rates'!$B$2:$B$96,MATCH(B372,'Unemployment Rates'!$A$2:$A$96,0))</f>
        <v>4.3999999999999997E-2</v>
      </c>
      <c r="E372">
        <f>IF(ISBLANK($B372),"",VLOOKUP($B372,ILData!$A$2:$AJ$96,25))</f>
        <v>41950</v>
      </c>
      <c r="F372">
        <f>IF(ISBLANK($B372),"",VLOOKUP($B372,ILData!$A$2:$AJ$96,26))</f>
        <v>47950</v>
      </c>
      <c r="G372">
        <f>IF(ISBLANK($B372),"",VLOOKUP($B372,ILData!$A$2:$AJ$96,27))</f>
        <v>53950</v>
      </c>
      <c r="H372">
        <f>IF(ISBLANK($B372),"",VLOOKUP($B372,ILData!$A$2:$AJ$96,28))</f>
        <v>59900</v>
      </c>
      <c r="I372">
        <f>IF(ISBLANK($B372),"",VLOOKUP($B372,ILData!$A$2:$AJ$96,29))</f>
        <v>64700</v>
      </c>
      <c r="J372">
        <f>IF(ISBLANK($B372),"",VLOOKUP($B372,ILData!$A$2:$AJ$96,30))</f>
        <v>69500</v>
      </c>
      <c r="K372">
        <f>IF(ISBLANK($B372),"",VLOOKUP($B372,ILData!$A$2:$AJ$96,31))</f>
        <v>74300</v>
      </c>
      <c r="L372">
        <f>IF(ISBLANK($B372),"",VLOOKUP($B372,ILData!$A$2:$AJ$96,32))</f>
        <v>79100</v>
      </c>
    </row>
    <row r="373" spans="1:12" x14ac:dyDescent="0.3">
      <c r="A373" s="74" t="s">
        <v>734</v>
      </c>
      <c r="B373" t="s">
        <v>39</v>
      </c>
      <c r="C373" s="79">
        <f>INDEX('Ability to Pay'!$C$2:$C$441,MATCH(A373,'Ability to Pay'!$A$2:$A$441,0))</f>
        <v>0.21000000000000002</v>
      </c>
      <c r="D373" s="77">
        <f>INDEX('Unemployment Rates'!$B$2:$B$96,MATCH(B373,'Unemployment Rates'!$A$2:$A$96,0))</f>
        <v>3.3000000000000002E-2</v>
      </c>
      <c r="E373">
        <f>IF(ISBLANK($B373),"",VLOOKUP($B373,ILData!$A$2:$AJ$96,25))</f>
        <v>53500</v>
      </c>
      <c r="F373">
        <f>IF(ISBLANK($B373),"",VLOOKUP($B373,ILData!$A$2:$AJ$96,26))</f>
        <v>61150</v>
      </c>
      <c r="G373">
        <f>IF(ISBLANK($B373),"",VLOOKUP($B373,ILData!$A$2:$AJ$96,27))</f>
        <v>68800</v>
      </c>
      <c r="H373">
        <f>IF(ISBLANK($B373),"",VLOOKUP($B373,ILData!$A$2:$AJ$96,28))</f>
        <v>76400</v>
      </c>
      <c r="I373">
        <f>IF(ISBLANK($B373),"",VLOOKUP($B373,ILData!$A$2:$AJ$96,29))</f>
        <v>82550</v>
      </c>
      <c r="J373">
        <f>IF(ISBLANK($B373),"",VLOOKUP($B373,ILData!$A$2:$AJ$96,30))</f>
        <v>88650</v>
      </c>
      <c r="K373">
        <f>IF(ISBLANK($B373),"",VLOOKUP($B373,ILData!$A$2:$AJ$96,31))</f>
        <v>94750</v>
      </c>
      <c r="L373">
        <f>IF(ISBLANK($B373),"",VLOOKUP($B373,ILData!$A$2:$AJ$96,32))</f>
        <v>100850</v>
      </c>
    </row>
    <row r="374" spans="1:12" x14ac:dyDescent="0.3">
      <c r="A374" s="74" t="s">
        <v>678</v>
      </c>
      <c r="B374" t="s">
        <v>30</v>
      </c>
      <c r="C374" s="79">
        <f>INDEX('Ability to Pay'!$C$2:$C$441,MATCH(A374,'Ability to Pay'!$A$2:$A$441,0))</f>
        <v>0.06</v>
      </c>
      <c r="D374" s="77">
        <f>INDEX('Unemployment Rates'!$B$2:$B$96,MATCH(B374,'Unemployment Rates'!$A$2:$A$96,0))</f>
        <v>3.5999999999999997E-2</v>
      </c>
      <c r="E374">
        <f>IF(ISBLANK($B374),"",VLOOKUP($B374,ILData!$A$2:$AJ$96,25))</f>
        <v>51050</v>
      </c>
      <c r="F374">
        <f>IF(ISBLANK($B374),"",VLOOKUP($B374,ILData!$A$2:$AJ$96,26))</f>
        <v>58350</v>
      </c>
      <c r="G374">
        <f>IF(ISBLANK($B374),"",VLOOKUP($B374,ILData!$A$2:$AJ$96,27))</f>
        <v>65650</v>
      </c>
      <c r="H374">
        <f>IF(ISBLANK($B374),"",VLOOKUP($B374,ILData!$A$2:$AJ$96,28))</f>
        <v>72900</v>
      </c>
      <c r="I374">
        <f>IF(ISBLANK($B374),"",VLOOKUP($B374,ILData!$A$2:$AJ$96,29))</f>
        <v>78750</v>
      </c>
      <c r="J374">
        <f>IF(ISBLANK($B374),"",VLOOKUP($B374,ILData!$A$2:$AJ$96,30))</f>
        <v>84600</v>
      </c>
      <c r="K374">
        <f>IF(ISBLANK($B374),"",VLOOKUP($B374,ILData!$A$2:$AJ$96,31))</f>
        <v>90400</v>
      </c>
      <c r="L374">
        <f>IF(ISBLANK($B374),"",VLOOKUP($B374,ILData!$A$2:$AJ$96,32))</f>
        <v>96250</v>
      </c>
    </row>
    <row r="375" spans="1:12" x14ac:dyDescent="0.3">
      <c r="A375" s="74" t="s">
        <v>938</v>
      </c>
      <c r="B375" t="s">
        <v>86</v>
      </c>
      <c r="C375" s="79">
        <f>INDEX('Ability to Pay'!$C$2:$C$441,MATCH(A375,'Ability to Pay'!$A$2:$A$441,0))</f>
        <v>0.14000000000000001</v>
      </c>
      <c r="D375" s="77">
        <f>INDEX('Unemployment Rates'!$B$2:$B$96,MATCH(B375,'Unemployment Rates'!$A$2:$A$96,0))</f>
        <v>0.03</v>
      </c>
      <c r="E375">
        <f>IF(ISBLANK($B375),"",VLOOKUP($B375,ILData!$A$2:$AJ$96,25))</f>
        <v>46600</v>
      </c>
      <c r="F375">
        <f>IF(ISBLANK($B375),"",VLOOKUP($B375,ILData!$A$2:$AJ$96,26))</f>
        <v>53250</v>
      </c>
      <c r="G375">
        <f>IF(ISBLANK($B375),"",VLOOKUP($B375,ILData!$A$2:$AJ$96,27))</f>
        <v>59900</v>
      </c>
      <c r="H375">
        <f>IF(ISBLANK($B375),"",VLOOKUP($B375,ILData!$A$2:$AJ$96,28))</f>
        <v>66550</v>
      </c>
      <c r="I375">
        <f>IF(ISBLANK($B375),"",VLOOKUP($B375,ILData!$A$2:$AJ$96,29))</f>
        <v>71900</v>
      </c>
      <c r="J375">
        <f>IF(ISBLANK($B375),"",VLOOKUP($B375,ILData!$A$2:$AJ$96,30))</f>
        <v>77200</v>
      </c>
      <c r="K375">
        <f>IF(ISBLANK($B375),"",VLOOKUP($B375,ILData!$A$2:$AJ$96,31))</f>
        <v>82550</v>
      </c>
      <c r="L375">
        <f>IF(ISBLANK($B375),"",VLOOKUP($B375,ILData!$A$2:$AJ$96,32))</f>
        <v>87850</v>
      </c>
    </row>
    <row r="376" spans="1:12" x14ac:dyDescent="0.3">
      <c r="A376" s="74" t="s">
        <v>873</v>
      </c>
      <c r="B376" t="s">
        <v>72</v>
      </c>
      <c r="C376" s="79">
        <f>INDEX('Ability to Pay'!$C$2:$C$441,MATCH(A376,'Ability to Pay'!$A$2:$A$441,0))</f>
        <v>0.08</v>
      </c>
      <c r="D376" s="77">
        <f>INDEX('Unemployment Rates'!$B$2:$B$96,MATCH(B376,'Unemployment Rates'!$A$2:$A$96,0))</f>
        <v>3.7999999999999999E-2</v>
      </c>
      <c r="E376">
        <f>IF(ISBLANK($B376),"",VLOOKUP($B376,ILData!$A$2:$AJ$96,25))</f>
        <v>42350</v>
      </c>
      <c r="F376">
        <f>IF(ISBLANK($B376),"",VLOOKUP($B376,ILData!$A$2:$AJ$96,26))</f>
        <v>48400</v>
      </c>
      <c r="G376">
        <f>IF(ISBLANK($B376),"",VLOOKUP($B376,ILData!$A$2:$AJ$96,27))</f>
        <v>54450</v>
      </c>
      <c r="H376">
        <f>IF(ISBLANK($B376),"",VLOOKUP($B376,ILData!$A$2:$AJ$96,28))</f>
        <v>60500</v>
      </c>
      <c r="I376">
        <f>IF(ISBLANK($B376),"",VLOOKUP($B376,ILData!$A$2:$AJ$96,29))</f>
        <v>65350</v>
      </c>
      <c r="J376">
        <f>IF(ISBLANK($B376),"",VLOOKUP($B376,ILData!$A$2:$AJ$96,30))</f>
        <v>70200</v>
      </c>
      <c r="K376">
        <f>IF(ISBLANK($B376),"",VLOOKUP($B376,ILData!$A$2:$AJ$96,31))</f>
        <v>75050</v>
      </c>
      <c r="L376">
        <f>IF(ISBLANK($B376),"",VLOOKUP($B376,ILData!$A$2:$AJ$96,32))</f>
        <v>79900</v>
      </c>
    </row>
    <row r="377" spans="1:12" x14ac:dyDescent="0.3">
      <c r="A377" s="74" t="s">
        <v>826</v>
      </c>
      <c r="B377" t="s">
        <v>64</v>
      </c>
      <c r="C377" s="79">
        <f>INDEX('Ability to Pay'!$C$2:$C$441,MATCH(A377,'Ability to Pay'!$A$2:$A$441,0))</f>
        <v>0.13</v>
      </c>
      <c r="D377" s="77">
        <f>INDEX('Unemployment Rates'!$B$2:$B$96,MATCH(B377,'Unemployment Rates'!$A$2:$A$96,0))</f>
        <v>3.5000000000000003E-2</v>
      </c>
      <c r="E377">
        <f>IF(ISBLANK($B377),"",VLOOKUP($B377,ILData!$A$2:$AJ$96,25))</f>
        <v>53500</v>
      </c>
      <c r="F377">
        <f>IF(ISBLANK($B377),"",VLOOKUP($B377,ILData!$A$2:$AJ$96,26))</f>
        <v>61150</v>
      </c>
      <c r="G377">
        <f>IF(ISBLANK($B377),"",VLOOKUP($B377,ILData!$A$2:$AJ$96,27))</f>
        <v>68800</v>
      </c>
      <c r="H377">
        <f>IF(ISBLANK($B377),"",VLOOKUP($B377,ILData!$A$2:$AJ$96,28))</f>
        <v>76400</v>
      </c>
      <c r="I377">
        <f>IF(ISBLANK($B377),"",VLOOKUP($B377,ILData!$A$2:$AJ$96,29))</f>
        <v>82550</v>
      </c>
      <c r="J377">
        <f>IF(ISBLANK($B377),"",VLOOKUP($B377,ILData!$A$2:$AJ$96,30))</f>
        <v>88650</v>
      </c>
      <c r="K377">
        <f>IF(ISBLANK($B377),"",VLOOKUP($B377,ILData!$A$2:$AJ$96,31))</f>
        <v>94750</v>
      </c>
      <c r="L377">
        <f>IF(ISBLANK($B377),"",VLOOKUP($B377,ILData!$A$2:$AJ$96,32))</f>
        <v>100850</v>
      </c>
    </row>
    <row r="378" spans="1:12" x14ac:dyDescent="0.3">
      <c r="A378" s="74" t="s">
        <v>993</v>
      </c>
      <c r="B378" t="s">
        <v>99</v>
      </c>
      <c r="C378" s="79">
        <f>INDEX('Ability to Pay'!$C$2:$C$441,MATCH(A378,'Ability to Pay'!$A$2:$A$441,0))</f>
        <v>0.15000000000000002</v>
      </c>
      <c r="D378" s="77">
        <f>INDEX('Unemployment Rates'!$B$2:$B$96,MATCH(B378,'Unemployment Rates'!$A$2:$A$96,0))</f>
        <v>3.6999999999999998E-2</v>
      </c>
      <c r="E378">
        <f>IF(ISBLANK($B378),"",VLOOKUP($B378,ILData!$A$2:$AJ$96,25))</f>
        <v>41950</v>
      </c>
      <c r="F378">
        <f>IF(ISBLANK($B378),"",VLOOKUP($B378,ILData!$A$2:$AJ$96,26))</f>
        <v>47950</v>
      </c>
      <c r="G378">
        <f>IF(ISBLANK($B378),"",VLOOKUP($B378,ILData!$A$2:$AJ$96,27))</f>
        <v>53950</v>
      </c>
      <c r="H378">
        <f>IF(ISBLANK($B378),"",VLOOKUP($B378,ILData!$A$2:$AJ$96,28))</f>
        <v>59900</v>
      </c>
      <c r="I378">
        <f>IF(ISBLANK($B378),"",VLOOKUP($B378,ILData!$A$2:$AJ$96,29))</f>
        <v>64700</v>
      </c>
      <c r="J378">
        <f>IF(ISBLANK($B378),"",VLOOKUP($B378,ILData!$A$2:$AJ$96,30))</f>
        <v>69500</v>
      </c>
      <c r="K378">
        <f>IF(ISBLANK($B378),"",VLOOKUP($B378,ILData!$A$2:$AJ$96,31))</f>
        <v>74300</v>
      </c>
      <c r="L378">
        <f>IF(ISBLANK($B378),"",VLOOKUP($B378,ILData!$A$2:$AJ$96,32))</f>
        <v>79100</v>
      </c>
    </row>
    <row r="379" spans="1:12" x14ac:dyDescent="0.3">
      <c r="A379" s="74" t="s">
        <v>972</v>
      </c>
      <c r="B379" t="s">
        <v>94</v>
      </c>
      <c r="C379" s="79">
        <f>INDEX('Ability to Pay'!$C$2:$C$441,MATCH(A379,'Ability to Pay'!$A$2:$A$441,0))</f>
        <v>0.08</v>
      </c>
      <c r="D379" s="77">
        <f>INDEX('Unemployment Rates'!$B$2:$B$96,MATCH(B379,'Unemployment Rates'!$A$2:$A$96,0))</f>
        <v>4.1000000000000002E-2</v>
      </c>
      <c r="E379">
        <f>IF(ISBLANK($B379),"",VLOOKUP($B379,ILData!$A$2:$AJ$96,25))</f>
        <v>41950</v>
      </c>
      <c r="F379">
        <f>IF(ISBLANK($B379),"",VLOOKUP($B379,ILData!$A$2:$AJ$96,26))</f>
        <v>47950</v>
      </c>
      <c r="G379">
        <f>IF(ISBLANK($B379),"",VLOOKUP($B379,ILData!$A$2:$AJ$96,27))</f>
        <v>53950</v>
      </c>
      <c r="H379">
        <f>IF(ISBLANK($B379),"",VLOOKUP($B379,ILData!$A$2:$AJ$96,28))</f>
        <v>59900</v>
      </c>
      <c r="I379">
        <f>IF(ISBLANK($B379),"",VLOOKUP($B379,ILData!$A$2:$AJ$96,29))</f>
        <v>64700</v>
      </c>
      <c r="J379">
        <f>IF(ISBLANK($B379),"",VLOOKUP($B379,ILData!$A$2:$AJ$96,30))</f>
        <v>69500</v>
      </c>
      <c r="K379">
        <f>IF(ISBLANK($B379),"",VLOOKUP($B379,ILData!$A$2:$AJ$96,31))</f>
        <v>74300</v>
      </c>
      <c r="L379">
        <f>IF(ISBLANK($B379),"",VLOOKUP($B379,ILData!$A$2:$AJ$96,32))</f>
        <v>79100</v>
      </c>
    </row>
    <row r="380" spans="1:12" x14ac:dyDescent="0.3">
      <c r="A380" s="74" t="s">
        <v>896</v>
      </c>
      <c r="B380" t="s">
        <v>78</v>
      </c>
      <c r="C380" s="79">
        <f>INDEX('Ability to Pay'!$C$2:$C$441,MATCH(A380,'Ability to Pay'!$A$2:$A$441,0))</f>
        <v>0.08</v>
      </c>
      <c r="D380" s="77">
        <f>INDEX('Unemployment Rates'!$B$2:$B$96,MATCH(B380,'Unemployment Rates'!$A$2:$A$96,0))</f>
        <v>4.2999999999999997E-2</v>
      </c>
      <c r="E380">
        <f>IF(ISBLANK($B380),"",VLOOKUP($B380,ILData!$A$2:$AJ$96,25))</f>
        <v>41950</v>
      </c>
      <c r="F380">
        <f>IF(ISBLANK($B380),"",VLOOKUP($B380,ILData!$A$2:$AJ$96,26))</f>
        <v>47950</v>
      </c>
      <c r="G380">
        <f>IF(ISBLANK($B380),"",VLOOKUP($B380,ILData!$A$2:$AJ$96,27))</f>
        <v>53950</v>
      </c>
      <c r="H380">
        <f>IF(ISBLANK($B380),"",VLOOKUP($B380,ILData!$A$2:$AJ$96,28))</f>
        <v>59900</v>
      </c>
      <c r="I380">
        <f>IF(ISBLANK($B380),"",VLOOKUP($B380,ILData!$A$2:$AJ$96,29))</f>
        <v>64700</v>
      </c>
      <c r="J380">
        <f>IF(ISBLANK($B380),"",VLOOKUP($B380,ILData!$A$2:$AJ$96,30))</f>
        <v>69500</v>
      </c>
      <c r="K380">
        <f>IF(ISBLANK($B380),"",VLOOKUP($B380,ILData!$A$2:$AJ$96,31))</f>
        <v>74300</v>
      </c>
      <c r="L380">
        <f>IF(ISBLANK($B380),"",VLOOKUP($B380,ILData!$A$2:$AJ$96,32))</f>
        <v>79100</v>
      </c>
    </row>
    <row r="381" spans="1:12" x14ac:dyDescent="0.3">
      <c r="A381" s="74" t="s">
        <v>835</v>
      </c>
      <c r="B381" t="s">
        <v>66</v>
      </c>
      <c r="C381" s="79">
        <f>INDEX('Ability to Pay'!$C$2:$C$441,MATCH(A381,'Ability to Pay'!$A$2:$A$441,0))</f>
        <v>0.25</v>
      </c>
      <c r="D381" s="77">
        <f>INDEX('Unemployment Rates'!$B$2:$B$96,MATCH(B381,'Unemployment Rates'!$A$2:$A$96,0))</f>
        <v>0.03</v>
      </c>
      <c r="E381">
        <f>IF(ISBLANK($B381),"",VLOOKUP($B381,ILData!$A$2:$AJ$96,25))</f>
        <v>52750</v>
      </c>
      <c r="F381">
        <f>IF(ISBLANK($B381),"",VLOOKUP($B381,ILData!$A$2:$AJ$96,26))</f>
        <v>60300</v>
      </c>
      <c r="G381">
        <f>IF(ISBLANK($B381),"",VLOOKUP($B381,ILData!$A$2:$AJ$96,27))</f>
        <v>67850</v>
      </c>
      <c r="H381">
        <f>IF(ISBLANK($B381),"",VLOOKUP($B381,ILData!$A$2:$AJ$96,28))</f>
        <v>75350</v>
      </c>
      <c r="I381">
        <f>IF(ISBLANK($B381),"",VLOOKUP($B381,ILData!$A$2:$AJ$96,29))</f>
        <v>81400</v>
      </c>
      <c r="J381">
        <f>IF(ISBLANK($B381),"",VLOOKUP($B381,ILData!$A$2:$AJ$96,30))</f>
        <v>87450</v>
      </c>
      <c r="K381">
        <f>IF(ISBLANK($B381),"",VLOOKUP($B381,ILData!$A$2:$AJ$96,31))</f>
        <v>93450</v>
      </c>
      <c r="L381">
        <f>IF(ISBLANK($B381),"",VLOOKUP($B381,ILData!$A$2:$AJ$96,32))</f>
        <v>99500</v>
      </c>
    </row>
    <row r="382" spans="1:12" x14ac:dyDescent="0.3">
      <c r="A382" s="74" t="s">
        <v>909</v>
      </c>
      <c r="B382" t="s">
        <v>80</v>
      </c>
      <c r="C382" s="79">
        <f>INDEX('Ability to Pay'!$C$2:$C$441,MATCH(A382,'Ability to Pay'!$A$2:$A$441,0))</f>
        <v>0.18</v>
      </c>
      <c r="D382" s="77">
        <f>INDEX('Unemployment Rates'!$B$2:$B$96,MATCH(B382,'Unemployment Rates'!$A$2:$A$96,0))</f>
        <v>2.8000000000000001E-2</v>
      </c>
      <c r="E382">
        <f>IF(ISBLANK($B382),"",VLOOKUP($B382,ILData!$A$2:$AJ$96,25))</f>
        <v>64300</v>
      </c>
      <c r="F382">
        <f>IF(ISBLANK($B382),"",VLOOKUP($B382,ILData!$A$2:$AJ$96,26))</f>
        <v>73500</v>
      </c>
      <c r="G382">
        <f>IF(ISBLANK($B382),"",VLOOKUP($B382,ILData!$A$2:$AJ$96,27))</f>
        <v>82700</v>
      </c>
      <c r="H382">
        <f>IF(ISBLANK($B382),"",VLOOKUP($B382,ILData!$A$2:$AJ$96,28))</f>
        <v>91850</v>
      </c>
      <c r="I382">
        <f>IF(ISBLANK($B382),"",VLOOKUP($B382,ILData!$A$2:$AJ$96,29))</f>
        <v>99200</v>
      </c>
      <c r="J382">
        <f>IF(ISBLANK($B382),"",VLOOKUP($B382,ILData!$A$2:$AJ$96,30))</f>
        <v>106550</v>
      </c>
      <c r="K382">
        <f>IF(ISBLANK($B382),"",VLOOKUP($B382,ILData!$A$2:$AJ$96,31))</f>
        <v>113900</v>
      </c>
      <c r="L382">
        <f>IF(ISBLANK($B382),"",VLOOKUP($B382,ILData!$A$2:$AJ$96,32))</f>
        <v>121250</v>
      </c>
    </row>
    <row r="383" spans="1:12" x14ac:dyDescent="0.3">
      <c r="A383" s="74" t="s">
        <v>760</v>
      </c>
      <c r="B383" t="s">
        <v>44</v>
      </c>
      <c r="C383" s="79">
        <f>INDEX('Ability to Pay'!$C$2:$C$441,MATCH(A383,'Ability to Pay'!$A$2:$A$441,0))</f>
        <v>0.14000000000000001</v>
      </c>
      <c r="D383" s="77">
        <f>INDEX('Unemployment Rates'!$B$2:$B$96,MATCH(B383,'Unemployment Rates'!$A$2:$A$96,0))</f>
        <v>3.9E-2</v>
      </c>
      <c r="E383">
        <f>IF(ISBLANK($B383),"",VLOOKUP($B383,ILData!$A$2:$AJ$96,25))</f>
        <v>41950</v>
      </c>
      <c r="F383">
        <f>IF(ISBLANK($B383),"",VLOOKUP($B383,ILData!$A$2:$AJ$96,26))</f>
        <v>47950</v>
      </c>
      <c r="G383">
        <f>IF(ISBLANK($B383),"",VLOOKUP($B383,ILData!$A$2:$AJ$96,27))</f>
        <v>53950</v>
      </c>
      <c r="H383">
        <f>IF(ISBLANK($B383),"",VLOOKUP($B383,ILData!$A$2:$AJ$96,28))</f>
        <v>59900</v>
      </c>
      <c r="I383">
        <f>IF(ISBLANK($B383),"",VLOOKUP($B383,ILData!$A$2:$AJ$96,29))</f>
        <v>64700</v>
      </c>
      <c r="J383">
        <f>IF(ISBLANK($B383),"",VLOOKUP($B383,ILData!$A$2:$AJ$96,30))</f>
        <v>69500</v>
      </c>
      <c r="K383">
        <f>IF(ISBLANK($B383),"",VLOOKUP($B383,ILData!$A$2:$AJ$96,31))</f>
        <v>74300</v>
      </c>
      <c r="L383">
        <f>IF(ISBLANK($B383),"",VLOOKUP($B383,ILData!$A$2:$AJ$96,32))</f>
        <v>79100</v>
      </c>
    </row>
    <row r="384" spans="1:12" x14ac:dyDescent="0.3">
      <c r="A384" s="74" t="s">
        <v>852</v>
      </c>
      <c r="B384" t="s">
        <v>61</v>
      </c>
      <c r="C384" s="79">
        <f>INDEX('Ability to Pay'!$C$2:$C$441,MATCH(A384,'Ability to Pay'!$A$2:$A$441,0))</f>
        <v>0.11</v>
      </c>
      <c r="D384" s="77">
        <f>INDEX('Unemployment Rates'!$B$2:$B$96,MATCH(B384,'Unemployment Rates'!$A$2:$A$96,0))</f>
        <v>3.4000000000000002E-2</v>
      </c>
      <c r="E384">
        <f>IF(ISBLANK($B384),"",VLOOKUP($B384,ILData!$A$2:$AJ$96,25))</f>
        <v>41950</v>
      </c>
      <c r="F384">
        <f>IF(ISBLANK($B384),"",VLOOKUP($B384,ILData!$A$2:$AJ$96,26))</f>
        <v>47950</v>
      </c>
      <c r="G384">
        <f>IF(ISBLANK($B384),"",VLOOKUP($B384,ILData!$A$2:$AJ$96,27))</f>
        <v>53950</v>
      </c>
      <c r="H384">
        <f>IF(ISBLANK($B384),"",VLOOKUP($B384,ILData!$A$2:$AJ$96,28))</f>
        <v>59900</v>
      </c>
      <c r="I384">
        <f>IF(ISBLANK($B384),"",VLOOKUP($B384,ILData!$A$2:$AJ$96,29))</f>
        <v>64700</v>
      </c>
      <c r="J384">
        <f>IF(ISBLANK($B384),"",VLOOKUP($B384,ILData!$A$2:$AJ$96,30))</f>
        <v>69500</v>
      </c>
      <c r="K384">
        <f>IF(ISBLANK($B384),"",VLOOKUP($B384,ILData!$A$2:$AJ$96,31))</f>
        <v>74300</v>
      </c>
      <c r="L384">
        <f>IF(ISBLANK($B384),"",VLOOKUP($B384,ILData!$A$2:$AJ$96,32))</f>
        <v>79100</v>
      </c>
    </row>
    <row r="385" spans="1:12" x14ac:dyDescent="0.3">
      <c r="A385" s="74" t="s">
        <v>939</v>
      </c>
      <c r="B385" t="s">
        <v>87</v>
      </c>
      <c r="C385" s="79">
        <f>INDEX('Ability to Pay'!$C$2:$C$441,MATCH(A385,'Ability to Pay'!$A$2:$A$441,0))</f>
        <v>0.18</v>
      </c>
      <c r="D385" s="77">
        <f>INDEX('Unemployment Rates'!$B$2:$B$96,MATCH(B385,'Unemployment Rates'!$A$2:$A$96,0))</f>
        <v>3.6999999999999998E-2</v>
      </c>
      <c r="E385">
        <f>IF(ISBLANK($B385),"",VLOOKUP($B385,ILData!$A$2:$AJ$96,25))</f>
        <v>46000</v>
      </c>
      <c r="F385">
        <f>IF(ISBLANK($B385),"",VLOOKUP($B385,ILData!$A$2:$AJ$96,26))</f>
        <v>52600</v>
      </c>
      <c r="G385">
        <f>IF(ISBLANK($B385),"",VLOOKUP($B385,ILData!$A$2:$AJ$96,27))</f>
        <v>59150</v>
      </c>
      <c r="H385">
        <f>IF(ISBLANK($B385),"",VLOOKUP($B385,ILData!$A$2:$AJ$96,28))</f>
        <v>65700</v>
      </c>
      <c r="I385">
        <f>IF(ISBLANK($B385),"",VLOOKUP($B385,ILData!$A$2:$AJ$96,29))</f>
        <v>71000</v>
      </c>
      <c r="J385">
        <f>IF(ISBLANK($B385),"",VLOOKUP($B385,ILData!$A$2:$AJ$96,30))</f>
        <v>76250</v>
      </c>
      <c r="K385">
        <f>IF(ISBLANK($B385),"",VLOOKUP($B385,ILData!$A$2:$AJ$96,31))</f>
        <v>81500</v>
      </c>
      <c r="L385">
        <f>IF(ISBLANK($B385),"",VLOOKUP($B385,ILData!$A$2:$AJ$96,32))</f>
        <v>86750</v>
      </c>
    </row>
    <row r="386" spans="1:12" x14ac:dyDescent="0.3">
      <c r="A386" s="74" t="s">
        <v>942</v>
      </c>
      <c r="B386" t="s">
        <v>88</v>
      </c>
      <c r="C386" s="79">
        <f>INDEX('Ability to Pay'!$C$2:$C$441,MATCH(A386,'Ability to Pay'!$A$2:$A$441,0))</f>
        <v>0.15999999999999998</v>
      </c>
      <c r="D386" s="77">
        <f>INDEX('Unemployment Rates'!$B$2:$B$96,MATCH(B386,'Unemployment Rates'!$A$2:$A$96,0))</f>
        <v>3.5000000000000003E-2</v>
      </c>
      <c r="E386">
        <f>IF(ISBLANK($B386),"",VLOOKUP($B386,ILData!$A$2:$AJ$96,25))</f>
        <v>42950</v>
      </c>
      <c r="F386">
        <f>IF(ISBLANK($B386),"",VLOOKUP($B386,ILData!$A$2:$AJ$96,26))</f>
        <v>49100</v>
      </c>
      <c r="G386">
        <f>IF(ISBLANK($B386),"",VLOOKUP($B386,ILData!$A$2:$AJ$96,27))</f>
        <v>55250</v>
      </c>
      <c r="H386">
        <f>IF(ISBLANK($B386),"",VLOOKUP($B386,ILData!$A$2:$AJ$96,28))</f>
        <v>61350</v>
      </c>
      <c r="I386">
        <f>IF(ISBLANK($B386),"",VLOOKUP($B386,ILData!$A$2:$AJ$96,29))</f>
        <v>66300</v>
      </c>
      <c r="J386">
        <f>IF(ISBLANK($B386),"",VLOOKUP($B386,ILData!$A$2:$AJ$96,30))</f>
        <v>71200</v>
      </c>
      <c r="K386">
        <f>IF(ISBLANK($B386),"",VLOOKUP($B386,ILData!$A$2:$AJ$96,31))</f>
        <v>76100</v>
      </c>
      <c r="L386">
        <f>IF(ISBLANK($B386),"",VLOOKUP($B386,ILData!$A$2:$AJ$96,32))</f>
        <v>81000</v>
      </c>
    </row>
    <row r="387" spans="1:12" x14ac:dyDescent="0.3">
      <c r="A387" s="74" t="s">
        <v>946</v>
      </c>
      <c r="B387" t="s">
        <v>89</v>
      </c>
      <c r="C387" s="79">
        <f>INDEX('Ability to Pay'!$C$2:$C$441,MATCH(A387,'Ability to Pay'!$A$2:$A$441,0))</f>
        <v>0.24</v>
      </c>
      <c r="D387" s="77">
        <f>INDEX('Unemployment Rates'!$B$2:$B$96,MATCH(B387,'Unemployment Rates'!$A$2:$A$96,0))</f>
        <v>2.7E-2</v>
      </c>
      <c r="E387">
        <f>IF(ISBLANK($B387),"",VLOOKUP($B387,ILData!$A$2:$AJ$96,25))</f>
        <v>64300</v>
      </c>
      <c r="F387">
        <f>IF(ISBLANK($B387),"",VLOOKUP($B387,ILData!$A$2:$AJ$96,26))</f>
        <v>73500</v>
      </c>
      <c r="G387">
        <f>IF(ISBLANK($B387),"",VLOOKUP($B387,ILData!$A$2:$AJ$96,27))</f>
        <v>82700</v>
      </c>
      <c r="H387">
        <f>IF(ISBLANK($B387),"",VLOOKUP($B387,ILData!$A$2:$AJ$96,28))</f>
        <v>91850</v>
      </c>
      <c r="I387">
        <f>IF(ISBLANK($B387),"",VLOOKUP($B387,ILData!$A$2:$AJ$96,29))</f>
        <v>99200</v>
      </c>
      <c r="J387">
        <f>IF(ISBLANK($B387),"",VLOOKUP($B387,ILData!$A$2:$AJ$96,30))</f>
        <v>106550</v>
      </c>
      <c r="K387">
        <f>IF(ISBLANK($B387),"",VLOOKUP($B387,ILData!$A$2:$AJ$96,31))</f>
        <v>113900</v>
      </c>
      <c r="L387">
        <f>IF(ISBLANK($B387),"",VLOOKUP($B387,ILData!$A$2:$AJ$96,32))</f>
        <v>121250</v>
      </c>
    </row>
    <row r="388" spans="1:12" x14ac:dyDescent="0.3">
      <c r="A388" s="74" t="s">
        <v>866</v>
      </c>
      <c r="B388" t="s">
        <v>71</v>
      </c>
      <c r="C388" s="79">
        <f>INDEX('Ability to Pay'!$C$2:$C$441,MATCH(A388,'Ability to Pay'!$A$2:$A$441,0))</f>
        <v>0.12000000000000001</v>
      </c>
      <c r="D388" s="77">
        <f>INDEX('Unemployment Rates'!$B$2:$B$96,MATCH(B388,'Unemployment Rates'!$A$2:$A$96,0))</f>
        <v>0.04</v>
      </c>
      <c r="E388">
        <f>IF(ISBLANK($B388),"",VLOOKUP($B388,ILData!$A$2:$AJ$96,25))</f>
        <v>43150</v>
      </c>
      <c r="F388">
        <f>IF(ISBLANK($B388),"",VLOOKUP($B388,ILData!$A$2:$AJ$96,26))</f>
        <v>49300</v>
      </c>
      <c r="G388">
        <f>IF(ISBLANK($B388),"",VLOOKUP($B388,ILData!$A$2:$AJ$96,27))</f>
        <v>55450</v>
      </c>
      <c r="H388">
        <f>IF(ISBLANK($B388),"",VLOOKUP($B388,ILData!$A$2:$AJ$96,28))</f>
        <v>61600</v>
      </c>
      <c r="I388">
        <f>IF(ISBLANK($B388),"",VLOOKUP($B388,ILData!$A$2:$AJ$96,29))</f>
        <v>66550</v>
      </c>
      <c r="J388">
        <f>IF(ISBLANK($B388),"",VLOOKUP($B388,ILData!$A$2:$AJ$96,30))</f>
        <v>71500</v>
      </c>
      <c r="K388">
        <f>IF(ISBLANK($B388),"",VLOOKUP($B388,ILData!$A$2:$AJ$96,31))</f>
        <v>76400</v>
      </c>
      <c r="L388">
        <f>IF(ISBLANK($B388),"",VLOOKUP($B388,ILData!$A$2:$AJ$96,32))</f>
        <v>81350</v>
      </c>
    </row>
    <row r="389" spans="1:12" x14ac:dyDescent="0.3">
      <c r="A389" s="74" t="s">
        <v>757</v>
      </c>
      <c r="B389" t="s">
        <v>43</v>
      </c>
      <c r="C389" s="79">
        <f>INDEX('Ability to Pay'!$C$2:$C$441,MATCH(A389,'Ability to Pay'!$A$2:$A$441,0))</f>
        <v>0.14000000000000001</v>
      </c>
      <c r="D389" s="77">
        <f>INDEX('Unemployment Rates'!$B$2:$B$96,MATCH(B389,'Unemployment Rates'!$A$2:$A$96,0))</f>
        <v>0.04</v>
      </c>
      <c r="E389">
        <f>IF(ISBLANK($B389),"",VLOOKUP($B389,ILData!$A$2:$AJ$96,25))</f>
        <v>42950</v>
      </c>
      <c r="F389">
        <f>IF(ISBLANK($B389),"",VLOOKUP($B389,ILData!$A$2:$AJ$96,26))</f>
        <v>49100</v>
      </c>
      <c r="G389">
        <f>IF(ISBLANK($B389),"",VLOOKUP($B389,ILData!$A$2:$AJ$96,27))</f>
        <v>55250</v>
      </c>
      <c r="H389">
        <f>IF(ISBLANK($B389),"",VLOOKUP($B389,ILData!$A$2:$AJ$96,28))</f>
        <v>61350</v>
      </c>
      <c r="I389">
        <f>IF(ISBLANK($B389),"",VLOOKUP($B389,ILData!$A$2:$AJ$96,29))</f>
        <v>66300</v>
      </c>
      <c r="J389">
        <f>IF(ISBLANK($B389),"",VLOOKUP($B389,ILData!$A$2:$AJ$96,30))</f>
        <v>71200</v>
      </c>
      <c r="K389">
        <f>IF(ISBLANK($B389),"",VLOOKUP($B389,ILData!$A$2:$AJ$96,31))</f>
        <v>76100</v>
      </c>
      <c r="L389">
        <f>IF(ISBLANK($B389),"",VLOOKUP($B389,ILData!$A$2:$AJ$96,32))</f>
        <v>81000</v>
      </c>
    </row>
    <row r="390" spans="1:12" x14ac:dyDescent="0.3">
      <c r="A390" s="74" t="s">
        <v>857</v>
      </c>
      <c r="B390" t="s">
        <v>68</v>
      </c>
      <c r="C390" s="79">
        <f>INDEX('Ability to Pay'!$C$2:$C$441,MATCH(A390,'Ability to Pay'!$A$2:$A$441,0))</f>
        <v>6.9999999999999993E-2</v>
      </c>
      <c r="D390" s="77">
        <f>INDEX('Unemployment Rates'!$B$2:$B$96,MATCH(B390,'Unemployment Rates'!$A$2:$A$96,0))</f>
        <v>3.6999999999999998E-2</v>
      </c>
      <c r="E390">
        <f>IF(ISBLANK($B390),"",VLOOKUP($B390,ILData!$A$2:$AJ$96,25))</f>
        <v>44600</v>
      </c>
      <c r="F390">
        <f>IF(ISBLANK($B390),"",VLOOKUP($B390,ILData!$A$2:$AJ$96,26))</f>
        <v>50950</v>
      </c>
      <c r="G390">
        <f>IF(ISBLANK($B390),"",VLOOKUP($B390,ILData!$A$2:$AJ$96,27))</f>
        <v>57300</v>
      </c>
      <c r="H390">
        <f>IF(ISBLANK($B390),"",VLOOKUP($B390,ILData!$A$2:$AJ$96,28))</f>
        <v>63650</v>
      </c>
      <c r="I390">
        <f>IF(ISBLANK($B390),"",VLOOKUP($B390,ILData!$A$2:$AJ$96,29))</f>
        <v>68750</v>
      </c>
      <c r="J390">
        <f>IF(ISBLANK($B390),"",VLOOKUP($B390,ILData!$A$2:$AJ$96,30))</f>
        <v>73850</v>
      </c>
      <c r="K390">
        <f>IF(ISBLANK($B390),"",VLOOKUP($B390,ILData!$A$2:$AJ$96,31))</f>
        <v>78950</v>
      </c>
      <c r="L390">
        <f>IF(ISBLANK($B390),"",VLOOKUP($B390,ILData!$A$2:$AJ$96,32))</f>
        <v>84050</v>
      </c>
    </row>
    <row r="391" spans="1:12" x14ac:dyDescent="0.3">
      <c r="A391" s="74" t="s">
        <v>624</v>
      </c>
      <c r="B391" t="s">
        <v>19</v>
      </c>
      <c r="C391" s="79">
        <f>INDEX('Ability to Pay'!$C$2:$C$441,MATCH(A391,'Ability to Pay'!$A$2:$A$441,0))</f>
        <v>6.9999999999999993E-2</v>
      </c>
      <c r="D391" s="77">
        <f>INDEX('Unemployment Rates'!$B$2:$B$96,MATCH(B391,'Unemployment Rates'!$A$2:$A$96,0))</f>
        <v>3.9E-2</v>
      </c>
      <c r="E391">
        <f>IF(ISBLANK($B391),"",VLOOKUP($B391,ILData!$A$2:$AJ$96,25))</f>
        <v>41950</v>
      </c>
      <c r="F391">
        <f>IF(ISBLANK($B391),"",VLOOKUP($B391,ILData!$A$2:$AJ$96,26))</f>
        <v>47950</v>
      </c>
      <c r="G391">
        <f>IF(ISBLANK($B391),"",VLOOKUP($B391,ILData!$A$2:$AJ$96,27))</f>
        <v>53950</v>
      </c>
      <c r="H391">
        <f>IF(ISBLANK($B391),"",VLOOKUP($B391,ILData!$A$2:$AJ$96,28))</f>
        <v>59900</v>
      </c>
      <c r="I391">
        <f>IF(ISBLANK($B391),"",VLOOKUP($B391,ILData!$A$2:$AJ$96,29))</f>
        <v>64700</v>
      </c>
      <c r="J391">
        <f>IF(ISBLANK($B391),"",VLOOKUP($B391,ILData!$A$2:$AJ$96,30))</f>
        <v>69500</v>
      </c>
      <c r="K391">
        <f>IF(ISBLANK($B391),"",VLOOKUP($B391,ILData!$A$2:$AJ$96,31))</f>
        <v>74300</v>
      </c>
      <c r="L391">
        <f>IF(ISBLANK($B391),"",VLOOKUP($B391,ILData!$A$2:$AJ$96,32))</f>
        <v>79100</v>
      </c>
    </row>
    <row r="392" spans="1:12" x14ac:dyDescent="0.3">
      <c r="A392" s="74" t="s">
        <v>858</v>
      </c>
      <c r="B392" t="s">
        <v>68</v>
      </c>
      <c r="C392" s="79">
        <f>INDEX('Ability to Pay'!$C$2:$C$441,MATCH(A392,'Ability to Pay'!$A$2:$A$441,0))</f>
        <v>6.9999999999999993E-2</v>
      </c>
      <c r="D392" s="77">
        <f>INDEX('Unemployment Rates'!$B$2:$B$96,MATCH(B392,'Unemployment Rates'!$A$2:$A$96,0))</f>
        <v>3.6999999999999998E-2</v>
      </c>
      <c r="E392">
        <f>IF(ISBLANK($B392),"",VLOOKUP($B392,ILData!$A$2:$AJ$96,25))</f>
        <v>44600</v>
      </c>
      <c r="F392">
        <f>IF(ISBLANK($B392),"",VLOOKUP($B392,ILData!$A$2:$AJ$96,26))</f>
        <v>50950</v>
      </c>
      <c r="G392">
        <f>IF(ISBLANK($B392),"",VLOOKUP($B392,ILData!$A$2:$AJ$96,27))</f>
        <v>57300</v>
      </c>
      <c r="H392">
        <f>IF(ISBLANK($B392),"",VLOOKUP($B392,ILData!$A$2:$AJ$96,28))</f>
        <v>63650</v>
      </c>
      <c r="I392">
        <f>IF(ISBLANK($B392),"",VLOOKUP($B392,ILData!$A$2:$AJ$96,29))</f>
        <v>68750</v>
      </c>
      <c r="J392">
        <f>IF(ISBLANK($B392),"",VLOOKUP($B392,ILData!$A$2:$AJ$96,30))</f>
        <v>73850</v>
      </c>
      <c r="K392">
        <f>IF(ISBLANK($B392),"",VLOOKUP($B392,ILData!$A$2:$AJ$96,31))</f>
        <v>78950</v>
      </c>
      <c r="L392">
        <f>IF(ISBLANK($B392),"",VLOOKUP($B392,ILData!$A$2:$AJ$96,32))</f>
        <v>84050</v>
      </c>
    </row>
    <row r="393" spans="1:12" x14ac:dyDescent="0.3">
      <c r="A393" s="74" t="s">
        <v>774</v>
      </c>
      <c r="B393" t="s">
        <v>48</v>
      </c>
      <c r="C393" s="79">
        <f>INDEX('Ability to Pay'!$C$2:$C$441,MATCH(A393,'Ability to Pay'!$A$2:$A$441,0))</f>
        <v>0.11</v>
      </c>
      <c r="D393" s="77">
        <f>INDEX('Unemployment Rates'!$B$2:$B$96,MATCH(B393,'Unemployment Rates'!$A$2:$A$96,0))</f>
        <v>4.4999999999999998E-2</v>
      </c>
      <c r="E393">
        <f>IF(ISBLANK($B393),"",VLOOKUP($B393,ILData!$A$2:$AJ$96,25))</f>
        <v>43350</v>
      </c>
      <c r="F393">
        <f>IF(ISBLANK($B393),"",VLOOKUP($B393,ILData!$A$2:$AJ$96,26))</f>
        <v>49550</v>
      </c>
      <c r="G393">
        <f>IF(ISBLANK($B393),"",VLOOKUP($B393,ILData!$A$2:$AJ$96,27))</f>
        <v>55750</v>
      </c>
      <c r="H393">
        <f>IF(ISBLANK($B393),"",VLOOKUP($B393,ILData!$A$2:$AJ$96,28))</f>
        <v>61900</v>
      </c>
      <c r="I393">
        <f>IF(ISBLANK($B393),"",VLOOKUP($B393,ILData!$A$2:$AJ$96,29))</f>
        <v>66900</v>
      </c>
      <c r="J393">
        <f>IF(ISBLANK($B393),"",VLOOKUP($B393,ILData!$A$2:$AJ$96,30))</f>
        <v>71850</v>
      </c>
      <c r="K393">
        <f>IF(ISBLANK($B393),"",VLOOKUP($B393,ILData!$A$2:$AJ$96,31))</f>
        <v>76800</v>
      </c>
      <c r="L393">
        <f>IF(ISBLANK($B393),"",VLOOKUP($B393,ILData!$A$2:$AJ$96,32))</f>
        <v>81750</v>
      </c>
    </row>
    <row r="394" spans="1:12" x14ac:dyDescent="0.3">
      <c r="A394" s="75" t="s">
        <v>410</v>
      </c>
      <c r="B394" t="s">
        <v>100</v>
      </c>
      <c r="C394" s="79">
        <f>INDEX('Ability to Pay'!$C$2:$C$441,MATCH(A394,'Ability to Pay'!$A$2:$A$441,0))</f>
        <v>0.25</v>
      </c>
      <c r="D394" s="77">
        <f>INDEX('Unemployment Rates'!$B$2:$B$96,MATCH(B394,'Unemployment Rates'!$A$2:$A$96,0))</f>
        <v>2.5000000000000001E-2</v>
      </c>
      <c r="E394">
        <f>IF(ISBLANK($B394),"",VLOOKUP($B394,ILData!$A$2:$AJ$96,25))</f>
        <v>64300</v>
      </c>
      <c r="F394">
        <f>IF(ISBLANK($B394),"",VLOOKUP($B394,ILData!$A$2:$AJ$96,26))</f>
        <v>73500</v>
      </c>
      <c r="G394">
        <f>IF(ISBLANK($B394),"",VLOOKUP($B394,ILData!$A$2:$AJ$96,27))</f>
        <v>82700</v>
      </c>
      <c r="H394">
        <f>IF(ISBLANK($B394),"",VLOOKUP($B394,ILData!$A$2:$AJ$96,28))</f>
        <v>91850</v>
      </c>
      <c r="I394">
        <f>IF(ISBLANK($B394),"",VLOOKUP($B394,ILData!$A$2:$AJ$96,29))</f>
        <v>99200</v>
      </c>
      <c r="J394">
        <f>IF(ISBLANK($B394),"",VLOOKUP($B394,ILData!$A$2:$AJ$96,30))</f>
        <v>106550</v>
      </c>
      <c r="K394">
        <f>IF(ISBLANK($B394),"",VLOOKUP($B394,ILData!$A$2:$AJ$96,31))</f>
        <v>113900</v>
      </c>
      <c r="L394">
        <f>IF(ISBLANK($B394),"",VLOOKUP($B394,ILData!$A$2:$AJ$96,32))</f>
        <v>121250</v>
      </c>
    </row>
    <row r="395" spans="1:12" x14ac:dyDescent="0.3">
      <c r="A395" s="74" t="s">
        <v>819</v>
      </c>
      <c r="B395" t="s">
        <v>63</v>
      </c>
      <c r="C395" s="79">
        <f>INDEX('Ability to Pay'!$C$2:$C$441,MATCH(A395,'Ability to Pay'!$A$2:$A$441,0))</f>
        <v>0.23000000000000004</v>
      </c>
      <c r="D395" s="77">
        <f>INDEX('Unemployment Rates'!$B$2:$B$96,MATCH(B395,'Unemployment Rates'!$A$2:$A$96,0))</f>
        <v>3.5000000000000003E-2</v>
      </c>
      <c r="E395">
        <f>IF(ISBLANK($B395),"",VLOOKUP($B395,ILData!$A$2:$AJ$96,25))</f>
        <v>46050</v>
      </c>
      <c r="F395">
        <f>IF(ISBLANK($B395),"",VLOOKUP($B395,ILData!$A$2:$AJ$96,26))</f>
        <v>52600</v>
      </c>
      <c r="G395">
        <f>IF(ISBLANK($B395),"",VLOOKUP($B395,ILData!$A$2:$AJ$96,27))</f>
        <v>59200</v>
      </c>
      <c r="H395">
        <f>IF(ISBLANK($B395),"",VLOOKUP($B395,ILData!$A$2:$AJ$96,28))</f>
        <v>65750</v>
      </c>
      <c r="I395">
        <f>IF(ISBLANK($B395),"",VLOOKUP($B395,ILData!$A$2:$AJ$96,29))</f>
        <v>71050</v>
      </c>
      <c r="J395">
        <f>IF(ISBLANK($B395),"",VLOOKUP($B395,ILData!$A$2:$AJ$96,30))</f>
        <v>76300</v>
      </c>
      <c r="K395">
        <f>IF(ISBLANK($B395),"",VLOOKUP($B395,ILData!$A$2:$AJ$96,31))</f>
        <v>81550</v>
      </c>
      <c r="L395">
        <f>IF(ISBLANK($B395),"",VLOOKUP($B395,ILData!$A$2:$AJ$96,32))</f>
        <v>86800</v>
      </c>
    </row>
    <row r="396" spans="1:12" x14ac:dyDescent="0.3">
      <c r="A396" s="74" t="s">
        <v>953</v>
      </c>
      <c r="B396" t="s">
        <v>90</v>
      </c>
      <c r="C396" s="79">
        <f>INDEX('Ability to Pay'!$C$2:$C$441,MATCH(A396,'Ability to Pay'!$A$2:$A$441,0))</f>
        <v>0.15999999999999998</v>
      </c>
      <c r="D396" s="77">
        <f>INDEX('Unemployment Rates'!$B$2:$B$96,MATCH(B396,'Unemployment Rates'!$A$2:$A$96,0))</f>
        <v>3.6999999999999998E-2</v>
      </c>
      <c r="E396">
        <f>IF(ISBLANK($B396),"",VLOOKUP($B396,ILData!$A$2:$AJ$96,25))</f>
        <v>51050</v>
      </c>
      <c r="F396">
        <f>IF(ISBLANK($B396),"",VLOOKUP($B396,ILData!$A$2:$AJ$96,26))</f>
        <v>58350</v>
      </c>
      <c r="G396">
        <f>IF(ISBLANK($B396),"",VLOOKUP($B396,ILData!$A$2:$AJ$96,27))</f>
        <v>65650</v>
      </c>
      <c r="H396">
        <f>IF(ISBLANK($B396),"",VLOOKUP($B396,ILData!$A$2:$AJ$96,28))</f>
        <v>72900</v>
      </c>
      <c r="I396">
        <f>IF(ISBLANK($B396),"",VLOOKUP($B396,ILData!$A$2:$AJ$96,29))</f>
        <v>78750</v>
      </c>
      <c r="J396">
        <f>IF(ISBLANK($B396),"",VLOOKUP($B396,ILData!$A$2:$AJ$96,30))</f>
        <v>84600</v>
      </c>
      <c r="K396">
        <f>IF(ISBLANK($B396),"",VLOOKUP($B396,ILData!$A$2:$AJ$96,31))</f>
        <v>90400</v>
      </c>
      <c r="L396">
        <f>IF(ISBLANK($B396),"",VLOOKUP($B396,ILData!$A$2:$AJ$96,32))</f>
        <v>96250</v>
      </c>
    </row>
    <row r="397" spans="1:12" x14ac:dyDescent="0.3">
      <c r="A397" s="74" t="s">
        <v>794</v>
      </c>
      <c r="B397" t="s">
        <v>54</v>
      </c>
      <c r="C397" s="79">
        <f>INDEX('Ability to Pay'!$C$2:$C$441,MATCH(A397,'Ability to Pay'!$A$2:$A$441,0))</f>
        <v>0.05</v>
      </c>
      <c r="D397" s="77">
        <f>INDEX('Unemployment Rates'!$B$2:$B$96,MATCH(B397,'Unemployment Rates'!$A$2:$A$96,0))</f>
        <v>4.5999999999999999E-2</v>
      </c>
      <c r="E397">
        <f>IF(ISBLANK($B397),"",VLOOKUP($B397,ILData!$A$2:$AJ$96,25))</f>
        <v>41950</v>
      </c>
      <c r="F397">
        <f>IF(ISBLANK($B397),"",VLOOKUP($B397,ILData!$A$2:$AJ$96,26))</f>
        <v>47950</v>
      </c>
      <c r="G397">
        <f>IF(ISBLANK($B397),"",VLOOKUP($B397,ILData!$A$2:$AJ$96,27))</f>
        <v>53950</v>
      </c>
      <c r="H397">
        <f>IF(ISBLANK($B397),"",VLOOKUP($B397,ILData!$A$2:$AJ$96,28))</f>
        <v>59900</v>
      </c>
      <c r="I397">
        <f>IF(ISBLANK($B397),"",VLOOKUP($B397,ILData!$A$2:$AJ$96,29))</f>
        <v>64700</v>
      </c>
      <c r="J397">
        <f>IF(ISBLANK($B397),"",VLOOKUP($B397,ILData!$A$2:$AJ$96,30))</f>
        <v>69500</v>
      </c>
      <c r="K397">
        <f>IF(ISBLANK($B397),"",VLOOKUP($B397,ILData!$A$2:$AJ$96,31))</f>
        <v>74300</v>
      </c>
      <c r="L397">
        <f>IF(ISBLANK($B397),"",VLOOKUP($B397,ILData!$A$2:$AJ$96,32))</f>
        <v>79100</v>
      </c>
    </row>
    <row r="398" spans="1:12" x14ac:dyDescent="0.3">
      <c r="A398" s="74" t="s">
        <v>746</v>
      </c>
      <c r="B398" t="s">
        <v>41</v>
      </c>
      <c r="C398" s="79">
        <f>INDEX('Ability to Pay'!$C$2:$C$441,MATCH(A398,'Ability to Pay'!$A$2:$A$441,0))</f>
        <v>0.05</v>
      </c>
      <c r="D398" s="77">
        <f>INDEX('Unemployment Rates'!$B$2:$B$96,MATCH(B398,'Unemployment Rates'!$A$2:$A$96,0))</f>
        <v>4.3999999999999997E-2</v>
      </c>
      <c r="E398">
        <f>IF(ISBLANK($B398),"",VLOOKUP($B398,ILData!$A$2:$AJ$96,25))</f>
        <v>41950</v>
      </c>
      <c r="F398">
        <f>IF(ISBLANK($B398),"",VLOOKUP($B398,ILData!$A$2:$AJ$96,26))</f>
        <v>47950</v>
      </c>
      <c r="G398">
        <f>IF(ISBLANK($B398),"",VLOOKUP($B398,ILData!$A$2:$AJ$96,27))</f>
        <v>53950</v>
      </c>
      <c r="H398">
        <f>IF(ISBLANK($B398),"",VLOOKUP($B398,ILData!$A$2:$AJ$96,28))</f>
        <v>59900</v>
      </c>
      <c r="I398">
        <f>IF(ISBLANK($B398),"",VLOOKUP($B398,ILData!$A$2:$AJ$96,29))</f>
        <v>64700</v>
      </c>
      <c r="J398">
        <f>IF(ISBLANK($B398),"",VLOOKUP($B398,ILData!$A$2:$AJ$96,30))</f>
        <v>69500</v>
      </c>
      <c r="K398">
        <f>IF(ISBLANK($B398),"",VLOOKUP($B398,ILData!$A$2:$AJ$96,31))</f>
        <v>74300</v>
      </c>
      <c r="L398">
        <f>IF(ISBLANK($B398),"",VLOOKUP($B398,ILData!$A$2:$AJ$96,32))</f>
        <v>79100</v>
      </c>
    </row>
    <row r="399" spans="1:12" x14ac:dyDescent="0.3">
      <c r="A399" s="74" t="s">
        <v>588</v>
      </c>
      <c r="B399" t="s">
        <v>11</v>
      </c>
      <c r="C399" s="79">
        <f>INDEX('Ability to Pay'!$C$2:$C$441,MATCH(A399,'Ability to Pay'!$A$2:$A$441,0))</f>
        <v>0.23000000000000004</v>
      </c>
      <c r="D399" s="77">
        <f>INDEX('Unemployment Rates'!$B$2:$B$96,MATCH(B399,'Unemployment Rates'!$A$2:$A$96,0))</f>
        <v>3.1E-2</v>
      </c>
      <c r="E399">
        <f>IF(ISBLANK($B399),"",VLOOKUP($B399,ILData!$A$2:$AJ$96,25))</f>
        <v>55650</v>
      </c>
      <c r="F399">
        <f>IF(ISBLANK($B399),"",VLOOKUP($B399,ILData!$A$2:$AJ$96,26))</f>
        <v>63600</v>
      </c>
      <c r="G399">
        <f>IF(ISBLANK($B399),"",VLOOKUP($B399,ILData!$A$2:$AJ$96,27))</f>
        <v>71550</v>
      </c>
      <c r="H399">
        <f>IF(ISBLANK($B399),"",VLOOKUP($B399,ILData!$A$2:$AJ$96,28))</f>
        <v>79500</v>
      </c>
      <c r="I399">
        <f>IF(ISBLANK($B399),"",VLOOKUP($B399,ILData!$A$2:$AJ$96,29))</f>
        <v>85900</v>
      </c>
      <c r="J399">
        <f>IF(ISBLANK($B399),"",VLOOKUP($B399,ILData!$A$2:$AJ$96,30))</f>
        <v>92250</v>
      </c>
      <c r="K399">
        <f>IF(ISBLANK($B399),"",VLOOKUP($B399,ILData!$A$2:$AJ$96,31))</f>
        <v>98600</v>
      </c>
      <c r="L399">
        <f>IF(ISBLANK($B399),"",VLOOKUP($B399,ILData!$A$2:$AJ$96,32))</f>
        <v>104950</v>
      </c>
    </row>
    <row r="400" spans="1:12" x14ac:dyDescent="0.3">
      <c r="A400" s="74" t="s">
        <v>722</v>
      </c>
      <c r="B400" t="s">
        <v>37</v>
      </c>
      <c r="C400" s="79">
        <f>INDEX('Ability to Pay'!$C$2:$C$441,MATCH(A400,'Ability to Pay'!$A$2:$A$441,0))</f>
        <v>0.12000000000000001</v>
      </c>
      <c r="D400" s="77">
        <f>INDEX('Unemployment Rates'!$B$2:$B$96,MATCH(B400,'Unemployment Rates'!$A$2:$A$96,0))</f>
        <v>4.4999999999999998E-2</v>
      </c>
      <c r="E400">
        <f>IF(ISBLANK($B400),"",VLOOKUP($B400,ILData!$A$2:$AJ$96,25))</f>
        <v>41950</v>
      </c>
      <c r="F400">
        <f>IF(ISBLANK($B400),"",VLOOKUP($B400,ILData!$A$2:$AJ$96,26))</f>
        <v>47950</v>
      </c>
      <c r="G400">
        <f>IF(ISBLANK($B400),"",VLOOKUP($B400,ILData!$A$2:$AJ$96,27))</f>
        <v>53950</v>
      </c>
      <c r="H400">
        <f>IF(ISBLANK($B400),"",VLOOKUP($B400,ILData!$A$2:$AJ$96,28))</f>
        <v>59900</v>
      </c>
      <c r="I400">
        <f>IF(ISBLANK($B400),"",VLOOKUP($B400,ILData!$A$2:$AJ$96,29))</f>
        <v>64700</v>
      </c>
      <c r="J400">
        <f>IF(ISBLANK($B400),"",VLOOKUP($B400,ILData!$A$2:$AJ$96,30))</f>
        <v>69500</v>
      </c>
      <c r="K400">
        <f>IF(ISBLANK($B400),"",VLOOKUP($B400,ILData!$A$2:$AJ$96,31))</f>
        <v>74300</v>
      </c>
      <c r="L400">
        <f>IF(ISBLANK($B400),"",VLOOKUP($B400,ILData!$A$2:$AJ$96,32))</f>
        <v>79100</v>
      </c>
    </row>
    <row r="401" spans="1:12" x14ac:dyDescent="0.3">
      <c r="A401" s="74" t="s">
        <v>698</v>
      </c>
      <c r="B401" t="s">
        <v>33</v>
      </c>
      <c r="C401" s="79">
        <f>INDEX('Ability to Pay'!$C$2:$C$441,MATCH(A401,'Ability to Pay'!$A$2:$A$441,0))</f>
        <v>0.08</v>
      </c>
      <c r="D401" s="77">
        <f>INDEX('Unemployment Rates'!$B$2:$B$96,MATCH(B401,'Unemployment Rates'!$A$2:$A$96,0))</f>
        <v>3.5999999999999997E-2</v>
      </c>
      <c r="E401">
        <f>IF(ISBLANK($B401),"",VLOOKUP($B401,ILData!$A$2:$AJ$96,25))</f>
        <v>43150</v>
      </c>
      <c r="F401">
        <f>IF(ISBLANK($B401),"",VLOOKUP($B401,ILData!$A$2:$AJ$96,26))</f>
        <v>49300</v>
      </c>
      <c r="G401">
        <f>IF(ISBLANK($B401),"",VLOOKUP($B401,ILData!$A$2:$AJ$96,27))</f>
        <v>55450</v>
      </c>
      <c r="H401">
        <f>IF(ISBLANK($B401),"",VLOOKUP($B401,ILData!$A$2:$AJ$96,28))</f>
        <v>61600</v>
      </c>
      <c r="I401">
        <f>IF(ISBLANK($B401),"",VLOOKUP($B401,ILData!$A$2:$AJ$96,29))</f>
        <v>66550</v>
      </c>
      <c r="J401">
        <f>IF(ISBLANK($B401),"",VLOOKUP($B401,ILData!$A$2:$AJ$96,30))</f>
        <v>71500</v>
      </c>
      <c r="K401">
        <f>IF(ISBLANK($B401),"",VLOOKUP($B401,ILData!$A$2:$AJ$96,31))</f>
        <v>76400</v>
      </c>
      <c r="L401">
        <f>IF(ISBLANK($B401),"",VLOOKUP($B401,ILData!$A$2:$AJ$96,32))</f>
        <v>81350</v>
      </c>
    </row>
    <row r="402" spans="1:12" x14ac:dyDescent="0.3">
      <c r="A402" s="74" t="s">
        <v>608</v>
      </c>
      <c r="B402" t="s">
        <v>15</v>
      </c>
      <c r="C402" s="79">
        <f>INDEX('Ability to Pay'!$C$2:$C$441,MATCH(A402,'Ability to Pay'!$A$2:$A$441,0))</f>
        <v>0.15999999999999998</v>
      </c>
      <c r="D402" s="77">
        <f>INDEX('Unemployment Rates'!$B$2:$B$96,MATCH(B402,'Unemployment Rates'!$A$2:$A$96,0))</f>
        <v>0.04</v>
      </c>
      <c r="E402">
        <f>IF(ISBLANK($B402),"",VLOOKUP($B402,ILData!$A$2:$AJ$96,25))</f>
        <v>44250</v>
      </c>
      <c r="F402">
        <f>IF(ISBLANK($B402),"",VLOOKUP($B402,ILData!$A$2:$AJ$96,26))</f>
        <v>50600</v>
      </c>
      <c r="G402">
        <f>IF(ISBLANK($B402),"",VLOOKUP($B402,ILData!$A$2:$AJ$96,27))</f>
        <v>56900</v>
      </c>
      <c r="H402">
        <f>IF(ISBLANK($B402),"",VLOOKUP($B402,ILData!$A$2:$AJ$96,28))</f>
        <v>63200</v>
      </c>
      <c r="I402">
        <f>IF(ISBLANK($B402),"",VLOOKUP($B402,ILData!$A$2:$AJ$96,29))</f>
        <v>68300</v>
      </c>
      <c r="J402">
        <f>IF(ISBLANK($B402),"",VLOOKUP($B402,ILData!$A$2:$AJ$96,30))</f>
        <v>73350</v>
      </c>
      <c r="K402">
        <f>IF(ISBLANK($B402),"",VLOOKUP($B402,ILData!$A$2:$AJ$96,31))</f>
        <v>78400</v>
      </c>
      <c r="L402">
        <f>IF(ISBLANK($B402),"",VLOOKUP($B402,ILData!$A$2:$AJ$96,32))</f>
        <v>83450</v>
      </c>
    </row>
    <row r="403" spans="1:12" x14ac:dyDescent="0.3">
      <c r="A403" s="74" t="s">
        <v>669</v>
      </c>
      <c r="B403" t="s">
        <v>29</v>
      </c>
      <c r="C403" s="79">
        <f>INDEX('Ability to Pay'!$C$2:$C$441,MATCH(A403,'Ability to Pay'!$A$2:$A$441,0))</f>
        <v>0.15000000000000002</v>
      </c>
      <c r="D403" s="77">
        <f>INDEX('Unemployment Rates'!$B$2:$B$96,MATCH(B403,'Unemployment Rates'!$A$2:$A$96,0))</f>
        <v>3.5000000000000003E-2</v>
      </c>
      <c r="E403">
        <f>IF(ISBLANK($B403),"",VLOOKUP($B403,ILData!$A$2:$AJ$96,25))</f>
        <v>42350</v>
      </c>
      <c r="F403">
        <f>IF(ISBLANK($B403),"",VLOOKUP($B403,ILData!$A$2:$AJ$96,26))</f>
        <v>48400</v>
      </c>
      <c r="G403">
        <f>IF(ISBLANK($B403),"",VLOOKUP($B403,ILData!$A$2:$AJ$96,27))</f>
        <v>54450</v>
      </c>
      <c r="H403">
        <f>IF(ISBLANK($B403),"",VLOOKUP($B403,ILData!$A$2:$AJ$96,28))</f>
        <v>60500</v>
      </c>
      <c r="I403">
        <f>IF(ISBLANK($B403),"",VLOOKUP($B403,ILData!$A$2:$AJ$96,29))</f>
        <v>65350</v>
      </c>
      <c r="J403">
        <f>IF(ISBLANK($B403),"",VLOOKUP($B403,ILData!$A$2:$AJ$96,30))</f>
        <v>70200</v>
      </c>
      <c r="K403">
        <f>IF(ISBLANK($B403),"",VLOOKUP($B403,ILData!$A$2:$AJ$96,31))</f>
        <v>75050</v>
      </c>
      <c r="L403">
        <f>IF(ISBLANK($B403),"",VLOOKUP($B403,ILData!$A$2:$AJ$96,32))</f>
        <v>79900</v>
      </c>
    </row>
    <row r="404" spans="1:12" x14ac:dyDescent="0.3">
      <c r="A404" s="74" t="s">
        <v>962</v>
      </c>
      <c r="B404" t="s">
        <v>91</v>
      </c>
      <c r="C404" s="79">
        <f>INDEX('Ability to Pay'!$C$2:$C$441,MATCH(A404,'Ability to Pay'!$A$2:$A$441,0))</f>
        <v>0.23000000000000004</v>
      </c>
      <c r="D404" s="77">
        <f>INDEX('Unemployment Rates'!$B$2:$B$96,MATCH(B404,'Unemployment Rates'!$A$2:$A$96,0))</f>
        <v>0.03</v>
      </c>
      <c r="E404">
        <f>IF(ISBLANK($B404),"",VLOOKUP($B404,ILData!$A$2:$AJ$96,25))</f>
        <v>64300</v>
      </c>
      <c r="F404">
        <f>IF(ISBLANK($B404),"",VLOOKUP($B404,ILData!$A$2:$AJ$96,26))</f>
        <v>73500</v>
      </c>
      <c r="G404">
        <f>IF(ISBLANK($B404),"",VLOOKUP($B404,ILData!$A$2:$AJ$96,27))</f>
        <v>82700</v>
      </c>
      <c r="H404">
        <f>IF(ISBLANK($B404),"",VLOOKUP($B404,ILData!$A$2:$AJ$96,28))</f>
        <v>91850</v>
      </c>
      <c r="I404">
        <f>IF(ISBLANK($B404),"",VLOOKUP($B404,ILData!$A$2:$AJ$96,29))</f>
        <v>99200</v>
      </c>
      <c r="J404">
        <f>IF(ISBLANK($B404),"",VLOOKUP($B404,ILData!$A$2:$AJ$96,30))</f>
        <v>106550</v>
      </c>
      <c r="K404">
        <f>IF(ISBLANK($B404),"",VLOOKUP($B404,ILData!$A$2:$AJ$96,31))</f>
        <v>113900</v>
      </c>
      <c r="L404">
        <f>IF(ISBLANK($B404),"",VLOOKUP($B404,ILData!$A$2:$AJ$96,32))</f>
        <v>121250</v>
      </c>
    </row>
    <row r="405" spans="1:12" x14ac:dyDescent="0.3">
      <c r="A405" s="74" t="s">
        <v>874</v>
      </c>
      <c r="B405" t="s">
        <v>72</v>
      </c>
      <c r="C405" s="79">
        <f>INDEX('Ability to Pay'!$C$2:$C$441,MATCH(A405,'Ability to Pay'!$A$2:$A$441,0))</f>
        <v>0.15999999999999998</v>
      </c>
      <c r="D405" s="77">
        <f>INDEX('Unemployment Rates'!$B$2:$B$96,MATCH(B405,'Unemployment Rates'!$A$2:$A$96,0))</f>
        <v>3.7999999999999999E-2</v>
      </c>
      <c r="E405">
        <f>IF(ISBLANK($B405),"",VLOOKUP($B405,ILData!$A$2:$AJ$96,25))</f>
        <v>42350</v>
      </c>
      <c r="F405">
        <f>IF(ISBLANK($B405),"",VLOOKUP($B405,ILData!$A$2:$AJ$96,26))</f>
        <v>48400</v>
      </c>
      <c r="G405">
        <f>IF(ISBLANK($B405),"",VLOOKUP($B405,ILData!$A$2:$AJ$96,27))</f>
        <v>54450</v>
      </c>
      <c r="H405">
        <f>IF(ISBLANK($B405),"",VLOOKUP($B405,ILData!$A$2:$AJ$96,28))</f>
        <v>60500</v>
      </c>
      <c r="I405">
        <f>IF(ISBLANK($B405),"",VLOOKUP($B405,ILData!$A$2:$AJ$96,29))</f>
        <v>65350</v>
      </c>
      <c r="J405">
        <f>IF(ISBLANK($B405),"",VLOOKUP($B405,ILData!$A$2:$AJ$96,30))</f>
        <v>70200</v>
      </c>
      <c r="K405">
        <f>IF(ISBLANK($B405),"",VLOOKUP($B405,ILData!$A$2:$AJ$96,31))</f>
        <v>75050</v>
      </c>
      <c r="L405">
        <f>IF(ISBLANK($B405),"",VLOOKUP($B405,ILData!$A$2:$AJ$96,32))</f>
        <v>79900</v>
      </c>
    </row>
    <row r="406" spans="1:12" x14ac:dyDescent="0.3">
      <c r="A406" s="74" t="s">
        <v>632</v>
      </c>
      <c r="B406" t="s">
        <v>22</v>
      </c>
      <c r="C406" s="79">
        <f>INDEX('Ability to Pay'!$C$2:$C$441,MATCH(A406,'Ability to Pay'!$A$2:$A$441,0))</f>
        <v>0.16999999999999998</v>
      </c>
      <c r="D406" s="77">
        <f>INDEX('Unemployment Rates'!$B$2:$B$96,MATCH(B406,'Unemployment Rates'!$A$2:$A$96,0))</f>
        <v>3.4000000000000002E-2</v>
      </c>
      <c r="E406">
        <f>IF(ISBLANK($B406),"",VLOOKUP($B406,ILData!$A$2:$AJ$96,25))</f>
        <v>42800</v>
      </c>
      <c r="F406">
        <f>IF(ISBLANK($B406),"",VLOOKUP($B406,ILData!$A$2:$AJ$96,26))</f>
        <v>48900</v>
      </c>
      <c r="G406">
        <f>IF(ISBLANK($B406),"",VLOOKUP($B406,ILData!$A$2:$AJ$96,27))</f>
        <v>55000</v>
      </c>
      <c r="H406">
        <f>IF(ISBLANK($B406),"",VLOOKUP($B406,ILData!$A$2:$AJ$96,28))</f>
        <v>61100</v>
      </c>
      <c r="I406">
        <f>IF(ISBLANK($B406),"",VLOOKUP($B406,ILData!$A$2:$AJ$96,29))</f>
        <v>66000</v>
      </c>
      <c r="J406">
        <f>IF(ISBLANK($B406),"",VLOOKUP($B406,ILData!$A$2:$AJ$96,30))</f>
        <v>70900</v>
      </c>
      <c r="K406">
        <f>IF(ISBLANK($B406),"",VLOOKUP($B406,ILData!$A$2:$AJ$96,31))</f>
        <v>75800</v>
      </c>
      <c r="L406">
        <f>IF(ISBLANK($B406),"",VLOOKUP($B406,ILData!$A$2:$AJ$96,32))</f>
        <v>80700</v>
      </c>
    </row>
    <row r="407" spans="1:12" x14ac:dyDescent="0.3">
      <c r="A407" s="74" t="s">
        <v>714</v>
      </c>
      <c r="B407" t="s">
        <v>36</v>
      </c>
      <c r="C407" s="79">
        <f>INDEX('Ability to Pay'!$C$2:$C$441,MATCH(A407,'Ability to Pay'!$A$2:$A$441,0))</f>
        <v>0.19</v>
      </c>
      <c r="D407" s="77">
        <f>INDEX('Unemployment Rates'!$B$2:$B$96,MATCH(B407,'Unemployment Rates'!$A$2:$A$96,0))</f>
        <v>4.2000000000000003E-2</v>
      </c>
      <c r="E407">
        <f>IF(ISBLANK($B407),"",VLOOKUP($B407,ILData!$A$2:$AJ$96,25))</f>
        <v>41950</v>
      </c>
      <c r="F407">
        <f>IF(ISBLANK($B407),"",VLOOKUP($B407,ILData!$A$2:$AJ$96,26))</f>
        <v>47950</v>
      </c>
      <c r="G407">
        <f>IF(ISBLANK($B407),"",VLOOKUP($B407,ILData!$A$2:$AJ$96,27))</f>
        <v>53950</v>
      </c>
      <c r="H407">
        <f>IF(ISBLANK($B407),"",VLOOKUP($B407,ILData!$A$2:$AJ$96,28))</f>
        <v>59900</v>
      </c>
      <c r="I407">
        <f>IF(ISBLANK($B407),"",VLOOKUP($B407,ILData!$A$2:$AJ$96,29))</f>
        <v>64700</v>
      </c>
      <c r="J407">
        <f>IF(ISBLANK($B407),"",VLOOKUP($B407,ILData!$A$2:$AJ$96,30))</f>
        <v>69500</v>
      </c>
      <c r="K407">
        <f>IF(ISBLANK($B407),"",VLOOKUP($B407,ILData!$A$2:$AJ$96,31))</f>
        <v>74300</v>
      </c>
      <c r="L407">
        <f>IF(ISBLANK($B407),"",VLOOKUP($B407,ILData!$A$2:$AJ$96,32))</f>
        <v>79100</v>
      </c>
    </row>
    <row r="408" spans="1:12" x14ac:dyDescent="0.3">
      <c r="A408" s="74" t="s">
        <v>965</v>
      </c>
      <c r="B408" t="s">
        <v>92</v>
      </c>
      <c r="C408" s="79">
        <f>INDEX('Ability to Pay'!$C$2:$C$441,MATCH(A408,'Ability to Pay'!$A$2:$A$441,0))</f>
        <v>0.06</v>
      </c>
      <c r="D408" s="77">
        <f>INDEX('Unemployment Rates'!$B$2:$B$96,MATCH(B408,'Unemployment Rates'!$A$2:$A$96,0))</f>
        <v>4.2000000000000003E-2</v>
      </c>
      <c r="E408">
        <f>IF(ISBLANK($B408),"",VLOOKUP($B408,ILData!$A$2:$AJ$96,25))</f>
        <v>47500</v>
      </c>
      <c r="F408">
        <f>IF(ISBLANK($B408),"",VLOOKUP($B408,ILData!$A$2:$AJ$96,26))</f>
        <v>54300</v>
      </c>
      <c r="G408">
        <f>IF(ISBLANK($B408),"",VLOOKUP($B408,ILData!$A$2:$AJ$96,27))</f>
        <v>61100</v>
      </c>
      <c r="H408">
        <f>IF(ISBLANK($B408),"",VLOOKUP($B408,ILData!$A$2:$AJ$96,28))</f>
        <v>67850</v>
      </c>
      <c r="I408">
        <f>IF(ISBLANK($B408),"",VLOOKUP($B408,ILData!$A$2:$AJ$96,29))</f>
        <v>73300</v>
      </c>
      <c r="J408">
        <f>IF(ISBLANK($B408),"",VLOOKUP($B408,ILData!$A$2:$AJ$96,30))</f>
        <v>78750</v>
      </c>
      <c r="K408">
        <f>IF(ISBLANK($B408),"",VLOOKUP($B408,ILData!$A$2:$AJ$96,31))</f>
        <v>84150</v>
      </c>
      <c r="L408">
        <f>IF(ISBLANK($B408),"",VLOOKUP($B408,ILData!$A$2:$AJ$96,32))</f>
        <v>89600</v>
      </c>
    </row>
    <row r="409" spans="1:12" x14ac:dyDescent="0.3">
      <c r="A409" s="74" t="s">
        <v>964</v>
      </c>
      <c r="B409" t="s">
        <v>92</v>
      </c>
      <c r="C409" s="79">
        <f>INDEX('Ability to Pay'!$C$2:$C$441,MATCH(A409,'Ability to Pay'!$A$2:$A$441,0))</f>
        <v>6.9999999999999993E-2</v>
      </c>
      <c r="D409" s="77">
        <f>INDEX('Unemployment Rates'!$B$2:$B$96,MATCH(B409,'Unemployment Rates'!$A$2:$A$96,0))</f>
        <v>4.2000000000000003E-2</v>
      </c>
      <c r="E409">
        <f>IF(ISBLANK($B409),"",VLOOKUP($B409,ILData!$A$2:$AJ$96,25))</f>
        <v>47500</v>
      </c>
      <c r="F409">
        <f>IF(ISBLANK($B409),"",VLOOKUP($B409,ILData!$A$2:$AJ$96,26))</f>
        <v>54300</v>
      </c>
      <c r="G409">
        <f>IF(ISBLANK($B409),"",VLOOKUP($B409,ILData!$A$2:$AJ$96,27))</f>
        <v>61100</v>
      </c>
      <c r="H409">
        <f>IF(ISBLANK($B409),"",VLOOKUP($B409,ILData!$A$2:$AJ$96,28))</f>
        <v>67850</v>
      </c>
      <c r="I409">
        <f>IF(ISBLANK($B409),"",VLOOKUP($B409,ILData!$A$2:$AJ$96,29))</f>
        <v>73300</v>
      </c>
      <c r="J409">
        <f>IF(ISBLANK($B409),"",VLOOKUP($B409,ILData!$A$2:$AJ$96,30))</f>
        <v>78750</v>
      </c>
      <c r="K409">
        <f>IF(ISBLANK($B409),"",VLOOKUP($B409,ILData!$A$2:$AJ$96,31))</f>
        <v>84150</v>
      </c>
      <c r="L409">
        <f>IF(ISBLANK($B409),"",VLOOKUP($B409,ILData!$A$2:$AJ$96,32))</f>
        <v>89600</v>
      </c>
    </row>
    <row r="410" spans="1:12" x14ac:dyDescent="0.3">
      <c r="A410" s="74" t="s">
        <v>875</v>
      </c>
      <c r="B410" t="s">
        <v>72</v>
      </c>
      <c r="C410" s="79">
        <f>INDEX('Ability to Pay'!$C$2:$C$441,MATCH(A410,'Ability to Pay'!$A$2:$A$441,0))</f>
        <v>0.13</v>
      </c>
      <c r="D410" s="77">
        <f>INDEX('Unemployment Rates'!$B$2:$B$96,MATCH(B410,'Unemployment Rates'!$A$2:$A$96,0))</f>
        <v>3.7999999999999999E-2</v>
      </c>
      <c r="E410">
        <f>IF(ISBLANK($B410),"",VLOOKUP($B410,ILData!$A$2:$AJ$96,25))</f>
        <v>42350</v>
      </c>
      <c r="F410">
        <f>IF(ISBLANK($B410),"",VLOOKUP($B410,ILData!$A$2:$AJ$96,26))</f>
        <v>48400</v>
      </c>
      <c r="G410">
        <f>IF(ISBLANK($B410),"",VLOOKUP($B410,ILData!$A$2:$AJ$96,27))</f>
        <v>54450</v>
      </c>
      <c r="H410">
        <f>IF(ISBLANK($B410),"",VLOOKUP($B410,ILData!$A$2:$AJ$96,28))</f>
        <v>60500</v>
      </c>
      <c r="I410">
        <f>IF(ISBLANK($B410),"",VLOOKUP($B410,ILData!$A$2:$AJ$96,29))</f>
        <v>65350</v>
      </c>
      <c r="J410">
        <f>IF(ISBLANK($B410),"",VLOOKUP($B410,ILData!$A$2:$AJ$96,30))</f>
        <v>70200</v>
      </c>
      <c r="K410">
        <f>IF(ISBLANK($B410),"",VLOOKUP($B410,ILData!$A$2:$AJ$96,31))</f>
        <v>75050</v>
      </c>
      <c r="L410">
        <f>IF(ISBLANK($B410),"",VLOOKUP($B410,ILData!$A$2:$AJ$96,32))</f>
        <v>79900</v>
      </c>
    </row>
    <row r="411" spans="1:12" x14ac:dyDescent="0.3">
      <c r="A411" s="74" t="s">
        <v>967</v>
      </c>
      <c r="B411" t="s">
        <v>93</v>
      </c>
      <c r="C411" s="79">
        <f>INDEX('Ability to Pay'!$C$2:$C$441,MATCH(A411,'Ability to Pay'!$A$2:$A$441,0))</f>
        <v>0.15000000000000002</v>
      </c>
      <c r="D411" s="77">
        <f>INDEX('Unemployment Rates'!$B$2:$B$96,MATCH(B411,'Unemployment Rates'!$A$2:$A$96,0))</f>
        <v>3.6999999999999998E-2</v>
      </c>
      <c r="E411">
        <f>IF(ISBLANK($B411),"",VLOOKUP($B411,ILData!$A$2:$AJ$96,25))</f>
        <v>55650</v>
      </c>
      <c r="F411">
        <f>IF(ISBLANK($B411),"",VLOOKUP($B411,ILData!$A$2:$AJ$96,26))</f>
        <v>63600</v>
      </c>
      <c r="G411">
        <f>IF(ISBLANK($B411),"",VLOOKUP($B411,ILData!$A$2:$AJ$96,27))</f>
        <v>71550</v>
      </c>
      <c r="H411">
        <f>IF(ISBLANK($B411),"",VLOOKUP($B411,ILData!$A$2:$AJ$96,28))</f>
        <v>79500</v>
      </c>
      <c r="I411">
        <f>IF(ISBLANK($B411),"",VLOOKUP($B411,ILData!$A$2:$AJ$96,29))</f>
        <v>85900</v>
      </c>
      <c r="J411">
        <f>IF(ISBLANK($B411),"",VLOOKUP($B411,ILData!$A$2:$AJ$96,30))</f>
        <v>92250</v>
      </c>
      <c r="K411">
        <f>IF(ISBLANK($B411),"",VLOOKUP($B411,ILData!$A$2:$AJ$96,31))</f>
        <v>98600</v>
      </c>
      <c r="L411">
        <f>IF(ISBLANK($B411),"",VLOOKUP($B411,ILData!$A$2:$AJ$96,32))</f>
        <v>104950</v>
      </c>
    </row>
    <row r="412" spans="1:12" x14ac:dyDescent="0.3">
      <c r="A412" s="74" t="s">
        <v>971</v>
      </c>
      <c r="B412" t="s">
        <v>94</v>
      </c>
      <c r="C412" s="79">
        <f>INDEX('Ability to Pay'!$C$2:$C$441,MATCH(A412,'Ability to Pay'!$A$2:$A$441,0))</f>
        <v>0.14000000000000001</v>
      </c>
      <c r="D412" s="77">
        <f>INDEX('Unemployment Rates'!$B$2:$B$96,MATCH(B412,'Unemployment Rates'!$A$2:$A$96,0))</f>
        <v>4.1000000000000002E-2</v>
      </c>
      <c r="E412">
        <f>IF(ISBLANK($B412),"",VLOOKUP($B412,ILData!$A$2:$AJ$96,25))</f>
        <v>41950</v>
      </c>
      <c r="F412">
        <f>IF(ISBLANK($B412),"",VLOOKUP($B412,ILData!$A$2:$AJ$96,26))</f>
        <v>47950</v>
      </c>
      <c r="G412">
        <f>IF(ISBLANK($B412),"",VLOOKUP($B412,ILData!$A$2:$AJ$96,27))</f>
        <v>53950</v>
      </c>
      <c r="H412">
        <f>IF(ISBLANK($B412),"",VLOOKUP($B412,ILData!$A$2:$AJ$96,28))</f>
        <v>59900</v>
      </c>
      <c r="I412">
        <f>IF(ISBLANK($B412),"",VLOOKUP($B412,ILData!$A$2:$AJ$96,29))</f>
        <v>64700</v>
      </c>
      <c r="J412">
        <f>IF(ISBLANK($B412),"",VLOOKUP($B412,ILData!$A$2:$AJ$96,30))</f>
        <v>69500</v>
      </c>
      <c r="K412">
        <f>IF(ISBLANK($B412),"",VLOOKUP($B412,ILData!$A$2:$AJ$96,31))</f>
        <v>74300</v>
      </c>
      <c r="L412">
        <f>IF(ISBLANK($B412),"",VLOOKUP($B412,ILData!$A$2:$AJ$96,32))</f>
        <v>79100</v>
      </c>
    </row>
    <row r="413" spans="1:12" x14ac:dyDescent="0.3">
      <c r="A413" s="74" t="s">
        <v>664</v>
      </c>
      <c r="B413" t="s">
        <v>28</v>
      </c>
      <c r="C413" s="79">
        <f>INDEX('Ability to Pay'!$C$2:$C$441,MATCH(A413,'Ability to Pay'!$A$2:$A$441,0))</f>
        <v>0.21000000000000002</v>
      </c>
      <c r="D413" s="77">
        <f>INDEX('Unemployment Rates'!$B$2:$B$96,MATCH(B413,'Unemployment Rates'!$A$2:$A$96,0))</f>
        <v>2.8000000000000001E-2</v>
      </c>
      <c r="E413">
        <f>IF(ISBLANK($B413),"",VLOOKUP($B413,ILData!$A$2:$AJ$96,25))</f>
        <v>64300</v>
      </c>
      <c r="F413">
        <f>IF(ISBLANK($B413),"",VLOOKUP($B413,ILData!$A$2:$AJ$96,26))</f>
        <v>73500</v>
      </c>
      <c r="G413">
        <f>IF(ISBLANK($B413),"",VLOOKUP($B413,ILData!$A$2:$AJ$96,27))</f>
        <v>82700</v>
      </c>
      <c r="H413">
        <f>IF(ISBLANK($B413),"",VLOOKUP($B413,ILData!$A$2:$AJ$96,28))</f>
        <v>91850</v>
      </c>
      <c r="I413">
        <f>IF(ISBLANK($B413),"",VLOOKUP($B413,ILData!$A$2:$AJ$96,29))</f>
        <v>99200</v>
      </c>
      <c r="J413">
        <f>IF(ISBLANK($B413),"",VLOOKUP($B413,ILData!$A$2:$AJ$96,30))</f>
        <v>106550</v>
      </c>
      <c r="K413">
        <f>IF(ISBLANK($B413),"",VLOOKUP($B413,ILData!$A$2:$AJ$96,31))</f>
        <v>113900</v>
      </c>
      <c r="L413">
        <f>IF(ISBLANK($B413),"",VLOOKUP($B413,ILData!$A$2:$AJ$96,32))</f>
        <v>121250</v>
      </c>
    </row>
    <row r="414" spans="1:12" x14ac:dyDescent="0.3">
      <c r="A414" s="74" t="s">
        <v>977</v>
      </c>
      <c r="B414" t="s">
        <v>95</v>
      </c>
      <c r="C414" s="79">
        <f>INDEX('Ability to Pay'!$C$2:$C$441,MATCH(A414,'Ability to Pay'!$A$2:$A$441,0))</f>
        <v>0.19</v>
      </c>
      <c r="D414" s="77">
        <f>INDEX('Unemployment Rates'!$B$2:$B$96,MATCH(B414,'Unemployment Rates'!$A$2:$A$96,0))</f>
        <v>0.04</v>
      </c>
      <c r="E414">
        <f>IF(ISBLANK($B414),"",VLOOKUP($B414,ILData!$A$2:$AJ$96,25))</f>
        <v>41950</v>
      </c>
      <c r="F414">
        <f>IF(ISBLANK($B414),"",VLOOKUP($B414,ILData!$A$2:$AJ$96,26))</f>
        <v>47950</v>
      </c>
      <c r="G414">
        <f>IF(ISBLANK($B414),"",VLOOKUP($B414,ILData!$A$2:$AJ$96,27))</f>
        <v>53950</v>
      </c>
      <c r="H414">
        <f>IF(ISBLANK($B414),"",VLOOKUP($B414,ILData!$A$2:$AJ$96,28))</f>
        <v>59900</v>
      </c>
      <c r="I414">
        <f>IF(ISBLANK($B414),"",VLOOKUP($B414,ILData!$A$2:$AJ$96,29))</f>
        <v>64700</v>
      </c>
      <c r="J414">
        <f>IF(ISBLANK($B414),"",VLOOKUP($B414,ILData!$A$2:$AJ$96,30))</f>
        <v>69500</v>
      </c>
      <c r="K414">
        <f>IF(ISBLANK($B414),"",VLOOKUP($B414,ILData!$A$2:$AJ$96,31))</f>
        <v>74300</v>
      </c>
      <c r="L414">
        <f>IF(ISBLANK($B414),"",VLOOKUP($B414,ILData!$A$2:$AJ$96,32))</f>
        <v>79100</v>
      </c>
    </row>
    <row r="415" spans="1:12" x14ac:dyDescent="0.3">
      <c r="A415" s="74" t="s">
        <v>859</v>
      </c>
      <c r="B415" t="s">
        <v>68</v>
      </c>
      <c r="C415" s="79">
        <f>INDEX('Ability to Pay'!$C$2:$C$441,MATCH(A415,'Ability to Pay'!$A$2:$A$441,0))</f>
        <v>0.15000000000000002</v>
      </c>
      <c r="D415" s="77">
        <f>INDEX('Unemployment Rates'!$B$2:$B$96,MATCH(B415,'Unemployment Rates'!$A$2:$A$96,0))</f>
        <v>3.6999999999999998E-2</v>
      </c>
      <c r="E415">
        <f>IF(ISBLANK($B415),"",VLOOKUP($B415,ILData!$A$2:$AJ$96,25))</f>
        <v>44600</v>
      </c>
      <c r="F415">
        <f>IF(ISBLANK($B415),"",VLOOKUP($B415,ILData!$A$2:$AJ$96,26))</f>
        <v>50950</v>
      </c>
      <c r="G415">
        <f>IF(ISBLANK($B415),"",VLOOKUP($B415,ILData!$A$2:$AJ$96,27))</f>
        <v>57300</v>
      </c>
      <c r="H415">
        <f>IF(ISBLANK($B415),"",VLOOKUP($B415,ILData!$A$2:$AJ$96,28))</f>
        <v>63650</v>
      </c>
      <c r="I415">
        <f>IF(ISBLANK($B415),"",VLOOKUP($B415,ILData!$A$2:$AJ$96,29))</f>
        <v>68750</v>
      </c>
      <c r="J415">
        <f>IF(ISBLANK($B415),"",VLOOKUP($B415,ILData!$A$2:$AJ$96,30))</f>
        <v>73850</v>
      </c>
      <c r="K415">
        <f>IF(ISBLANK($B415),"",VLOOKUP($B415,ILData!$A$2:$AJ$96,31))</f>
        <v>78950</v>
      </c>
      <c r="L415">
        <f>IF(ISBLANK($B415),"",VLOOKUP($B415,ILData!$A$2:$AJ$96,32))</f>
        <v>84050</v>
      </c>
    </row>
    <row r="416" spans="1:12" x14ac:dyDescent="0.3">
      <c r="A416" s="74" t="s">
        <v>735</v>
      </c>
      <c r="B416" t="s">
        <v>39</v>
      </c>
      <c r="C416" s="79">
        <f>INDEX('Ability to Pay'!$C$2:$C$441,MATCH(A416,'Ability to Pay'!$A$2:$A$441,0))</f>
        <v>0.24</v>
      </c>
      <c r="D416" s="77">
        <f>INDEX('Unemployment Rates'!$B$2:$B$96,MATCH(B416,'Unemployment Rates'!$A$2:$A$96,0))</f>
        <v>3.3000000000000002E-2</v>
      </c>
      <c r="E416">
        <f>IF(ISBLANK($B416),"",VLOOKUP($B416,ILData!$A$2:$AJ$96,25))</f>
        <v>53500</v>
      </c>
      <c r="F416">
        <f>IF(ISBLANK($B416),"",VLOOKUP($B416,ILData!$A$2:$AJ$96,26))</f>
        <v>61150</v>
      </c>
      <c r="G416">
        <f>IF(ISBLANK($B416),"",VLOOKUP($B416,ILData!$A$2:$AJ$96,27))</f>
        <v>68800</v>
      </c>
      <c r="H416">
        <f>IF(ISBLANK($B416),"",VLOOKUP($B416,ILData!$A$2:$AJ$96,28))</f>
        <v>76400</v>
      </c>
      <c r="I416">
        <f>IF(ISBLANK($B416),"",VLOOKUP($B416,ILData!$A$2:$AJ$96,29))</f>
        <v>82550</v>
      </c>
      <c r="J416">
        <f>IF(ISBLANK($B416),"",VLOOKUP($B416,ILData!$A$2:$AJ$96,30))</f>
        <v>88650</v>
      </c>
      <c r="K416">
        <f>IF(ISBLANK($B416),"",VLOOKUP($B416,ILData!$A$2:$AJ$96,31))</f>
        <v>94750</v>
      </c>
      <c r="L416">
        <f>IF(ISBLANK($B416),"",VLOOKUP($B416,ILData!$A$2:$AJ$96,32))</f>
        <v>100850</v>
      </c>
    </row>
    <row r="417" spans="1:12" x14ac:dyDescent="0.3">
      <c r="A417" s="74" t="s">
        <v>973</v>
      </c>
      <c r="B417" t="s">
        <v>95</v>
      </c>
      <c r="C417" s="79">
        <f>INDEX('Ability to Pay'!$C$2:$C$441,MATCH(A417,'Ability to Pay'!$A$2:$A$441,0))</f>
        <v>0.15000000000000002</v>
      </c>
      <c r="D417" s="77">
        <f>INDEX('Unemployment Rates'!$B$2:$B$96,MATCH(B417,'Unemployment Rates'!$A$2:$A$96,0))</f>
        <v>0.04</v>
      </c>
      <c r="E417">
        <f>IF(ISBLANK($B417),"",VLOOKUP($B417,ILData!$A$2:$AJ$96,25))</f>
        <v>41950</v>
      </c>
      <c r="F417">
        <f>IF(ISBLANK($B417),"",VLOOKUP($B417,ILData!$A$2:$AJ$96,26))</f>
        <v>47950</v>
      </c>
      <c r="G417">
        <f>IF(ISBLANK($B417),"",VLOOKUP($B417,ILData!$A$2:$AJ$96,27))</f>
        <v>53950</v>
      </c>
      <c r="H417">
        <f>IF(ISBLANK($B417),"",VLOOKUP($B417,ILData!$A$2:$AJ$96,28))</f>
        <v>59900</v>
      </c>
      <c r="I417">
        <f>IF(ISBLANK($B417),"",VLOOKUP($B417,ILData!$A$2:$AJ$96,29))</f>
        <v>64700</v>
      </c>
      <c r="J417">
        <f>IF(ISBLANK($B417),"",VLOOKUP($B417,ILData!$A$2:$AJ$96,30))</f>
        <v>69500</v>
      </c>
      <c r="K417">
        <f>IF(ISBLANK($B417),"",VLOOKUP($B417,ILData!$A$2:$AJ$96,31))</f>
        <v>74300</v>
      </c>
      <c r="L417">
        <f>IF(ISBLANK($B417),"",VLOOKUP($B417,ILData!$A$2:$AJ$96,32))</f>
        <v>79100</v>
      </c>
    </row>
    <row r="418" spans="1:12" x14ac:dyDescent="0.3">
      <c r="A418" s="74" t="s">
        <v>867</v>
      </c>
      <c r="B418" t="s">
        <v>71</v>
      </c>
      <c r="C418" s="79">
        <f>INDEX('Ability to Pay'!$C$2:$C$441,MATCH(A418,'Ability to Pay'!$A$2:$A$441,0))</f>
        <v>0.06</v>
      </c>
      <c r="D418" s="77">
        <f>INDEX('Unemployment Rates'!$B$2:$B$96,MATCH(B418,'Unemployment Rates'!$A$2:$A$96,0))</f>
        <v>0.04</v>
      </c>
      <c r="E418">
        <f>IF(ISBLANK($B418),"",VLOOKUP($B418,ILData!$A$2:$AJ$96,25))</f>
        <v>43150</v>
      </c>
      <c r="F418">
        <f>IF(ISBLANK($B418),"",VLOOKUP($B418,ILData!$A$2:$AJ$96,26))</f>
        <v>49300</v>
      </c>
      <c r="G418">
        <f>IF(ISBLANK($B418),"",VLOOKUP($B418,ILData!$A$2:$AJ$96,27))</f>
        <v>55450</v>
      </c>
      <c r="H418">
        <f>IF(ISBLANK($B418),"",VLOOKUP($B418,ILData!$A$2:$AJ$96,28))</f>
        <v>61600</v>
      </c>
      <c r="I418">
        <f>IF(ISBLANK($B418),"",VLOOKUP($B418,ILData!$A$2:$AJ$96,29))</f>
        <v>66550</v>
      </c>
      <c r="J418">
        <f>IF(ISBLANK($B418),"",VLOOKUP($B418,ILData!$A$2:$AJ$96,30))</f>
        <v>71500</v>
      </c>
      <c r="K418">
        <f>IF(ISBLANK($B418),"",VLOOKUP($B418,ILData!$A$2:$AJ$96,31))</f>
        <v>76400</v>
      </c>
      <c r="L418">
        <f>IF(ISBLANK($B418),"",VLOOKUP($B418,ILData!$A$2:$AJ$96,32))</f>
        <v>81350</v>
      </c>
    </row>
    <row r="419" spans="1:12" x14ac:dyDescent="0.3">
      <c r="A419" s="74" t="s">
        <v>576</v>
      </c>
      <c r="B419" t="s">
        <v>8</v>
      </c>
      <c r="C419" s="79">
        <f>INDEX('Ability to Pay'!$C$2:$C$441,MATCH(A419,'Ability to Pay'!$A$2:$A$441,0))</f>
        <v>0.16999999999999998</v>
      </c>
      <c r="D419" s="77">
        <f>INDEX('Unemployment Rates'!$B$2:$B$96,MATCH(B419,'Unemployment Rates'!$A$2:$A$96,0))</f>
        <v>3.2000000000000001E-2</v>
      </c>
      <c r="E419">
        <f>IF(ISBLANK($B419),"",VLOOKUP($B419,ILData!$A$2:$AJ$96,25))</f>
        <v>44000</v>
      </c>
      <c r="F419">
        <f>IF(ISBLANK($B419),"",VLOOKUP($B419,ILData!$A$2:$AJ$96,26))</f>
        <v>50250</v>
      </c>
      <c r="G419">
        <f>IF(ISBLANK($B419),"",VLOOKUP($B419,ILData!$A$2:$AJ$96,27))</f>
        <v>56550</v>
      </c>
      <c r="H419">
        <f>IF(ISBLANK($B419),"",VLOOKUP($B419,ILData!$A$2:$AJ$96,28))</f>
        <v>62800</v>
      </c>
      <c r="I419">
        <f>IF(ISBLANK($B419),"",VLOOKUP($B419,ILData!$A$2:$AJ$96,29))</f>
        <v>67850</v>
      </c>
      <c r="J419">
        <f>IF(ISBLANK($B419),"",VLOOKUP($B419,ILData!$A$2:$AJ$96,30))</f>
        <v>72850</v>
      </c>
      <c r="K419">
        <f>IF(ISBLANK($B419),"",VLOOKUP($B419,ILData!$A$2:$AJ$96,31))</f>
        <v>77900</v>
      </c>
      <c r="L419">
        <f>IF(ISBLANK($B419),"",VLOOKUP($B419,ILData!$A$2:$AJ$96,32))</f>
        <v>82900</v>
      </c>
    </row>
    <row r="420" spans="1:12" x14ac:dyDescent="0.3">
      <c r="A420" s="74" t="s">
        <v>978</v>
      </c>
      <c r="B420" t="s">
        <v>96</v>
      </c>
      <c r="C420" s="79">
        <f>INDEX('Ability to Pay'!$C$2:$C$441,MATCH(A420,'Ability to Pay'!$A$2:$A$441,0))</f>
        <v>0.19</v>
      </c>
      <c r="D420" s="77">
        <f>INDEX('Unemployment Rates'!$B$2:$B$96,MATCH(B420,'Unemployment Rates'!$A$2:$A$96,0))</f>
        <v>3.3000000000000002E-2</v>
      </c>
      <c r="E420">
        <f>IF(ISBLANK($B420),"",VLOOKUP($B420,ILData!$A$2:$AJ$96,25))</f>
        <v>47500</v>
      </c>
      <c r="F420">
        <f>IF(ISBLANK($B420),"",VLOOKUP($B420,ILData!$A$2:$AJ$96,26))</f>
        <v>54300</v>
      </c>
      <c r="G420">
        <f>IF(ISBLANK($B420),"",VLOOKUP($B420,ILData!$A$2:$AJ$96,27))</f>
        <v>61100</v>
      </c>
      <c r="H420">
        <f>IF(ISBLANK($B420),"",VLOOKUP($B420,ILData!$A$2:$AJ$96,28))</f>
        <v>67850</v>
      </c>
      <c r="I420">
        <f>IF(ISBLANK($B420),"",VLOOKUP($B420,ILData!$A$2:$AJ$96,29))</f>
        <v>73300</v>
      </c>
      <c r="J420">
        <f>IF(ISBLANK($B420),"",VLOOKUP($B420,ILData!$A$2:$AJ$96,30))</f>
        <v>78750</v>
      </c>
      <c r="K420">
        <f>IF(ISBLANK($B420),"",VLOOKUP($B420,ILData!$A$2:$AJ$96,31))</f>
        <v>84150</v>
      </c>
      <c r="L420">
        <f>IF(ISBLANK($B420),"",VLOOKUP($B420,ILData!$A$2:$AJ$96,32))</f>
        <v>89600</v>
      </c>
    </row>
    <row r="421" spans="1:12" x14ac:dyDescent="0.3">
      <c r="A421" s="74" t="s">
        <v>611</v>
      </c>
      <c r="B421" t="s">
        <v>16</v>
      </c>
      <c r="C421" s="79">
        <f>INDEX('Ability to Pay'!$C$2:$C$441,MATCH(A421,'Ability to Pay'!$A$2:$A$441,0))</f>
        <v>0.13</v>
      </c>
      <c r="D421" s="77">
        <f>INDEX('Unemployment Rates'!$B$2:$B$96,MATCH(B421,'Unemployment Rates'!$A$2:$A$96,0))</f>
        <v>3.7999999999999999E-2</v>
      </c>
      <c r="E421">
        <f>IF(ISBLANK($B421),"",VLOOKUP($B421,ILData!$A$2:$AJ$96,25))</f>
        <v>47500</v>
      </c>
      <c r="F421">
        <f>IF(ISBLANK($B421),"",VLOOKUP($B421,ILData!$A$2:$AJ$96,26))</f>
        <v>54300</v>
      </c>
      <c r="G421">
        <f>IF(ISBLANK($B421),"",VLOOKUP($B421,ILData!$A$2:$AJ$96,27))</f>
        <v>61100</v>
      </c>
      <c r="H421">
        <f>IF(ISBLANK($B421),"",VLOOKUP($B421,ILData!$A$2:$AJ$96,28))</f>
        <v>67850</v>
      </c>
      <c r="I421">
        <f>IF(ISBLANK($B421),"",VLOOKUP($B421,ILData!$A$2:$AJ$96,29))</f>
        <v>73300</v>
      </c>
      <c r="J421">
        <f>IF(ISBLANK($B421),"",VLOOKUP($B421,ILData!$A$2:$AJ$96,30))</f>
        <v>78750</v>
      </c>
      <c r="K421">
        <f>IF(ISBLANK($B421),"",VLOOKUP($B421,ILData!$A$2:$AJ$96,31))</f>
        <v>84150</v>
      </c>
      <c r="L421">
        <f>IF(ISBLANK($B421),"",VLOOKUP($B421,ILData!$A$2:$AJ$96,32))</f>
        <v>89600</v>
      </c>
    </row>
    <row r="422" spans="1:12" x14ac:dyDescent="0.3">
      <c r="A422" s="74" t="s">
        <v>1002</v>
      </c>
      <c r="B422" t="s">
        <v>101</v>
      </c>
      <c r="C422" s="79">
        <f>INDEX('Ability to Pay'!$C$2:$C$441,MATCH(A422,'Ability to Pay'!$A$2:$A$441,0))</f>
        <v>0.2</v>
      </c>
      <c r="D422" s="77">
        <f>INDEX('Unemployment Rates'!$B$2:$B$96,MATCH(B422,'Unemployment Rates'!$A$2:$A$96,0))</f>
        <v>2.7E-2</v>
      </c>
      <c r="E422">
        <f>IF(ISBLANK($B422),"",VLOOKUP($B422,ILData!$A$2:$AJ$96,25))</f>
        <v>64300</v>
      </c>
      <c r="F422">
        <f>IF(ISBLANK($B422),"",VLOOKUP($B422,ILData!$A$2:$AJ$96,26))</f>
        <v>73500</v>
      </c>
      <c r="G422">
        <f>IF(ISBLANK($B422),"",VLOOKUP($B422,ILData!$A$2:$AJ$96,27))</f>
        <v>82700</v>
      </c>
      <c r="H422">
        <f>IF(ISBLANK($B422),"",VLOOKUP($B422,ILData!$A$2:$AJ$96,28))</f>
        <v>91850</v>
      </c>
      <c r="I422">
        <f>IF(ISBLANK($B422),"",VLOOKUP($B422,ILData!$A$2:$AJ$96,29))</f>
        <v>99200</v>
      </c>
      <c r="J422">
        <f>IF(ISBLANK($B422),"",VLOOKUP($B422,ILData!$A$2:$AJ$96,30))</f>
        <v>106550</v>
      </c>
      <c r="K422">
        <f>IF(ISBLANK($B422),"",VLOOKUP($B422,ILData!$A$2:$AJ$96,31))</f>
        <v>113900</v>
      </c>
      <c r="L422">
        <f>IF(ISBLANK($B422),"",VLOOKUP($B422,ILData!$A$2:$AJ$96,32))</f>
        <v>121250</v>
      </c>
    </row>
    <row r="423" spans="1:12" x14ac:dyDescent="0.3">
      <c r="A423" s="74" t="s">
        <v>778</v>
      </c>
      <c r="B423" t="s">
        <v>49</v>
      </c>
      <c r="C423" s="79">
        <f>INDEX('Ability to Pay'!$C$2:$C$441,MATCH(A423,'Ability to Pay'!$A$2:$A$441,0))</f>
        <v>0.16999999999999998</v>
      </c>
      <c r="D423" s="77">
        <f>INDEX('Unemployment Rates'!$B$2:$B$96,MATCH(B423,'Unemployment Rates'!$A$2:$A$96,0))</f>
        <v>3.5000000000000003E-2</v>
      </c>
      <c r="E423">
        <f>IF(ISBLANK($B423),"",VLOOKUP($B423,ILData!$A$2:$AJ$96,25))</f>
        <v>44900</v>
      </c>
      <c r="F423">
        <f>IF(ISBLANK($B423),"",VLOOKUP($B423,ILData!$A$2:$AJ$96,26))</f>
        <v>51300</v>
      </c>
      <c r="G423">
        <f>IF(ISBLANK($B423),"",VLOOKUP($B423,ILData!$A$2:$AJ$96,27))</f>
        <v>57700</v>
      </c>
      <c r="H423">
        <f>IF(ISBLANK($B423),"",VLOOKUP($B423,ILData!$A$2:$AJ$96,28))</f>
        <v>64100</v>
      </c>
      <c r="I423">
        <f>IF(ISBLANK($B423),"",VLOOKUP($B423,ILData!$A$2:$AJ$96,29))</f>
        <v>69250</v>
      </c>
      <c r="J423">
        <f>IF(ISBLANK($B423),"",VLOOKUP($B423,ILData!$A$2:$AJ$96,30))</f>
        <v>74400</v>
      </c>
      <c r="K423">
        <f>IF(ISBLANK($B423),"",VLOOKUP($B423,ILData!$A$2:$AJ$96,31))</f>
        <v>79500</v>
      </c>
      <c r="L423">
        <f>IF(ISBLANK($B423),"",VLOOKUP($B423,ILData!$A$2:$AJ$96,32))</f>
        <v>84650</v>
      </c>
    </row>
    <row r="424" spans="1:12" x14ac:dyDescent="0.3">
      <c r="A424" s="74" t="s">
        <v>981</v>
      </c>
      <c r="B424" t="s">
        <v>97</v>
      </c>
      <c r="C424" s="79">
        <f>INDEX('Ability to Pay'!$C$2:$C$441,MATCH(A424,'Ability to Pay'!$A$2:$A$441,0))</f>
        <v>0.14000000000000001</v>
      </c>
      <c r="D424" s="77">
        <f>INDEX('Unemployment Rates'!$B$2:$B$96,MATCH(B424,'Unemployment Rates'!$A$2:$A$96,0))</f>
        <v>4.1000000000000002E-2</v>
      </c>
      <c r="E424">
        <f>IF(ISBLANK($B424),"",VLOOKUP($B424,ILData!$A$2:$AJ$96,25))</f>
        <v>41950</v>
      </c>
      <c r="F424">
        <f>IF(ISBLANK($B424),"",VLOOKUP($B424,ILData!$A$2:$AJ$96,26))</f>
        <v>47950</v>
      </c>
      <c r="G424">
        <f>IF(ISBLANK($B424),"",VLOOKUP($B424,ILData!$A$2:$AJ$96,27))</f>
        <v>53950</v>
      </c>
      <c r="H424">
        <f>IF(ISBLANK($B424),"",VLOOKUP($B424,ILData!$A$2:$AJ$96,28))</f>
        <v>59900</v>
      </c>
      <c r="I424">
        <f>IF(ISBLANK($B424),"",VLOOKUP($B424,ILData!$A$2:$AJ$96,29))</f>
        <v>64700</v>
      </c>
      <c r="J424">
        <f>IF(ISBLANK($B424),"",VLOOKUP($B424,ILData!$A$2:$AJ$96,30))</f>
        <v>69500</v>
      </c>
      <c r="K424">
        <f>IF(ISBLANK($B424),"",VLOOKUP($B424,ILData!$A$2:$AJ$96,31))</f>
        <v>74300</v>
      </c>
      <c r="L424">
        <f>IF(ISBLANK($B424),"",VLOOKUP($B424,ILData!$A$2:$AJ$96,32))</f>
        <v>79100</v>
      </c>
    </row>
    <row r="425" spans="1:12" x14ac:dyDescent="0.3">
      <c r="A425" s="74" t="s">
        <v>984</v>
      </c>
      <c r="B425" t="s">
        <v>97</v>
      </c>
      <c r="C425" s="79">
        <f>INDEX('Ability to Pay'!$C$2:$C$441,MATCH(A425,'Ability to Pay'!$A$2:$A$441,0))</f>
        <v>0.14000000000000001</v>
      </c>
      <c r="D425" s="77">
        <f>INDEX('Unemployment Rates'!$B$2:$B$96,MATCH(B425,'Unemployment Rates'!$A$2:$A$96,0))</f>
        <v>4.1000000000000002E-2</v>
      </c>
      <c r="E425">
        <f>IF(ISBLANK($B425),"",VLOOKUP($B425,ILData!$A$2:$AJ$96,25))</f>
        <v>41950</v>
      </c>
      <c r="F425">
        <f>IF(ISBLANK($B425),"",VLOOKUP($B425,ILData!$A$2:$AJ$96,26))</f>
        <v>47950</v>
      </c>
      <c r="G425">
        <f>IF(ISBLANK($B425),"",VLOOKUP($B425,ILData!$A$2:$AJ$96,27))</f>
        <v>53950</v>
      </c>
      <c r="H425">
        <f>IF(ISBLANK($B425),"",VLOOKUP($B425,ILData!$A$2:$AJ$96,28))</f>
        <v>59900</v>
      </c>
      <c r="I425">
        <f>IF(ISBLANK($B425),"",VLOOKUP($B425,ILData!$A$2:$AJ$96,29))</f>
        <v>64700</v>
      </c>
      <c r="J425">
        <f>IF(ISBLANK($B425),"",VLOOKUP($B425,ILData!$A$2:$AJ$96,30))</f>
        <v>69500</v>
      </c>
      <c r="K425">
        <f>IF(ISBLANK($B425),"",VLOOKUP($B425,ILData!$A$2:$AJ$96,31))</f>
        <v>74300</v>
      </c>
      <c r="L425">
        <f>IF(ISBLANK($B425),"",VLOOKUP($B425,ILData!$A$2:$AJ$96,32))</f>
        <v>79100</v>
      </c>
    </row>
    <row r="426" spans="1:12" x14ac:dyDescent="0.3">
      <c r="A426" s="74" t="s">
        <v>985</v>
      </c>
      <c r="B426" t="s">
        <v>98</v>
      </c>
      <c r="C426" s="79">
        <f>INDEX('Ability to Pay'!$C$2:$C$441,MATCH(A426,'Ability to Pay'!$A$2:$A$441,0))</f>
        <v>0.13</v>
      </c>
      <c r="D426" s="77">
        <f>INDEX('Unemployment Rates'!$B$2:$B$96,MATCH(B426,'Unemployment Rates'!$A$2:$A$96,0))</f>
        <v>3.7999999999999999E-2</v>
      </c>
      <c r="E426">
        <f>IF(ISBLANK($B426),"",VLOOKUP($B426,ILData!$A$2:$AJ$96,25))</f>
        <v>42300</v>
      </c>
      <c r="F426">
        <f>IF(ISBLANK($B426),"",VLOOKUP($B426,ILData!$A$2:$AJ$96,26))</f>
        <v>48350</v>
      </c>
      <c r="G426">
        <f>IF(ISBLANK($B426),"",VLOOKUP($B426,ILData!$A$2:$AJ$96,27))</f>
        <v>54400</v>
      </c>
      <c r="H426">
        <f>IF(ISBLANK($B426),"",VLOOKUP($B426,ILData!$A$2:$AJ$96,28))</f>
        <v>60400</v>
      </c>
      <c r="I426">
        <f>IF(ISBLANK($B426),"",VLOOKUP($B426,ILData!$A$2:$AJ$96,29))</f>
        <v>65250</v>
      </c>
      <c r="J426">
        <f>IF(ISBLANK($B426),"",VLOOKUP($B426,ILData!$A$2:$AJ$96,30))</f>
        <v>70100</v>
      </c>
      <c r="K426">
        <f>IF(ISBLANK($B426),"",VLOOKUP($B426,ILData!$A$2:$AJ$96,31))</f>
        <v>74900</v>
      </c>
      <c r="L426">
        <f>IF(ISBLANK($B426),"",VLOOKUP($B426,ILData!$A$2:$AJ$96,32))</f>
        <v>79750</v>
      </c>
    </row>
    <row r="427" spans="1:12" x14ac:dyDescent="0.3">
      <c r="A427" s="74" t="s">
        <v>952</v>
      </c>
      <c r="B427" t="s">
        <v>89</v>
      </c>
      <c r="C427" s="79">
        <f>INDEX('Ability to Pay'!$C$2:$C$441,MATCH(A427,'Ability to Pay'!$A$2:$A$441,0))</f>
        <v>0.19</v>
      </c>
      <c r="D427" s="77">
        <f>INDEX('Unemployment Rates'!$B$2:$B$96,MATCH(B427,'Unemployment Rates'!$A$2:$A$96,0))</f>
        <v>2.7E-2</v>
      </c>
      <c r="E427">
        <f>IF(ISBLANK($B427),"",VLOOKUP($B427,ILData!$A$2:$AJ$96,25))</f>
        <v>64300</v>
      </c>
      <c r="F427">
        <f>IF(ISBLANK($B427),"",VLOOKUP($B427,ILData!$A$2:$AJ$96,26))</f>
        <v>73500</v>
      </c>
      <c r="G427">
        <f>IF(ISBLANK($B427),"",VLOOKUP($B427,ILData!$A$2:$AJ$96,27))</f>
        <v>82700</v>
      </c>
      <c r="H427">
        <f>IF(ISBLANK($B427),"",VLOOKUP($B427,ILData!$A$2:$AJ$96,28))</f>
        <v>91850</v>
      </c>
      <c r="I427">
        <f>IF(ISBLANK($B427),"",VLOOKUP($B427,ILData!$A$2:$AJ$96,29))</f>
        <v>99200</v>
      </c>
      <c r="J427">
        <f>IF(ISBLANK($B427),"",VLOOKUP($B427,ILData!$A$2:$AJ$96,30))</f>
        <v>106550</v>
      </c>
      <c r="K427">
        <f>IF(ISBLANK($B427),"",VLOOKUP($B427,ILData!$A$2:$AJ$96,31))</f>
        <v>113900</v>
      </c>
      <c r="L427">
        <f>IF(ISBLANK($B427),"",VLOOKUP($B427,ILData!$A$2:$AJ$96,32))</f>
        <v>121250</v>
      </c>
    </row>
    <row r="428" spans="1:12" x14ac:dyDescent="0.3">
      <c r="A428" s="74" t="s">
        <v>665</v>
      </c>
      <c r="B428" t="s">
        <v>28</v>
      </c>
      <c r="C428" s="79">
        <f>INDEX('Ability to Pay'!$C$2:$C$441,MATCH(A428,'Ability to Pay'!$A$2:$A$441,0))</f>
        <v>0.22000000000000003</v>
      </c>
      <c r="D428" s="77">
        <f>INDEX('Unemployment Rates'!$B$2:$B$96,MATCH(B428,'Unemployment Rates'!$A$2:$A$96,0))</f>
        <v>2.8000000000000001E-2</v>
      </c>
      <c r="E428">
        <f>IF(ISBLANK($B428),"",VLOOKUP($B428,ILData!$A$2:$AJ$96,25))</f>
        <v>64300</v>
      </c>
      <c r="F428">
        <f>IF(ISBLANK($B428),"",VLOOKUP($B428,ILData!$A$2:$AJ$96,26))</f>
        <v>73500</v>
      </c>
      <c r="G428">
        <f>IF(ISBLANK($B428),"",VLOOKUP($B428,ILData!$A$2:$AJ$96,27))</f>
        <v>82700</v>
      </c>
      <c r="H428">
        <f>IF(ISBLANK($B428),"",VLOOKUP($B428,ILData!$A$2:$AJ$96,28))</f>
        <v>91850</v>
      </c>
      <c r="I428">
        <f>IF(ISBLANK($B428),"",VLOOKUP($B428,ILData!$A$2:$AJ$96,29))</f>
        <v>99200</v>
      </c>
      <c r="J428">
        <f>IF(ISBLANK($B428),"",VLOOKUP($B428,ILData!$A$2:$AJ$96,30))</f>
        <v>106550</v>
      </c>
      <c r="K428">
        <f>IF(ISBLANK($B428),"",VLOOKUP($B428,ILData!$A$2:$AJ$96,31))</f>
        <v>113900</v>
      </c>
      <c r="L428">
        <f>IF(ISBLANK($B428),"",VLOOKUP($B428,ILData!$A$2:$AJ$96,32))</f>
        <v>121250</v>
      </c>
    </row>
    <row r="429" spans="1:12" x14ac:dyDescent="0.3">
      <c r="A429" s="74" t="s">
        <v>991</v>
      </c>
      <c r="B429" t="s">
        <v>99</v>
      </c>
      <c r="C429" s="79">
        <f>INDEX('Ability to Pay'!$C$2:$C$441,MATCH(A429,'Ability to Pay'!$A$2:$A$441,0))</f>
        <v>0.15999999999999998</v>
      </c>
      <c r="D429" s="77">
        <f>INDEX('Unemployment Rates'!$B$2:$B$96,MATCH(B429,'Unemployment Rates'!$A$2:$A$96,0))</f>
        <v>3.6999999999999998E-2</v>
      </c>
      <c r="E429">
        <f>IF(ISBLANK($B429),"",VLOOKUP($B429,ILData!$A$2:$AJ$96,25))</f>
        <v>41950</v>
      </c>
      <c r="F429">
        <f>IF(ISBLANK($B429),"",VLOOKUP($B429,ILData!$A$2:$AJ$96,26))</f>
        <v>47950</v>
      </c>
      <c r="G429">
        <f>IF(ISBLANK($B429),"",VLOOKUP($B429,ILData!$A$2:$AJ$96,27))</f>
        <v>53950</v>
      </c>
      <c r="H429">
        <f>IF(ISBLANK($B429),"",VLOOKUP($B429,ILData!$A$2:$AJ$96,28))</f>
        <v>59900</v>
      </c>
      <c r="I429">
        <f>IF(ISBLANK($B429),"",VLOOKUP($B429,ILData!$A$2:$AJ$96,29))</f>
        <v>64700</v>
      </c>
      <c r="J429">
        <f>IF(ISBLANK($B429),"",VLOOKUP($B429,ILData!$A$2:$AJ$96,30))</f>
        <v>69500</v>
      </c>
      <c r="K429">
        <f>IF(ISBLANK($B429),"",VLOOKUP($B429,ILData!$A$2:$AJ$96,31))</f>
        <v>74300</v>
      </c>
      <c r="L429">
        <f>IF(ISBLANK($B429),"",VLOOKUP($B429,ILData!$A$2:$AJ$96,32))</f>
        <v>79100</v>
      </c>
    </row>
    <row r="430" spans="1:12" x14ac:dyDescent="0.3">
      <c r="A430" s="74" t="s">
        <v>910</v>
      </c>
      <c r="B430" t="s">
        <v>80</v>
      </c>
      <c r="C430" s="79">
        <f>INDEX('Ability to Pay'!$C$2:$C$441,MATCH(A430,'Ability to Pay'!$A$2:$A$441,0))</f>
        <v>0.24</v>
      </c>
      <c r="D430" s="77">
        <f>INDEX('Unemployment Rates'!$B$2:$B$96,MATCH(B430,'Unemployment Rates'!$A$2:$A$96,0))</f>
        <v>2.8000000000000001E-2</v>
      </c>
      <c r="E430">
        <f>IF(ISBLANK($B430),"",VLOOKUP($B430,ILData!$A$2:$AJ$96,25))</f>
        <v>64300</v>
      </c>
      <c r="F430">
        <f>IF(ISBLANK($B430),"",VLOOKUP($B430,ILData!$A$2:$AJ$96,26))</f>
        <v>73500</v>
      </c>
      <c r="G430">
        <f>IF(ISBLANK($B430),"",VLOOKUP($B430,ILData!$A$2:$AJ$96,27))</f>
        <v>82700</v>
      </c>
      <c r="H430">
        <f>IF(ISBLANK($B430),"",VLOOKUP($B430,ILData!$A$2:$AJ$96,28))</f>
        <v>91850</v>
      </c>
      <c r="I430">
        <f>IF(ISBLANK($B430),"",VLOOKUP($B430,ILData!$A$2:$AJ$96,29))</f>
        <v>99200</v>
      </c>
      <c r="J430">
        <f>IF(ISBLANK($B430),"",VLOOKUP($B430,ILData!$A$2:$AJ$96,30))</f>
        <v>106550</v>
      </c>
      <c r="K430">
        <f>IF(ISBLANK($B430),"",VLOOKUP($B430,ILData!$A$2:$AJ$96,31))</f>
        <v>113900</v>
      </c>
      <c r="L430">
        <f>IF(ISBLANK($B430),"",VLOOKUP($B430,ILData!$A$2:$AJ$96,32))</f>
        <v>121250</v>
      </c>
    </row>
    <row r="431" spans="1:12" x14ac:dyDescent="0.3">
      <c r="A431" s="74" t="s">
        <v>786</v>
      </c>
      <c r="B431" t="s">
        <v>51</v>
      </c>
      <c r="C431" s="79">
        <f>INDEX('Ability to Pay'!$C$2:$C$441,MATCH(A431,'Ability to Pay'!$A$2:$A$441,0))</f>
        <v>0.16999999999999998</v>
      </c>
      <c r="D431" s="77">
        <f>INDEX('Unemployment Rates'!$B$2:$B$96,MATCH(B431,'Unemployment Rates'!$A$2:$A$96,0))</f>
        <v>3.5999999999999997E-2</v>
      </c>
      <c r="E431">
        <f>IF(ISBLANK($B431),"",VLOOKUP($B431,ILData!$A$2:$AJ$96,25))</f>
        <v>42350</v>
      </c>
      <c r="F431">
        <f>IF(ISBLANK($B431),"",VLOOKUP($B431,ILData!$A$2:$AJ$96,26))</f>
        <v>48400</v>
      </c>
      <c r="G431">
        <f>IF(ISBLANK($B431),"",VLOOKUP($B431,ILData!$A$2:$AJ$96,27))</f>
        <v>54450</v>
      </c>
      <c r="H431">
        <f>IF(ISBLANK($B431),"",VLOOKUP($B431,ILData!$A$2:$AJ$96,28))</f>
        <v>60500</v>
      </c>
      <c r="I431">
        <f>IF(ISBLANK($B431),"",VLOOKUP($B431,ILData!$A$2:$AJ$96,29))</f>
        <v>65350</v>
      </c>
      <c r="J431">
        <f>IF(ISBLANK($B431),"",VLOOKUP($B431,ILData!$A$2:$AJ$96,30))</f>
        <v>70200</v>
      </c>
      <c r="K431">
        <f>IF(ISBLANK($B431),"",VLOOKUP($B431,ILData!$A$2:$AJ$96,31))</f>
        <v>75050</v>
      </c>
      <c r="L431">
        <f>IF(ISBLANK($B431),"",VLOOKUP($B431,ILData!$A$2:$AJ$96,32))</f>
        <v>79900</v>
      </c>
    </row>
    <row r="432" spans="1:12" x14ac:dyDescent="0.3">
      <c r="A432" s="74" t="s">
        <v>747</v>
      </c>
      <c r="B432" t="s">
        <v>41</v>
      </c>
      <c r="C432" s="79">
        <f>INDEX('Ability to Pay'!$C$2:$C$441,MATCH(A432,'Ability to Pay'!$A$2:$A$441,0))</f>
        <v>0.06</v>
      </c>
      <c r="D432" s="77">
        <f>INDEX('Unemployment Rates'!$B$2:$B$96,MATCH(B432,'Unemployment Rates'!$A$2:$A$96,0))</f>
        <v>4.3999999999999997E-2</v>
      </c>
      <c r="E432">
        <f>IF(ISBLANK($B432),"",VLOOKUP($B432,ILData!$A$2:$AJ$96,25))</f>
        <v>41950</v>
      </c>
      <c r="F432">
        <f>IF(ISBLANK($B432),"",VLOOKUP($B432,ILData!$A$2:$AJ$96,26))</f>
        <v>47950</v>
      </c>
      <c r="G432">
        <f>IF(ISBLANK($B432),"",VLOOKUP($B432,ILData!$A$2:$AJ$96,27))</f>
        <v>53950</v>
      </c>
      <c r="H432">
        <f>IF(ISBLANK($B432),"",VLOOKUP($B432,ILData!$A$2:$AJ$96,28))</f>
        <v>59900</v>
      </c>
      <c r="I432">
        <f>IF(ISBLANK($B432),"",VLOOKUP($B432,ILData!$A$2:$AJ$96,29))</f>
        <v>64700</v>
      </c>
      <c r="J432">
        <f>IF(ISBLANK($B432),"",VLOOKUP($B432,ILData!$A$2:$AJ$96,30))</f>
        <v>69500</v>
      </c>
      <c r="K432">
        <f>IF(ISBLANK($B432),"",VLOOKUP($B432,ILData!$A$2:$AJ$96,31))</f>
        <v>74300</v>
      </c>
      <c r="L432">
        <f>IF(ISBLANK($B432),"",VLOOKUP($B432,ILData!$A$2:$AJ$96,32))</f>
        <v>79100</v>
      </c>
    </row>
    <row r="433" spans="1:12" x14ac:dyDescent="0.3">
      <c r="A433" s="74" t="s">
        <v>827</v>
      </c>
      <c r="B433" t="s">
        <v>64</v>
      </c>
      <c r="C433" s="79">
        <f>INDEX('Ability to Pay'!$C$2:$C$441,MATCH(A433,'Ability to Pay'!$A$2:$A$441,0))</f>
        <v>0.15000000000000002</v>
      </c>
      <c r="D433" s="77">
        <f>INDEX('Unemployment Rates'!$B$2:$B$96,MATCH(B433,'Unemployment Rates'!$A$2:$A$96,0))</f>
        <v>3.5000000000000003E-2</v>
      </c>
      <c r="E433">
        <f>IF(ISBLANK($B433),"",VLOOKUP($B433,ILData!$A$2:$AJ$96,25))</f>
        <v>53500</v>
      </c>
      <c r="F433">
        <f>IF(ISBLANK($B433),"",VLOOKUP($B433,ILData!$A$2:$AJ$96,26))</f>
        <v>61150</v>
      </c>
      <c r="G433">
        <f>IF(ISBLANK($B433),"",VLOOKUP($B433,ILData!$A$2:$AJ$96,27))</f>
        <v>68800</v>
      </c>
      <c r="H433">
        <f>IF(ISBLANK($B433),"",VLOOKUP($B433,ILData!$A$2:$AJ$96,28))</f>
        <v>76400</v>
      </c>
      <c r="I433">
        <f>IF(ISBLANK($B433),"",VLOOKUP($B433,ILData!$A$2:$AJ$96,29))</f>
        <v>82550</v>
      </c>
      <c r="J433">
        <f>IF(ISBLANK($B433),"",VLOOKUP($B433,ILData!$A$2:$AJ$96,30))</f>
        <v>88650</v>
      </c>
      <c r="K433">
        <f>IF(ISBLANK($B433),"",VLOOKUP($B433,ILData!$A$2:$AJ$96,31))</f>
        <v>94750</v>
      </c>
      <c r="L433">
        <f>IF(ISBLANK($B433),"",VLOOKUP($B433,ILData!$A$2:$AJ$96,32))</f>
        <v>100850</v>
      </c>
    </row>
    <row r="434" spans="1:12" x14ac:dyDescent="0.3">
      <c r="A434" s="74" t="s">
        <v>994</v>
      </c>
      <c r="B434" t="s">
        <v>100</v>
      </c>
      <c r="C434" s="79">
        <f>INDEX('Ability to Pay'!$C$2:$C$441,MATCH(A434,'Ability to Pay'!$A$2:$A$441,0))</f>
        <v>0.25</v>
      </c>
      <c r="D434" s="77">
        <f>INDEX('Unemployment Rates'!$B$2:$B$96,MATCH(B434,'Unemployment Rates'!$A$2:$A$96,0))</f>
        <v>2.5000000000000001E-2</v>
      </c>
      <c r="E434">
        <f>IF(ISBLANK($B434),"",VLOOKUP($B434,ILData!$A$2:$AJ$96,25))</f>
        <v>64300</v>
      </c>
      <c r="F434">
        <f>IF(ISBLANK($B434),"",VLOOKUP($B434,ILData!$A$2:$AJ$96,26))</f>
        <v>73500</v>
      </c>
      <c r="G434">
        <f>IF(ISBLANK($B434),"",VLOOKUP($B434,ILData!$A$2:$AJ$96,27))</f>
        <v>82700</v>
      </c>
      <c r="H434">
        <f>IF(ISBLANK($B434),"",VLOOKUP($B434,ILData!$A$2:$AJ$96,28))</f>
        <v>91850</v>
      </c>
      <c r="I434">
        <f>IF(ISBLANK($B434),"",VLOOKUP($B434,ILData!$A$2:$AJ$96,29))</f>
        <v>99200</v>
      </c>
      <c r="J434">
        <f>IF(ISBLANK($B434),"",VLOOKUP($B434,ILData!$A$2:$AJ$96,30))</f>
        <v>106550</v>
      </c>
      <c r="K434">
        <f>IF(ISBLANK($B434),"",VLOOKUP($B434,ILData!$A$2:$AJ$96,31))</f>
        <v>113900</v>
      </c>
      <c r="L434">
        <f>IF(ISBLANK($B434),"",VLOOKUP($B434,ILData!$A$2:$AJ$96,32))</f>
        <v>121250</v>
      </c>
    </row>
    <row r="435" spans="1:12" x14ac:dyDescent="0.3">
      <c r="A435" s="74" t="s">
        <v>679</v>
      </c>
      <c r="B435" t="s">
        <v>30</v>
      </c>
      <c r="C435" s="79">
        <f>INDEX('Ability to Pay'!$C$2:$C$441,MATCH(A435,'Ability to Pay'!$A$2:$A$441,0))</f>
        <v>0.15999999999999998</v>
      </c>
      <c r="D435" s="77">
        <f>INDEX('Unemployment Rates'!$B$2:$B$96,MATCH(B435,'Unemployment Rates'!$A$2:$A$96,0))</f>
        <v>3.5999999999999997E-2</v>
      </c>
      <c r="E435">
        <f>IF(ISBLANK($B435),"",VLOOKUP($B435,ILData!$A$2:$AJ$96,25))</f>
        <v>51050</v>
      </c>
      <c r="F435">
        <f>IF(ISBLANK($B435),"",VLOOKUP($B435,ILData!$A$2:$AJ$96,26))</f>
        <v>58350</v>
      </c>
      <c r="G435">
        <f>IF(ISBLANK($B435),"",VLOOKUP($B435,ILData!$A$2:$AJ$96,27))</f>
        <v>65650</v>
      </c>
      <c r="H435">
        <f>IF(ISBLANK($B435),"",VLOOKUP($B435,ILData!$A$2:$AJ$96,28))</f>
        <v>72900</v>
      </c>
      <c r="I435">
        <f>IF(ISBLANK($B435),"",VLOOKUP($B435,ILData!$A$2:$AJ$96,29))</f>
        <v>78750</v>
      </c>
      <c r="J435">
        <f>IF(ISBLANK($B435),"",VLOOKUP($B435,ILData!$A$2:$AJ$96,30))</f>
        <v>84600</v>
      </c>
      <c r="K435">
        <f>IF(ISBLANK($B435),"",VLOOKUP($B435,ILData!$A$2:$AJ$96,31))</f>
        <v>90400</v>
      </c>
      <c r="L435">
        <f>IF(ISBLANK($B435),"",VLOOKUP($B435,ILData!$A$2:$AJ$96,32))</f>
        <v>96250</v>
      </c>
    </row>
    <row r="436" spans="1:12" x14ac:dyDescent="0.3">
      <c r="A436" s="74" t="s">
        <v>999</v>
      </c>
      <c r="B436" t="s">
        <v>101</v>
      </c>
      <c r="C436" s="79">
        <f>INDEX('Ability to Pay'!$C$2:$C$441,MATCH(A436,'Ability to Pay'!$A$2:$A$441,0))</f>
        <v>0.25</v>
      </c>
      <c r="D436" s="77">
        <f>INDEX('Unemployment Rates'!$B$2:$B$96,MATCH(B436,'Unemployment Rates'!$A$2:$A$96,0))</f>
        <v>2.7E-2</v>
      </c>
      <c r="E436">
        <f>IF(ISBLANK($B436),"",VLOOKUP($B436,ILData!$A$2:$AJ$96,25))</f>
        <v>64300</v>
      </c>
      <c r="F436">
        <f>IF(ISBLANK($B436),"",VLOOKUP($B436,ILData!$A$2:$AJ$96,26))</f>
        <v>73500</v>
      </c>
      <c r="G436">
        <f>IF(ISBLANK($B436),"",VLOOKUP($B436,ILData!$A$2:$AJ$96,27))</f>
        <v>82700</v>
      </c>
      <c r="H436">
        <f>IF(ISBLANK($B436),"",VLOOKUP($B436,ILData!$A$2:$AJ$96,28))</f>
        <v>91850</v>
      </c>
      <c r="I436">
        <f>IF(ISBLANK($B436),"",VLOOKUP($B436,ILData!$A$2:$AJ$96,29))</f>
        <v>99200</v>
      </c>
      <c r="J436">
        <f>IF(ISBLANK($B436),"",VLOOKUP($B436,ILData!$A$2:$AJ$96,30))</f>
        <v>106550</v>
      </c>
      <c r="K436">
        <f>IF(ISBLANK($B436),"",VLOOKUP($B436,ILData!$A$2:$AJ$96,31))</f>
        <v>113900</v>
      </c>
      <c r="L436">
        <f>IF(ISBLANK($B436),"",VLOOKUP($B436,ILData!$A$2:$AJ$96,32))</f>
        <v>121250</v>
      </c>
    </row>
    <row r="437" spans="1:12" x14ac:dyDescent="0.3">
      <c r="A437" s="74" t="s">
        <v>688</v>
      </c>
      <c r="B437" t="s">
        <v>32</v>
      </c>
      <c r="C437" s="79">
        <f>INDEX('Ability to Pay'!$C$2:$C$441,MATCH(A437,'Ability to Pay'!$A$2:$A$441,0))</f>
        <v>0.19</v>
      </c>
      <c r="D437" s="77">
        <f>INDEX('Unemployment Rates'!$B$2:$B$96,MATCH(B437,'Unemployment Rates'!$A$2:$A$96,0))</f>
        <v>3.5999999999999997E-2</v>
      </c>
      <c r="E437">
        <f>IF(ISBLANK($B437),"",VLOOKUP($B437,ILData!$A$2:$AJ$96,25))</f>
        <v>46500</v>
      </c>
      <c r="F437">
        <f>IF(ISBLANK($B437),"",VLOOKUP($B437,ILData!$A$2:$AJ$96,26))</f>
        <v>53150</v>
      </c>
      <c r="G437">
        <f>IF(ISBLANK($B437),"",VLOOKUP($B437,ILData!$A$2:$AJ$96,27))</f>
        <v>59800</v>
      </c>
      <c r="H437">
        <f>IF(ISBLANK($B437),"",VLOOKUP($B437,ILData!$A$2:$AJ$96,28))</f>
        <v>66400</v>
      </c>
      <c r="I437">
        <f>IF(ISBLANK($B437),"",VLOOKUP($B437,ILData!$A$2:$AJ$96,29))</f>
        <v>71750</v>
      </c>
      <c r="J437">
        <f>IF(ISBLANK($B437),"",VLOOKUP($B437,ILData!$A$2:$AJ$96,30))</f>
        <v>77050</v>
      </c>
      <c r="K437">
        <f>IF(ISBLANK($B437),"",VLOOKUP($B437,ILData!$A$2:$AJ$96,31))</f>
        <v>82350</v>
      </c>
      <c r="L437">
        <f>IF(ISBLANK($B437),"",VLOOKUP($B437,ILData!$A$2:$AJ$96,32))</f>
        <v>87650</v>
      </c>
    </row>
    <row r="438" spans="1:12" x14ac:dyDescent="0.3">
      <c r="A438" s="74" t="s">
        <v>919</v>
      </c>
      <c r="B438" t="s">
        <v>82</v>
      </c>
      <c r="C438" s="79">
        <f>INDEX('Ability to Pay'!$C$2:$C$441,MATCH(A438,'Ability to Pay'!$A$2:$A$441,0))</f>
        <v>9.9999999999999992E-2</v>
      </c>
      <c r="D438" s="77">
        <f>INDEX('Unemployment Rates'!$B$2:$B$96,MATCH(B438,'Unemployment Rates'!$A$2:$A$96,0))</f>
        <v>4.5999999999999999E-2</v>
      </c>
      <c r="E438">
        <f>IF(ISBLANK($B438),"",VLOOKUP($B438,ILData!$A$2:$AJ$96,25))</f>
        <v>41950</v>
      </c>
      <c r="F438">
        <f>IF(ISBLANK($B438),"",VLOOKUP($B438,ILData!$A$2:$AJ$96,26))</f>
        <v>47950</v>
      </c>
      <c r="G438">
        <f>IF(ISBLANK($B438),"",VLOOKUP($B438,ILData!$A$2:$AJ$96,27))</f>
        <v>53950</v>
      </c>
      <c r="H438">
        <f>IF(ISBLANK($B438),"",VLOOKUP($B438,ILData!$A$2:$AJ$96,28))</f>
        <v>59900</v>
      </c>
      <c r="I438">
        <f>IF(ISBLANK($B438),"",VLOOKUP($B438,ILData!$A$2:$AJ$96,29))</f>
        <v>64700</v>
      </c>
      <c r="J438">
        <f>IF(ISBLANK($B438),"",VLOOKUP($B438,ILData!$A$2:$AJ$96,30))</f>
        <v>69500</v>
      </c>
      <c r="K438">
        <f>IF(ISBLANK($B438),"",VLOOKUP($B438,ILData!$A$2:$AJ$96,31))</f>
        <v>74300</v>
      </c>
      <c r="L438">
        <f>IF(ISBLANK($B438),"",VLOOKUP($B438,ILData!$A$2:$AJ$96,32))</f>
        <v>79100</v>
      </c>
    </row>
    <row r="439" spans="1:12" x14ac:dyDescent="0.3">
      <c r="A439" s="74" t="s">
        <v>599</v>
      </c>
      <c r="B439" t="s">
        <v>14</v>
      </c>
      <c r="C439" s="79">
        <f>INDEX('Ability to Pay'!$C$2:$C$441,MATCH(A439,'Ability to Pay'!$A$2:$A$441,0))</f>
        <v>0.14000000000000001</v>
      </c>
      <c r="D439" s="77">
        <f>INDEX('Unemployment Rates'!$B$2:$B$96,MATCH(B439,'Unemployment Rates'!$A$2:$A$96,0))</f>
        <v>0.03</v>
      </c>
      <c r="E439">
        <f>IF(ISBLANK($B439),"",VLOOKUP($B439,ILData!$A$2:$AJ$96,25))</f>
        <v>64300</v>
      </c>
      <c r="F439">
        <f>IF(ISBLANK($B439),"",VLOOKUP($B439,ILData!$A$2:$AJ$96,26))</f>
        <v>73500</v>
      </c>
      <c r="G439">
        <f>IF(ISBLANK($B439),"",VLOOKUP($B439,ILData!$A$2:$AJ$96,27))</f>
        <v>82700</v>
      </c>
      <c r="H439">
        <f>IF(ISBLANK($B439),"",VLOOKUP($B439,ILData!$A$2:$AJ$96,28))</f>
        <v>91850</v>
      </c>
      <c r="I439">
        <f>IF(ISBLANK($B439),"",VLOOKUP($B439,ILData!$A$2:$AJ$96,29))</f>
        <v>99200</v>
      </c>
      <c r="J439">
        <f>IF(ISBLANK($B439),"",VLOOKUP($B439,ILData!$A$2:$AJ$96,30))</f>
        <v>106550</v>
      </c>
      <c r="K439">
        <f>IF(ISBLANK($B439),"",VLOOKUP($B439,ILData!$A$2:$AJ$96,31))</f>
        <v>113900</v>
      </c>
      <c r="L439">
        <f>IF(ISBLANK($B439),"",VLOOKUP($B439,ILData!$A$2:$AJ$96,32))</f>
        <v>121250</v>
      </c>
    </row>
    <row r="440" spans="1:12" x14ac:dyDescent="0.3">
      <c r="A440" s="74" t="s">
        <v>876</v>
      </c>
      <c r="B440" t="s">
        <v>72</v>
      </c>
      <c r="C440" s="79">
        <f>INDEX('Ability to Pay'!$C$2:$C$441,MATCH(A440,'Ability to Pay'!$A$2:$A$441,0))</f>
        <v>0.21000000000000002</v>
      </c>
      <c r="D440" s="77">
        <f>INDEX('Unemployment Rates'!$B$2:$B$96,MATCH(B440,'Unemployment Rates'!$A$2:$A$96,0))</f>
        <v>3.7999999999999999E-2</v>
      </c>
      <c r="E440">
        <f>IF(ISBLANK($B440),"",VLOOKUP($B440,ILData!$A$2:$AJ$96,25))</f>
        <v>42350</v>
      </c>
      <c r="F440">
        <f>IF(ISBLANK($B440),"",VLOOKUP($B440,ILData!$A$2:$AJ$96,26))</f>
        <v>48400</v>
      </c>
      <c r="G440">
        <f>IF(ISBLANK($B440),"",VLOOKUP($B440,ILData!$A$2:$AJ$96,27))</f>
        <v>54450</v>
      </c>
      <c r="H440">
        <f>IF(ISBLANK($B440),"",VLOOKUP($B440,ILData!$A$2:$AJ$96,28))</f>
        <v>60500</v>
      </c>
      <c r="I440">
        <f>IF(ISBLANK($B440),"",VLOOKUP($B440,ILData!$A$2:$AJ$96,29))</f>
        <v>65350</v>
      </c>
      <c r="J440">
        <f>IF(ISBLANK($B440),"",VLOOKUP($B440,ILData!$A$2:$AJ$96,30))</f>
        <v>70200</v>
      </c>
      <c r="K440">
        <f>IF(ISBLANK($B440),"",VLOOKUP($B440,ILData!$A$2:$AJ$96,31))</f>
        <v>75050</v>
      </c>
      <c r="L440">
        <f>IF(ISBLANK($B440),"",VLOOKUP($B440,ILData!$A$2:$AJ$96,32))</f>
        <v>79900</v>
      </c>
    </row>
    <row r="441" spans="1:12" x14ac:dyDescent="0.3">
      <c r="A441" s="74" t="s">
        <v>699</v>
      </c>
      <c r="B441" t="s">
        <v>33</v>
      </c>
      <c r="C441" s="79">
        <f>INDEX('Ability to Pay'!$C$2:$C$441,MATCH(A441,'Ability to Pay'!$A$2:$A$441,0))</f>
        <v>0.21000000000000002</v>
      </c>
      <c r="D441" s="77">
        <f>INDEX('Unemployment Rates'!$B$2:$B$96,MATCH(B441,'Unemployment Rates'!$A$2:$A$96,0))</f>
        <v>3.5999999999999997E-2</v>
      </c>
      <c r="E441">
        <f>IF(ISBLANK($B441),"",VLOOKUP($B441,ILData!$A$2:$AJ$96,25))</f>
        <v>43150</v>
      </c>
      <c r="F441">
        <f>IF(ISBLANK($B441),"",VLOOKUP($B441,ILData!$A$2:$AJ$96,26))</f>
        <v>49300</v>
      </c>
      <c r="G441">
        <f>IF(ISBLANK($B441),"",VLOOKUP($B441,ILData!$A$2:$AJ$96,27))</f>
        <v>55450</v>
      </c>
      <c r="H441">
        <f>IF(ISBLANK($B441),"",VLOOKUP($B441,ILData!$A$2:$AJ$96,28))</f>
        <v>61600</v>
      </c>
      <c r="I441">
        <f>IF(ISBLANK($B441),"",VLOOKUP($B441,ILData!$A$2:$AJ$96,29))</f>
        <v>66550</v>
      </c>
      <c r="J441">
        <f>IF(ISBLANK($B441),"",VLOOKUP($B441,ILData!$A$2:$AJ$96,30))</f>
        <v>71500</v>
      </c>
      <c r="K441">
        <f>IF(ISBLANK($B441),"",VLOOKUP($B441,ILData!$A$2:$AJ$96,31))</f>
        <v>76400</v>
      </c>
      <c r="L441">
        <f>IF(ISBLANK($B441),"",VLOOKUP($B441,ILData!$A$2:$AJ$96,32))</f>
        <v>81350</v>
      </c>
    </row>
    <row r="442" spans="1:12" x14ac:dyDescent="0.3">
      <c r="A442" t="s">
        <v>1352</v>
      </c>
      <c r="B442" t="s">
        <v>7</v>
      </c>
      <c r="D442" s="77">
        <f>INDEX('Unemployment Rates'!$B$2:$B$96,MATCH(B442,'Unemployment Rates'!$A$2:$A$96,0))</f>
        <v>3.3000000000000002E-2</v>
      </c>
    </row>
    <row r="443" spans="1:12" x14ac:dyDescent="0.3">
      <c r="A443" t="s">
        <v>1353</v>
      </c>
      <c r="B443" t="s">
        <v>7</v>
      </c>
      <c r="D443" s="77">
        <f>INDEX('Unemployment Rates'!$B$2:$B$96,MATCH(B443,'Unemployment Rates'!$A$2:$A$96,0))</f>
        <v>3.3000000000000002E-2</v>
      </c>
    </row>
    <row r="444" spans="1:12" x14ac:dyDescent="0.3">
      <c r="A444" t="s">
        <v>1354</v>
      </c>
      <c r="B444" t="s">
        <v>7</v>
      </c>
      <c r="D444" s="77">
        <f>INDEX('Unemployment Rates'!$B$2:$B$96,MATCH(B444,'Unemployment Rates'!$A$2:$A$96,0))</f>
        <v>3.3000000000000002E-2</v>
      </c>
    </row>
    <row r="445" spans="1:12" x14ac:dyDescent="0.3">
      <c r="A445" t="s">
        <v>1355</v>
      </c>
      <c r="B445" t="s">
        <v>7</v>
      </c>
      <c r="D445" s="77">
        <f>INDEX('Unemployment Rates'!$B$2:$B$96,MATCH(B445,'Unemployment Rates'!$A$2:$A$96,0))</f>
        <v>3.3000000000000002E-2</v>
      </c>
    </row>
    <row r="446" spans="1:12" x14ac:dyDescent="0.3">
      <c r="A446" t="s">
        <v>1356</v>
      </c>
      <c r="B446" t="s">
        <v>7</v>
      </c>
      <c r="D446" s="77">
        <f>INDEX('Unemployment Rates'!$B$2:$B$96,MATCH(B446,'Unemployment Rates'!$A$2:$A$96,0))</f>
        <v>3.3000000000000002E-2</v>
      </c>
    </row>
    <row r="447" spans="1:12" x14ac:dyDescent="0.3">
      <c r="A447" t="s">
        <v>1357</v>
      </c>
      <c r="B447" t="s">
        <v>7</v>
      </c>
      <c r="D447" s="77">
        <f>INDEX('Unemployment Rates'!$B$2:$B$96,MATCH(B447,'Unemployment Rates'!$A$2:$A$96,0))</f>
        <v>3.3000000000000002E-2</v>
      </c>
    </row>
    <row r="448" spans="1:12" x14ac:dyDescent="0.3">
      <c r="A448" t="s">
        <v>1358</v>
      </c>
      <c r="B448" t="s">
        <v>7</v>
      </c>
      <c r="D448" s="77">
        <f>INDEX('Unemployment Rates'!$B$2:$B$96,MATCH(B448,'Unemployment Rates'!$A$2:$A$96,0))</f>
        <v>3.3000000000000002E-2</v>
      </c>
    </row>
    <row r="449" spans="1:4" x14ac:dyDescent="0.3">
      <c r="A449" t="s">
        <v>1359</v>
      </c>
      <c r="B449" t="s">
        <v>7</v>
      </c>
      <c r="D449" s="77">
        <f>INDEX('Unemployment Rates'!$B$2:$B$96,MATCH(B449,'Unemployment Rates'!$A$2:$A$96,0))</f>
        <v>3.3000000000000002E-2</v>
      </c>
    </row>
    <row r="450" spans="1:4" x14ac:dyDescent="0.3">
      <c r="A450" t="s">
        <v>1360</v>
      </c>
      <c r="B450" t="s">
        <v>7</v>
      </c>
      <c r="D450" s="77">
        <f>INDEX('Unemployment Rates'!$B$2:$B$96,MATCH(B450,'Unemployment Rates'!$A$2:$A$96,0))</f>
        <v>3.3000000000000002E-2</v>
      </c>
    </row>
    <row r="451" spans="1:4" x14ac:dyDescent="0.3">
      <c r="A451" t="s">
        <v>1361</v>
      </c>
      <c r="B451" t="s">
        <v>7</v>
      </c>
      <c r="D451" s="77">
        <f>INDEX('Unemployment Rates'!$B$2:$B$96,MATCH(B451,'Unemployment Rates'!$A$2:$A$96,0))</f>
        <v>3.3000000000000002E-2</v>
      </c>
    </row>
    <row r="452" spans="1:4" x14ac:dyDescent="0.3">
      <c r="A452" t="s">
        <v>1362</v>
      </c>
      <c r="B452" t="s">
        <v>7</v>
      </c>
      <c r="D452" s="77">
        <f>INDEX('Unemployment Rates'!$B$2:$B$96,MATCH(B452,'Unemployment Rates'!$A$2:$A$96,0))</f>
        <v>3.3000000000000002E-2</v>
      </c>
    </row>
    <row r="453" spans="1:4" x14ac:dyDescent="0.3">
      <c r="A453" t="s">
        <v>1363</v>
      </c>
      <c r="B453" t="s">
        <v>7</v>
      </c>
      <c r="D453" s="77">
        <f>INDEX('Unemployment Rates'!$B$2:$B$96,MATCH(B453,'Unemployment Rates'!$A$2:$A$96,0))</f>
        <v>3.3000000000000002E-2</v>
      </c>
    </row>
    <row r="454" spans="1:4" x14ac:dyDescent="0.3">
      <c r="A454" t="s">
        <v>1364</v>
      </c>
      <c r="B454" t="s">
        <v>7</v>
      </c>
      <c r="D454" s="77">
        <f>INDEX('Unemployment Rates'!$B$2:$B$96,MATCH(B454,'Unemployment Rates'!$A$2:$A$96,0))</f>
        <v>3.3000000000000002E-2</v>
      </c>
    </row>
    <row r="455" spans="1:4" x14ac:dyDescent="0.3">
      <c r="A455" t="s">
        <v>1365</v>
      </c>
      <c r="B455" t="s">
        <v>7</v>
      </c>
      <c r="D455" s="77">
        <f>INDEX('Unemployment Rates'!$B$2:$B$96,MATCH(B455,'Unemployment Rates'!$A$2:$A$96,0))</f>
        <v>3.3000000000000002E-2</v>
      </c>
    </row>
    <row r="456" spans="1:4" x14ac:dyDescent="0.3">
      <c r="A456" t="s">
        <v>1366</v>
      </c>
      <c r="B456" t="s">
        <v>7</v>
      </c>
      <c r="D456" s="77">
        <f>INDEX('Unemployment Rates'!$B$2:$B$96,MATCH(B456,'Unemployment Rates'!$A$2:$A$96,0))</f>
        <v>3.3000000000000002E-2</v>
      </c>
    </row>
    <row r="457" spans="1:4" x14ac:dyDescent="0.3">
      <c r="A457" t="s">
        <v>1367</v>
      </c>
      <c r="B457" t="s">
        <v>7</v>
      </c>
      <c r="D457" s="77">
        <f>INDEX('Unemployment Rates'!$B$2:$B$96,MATCH(B457,'Unemployment Rates'!$A$2:$A$96,0))</f>
        <v>3.3000000000000002E-2</v>
      </c>
    </row>
    <row r="458" spans="1:4" x14ac:dyDescent="0.3">
      <c r="A458" t="s">
        <v>1368</v>
      </c>
      <c r="B458" t="s">
        <v>7</v>
      </c>
      <c r="D458" s="77">
        <f>INDEX('Unemployment Rates'!$B$2:$B$96,MATCH(B458,'Unemployment Rates'!$A$2:$A$96,0))</f>
        <v>3.3000000000000002E-2</v>
      </c>
    </row>
    <row r="459" spans="1:4" x14ac:dyDescent="0.3">
      <c r="A459" t="s">
        <v>1369</v>
      </c>
      <c r="B459" t="s">
        <v>7</v>
      </c>
      <c r="D459" s="77">
        <f>INDEX('Unemployment Rates'!$B$2:$B$96,MATCH(B459,'Unemployment Rates'!$A$2:$A$96,0))</f>
        <v>3.3000000000000002E-2</v>
      </c>
    </row>
    <row r="460" spans="1:4" x14ac:dyDescent="0.3">
      <c r="A460" t="s">
        <v>1370</v>
      </c>
      <c r="B460" t="s">
        <v>7</v>
      </c>
      <c r="D460" s="77">
        <f>INDEX('Unemployment Rates'!$B$2:$B$96,MATCH(B460,'Unemployment Rates'!$A$2:$A$96,0))</f>
        <v>3.3000000000000002E-2</v>
      </c>
    </row>
    <row r="461" spans="1:4" x14ac:dyDescent="0.3">
      <c r="A461" t="s">
        <v>1371</v>
      </c>
      <c r="B461" t="s">
        <v>7</v>
      </c>
      <c r="D461" s="77">
        <f>INDEX('Unemployment Rates'!$B$2:$B$96,MATCH(B461,'Unemployment Rates'!$A$2:$A$96,0))</f>
        <v>3.3000000000000002E-2</v>
      </c>
    </row>
    <row r="462" spans="1:4" x14ac:dyDescent="0.3">
      <c r="A462" t="s">
        <v>1372</v>
      </c>
      <c r="B462" t="s">
        <v>7</v>
      </c>
      <c r="D462" s="77">
        <f>INDEX('Unemployment Rates'!$B$2:$B$96,MATCH(B462,'Unemployment Rates'!$A$2:$A$96,0))</f>
        <v>3.3000000000000002E-2</v>
      </c>
    </row>
    <row r="463" spans="1:4" x14ac:dyDescent="0.3">
      <c r="A463" t="s">
        <v>1373</v>
      </c>
      <c r="B463" t="s">
        <v>7</v>
      </c>
      <c r="D463" s="77">
        <f>INDEX('Unemployment Rates'!$B$2:$B$96,MATCH(B463,'Unemployment Rates'!$A$2:$A$96,0))</f>
        <v>3.3000000000000002E-2</v>
      </c>
    </row>
    <row r="464" spans="1:4" x14ac:dyDescent="0.3">
      <c r="A464" t="s">
        <v>1374</v>
      </c>
      <c r="B464" t="s">
        <v>7</v>
      </c>
      <c r="D464" s="77">
        <f>INDEX('Unemployment Rates'!$B$2:$B$96,MATCH(B464,'Unemployment Rates'!$A$2:$A$96,0))</f>
        <v>3.3000000000000002E-2</v>
      </c>
    </row>
    <row r="465" spans="1:4" x14ac:dyDescent="0.3">
      <c r="A465" t="s">
        <v>1375</v>
      </c>
      <c r="B465" t="s">
        <v>7</v>
      </c>
      <c r="D465" s="77">
        <f>INDEX('Unemployment Rates'!$B$2:$B$96,MATCH(B465,'Unemployment Rates'!$A$2:$A$96,0))</f>
        <v>3.3000000000000002E-2</v>
      </c>
    </row>
    <row r="466" spans="1:4" x14ac:dyDescent="0.3">
      <c r="A466" t="s">
        <v>1376</v>
      </c>
      <c r="B466" t="s">
        <v>7</v>
      </c>
      <c r="D466" s="77">
        <f>INDEX('Unemployment Rates'!$B$2:$B$96,MATCH(B466,'Unemployment Rates'!$A$2:$A$96,0))</f>
        <v>3.3000000000000002E-2</v>
      </c>
    </row>
    <row r="467" spans="1:4" x14ac:dyDescent="0.3">
      <c r="A467" t="s">
        <v>1377</v>
      </c>
      <c r="B467" t="s">
        <v>7</v>
      </c>
      <c r="D467" s="77">
        <f>INDEX('Unemployment Rates'!$B$2:$B$96,MATCH(B467,'Unemployment Rates'!$A$2:$A$96,0))</f>
        <v>3.3000000000000002E-2</v>
      </c>
    </row>
    <row r="468" spans="1:4" x14ac:dyDescent="0.3">
      <c r="A468" t="s">
        <v>1378</v>
      </c>
      <c r="B468" t="s">
        <v>7</v>
      </c>
      <c r="D468" s="77">
        <f>INDEX('Unemployment Rates'!$B$2:$B$96,MATCH(B468,'Unemployment Rates'!$A$2:$A$96,0))</f>
        <v>3.3000000000000002E-2</v>
      </c>
    </row>
    <row r="469" spans="1:4" x14ac:dyDescent="0.3">
      <c r="A469" t="s">
        <v>1379</v>
      </c>
      <c r="B469" t="s">
        <v>7</v>
      </c>
      <c r="D469" s="77">
        <f>INDEX('Unemployment Rates'!$B$2:$B$96,MATCH(B469,'Unemployment Rates'!$A$2:$A$96,0))</f>
        <v>3.3000000000000002E-2</v>
      </c>
    </row>
    <row r="470" spans="1:4" x14ac:dyDescent="0.3">
      <c r="A470" t="s">
        <v>1380</v>
      </c>
      <c r="B470" t="s">
        <v>7</v>
      </c>
      <c r="D470" s="77">
        <f>INDEX('Unemployment Rates'!$B$2:$B$96,MATCH(B470,'Unemployment Rates'!$A$2:$A$96,0))</f>
        <v>3.3000000000000002E-2</v>
      </c>
    </row>
    <row r="471" spans="1:4" x14ac:dyDescent="0.3">
      <c r="A471" t="s">
        <v>1381</v>
      </c>
      <c r="B471" t="s">
        <v>7</v>
      </c>
      <c r="D471" s="77">
        <f>INDEX('Unemployment Rates'!$B$2:$B$96,MATCH(B471,'Unemployment Rates'!$A$2:$A$96,0))</f>
        <v>3.3000000000000002E-2</v>
      </c>
    </row>
    <row r="472" spans="1:4" x14ac:dyDescent="0.3">
      <c r="A472" t="s">
        <v>1382</v>
      </c>
      <c r="B472" t="s">
        <v>7</v>
      </c>
      <c r="D472" s="77">
        <f>INDEX('Unemployment Rates'!$B$2:$B$96,MATCH(B472,'Unemployment Rates'!$A$2:$A$96,0))</f>
        <v>3.3000000000000002E-2</v>
      </c>
    </row>
    <row r="473" spans="1:4" x14ac:dyDescent="0.3">
      <c r="A473" t="s">
        <v>1383</v>
      </c>
      <c r="B473" t="s">
        <v>7</v>
      </c>
      <c r="D473" s="77">
        <f>INDEX('Unemployment Rates'!$B$2:$B$96,MATCH(B473,'Unemployment Rates'!$A$2:$A$96,0))</f>
        <v>3.3000000000000002E-2</v>
      </c>
    </row>
    <row r="474" spans="1:4" x14ac:dyDescent="0.3">
      <c r="A474" t="s">
        <v>1384</v>
      </c>
      <c r="B474" t="s">
        <v>7</v>
      </c>
      <c r="D474" s="77">
        <f>INDEX('Unemployment Rates'!$B$2:$B$96,MATCH(B474,'Unemployment Rates'!$A$2:$A$96,0))</f>
        <v>3.3000000000000002E-2</v>
      </c>
    </row>
    <row r="475" spans="1:4" x14ac:dyDescent="0.3">
      <c r="A475" t="s">
        <v>1385</v>
      </c>
      <c r="B475" t="s">
        <v>7</v>
      </c>
      <c r="D475" s="77">
        <f>INDEX('Unemployment Rates'!$B$2:$B$96,MATCH(B475,'Unemployment Rates'!$A$2:$A$96,0))</f>
        <v>3.3000000000000002E-2</v>
      </c>
    </row>
    <row r="476" spans="1:4" x14ac:dyDescent="0.3">
      <c r="A476" t="s">
        <v>1386</v>
      </c>
      <c r="B476" t="s">
        <v>7</v>
      </c>
      <c r="D476" s="77">
        <f>INDEX('Unemployment Rates'!$B$2:$B$96,MATCH(B476,'Unemployment Rates'!$A$2:$A$96,0))</f>
        <v>3.3000000000000002E-2</v>
      </c>
    </row>
    <row r="477" spans="1:4" x14ac:dyDescent="0.3">
      <c r="A477" t="s">
        <v>1387</v>
      </c>
      <c r="B477" t="s">
        <v>7</v>
      </c>
      <c r="D477" s="77">
        <f>INDEX('Unemployment Rates'!$B$2:$B$96,MATCH(B477,'Unemployment Rates'!$A$2:$A$96,0))</f>
        <v>3.3000000000000002E-2</v>
      </c>
    </row>
    <row r="478" spans="1:4" x14ac:dyDescent="0.3">
      <c r="A478" t="s">
        <v>1388</v>
      </c>
      <c r="B478" t="s">
        <v>7</v>
      </c>
      <c r="D478" s="77">
        <f>INDEX('Unemployment Rates'!$B$2:$B$96,MATCH(B478,'Unemployment Rates'!$A$2:$A$96,0))</f>
        <v>3.3000000000000002E-2</v>
      </c>
    </row>
    <row r="479" spans="1:4" x14ac:dyDescent="0.3">
      <c r="A479" t="s">
        <v>1389</v>
      </c>
      <c r="B479" t="s">
        <v>7</v>
      </c>
      <c r="D479" s="77">
        <f>INDEX('Unemployment Rates'!$B$2:$B$96,MATCH(B479,'Unemployment Rates'!$A$2:$A$96,0))</f>
        <v>3.3000000000000002E-2</v>
      </c>
    </row>
    <row r="480" spans="1:4" x14ac:dyDescent="0.3">
      <c r="A480" t="s">
        <v>1390</v>
      </c>
      <c r="B480" t="s">
        <v>7</v>
      </c>
      <c r="D480" s="77">
        <f>INDEX('Unemployment Rates'!$B$2:$B$96,MATCH(B480,'Unemployment Rates'!$A$2:$A$96,0))</f>
        <v>3.3000000000000002E-2</v>
      </c>
    </row>
    <row r="481" spans="1:4" x14ac:dyDescent="0.3">
      <c r="A481" t="s">
        <v>1391</v>
      </c>
      <c r="B481" t="s">
        <v>7</v>
      </c>
      <c r="D481" s="77">
        <f>INDEX('Unemployment Rates'!$B$2:$B$96,MATCH(B481,'Unemployment Rates'!$A$2:$A$96,0))</f>
        <v>3.3000000000000002E-2</v>
      </c>
    </row>
    <row r="482" spans="1:4" x14ac:dyDescent="0.3">
      <c r="A482" t="s">
        <v>1392</v>
      </c>
      <c r="B482" t="s">
        <v>7</v>
      </c>
      <c r="D482" s="77">
        <f>INDEX('Unemployment Rates'!$B$2:$B$96,MATCH(B482,'Unemployment Rates'!$A$2:$A$96,0))</f>
        <v>3.3000000000000002E-2</v>
      </c>
    </row>
    <row r="483" spans="1:4" x14ac:dyDescent="0.3">
      <c r="A483" t="s">
        <v>1393</v>
      </c>
      <c r="B483" t="s">
        <v>7</v>
      </c>
      <c r="D483" s="77">
        <f>INDEX('Unemployment Rates'!$B$2:$B$96,MATCH(B483,'Unemployment Rates'!$A$2:$A$96,0))</f>
        <v>3.3000000000000002E-2</v>
      </c>
    </row>
    <row r="484" spans="1:4" x14ac:dyDescent="0.3">
      <c r="A484" t="s">
        <v>1394</v>
      </c>
      <c r="B484" t="s">
        <v>7</v>
      </c>
      <c r="D484" s="77">
        <f>INDEX('Unemployment Rates'!$B$2:$B$96,MATCH(B484,'Unemployment Rates'!$A$2:$A$96,0))</f>
        <v>3.3000000000000002E-2</v>
      </c>
    </row>
    <row r="485" spans="1:4" x14ac:dyDescent="0.3">
      <c r="A485" t="s">
        <v>1395</v>
      </c>
      <c r="B485" t="s">
        <v>7</v>
      </c>
      <c r="D485" s="77">
        <f>INDEX('Unemployment Rates'!$B$2:$B$96,MATCH(B485,'Unemployment Rates'!$A$2:$A$96,0))</f>
        <v>3.3000000000000002E-2</v>
      </c>
    </row>
    <row r="486" spans="1:4" x14ac:dyDescent="0.3">
      <c r="A486" t="s">
        <v>1396</v>
      </c>
      <c r="B486" t="s">
        <v>7</v>
      </c>
      <c r="D486" s="77">
        <f>INDEX('Unemployment Rates'!$B$2:$B$96,MATCH(B486,'Unemployment Rates'!$A$2:$A$96,0))</f>
        <v>3.3000000000000002E-2</v>
      </c>
    </row>
    <row r="487" spans="1:4" x14ac:dyDescent="0.3">
      <c r="A487" t="s">
        <v>1397</v>
      </c>
      <c r="B487" t="s">
        <v>7</v>
      </c>
      <c r="D487" s="77">
        <f>INDEX('Unemployment Rates'!$B$2:$B$96,MATCH(B487,'Unemployment Rates'!$A$2:$A$96,0))</f>
        <v>3.3000000000000002E-2</v>
      </c>
    </row>
    <row r="488" spans="1:4" x14ac:dyDescent="0.3">
      <c r="A488" t="s">
        <v>1398</v>
      </c>
      <c r="B488" t="s">
        <v>7</v>
      </c>
      <c r="D488" s="77">
        <f>INDEX('Unemployment Rates'!$B$2:$B$96,MATCH(B488,'Unemployment Rates'!$A$2:$A$96,0))</f>
        <v>3.3000000000000002E-2</v>
      </c>
    </row>
    <row r="489" spans="1:4" x14ac:dyDescent="0.3">
      <c r="A489" t="s">
        <v>1399</v>
      </c>
      <c r="B489" t="s">
        <v>7</v>
      </c>
      <c r="D489" s="77">
        <f>INDEX('Unemployment Rates'!$B$2:$B$96,MATCH(B489,'Unemployment Rates'!$A$2:$A$96,0))</f>
        <v>3.3000000000000002E-2</v>
      </c>
    </row>
    <row r="490" spans="1:4" x14ac:dyDescent="0.3">
      <c r="A490" t="s">
        <v>1400</v>
      </c>
      <c r="B490" t="s">
        <v>7</v>
      </c>
      <c r="D490" s="77">
        <f>INDEX('Unemployment Rates'!$B$2:$B$96,MATCH(B490,'Unemployment Rates'!$A$2:$A$96,0))</f>
        <v>3.3000000000000002E-2</v>
      </c>
    </row>
    <row r="491" spans="1:4" x14ac:dyDescent="0.3">
      <c r="A491" t="s">
        <v>1401</v>
      </c>
      <c r="B491" t="s">
        <v>7</v>
      </c>
      <c r="D491" s="77">
        <f>INDEX('Unemployment Rates'!$B$2:$B$96,MATCH(B491,'Unemployment Rates'!$A$2:$A$96,0))</f>
        <v>3.3000000000000002E-2</v>
      </c>
    </row>
    <row r="492" spans="1:4" x14ac:dyDescent="0.3">
      <c r="A492" t="s">
        <v>1402</v>
      </c>
      <c r="B492" t="s">
        <v>7</v>
      </c>
      <c r="D492" s="77">
        <f>INDEX('Unemployment Rates'!$B$2:$B$96,MATCH(B492,'Unemployment Rates'!$A$2:$A$96,0))</f>
        <v>3.3000000000000002E-2</v>
      </c>
    </row>
    <row r="493" spans="1:4" x14ac:dyDescent="0.3">
      <c r="A493" t="s">
        <v>1403</v>
      </c>
      <c r="B493" t="s">
        <v>7</v>
      </c>
      <c r="D493" s="77">
        <f>INDEX('Unemployment Rates'!$B$2:$B$96,MATCH(B493,'Unemployment Rates'!$A$2:$A$96,0))</f>
        <v>3.3000000000000002E-2</v>
      </c>
    </row>
    <row r="494" spans="1:4" x14ac:dyDescent="0.3">
      <c r="A494" t="s">
        <v>1404</v>
      </c>
      <c r="B494" t="s">
        <v>7</v>
      </c>
      <c r="D494" s="77">
        <f>INDEX('Unemployment Rates'!$B$2:$B$96,MATCH(B494,'Unemployment Rates'!$A$2:$A$96,0))</f>
        <v>3.3000000000000002E-2</v>
      </c>
    </row>
    <row r="495" spans="1:4" x14ac:dyDescent="0.3">
      <c r="A495" t="s">
        <v>1405</v>
      </c>
      <c r="B495" t="s">
        <v>7</v>
      </c>
      <c r="D495" s="77">
        <f>INDEX('Unemployment Rates'!$B$2:$B$96,MATCH(B495,'Unemployment Rates'!$A$2:$A$96,0))</f>
        <v>3.3000000000000002E-2</v>
      </c>
    </row>
    <row r="496" spans="1:4" x14ac:dyDescent="0.3">
      <c r="A496" t="s">
        <v>1406</v>
      </c>
      <c r="B496" t="s">
        <v>8</v>
      </c>
      <c r="D496" s="77">
        <f>INDEX('Unemployment Rates'!$B$2:$B$96,MATCH(B496,'Unemployment Rates'!$A$2:$A$96,0))</f>
        <v>3.2000000000000001E-2</v>
      </c>
    </row>
    <row r="497" spans="1:4" x14ac:dyDescent="0.3">
      <c r="A497" t="s">
        <v>1407</v>
      </c>
      <c r="B497" t="s">
        <v>8</v>
      </c>
      <c r="D497" s="77">
        <f>INDEX('Unemployment Rates'!$B$2:$B$96,MATCH(B497,'Unemployment Rates'!$A$2:$A$96,0))</f>
        <v>3.2000000000000001E-2</v>
      </c>
    </row>
    <row r="498" spans="1:4" x14ac:dyDescent="0.3">
      <c r="A498" t="s">
        <v>1408</v>
      </c>
      <c r="B498" t="s">
        <v>8</v>
      </c>
      <c r="D498" s="77">
        <f>INDEX('Unemployment Rates'!$B$2:$B$96,MATCH(B498,'Unemployment Rates'!$A$2:$A$96,0))</f>
        <v>3.2000000000000001E-2</v>
      </c>
    </row>
    <row r="499" spans="1:4" x14ac:dyDescent="0.3">
      <c r="A499" t="s">
        <v>1409</v>
      </c>
      <c r="B499" t="s">
        <v>8</v>
      </c>
      <c r="D499" s="77">
        <f>INDEX('Unemployment Rates'!$B$2:$B$96,MATCH(B499,'Unemployment Rates'!$A$2:$A$96,0))</f>
        <v>3.2000000000000001E-2</v>
      </c>
    </row>
    <row r="500" spans="1:4" x14ac:dyDescent="0.3">
      <c r="A500" t="s">
        <v>1410</v>
      </c>
      <c r="B500" t="s">
        <v>8</v>
      </c>
      <c r="D500" s="77">
        <f>INDEX('Unemployment Rates'!$B$2:$B$96,MATCH(B500,'Unemployment Rates'!$A$2:$A$96,0))</f>
        <v>3.2000000000000001E-2</v>
      </c>
    </row>
    <row r="501" spans="1:4" x14ac:dyDescent="0.3">
      <c r="A501" t="s">
        <v>1411</v>
      </c>
      <c r="B501" t="s">
        <v>8</v>
      </c>
      <c r="D501" s="77">
        <f>INDEX('Unemployment Rates'!$B$2:$B$96,MATCH(B501,'Unemployment Rates'!$A$2:$A$96,0))</f>
        <v>3.2000000000000001E-2</v>
      </c>
    </row>
    <row r="502" spans="1:4" x14ac:dyDescent="0.3">
      <c r="A502" t="s">
        <v>1412</v>
      </c>
      <c r="B502" t="s">
        <v>8</v>
      </c>
      <c r="D502" s="77">
        <f>INDEX('Unemployment Rates'!$B$2:$B$96,MATCH(B502,'Unemployment Rates'!$A$2:$A$96,0))</f>
        <v>3.2000000000000001E-2</v>
      </c>
    </row>
    <row r="503" spans="1:4" x14ac:dyDescent="0.3">
      <c r="A503" t="s">
        <v>1413</v>
      </c>
      <c r="B503" t="s">
        <v>8</v>
      </c>
      <c r="D503" s="77">
        <f>INDEX('Unemployment Rates'!$B$2:$B$96,MATCH(B503,'Unemployment Rates'!$A$2:$A$96,0))</f>
        <v>3.2000000000000001E-2</v>
      </c>
    </row>
    <row r="504" spans="1:4" x14ac:dyDescent="0.3">
      <c r="A504" t="s">
        <v>1414</v>
      </c>
      <c r="B504" t="s">
        <v>8</v>
      </c>
      <c r="D504" s="77">
        <f>INDEX('Unemployment Rates'!$B$2:$B$96,MATCH(B504,'Unemployment Rates'!$A$2:$A$96,0))</f>
        <v>3.2000000000000001E-2</v>
      </c>
    </row>
    <row r="505" spans="1:4" x14ac:dyDescent="0.3">
      <c r="A505" t="s">
        <v>1415</v>
      </c>
      <c r="B505" t="s">
        <v>8</v>
      </c>
      <c r="D505" s="77">
        <f>INDEX('Unemployment Rates'!$B$2:$B$96,MATCH(B505,'Unemployment Rates'!$A$2:$A$96,0))</f>
        <v>3.2000000000000001E-2</v>
      </c>
    </row>
    <row r="506" spans="1:4" x14ac:dyDescent="0.3">
      <c r="A506" t="s">
        <v>1416</v>
      </c>
      <c r="B506" t="s">
        <v>8</v>
      </c>
      <c r="D506" s="77">
        <f>INDEX('Unemployment Rates'!$B$2:$B$96,MATCH(B506,'Unemployment Rates'!$A$2:$A$96,0))</f>
        <v>3.2000000000000001E-2</v>
      </c>
    </row>
    <row r="507" spans="1:4" x14ac:dyDescent="0.3">
      <c r="A507" t="s">
        <v>1417</v>
      </c>
      <c r="B507" t="s">
        <v>8</v>
      </c>
      <c r="D507" s="77">
        <f>INDEX('Unemployment Rates'!$B$2:$B$96,MATCH(B507,'Unemployment Rates'!$A$2:$A$96,0))</f>
        <v>3.2000000000000001E-2</v>
      </c>
    </row>
    <row r="508" spans="1:4" x14ac:dyDescent="0.3">
      <c r="A508" t="s">
        <v>1418</v>
      </c>
      <c r="B508" t="s">
        <v>8</v>
      </c>
      <c r="D508" s="77">
        <f>INDEX('Unemployment Rates'!$B$2:$B$96,MATCH(B508,'Unemployment Rates'!$A$2:$A$96,0))</f>
        <v>3.2000000000000001E-2</v>
      </c>
    </row>
    <row r="509" spans="1:4" x14ac:dyDescent="0.3">
      <c r="A509" t="s">
        <v>1419</v>
      </c>
      <c r="B509" t="s">
        <v>8</v>
      </c>
      <c r="D509" s="77">
        <f>INDEX('Unemployment Rates'!$B$2:$B$96,MATCH(B509,'Unemployment Rates'!$A$2:$A$96,0))</f>
        <v>3.2000000000000001E-2</v>
      </c>
    </row>
    <row r="510" spans="1:4" x14ac:dyDescent="0.3">
      <c r="A510" t="s">
        <v>1420</v>
      </c>
      <c r="B510" t="s">
        <v>8</v>
      </c>
      <c r="D510" s="77">
        <f>INDEX('Unemployment Rates'!$B$2:$B$96,MATCH(B510,'Unemployment Rates'!$A$2:$A$96,0))</f>
        <v>3.2000000000000001E-2</v>
      </c>
    </row>
    <row r="511" spans="1:4" x14ac:dyDescent="0.3">
      <c r="A511" t="s">
        <v>1421</v>
      </c>
      <c r="B511" t="s">
        <v>8</v>
      </c>
      <c r="D511" s="77">
        <f>INDEX('Unemployment Rates'!$B$2:$B$96,MATCH(B511,'Unemployment Rates'!$A$2:$A$96,0))</f>
        <v>3.2000000000000001E-2</v>
      </c>
    </row>
    <row r="512" spans="1:4" x14ac:dyDescent="0.3">
      <c r="A512" t="s">
        <v>1422</v>
      </c>
      <c r="B512" t="s">
        <v>8</v>
      </c>
      <c r="D512" s="77">
        <f>INDEX('Unemployment Rates'!$B$2:$B$96,MATCH(B512,'Unemployment Rates'!$A$2:$A$96,0))</f>
        <v>3.2000000000000001E-2</v>
      </c>
    </row>
    <row r="513" spans="1:4" x14ac:dyDescent="0.3">
      <c r="A513" t="s">
        <v>1423</v>
      </c>
      <c r="B513" t="s">
        <v>8</v>
      </c>
      <c r="D513" s="77">
        <f>INDEX('Unemployment Rates'!$B$2:$B$96,MATCH(B513,'Unemployment Rates'!$A$2:$A$96,0))</f>
        <v>3.2000000000000001E-2</v>
      </c>
    </row>
    <row r="514" spans="1:4" x14ac:dyDescent="0.3">
      <c r="A514" t="s">
        <v>1424</v>
      </c>
      <c r="B514" t="s">
        <v>8</v>
      </c>
      <c r="D514" s="77">
        <f>INDEX('Unemployment Rates'!$B$2:$B$96,MATCH(B514,'Unemployment Rates'!$A$2:$A$96,0))</f>
        <v>3.2000000000000001E-2</v>
      </c>
    </row>
    <row r="515" spans="1:4" x14ac:dyDescent="0.3">
      <c r="A515" t="s">
        <v>1425</v>
      </c>
      <c r="B515" t="s">
        <v>8</v>
      </c>
      <c r="D515" s="77">
        <f>INDEX('Unemployment Rates'!$B$2:$B$96,MATCH(B515,'Unemployment Rates'!$A$2:$A$96,0))</f>
        <v>3.2000000000000001E-2</v>
      </c>
    </row>
    <row r="516" spans="1:4" x14ac:dyDescent="0.3">
      <c r="A516" t="s">
        <v>1426</v>
      </c>
      <c r="B516" t="s">
        <v>8</v>
      </c>
      <c r="D516" s="77">
        <f>INDEX('Unemployment Rates'!$B$2:$B$96,MATCH(B516,'Unemployment Rates'!$A$2:$A$96,0))</f>
        <v>3.2000000000000001E-2</v>
      </c>
    </row>
    <row r="517" spans="1:4" x14ac:dyDescent="0.3">
      <c r="A517" t="s">
        <v>1427</v>
      </c>
      <c r="B517" t="s">
        <v>8</v>
      </c>
      <c r="D517" s="77">
        <f>INDEX('Unemployment Rates'!$B$2:$B$96,MATCH(B517,'Unemployment Rates'!$A$2:$A$96,0))</f>
        <v>3.2000000000000001E-2</v>
      </c>
    </row>
    <row r="518" spans="1:4" x14ac:dyDescent="0.3">
      <c r="A518" t="s">
        <v>1428</v>
      </c>
      <c r="B518" t="s">
        <v>8</v>
      </c>
      <c r="D518" s="77">
        <f>INDEX('Unemployment Rates'!$B$2:$B$96,MATCH(B518,'Unemployment Rates'!$A$2:$A$96,0))</f>
        <v>3.2000000000000001E-2</v>
      </c>
    </row>
    <row r="519" spans="1:4" x14ac:dyDescent="0.3">
      <c r="A519" t="s">
        <v>1429</v>
      </c>
      <c r="B519" t="s">
        <v>8</v>
      </c>
      <c r="D519" s="77">
        <f>INDEX('Unemployment Rates'!$B$2:$B$96,MATCH(B519,'Unemployment Rates'!$A$2:$A$96,0))</f>
        <v>3.2000000000000001E-2</v>
      </c>
    </row>
    <row r="520" spans="1:4" x14ac:dyDescent="0.3">
      <c r="A520" t="s">
        <v>1430</v>
      </c>
      <c r="B520" t="s">
        <v>8</v>
      </c>
      <c r="D520" s="77">
        <f>INDEX('Unemployment Rates'!$B$2:$B$96,MATCH(B520,'Unemployment Rates'!$A$2:$A$96,0))</f>
        <v>3.2000000000000001E-2</v>
      </c>
    </row>
    <row r="521" spans="1:4" x14ac:dyDescent="0.3">
      <c r="A521" t="s">
        <v>1431</v>
      </c>
      <c r="B521" t="s">
        <v>8</v>
      </c>
      <c r="D521" s="77">
        <f>INDEX('Unemployment Rates'!$B$2:$B$96,MATCH(B521,'Unemployment Rates'!$A$2:$A$96,0))</f>
        <v>3.2000000000000001E-2</v>
      </c>
    </row>
    <row r="522" spans="1:4" x14ac:dyDescent="0.3">
      <c r="A522" t="s">
        <v>1432</v>
      </c>
      <c r="B522" t="s">
        <v>8</v>
      </c>
      <c r="D522" s="77">
        <f>INDEX('Unemployment Rates'!$B$2:$B$96,MATCH(B522,'Unemployment Rates'!$A$2:$A$96,0))</f>
        <v>3.2000000000000001E-2</v>
      </c>
    </row>
    <row r="523" spans="1:4" x14ac:dyDescent="0.3">
      <c r="A523" t="s">
        <v>1433</v>
      </c>
      <c r="B523" t="s">
        <v>9</v>
      </c>
      <c r="D523" s="77">
        <f>INDEX('Unemployment Rates'!$B$2:$B$96,MATCH(B523,'Unemployment Rates'!$A$2:$A$96,0))</f>
        <v>4.2999999999999997E-2</v>
      </c>
    </row>
    <row r="524" spans="1:4" x14ac:dyDescent="0.3">
      <c r="A524" t="s">
        <v>1434</v>
      </c>
      <c r="B524" t="s">
        <v>9</v>
      </c>
      <c r="D524" s="77">
        <f>INDEX('Unemployment Rates'!$B$2:$B$96,MATCH(B524,'Unemployment Rates'!$A$2:$A$96,0))</f>
        <v>4.2999999999999997E-2</v>
      </c>
    </row>
    <row r="525" spans="1:4" x14ac:dyDescent="0.3">
      <c r="A525" t="s">
        <v>1435</v>
      </c>
      <c r="B525" t="s">
        <v>9</v>
      </c>
      <c r="D525" s="77">
        <f>INDEX('Unemployment Rates'!$B$2:$B$96,MATCH(B525,'Unemployment Rates'!$A$2:$A$96,0))</f>
        <v>4.2999999999999997E-2</v>
      </c>
    </row>
    <row r="526" spans="1:4" x14ac:dyDescent="0.3">
      <c r="A526" t="s">
        <v>1436</v>
      </c>
      <c r="B526" t="s">
        <v>9</v>
      </c>
      <c r="D526" s="77">
        <f>INDEX('Unemployment Rates'!$B$2:$B$96,MATCH(B526,'Unemployment Rates'!$A$2:$A$96,0))</f>
        <v>4.2999999999999997E-2</v>
      </c>
    </row>
    <row r="527" spans="1:4" x14ac:dyDescent="0.3">
      <c r="A527" t="s">
        <v>1437</v>
      </c>
      <c r="B527" t="s">
        <v>9</v>
      </c>
      <c r="D527" s="77">
        <f>INDEX('Unemployment Rates'!$B$2:$B$96,MATCH(B527,'Unemployment Rates'!$A$2:$A$96,0))</f>
        <v>4.2999999999999997E-2</v>
      </c>
    </row>
    <row r="528" spans="1:4" x14ac:dyDescent="0.3">
      <c r="A528" t="s">
        <v>1438</v>
      </c>
      <c r="B528" t="s">
        <v>9</v>
      </c>
      <c r="D528" s="77">
        <f>INDEX('Unemployment Rates'!$B$2:$B$96,MATCH(B528,'Unemployment Rates'!$A$2:$A$96,0))</f>
        <v>4.2999999999999997E-2</v>
      </c>
    </row>
    <row r="529" spans="1:4" x14ac:dyDescent="0.3">
      <c r="A529" t="s">
        <v>1439</v>
      </c>
      <c r="B529" t="s">
        <v>9</v>
      </c>
      <c r="D529" s="77">
        <f>INDEX('Unemployment Rates'!$B$2:$B$96,MATCH(B529,'Unemployment Rates'!$A$2:$A$96,0))</f>
        <v>4.2999999999999997E-2</v>
      </c>
    </row>
    <row r="530" spans="1:4" x14ac:dyDescent="0.3">
      <c r="A530" t="s">
        <v>1440</v>
      </c>
      <c r="B530" t="s">
        <v>9</v>
      </c>
      <c r="D530" s="77">
        <f>INDEX('Unemployment Rates'!$B$2:$B$96,MATCH(B530,'Unemployment Rates'!$A$2:$A$96,0))</f>
        <v>4.2999999999999997E-2</v>
      </c>
    </row>
    <row r="531" spans="1:4" x14ac:dyDescent="0.3">
      <c r="A531" t="s">
        <v>1441</v>
      </c>
      <c r="B531" t="s">
        <v>9</v>
      </c>
      <c r="D531" s="77">
        <f>INDEX('Unemployment Rates'!$B$2:$B$96,MATCH(B531,'Unemployment Rates'!$A$2:$A$96,0))</f>
        <v>4.2999999999999997E-2</v>
      </c>
    </row>
    <row r="532" spans="1:4" x14ac:dyDescent="0.3">
      <c r="A532" t="s">
        <v>1442</v>
      </c>
      <c r="B532" t="s">
        <v>9</v>
      </c>
      <c r="D532" s="77">
        <f>INDEX('Unemployment Rates'!$B$2:$B$96,MATCH(B532,'Unemployment Rates'!$A$2:$A$96,0))</f>
        <v>4.2999999999999997E-2</v>
      </c>
    </row>
    <row r="533" spans="1:4" x14ac:dyDescent="0.3">
      <c r="A533" t="s">
        <v>1443</v>
      </c>
      <c r="B533" t="s">
        <v>9</v>
      </c>
      <c r="D533" s="77">
        <f>INDEX('Unemployment Rates'!$B$2:$B$96,MATCH(B533,'Unemployment Rates'!$A$2:$A$96,0))</f>
        <v>4.2999999999999997E-2</v>
      </c>
    </row>
    <row r="534" spans="1:4" x14ac:dyDescent="0.3">
      <c r="A534" t="s">
        <v>1444</v>
      </c>
      <c r="B534" t="s">
        <v>9</v>
      </c>
      <c r="D534" s="77">
        <f>INDEX('Unemployment Rates'!$B$2:$B$96,MATCH(B534,'Unemployment Rates'!$A$2:$A$96,0))</f>
        <v>4.2999999999999997E-2</v>
      </c>
    </row>
    <row r="535" spans="1:4" x14ac:dyDescent="0.3">
      <c r="A535" t="s">
        <v>1445</v>
      </c>
      <c r="B535" t="s">
        <v>9</v>
      </c>
      <c r="D535" s="77">
        <f>INDEX('Unemployment Rates'!$B$2:$B$96,MATCH(B535,'Unemployment Rates'!$A$2:$A$96,0))</f>
        <v>4.2999999999999997E-2</v>
      </c>
    </row>
    <row r="536" spans="1:4" x14ac:dyDescent="0.3">
      <c r="A536" t="s">
        <v>1446</v>
      </c>
      <c r="B536" t="s">
        <v>9</v>
      </c>
      <c r="D536" s="77">
        <f>INDEX('Unemployment Rates'!$B$2:$B$96,MATCH(B536,'Unemployment Rates'!$A$2:$A$96,0))</f>
        <v>4.2999999999999997E-2</v>
      </c>
    </row>
    <row r="537" spans="1:4" x14ac:dyDescent="0.3">
      <c r="A537" t="s">
        <v>1447</v>
      </c>
      <c r="B537" t="s">
        <v>9</v>
      </c>
      <c r="D537" s="77">
        <f>INDEX('Unemployment Rates'!$B$2:$B$96,MATCH(B537,'Unemployment Rates'!$A$2:$A$96,0))</f>
        <v>4.2999999999999997E-2</v>
      </c>
    </row>
    <row r="538" spans="1:4" x14ac:dyDescent="0.3">
      <c r="A538" t="s">
        <v>1448</v>
      </c>
      <c r="B538" t="s">
        <v>10</v>
      </c>
      <c r="D538" s="77">
        <f>INDEX('Unemployment Rates'!$B$2:$B$96,MATCH(B538,'Unemployment Rates'!$A$2:$A$96,0))</f>
        <v>4.3999999999999997E-2</v>
      </c>
    </row>
    <row r="539" spans="1:4" x14ac:dyDescent="0.3">
      <c r="A539" t="s">
        <v>1449</v>
      </c>
      <c r="B539" t="s">
        <v>10</v>
      </c>
      <c r="D539" s="77">
        <f>INDEX('Unemployment Rates'!$B$2:$B$96,MATCH(B539,'Unemployment Rates'!$A$2:$A$96,0))</f>
        <v>4.3999999999999997E-2</v>
      </c>
    </row>
    <row r="540" spans="1:4" x14ac:dyDescent="0.3">
      <c r="A540" t="s">
        <v>1450</v>
      </c>
      <c r="B540" t="s">
        <v>10</v>
      </c>
      <c r="D540" s="77">
        <f>INDEX('Unemployment Rates'!$B$2:$B$96,MATCH(B540,'Unemployment Rates'!$A$2:$A$96,0))</f>
        <v>4.3999999999999997E-2</v>
      </c>
    </row>
    <row r="541" spans="1:4" x14ac:dyDescent="0.3">
      <c r="A541" t="s">
        <v>1451</v>
      </c>
      <c r="B541" t="s">
        <v>10</v>
      </c>
      <c r="D541" s="77">
        <f>INDEX('Unemployment Rates'!$B$2:$B$96,MATCH(B541,'Unemployment Rates'!$A$2:$A$96,0))</f>
        <v>4.3999999999999997E-2</v>
      </c>
    </row>
    <row r="542" spans="1:4" x14ac:dyDescent="0.3">
      <c r="A542" t="s">
        <v>1452</v>
      </c>
      <c r="B542" t="s">
        <v>10</v>
      </c>
      <c r="D542" s="77">
        <f>INDEX('Unemployment Rates'!$B$2:$B$96,MATCH(B542,'Unemployment Rates'!$A$2:$A$96,0))</f>
        <v>4.3999999999999997E-2</v>
      </c>
    </row>
    <row r="543" spans="1:4" x14ac:dyDescent="0.3">
      <c r="A543" t="s">
        <v>1453</v>
      </c>
      <c r="B543" t="s">
        <v>10</v>
      </c>
      <c r="D543" s="77">
        <f>INDEX('Unemployment Rates'!$B$2:$B$96,MATCH(B543,'Unemployment Rates'!$A$2:$A$96,0))</f>
        <v>4.3999999999999997E-2</v>
      </c>
    </row>
    <row r="544" spans="1:4" x14ac:dyDescent="0.3">
      <c r="A544" t="s">
        <v>1454</v>
      </c>
      <c r="B544" t="s">
        <v>10</v>
      </c>
      <c r="D544" s="77">
        <f>INDEX('Unemployment Rates'!$B$2:$B$96,MATCH(B544,'Unemployment Rates'!$A$2:$A$96,0))</f>
        <v>4.3999999999999997E-2</v>
      </c>
    </row>
    <row r="545" spans="1:4" x14ac:dyDescent="0.3">
      <c r="A545" t="s">
        <v>1455</v>
      </c>
      <c r="B545" t="s">
        <v>10</v>
      </c>
      <c r="D545" s="77">
        <f>INDEX('Unemployment Rates'!$B$2:$B$96,MATCH(B545,'Unemployment Rates'!$A$2:$A$96,0))</f>
        <v>4.3999999999999997E-2</v>
      </c>
    </row>
    <row r="546" spans="1:4" x14ac:dyDescent="0.3">
      <c r="A546" t="s">
        <v>1456</v>
      </c>
      <c r="B546" t="s">
        <v>10</v>
      </c>
      <c r="D546" s="77">
        <f>INDEX('Unemployment Rates'!$B$2:$B$96,MATCH(B546,'Unemployment Rates'!$A$2:$A$96,0))</f>
        <v>4.3999999999999997E-2</v>
      </c>
    </row>
    <row r="547" spans="1:4" x14ac:dyDescent="0.3">
      <c r="A547" t="s">
        <v>1457</v>
      </c>
      <c r="B547" t="s">
        <v>10</v>
      </c>
      <c r="D547" s="77">
        <f>INDEX('Unemployment Rates'!$B$2:$B$96,MATCH(B547,'Unemployment Rates'!$A$2:$A$96,0))</f>
        <v>4.3999999999999997E-2</v>
      </c>
    </row>
    <row r="548" spans="1:4" x14ac:dyDescent="0.3">
      <c r="A548" t="s">
        <v>1458</v>
      </c>
      <c r="B548" t="s">
        <v>11</v>
      </c>
      <c r="D548" s="77">
        <f>INDEX('Unemployment Rates'!$B$2:$B$96,MATCH(B548,'Unemployment Rates'!$A$2:$A$96,0))</f>
        <v>3.1E-2</v>
      </c>
    </row>
    <row r="549" spans="1:4" x14ac:dyDescent="0.3">
      <c r="A549" t="s">
        <v>1459</v>
      </c>
      <c r="B549" t="s">
        <v>11</v>
      </c>
      <c r="D549" s="77">
        <f>INDEX('Unemployment Rates'!$B$2:$B$96,MATCH(B549,'Unemployment Rates'!$A$2:$A$96,0))</f>
        <v>3.1E-2</v>
      </c>
    </row>
    <row r="550" spans="1:4" x14ac:dyDescent="0.3">
      <c r="A550" t="s">
        <v>1460</v>
      </c>
      <c r="B550" t="s">
        <v>11</v>
      </c>
      <c r="D550" s="77">
        <f>INDEX('Unemployment Rates'!$B$2:$B$96,MATCH(B550,'Unemployment Rates'!$A$2:$A$96,0))</f>
        <v>3.1E-2</v>
      </c>
    </row>
    <row r="551" spans="1:4" x14ac:dyDescent="0.3">
      <c r="A551" t="s">
        <v>1461</v>
      </c>
      <c r="B551" t="s">
        <v>11</v>
      </c>
      <c r="D551" s="77">
        <f>INDEX('Unemployment Rates'!$B$2:$B$96,MATCH(B551,'Unemployment Rates'!$A$2:$A$96,0))</f>
        <v>3.1E-2</v>
      </c>
    </row>
    <row r="552" spans="1:4" x14ac:dyDescent="0.3">
      <c r="A552" t="s">
        <v>1462</v>
      </c>
      <c r="B552" t="s">
        <v>11</v>
      </c>
      <c r="D552" s="77">
        <f>INDEX('Unemployment Rates'!$B$2:$B$96,MATCH(B552,'Unemployment Rates'!$A$2:$A$96,0))</f>
        <v>3.1E-2</v>
      </c>
    </row>
    <row r="553" spans="1:4" x14ac:dyDescent="0.3">
      <c r="A553" t="s">
        <v>1463</v>
      </c>
      <c r="B553" t="s">
        <v>11</v>
      </c>
      <c r="D553" s="77">
        <f>INDEX('Unemployment Rates'!$B$2:$B$96,MATCH(B553,'Unemployment Rates'!$A$2:$A$96,0))</f>
        <v>3.1E-2</v>
      </c>
    </row>
    <row r="554" spans="1:4" x14ac:dyDescent="0.3">
      <c r="A554" t="s">
        <v>1464</v>
      </c>
      <c r="B554" t="s">
        <v>11</v>
      </c>
      <c r="D554" s="77">
        <f>INDEX('Unemployment Rates'!$B$2:$B$96,MATCH(B554,'Unemployment Rates'!$A$2:$A$96,0))</f>
        <v>3.1E-2</v>
      </c>
    </row>
    <row r="555" spans="1:4" x14ac:dyDescent="0.3">
      <c r="A555" t="s">
        <v>1465</v>
      </c>
      <c r="B555" t="s">
        <v>11</v>
      </c>
      <c r="D555" s="77">
        <f>INDEX('Unemployment Rates'!$B$2:$B$96,MATCH(B555,'Unemployment Rates'!$A$2:$A$96,0))</f>
        <v>3.1E-2</v>
      </c>
    </row>
    <row r="556" spans="1:4" x14ac:dyDescent="0.3">
      <c r="A556" t="s">
        <v>1466</v>
      </c>
      <c r="B556" t="s">
        <v>11</v>
      </c>
      <c r="D556" s="77">
        <f>INDEX('Unemployment Rates'!$B$2:$B$96,MATCH(B556,'Unemployment Rates'!$A$2:$A$96,0))</f>
        <v>3.1E-2</v>
      </c>
    </row>
    <row r="557" spans="1:4" x14ac:dyDescent="0.3">
      <c r="A557" t="s">
        <v>1467</v>
      </c>
      <c r="B557" t="s">
        <v>11</v>
      </c>
      <c r="D557" s="77">
        <f>INDEX('Unemployment Rates'!$B$2:$B$96,MATCH(B557,'Unemployment Rates'!$A$2:$A$96,0))</f>
        <v>3.1E-2</v>
      </c>
    </row>
    <row r="558" spans="1:4" x14ac:dyDescent="0.3">
      <c r="A558" t="s">
        <v>1468</v>
      </c>
      <c r="B558" t="s">
        <v>11</v>
      </c>
      <c r="D558" s="77">
        <f>INDEX('Unemployment Rates'!$B$2:$B$96,MATCH(B558,'Unemployment Rates'!$A$2:$A$96,0))</f>
        <v>3.1E-2</v>
      </c>
    </row>
    <row r="559" spans="1:4" x14ac:dyDescent="0.3">
      <c r="A559" t="s">
        <v>1469</v>
      </c>
      <c r="B559" t="s">
        <v>11</v>
      </c>
      <c r="D559" s="77">
        <f>INDEX('Unemployment Rates'!$B$2:$B$96,MATCH(B559,'Unemployment Rates'!$A$2:$A$96,0))</f>
        <v>3.1E-2</v>
      </c>
    </row>
    <row r="560" spans="1:4" x14ac:dyDescent="0.3">
      <c r="A560" t="s">
        <v>1470</v>
      </c>
      <c r="B560" t="s">
        <v>11</v>
      </c>
      <c r="D560" s="77">
        <f>INDEX('Unemployment Rates'!$B$2:$B$96,MATCH(B560,'Unemployment Rates'!$A$2:$A$96,0))</f>
        <v>3.1E-2</v>
      </c>
    </row>
    <row r="561" spans="1:4" x14ac:dyDescent="0.3">
      <c r="A561" t="s">
        <v>1471</v>
      </c>
      <c r="B561" t="s">
        <v>11</v>
      </c>
      <c r="D561" s="77">
        <f>INDEX('Unemployment Rates'!$B$2:$B$96,MATCH(B561,'Unemployment Rates'!$A$2:$A$96,0))</f>
        <v>3.1E-2</v>
      </c>
    </row>
    <row r="562" spans="1:4" x14ac:dyDescent="0.3">
      <c r="A562" t="s">
        <v>1472</v>
      </c>
      <c r="B562" t="s">
        <v>11</v>
      </c>
      <c r="D562" s="77">
        <f>INDEX('Unemployment Rates'!$B$2:$B$96,MATCH(B562,'Unemployment Rates'!$A$2:$A$96,0))</f>
        <v>3.1E-2</v>
      </c>
    </row>
    <row r="563" spans="1:4" x14ac:dyDescent="0.3">
      <c r="A563" t="s">
        <v>1473</v>
      </c>
      <c r="B563" t="s">
        <v>11</v>
      </c>
      <c r="D563" s="77">
        <f>INDEX('Unemployment Rates'!$B$2:$B$96,MATCH(B563,'Unemployment Rates'!$A$2:$A$96,0))</f>
        <v>3.1E-2</v>
      </c>
    </row>
    <row r="564" spans="1:4" x14ac:dyDescent="0.3">
      <c r="A564" t="s">
        <v>1474</v>
      </c>
      <c r="B564" t="s">
        <v>11</v>
      </c>
      <c r="D564" s="77">
        <f>INDEX('Unemployment Rates'!$B$2:$B$96,MATCH(B564,'Unemployment Rates'!$A$2:$A$96,0))</f>
        <v>3.1E-2</v>
      </c>
    </row>
    <row r="565" spans="1:4" x14ac:dyDescent="0.3">
      <c r="A565" t="s">
        <v>1475</v>
      </c>
      <c r="B565" t="s">
        <v>11</v>
      </c>
      <c r="D565" s="77">
        <f>INDEX('Unemployment Rates'!$B$2:$B$96,MATCH(B565,'Unemployment Rates'!$A$2:$A$96,0))</f>
        <v>3.1E-2</v>
      </c>
    </row>
    <row r="566" spans="1:4" x14ac:dyDescent="0.3">
      <c r="A566" t="s">
        <v>1476</v>
      </c>
      <c r="B566" t="s">
        <v>11</v>
      </c>
      <c r="D566" s="77">
        <f>INDEX('Unemployment Rates'!$B$2:$B$96,MATCH(B566,'Unemployment Rates'!$A$2:$A$96,0))</f>
        <v>3.1E-2</v>
      </c>
    </row>
    <row r="567" spans="1:4" x14ac:dyDescent="0.3">
      <c r="A567" t="s">
        <v>1477</v>
      </c>
      <c r="B567" t="s">
        <v>11</v>
      </c>
      <c r="D567" s="77">
        <f>INDEX('Unemployment Rates'!$B$2:$B$96,MATCH(B567,'Unemployment Rates'!$A$2:$A$96,0))</f>
        <v>3.1E-2</v>
      </c>
    </row>
    <row r="568" spans="1:4" x14ac:dyDescent="0.3">
      <c r="A568" t="s">
        <v>1478</v>
      </c>
      <c r="B568" t="s">
        <v>11</v>
      </c>
      <c r="D568" s="77">
        <f>INDEX('Unemployment Rates'!$B$2:$B$96,MATCH(B568,'Unemployment Rates'!$A$2:$A$96,0))</f>
        <v>3.1E-2</v>
      </c>
    </row>
    <row r="569" spans="1:4" x14ac:dyDescent="0.3">
      <c r="A569" t="s">
        <v>1479</v>
      </c>
      <c r="B569" t="s">
        <v>11</v>
      </c>
      <c r="D569" s="77">
        <f>INDEX('Unemployment Rates'!$B$2:$B$96,MATCH(B569,'Unemployment Rates'!$A$2:$A$96,0))</f>
        <v>3.1E-2</v>
      </c>
    </row>
    <row r="570" spans="1:4" x14ac:dyDescent="0.3">
      <c r="A570" t="s">
        <v>1480</v>
      </c>
      <c r="B570" t="s">
        <v>11</v>
      </c>
      <c r="D570" s="77">
        <f>INDEX('Unemployment Rates'!$B$2:$B$96,MATCH(B570,'Unemployment Rates'!$A$2:$A$96,0))</f>
        <v>3.1E-2</v>
      </c>
    </row>
    <row r="571" spans="1:4" x14ac:dyDescent="0.3">
      <c r="A571" t="s">
        <v>1481</v>
      </c>
      <c r="B571" t="s">
        <v>11</v>
      </c>
      <c r="D571" s="77">
        <f>INDEX('Unemployment Rates'!$B$2:$B$96,MATCH(B571,'Unemployment Rates'!$A$2:$A$96,0))</f>
        <v>3.1E-2</v>
      </c>
    </row>
    <row r="572" spans="1:4" x14ac:dyDescent="0.3">
      <c r="A572" t="s">
        <v>1482</v>
      </c>
      <c r="B572" t="s">
        <v>11</v>
      </c>
      <c r="D572" s="77">
        <f>INDEX('Unemployment Rates'!$B$2:$B$96,MATCH(B572,'Unemployment Rates'!$A$2:$A$96,0))</f>
        <v>3.1E-2</v>
      </c>
    </row>
    <row r="573" spans="1:4" x14ac:dyDescent="0.3">
      <c r="A573" t="s">
        <v>1483</v>
      </c>
      <c r="B573" t="s">
        <v>11</v>
      </c>
      <c r="D573" s="77">
        <f>INDEX('Unemployment Rates'!$B$2:$B$96,MATCH(B573,'Unemployment Rates'!$A$2:$A$96,0))</f>
        <v>3.1E-2</v>
      </c>
    </row>
    <row r="574" spans="1:4" x14ac:dyDescent="0.3">
      <c r="A574" t="s">
        <v>1484</v>
      </c>
      <c r="B574" t="s">
        <v>11</v>
      </c>
      <c r="D574" s="77">
        <f>INDEX('Unemployment Rates'!$B$2:$B$96,MATCH(B574,'Unemployment Rates'!$A$2:$A$96,0))</f>
        <v>3.1E-2</v>
      </c>
    </row>
    <row r="575" spans="1:4" x14ac:dyDescent="0.3">
      <c r="A575" t="s">
        <v>1485</v>
      </c>
      <c r="B575" t="s">
        <v>11</v>
      </c>
      <c r="D575" s="77">
        <f>INDEX('Unemployment Rates'!$B$2:$B$96,MATCH(B575,'Unemployment Rates'!$A$2:$A$96,0))</f>
        <v>3.1E-2</v>
      </c>
    </row>
    <row r="576" spans="1:4" x14ac:dyDescent="0.3">
      <c r="A576" t="s">
        <v>1486</v>
      </c>
      <c r="B576" t="s">
        <v>11</v>
      </c>
      <c r="D576" s="77">
        <f>INDEX('Unemployment Rates'!$B$2:$B$96,MATCH(B576,'Unemployment Rates'!$A$2:$A$96,0))</f>
        <v>3.1E-2</v>
      </c>
    </row>
    <row r="577" spans="1:4" x14ac:dyDescent="0.3">
      <c r="A577" t="s">
        <v>1487</v>
      </c>
      <c r="B577" t="s">
        <v>11</v>
      </c>
      <c r="D577" s="77">
        <f>INDEX('Unemployment Rates'!$B$2:$B$96,MATCH(B577,'Unemployment Rates'!$A$2:$A$96,0))</f>
        <v>3.1E-2</v>
      </c>
    </row>
    <row r="578" spans="1:4" x14ac:dyDescent="0.3">
      <c r="A578" t="s">
        <v>1488</v>
      </c>
      <c r="B578" t="s">
        <v>11</v>
      </c>
      <c r="D578" s="77">
        <f>INDEX('Unemployment Rates'!$B$2:$B$96,MATCH(B578,'Unemployment Rates'!$A$2:$A$96,0))</f>
        <v>3.1E-2</v>
      </c>
    </row>
    <row r="579" spans="1:4" x14ac:dyDescent="0.3">
      <c r="A579" t="s">
        <v>1489</v>
      </c>
      <c r="B579" t="s">
        <v>11</v>
      </c>
      <c r="D579" s="77">
        <f>INDEX('Unemployment Rates'!$B$2:$B$96,MATCH(B579,'Unemployment Rates'!$A$2:$A$96,0))</f>
        <v>3.1E-2</v>
      </c>
    </row>
    <row r="580" spans="1:4" x14ac:dyDescent="0.3">
      <c r="A580" t="s">
        <v>1490</v>
      </c>
      <c r="B580" t="s">
        <v>11</v>
      </c>
      <c r="D580" s="77">
        <f>INDEX('Unemployment Rates'!$B$2:$B$96,MATCH(B580,'Unemployment Rates'!$A$2:$A$96,0))</f>
        <v>3.1E-2</v>
      </c>
    </row>
    <row r="581" spans="1:4" x14ac:dyDescent="0.3">
      <c r="A581" t="s">
        <v>1491</v>
      </c>
      <c r="B581" t="s">
        <v>11</v>
      </c>
      <c r="D581" s="77">
        <f>INDEX('Unemployment Rates'!$B$2:$B$96,MATCH(B581,'Unemployment Rates'!$A$2:$A$96,0))</f>
        <v>3.1E-2</v>
      </c>
    </row>
    <row r="582" spans="1:4" x14ac:dyDescent="0.3">
      <c r="A582" t="s">
        <v>1492</v>
      </c>
      <c r="B582" t="s">
        <v>11</v>
      </c>
      <c r="D582" s="77">
        <f>INDEX('Unemployment Rates'!$B$2:$B$96,MATCH(B582,'Unemployment Rates'!$A$2:$A$96,0))</f>
        <v>3.1E-2</v>
      </c>
    </row>
    <row r="583" spans="1:4" x14ac:dyDescent="0.3">
      <c r="A583" t="s">
        <v>1493</v>
      </c>
      <c r="B583" t="s">
        <v>11</v>
      </c>
      <c r="D583" s="77">
        <f>INDEX('Unemployment Rates'!$B$2:$B$96,MATCH(B583,'Unemployment Rates'!$A$2:$A$96,0))</f>
        <v>3.1E-2</v>
      </c>
    </row>
    <row r="584" spans="1:4" x14ac:dyDescent="0.3">
      <c r="A584" t="s">
        <v>1494</v>
      </c>
      <c r="B584" t="s">
        <v>11</v>
      </c>
      <c r="D584" s="77">
        <f>INDEX('Unemployment Rates'!$B$2:$B$96,MATCH(B584,'Unemployment Rates'!$A$2:$A$96,0))</f>
        <v>3.1E-2</v>
      </c>
    </row>
    <row r="585" spans="1:4" x14ac:dyDescent="0.3">
      <c r="A585" t="s">
        <v>1495</v>
      </c>
      <c r="B585" t="s">
        <v>11</v>
      </c>
      <c r="D585" s="77">
        <f>INDEX('Unemployment Rates'!$B$2:$B$96,MATCH(B585,'Unemployment Rates'!$A$2:$A$96,0))</f>
        <v>3.1E-2</v>
      </c>
    </row>
    <row r="586" spans="1:4" x14ac:dyDescent="0.3">
      <c r="A586" t="s">
        <v>1496</v>
      </c>
      <c r="B586" t="s">
        <v>11</v>
      </c>
      <c r="D586" s="77">
        <f>INDEX('Unemployment Rates'!$B$2:$B$96,MATCH(B586,'Unemployment Rates'!$A$2:$A$96,0))</f>
        <v>3.1E-2</v>
      </c>
    </row>
    <row r="587" spans="1:4" x14ac:dyDescent="0.3">
      <c r="A587" t="s">
        <v>1497</v>
      </c>
      <c r="B587" t="s">
        <v>11</v>
      </c>
      <c r="D587" s="77">
        <f>INDEX('Unemployment Rates'!$B$2:$B$96,MATCH(B587,'Unemployment Rates'!$A$2:$A$96,0))</f>
        <v>3.1E-2</v>
      </c>
    </row>
    <row r="588" spans="1:4" x14ac:dyDescent="0.3">
      <c r="A588" t="s">
        <v>1498</v>
      </c>
      <c r="B588" t="s">
        <v>11</v>
      </c>
      <c r="D588" s="77">
        <f>INDEX('Unemployment Rates'!$B$2:$B$96,MATCH(B588,'Unemployment Rates'!$A$2:$A$96,0))</f>
        <v>3.1E-2</v>
      </c>
    </row>
    <row r="589" spans="1:4" x14ac:dyDescent="0.3">
      <c r="A589" t="s">
        <v>1499</v>
      </c>
      <c r="B589" t="s">
        <v>11</v>
      </c>
      <c r="D589" s="77">
        <f>INDEX('Unemployment Rates'!$B$2:$B$96,MATCH(B589,'Unemployment Rates'!$A$2:$A$96,0))</f>
        <v>3.1E-2</v>
      </c>
    </row>
    <row r="590" spans="1:4" x14ac:dyDescent="0.3">
      <c r="A590" t="s">
        <v>1500</v>
      </c>
      <c r="B590" t="s">
        <v>11</v>
      </c>
      <c r="D590" s="77">
        <f>INDEX('Unemployment Rates'!$B$2:$B$96,MATCH(B590,'Unemployment Rates'!$A$2:$A$96,0))</f>
        <v>3.1E-2</v>
      </c>
    </row>
    <row r="591" spans="1:4" x14ac:dyDescent="0.3">
      <c r="A591" t="s">
        <v>1501</v>
      </c>
      <c r="B591" t="s">
        <v>11</v>
      </c>
      <c r="D591" s="77">
        <f>INDEX('Unemployment Rates'!$B$2:$B$96,MATCH(B591,'Unemployment Rates'!$A$2:$A$96,0))</f>
        <v>3.1E-2</v>
      </c>
    </row>
    <row r="592" spans="1:4" x14ac:dyDescent="0.3">
      <c r="A592" t="s">
        <v>1502</v>
      </c>
      <c r="B592" t="s">
        <v>11</v>
      </c>
      <c r="D592" s="77">
        <f>INDEX('Unemployment Rates'!$B$2:$B$96,MATCH(B592,'Unemployment Rates'!$A$2:$A$96,0))</f>
        <v>3.1E-2</v>
      </c>
    </row>
    <row r="593" spans="1:4" x14ac:dyDescent="0.3">
      <c r="A593" t="s">
        <v>1503</v>
      </c>
      <c r="B593" t="s">
        <v>11</v>
      </c>
      <c r="D593" s="77">
        <f>INDEX('Unemployment Rates'!$B$2:$B$96,MATCH(B593,'Unemployment Rates'!$A$2:$A$96,0))</f>
        <v>3.1E-2</v>
      </c>
    </row>
    <row r="594" spans="1:4" x14ac:dyDescent="0.3">
      <c r="A594" t="s">
        <v>1504</v>
      </c>
      <c r="B594" t="s">
        <v>11</v>
      </c>
      <c r="D594" s="77">
        <f>INDEX('Unemployment Rates'!$B$2:$B$96,MATCH(B594,'Unemployment Rates'!$A$2:$A$96,0))</f>
        <v>3.1E-2</v>
      </c>
    </row>
    <row r="595" spans="1:4" x14ac:dyDescent="0.3">
      <c r="A595" t="s">
        <v>1505</v>
      </c>
      <c r="B595" t="s">
        <v>11</v>
      </c>
      <c r="D595" s="77">
        <f>INDEX('Unemployment Rates'!$B$2:$B$96,MATCH(B595,'Unemployment Rates'!$A$2:$A$96,0))</f>
        <v>3.1E-2</v>
      </c>
    </row>
    <row r="596" spans="1:4" x14ac:dyDescent="0.3">
      <c r="A596" t="s">
        <v>1506</v>
      </c>
      <c r="B596" t="s">
        <v>11</v>
      </c>
      <c r="D596" s="77">
        <f>INDEX('Unemployment Rates'!$B$2:$B$96,MATCH(B596,'Unemployment Rates'!$A$2:$A$96,0))</f>
        <v>3.1E-2</v>
      </c>
    </row>
    <row r="597" spans="1:4" x14ac:dyDescent="0.3">
      <c r="A597" t="s">
        <v>1507</v>
      </c>
      <c r="B597" t="s">
        <v>11</v>
      </c>
      <c r="D597" s="77">
        <f>INDEX('Unemployment Rates'!$B$2:$B$96,MATCH(B597,'Unemployment Rates'!$A$2:$A$96,0))</f>
        <v>3.1E-2</v>
      </c>
    </row>
    <row r="598" spans="1:4" x14ac:dyDescent="0.3">
      <c r="A598" t="s">
        <v>1508</v>
      </c>
      <c r="B598" t="s">
        <v>11</v>
      </c>
      <c r="D598" s="77">
        <f>INDEX('Unemployment Rates'!$B$2:$B$96,MATCH(B598,'Unemployment Rates'!$A$2:$A$96,0))</f>
        <v>3.1E-2</v>
      </c>
    </row>
    <row r="599" spans="1:4" x14ac:dyDescent="0.3">
      <c r="A599" t="s">
        <v>1509</v>
      </c>
      <c r="B599" t="s">
        <v>11</v>
      </c>
      <c r="D599" s="77">
        <f>INDEX('Unemployment Rates'!$B$2:$B$96,MATCH(B599,'Unemployment Rates'!$A$2:$A$96,0))</f>
        <v>3.1E-2</v>
      </c>
    </row>
    <row r="600" spans="1:4" x14ac:dyDescent="0.3">
      <c r="A600" t="s">
        <v>1510</v>
      </c>
      <c r="B600" t="s">
        <v>11</v>
      </c>
      <c r="D600" s="77">
        <f>INDEX('Unemployment Rates'!$B$2:$B$96,MATCH(B600,'Unemployment Rates'!$A$2:$A$96,0))</f>
        <v>3.1E-2</v>
      </c>
    </row>
    <row r="601" spans="1:4" x14ac:dyDescent="0.3">
      <c r="A601" t="s">
        <v>1511</v>
      </c>
      <c r="B601" t="s">
        <v>11</v>
      </c>
      <c r="D601" s="77">
        <f>INDEX('Unemployment Rates'!$B$2:$B$96,MATCH(B601,'Unemployment Rates'!$A$2:$A$96,0))</f>
        <v>3.1E-2</v>
      </c>
    </row>
    <row r="602" spans="1:4" x14ac:dyDescent="0.3">
      <c r="A602" t="s">
        <v>1512</v>
      </c>
      <c r="B602" t="s">
        <v>11</v>
      </c>
      <c r="D602" s="77">
        <f>INDEX('Unemployment Rates'!$B$2:$B$96,MATCH(B602,'Unemployment Rates'!$A$2:$A$96,0))</f>
        <v>3.1E-2</v>
      </c>
    </row>
    <row r="603" spans="1:4" x14ac:dyDescent="0.3">
      <c r="A603" t="s">
        <v>1513</v>
      </c>
      <c r="B603" t="s">
        <v>11</v>
      </c>
      <c r="D603" s="77">
        <f>INDEX('Unemployment Rates'!$B$2:$B$96,MATCH(B603,'Unemployment Rates'!$A$2:$A$96,0))</f>
        <v>3.1E-2</v>
      </c>
    </row>
    <row r="604" spans="1:4" x14ac:dyDescent="0.3">
      <c r="A604" t="s">
        <v>1514</v>
      </c>
      <c r="B604" t="s">
        <v>11</v>
      </c>
      <c r="D604" s="77">
        <f>INDEX('Unemployment Rates'!$B$2:$B$96,MATCH(B604,'Unemployment Rates'!$A$2:$A$96,0))</f>
        <v>3.1E-2</v>
      </c>
    </row>
    <row r="605" spans="1:4" x14ac:dyDescent="0.3">
      <c r="A605" t="s">
        <v>1515</v>
      </c>
      <c r="B605" t="s">
        <v>11</v>
      </c>
      <c r="D605" s="77">
        <f>INDEX('Unemployment Rates'!$B$2:$B$96,MATCH(B605,'Unemployment Rates'!$A$2:$A$96,0))</f>
        <v>3.1E-2</v>
      </c>
    </row>
    <row r="606" spans="1:4" x14ac:dyDescent="0.3">
      <c r="A606" t="s">
        <v>1516</v>
      </c>
      <c r="B606" t="s">
        <v>11</v>
      </c>
      <c r="D606" s="77">
        <f>INDEX('Unemployment Rates'!$B$2:$B$96,MATCH(B606,'Unemployment Rates'!$A$2:$A$96,0))</f>
        <v>3.1E-2</v>
      </c>
    </row>
    <row r="607" spans="1:4" x14ac:dyDescent="0.3">
      <c r="A607" t="s">
        <v>1517</v>
      </c>
      <c r="B607" t="s">
        <v>11</v>
      </c>
      <c r="D607" s="77">
        <f>INDEX('Unemployment Rates'!$B$2:$B$96,MATCH(B607,'Unemployment Rates'!$A$2:$A$96,0))</f>
        <v>3.1E-2</v>
      </c>
    </row>
    <row r="608" spans="1:4" x14ac:dyDescent="0.3">
      <c r="A608" t="s">
        <v>1518</v>
      </c>
      <c r="B608" t="s">
        <v>11</v>
      </c>
      <c r="D608" s="77">
        <f>INDEX('Unemployment Rates'!$B$2:$B$96,MATCH(B608,'Unemployment Rates'!$A$2:$A$96,0))</f>
        <v>3.1E-2</v>
      </c>
    </row>
    <row r="609" spans="1:4" x14ac:dyDescent="0.3">
      <c r="A609" t="s">
        <v>1519</v>
      </c>
      <c r="B609" t="s">
        <v>11</v>
      </c>
      <c r="D609" s="77">
        <f>INDEX('Unemployment Rates'!$B$2:$B$96,MATCH(B609,'Unemployment Rates'!$A$2:$A$96,0))</f>
        <v>3.1E-2</v>
      </c>
    </row>
    <row r="610" spans="1:4" x14ac:dyDescent="0.3">
      <c r="A610" t="s">
        <v>1520</v>
      </c>
      <c r="B610" t="s">
        <v>11</v>
      </c>
      <c r="D610" s="77">
        <f>INDEX('Unemployment Rates'!$B$2:$B$96,MATCH(B610,'Unemployment Rates'!$A$2:$A$96,0))</f>
        <v>3.1E-2</v>
      </c>
    </row>
    <row r="611" spans="1:4" x14ac:dyDescent="0.3">
      <c r="A611" t="s">
        <v>1521</v>
      </c>
      <c r="B611" t="s">
        <v>11</v>
      </c>
      <c r="D611" s="77">
        <f>INDEX('Unemployment Rates'!$B$2:$B$96,MATCH(B611,'Unemployment Rates'!$A$2:$A$96,0))</f>
        <v>3.1E-2</v>
      </c>
    </row>
    <row r="612" spans="1:4" x14ac:dyDescent="0.3">
      <c r="A612" t="s">
        <v>1522</v>
      </c>
      <c r="B612" t="s">
        <v>11</v>
      </c>
      <c r="D612" s="77">
        <f>INDEX('Unemployment Rates'!$B$2:$B$96,MATCH(B612,'Unemployment Rates'!$A$2:$A$96,0))</f>
        <v>3.1E-2</v>
      </c>
    </row>
    <row r="613" spans="1:4" x14ac:dyDescent="0.3">
      <c r="A613" t="s">
        <v>1523</v>
      </c>
      <c r="B613" t="s">
        <v>11</v>
      </c>
      <c r="D613" s="77">
        <f>INDEX('Unemployment Rates'!$B$2:$B$96,MATCH(B613,'Unemployment Rates'!$A$2:$A$96,0))</f>
        <v>3.1E-2</v>
      </c>
    </row>
    <row r="614" spans="1:4" x14ac:dyDescent="0.3">
      <c r="A614" t="s">
        <v>1524</v>
      </c>
      <c r="B614" t="s">
        <v>11</v>
      </c>
      <c r="D614" s="77">
        <f>INDEX('Unemployment Rates'!$B$2:$B$96,MATCH(B614,'Unemployment Rates'!$A$2:$A$96,0))</f>
        <v>3.1E-2</v>
      </c>
    </row>
    <row r="615" spans="1:4" x14ac:dyDescent="0.3">
      <c r="A615" t="s">
        <v>1525</v>
      </c>
      <c r="B615" t="s">
        <v>11</v>
      </c>
      <c r="D615" s="77">
        <f>INDEX('Unemployment Rates'!$B$2:$B$96,MATCH(B615,'Unemployment Rates'!$A$2:$A$96,0))</f>
        <v>3.1E-2</v>
      </c>
    </row>
    <row r="616" spans="1:4" x14ac:dyDescent="0.3">
      <c r="A616" t="s">
        <v>1526</v>
      </c>
      <c r="B616" t="s">
        <v>11</v>
      </c>
      <c r="D616" s="77">
        <f>INDEX('Unemployment Rates'!$B$2:$B$96,MATCH(B616,'Unemployment Rates'!$A$2:$A$96,0))</f>
        <v>3.1E-2</v>
      </c>
    </row>
    <row r="617" spans="1:4" x14ac:dyDescent="0.3">
      <c r="A617" t="s">
        <v>1527</v>
      </c>
      <c r="B617" t="s">
        <v>11</v>
      </c>
      <c r="D617" s="77">
        <f>INDEX('Unemployment Rates'!$B$2:$B$96,MATCH(B617,'Unemployment Rates'!$A$2:$A$96,0))</f>
        <v>3.1E-2</v>
      </c>
    </row>
    <row r="618" spans="1:4" x14ac:dyDescent="0.3">
      <c r="A618" t="s">
        <v>1528</v>
      </c>
      <c r="B618" t="s">
        <v>11</v>
      </c>
      <c r="D618" s="77">
        <f>INDEX('Unemployment Rates'!$B$2:$B$96,MATCH(B618,'Unemployment Rates'!$A$2:$A$96,0))</f>
        <v>3.1E-2</v>
      </c>
    </row>
    <row r="619" spans="1:4" x14ac:dyDescent="0.3">
      <c r="A619" t="s">
        <v>1529</v>
      </c>
      <c r="B619" t="s">
        <v>11</v>
      </c>
      <c r="D619" s="77">
        <f>INDEX('Unemployment Rates'!$B$2:$B$96,MATCH(B619,'Unemployment Rates'!$A$2:$A$96,0))</f>
        <v>3.1E-2</v>
      </c>
    </row>
    <row r="620" spans="1:4" x14ac:dyDescent="0.3">
      <c r="A620" t="s">
        <v>1530</v>
      </c>
      <c r="B620" t="s">
        <v>11</v>
      </c>
      <c r="D620" s="77">
        <f>INDEX('Unemployment Rates'!$B$2:$B$96,MATCH(B620,'Unemployment Rates'!$A$2:$A$96,0))</f>
        <v>3.1E-2</v>
      </c>
    </row>
    <row r="621" spans="1:4" x14ac:dyDescent="0.3">
      <c r="A621" t="s">
        <v>1531</v>
      </c>
      <c r="B621" t="s">
        <v>11</v>
      </c>
      <c r="D621" s="77">
        <f>INDEX('Unemployment Rates'!$B$2:$B$96,MATCH(B621,'Unemployment Rates'!$A$2:$A$96,0))</f>
        <v>3.1E-2</v>
      </c>
    </row>
    <row r="622" spans="1:4" x14ac:dyDescent="0.3">
      <c r="A622" t="s">
        <v>1532</v>
      </c>
      <c r="B622" t="s">
        <v>11</v>
      </c>
      <c r="D622" s="77">
        <f>INDEX('Unemployment Rates'!$B$2:$B$96,MATCH(B622,'Unemployment Rates'!$A$2:$A$96,0))</f>
        <v>3.1E-2</v>
      </c>
    </row>
    <row r="623" spans="1:4" x14ac:dyDescent="0.3">
      <c r="A623" t="s">
        <v>1533</v>
      </c>
      <c r="B623" t="s">
        <v>11</v>
      </c>
      <c r="D623" s="77">
        <f>INDEX('Unemployment Rates'!$B$2:$B$96,MATCH(B623,'Unemployment Rates'!$A$2:$A$96,0))</f>
        <v>3.1E-2</v>
      </c>
    </row>
    <row r="624" spans="1:4" x14ac:dyDescent="0.3">
      <c r="A624" t="s">
        <v>1534</v>
      </c>
      <c r="B624" t="s">
        <v>11</v>
      </c>
      <c r="D624" s="77">
        <f>INDEX('Unemployment Rates'!$B$2:$B$96,MATCH(B624,'Unemployment Rates'!$A$2:$A$96,0))</f>
        <v>3.1E-2</v>
      </c>
    </row>
    <row r="625" spans="1:4" x14ac:dyDescent="0.3">
      <c r="A625" t="s">
        <v>1535</v>
      </c>
      <c r="B625" t="s">
        <v>11</v>
      </c>
      <c r="D625" s="77">
        <f>INDEX('Unemployment Rates'!$B$2:$B$96,MATCH(B625,'Unemployment Rates'!$A$2:$A$96,0))</f>
        <v>3.1E-2</v>
      </c>
    </row>
    <row r="626" spans="1:4" x14ac:dyDescent="0.3">
      <c r="A626" t="s">
        <v>1536</v>
      </c>
      <c r="B626" t="s">
        <v>11</v>
      </c>
      <c r="D626" s="77">
        <f>INDEX('Unemployment Rates'!$B$2:$B$96,MATCH(B626,'Unemployment Rates'!$A$2:$A$96,0))</f>
        <v>3.1E-2</v>
      </c>
    </row>
    <row r="627" spans="1:4" x14ac:dyDescent="0.3">
      <c r="A627" t="s">
        <v>1537</v>
      </c>
      <c r="B627" t="s">
        <v>11</v>
      </c>
      <c r="D627" s="77">
        <f>INDEX('Unemployment Rates'!$B$2:$B$96,MATCH(B627,'Unemployment Rates'!$A$2:$A$96,0))</f>
        <v>3.1E-2</v>
      </c>
    </row>
    <row r="628" spans="1:4" x14ac:dyDescent="0.3">
      <c r="A628" t="s">
        <v>1538</v>
      </c>
      <c r="B628" t="s">
        <v>11</v>
      </c>
      <c r="D628" s="77">
        <f>INDEX('Unemployment Rates'!$B$2:$B$96,MATCH(B628,'Unemployment Rates'!$A$2:$A$96,0))</f>
        <v>3.1E-2</v>
      </c>
    </row>
    <row r="629" spans="1:4" x14ac:dyDescent="0.3">
      <c r="A629" t="s">
        <v>1539</v>
      </c>
      <c r="B629" t="s">
        <v>11</v>
      </c>
      <c r="D629" s="77">
        <f>INDEX('Unemployment Rates'!$B$2:$B$96,MATCH(B629,'Unemployment Rates'!$A$2:$A$96,0))</f>
        <v>3.1E-2</v>
      </c>
    </row>
    <row r="630" spans="1:4" x14ac:dyDescent="0.3">
      <c r="A630" t="s">
        <v>1540</v>
      </c>
      <c r="B630" t="s">
        <v>11</v>
      </c>
      <c r="D630" s="77">
        <f>INDEX('Unemployment Rates'!$B$2:$B$96,MATCH(B630,'Unemployment Rates'!$A$2:$A$96,0))</f>
        <v>3.1E-2</v>
      </c>
    </row>
    <row r="631" spans="1:4" x14ac:dyDescent="0.3">
      <c r="A631" t="s">
        <v>1541</v>
      </c>
      <c r="B631" t="s">
        <v>12</v>
      </c>
      <c r="D631" s="77">
        <f>INDEX('Unemployment Rates'!$B$2:$B$96,MATCH(B631,'Unemployment Rates'!$A$2:$A$96,0))</f>
        <v>3.5999999999999997E-2</v>
      </c>
    </row>
    <row r="632" spans="1:4" x14ac:dyDescent="0.3">
      <c r="A632" t="s">
        <v>1542</v>
      </c>
      <c r="B632" t="s">
        <v>12</v>
      </c>
      <c r="D632" s="77">
        <f>INDEX('Unemployment Rates'!$B$2:$B$96,MATCH(B632,'Unemployment Rates'!$A$2:$A$96,0))</f>
        <v>3.5999999999999997E-2</v>
      </c>
    </row>
    <row r="633" spans="1:4" x14ac:dyDescent="0.3">
      <c r="A633" t="s">
        <v>1543</v>
      </c>
      <c r="B633" t="s">
        <v>12</v>
      </c>
      <c r="D633" s="77">
        <f>INDEX('Unemployment Rates'!$B$2:$B$96,MATCH(B633,'Unemployment Rates'!$A$2:$A$96,0))</f>
        <v>3.5999999999999997E-2</v>
      </c>
    </row>
    <row r="634" spans="1:4" x14ac:dyDescent="0.3">
      <c r="A634" t="s">
        <v>1544</v>
      </c>
      <c r="B634" t="s">
        <v>12</v>
      </c>
      <c r="D634" s="77">
        <f>INDEX('Unemployment Rates'!$B$2:$B$96,MATCH(B634,'Unemployment Rates'!$A$2:$A$96,0))</f>
        <v>3.5999999999999997E-2</v>
      </c>
    </row>
    <row r="635" spans="1:4" x14ac:dyDescent="0.3">
      <c r="A635" t="s">
        <v>1545</v>
      </c>
      <c r="B635" t="s">
        <v>12</v>
      </c>
      <c r="D635" s="77">
        <f>INDEX('Unemployment Rates'!$B$2:$B$96,MATCH(B635,'Unemployment Rates'!$A$2:$A$96,0))</f>
        <v>3.5999999999999997E-2</v>
      </c>
    </row>
    <row r="636" spans="1:4" x14ac:dyDescent="0.3">
      <c r="A636" t="s">
        <v>1546</v>
      </c>
      <c r="B636" t="s">
        <v>12</v>
      </c>
      <c r="D636" s="77">
        <f>INDEX('Unemployment Rates'!$B$2:$B$96,MATCH(B636,'Unemployment Rates'!$A$2:$A$96,0))</f>
        <v>3.5999999999999997E-2</v>
      </c>
    </row>
    <row r="637" spans="1:4" x14ac:dyDescent="0.3">
      <c r="A637" t="s">
        <v>1547</v>
      </c>
      <c r="B637" t="s">
        <v>12</v>
      </c>
      <c r="D637" s="77">
        <f>INDEX('Unemployment Rates'!$B$2:$B$96,MATCH(B637,'Unemployment Rates'!$A$2:$A$96,0))</f>
        <v>3.5999999999999997E-2</v>
      </c>
    </row>
    <row r="638" spans="1:4" x14ac:dyDescent="0.3">
      <c r="A638" t="s">
        <v>1548</v>
      </c>
      <c r="B638" t="s">
        <v>12</v>
      </c>
      <c r="D638" s="77">
        <f>INDEX('Unemployment Rates'!$B$2:$B$96,MATCH(B638,'Unemployment Rates'!$A$2:$A$96,0))</f>
        <v>3.5999999999999997E-2</v>
      </c>
    </row>
    <row r="639" spans="1:4" x14ac:dyDescent="0.3">
      <c r="A639" t="s">
        <v>1549</v>
      </c>
      <c r="B639" t="s">
        <v>12</v>
      </c>
      <c r="D639" s="77">
        <f>INDEX('Unemployment Rates'!$B$2:$B$96,MATCH(B639,'Unemployment Rates'!$A$2:$A$96,0))</f>
        <v>3.5999999999999997E-2</v>
      </c>
    </row>
    <row r="640" spans="1:4" x14ac:dyDescent="0.3">
      <c r="A640" t="s">
        <v>1550</v>
      </c>
      <c r="B640" t="s">
        <v>12</v>
      </c>
      <c r="D640" s="77">
        <f>INDEX('Unemployment Rates'!$B$2:$B$96,MATCH(B640,'Unemployment Rates'!$A$2:$A$96,0))</f>
        <v>3.5999999999999997E-2</v>
      </c>
    </row>
    <row r="641" spans="1:4" x14ac:dyDescent="0.3">
      <c r="A641" t="s">
        <v>1551</v>
      </c>
      <c r="B641" t="s">
        <v>12</v>
      </c>
      <c r="D641" s="77">
        <f>INDEX('Unemployment Rates'!$B$2:$B$96,MATCH(B641,'Unemployment Rates'!$A$2:$A$96,0))</f>
        <v>3.5999999999999997E-2</v>
      </c>
    </row>
    <row r="642" spans="1:4" x14ac:dyDescent="0.3">
      <c r="A642" t="s">
        <v>1552</v>
      </c>
      <c r="B642" t="s">
        <v>12</v>
      </c>
      <c r="D642" s="77">
        <f>INDEX('Unemployment Rates'!$B$2:$B$96,MATCH(B642,'Unemployment Rates'!$A$2:$A$96,0))</f>
        <v>3.5999999999999997E-2</v>
      </c>
    </row>
    <row r="643" spans="1:4" x14ac:dyDescent="0.3">
      <c r="A643" t="s">
        <v>1553</v>
      </c>
      <c r="B643" t="s">
        <v>12</v>
      </c>
      <c r="D643" s="77">
        <f>INDEX('Unemployment Rates'!$B$2:$B$96,MATCH(B643,'Unemployment Rates'!$A$2:$A$96,0))</f>
        <v>3.5999999999999997E-2</v>
      </c>
    </row>
    <row r="644" spans="1:4" x14ac:dyDescent="0.3">
      <c r="A644" t="s">
        <v>1554</v>
      </c>
      <c r="B644" t="s">
        <v>12</v>
      </c>
      <c r="D644" s="77">
        <f>INDEX('Unemployment Rates'!$B$2:$B$96,MATCH(B644,'Unemployment Rates'!$A$2:$A$96,0))</f>
        <v>3.5999999999999997E-2</v>
      </c>
    </row>
    <row r="645" spans="1:4" x14ac:dyDescent="0.3">
      <c r="A645" t="s">
        <v>1555</v>
      </c>
      <c r="B645" t="s">
        <v>12</v>
      </c>
      <c r="D645" s="77">
        <f>INDEX('Unemployment Rates'!$B$2:$B$96,MATCH(B645,'Unemployment Rates'!$A$2:$A$96,0))</f>
        <v>3.5999999999999997E-2</v>
      </c>
    </row>
    <row r="646" spans="1:4" x14ac:dyDescent="0.3">
      <c r="A646" t="s">
        <v>1556</v>
      </c>
      <c r="B646" t="s">
        <v>12</v>
      </c>
      <c r="D646" s="77">
        <f>INDEX('Unemployment Rates'!$B$2:$B$96,MATCH(B646,'Unemployment Rates'!$A$2:$A$96,0))</f>
        <v>3.5999999999999997E-2</v>
      </c>
    </row>
    <row r="647" spans="1:4" x14ac:dyDescent="0.3">
      <c r="A647" t="s">
        <v>1557</v>
      </c>
      <c r="B647" t="s">
        <v>12</v>
      </c>
      <c r="D647" s="77">
        <f>INDEX('Unemployment Rates'!$B$2:$B$96,MATCH(B647,'Unemployment Rates'!$A$2:$A$96,0))</f>
        <v>3.5999999999999997E-2</v>
      </c>
    </row>
    <row r="648" spans="1:4" x14ac:dyDescent="0.3">
      <c r="A648" t="s">
        <v>1558</v>
      </c>
      <c r="B648" t="s">
        <v>12</v>
      </c>
      <c r="D648" s="77">
        <f>INDEX('Unemployment Rates'!$B$2:$B$96,MATCH(B648,'Unemployment Rates'!$A$2:$A$96,0))</f>
        <v>3.5999999999999997E-2</v>
      </c>
    </row>
    <row r="649" spans="1:4" x14ac:dyDescent="0.3">
      <c r="A649" t="s">
        <v>1559</v>
      </c>
      <c r="B649" t="s">
        <v>12</v>
      </c>
      <c r="D649" s="77">
        <f>INDEX('Unemployment Rates'!$B$2:$B$96,MATCH(B649,'Unemployment Rates'!$A$2:$A$96,0))</f>
        <v>3.5999999999999997E-2</v>
      </c>
    </row>
    <row r="650" spans="1:4" x14ac:dyDescent="0.3">
      <c r="A650" t="s">
        <v>1560</v>
      </c>
      <c r="B650" t="s">
        <v>12</v>
      </c>
      <c r="D650" s="77">
        <f>INDEX('Unemployment Rates'!$B$2:$B$96,MATCH(B650,'Unemployment Rates'!$A$2:$A$96,0))</f>
        <v>3.5999999999999997E-2</v>
      </c>
    </row>
    <row r="651" spans="1:4" x14ac:dyDescent="0.3">
      <c r="A651" t="s">
        <v>1561</v>
      </c>
      <c r="B651" t="s">
        <v>12</v>
      </c>
      <c r="D651" s="77">
        <f>INDEX('Unemployment Rates'!$B$2:$B$96,MATCH(B651,'Unemployment Rates'!$A$2:$A$96,0))</f>
        <v>3.5999999999999997E-2</v>
      </c>
    </row>
    <row r="652" spans="1:4" x14ac:dyDescent="0.3">
      <c r="A652" t="s">
        <v>1562</v>
      </c>
      <c r="B652" t="s">
        <v>12</v>
      </c>
      <c r="D652" s="77">
        <f>INDEX('Unemployment Rates'!$B$2:$B$96,MATCH(B652,'Unemployment Rates'!$A$2:$A$96,0))</f>
        <v>3.5999999999999997E-2</v>
      </c>
    </row>
    <row r="653" spans="1:4" x14ac:dyDescent="0.3">
      <c r="A653" t="s">
        <v>1563</v>
      </c>
      <c r="B653" t="s">
        <v>12</v>
      </c>
      <c r="D653" s="77">
        <f>INDEX('Unemployment Rates'!$B$2:$B$96,MATCH(B653,'Unemployment Rates'!$A$2:$A$96,0))</f>
        <v>3.5999999999999997E-2</v>
      </c>
    </row>
    <row r="654" spans="1:4" x14ac:dyDescent="0.3">
      <c r="A654" t="s">
        <v>1564</v>
      </c>
      <c r="B654" t="s">
        <v>12</v>
      </c>
      <c r="D654" s="77">
        <f>INDEX('Unemployment Rates'!$B$2:$B$96,MATCH(B654,'Unemployment Rates'!$A$2:$A$96,0))</f>
        <v>3.5999999999999997E-2</v>
      </c>
    </row>
    <row r="655" spans="1:4" x14ac:dyDescent="0.3">
      <c r="A655" t="s">
        <v>1565</v>
      </c>
      <c r="B655" t="s">
        <v>12</v>
      </c>
      <c r="D655" s="77">
        <f>INDEX('Unemployment Rates'!$B$2:$B$96,MATCH(B655,'Unemployment Rates'!$A$2:$A$96,0))</f>
        <v>3.5999999999999997E-2</v>
      </c>
    </row>
    <row r="656" spans="1:4" x14ac:dyDescent="0.3">
      <c r="A656" t="s">
        <v>1566</v>
      </c>
      <c r="B656" t="s">
        <v>12</v>
      </c>
      <c r="D656" s="77">
        <f>INDEX('Unemployment Rates'!$B$2:$B$96,MATCH(B656,'Unemployment Rates'!$A$2:$A$96,0))</f>
        <v>3.5999999999999997E-2</v>
      </c>
    </row>
    <row r="657" spans="1:4" x14ac:dyDescent="0.3">
      <c r="A657" t="s">
        <v>1567</v>
      </c>
      <c r="B657" t="s">
        <v>12</v>
      </c>
      <c r="D657" s="77">
        <f>INDEX('Unemployment Rates'!$B$2:$B$96,MATCH(B657,'Unemployment Rates'!$A$2:$A$96,0))</f>
        <v>3.5999999999999997E-2</v>
      </c>
    </row>
    <row r="658" spans="1:4" x14ac:dyDescent="0.3">
      <c r="A658" t="s">
        <v>1568</v>
      </c>
      <c r="B658" t="s">
        <v>12</v>
      </c>
      <c r="D658" s="77">
        <f>INDEX('Unemployment Rates'!$B$2:$B$96,MATCH(B658,'Unemployment Rates'!$A$2:$A$96,0))</f>
        <v>3.5999999999999997E-2</v>
      </c>
    </row>
    <row r="659" spans="1:4" x14ac:dyDescent="0.3">
      <c r="A659" t="s">
        <v>1569</v>
      </c>
      <c r="B659" t="s">
        <v>12</v>
      </c>
      <c r="D659" s="77">
        <f>INDEX('Unemployment Rates'!$B$2:$B$96,MATCH(B659,'Unemployment Rates'!$A$2:$A$96,0))</f>
        <v>3.5999999999999997E-2</v>
      </c>
    </row>
    <row r="660" spans="1:4" x14ac:dyDescent="0.3">
      <c r="A660" t="s">
        <v>1570</v>
      </c>
      <c r="B660" t="s">
        <v>12</v>
      </c>
      <c r="D660" s="77">
        <f>INDEX('Unemployment Rates'!$B$2:$B$96,MATCH(B660,'Unemployment Rates'!$A$2:$A$96,0))</f>
        <v>3.5999999999999997E-2</v>
      </c>
    </row>
    <row r="661" spans="1:4" x14ac:dyDescent="0.3">
      <c r="A661" t="s">
        <v>1571</v>
      </c>
      <c r="B661" t="s">
        <v>12</v>
      </c>
      <c r="D661" s="77">
        <f>INDEX('Unemployment Rates'!$B$2:$B$96,MATCH(B661,'Unemployment Rates'!$A$2:$A$96,0))</f>
        <v>3.5999999999999997E-2</v>
      </c>
    </row>
    <row r="662" spans="1:4" x14ac:dyDescent="0.3">
      <c r="A662" t="s">
        <v>1572</v>
      </c>
      <c r="B662" t="s">
        <v>12</v>
      </c>
      <c r="D662" s="77">
        <f>INDEX('Unemployment Rates'!$B$2:$B$96,MATCH(B662,'Unemployment Rates'!$A$2:$A$96,0))</f>
        <v>3.5999999999999997E-2</v>
      </c>
    </row>
    <row r="663" spans="1:4" x14ac:dyDescent="0.3">
      <c r="A663" t="s">
        <v>1573</v>
      </c>
      <c r="B663" t="s">
        <v>12</v>
      </c>
      <c r="D663" s="77">
        <f>INDEX('Unemployment Rates'!$B$2:$B$96,MATCH(B663,'Unemployment Rates'!$A$2:$A$96,0))</f>
        <v>3.5999999999999997E-2</v>
      </c>
    </row>
    <row r="664" spans="1:4" x14ac:dyDescent="0.3">
      <c r="A664" t="s">
        <v>1574</v>
      </c>
      <c r="B664" t="s">
        <v>12</v>
      </c>
      <c r="D664" s="77">
        <f>INDEX('Unemployment Rates'!$B$2:$B$96,MATCH(B664,'Unemployment Rates'!$A$2:$A$96,0))</f>
        <v>3.5999999999999997E-2</v>
      </c>
    </row>
    <row r="665" spans="1:4" x14ac:dyDescent="0.3">
      <c r="A665" t="s">
        <v>1575</v>
      </c>
      <c r="B665" t="s">
        <v>12</v>
      </c>
      <c r="D665" s="77">
        <f>INDEX('Unemployment Rates'!$B$2:$B$96,MATCH(B665,'Unemployment Rates'!$A$2:$A$96,0))</f>
        <v>3.5999999999999997E-2</v>
      </c>
    </row>
    <row r="666" spans="1:4" x14ac:dyDescent="0.3">
      <c r="A666" t="s">
        <v>1576</v>
      </c>
      <c r="B666" t="s">
        <v>12</v>
      </c>
      <c r="D666" s="77">
        <f>INDEX('Unemployment Rates'!$B$2:$B$96,MATCH(B666,'Unemployment Rates'!$A$2:$A$96,0))</f>
        <v>3.5999999999999997E-2</v>
      </c>
    </row>
    <row r="667" spans="1:4" x14ac:dyDescent="0.3">
      <c r="A667" t="s">
        <v>1577</v>
      </c>
      <c r="B667" t="s">
        <v>12</v>
      </c>
      <c r="D667" s="77">
        <f>INDEX('Unemployment Rates'!$B$2:$B$96,MATCH(B667,'Unemployment Rates'!$A$2:$A$96,0))</f>
        <v>3.5999999999999997E-2</v>
      </c>
    </row>
    <row r="668" spans="1:4" x14ac:dyDescent="0.3">
      <c r="A668" t="s">
        <v>1578</v>
      </c>
      <c r="B668" t="s">
        <v>12</v>
      </c>
      <c r="D668" s="77">
        <f>INDEX('Unemployment Rates'!$B$2:$B$96,MATCH(B668,'Unemployment Rates'!$A$2:$A$96,0))</f>
        <v>3.5999999999999997E-2</v>
      </c>
    </row>
    <row r="669" spans="1:4" x14ac:dyDescent="0.3">
      <c r="A669" t="s">
        <v>1579</v>
      </c>
      <c r="B669" t="s">
        <v>12</v>
      </c>
      <c r="D669" s="77">
        <f>INDEX('Unemployment Rates'!$B$2:$B$96,MATCH(B669,'Unemployment Rates'!$A$2:$A$96,0))</f>
        <v>3.5999999999999997E-2</v>
      </c>
    </row>
    <row r="670" spans="1:4" x14ac:dyDescent="0.3">
      <c r="A670" t="s">
        <v>1580</v>
      </c>
      <c r="B670" t="s">
        <v>12</v>
      </c>
      <c r="D670" s="77">
        <f>INDEX('Unemployment Rates'!$B$2:$B$96,MATCH(B670,'Unemployment Rates'!$A$2:$A$96,0))</f>
        <v>3.5999999999999997E-2</v>
      </c>
    </row>
    <row r="671" spans="1:4" x14ac:dyDescent="0.3">
      <c r="A671" t="s">
        <v>1581</v>
      </c>
      <c r="B671" t="s">
        <v>12</v>
      </c>
      <c r="D671" s="77">
        <f>INDEX('Unemployment Rates'!$B$2:$B$96,MATCH(B671,'Unemployment Rates'!$A$2:$A$96,0))</f>
        <v>3.5999999999999997E-2</v>
      </c>
    </row>
    <row r="672" spans="1:4" x14ac:dyDescent="0.3">
      <c r="A672" t="s">
        <v>1582</v>
      </c>
      <c r="B672" t="s">
        <v>12</v>
      </c>
      <c r="D672" s="77">
        <f>INDEX('Unemployment Rates'!$B$2:$B$96,MATCH(B672,'Unemployment Rates'!$A$2:$A$96,0))</f>
        <v>3.5999999999999997E-2</v>
      </c>
    </row>
    <row r="673" spans="1:4" x14ac:dyDescent="0.3">
      <c r="A673" t="s">
        <v>1583</v>
      </c>
      <c r="B673" t="s">
        <v>12</v>
      </c>
      <c r="D673" s="77">
        <f>INDEX('Unemployment Rates'!$B$2:$B$96,MATCH(B673,'Unemployment Rates'!$A$2:$A$96,0))</f>
        <v>3.5999999999999997E-2</v>
      </c>
    </row>
    <row r="674" spans="1:4" x14ac:dyDescent="0.3">
      <c r="A674" t="s">
        <v>1584</v>
      </c>
      <c r="B674" t="s">
        <v>12</v>
      </c>
      <c r="D674" s="77">
        <f>INDEX('Unemployment Rates'!$B$2:$B$96,MATCH(B674,'Unemployment Rates'!$A$2:$A$96,0))</f>
        <v>3.5999999999999997E-2</v>
      </c>
    </row>
    <row r="675" spans="1:4" x14ac:dyDescent="0.3">
      <c r="A675" t="s">
        <v>1585</v>
      </c>
      <c r="B675" t="s">
        <v>12</v>
      </c>
      <c r="D675" s="77">
        <f>INDEX('Unemployment Rates'!$B$2:$B$96,MATCH(B675,'Unemployment Rates'!$A$2:$A$96,0))</f>
        <v>3.5999999999999997E-2</v>
      </c>
    </row>
    <row r="676" spans="1:4" x14ac:dyDescent="0.3">
      <c r="A676" t="s">
        <v>1586</v>
      </c>
      <c r="B676" t="s">
        <v>12</v>
      </c>
      <c r="D676" s="77">
        <f>INDEX('Unemployment Rates'!$B$2:$B$96,MATCH(B676,'Unemployment Rates'!$A$2:$A$96,0))</f>
        <v>3.5999999999999997E-2</v>
      </c>
    </row>
    <row r="677" spans="1:4" x14ac:dyDescent="0.3">
      <c r="A677" t="s">
        <v>1587</v>
      </c>
      <c r="B677" t="s">
        <v>12</v>
      </c>
      <c r="D677" s="77">
        <f>INDEX('Unemployment Rates'!$B$2:$B$96,MATCH(B677,'Unemployment Rates'!$A$2:$A$96,0))</f>
        <v>3.5999999999999997E-2</v>
      </c>
    </row>
    <row r="678" spans="1:4" x14ac:dyDescent="0.3">
      <c r="A678" t="s">
        <v>1588</v>
      </c>
      <c r="B678" t="s">
        <v>12</v>
      </c>
      <c r="D678" s="77">
        <f>INDEX('Unemployment Rates'!$B$2:$B$96,MATCH(B678,'Unemployment Rates'!$A$2:$A$96,0))</f>
        <v>3.5999999999999997E-2</v>
      </c>
    </row>
    <row r="679" spans="1:4" x14ac:dyDescent="0.3">
      <c r="A679" t="s">
        <v>1589</v>
      </c>
      <c r="B679" t="s">
        <v>12</v>
      </c>
      <c r="D679" s="77">
        <f>INDEX('Unemployment Rates'!$B$2:$B$96,MATCH(B679,'Unemployment Rates'!$A$2:$A$96,0))</f>
        <v>3.5999999999999997E-2</v>
      </c>
    </row>
    <row r="680" spans="1:4" x14ac:dyDescent="0.3">
      <c r="A680" t="s">
        <v>1590</v>
      </c>
      <c r="B680" t="s">
        <v>12</v>
      </c>
      <c r="D680" s="77">
        <f>INDEX('Unemployment Rates'!$B$2:$B$96,MATCH(B680,'Unemployment Rates'!$A$2:$A$96,0))</f>
        <v>3.5999999999999997E-2</v>
      </c>
    </row>
    <row r="681" spans="1:4" x14ac:dyDescent="0.3">
      <c r="A681" t="s">
        <v>1591</v>
      </c>
      <c r="B681" t="s">
        <v>12</v>
      </c>
      <c r="D681" s="77">
        <f>INDEX('Unemployment Rates'!$B$2:$B$96,MATCH(B681,'Unemployment Rates'!$A$2:$A$96,0))</f>
        <v>3.5999999999999997E-2</v>
      </c>
    </row>
    <row r="682" spans="1:4" x14ac:dyDescent="0.3">
      <c r="A682" t="s">
        <v>1592</v>
      </c>
      <c r="B682" t="s">
        <v>12</v>
      </c>
      <c r="D682" s="77">
        <f>INDEX('Unemployment Rates'!$B$2:$B$96,MATCH(B682,'Unemployment Rates'!$A$2:$A$96,0))</f>
        <v>3.5999999999999997E-2</v>
      </c>
    </row>
    <row r="683" spans="1:4" x14ac:dyDescent="0.3">
      <c r="A683" t="s">
        <v>1593</v>
      </c>
      <c r="B683" t="s">
        <v>12</v>
      </c>
      <c r="D683" s="77">
        <f>INDEX('Unemployment Rates'!$B$2:$B$96,MATCH(B683,'Unemployment Rates'!$A$2:$A$96,0))</f>
        <v>3.5999999999999997E-2</v>
      </c>
    </row>
    <row r="684" spans="1:4" x14ac:dyDescent="0.3">
      <c r="A684" t="s">
        <v>1594</v>
      </c>
      <c r="B684" t="s">
        <v>12</v>
      </c>
      <c r="D684" s="77">
        <f>INDEX('Unemployment Rates'!$B$2:$B$96,MATCH(B684,'Unemployment Rates'!$A$2:$A$96,0))</f>
        <v>3.5999999999999997E-2</v>
      </c>
    </row>
    <row r="685" spans="1:4" x14ac:dyDescent="0.3">
      <c r="A685" t="s">
        <v>1595</v>
      </c>
      <c r="B685" t="s">
        <v>12</v>
      </c>
      <c r="D685" s="77">
        <f>INDEX('Unemployment Rates'!$B$2:$B$96,MATCH(B685,'Unemployment Rates'!$A$2:$A$96,0))</f>
        <v>3.5999999999999997E-2</v>
      </c>
    </row>
    <row r="686" spans="1:4" x14ac:dyDescent="0.3">
      <c r="A686" t="s">
        <v>1596</v>
      </c>
      <c r="B686" t="s">
        <v>12</v>
      </c>
      <c r="D686" s="77">
        <f>INDEX('Unemployment Rates'!$B$2:$B$96,MATCH(B686,'Unemployment Rates'!$A$2:$A$96,0))</f>
        <v>3.5999999999999997E-2</v>
      </c>
    </row>
    <row r="687" spans="1:4" x14ac:dyDescent="0.3">
      <c r="A687" t="s">
        <v>1597</v>
      </c>
      <c r="B687" t="s">
        <v>12</v>
      </c>
      <c r="D687" s="77">
        <f>INDEX('Unemployment Rates'!$B$2:$B$96,MATCH(B687,'Unemployment Rates'!$A$2:$A$96,0))</f>
        <v>3.5999999999999997E-2</v>
      </c>
    </row>
    <row r="688" spans="1:4" x14ac:dyDescent="0.3">
      <c r="A688" t="s">
        <v>1598</v>
      </c>
      <c r="B688" t="s">
        <v>12</v>
      </c>
      <c r="D688" s="77">
        <f>INDEX('Unemployment Rates'!$B$2:$B$96,MATCH(B688,'Unemployment Rates'!$A$2:$A$96,0))</f>
        <v>3.5999999999999997E-2</v>
      </c>
    </row>
    <row r="689" spans="1:4" x14ac:dyDescent="0.3">
      <c r="A689" t="s">
        <v>1599</v>
      </c>
      <c r="B689" t="s">
        <v>12</v>
      </c>
      <c r="D689" s="77">
        <f>INDEX('Unemployment Rates'!$B$2:$B$96,MATCH(B689,'Unemployment Rates'!$A$2:$A$96,0))</f>
        <v>3.5999999999999997E-2</v>
      </c>
    </row>
    <row r="690" spans="1:4" x14ac:dyDescent="0.3">
      <c r="A690" t="s">
        <v>1600</v>
      </c>
      <c r="B690" t="s">
        <v>13</v>
      </c>
      <c r="D690" s="77">
        <f>INDEX('Unemployment Rates'!$B$2:$B$96,MATCH(B690,'Unemployment Rates'!$A$2:$A$96,0))</f>
        <v>0.04</v>
      </c>
    </row>
    <row r="691" spans="1:4" x14ac:dyDescent="0.3">
      <c r="A691" t="s">
        <v>1601</v>
      </c>
      <c r="B691" t="s">
        <v>13</v>
      </c>
      <c r="D691" s="77">
        <f>INDEX('Unemployment Rates'!$B$2:$B$96,MATCH(B691,'Unemployment Rates'!$A$2:$A$96,0))</f>
        <v>0.04</v>
      </c>
    </row>
    <row r="692" spans="1:4" x14ac:dyDescent="0.3">
      <c r="A692" t="s">
        <v>1602</v>
      </c>
      <c r="B692" t="s">
        <v>13</v>
      </c>
      <c r="D692" s="77">
        <f>INDEX('Unemployment Rates'!$B$2:$B$96,MATCH(B692,'Unemployment Rates'!$A$2:$A$96,0))</f>
        <v>0.04</v>
      </c>
    </row>
    <row r="693" spans="1:4" x14ac:dyDescent="0.3">
      <c r="A693" t="s">
        <v>1603</v>
      </c>
      <c r="B693" t="s">
        <v>13</v>
      </c>
      <c r="D693" s="77">
        <f>INDEX('Unemployment Rates'!$B$2:$B$96,MATCH(B693,'Unemployment Rates'!$A$2:$A$96,0))</f>
        <v>0.04</v>
      </c>
    </row>
    <row r="694" spans="1:4" x14ac:dyDescent="0.3">
      <c r="A694" t="s">
        <v>1604</v>
      </c>
      <c r="B694" t="s">
        <v>13</v>
      </c>
      <c r="D694" s="77">
        <f>INDEX('Unemployment Rates'!$B$2:$B$96,MATCH(B694,'Unemployment Rates'!$A$2:$A$96,0))</f>
        <v>0.04</v>
      </c>
    </row>
    <row r="695" spans="1:4" x14ac:dyDescent="0.3">
      <c r="A695" t="s">
        <v>1605</v>
      </c>
      <c r="B695" t="s">
        <v>13</v>
      </c>
      <c r="D695" s="77">
        <f>INDEX('Unemployment Rates'!$B$2:$B$96,MATCH(B695,'Unemployment Rates'!$A$2:$A$96,0))</f>
        <v>0.04</v>
      </c>
    </row>
    <row r="696" spans="1:4" x14ac:dyDescent="0.3">
      <c r="A696" t="s">
        <v>1606</v>
      </c>
      <c r="B696" t="s">
        <v>13</v>
      </c>
      <c r="D696" s="77">
        <f>INDEX('Unemployment Rates'!$B$2:$B$96,MATCH(B696,'Unemployment Rates'!$A$2:$A$96,0))</f>
        <v>0.04</v>
      </c>
    </row>
    <row r="697" spans="1:4" x14ac:dyDescent="0.3">
      <c r="A697" t="s">
        <v>1607</v>
      </c>
      <c r="B697" t="s">
        <v>13</v>
      </c>
      <c r="D697" s="77">
        <f>INDEX('Unemployment Rates'!$B$2:$B$96,MATCH(B697,'Unemployment Rates'!$A$2:$A$96,0))</f>
        <v>0.04</v>
      </c>
    </row>
    <row r="698" spans="1:4" x14ac:dyDescent="0.3">
      <c r="A698" t="s">
        <v>1608</v>
      </c>
      <c r="B698" t="s">
        <v>13</v>
      </c>
      <c r="D698" s="77">
        <f>INDEX('Unemployment Rates'!$B$2:$B$96,MATCH(B698,'Unemployment Rates'!$A$2:$A$96,0))</f>
        <v>0.04</v>
      </c>
    </row>
    <row r="699" spans="1:4" x14ac:dyDescent="0.3">
      <c r="A699" t="s">
        <v>1609</v>
      </c>
      <c r="B699" t="s">
        <v>13</v>
      </c>
      <c r="D699" s="77">
        <f>INDEX('Unemployment Rates'!$B$2:$B$96,MATCH(B699,'Unemployment Rates'!$A$2:$A$96,0))</f>
        <v>0.04</v>
      </c>
    </row>
    <row r="700" spans="1:4" x14ac:dyDescent="0.3">
      <c r="A700" t="s">
        <v>1610</v>
      </c>
      <c r="B700" t="s">
        <v>13</v>
      </c>
      <c r="D700" s="77">
        <f>INDEX('Unemployment Rates'!$B$2:$B$96,MATCH(B700,'Unemployment Rates'!$A$2:$A$96,0))</f>
        <v>0.04</v>
      </c>
    </row>
    <row r="701" spans="1:4" x14ac:dyDescent="0.3">
      <c r="A701" t="s">
        <v>1611</v>
      </c>
      <c r="B701" t="s">
        <v>13</v>
      </c>
      <c r="D701" s="77">
        <f>INDEX('Unemployment Rates'!$B$2:$B$96,MATCH(B701,'Unemployment Rates'!$A$2:$A$96,0))</f>
        <v>0.04</v>
      </c>
    </row>
    <row r="702" spans="1:4" x14ac:dyDescent="0.3">
      <c r="A702" t="s">
        <v>1612</v>
      </c>
      <c r="B702" t="s">
        <v>13</v>
      </c>
      <c r="D702" s="77">
        <f>INDEX('Unemployment Rates'!$B$2:$B$96,MATCH(B702,'Unemployment Rates'!$A$2:$A$96,0))</f>
        <v>0.04</v>
      </c>
    </row>
    <row r="703" spans="1:4" x14ac:dyDescent="0.3">
      <c r="A703" t="s">
        <v>1613</v>
      </c>
      <c r="B703" t="s">
        <v>13</v>
      </c>
      <c r="D703" s="77">
        <f>INDEX('Unemployment Rates'!$B$2:$B$96,MATCH(B703,'Unemployment Rates'!$A$2:$A$96,0))</f>
        <v>0.04</v>
      </c>
    </row>
    <row r="704" spans="1:4" x14ac:dyDescent="0.3">
      <c r="A704" t="s">
        <v>1614</v>
      </c>
      <c r="B704" t="s">
        <v>13</v>
      </c>
      <c r="D704" s="77">
        <f>INDEX('Unemployment Rates'!$B$2:$B$96,MATCH(B704,'Unemployment Rates'!$A$2:$A$96,0))</f>
        <v>0.04</v>
      </c>
    </row>
    <row r="705" spans="1:4" x14ac:dyDescent="0.3">
      <c r="A705" t="s">
        <v>1615</v>
      </c>
      <c r="B705" t="s">
        <v>13</v>
      </c>
      <c r="D705" s="77">
        <f>INDEX('Unemployment Rates'!$B$2:$B$96,MATCH(B705,'Unemployment Rates'!$A$2:$A$96,0))</f>
        <v>0.04</v>
      </c>
    </row>
    <row r="706" spans="1:4" x14ac:dyDescent="0.3">
      <c r="A706" t="s">
        <v>1616</v>
      </c>
      <c r="B706" t="s">
        <v>13</v>
      </c>
      <c r="D706" s="77">
        <f>INDEX('Unemployment Rates'!$B$2:$B$96,MATCH(B706,'Unemployment Rates'!$A$2:$A$96,0))</f>
        <v>0.04</v>
      </c>
    </row>
    <row r="707" spans="1:4" x14ac:dyDescent="0.3">
      <c r="A707" t="s">
        <v>1617</v>
      </c>
      <c r="B707" t="s">
        <v>13</v>
      </c>
      <c r="D707" s="77">
        <f>INDEX('Unemployment Rates'!$B$2:$B$96,MATCH(B707,'Unemployment Rates'!$A$2:$A$96,0))</f>
        <v>0.04</v>
      </c>
    </row>
    <row r="708" spans="1:4" x14ac:dyDescent="0.3">
      <c r="A708" t="s">
        <v>1618</v>
      </c>
      <c r="B708" t="s">
        <v>13</v>
      </c>
      <c r="D708" s="77">
        <f>INDEX('Unemployment Rates'!$B$2:$B$96,MATCH(B708,'Unemployment Rates'!$A$2:$A$96,0))</f>
        <v>0.04</v>
      </c>
    </row>
    <row r="709" spans="1:4" x14ac:dyDescent="0.3">
      <c r="A709" t="s">
        <v>1619</v>
      </c>
      <c r="B709" t="s">
        <v>13</v>
      </c>
      <c r="D709" s="77">
        <f>INDEX('Unemployment Rates'!$B$2:$B$96,MATCH(B709,'Unemployment Rates'!$A$2:$A$96,0))</f>
        <v>0.04</v>
      </c>
    </row>
    <row r="710" spans="1:4" x14ac:dyDescent="0.3">
      <c r="A710" t="s">
        <v>1620</v>
      </c>
      <c r="B710" t="s">
        <v>13</v>
      </c>
      <c r="D710" s="77">
        <f>INDEX('Unemployment Rates'!$B$2:$B$96,MATCH(B710,'Unemployment Rates'!$A$2:$A$96,0))</f>
        <v>0.04</v>
      </c>
    </row>
    <row r="711" spans="1:4" x14ac:dyDescent="0.3">
      <c r="A711" t="s">
        <v>1621</v>
      </c>
      <c r="B711" t="s">
        <v>13</v>
      </c>
      <c r="D711" s="77">
        <f>INDEX('Unemployment Rates'!$B$2:$B$96,MATCH(B711,'Unemployment Rates'!$A$2:$A$96,0))</f>
        <v>0.04</v>
      </c>
    </row>
    <row r="712" spans="1:4" x14ac:dyDescent="0.3">
      <c r="A712" t="s">
        <v>1622</v>
      </c>
      <c r="B712" t="s">
        <v>13</v>
      </c>
      <c r="D712" s="77">
        <f>INDEX('Unemployment Rates'!$B$2:$B$96,MATCH(B712,'Unemployment Rates'!$A$2:$A$96,0))</f>
        <v>0.04</v>
      </c>
    </row>
    <row r="713" spans="1:4" x14ac:dyDescent="0.3">
      <c r="A713" t="s">
        <v>1623</v>
      </c>
      <c r="B713" t="s">
        <v>13</v>
      </c>
      <c r="D713" s="77">
        <f>INDEX('Unemployment Rates'!$B$2:$B$96,MATCH(B713,'Unemployment Rates'!$A$2:$A$96,0))</f>
        <v>0.04</v>
      </c>
    </row>
    <row r="714" spans="1:4" x14ac:dyDescent="0.3">
      <c r="A714" t="s">
        <v>1624</v>
      </c>
      <c r="B714" t="s">
        <v>13</v>
      </c>
      <c r="D714" s="77">
        <f>INDEX('Unemployment Rates'!$B$2:$B$96,MATCH(B714,'Unemployment Rates'!$A$2:$A$96,0))</f>
        <v>0.04</v>
      </c>
    </row>
    <row r="715" spans="1:4" x14ac:dyDescent="0.3">
      <c r="A715" t="s">
        <v>1625</v>
      </c>
      <c r="B715" t="s">
        <v>13</v>
      </c>
      <c r="D715" s="77">
        <f>INDEX('Unemployment Rates'!$B$2:$B$96,MATCH(B715,'Unemployment Rates'!$A$2:$A$96,0))</f>
        <v>0.04</v>
      </c>
    </row>
    <row r="716" spans="1:4" x14ac:dyDescent="0.3">
      <c r="A716" t="s">
        <v>1626</v>
      </c>
      <c r="B716" t="s">
        <v>13</v>
      </c>
      <c r="D716" s="77">
        <f>INDEX('Unemployment Rates'!$B$2:$B$96,MATCH(B716,'Unemployment Rates'!$A$2:$A$96,0))</f>
        <v>0.04</v>
      </c>
    </row>
    <row r="717" spans="1:4" x14ac:dyDescent="0.3">
      <c r="A717" t="s">
        <v>1627</v>
      </c>
      <c r="B717" t="s">
        <v>13</v>
      </c>
      <c r="D717" s="77">
        <f>INDEX('Unemployment Rates'!$B$2:$B$96,MATCH(B717,'Unemployment Rates'!$A$2:$A$96,0))</f>
        <v>0.04</v>
      </c>
    </row>
    <row r="718" spans="1:4" x14ac:dyDescent="0.3">
      <c r="A718" t="s">
        <v>1628</v>
      </c>
      <c r="B718" t="s">
        <v>13</v>
      </c>
      <c r="D718" s="77">
        <f>INDEX('Unemployment Rates'!$B$2:$B$96,MATCH(B718,'Unemployment Rates'!$A$2:$A$96,0))</f>
        <v>0.04</v>
      </c>
    </row>
    <row r="719" spans="1:4" x14ac:dyDescent="0.3">
      <c r="A719" t="s">
        <v>1629</v>
      </c>
      <c r="B719" t="s">
        <v>13</v>
      </c>
      <c r="D719" s="77">
        <f>INDEX('Unemployment Rates'!$B$2:$B$96,MATCH(B719,'Unemployment Rates'!$A$2:$A$96,0))</f>
        <v>0.04</v>
      </c>
    </row>
    <row r="720" spans="1:4" x14ac:dyDescent="0.3">
      <c r="A720" t="s">
        <v>1630</v>
      </c>
      <c r="B720" t="s">
        <v>13</v>
      </c>
      <c r="D720" s="77">
        <f>INDEX('Unemployment Rates'!$B$2:$B$96,MATCH(B720,'Unemployment Rates'!$A$2:$A$96,0))</f>
        <v>0.04</v>
      </c>
    </row>
    <row r="721" spans="1:4" x14ac:dyDescent="0.3">
      <c r="A721" t="s">
        <v>1631</v>
      </c>
      <c r="B721" t="s">
        <v>13</v>
      </c>
      <c r="D721" s="77">
        <f>INDEX('Unemployment Rates'!$B$2:$B$96,MATCH(B721,'Unemployment Rates'!$A$2:$A$96,0))</f>
        <v>0.04</v>
      </c>
    </row>
    <row r="722" spans="1:4" x14ac:dyDescent="0.3">
      <c r="A722" t="s">
        <v>1632</v>
      </c>
      <c r="B722" t="s">
        <v>13</v>
      </c>
      <c r="D722" s="77">
        <f>INDEX('Unemployment Rates'!$B$2:$B$96,MATCH(B722,'Unemployment Rates'!$A$2:$A$96,0))</f>
        <v>0.04</v>
      </c>
    </row>
    <row r="723" spans="1:4" x14ac:dyDescent="0.3">
      <c r="A723" t="s">
        <v>1633</v>
      </c>
      <c r="B723" t="s">
        <v>14</v>
      </c>
      <c r="D723" s="77">
        <f>INDEX('Unemployment Rates'!$B$2:$B$96,MATCH(B723,'Unemployment Rates'!$A$2:$A$96,0))</f>
        <v>0.03</v>
      </c>
    </row>
    <row r="724" spans="1:4" x14ac:dyDescent="0.3">
      <c r="A724" t="s">
        <v>1634</v>
      </c>
      <c r="B724" t="s">
        <v>14</v>
      </c>
      <c r="D724" s="77">
        <f>INDEX('Unemployment Rates'!$B$2:$B$96,MATCH(B724,'Unemployment Rates'!$A$2:$A$96,0))</f>
        <v>0.03</v>
      </c>
    </row>
    <row r="725" spans="1:4" x14ac:dyDescent="0.3">
      <c r="A725" t="s">
        <v>1635</v>
      </c>
      <c r="B725" t="s">
        <v>14</v>
      </c>
      <c r="D725" s="77">
        <f>INDEX('Unemployment Rates'!$B$2:$B$96,MATCH(B725,'Unemployment Rates'!$A$2:$A$96,0))</f>
        <v>0.03</v>
      </c>
    </row>
    <row r="726" spans="1:4" x14ac:dyDescent="0.3">
      <c r="A726" t="s">
        <v>1636</v>
      </c>
      <c r="B726" t="s">
        <v>14</v>
      </c>
      <c r="D726" s="77">
        <f>INDEX('Unemployment Rates'!$B$2:$B$96,MATCH(B726,'Unemployment Rates'!$A$2:$A$96,0))</f>
        <v>0.03</v>
      </c>
    </row>
    <row r="727" spans="1:4" x14ac:dyDescent="0.3">
      <c r="A727" t="s">
        <v>1637</v>
      </c>
      <c r="B727" t="s">
        <v>14</v>
      </c>
      <c r="D727" s="77">
        <f>INDEX('Unemployment Rates'!$B$2:$B$96,MATCH(B727,'Unemployment Rates'!$A$2:$A$96,0))</f>
        <v>0.03</v>
      </c>
    </row>
    <row r="728" spans="1:4" x14ac:dyDescent="0.3">
      <c r="A728" t="s">
        <v>1638</v>
      </c>
      <c r="B728" t="s">
        <v>14</v>
      </c>
      <c r="D728" s="77">
        <f>INDEX('Unemployment Rates'!$B$2:$B$96,MATCH(B728,'Unemployment Rates'!$A$2:$A$96,0))</f>
        <v>0.03</v>
      </c>
    </row>
    <row r="729" spans="1:4" x14ac:dyDescent="0.3">
      <c r="A729" t="s">
        <v>1639</v>
      </c>
      <c r="B729" t="s">
        <v>14</v>
      </c>
      <c r="D729" s="77">
        <f>INDEX('Unemployment Rates'!$B$2:$B$96,MATCH(B729,'Unemployment Rates'!$A$2:$A$96,0))</f>
        <v>0.03</v>
      </c>
    </row>
    <row r="730" spans="1:4" x14ac:dyDescent="0.3">
      <c r="A730" t="s">
        <v>1640</v>
      </c>
      <c r="B730" t="s">
        <v>14</v>
      </c>
      <c r="D730" s="77">
        <f>INDEX('Unemployment Rates'!$B$2:$B$96,MATCH(B730,'Unemployment Rates'!$A$2:$A$96,0))</f>
        <v>0.03</v>
      </c>
    </row>
    <row r="731" spans="1:4" x14ac:dyDescent="0.3">
      <c r="A731" t="s">
        <v>1641</v>
      </c>
      <c r="B731" t="s">
        <v>14</v>
      </c>
      <c r="D731" s="77">
        <f>INDEX('Unemployment Rates'!$B$2:$B$96,MATCH(B731,'Unemployment Rates'!$A$2:$A$96,0))</f>
        <v>0.03</v>
      </c>
    </row>
    <row r="732" spans="1:4" x14ac:dyDescent="0.3">
      <c r="A732" t="s">
        <v>1642</v>
      </c>
      <c r="B732" t="s">
        <v>14</v>
      </c>
      <c r="D732" s="77">
        <f>INDEX('Unemployment Rates'!$B$2:$B$96,MATCH(B732,'Unemployment Rates'!$A$2:$A$96,0))</f>
        <v>0.03</v>
      </c>
    </row>
    <row r="733" spans="1:4" x14ac:dyDescent="0.3">
      <c r="A733" t="s">
        <v>1643</v>
      </c>
      <c r="B733" t="s">
        <v>15</v>
      </c>
      <c r="D733" s="77">
        <f>INDEX('Unemployment Rates'!$B$2:$B$96,MATCH(B733,'Unemployment Rates'!$A$2:$A$96,0))</f>
        <v>0.04</v>
      </c>
    </row>
    <row r="734" spans="1:4" x14ac:dyDescent="0.3">
      <c r="A734" t="s">
        <v>1644</v>
      </c>
      <c r="B734" t="s">
        <v>15</v>
      </c>
      <c r="D734" s="77">
        <f>INDEX('Unemployment Rates'!$B$2:$B$96,MATCH(B734,'Unemployment Rates'!$A$2:$A$96,0))</f>
        <v>0.04</v>
      </c>
    </row>
    <row r="735" spans="1:4" x14ac:dyDescent="0.3">
      <c r="A735" t="s">
        <v>1645</v>
      </c>
      <c r="B735" t="s">
        <v>15</v>
      </c>
      <c r="D735" s="77">
        <f>INDEX('Unemployment Rates'!$B$2:$B$96,MATCH(B735,'Unemployment Rates'!$A$2:$A$96,0))</f>
        <v>0.04</v>
      </c>
    </row>
    <row r="736" spans="1:4" x14ac:dyDescent="0.3">
      <c r="A736" t="s">
        <v>1646</v>
      </c>
      <c r="B736" t="s">
        <v>15</v>
      </c>
      <c r="D736" s="77">
        <f>INDEX('Unemployment Rates'!$B$2:$B$96,MATCH(B736,'Unemployment Rates'!$A$2:$A$96,0))</f>
        <v>0.04</v>
      </c>
    </row>
    <row r="737" spans="1:4" x14ac:dyDescent="0.3">
      <c r="A737" t="s">
        <v>1647</v>
      </c>
      <c r="B737" t="s">
        <v>15</v>
      </c>
      <c r="D737" s="77">
        <f>INDEX('Unemployment Rates'!$B$2:$B$96,MATCH(B737,'Unemployment Rates'!$A$2:$A$96,0))</f>
        <v>0.04</v>
      </c>
    </row>
    <row r="738" spans="1:4" x14ac:dyDescent="0.3">
      <c r="A738" t="s">
        <v>1648</v>
      </c>
      <c r="B738" t="s">
        <v>15</v>
      </c>
      <c r="D738" s="77">
        <f>INDEX('Unemployment Rates'!$B$2:$B$96,MATCH(B738,'Unemployment Rates'!$A$2:$A$96,0))</f>
        <v>0.04</v>
      </c>
    </row>
    <row r="739" spans="1:4" x14ac:dyDescent="0.3">
      <c r="A739" t="s">
        <v>1649</v>
      </c>
      <c r="B739" t="s">
        <v>15</v>
      </c>
      <c r="D739" s="77">
        <f>INDEX('Unemployment Rates'!$B$2:$B$96,MATCH(B739,'Unemployment Rates'!$A$2:$A$96,0))</f>
        <v>0.04</v>
      </c>
    </row>
    <row r="740" spans="1:4" x14ac:dyDescent="0.3">
      <c r="A740" t="s">
        <v>1650</v>
      </c>
      <c r="B740" t="s">
        <v>15</v>
      </c>
      <c r="D740" s="77">
        <f>INDEX('Unemployment Rates'!$B$2:$B$96,MATCH(B740,'Unemployment Rates'!$A$2:$A$96,0))</f>
        <v>0.04</v>
      </c>
    </row>
    <row r="741" spans="1:4" x14ac:dyDescent="0.3">
      <c r="A741" t="s">
        <v>1651</v>
      </c>
      <c r="B741" t="s">
        <v>15</v>
      </c>
      <c r="D741" s="77">
        <f>INDEX('Unemployment Rates'!$B$2:$B$96,MATCH(B741,'Unemployment Rates'!$A$2:$A$96,0))</f>
        <v>0.04</v>
      </c>
    </row>
    <row r="742" spans="1:4" x14ac:dyDescent="0.3">
      <c r="A742" t="s">
        <v>1652</v>
      </c>
      <c r="B742" t="s">
        <v>15</v>
      </c>
      <c r="D742" s="77">
        <f>INDEX('Unemployment Rates'!$B$2:$B$96,MATCH(B742,'Unemployment Rates'!$A$2:$A$96,0))</f>
        <v>0.04</v>
      </c>
    </row>
    <row r="743" spans="1:4" x14ac:dyDescent="0.3">
      <c r="A743" t="s">
        <v>1653</v>
      </c>
      <c r="B743" t="s">
        <v>15</v>
      </c>
      <c r="D743" s="77">
        <f>INDEX('Unemployment Rates'!$B$2:$B$96,MATCH(B743,'Unemployment Rates'!$A$2:$A$96,0))</f>
        <v>0.04</v>
      </c>
    </row>
    <row r="744" spans="1:4" x14ac:dyDescent="0.3">
      <c r="A744" t="s">
        <v>1654</v>
      </c>
      <c r="B744" t="s">
        <v>15</v>
      </c>
      <c r="D744" s="77">
        <f>INDEX('Unemployment Rates'!$B$2:$B$96,MATCH(B744,'Unemployment Rates'!$A$2:$A$96,0))</f>
        <v>0.04</v>
      </c>
    </row>
    <row r="745" spans="1:4" x14ac:dyDescent="0.3">
      <c r="A745" t="s">
        <v>1655</v>
      </c>
      <c r="B745" t="s">
        <v>15</v>
      </c>
      <c r="D745" s="77">
        <f>INDEX('Unemployment Rates'!$B$2:$B$96,MATCH(B745,'Unemployment Rates'!$A$2:$A$96,0))</f>
        <v>0.04</v>
      </c>
    </row>
    <row r="746" spans="1:4" x14ac:dyDescent="0.3">
      <c r="A746" t="s">
        <v>1656</v>
      </c>
      <c r="B746" t="s">
        <v>15</v>
      </c>
      <c r="D746" s="77">
        <f>INDEX('Unemployment Rates'!$B$2:$B$96,MATCH(B746,'Unemployment Rates'!$A$2:$A$96,0))</f>
        <v>0.04</v>
      </c>
    </row>
    <row r="747" spans="1:4" x14ac:dyDescent="0.3">
      <c r="A747" t="s">
        <v>1657</v>
      </c>
      <c r="B747" t="s">
        <v>15</v>
      </c>
      <c r="D747" s="77">
        <f>INDEX('Unemployment Rates'!$B$2:$B$96,MATCH(B747,'Unemployment Rates'!$A$2:$A$96,0))</f>
        <v>0.04</v>
      </c>
    </row>
    <row r="748" spans="1:4" x14ac:dyDescent="0.3">
      <c r="A748" t="s">
        <v>1658</v>
      </c>
      <c r="B748" t="s">
        <v>15</v>
      </c>
      <c r="D748" s="77">
        <f>INDEX('Unemployment Rates'!$B$2:$B$96,MATCH(B748,'Unemployment Rates'!$A$2:$A$96,0))</f>
        <v>0.04</v>
      </c>
    </row>
    <row r="749" spans="1:4" x14ac:dyDescent="0.3">
      <c r="A749" t="s">
        <v>1659</v>
      </c>
      <c r="B749" t="s">
        <v>15</v>
      </c>
      <c r="D749" s="77">
        <f>INDEX('Unemployment Rates'!$B$2:$B$96,MATCH(B749,'Unemployment Rates'!$A$2:$A$96,0))</f>
        <v>0.04</v>
      </c>
    </row>
    <row r="750" spans="1:4" x14ac:dyDescent="0.3">
      <c r="A750" t="s">
        <v>1660</v>
      </c>
      <c r="B750" t="s">
        <v>15</v>
      </c>
      <c r="D750" s="77">
        <f>INDEX('Unemployment Rates'!$B$2:$B$96,MATCH(B750,'Unemployment Rates'!$A$2:$A$96,0))</f>
        <v>0.04</v>
      </c>
    </row>
    <row r="751" spans="1:4" x14ac:dyDescent="0.3">
      <c r="A751" t="s">
        <v>1661</v>
      </c>
      <c r="B751" t="s">
        <v>15</v>
      </c>
      <c r="D751" s="77">
        <f>INDEX('Unemployment Rates'!$B$2:$B$96,MATCH(B751,'Unemployment Rates'!$A$2:$A$96,0))</f>
        <v>0.04</v>
      </c>
    </row>
    <row r="752" spans="1:4" x14ac:dyDescent="0.3">
      <c r="A752" t="s">
        <v>1662</v>
      </c>
      <c r="B752" t="s">
        <v>15</v>
      </c>
      <c r="D752" s="77">
        <f>INDEX('Unemployment Rates'!$B$2:$B$96,MATCH(B752,'Unemployment Rates'!$A$2:$A$96,0))</f>
        <v>0.04</v>
      </c>
    </row>
    <row r="753" spans="1:4" x14ac:dyDescent="0.3">
      <c r="A753" t="s">
        <v>1663</v>
      </c>
      <c r="B753" t="s">
        <v>15</v>
      </c>
      <c r="D753" s="77">
        <f>INDEX('Unemployment Rates'!$B$2:$B$96,MATCH(B753,'Unemployment Rates'!$A$2:$A$96,0))</f>
        <v>0.04</v>
      </c>
    </row>
    <row r="754" spans="1:4" x14ac:dyDescent="0.3">
      <c r="A754" t="s">
        <v>1664</v>
      </c>
      <c r="B754" t="s">
        <v>15</v>
      </c>
      <c r="D754" s="77">
        <f>INDEX('Unemployment Rates'!$B$2:$B$96,MATCH(B754,'Unemployment Rates'!$A$2:$A$96,0))</f>
        <v>0.04</v>
      </c>
    </row>
    <row r="755" spans="1:4" x14ac:dyDescent="0.3">
      <c r="A755" t="s">
        <v>1665</v>
      </c>
      <c r="B755" t="s">
        <v>15</v>
      </c>
      <c r="D755" s="77">
        <f>INDEX('Unemployment Rates'!$B$2:$B$96,MATCH(B755,'Unemployment Rates'!$A$2:$A$96,0))</f>
        <v>0.04</v>
      </c>
    </row>
    <row r="756" spans="1:4" x14ac:dyDescent="0.3">
      <c r="A756" t="s">
        <v>1666</v>
      </c>
      <c r="B756" t="s">
        <v>16</v>
      </c>
      <c r="D756" s="77">
        <f>INDEX('Unemployment Rates'!$B$2:$B$96,MATCH(B756,'Unemployment Rates'!$A$2:$A$96,0))</f>
        <v>3.7999999999999999E-2</v>
      </c>
    </row>
    <row r="757" spans="1:4" x14ac:dyDescent="0.3">
      <c r="A757" t="s">
        <v>1667</v>
      </c>
      <c r="B757" t="s">
        <v>16</v>
      </c>
      <c r="D757" s="77">
        <f>INDEX('Unemployment Rates'!$B$2:$B$96,MATCH(B757,'Unemployment Rates'!$A$2:$A$96,0))</f>
        <v>3.7999999999999999E-2</v>
      </c>
    </row>
    <row r="758" spans="1:4" x14ac:dyDescent="0.3">
      <c r="A758" t="s">
        <v>1668</v>
      </c>
      <c r="B758" t="s">
        <v>16</v>
      </c>
      <c r="D758" s="77">
        <f>INDEX('Unemployment Rates'!$B$2:$B$96,MATCH(B758,'Unemployment Rates'!$A$2:$A$96,0))</f>
        <v>3.7999999999999999E-2</v>
      </c>
    </row>
    <row r="759" spans="1:4" x14ac:dyDescent="0.3">
      <c r="A759" t="s">
        <v>1669</v>
      </c>
      <c r="B759" t="s">
        <v>16</v>
      </c>
      <c r="D759" s="77">
        <f>INDEX('Unemployment Rates'!$B$2:$B$96,MATCH(B759,'Unemployment Rates'!$A$2:$A$96,0))</f>
        <v>3.7999999999999999E-2</v>
      </c>
    </row>
    <row r="760" spans="1:4" x14ac:dyDescent="0.3">
      <c r="A760" t="s">
        <v>1670</v>
      </c>
      <c r="B760" t="s">
        <v>16</v>
      </c>
      <c r="D760" s="77">
        <f>INDEX('Unemployment Rates'!$B$2:$B$96,MATCH(B760,'Unemployment Rates'!$A$2:$A$96,0))</f>
        <v>3.7999999999999999E-2</v>
      </c>
    </row>
    <row r="761" spans="1:4" x14ac:dyDescent="0.3">
      <c r="A761" t="s">
        <v>1671</v>
      </c>
      <c r="B761" t="s">
        <v>16</v>
      </c>
      <c r="D761" s="77">
        <f>INDEX('Unemployment Rates'!$B$2:$B$96,MATCH(B761,'Unemployment Rates'!$A$2:$A$96,0))</f>
        <v>3.7999999999999999E-2</v>
      </c>
    </row>
    <row r="762" spans="1:4" x14ac:dyDescent="0.3">
      <c r="A762" t="s">
        <v>1672</v>
      </c>
      <c r="B762" t="s">
        <v>16</v>
      </c>
      <c r="D762" s="77">
        <f>INDEX('Unemployment Rates'!$B$2:$B$96,MATCH(B762,'Unemployment Rates'!$A$2:$A$96,0))</f>
        <v>3.7999999999999999E-2</v>
      </c>
    </row>
    <row r="763" spans="1:4" x14ac:dyDescent="0.3">
      <c r="A763" t="s">
        <v>1673</v>
      </c>
      <c r="B763" t="s">
        <v>16</v>
      </c>
      <c r="D763" s="77">
        <f>INDEX('Unemployment Rates'!$B$2:$B$96,MATCH(B763,'Unemployment Rates'!$A$2:$A$96,0))</f>
        <v>3.7999999999999999E-2</v>
      </c>
    </row>
    <row r="764" spans="1:4" x14ac:dyDescent="0.3">
      <c r="A764" t="s">
        <v>1674</v>
      </c>
      <c r="B764" t="s">
        <v>16</v>
      </c>
      <c r="D764" s="77">
        <f>INDEX('Unemployment Rates'!$B$2:$B$96,MATCH(B764,'Unemployment Rates'!$A$2:$A$96,0))</f>
        <v>3.7999999999999999E-2</v>
      </c>
    </row>
    <row r="765" spans="1:4" x14ac:dyDescent="0.3">
      <c r="A765" t="s">
        <v>1675</v>
      </c>
      <c r="B765" t="s">
        <v>16</v>
      </c>
      <c r="D765" s="77">
        <f>INDEX('Unemployment Rates'!$B$2:$B$96,MATCH(B765,'Unemployment Rates'!$A$2:$A$96,0))</f>
        <v>3.7999999999999999E-2</v>
      </c>
    </row>
    <row r="766" spans="1:4" x14ac:dyDescent="0.3">
      <c r="A766" t="s">
        <v>1676</v>
      </c>
      <c r="B766" t="s">
        <v>16</v>
      </c>
      <c r="D766" s="77">
        <f>INDEX('Unemployment Rates'!$B$2:$B$96,MATCH(B766,'Unemployment Rates'!$A$2:$A$96,0))</f>
        <v>3.7999999999999999E-2</v>
      </c>
    </row>
    <row r="767" spans="1:4" x14ac:dyDescent="0.3">
      <c r="A767" t="s">
        <v>1677</v>
      </c>
      <c r="B767" t="s">
        <v>16</v>
      </c>
      <c r="D767" s="77">
        <f>INDEX('Unemployment Rates'!$B$2:$B$96,MATCH(B767,'Unemployment Rates'!$A$2:$A$96,0))</f>
        <v>3.7999999999999999E-2</v>
      </c>
    </row>
    <row r="768" spans="1:4" x14ac:dyDescent="0.3">
      <c r="A768" t="s">
        <v>1678</v>
      </c>
      <c r="B768" t="s">
        <v>16</v>
      </c>
      <c r="D768" s="77">
        <f>INDEX('Unemployment Rates'!$B$2:$B$96,MATCH(B768,'Unemployment Rates'!$A$2:$A$96,0))</f>
        <v>3.7999999999999999E-2</v>
      </c>
    </row>
    <row r="769" spans="1:4" x14ac:dyDescent="0.3">
      <c r="A769" t="s">
        <v>1679</v>
      </c>
      <c r="B769" t="s">
        <v>16</v>
      </c>
      <c r="D769" s="77">
        <f>INDEX('Unemployment Rates'!$B$2:$B$96,MATCH(B769,'Unemployment Rates'!$A$2:$A$96,0))</f>
        <v>3.7999999999999999E-2</v>
      </c>
    </row>
    <row r="770" spans="1:4" x14ac:dyDescent="0.3">
      <c r="A770" t="s">
        <v>1680</v>
      </c>
      <c r="B770" t="s">
        <v>16</v>
      </c>
      <c r="D770" s="77">
        <f>INDEX('Unemployment Rates'!$B$2:$B$96,MATCH(B770,'Unemployment Rates'!$A$2:$A$96,0))</f>
        <v>3.7999999999999999E-2</v>
      </c>
    </row>
    <row r="771" spans="1:4" x14ac:dyDescent="0.3">
      <c r="A771" t="s">
        <v>1681</v>
      </c>
      <c r="B771" t="s">
        <v>16</v>
      </c>
      <c r="D771" s="77">
        <f>INDEX('Unemployment Rates'!$B$2:$B$96,MATCH(B771,'Unemployment Rates'!$A$2:$A$96,0))</f>
        <v>3.7999999999999999E-2</v>
      </c>
    </row>
    <row r="772" spans="1:4" x14ac:dyDescent="0.3">
      <c r="A772" t="s">
        <v>1682</v>
      </c>
      <c r="B772" t="s">
        <v>16</v>
      </c>
      <c r="D772" s="77">
        <f>INDEX('Unemployment Rates'!$B$2:$B$96,MATCH(B772,'Unemployment Rates'!$A$2:$A$96,0))</f>
        <v>3.7999999999999999E-2</v>
      </c>
    </row>
    <row r="773" spans="1:4" x14ac:dyDescent="0.3">
      <c r="A773" t="s">
        <v>1683</v>
      </c>
      <c r="B773" t="s">
        <v>16</v>
      </c>
      <c r="D773" s="77">
        <f>INDEX('Unemployment Rates'!$B$2:$B$96,MATCH(B773,'Unemployment Rates'!$A$2:$A$96,0))</f>
        <v>3.7999999999999999E-2</v>
      </c>
    </row>
    <row r="774" spans="1:4" x14ac:dyDescent="0.3">
      <c r="A774" t="s">
        <v>1684</v>
      </c>
      <c r="B774" t="s">
        <v>16</v>
      </c>
      <c r="D774" s="77">
        <f>INDEX('Unemployment Rates'!$B$2:$B$96,MATCH(B774,'Unemployment Rates'!$A$2:$A$96,0))</f>
        <v>3.7999999999999999E-2</v>
      </c>
    </row>
    <row r="775" spans="1:4" x14ac:dyDescent="0.3">
      <c r="A775" t="s">
        <v>1685</v>
      </c>
      <c r="B775" t="s">
        <v>16</v>
      </c>
      <c r="D775" s="77">
        <f>INDEX('Unemployment Rates'!$B$2:$B$96,MATCH(B775,'Unemployment Rates'!$A$2:$A$96,0))</f>
        <v>3.7999999999999999E-2</v>
      </c>
    </row>
    <row r="776" spans="1:4" x14ac:dyDescent="0.3">
      <c r="A776" t="s">
        <v>1686</v>
      </c>
      <c r="B776" t="s">
        <v>16</v>
      </c>
      <c r="D776" s="77">
        <f>INDEX('Unemployment Rates'!$B$2:$B$96,MATCH(B776,'Unemployment Rates'!$A$2:$A$96,0))</f>
        <v>3.7999999999999999E-2</v>
      </c>
    </row>
    <row r="777" spans="1:4" x14ac:dyDescent="0.3">
      <c r="A777" t="s">
        <v>1687</v>
      </c>
      <c r="B777" t="s">
        <v>16</v>
      </c>
      <c r="D777" s="77">
        <f>INDEX('Unemployment Rates'!$B$2:$B$96,MATCH(B777,'Unemployment Rates'!$A$2:$A$96,0))</f>
        <v>3.7999999999999999E-2</v>
      </c>
    </row>
    <row r="778" spans="1:4" x14ac:dyDescent="0.3">
      <c r="A778" t="s">
        <v>1688</v>
      </c>
      <c r="B778" t="s">
        <v>16</v>
      </c>
      <c r="D778" s="77">
        <f>INDEX('Unemployment Rates'!$B$2:$B$96,MATCH(B778,'Unemployment Rates'!$A$2:$A$96,0))</f>
        <v>3.7999999999999999E-2</v>
      </c>
    </row>
    <row r="779" spans="1:4" x14ac:dyDescent="0.3">
      <c r="A779" t="s">
        <v>1689</v>
      </c>
      <c r="B779" t="s">
        <v>16</v>
      </c>
      <c r="D779" s="77">
        <f>INDEX('Unemployment Rates'!$B$2:$B$96,MATCH(B779,'Unemployment Rates'!$A$2:$A$96,0))</f>
        <v>3.7999999999999999E-2</v>
      </c>
    </row>
    <row r="780" spans="1:4" x14ac:dyDescent="0.3">
      <c r="A780" t="s">
        <v>1690</v>
      </c>
      <c r="B780" t="s">
        <v>16</v>
      </c>
      <c r="D780" s="77">
        <f>INDEX('Unemployment Rates'!$B$2:$B$96,MATCH(B780,'Unemployment Rates'!$A$2:$A$96,0))</f>
        <v>3.7999999999999999E-2</v>
      </c>
    </row>
    <row r="781" spans="1:4" x14ac:dyDescent="0.3">
      <c r="A781" t="s">
        <v>1691</v>
      </c>
      <c r="B781" t="s">
        <v>16</v>
      </c>
      <c r="D781" s="77">
        <f>INDEX('Unemployment Rates'!$B$2:$B$96,MATCH(B781,'Unemployment Rates'!$A$2:$A$96,0))</f>
        <v>3.7999999999999999E-2</v>
      </c>
    </row>
    <row r="782" spans="1:4" x14ac:dyDescent="0.3">
      <c r="A782" t="s">
        <v>1692</v>
      </c>
      <c r="B782" t="s">
        <v>16</v>
      </c>
      <c r="D782" s="77">
        <f>INDEX('Unemployment Rates'!$B$2:$B$96,MATCH(B782,'Unemployment Rates'!$A$2:$A$96,0))</f>
        <v>3.7999999999999999E-2</v>
      </c>
    </row>
    <row r="783" spans="1:4" x14ac:dyDescent="0.3">
      <c r="A783" t="s">
        <v>1693</v>
      </c>
      <c r="B783" t="s">
        <v>16</v>
      </c>
      <c r="D783" s="77">
        <f>INDEX('Unemployment Rates'!$B$2:$B$96,MATCH(B783,'Unemployment Rates'!$A$2:$A$96,0))</f>
        <v>3.7999999999999999E-2</v>
      </c>
    </row>
    <row r="784" spans="1:4" x14ac:dyDescent="0.3">
      <c r="A784" t="s">
        <v>1694</v>
      </c>
      <c r="B784" t="s">
        <v>16</v>
      </c>
      <c r="D784" s="77">
        <f>INDEX('Unemployment Rates'!$B$2:$B$96,MATCH(B784,'Unemployment Rates'!$A$2:$A$96,0))</f>
        <v>3.7999999999999999E-2</v>
      </c>
    </row>
    <row r="785" spans="1:4" x14ac:dyDescent="0.3">
      <c r="A785" t="s">
        <v>1695</v>
      </c>
      <c r="B785" t="s">
        <v>16</v>
      </c>
      <c r="D785" s="77">
        <f>INDEX('Unemployment Rates'!$B$2:$B$96,MATCH(B785,'Unemployment Rates'!$A$2:$A$96,0))</f>
        <v>3.7999999999999999E-2</v>
      </c>
    </row>
    <row r="786" spans="1:4" x14ac:dyDescent="0.3">
      <c r="A786" t="s">
        <v>1696</v>
      </c>
      <c r="B786" t="s">
        <v>16</v>
      </c>
      <c r="D786" s="77">
        <f>INDEX('Unemployment Rates'!$B$2:$B$96,MATCH(B786,'Unemployment Rates'!$A$2:$A$96,0))</f>
        <v>3.7999999999999999E-2</v>
      </c>
    </row>
    <row r="787" spans="1:4" x14ac:dyDescent="0.3">
      <c r="A787" t="s">
        <v>1697</v>
      </c>
      <c r="B787" t="s">
        <v>16</v>
      </c>
      <c r="D787" s="77">
        <f>INDEX('Unemployment Rates'!$B$2:$B$96,MATCH(B787,'Unemployment Rates'!$A$2:$A$96,0))</f>
        <v>3.7999999999999999E-2</v>
      </c>
    </row>
    <row r="788" spans="1:4" x14ac:dyDescent="0.3">
      <c r="A788" t="s">
        <v>1698</v>
      </c>
      <c r="B788" t="s">
        <v>16</v>
      </c>
      <c r="D788" s="77">
        <f>INDEX('Unemployment Rates'!$B$2:$B$96,MATCH(B788,'Unemployment Rates'!$A$2:$A$96,0))</f>
        <v>3.7999999999999999E-2</v>
      </c>
    </row>
    <row r="789" spans="1:4" x14ac:dyDescent="0.3">
      <c r="A789" t="s">
        <v>1699</v>
      </c>
      <c r="B789" t="s">
        <v>16</v>
      </c>
      <c r="D789" s="77">
        <f>INDEX('Unemployment Rates'!$B$2:$B$96,MATCH(B789,'Unemployment Rates'!$A$2:$A$96,0))</f>
        <v>3.7999999999999999E-2</v>
      </c>
    </row>
    <row r="790" spans="1:4" x14ac:dyDescent="0.3">
      <c r="A790" t="s">
        <v>1700</v>
      </c>
      <c r="B790" t="s">
        <v>16</v>
      </c>
      <c r="D790" s="77">
        <f>INDEX('Unemployment Rates'!$B$2:$B$96,MATCH(B790,'Unemployment Rates'!$A$2:$A$96,0))</f>
        <v>3.7999999999999999E-2</v>
      </c>
    </row>
    <row r="791" spans="1:4" x14ac:dyDescent="0.3">
      <c r="A791" t="s">
        <v>1701</v>
      </c>
      <c r="B791" t="s">
        <v>16</v>
      </c>
      <c r="D791" s="77">
        <f>INDEX('Unemployment Rates'!$B$2:$B$96,MATCH(B791,'Unemployment Rates'!$A$2:$A$96,0))</f>
        <v>3.7999999999999999E-2</v>
      </c>
    </row>
    <row r="792" spans="1:4" x14ac:dyDescent="0.3">
      <c r="A792" t="s">
        <v>1702</v>
      </c>
      <c r="B792" t="s">
        <v>16</v>
      </c>
      <c r="D792" s="77">
        <f>INDEX('Unemployment Rates'!$B$2:$B$96,MATCH(B792,'Unemployment Rates'!$A$2:$A$96,0))</f>
        <v>3.7999999999999999E-2</v>
      </c>
    </row>
    <row r="793" spans="1:4" x14ac:dyDescent="0.3">
      <c r="A793" t="s">
        <v>1703</v>
      </c>
      <c r="B793" t="s">
        <v>16</v>
      </c>
      <c r="D793" s="77">
        <f>INDEX('Unemployment Rates'!$B$2:$B$96,MATCH(B793,'Unemployment Rates'!$A$2:$A$96,0))</f>
        <v>3.7999999999999999E-2</v>
      </c>
    </row>
    <row r="794" spans="1:4" x14ac:dyDescent="0.3">
      <c r="A794" t="s">
        <v>1704</v>
      </c>
      <c r="B794" t="s">
        <v>17</v>
      </c>
      <c r="D794" s="77">
        <f>INDEX('Unemployment Rates'!$B$2:$B$96,MATCH(B794,'Unemployment Rates'!$A$2:$A$96,0))</f>
        <v>2.7E-2</v>
      </c>
    </row>
    <row r="795" spans="1:4" x14ac:dyDescent="0.3">
      <c r="A795" t="s">
        <v>1705</v>
      </c>
      <c r="B795" t="s">
        <v>17</v>
      </c>
      <c r="D795" s="77">
        <f>INDEX('Unemployment Rates'!$B$2:$B$96,MATCH(B795,'Unemployment Rates'!$A$2:$A$96,0))</f>
        <v>2.7E-2</v>
      </c>
    </row>
    <row r="796" spans="1:4" x14ac:dyDescent="0.3">
      <c r="A796" t="s">
        <v>1706</v>
      </c>
      <c r="B796" t="s">
        <v>17</v>
      </c>
      <c r="D796" s="77">
        <f>INDEX('Unemployment Rates'!$B$2:$B$96,MATCH(B796,'Unemployment Rates'!$A$2:$A$96,0))</f>
        <v>2.7E-2</v>
      </c>
    </row>
    <row r="797" spans="1:4" x14ac:dyDescent="0.3">
      <c r="A797" t="s">
        <v>1707</v>
      </c>
      <c r="B797" t="s">
        <v>17</v>
      </c>
      <c r="D797" s="77">
        <f>INDEX('Unemployment Rates'!$B$2:$B$96,MATCH(B797,'Unemployment Rates'!$A$2:$A$96,0))</f>
        <v>2.7E-2</v>
      </c>
    </row>
    <row r="798" spans="1:4" x14ac:dyDescent="0.3">
      <c r="A798" t="s">
        <v>1708</v>
      </c>
      <c r="B798" t="s">
        <v>17</v>
      </c>
      <c r="D798" s="77">
        <f>INDEX('Unemployment Rates'!$B$2:$B$96,MATCH(B798,'Unemployment Rates'!$A$2:$A$96,0))</f>
        <v>2.7E-2</v>
      </c>
    </row>
    <row r="799" spans="1:4" x14ac:dyDescent="0.3">
      <c r="A799" t="s">
        <v>1709</v>
      </c>
      <c r="B799" t="s">
        <v>17</v>
      </c>
      <c r="D799" s="77">
        <f>INDEX('Unemployment Rates'!$B$2:$B$96,MATCH(B799,'Unemployment Rates'!$A$2:$A$96,0))</f>
        <v>2.7E-2</v>
      </c>
    </row>
    <row r="800" spans="1:4" x14ac:dyDescent="0.3">
      <c r="A800" t="s">
        <v>1710</v>
      </c>
      <c r="B800" t="s">
        <v>17</v>
      </c>
      <c r="D800" s="77">
        <f>INDEX('Unemployment Rates'!$B$2:$B$96,MATCH(B800,'Unemployment Rates'!$A$2:$A$96,0))</f>
        <v>2.7E-2</v>
      </c>
    </row>
    <row r="801" spans="1:4" x14ac:dyDescent="0.3">
      <c r="A801" t="s">
        <v>1711</v>
      </c>
      <c r="B801" t="s">
        <v>17</v>
      </c>
      <c r="D801" s="77">
        <f>INDEX('Unemployment Rates'!$B$2:$B$96,MATCH(B801,'Unemployment Rates'!$A$2:$A$96,0))</f>
        <v>2.7E-2</v>
      </c>
    </row>
    <row r="802" spans="1:4" x14ac:dyDescent="0.3">
      <c r="A802" t="s">
        <v>1712</v>
      </c>
      <c r="B802" t="s">
        <v>17</v>
      </c>
      <c r="D802" s="77">
        <f>INDEX('Unemployment Rates'!$B$2:$B$96,MATCH(B802,'Unemployment Rates'!$A$2:$A$96,0))</f>
        <v>2.7E-2</v>
      </c>
    </row>
    <row r="803" spans="1:4" x14ac:dyDescent="0.3">
      <c r="A803" t="s">
        <v>1713</v>
      </c>
      <c r="B803" t="s">
        <v>17</v>
      </c>
      <c r="D803" s="77">
        <f>INDEX('Unemployment Rates'!$B$2:$B$96,MATCH(B803,'Unemployment Rates'!$A$2:$A$96,0))</f>
        <v>2.7E-2</v>
      </c>
    </row>
    <row r="804" spans="1:4" x14ac:dyDescent="0.3">
      <c r="A804" t="s">
        <v>1714</v>
      </c>
      <c r="B804" t="s">
        <v>17</v>
      </c>
      <c r="D804" s="77">
        <f>INDEX('Unemployment Rates'!$B$2:$B$96,MATCH(B804,'Unemployment Rates'!$A$2:$A$96,0))</f>
        <v>2.7E-2</v>
      </c>
    </row>
    <row r="805" spans="1:4" x14ac:dyDescent="0.3">
      <c r="A805" t="s">
        <v>1715</v>
      </c>
      <c r="B805" t="s">
        <v>17</v>
      </c>
      <c r="D805" s="77">
        <f>INDEX('Unemployment Rates'!$B$2:$B$96,MATCH(B805,'Unemployment Rates'!$A$2:$A$96,0))</f>
        <v>2.7E-2</v>
      </c>
    </row>
    <row r="806" spans="1:4" x14ac:dyDescent="0.3">
      <c r="A806" t="s">
        <v>1716</v>
      </c>
      <c r="B806" t="s">
        <v>17</v>
      </c>
      <c r="D806" s="77">
        <f>INDEX('Unemployment Rates'!$B$2:$B$96,MATCH(B806,'Unemployment Rates'!$A$2:$A$96,0))</f>
        <v>2.7E-2</v>
      </c>
    </row>
    <row r="807" spans="1:4" x14ac:dyDescent="0.3">
      <c r="A807" t="s">
        <v>1717</v>
      </c>
      <c r="B807" t="s">
        <v>17</v>
      </c>
      <c r="D807" s="77">
        <f>INDEX('Unemployment Rates'!$B$2:$B$96,MATCH(B807,'Unemployment Rates'!$A$2:$A$96,0))</f>
        <v>2.7E-2</v>
      </c>
    </row>
    <row r="808" spans="1:4" x14ac:dyDescent="0.3">
      <c r="A808" t="s">
        <v>1718</v>
      </c>
      <c r="B808" t="s">
        <v>17</v>
      </c>
      <c r="D808" s="77">
        <f>INDEX('Unemployment Rates'!$B$2:$B$96,MATCH(B808,'Unemployment Rates'!$A$2:$A$96,0))</f>
        <v>2.7E-2</v>
      </c>
    </row>
    <row r="809" spans="1:4" x14ac:dyDescent="0.3">
      <c r="A809" t="s">
        <v>1719</v>
      </c>
      <c r="B809" t="s">
        <v>17</v>
      </c>
      <c r="D809" s="77">
        <f>INDEX('Unemployment Rates'!$B$2:$B$96,MATCH(B809,'Unemployment Rates'!$A$2:$A$96,0))</f>
        <v>2.7E-2</v>
      </c>
    </row>
    <row r="810" spans="1:4" x14ac:dyDescent="0.3">
      <c r="A810" t="s">
        <v>1720</v>
      </c>
      <c r="B810" t="s">
        <v>17</v>
      </c>
      <c r="D810" s="77">
        <f>INDEX('Unemployment Rates'!$B$2:$B$96,MATCH(B810,'Unemployment Rates'!$A$2:$A$96,0))</f>
        <v>2.7E-2</v>
      </c>
    </row>
    <row r="811" spans="1:4" x14ac:dyDescent="0.3">
      <c r="A811" t="s">
        <v>1721</v>
      </c>
      <c r="B811" t="s">
        <v>17</v>
      </c>
      <c r="D811" s="77">
        <f>INDEX('Unemployment Rates'!$B$2:$B$96,MATCH(B811,'Unemployment Rates'!$A$2:$A$96,0))</f>
        <v>2.7E-2</v>
      </c>
    </row>
    <row r="812" spans="1:4" x14ac:dyDescent="0.3">
      <c r="A812" t="s">
        <v>1722</v>
      </c>
      <c r="B812" t="s">
        <v>17</v>
      </c>
      <c r="D812" s="77">
        <f>INDEX('Unemployment Rates'!$B$2:$B$96,MATCH(B812,'Unemployment Rates'!$A$2:$A$96,0))</f>
        <v>2.7E-2</v>
      </c>
    </row>
    <row r="813" spans="1:4" x14ac:dyDescent="0.3">
      <c r="A813" t="s">
        <v>1723</v>
      </c>
      <c r="B813" t="s">
        <v>17</v>
      </c>
      <c r="D813" s="77">
        <f>INDEX('Unemployment Rates'!$B$2:$B$96,MATCH(B813,'Unemployment Rates'!$A$2:$A$96,0))</f>
        <v>2.7E-2</v>
      </c>
    </row>
    <row r="814" spans="1:4" x14ac:dyDescent="0.3">
      <c r="A814" t="s">
        <v>1724</v>
      </c>
      <c r="B814" t="s">
        <v>17</v>
      </c>
      <c r="D814" s="77">
        <f>INDEX('Unemployment Rates'!$B$2:$B$96,MATCH(B814,'Unemployment Rates'!$A$2:$A$96,0))</f>
        <v>2.7E-2</v>
      </c>
    </row>
    <row r="815" spans="1:4" x14ac:dyDescent="0.3">
      <c r="A815" t="s">
        <v>1725</v>
      </c>
      <c r="B815" t="s">
        <v>18</v>
      </c>
      <c r="D815" s="77">
        <f>INDEX('Unemployment Rates'!$B$2:$B$96,MATCH(B815,'Unemployment Rates'!$A$2:$A$96,0))</f>
        <v>3.3000000000000002E-2</v>
      </c>
    </row>
    <row r="816" spans="1:4" x14ac:dyDescent="0.3">
      <c r="A816" t="s">
        <v>1726</v>
      </c>
      <c r="B816" t="s">
        <v>18</v>
      </c>
      <c r="D816" s="77">
        <f>INDEX('Unemployment Rates'!$B$2:$B$96,MATCH(B816,'Unemployment Rates'!$A$2:$A$96,0))</f>
        <v>3.3000000000000002E-2</v>
      </c>
    </row>
    <row r="817" spans="1:4" x14ac:dyDescent="0.3">
      <c r="A817" t="s">
        <v>1727</v>
      </c>
      <c r="B817" t="s">
        <v>18</v>
      </c>
      <c r="D817" s="77">
        <f>INDEX('Unemployment Rates'!$B$2:$B$96,MATCH(B817,'Unemployment Rates'!$A$2:$A$96,0))</f>
        <v>3.3000000000000002E-2</v>
      </c>
    </row>
    <row r="818" spans="1:4" x14ac:dyDescent="0.3">
      <c r="A818" t="s">
        <v>1728</v>
      </c>
      <c r="B818" t="s">
        <v>18</v>
      </c>
      <c r="D818" s="77">
        <f>INDEX('Unemployment Rates'!$B$2:$B$96,MATCH(B818,'Unemployment Rates'!$A$2:$A$96,0))</f>
        <v>3.3000000000000002E-2</v>
      </c>
    </row>
    <row r="819" spans="1:4" x14ac:dyDescent="0.3">
      <c r="A819" t="s">
        <v>1729</v>
      </c>
      <c r="B819" t="s">
        <v>18</v>
      </c>
      <c r="D819" s="77">
        <f>INDEX('Unemployment Rates'!$B$2:$B$96,MATCH(B819,'Unemployment Rates'!$A$2:$A$96,0))</f>
        <v>3.3000000000000002E-2</v>
      </c>
    </row>
    <row r="820" spans="1:4" x14ac:dyDescent="0.3">
      <c r="A820" t="s">
        <v>1730</v>
      </c>
      <c r="B820" t="s">
        <v>18</v>
      </c>
      <c r="D820" s="77">
        <f>INDEX('Unemployment Rates'!$B$2:$B$96,MATCH(B820,'Unemployment Rates'!$A$2:$A$96,0))</f>
        <v>3.3000000000000002E-2</v>
      </c>
    </row>
    <row r="821" spans="1:4" x14ac:dyDescent="0.3">
      <c r="A821" t="s">
        <v>1731</v>
      </c>
      <c r="B821" t="s">
        <v>18</v>
      </c>
      <c r="D821" s="77">
        <f>INDEX('Unemployment Rates'!$B$2:$B$96,MATCH(B821,'Unemployment Rates'!$A$2:$A$96,0))</f>
        <v>3.3000000000000002E-2</v>
      </c>
    </row>
    <row r="822" spans="1:4" x14ac:dyDescent="0.3">
      <c r="A822" t="s">
        <v>1732</v>
      </c>
      <c r="B822" t="s">
        <v>18</v>
      </c>
      <c r="D822" s="77">
        <f>INDEX('Unemployment Rates'!$B$2:$B$96,MATCH(B822,'Unemployment Rates'!$A$2:$A$96,0))</f>
        <v>3.3000000000000002E-2</v>
      </c>
    </row>
    <row r="823" spans="1:4" x14ac:dyDescent="0.3">
      <c r="A823" t="s">
        <v>1733</v>
      </c>
      <c r="B823" t="s">
        <v>18</v>
      </c>
      <c r="D823" s="77">
        <f>INDEX('Unemployment Rates'!$B$2:$B$96,MATCH(B823,'Unemployment Rates'!$A$2:$A$96,0))</f>
        <v>3.3000000000000002E-2</v>
      </c>
    </row>
    <row r="824" spans="1:4" x14ac:dyDescent="0.3">
      <c r="A824" t="s">
        <v>1734</v>
      </c>
      <c r="B824" t="s">
        <v>18</v>
      </c>
      <c r="D824" s="77">
        <f>INDEX('Unemployment Rates'!$B$2:$B$96,MATCH(B824,'Unemployment Rates'!$A$2:$A$96,0))</f>
        <v>3.3000000000000002E-2</v>
      </c>
    </row>
    <row r="825" spans="1:4" x14ac:dyDescent="0.3">
      <c r="A825" t="s">
        <v>1735</v>
      </c>
      <c r="B825" t="s">
        <v>18</v>
      </c>
      <c r="D825" s="77">
        <f>INDEX('Unemployment Rates'!$B$2:$B$96,MATCH(B825,'Unemployment Rates'!$A$2:$A$96,0))</f>
        <v>3.3000000000000002E-2</v>
      </c>
    </row>
    <row r="826" spans="1:4" x14ac:dyDescent="0.3">
      <c r="A826" t="s">
        <v>1736</v>
      </c>
      <c r="B826" t="s">
        <v>18</v>
      </c>
      <c r="D826" s="77">
        <f>INDEX('Unemployment Rates'!$B$2:$B$96,MATCH(B826,'Unemployment Rates'!$A$2:$A$96,0))</f>
        <v>3.3000000000000002E-2</v>
      </c>
    </row>
    <row r="827" spans="1:4" x14ac:dyDescent="0.3">
      <c r="A827" t="s">
        <v>1737</v>
      </c>
      <c r="B827" t="s">
        <v>18</v>
      </c>
      <c r="D827" s="77">
        <f>INDEX('Unemployment Rates'!$B$2:$B$96,MATCH(B827,'Unemployment Rates'!$A$2:$A$96,0))</f>
        <v>3.3000000000000002E-2</v>
      </c>
    </row>
    <row r="828" spans="1:4" x14ac:dyDescent="0.3">
      <c r="A828" t="s">
        <v>1738</v>
      </c>
      <c r="B828" t="s">
        <v>19</v>
      </c>
      <c r="D828" s="77">
        <f>INDEX('Unemployment Rates'!$B$2:$B$96,MATCH(B828,'Unemployment Rates'!$A$2:$A$96,0))</f>
        <v>3.9E-2</v>
      </c>
    </row>
    <row r="829" spans="1:4" x14ac:dyDescent="0.3">
      <c r="A829" t="s">
        <v>1739</v>
      </c>
      <c r="B829" t="s">
        <v>19</v>
      </c>
      <c r="D829" s="77">
        <f>INDEX('Unemployment Rates'!$B$2:$B$96,MATCH(B829,'Unemployment Rates'!$A$2:$A$96,0))</f>
        <v>3.9E-2</v>
      </c>
    </row>
    <row r="830" spans="1:4" x14ac:dyDescent="0.3">
      <c r="A830" t="s">
        <v>1740</v>
      </c>
      <c r="B830" t="s">
        <v>19</v>
      </c>
      <c r="D830" s="77">
        <f>INDEX('Unemployment Rates'!$B$2:$B$96,MATCH(B830,'Unemployment Rates'!$A$2:$A$96,0))</f>
        <v>3.9E-2</v>
      </c>
    </row>
    <row r="831" spans="1:4" x14ac:dyDescent="0.3">
      <c r="A831" t="s">
        <v>1741</v>
      </c>
      <c r="B831" t="s">
        <v>19</v>
      </c>
      <c r="D831" s="77">
        <f>INDEX('Unemployment Rates'!$B$2:$B$96,MATCH(B831,'Unemployment Rates'!$A$2:$A$96,0))</f>
        <v>3.9E-2</v>
      </c>
    </row>
    <row r="832" spans="1:4" x14ac:dyDescent="0.3">
      <c r="A832" t="s">
        <v>1742</v>
      </c>
      <c r="B832" t="s">
        <v>19</v>
      </c>
      <c r="D832" s="77">
        <f>INDEX('Unemployment Rates'!$B$2:$B$96,MATCH(B832,'Unemployment Rates'!$A$2:$A$96,0))</f>
        <v>3.9E-2</v>
      </c>
    </row>
    <row r="833" spans="1:4" x14ac:dyDescent="0.3">
      <c r="A833" t="s">
        <v>1743</v>
      </c>
      <c r="B833" t="s">
        <v>19</v>
      </c>
      <c r="D833" s="77">
        <f>INDEX('Unemployment Rates'!$B$2:$B$96,MATCH(B833,'Unemployment Rates'!$A$2:$A$96,0))</f>
        <v>3.9E-2</v>
      </c>
    </row>
    <row r="834" spans="1:4" x14ac:dyDescent="0.3">
      <c r="A834" t="s">
        <v>1744</v>
      </c>
      <c r="B834" t="s">
        <v>19</v>
      </c>
      <c r="D834" s="77">
        <f>INDEX('Unemployment Rates'!$B$2:$B$96,MATCH(B834,'Unemployment Rates'!$A$2:$A$96,0))</f>
        <v>3.9E-2</v>
      </c>
    </row>
    <row r="835" spans="1:4" x14ac:dyDescent="0.3">
      <c r="A835" t="s">
        <v>1745</v>
      </c>
      <c r="B835" t="s">
        <v>19</v>
      </c>
      <c r="D835" s="77">
        <f>INDEX('Unemployment Rates'!$B$2:$B$96,MATCH(B835,'Unemployment Rates'!$A$2:$A$96,0))</f>
        <v>3.9E-2</v>
      </c>
    </row>
    <row r="836" spans="1:4" x14ac:dyDescent="0.3">
      <c r="A836" t="s">
        <v>1746</v>
      </c>
      <c r="B836" t="s">
        <v>19</v>
      </c>
      <c r="D836" s="77">
        <f>INDEX('Unemployment Rates'!$B$2:$B$96,MATCH(B836,'Unemployment Rates'!$A$2:$A$96,0))</f>
        <v>3.9E-2</v>
      </c>
    </row>
    <row r="837" spans="1:4" x14ac:dyDescent="0.3">
      <c r="A837" t="s">
        <v>1747</v>
      </c>
      <c r="B837" t="s">
        <v>19</v>
      </c>
      <c r="D837" s="77">
        <f>INDEX('Unemployment Rates'!$B$2:$B$96,MATCH(B837,'Unemployment Rates'!$A$2:$A$96,0))</f>
        <v>3.9E-2</v>
      </c>
    </row>
    <row r="838" spans="1:4" x14ac:dyDescent="0.3">
      <c r="A838" t="s">
        <v>1748</v>
      </c>
      <c r="B838" t="s">
        <v>19</v>
      </c>
      <c r="D838" s="77">
        <f>INDEX('Unemployment Rates'!$B$2:$B$96,MATCH(B838,'Unemployment Rates'!$A$2:$A$96,0))</f>
        <v>3.9E-2</v>
      </c>
    </row>
    <row r="839" spans="1:4" x14ac:dyDescent="0.3">
      <c r="A839" t="s">
        <v>1749</v>
      </c>
      <c r="B839" t="s">
        <v>19</v>
      </c>
      <c r="D839" s="77">
        <f>INDEX('Unemployment Rates'!$B$2:$B$96,MATCH(B839,'Unemployment Rates'!$A$2:$A$96,0))</f>
        <v>3.9E-2</v>
      </c>
    </row>
    <row r="840" spans="1:4" x14ac:dyDescent="0.3">
      <c r="A840" t="s">
        <v>1750</v>
      </c>
      <c r="B840" t="s">
        <v>19</v>
      </c>
      <c r="D840" s="77">
        <f>INDEX('Unemployment Rates'!$B$2:$B$96,MATCH(B840,'Unemployment Rates'!$A$2:$A$96,0))</f>
        <v>3.9E-2</v>
      </c>
    </row>
    <row r="841" spans="1:4" x14ac:dyDescent="0.3">
      <c r="A841" t="s">
        <v>1751</v>
      </c>
      <c r="B841" t="s">
        <v>19</v>
      </c>
      <c r="D841" s="77">
        <f>INDEX('Unemployment Rates'!$B$2:$B$96,MATCH(B841,'Unemployment Rates'!$A$2:$A$96,0))</f>
        <v>3.9E-2</v>
      </c>
    </row>
    <row r="842" spans="1:4" x14ac:dyDescent="0.3">
      <c r="A842" t="s">
        <v>1752</v>
      </c>
      <c r="B842" t="s">
        <v>19</v>
      </c>
      <c r="D842" s="77">
        <f>INDEX('Unemployment Rates'!$B$2:$B$96,MATCH(B842,'Unemployment Rates'!$A$2:$A$96,0))</f>
        <v>3.9E-2</v>
      </c>
    </row>
    <row r="843" spans="1:4" x14ac:dyDescent="0.3">
      <c r="A843" t="s">
        <v>1753</v>
      </c>
      <c r="B843" t="s">
        <v>19</v>
      </c>
      <c r="D843" s="77">
        <f>INDEX('Unemployment Rates'!$B$2:$B$96,MATCH(B843,'Unemployment Rates'!$A$2:$A$96,0))</f>
        <v>3.9E-2</v>
      </c>
    </row>
    <row r="844" spans="1:4" x14ac:dyDescent="0.3">
      <c r="A844" t="s">
        <v>1754</v>
      </c>
      <c r="B844" t="s">
        <v>19</v>
      </c>
      <c r="D844" s="77">
        <f>INDEX('Unemployment Rates'!$B$2:$B$96,MATCH(B844,'Unemployment Rates'!$A$2:$A$96,0))</f>
        <v>3.9E-2</v>
      </c>
    </row>
    <row r="845" spans="1:4" x14ac:dyDescent="0.3">
      <c r="A845" t="s">
        <v>1755</v>
      </c>
      <c r="B845" t="s">
        <v>19</v>
      </c>
      <c r="D845" s="77">
        <f>INDEX('Unemployment Rates'!$B$2:$B$96,MATCH(B845,'Unemployment Rates'!$A$2:$A$96,0))</f>
        <v>3.9E-2</v>
      </c>
    </row>
    <row r="846" spans="1:4" x14ac:dyDescent="0.3">
      <c r="A846" t="s">
        <v>1756</v>
      </c>
      <c r="B846" t="s">
        <v>19</v>
      </c>
      <c r="D846" s="77">
        <f>INDEX('Unemployment Rates'!$B$2:$B$96,MATCH(B846,'Unemployment Rates'!$A$2:$A$96,0))</f>
        <v>3.9E-2</v>
      </c>
    </row>
    <row r="847" spans="1:4" x14ac:dyDescent="0.3">
      <c r="A847" t="s">
        <v>1757</v>
      </c>
      <c r="B847" t="s">
        <v>19</v>
      </c>
      <c r="D847" s="77">
        <f>INDEX('Unemployment Rates'!$B$2:$B$96,MATCH(B847,'Unemployment Rates'!$A$2:$A$96,0))</f>
        <v>3.9E-2</v>
      </c>
    </row>
    <row r="848" spans="1:4" x14ac:dyDescent="0.3">
      <c r="A848" t="s">
        <v>1758</v>
      </c>
      <c r="B848" t="s">
        <v>19</v>
      </c>
      <c r="D848" s="77">
        <f>INDEX('Unemployment Rates'!$B$2:$B$96,MATCH(B848,'Unemployment Rates'!$A$2:$A$96,0))</f>
        <v>3.9E-2</v>
      </c>
    </row>
    <row r="849" spans="1:4" x14ac:dyDescent="0.3">
      <c r="A849" t="s">
        <v>1759</v>
      </c>
      <c r="B849" t="s">
        <v>19</v>
      </c>
      <c r="D849" s="77">
        <f>INDEX('Unemployment Rates'!$B$2:$B$96,MATCH(B849,'Unemployment Rates'!$A$2:$A$96,0))</f>
        <v>3.9E-2</v>
      </c>
    </row>
    <row r="850" spans="1:4" x14ac:dyDescent="0.3">
      <c r="A850" t="s">
        <v>1760</v>
      </c>
      <c r="B850" t="s">
        <v>19</v>
      </c>
      <c r="D850" s="77">
        <f>INDEX('Unemployment Rates'!$B$2:$B$96,MATCH(B850,'Unemployment Rates'!$A$2:$A$96,0))</f>
        <v>3.9E-2</v>
      </c>
    </row>
    <row r="851" spans="1:4" x14ac:dyDescent="0.3">
      <c r="A851" t="s">
        <v>1761</v>
      </c>
      <c r="B851" t="s">
        <v>20</v>
      </c>
      <c r="D851" s="77">
        <f>INDEX('Unemployment Rates'!$B$2:$B$96,MATCH(B851,'Unemployment Rates'!$A$2:$A$96,0))</f>
        <v>4.5999999999999999E-2</v>
      </c>
    </row>
    <row r="852" spans="1:4" x14ac:dyDescent="0.3">
      <c r="A852" t="s">
        <v>1762</v>
      </c>
      <c r="B852" t="s">
        <v>20</v>
      </c>
      <c r="D852" s="77">
        <f>INDEX('Unemployment Rates'!$B$2:$B$96,MATCH(B852,'Unemployment Rates'!$A$2:$A$96,0))</f>
        <v>4.5999999999999999E-2</v>
      </c>
    </row>
    <row r="853" spans="1:4" x14ac:dyDescent="0.3">
      <c r="A853" t="s">
        <v>1763</v>
      </c>
      <c r="B853" t="s">
        <v>20</v>
      </c>
      <c r="D853" s="77">
        <f>INDEX('Unemployment Rates'!$B$2:$B$96,MATCH(B853,'Unemployment Rates'!$A$2:$A$96,0))</f>
        <v>4.5999999999999999E-2</v>
      </c>
    </row>
    <row r="854" spans="1:4" x14ac:dyDescent="0.3">
      <c r="A854" t="s">
        <v>1764</v>
      </c>
      <c r="B854" t="s">
        <v>20</v>
      </c>
      <c r="D854" s="77">
        <f>INDEX('Unemployment Rates'!$B$2:$B$96,MATCH(B854,'Unemployment Rates'!$A$2:$A$96,0))</f>
        <v>4.5999999999999999E-2</v>
      </c>
    </row>
    <row r="855" spans="1:4" x14ac:dyDescent="0.3">
      <c r="A855" t="s">
        <v>1765</v>
      </c>
      <c r="B855" t="s">
        <v>20</v>
      </c>
      <c r="D855" s="77">
        <f>INDEX('Unemployment Rates'!$B$2:$B$96,MATCH(B855,'Unemployment Rates'!$A$2:$A$96,0))</f>
        <v>4.5999999999999999E-2</v>
      </c>
    </row>
    <row r="856" spans="1:4" x14ac:dyDescent="0.3">
      <c r="A856" t="s">
        <v>1766</v>
      </c>
      <c r="B856" t="s">
        <v>20</v>
      </c>
      <c r="D856" s="77">
        <f>INDEX('Unemployment Rates'!$B$2:$B$96,MATCH(B856,'Unemployment Rates'!$A$2:$A$96,0))</f>
        <v>4.5999999999999999E-2</v>
      </c>
    </row>
    <row r="857" spans="1:4" x14ac:dyDescent="0.3">
      <c r="A857" t="s">
        <v>1767</v>
      </c>
      <c r="B857" t="s">
        <v>21</v>
      </c>
      <c r="D857" s="77">
        <f>INDEX('Unemployment Rates'!$B$2:$B$96,MATCH(B857,'Unemployment Rates'!$A$2:$A$96,0))</f>
        <v>4.8000000000000001E-2</v>
      </c>
    </row>
    <row r="858" spans="1:4" x14ac:dyDescent="0.3">
      <c r="A858" t="s">
        <v>1768</v>
      </c>
      <c r="B858" t="s">
        <v>21</v>
      </c>
      <c r="D858" s="77">
        <f>INDEX('Unemployment Rates'!$B$2:$B$96,MATCH(B858,'Unemployment Rates'!$A$2:$A$96,0))</f>
        <v>4.8000000000000001E-2</v>
      </c>
    </row>
    <row r="859" spans="1:4" x14ac:dyDescent="0.3">
      <c r="A859" t="s">
        <v>1769</v>
      </c>
      <c r="B859" t="s">
        <v>21</v>
      </c>
      <c r="D859" s="77">
        <f>INDEX('Unemployment Rates'!$B$2:$B$96,MATCH(B859,'Unemployment Rates'!$A$2:$A$96,0))</f>
        <v>4.8000000000000001E-2</v>
      </c>
    </row>
    <row r="860" spans="1:4" x14ac:dyDescent="0.3">
      <c r="A860" t="s">
        <v>1770</v>
      </c>
      <c r="B860" t="s">
        <v>21</v>
      </c>
      <c r="D860" s="77">
        <f>INDEX('Unemployment Rates'!$B$2:$B$96,MATCH(B860,'Unemployment Rates'!$A$2:$A$96,0))</f>
        <v>4.8000000000000001E-2</v>
      </c>
    </row>
    <row r="861" spans="1:4" x14ac:dyDescent="0.3">
      <c r="A861" t="s">
        <v>1771</v>
      </c>
      <c r="B861" t="s">
        <v>21</v>
      </c>
      <c r="D861" s="77">
        <f>INDEX('Unemployment Rates'!$B$2:$B$96,MATCH(B861,'Unemployment Rates'!$A$2:$A$96,0))</f>
        <v>4.8000000000000001E-2</v>
      </c>
    </row>
    <row r="862" spans="1:4" x14ac:dyDescent="0.3">
      <c r="A862" t="s">
        <v>1772</v>
      </c>
      <c r="B862" t="s">
        <v>21</v>
      </c>
      <c r="D862" s="77">
        <f>INDEX('Unemployment Rates'!$B$2:$B$96,MATCH(B862,'Unemployment Rates'!$A$2:$A$96,0))</f>
        <v>4.8000000000000001E-2</v>
      </c>
    </row>
    <row r="863" spans="1:4" x14ac:dyDescent="0.3">
      <c r="A863" t="s">
        <v>1773</v>
      </c>
      <c r="B863" t="s">
        <v>21</v>
      </c>
      <c r="D863" s="77">
        <f>INDEX('Unemployment Rates'!$B$2:$B$96,MATCH(B863,'Unemployment Rates'!$A$2:$A$96,0))</f>
        <v>4.8000000000000001E-2</v>
      </c>
    </row>
    <row r="864" spans="1:4" x14ac:dyDescent="0.3">
      <c r="A864" t="s">
        <v>1774</v>
      </c>
      <c r="B864" t="s">
        <v>21</v>
      </c>
      <c r="D864" s="77">
        <f>INDEX('Unemployment Rates'!$B$2:$B$96,MATCH(B864,'Unemployment Rates'!$A$2:$A$96,0))</f>
        <v>4.8000000000000001E-2</v>
      </c>
    </row>
    <row r="865" spans="1:4" x14ac:dyDescent="0.3">
      <c r="A865" t="s">
        <v>1775</v>
      </c>
      <c r="B865" t="s">
        <v>21</v>
      </c>
      <c r="D865" s="77">
        <f>INDEX('Unemployment Rates'!$B$2:$B$96,MATCH(B865,'Unemployment Rates'!$A$2:$A$96,0))</f>
        <v>4.8000000000000001E-2</v>
      </c>
    </row>
    <row r="866" spans="1:4" x14ac:dyDescent="0.3">
      <c r="A866" t="s">
        <v>1776</v>
      </c>
      <c r="B866" t="s">
        <v>21</v>
      </c>
      <c r="D866" s="77">
        <f>INDEX('Unemployment Rates'!$B$2:$B$96,MATCH(B866,'Unemployment Rates'!$A$2:$A$96,0))</f>
        <v>4.8000000000000001E-2</v>
      </c>
    </row>
    <row r="867" spans="1:4" x14ac:dyDescent="0.3">
      <c r="A867" t="s">
        <v>1777</v>
      </c>
      <c r="B867" t="s">
        <v>21</v>
      </c>
      <c r="D867" s="77">
        <f>INDEX('Unemployment Rates'!$B$2:$B$96,MATCH(B867,'Unemployment Rates'!$A$2:$A$96,0))</f>
        <v>4.8000000000000001E-2</v>
      </c>
    </row>
    <row r="868" spans="1:4" x14ac:dyDescent="0.3">
      <c r="A868" t="s">
        <v>1778</v>
      </c>
      <c r="B868" t="s">
        <v>21</v>
      </c>
      <c r="D868" s="77">
        <f>INDEX('Unemployment Rates'!$B$2:$B$96,MATCH(B868,'Unemployment Rates'!$A$2:$A$96,0))</f>
        <v>4.8000000000000001E-2</v>
      </c>
    </row>
    <row r="869" spans="1:4" x14ac:dyDescent="0.3">
      <c r="A869" t="s">
        <v>1779</v>
      </c>
      <c r="B869" t="s">
        <v>21</v>
      </c>
      <c r="D869" s="77">
        <f>INDEX('Unemployment Rates'!$B$2:$B$96,MATCH(B869,'Unemployment Rates'!$A$2:$A$96,0))</f>
        <v>4.8000000000000001E-2</v>
      </c>
    </row>
    <row r="870" spans="1:4" x14ac:dyDescent="0.3">
      <c r="A870" t="s">
        <v>1780</v>
      </c>
      <c r="B870" t="s">
        <v>21</v>
      </c>
      <c r="D870" s="77">
        <f>INDEX('Unemployment Rates'!$B$2:$B$96,MATCH(B870,'Unemployment Rates'!$A$2:$A$96,0))</f>
        <v>4.8000000000000001E-2</v>
      </c>
    </row>
    <row r="871" spans="1:4" x14ac:dyDescent="0.3">
      <c r="A871" t="s">
        <v>1781</v>
      </c>
      <c r="B871" t="s">
        <v>21</v>
      </c>
      <c r="D871" s="77">
        <f>INDEX('Unemployment Rates'!$B$2:$B$96,MATCH(B871,'Unemployment Rates'!$A$2:$A$96,0))</f>
        <v>4.8000000000000001E-2</v>
      </c>
    </row>
    <row r="872" spans="1:4" x14ac:dyDescent="0.3">
      <c r="A872" t="s">
        <v>1782</v>
      </c>
      <c r="B872" t="s">
        <v>21</v>
      </c>
      <c r="D872" s="77">
        <f>INDEX('Unemployment Rates'!$B$2:$B$96,MATCH(B872,'Unemployment Rates'!$A$2:$A$96,0))</f>
        <v>4.8000000000000001E-2</v>
      </c>
    </row>
    <row r="873" spans="1:4" x14ac:dyDescent="0.3">
      <c r="A873" t="s">
        <v>1783</v>
      </c>
      <c r="B873" t="s">
        <v>21</v>
      </c>
      <c r="D873" s="77">
        <f>INDEX('Unemployment Rates'!$B$2:$B$96,MATCH(B873,'Unemployment Rates'!$A$2:$A$96,0))</f>
        <v>4.8000000000000001E-2</v>
      </c>
    </row>
    <row r="874" spans="1:4" x14ac:dyDescent="0.3">
      <c r="A874" t="s">
        <v>1784</v>
      </c>
      <c r="B874" t="s">
        <v>21</v>
      </c>
      <c r="D874" s="77">
        <f>INDEX('Unemployment Rates'!$B$2:$B$96,MATCH(B874,'Unemployment Rates'!$A$2:$A$96,0))</f>
        <v>4.8000000000000001E-2</v>
      </c>
    </row>
    <row r="875" spans="1:4" x14ac:dyDescent="0.3">
      <c r="A875" t="s">
        <v>1785</v>
      </c>
      <c r="B875" t="s">
        <v>21</v>
      </c>
      <c r="D875" s="77">
        <f>INDEX('Unemployment Rates'!$B$2:$B$96,MATCH(B875,'Unemployment Rates'!$A$2:$A$96,0))</f>
        <v>4.8000000000000001E-2</v>
      </c>
    </row>
    <row r="876" spans="1:4" x14ac:dyDescent="0.3">
      <c r="A876" t="s">
        <v>1786</v>
      </c>
      <c r="B876" t="s">
        <v>21</v>
      </c>
      <c r="D876" s="77">
        <f>INDEX('Unemployment Rates'!$B$2:$B$96,MATCH(B876,'Unemployment Rates'!$A$2:$A$96,0))</f>
        <v>4.8000000000000001E-2</v>
      </c>
    </row>
    <row r="877" spans="1:4" x14ac:dyDescent="0.3">
      <c r="A877" t="s">
        <v>1787</v>
      </c>
      <c r="B877" t="s">
        <v>21</v>
      </c>
      <c r="D877" s="77">
        <f>INDEX('Unemployment Rates'!$B$2:$B$96,MATCH(B877,'Unemployment Rates'!$A$2:$A$96,0))</f>
        <v>4.8000000000000001E-2</v>
      </c>
    </row>
    <row r="878" spans="1:4" x14ac:dyDescent="0.3">
      <c r="A878" t="s">
        <v>1788</v>
      </c>
      <c r="B878" t="s">
        <v>21</v>
      </c>
      <c r="D878" s="77">
        <f>INDEX('Unemployment Rates'!$B$2:$B$96,MATCH(B878,'Unemployment Rates'!$A$2:$A$96,0))</f>
        <v>4.8000000000000001E-2</v>
      </c>
    </row>
    <row r="879" spans="1:4" x14ac:dyDescent="0.3">
      <c r="A879" t="s">
        <v>1789</v>
      </c>
      <c r="B879" t="s">
        <v>21</v>
      </c>
      <c r="D879" s="77">
        <f>INDEX('Unemployment Rates'!$B$2:$B$96,MATCH(B879,'Unemployment Rates'!$A$2:$A$96,0))</f>
        <v>4.8000000000000001E-2</v>
      </c>
    </row>
    <row r="880" spans="1:4" x14ac:dyDescent="0.3">
      <c r="A880" t="s">
        <v>1790</v>
      </c>
      <c r="B880" t="s">
        <v>21</v>
      </c>
      <c r="D880" s="77">
        <f>INDEX('Unemployment Rates'!$B$2:$B$96,MATCH(B880,'Unemployment Rates'!$A$2:$A$96,0))</f>
        <v>4.8000000000000001E-2</v>
      </c>
    </row>
    <row r="881" spans="1:4" x14ac:dyDescent="0.3">
      <c r="A881" t="s">
        <v>1791</v>
      </c>
      <c r="B881" t="s">
        <v>21</v>
      </c>
      <c r="D881" s="77">
        <f>INDEX('Unemployment Rates'!$B$2:$B$96,MATCH(B881,'Unemployment Rates'!$A$2:$A$96,0))</f>
        <v>4.8000000000000001E-2</v>
      </c>
    </row>
    <row r="882" spans="1:4" x14ac:dyDescent="0.3">
      <c r="A882" t="s">
        <v>1792</v>
      </c>
      <c r="B882" t="s">
        <v>22</v>
      </c>
      <c r="D882" s="77">
        <f>INDEX('Unemployment Rates'!$B$2:$B$96,MATCH(B882,'Unemployment Rates'!$A$2:$A$96,0))</f>
        <v>3.4000000000000002E-2</v>
      </c>
    </row>
    <row r="883" spans="1:4" x14ac:dyDescent="0.3">
      <c r="A883" t="s">
        <v>1793</v>
      </c>
      <c r="B883" t="s">
        <v>22</v>
      </c>
      <c r="D883" s="77">
        <f>INDEX('Unemployment Rates'!$B$2:$B$96,MATCH(B883,'Unemployment Rates'!$A$2:$A$96,0))</f>
        <v>3.4000000000000002E-2</v>
      </c>
    </row>
    <row r="884" spans="1:4" x14ac:dyDescent="0.3">
      <c r="A884" t="s">
        <v>1794</v>
      </c>
      <c r="B884" t="s">
        <v>22</v>
      </c>
      <c r="D884" s="77">
        <f>INDEX('Unemployment Rates'!$B$2:$B$96,MATCH(B884,'Unemployment Rates'!$A$2:$A$96,0))</f>
        <v>3.4000000000000002E-2</v>
      </c>
    </row>
    <row r="885" spans="1:4" x14ac:dyDescent="0.3">
      <c r="A885" t="s">
        <v>1795</v>
      </c>
      <c r="B885" t="s">
        <v>22</v>
      </c>
      <c r="D885" s="77">
        <f>INDEX('Unemployment Rates'!$B$2:$B$96,MATCH(B885,'Unemployment Rates'!$A$2:$A$96,0))</f>
        <v>3.4000000000000002E-2</v>
      </c>
    </row>
    <row r="886" spans="1:4" x14ac:dyDescent="0.3">
      <c r="A886" t="s">
        <v>1796</v>
      </c>
      <c r="B886" t="s">
        <v>22</v>
      </c>
      <c r="D886" s="77">
        <f>INDEX('Unemployment Rates'!$B$2:$B$96,MATCH(B886,'Unemployment Rates'!$A$2:$A$96,0))</f>
        <v>3.4000000000000002E-2</v>
      </c>
    </row>
    <row r="887" spans="1:4" x14ac:dyDescent="0.3">
      <c r="A887" t="s">
        <v>1797</v>
      </c>
      <c r="B887" t="s">
        <v>22</v>
      </c>
      <c r="D887" s="77">
        <f>INDEX('Unemployment Rates'!$B$2:$B$96,MATCH(B887,'Unemployment Rates'!$A$2:$A$96,0))</f>
        <v>3.4000000000000002E-2</v>
      </c>
    </row>
    <row r="888" spans="1:4" x14ac:dyDescent="0.3">
      <c r="A888" t="s">
        <v>1798</v>
      </c>
      <c r="B888" t="s">
        <v>22</v>
      </c>
      <c r="D888" s="77">
        <f>INDEX('Unemployment Rates'!$B$2:$B$96,MATCH(B888,'Unemployment Rates'!$A$2:$A$96,0))</f>
        <v>3.4000000000000002E-2</v>
      </c>
    </row>
    <row r="889" spans="1:4" x14ac:dyDescent="0.3">
      <c r="A889" t="s">
        <v>1799</v>
      </c>
      <c r="B889" t="s">
        <v>22</v>
      </c>
      <c r="D889" s="77">
        <f>INDEX('Unemployment Rates'!$B$2:$B$96,MATCH(B889,'Unemployment Rates'!$A$2:$A$96,0))</f>
        <v>3.4000000000000002E-2</v>
      </c>
    </row>
    <row r="890" spans="1:4" x14ac:dyDescent="0.3">
      <c r="A890" t="s">
        <v>1800</v>
      </c>
      <c r="B890" t="s">
        <v>22</v>
      </c>
      <c r="D890" s="77">
        <f>INDEX('Unemployment Rates'!$B$2:$B$96,MATCH(B890,'Unemployment Rates'!$A$2:$A$96,0))</f>
        <v>3.4000000000000002E-2</v>
      </c>
    </row>
    <row r="891" spans="1:4" x14ac:dyDescent="0.3">
      <c r="A891" t="s">
        <v>1801</v>
      </c>
      <c r="B891" t="s">
        <v>22</v>
      </c>
      <c r="D891" s="77">
        <f>INDEX('Unemployment Rates'!$B$2:$B$96,MATCH(B891,'Unemployment Rates'!$A$2:$A$96,0))</f>
        <v>3.4000000000000002E-2</v>
      </c>
    </row>
    <row r="892" spans="1:4" x14ac:dyDescent="0.3">
      <c r="A892" t="s">
        <v>1802</v>
      </c>
      <c r="B892" t="s">
        <v>22</v>
      </c>
      <c r="D892" s="77">
        <f>INDEX('Unemployment Rates'!$B$2:$B$96,MATCH(B892,'Unemployment Rates'!$A$2:$A$96,0))</f>
        <v>3.4000000000000002E-2</v>
      </c>
    </row>
    <row r="893" spans="1:4" x14ac:dyDescent="0.3">
      <c r="A893" t="s">
        <v>1803</v>
      </c>
      <c r="B893" t="s">
        <v>22</v>
      </c>
      <c r="D893" s="77">
        <f>INDEX('Unemployment Rates'!$B$2:$B$96,MATCH(B893,'Unemployment Rates'!$A$2:$A$96,0))</f>
        <v>3.4000000000000002E-2</v>
      </c>
    </row>
    <row r="894" spans="1:4" x14ac:dyDescent="0.3">
      <c r="A894" t="s">
        <v>1804</v>
      </c>
      <c r="B894" t="s">
        <v>22</v>
      </c>
      <c r="D894" s="77">
        <f>INDEX('Unemployment Rates'!$B$2:$B$96,MATCH(B894,'Unemployment Rates'!$A$2:$A$96,0))</f>
        <v>3.4000000000000002E-2</v>
      </c>
    </row>
    <row r="895" spans="1:4" x14ac:dyDescent="0.3">
      <c r="A895" t="s">
        <v>1805</v>
      </c>
      <c r="B895" t="s">
        <v>22</v>
      </c>
      <c r="D895" s="77">
        <f>INDEX('Unemployment Rates'!$B$2:$B$96,MATCH(B895,'Unemployment Rates'!$A$2:$A$96,0))</f>
        <v>3.4000000000000002E-2</v>
      </c>
    </row>
    <row r="896" spans="1:4" x14ac:dyDescent="0.3">
      <c r="A896" t="s">
        <v>1806</v>
      </c>
      <c r="B896" t="s">
        <v>22</v>
      </c>
      <c r="D896" s="77">
        <f>INDEX('Unemployment Rates'!$B$2:$B$96,MATCH(B896,'Unemployment Rates'!$A$2:$A$96,0))</f>
        <v>3.4000000000000002E-2</v>
      </c>
    </row>
    <row r="897" spans="1:4" x14ac:dyDescent="0.3">
      <c r="A897" t="s">
        <v>1807</v>
      </c>
      <c r="B897" t="s">
        <v>22</v>
      </c>
      <c r="D897" s="77">
        <f>INDEX('Unemployment Rates'!$B$2:$B$96,MATCH(B897,'Unemployment Rates'!$A$2:$A$96,0))</f>
        <v>3.4000000000000002E-2</v>
      </c>
    </row>
    <row r="898" spans="1:4" x14ac:dyDescent="0.3">
      <c r="A898" t="s">
        <v>1808</v>
      </c>
      <c r="B898" t="s">
        <v>22</v>
      </c>
      <c r="D898" s="77">
        <f>INDEX('Unemployment Rates'!$B$2:$B$96,MATCH(B898,'Unemployment Rates'!$A$2:$A$96,0))</f>
        <v>3.4000000000000002E-2</v>
      </c>
    </row>
    <row r="899" spans="1:4" x14ac:dyDescent="0.3">
      <c r="A899" t="s">
        <v>1809</v>
      </c>
      <c r="B899" t="s">
        <v>22</v>
      </c>
      <c r="D899" s="77">
        <f>INDEX('Unemployment Rates'!$B$2:$B$96,MATCH(B899,'Unemployment Rates'!$A$2:$A$96,0))</f>
        <v>3.4000000000000002E-2</v>
      </c>
    </row>
    <row r="900" spans="1:4" x14ac:dyDescent="0.3">
      <c r="A900" t="s">
        <v>1810</v>
      </c>
      <c r="B900" t="s">
        <v>22</v>
      </c>
      <c r="D900" s="77">
        <f>INDEX('Unemployment Rates'!$B$2:$B$96,MATCH(B900,'Unemployment Rates'!$A$2:$A$96,0))</f>
        <v>3.4000000000000002E-2</v>
      </c>
    </row>
    <row r="901" spans="1:4" x14ac:dyDescent="0.3">
      <c r="A901" t="s">
        <v>1811</v>
      </c>
      <c r="B901" t="s">
        <v>22</v>
      </c>
      <c r="D901" s="77">
        <f>INDEX('Unemployment Rates'!$B$2:$B$96,MATCH(B901,'Unemployment Rates'!$A$2:$A$96,0))</f>
        <v>3.4000000000000002E-2</v>
      </c>
    </row>
    <row r="902" spans="1:4" x14ac:dyDescent="0.3">
      <c r="A902" t="s">
        <v>1812</v>
      </c>
      <c r="B902" t="s">
        <v>22</v>
      </c>
      <c r="D902" s="77">
        <f>INDEX('Unemployment Rates'!$B$2:$B$96,MATCH(B902,'Unemployment Rates'!$A$2:$A$96,0))</f>
        <v>3.4000000000000002E-2</v>
      </c>
    </row>
    <row r="903" spans="1:4" x14ac:dyDescent="0.3">
      <c r="A903" t="s">
        <v>1813</v>
      </c>
      <c r="B903" t="s">
        <v>22</v>
      </c>
      <c r="D903" s="77">
        <f>INDEX('Unemployment Rates'!$B$2:$B$96,MATCH(B903,'Unemployment Rates'!$A$2:$A$96,0))</f>
        <v>3.4000000000000002E-2</v>
      </c>
    </row>
    <row r="904" spans="1:4" x14ac:dyDescent="0.3">
      <c r="A904" t="s">
        <v>1814</v>
      </c>
      <c r="B904" t="s">
        <v>22</v>
      </c>
      <c r="D904" s="77">
        <f>INDEX('Unemployment Rates'!$B$2:$B$96,MATCH(B904,'Unemployment Rates'!$A$2:$A$96,0))</f>
        <v>3.4000000000000002E-2</v>
      </c>
    </row>
    <row r="905" spans="1:4" x14ac:dyDescent="0.3">
      <c r="A905" t="s">
        <v>1815</v>
      </c>
      <c r="B905" t="s">
        <v>22</v>
      </c>
      <c r="D905" s="77">
        <f>INDEX('Unemployment Rates'!$B$2:$B$96,MATCH(B905,'Unemployment Rates'!$A$2:$A$96,0))</f>
        <v>3.4000000000000002E-2</v>
      </c>
    </row>
    <row r="906" spans="1:4" x14ac:dyDescent="0.3">
      <c r="A906" t="s">
        <v>1816</v>
      </c>
      <c r="B906" t="s">
        <v>22</v>
      </c>
      <c r="D906" s="77">
        <f>INDEX('Unemployment Rates'!$B$2:$B$96,MATCH(B906,'Unemployment Rates'!$A$2:$A$96,0))</f>
        <v>3.4000000000000002E-2</v>
      </c>
    </row>
    <row r="907" spans="1:4" x14ac:dyDescent="0.3">
      <c r="A907" t="s">
        <v>1817</v>
      </c>
      <c r="B907" t="s">
        <v>22</v>
      </c>
      <c r="D907" s="77">
        <f>INDEX('Unemployment Rates'!$B$2:$B$96,MATCH(B907,'Unemployment Rates'!$A$2:$A$96,0))</f>
        <v>3.4000000000000002E-2</v>
      </c>
    </row>
    <row r="908" spans="1:4" x14ac:dyDescent="0.3">
      <c r="A908" t="s">
        <v>1818</v>
      </c>
      <c r="B908" t="s">
        <v>22</v>
      </c>
      <c r="D908" s="77">
        <f>INDEX('Unemployment Rates'!$B$2:$B$96,MATCH(B908,'Unemployment Rates'!$A$2:$A$96,0))</f>
        <v>3.4000000000000002E-2</v>
      </c>
    </row>
    <row r="909" spans="1:4" x14ac:dyDescent="0.3">
      <c r="A909" t="s">
        <v>1819</v>
      </c>
      <c r="B909" t="s">
        <v>22</v>
      </c>
      <c r="D909" s="77">
        <f>INDEX('Unemployment Rates'!$B$2:$B$96,MATCH(B909,'Unemployment Rates'!$A$2:$A$96,0))</f>
        <v>3.4000000000000002E-2</v>
      </c>
    </row>
    <row r="910" spans="1:4" x14ac:dyDescent="0.3">
      <c r="A910" t="s">
        <v>1820</v>
      </c>
      <c r="B910" t="s">
        <v>22</v>
      </c>
      <c r="D910" s="77">
        <f>INDEX('Unemployment Rates'!$B$2:$B$96,MATCH(B910,'Unemployment Rates'!$A$2:$A$96,0))</f>
        <v>3.4000000000000002E-2</v>
      </c>
    </row>
    <row r="911" spans="1:4" x14ac:dyDescent="0.3">
      <c r="A911" t="s">
        <v>1821</v>
      </c>
      <c r="B911" t="s">
        <v>22</v>
      </c>
      <c r="D911" s="77">
        <f>INDEX('Unemployment Rates'!$B$2:$B$96,MATCH(B911,'Unemployment Rates'!$A$2:$A$96,0))</f>
        <v>3.4000000000000002E-2</v>
      </c>
    </row>
    <row r="912" spans="1:4" x14ac:dyDescent="0.3">
      <c r="A912" t="s">
        <v>1822</v>
      </c>
      <c r="B912" t="s">
        <v>22</v>
      </c>
      <c r="D912" s="77">
        <f>INDEX('Unemployment Rates'!$B$2:$B$96,MATCH(B912,'Unemployment Rates'!$A$2:$A$96,0))</f>
        <v>3.4000000000000002E-2</v>
      </c>
    </row>
    <row r="913" spans="1:4" x14ac:dyDescent="0.3">
      <c r="A913" t="s">
        <v>1823</v>
      </c>
      <c r="B913" t="s">
        <v>22</v>
      </c>
      <c r="D913" s="77">
        <f>INDEX('Unemployment Rates'!$B$2:$B$96,MATCH(B913,'Unemployment Rates'!$A$2:$A$96,0))</f>
        <v>3.4000000000000002E-2</v>
      </c>
    </row>
    <row r="914" spans="1:4" x14ac:dyDescent="0.3">
      <c r="A914" t="s">
        <v>1824</v>
      </c>
      <c r="B914" t="s">
        <v>22</v>
      </c>
      <c r="D914" s="77">
        <f>INDEX('Unemployment Rates'!$B$2:$B$96,MATCH(B914,'Unemployment Rates'!$A$2:$A$96,0))</f>
        <v>3.4000000000000002E-2</v>
      </c>
    </row>
    <row r="915" spans="1:4" x14ac:dyDescent="0.3">
      <c r="A915" t="s">
        <v>1825</v>
      </c>
      <c r="B915" t="s">
        <v>22</v>
      </c>
      <c r="D915" s="77">
        <f>INDEX('Unemployment Rates'!$B$2:$B$96,MATCH(B915,'Unemployment Rates'!$A$2:$A$96,0))</f>
        <v>3.4000000000000002E-2</v>
      </c>
    </row>
    <row r="916" spans="1:4" x14ac:dyDescent="0.3">
      <c r="A916" t="s">
        <v>1826</v>
      </c>
      <c r="B916" t="s">
        <v>22</v>
      </c>
      <c r="D916" s="77">
        <f>INDEX('Unemployment Rates'!$B$2:$B$96,MATCH(B916,'Unemployment Rates'!$A$2:$A$96,0))</f>
        <v>3.4000000000000002E-2</v>
      </c>
    </row>
    <row r="917" spans="1:4" x14ac:dyDescent="0.3">
      <c r="A917" t="s">
        <v>1827</v>
      </c>
      <c r="B917" t="s">
        <v>22</v>
      </c>
      <c r="D917" s="77">
        <f>INDEX('Unemployment Rates'!$B$2:$B$96,MATCH(B917,'Unemployment Rates'!$A$2:$A$96,0))</f>
        <v>3.4000000000000002E-2</v>
      </c>
    </row>
    <row r="918" spans="1:4" x14ac:dyDescent="0.3">
      <c r="A918" t="s">
        <v>1828</v>
      </c>
      <c r="B918" t="s">
        <v>22</v>
      </c>
      <c r="D918" s="77">
        <f>INDEX('Unemployment Rates'!$B$2:$B$96,MATCH(B918,'Unemployment Rates'!$A$2:$A$96,0))</f>
        <v>3.4000000000000002E-2</v>
      </c>
    </row>
    <row r="919" spans="1:4" x14ac:dyDescent="0.3">
      <c r="A919" t="s">
        <v>1829</v>
      </c>
      <c r="B919" t="s">
        <v>22</v>
      </c>
      <c r="D919" s="77">
        <f>INDEX('Unemployment Rates'!$B$2:$B$96,MATCH(B919,'Unemployment Rates'!$A$2:$A$96,0))</f>
        <v>3.4000000000000002E-2</v>
      </c>
    </row>
    <row r="920" spans="1:4" x14ac:dyDescent="0.3">
      <c r="A920" t="s">
        <v>1830</v>
      </c>
      <c r="B920" t="s">
        <v>22</v>
      </c>
      <c r="D920" s="77">
        <f>INDEX('Unemployment Rates'!$B$2:$B$96,MATCH(B920,'Unemployment Rates'!$A$2:$A$96,0))</f>
        <v>3.4000000000000002E-2</v>
      </c>
    </row>
    <row r="921" spans="1:4" x14ac:dyDescent="0.3">
      <c r="A921" t="s">
        <v>1831</v>
      </c>
      <c r="B921" t="s">
        <v>22</v>
      </c>
      <c r="D921" s="77">
        <f>INDEX('Unemployment Rates'!$B$2:$B$96,MATCH(B921,'Unemployment Rates'!$A$2:$A$96,0))</f>
        <v>3.4000000000000002E-2</v>
      </c>
    </row>
    <row r="922" spans="1:4" x14ac:dyDescent="0.3">
      <c r="A922" t="s">
        <v>1832</v>
      </c>
      <c r="B922" t="s">
        <v>22</v>
      </c>
      <c r="D922" s="77">
        <f>INDEX('Unemployment Rates'!$B$2:$B$96,MATCH(B922,'Unemployment Rates'!$A$2:$A$96,0))</f>
        <v>3.4000000000000002E-2</v>
      </c>
    </row>
    <row r="923" spans="1:4" x14ac:dyDescent="0.3">
      <c r="A923" t="s">
        <v>1833</v>
      </c>
      <c r="B923" t="s">
        <v>23</v>
      </c>
      <c r="D923" s="77">
        <f>INDEX('Unemployment Rates'!$B$2:$B$96,MATCH(B923,'Unemployment Rates'!$A$2:$A$96,0))</f>
        <v>3.3000000000000002E-2</v>
      </c>
    </row>
    <row r="924" spans="1:4" x14ac:dyDescent="0.3">
      <c r="A924" t="s">
        <v>1834</v>
      </c>
      <c r="B924" t="s">
        <v>23</v>
      </c>
      <c r="D924" s="77">
        <f>INDEX('Unemployment Rates'!$B$2:$B$96,MATCH(B924,'Unemployment Rates'!$A$2:$A$96,0))</f>
        <v>3.3000000000000002E-2</v>
      </c>
    </row>
    <row r="925" spans="1:4" x14ac:dyDescent="0.3">
      <c r="A925" t="s">
        <v>1835</v>
      </c>
      <c r="B925" t="s">
        <v>23</v>
      </c>
      <c r="D925" s="77">
        <f>INDEX('Unemployment Rates'!$B$2:$B$96,MATCH(B925,'Unemployment Rates'!$A$2:$A$96,0))</f>
        <v>3.3000000000000002E-2</v>
      </c>
    </row>
    <row r="926" spans="1:4" x14ac:dyDescent="0.3">
      <c r="A926" t="s">
        <v>1836</v>
      </c>
      <c r="B926" t="s">
        <v>23</v>
      </c>
      <c r="D926" s="77">
        <f>INDEX('Unemployment Rates'!$B$2:$B$96,MATCH(B926,'Unemployment Rates'!$A$2:$A$96,0))</f>
        <v>3.3000000000000002E-2</v>
      </c>
    </row>
    <row r="927" spans="1:4" x14ac:dyDescent="0.3">
      <c r="A927" t="s">
        <v>1837</v>
      </c>
      <c r="B927" t="s">
        <v>23</v>
      </c>
      <c r="D927" s="77">
        <f>INDEX('Unemployment Rates'!$B$2:$B$96,MATCH(B927,'Unemployment Rates'!$A$2:$A$96,0))</f>
        <v>3.3000000000000002E-2</v>
      </c>
    </row>
    <row r="928" spans="1:4" x14ac:dyDescent="0.3">
      <c r="A928" t="s">
        <v>1838</v>
      </c>
      <c r="B928" t="s">
        <v>23</v>
      </c>
      <c r="D928" s="77">
        <f>INDEX('Unemployment Rates'!$B$2:$B$96,MATCH(B928,'Unemployment Rates'!$A$2:$A$96,0))</f>
        <v>3.3000000000000002E-2</v>
      </c>
    </row>
    <row r="929" spans="1:4" x14ac:dyDescent="0.3">
      <c r="A929" t="s">
        <v>1839</v>
      </c>
      <c r="B929" t="s">
        <v>23</v>
      </c>
      <c r="D929" s="77">
        <f>INDEX('Unemployment Rates'!$B$2:$B$96,MATCH(B929,'Unemployment Rates'!$A$2:$A$96,0))</f>
        <v>3.3000000000000002E-2</v>
      </c>
    </row>
    <row r="930" spans="1:4" x14ac:dyDescent="0.3">
      <c r="A930" t="s">
        <v>1840</v>
      </c>
      <c r="B930" t="s">
        <v>23</v>
      </c>
      <c r="D930" s="77">
        <f>INDEX('Unemployment Rates'!$B$2:$B$96,MATCH(B930,'Unemployment Rates'!$A$2:$A$96,0))</f>
        <v>3.3000000000000002E-2</v>
      </c>
    </row>
    <row r="931" spans="1:4" x14ac:dyDescent="0.3">
      <c r="A931" t="s">
        <v>1841</v>
      </c>
      <c r="B931" t="s">
        <v>23</v>
      </c>
      <c r="D931" s="77">
        <f>INDEX('Unemployment Rates'!$B$2:$B$96,MATCH(B931,'Unemployment Rates'!$A$2:$A$96,0))</f>
        <v>3.3000000000000002E-2</v>
      </c>
    </row>
    <row r="932" spans="1:4" x14ac:dyDescent="0.3">
      <c r="A932" t="s">
        <v>1842</v>
      </c>
      <c r="B932" t="s">
        <v>23</v>
      </c>
      <c r="D932" s="77">
        <f>INDEX('Unemployment Rates'!$B$2:$B$96,MATCH(B932,'Unemployment Rates'!$A$2:$A$96,0))</f>
        <v>3.3000000000000002E-2</v>
      </c>
    </row>
    <row r="933" spans="1:4" x14ac:dyDescent="0.3">
      <c r="A933" t="s">
        <v>1843</v>
      </c>
      <c r="B933" t="s">
        <v>23</v>
      </c>
      <c r="D933" s="77">
        <f>INDEX('Unemployment Rates'!$B$2:$B$96,MATCH(B933,'Unemployment Rates'!$A$2:$A$96,0))</f>
        <v>3.3000000000000002E-2</v>
      </c>
    </row>
    <row r="934" spans="1:4" x14ac:dyDescent="0.3">
      <c r="A934" t="s">
        <v>1844</v>
      </c>
      <c r="B934" t="s">
        <v>23</v>
      </c>
      <c r="D934" s="77">
        <f>INDEX('Unemployment Rates'!$B$2:$B$96,MATCH(B934,'Unemployment Rates'!$A$2:$A$96,0))</f>
        <v>3.3000000000000002E-2</v>
      </c>
    </row>
    <row r="935" spans="1:4" x14ac:dyDescent="0.3">
      <c r="A935" t="s">
        <v>1845</v>
      </c>
      <c r="B935" t="s">
        <v>23</v>
      </c>
      <c r="D935" s="77">
        <f>INDEX('Unemployment Rates'!$B$2:$B$96,MATCH(B935,'Unemployment Rates'!$A$2:$A$96,0))</f>
        <v>3.3000000000000002E-2</v>
      </c>
    </row>
    <row r="936" spans="1:4" x14ac:dyDescent="0.3">
      <c r="A936" t="s">
        <v>1846</v>
      </c>
      <c r="B936" t="s">
        <v>24</v>
      </c>
      <c r="D936" s="77">
        <f>INDEX('Unemployment Rates'!$B$2:$B$96,MATCH(B936,'Unemployment Rates'!$A$2:$A$96,0))</f>
        <v>4.2999999999999997E-2</v>
      </c>
    </row>
    <row r="937" spans="1:4" x14ac:dyDescent="0.3">
      <c r="A937" t="s">
        <v>1847</v>
      </c>
      <c r="B937" t="s">
        <v>24</v>
      </c>
      <c r="D937" s="77">
        <f>INDEX('Unemployment Rates'!$B$2:$B$96,MATCH(B937,'Unemployment Rates'!$A$2:$A$96,0))</f>
        <v>4.2999999999999997E-2</v>
      </c>
    </row>
    <row r="938" spans="1:4" x14ac:dyDescent="0.3">
      <c r="A938" t="s">
        <v>1848</v>
      </c>
      <c r="B938" t="s">
        <v>24</v>
      </c>
      <c r="D938" s="77">
        <f>INDEX('Unemployment Rates'!$B$2:$B$96,MATCH(B938,'Unemployment Rates'!$A$2:$A$96,0))</f>
        <v>4.2999999999999997E-2</v>
      </c>
    </row>
    <row r="939" spans="1:4" x14ac:dyDescent="0.3">
      <c r="A939" t="s">
        <v>1849</v>
      </c>
      <c r="B939" t="s">
        <v>24</v>
      </c>
      <c r="D939" s="77">
        <f>INDEX('Unemployment Rates'!$B$2:$B$96,MATCH(B939,'Unemployment Rates'!$A$2:$A$96,0))</f>
        <v>4.2999999999999997E-2</v>
      </c>
    </row>
    <row r="940" spans="1:4" x14ac:dyDescent="0.3">
      <c r="A940" t="s">
        <v>1850</v>
      </c>
      <c r="B940" t="s">
        <v>24</v>
      </c>
      <c r="D940" s="77">
        <f>INDEX('Unemployment Rates'!$B$2:$B$96,MATCH(B940,'Unemployment Rates'!$A$2:$A$96,0))</f>
        <v>4.2999999999999997E-2</v>
      </c>
    </row>
    <row r="941" spans="1:4" x14ac:dyDescent="0.3">
      <c r="A941" t="s">
        <v>1851</v>
      </c>
      <c r="B941" t="s">
        <v>24</v>
      </c>
      <c r="D941" s="77">
        <f>INDEX('Unemployment Rates'!$B$2:$B$96,MATCH(B941,'Unemployment Rates'!$A$2:$A$96,0))</f>
        <v>4.2999999999999997E-2</v>
      </c>
    </row>
    <row r="942" spans="1:4" x14ac:dyDescent="0.3">
      <c r="A942" t="s">
        <v>1852</v>
      </c>
      <c r="B942" t="s">
        <v>24</v>
      </c>
      <c r="D942" s="77">
        <f>INDEX('Unemployment Rates'!$B$2:$B$96,MATCH(B942,'Unemployment Rates'!$A$2:$A$96,0))</f>
        <v>4.2999999999999997E-2</v>
      </c>
    </row>
    <row r="943" spans="1:4" x14ac:dyDescent="0.3">
      <c r="A943" t="s">
        <v>1853</v>
      </c>
      <c r="B943" t="s">
        <v>24</v>
      </c>
      <c r="D943" s="77">
        <f>INDEX('Unemployment Rates'!$B$2:$B$96,MATCH(B943,'Unemployment Rates'!$A$2:$A$96,0))</f>
        <v>4.2999999999999997E-2</v>
      </c>
    </row>
    <row r="944" spans="1:4" x14ac:dyDescent="0.3">
      <c r="A944" t="s">
        <v>1854</v>
      </c>
      <c r="B944" t="s">
        <v>24</v>
      </c>
      <c r="D944" s="77">
        <f>INDEX('Unemployment Rates'!$B$2:$B$96,MATCH(B944,'Unemployment Rates'!$A$2:$A$96,0))</f>
        <v>4.2999999999999997E-2</v>
      </c>
    </row>
    <row r="945" spans="1:4" x14ac:dyDescent="0.3">
      <c r="A945" t="s">
        <v>1855</v>
      </c>
      <c r="B945" t="s">
        <v>24</v>
      </c>
      <c r="D945" s="77">
        <f>INDEX('Unemployment Rates'!$B$2:$B$96,MATCH(B945,'Unemployment Rates'!$A$2:$A$96,0))</f>
        <v>4.2999999999999997E-2</v>
      </c>
    </row>
    <row r="946" spans="1:4" x14ac:dyDescent="0.3">
      <c r="A946" t="s">
        <v>1856</v>
      </c>
      <c r="B946" t="s">
        <v>24</v>
      </c>
      <c r="D946" s="77">
        <f>INDEX('Unemployment Rates'!$B$2:$B$96,MATCH(B946,'Unemployment Rates'!$A$2:$A$96,0))</f>
        <v>4.2999999999999997E-2</v>
      </c>
    </row>
    <row r="947" spans="1:4" x14ac:dyDescent="0.3">
      <c r="A947" t="s">
        <v>1857</v>
      </c>
      <c r="B947" t="s">
        <v>24</v>
      </c>
      <c r="D947" s="77">
        <f>INDEX('Unemployment Rates'!$B$2:$B$96,MATCH(B947,'Unemployment Rates'!$A$2:$A$96,0))</f>
        <v>4.2999999999999997E-2</v>
      </c>
    </row>
    <row r="948" spans="1:4" x14ac:dyDescent="0.3">
      <c r="A948" t="s">
        <v>1858</v>
      </c>
      <c r="B948" t="s">
        <v>24</v>
      </c>
      <c r="D948" s="77">
        <f>INDEX('Unemployment Rates'!$B$2:$B$96,MATCH(B948,'Unemployment Rates'!$A$2:$A$96,0))</f>
        <v>4.2999999999999997E-2</v>
      </c>
    </row>
    <row r="949" spans="1:4" x14ac:dyDescent="0.3">
      <c r="A949" t="s">
        <v>1859</v>
      </c>
      <c r="B949" t="s">
        <v>24</v>
      </c>
      <c r="D949" s="77">
        <f>INDEX('Unemployment Rates'!$B$2:$B$96,MATCH(B949,'Unemployment Rates'!$A$2:$A$96,0))</f>
        <v>4.2999999999999997E-2</v>
      </c>
    </row>
    <row r="950" spans="1:4" x14ac:dyDescent="0.3">
      <c r="A950" t="s">
        <v>1860</v>
      </c>
      <c r="B950" t="s">
        <v>24</v>
      </c>
      <c r="D950" s="77">
        <f>INDEX('Unemployment Rates'!$B$2:$B$96,MATCH(B950,'Unemployment Rates'!$A$2:$A$96,0))</f>
        <v>4.2999999999999997E-2</v>
      </c>
    </row>
    <row r="951" spans="1:4" x14ac:dyDescent="0.3">
      <c r="A951" t="s">
        <v>1861</v>
      </c>
      <c r="B951" t="s">
        <v>24</v>
      </c>
      <c r="D951" s="77">
        <f>INDEX('Unemployment Rates'!$B$2:$B$96,MATCH(B951,'Unemployment Rates'!$A$2:$A$96,0))</f>
        <v>4.2999999999999997E-2</v>
      </c>
    </row>
    <row r="952" spans="1:4" x14ac:dyDescent="0.3">
      <c r="A952" t="s">
        <v>1862</v>
      </c>
      <c r="B952" t="s">
        <v>24</v>
      </c>
      <c r="D952" s="77">
        <f>INDEX('Unemployment Rates'!$B$2:$B$96,MATCH(B952,'Unemployment Rates'!$A$2:$A$96,0))</f>
        <v>4.2999999999999997E-2</v>
      </c>
    </row>
    <row r="953" spans="1:4" x14ac:dyDescent="0.3">
      <c r="A953" t="s">
        <v>1863</v>
      </c>
      <c r="B953" t="s">
        <v>24</v>
      </c>
      <c r="D953" s="77">
        <f>INDEX('Unemployment Rates'!$B$2:$B$96,MATCH(B953,'Unemployment Rates'!$A$2:$A$96,0))</f>
        <v>4.2999999999999997E-2</v>
      </c>
    </row>
    <row r="954" spans="1:4" x14ac:dyDescent="0.3">
      <c r="A954" t="s">
        <v>1864</v>
      </c>
      <c r="B954" t="s">
        <v>24</v>
      </c>
      <c r="D954" s="77">
        <f>INDEX('Unemployment Rates'!$B$2:$B$96,MATCH(B954,'Unemployment Rates'!$A$2:$A$96,0))</f>
        <v>4.2999999999999997E-2</v>
      </c>
    </row>
    <row r="955" spans="1:4" x14ac:dyDescent="0.3">
      <c r="A955" t="s">
        <v>1865</v>
      </c>
      <c r="B955" t="s">
        <v>24</v>
      </c>
      <c r="D955" s="77">
        <f>INDEX('Unemployment Rates'!$B$2:$B$96,MATCH(B955,'Unemployment Rates'!$A$2:$A$96,0))</f>
        <v>4.2999999999999997E-2</v>
      </c>
    </row>
    <row r="956" spans="1:4" x14ac:dyDescent="0.3">
      <c r="A956" t="s">
        <v>1866</v>
      </c>
      <c r="B956" t="s">
        <v>24</v>
      </c>
      <c r="D956" s="77">
        <f>INDEX('Unemployment Rates'!$B$2:$B$96,MATCH(B956,'Unemployment Rates'!$A$2:$A$96,0))</f>
        <v>4.2999999999999997E-2</v>
      </c>
    </row>
    <row r="957" spans="1:4" x14ac:dyDescent="0.3">
      <c r="A957" t="s">
        <v>1867</v>
      </c>
      <c r="B957" t="s">
        <v>24</v>
      </c>
      <c r="D957" s="77">
        <f>INDEX('Unemployment Rates'!$B$2:$B$96,MATCH(B957,'Unemployment Rates'!$A$2:$A$96,0))</f>
        <v>4.2999999999999997E-2</v>
      </c>
    </row>
    <row r="958" spans="1:4" x14ac:dyDescent="0.3">
      <c r="A958" t="s">
        <v>1868</v>
      </c>
      <c r="B958" t="s">
        <v>24</v>
      </c>
      <c r="D958" s="77">
        <f>INDEX('Unemployment Rates'!$B$2:$B$96,MATCH(B958,'Unemployment Rates'!$A$2:$A$96,0))</f>
        <v>4.2999999999999997E-2</v>
      </c>
    </row>
    <row r="959" spans="1:4" x14ac:dyDescent="0.3">
      <c r="A959" t="s">
        <v>1869</v>
      </c>
      <c r="B959" t="s">
        <v>24</v>
      </c>
      <c r="D959" s="77">
        <f>INDEX('Unemployment Rates'!$B$2:$B$96,MATCH(B959,'Unemployment Rates'!$A$2:$A$96,0))</f>
        <v>4.2999999999999997E-2</v>
      </c>
    </row>
    <row r="960" spans="1:4" x14ac:dyDescent="0.3">
      <c r="A960" t="s">
        <v>1870</v>
      </c>
      <c r="B960" t="s">
        <v>24</v>
      </c>
      <c r="D960" s="77">
        <f>INDEX('Unemployment Rates'!$B$2:$B$96,MATCH(B960,'Unemployment Rates'!$A$2:$A$96,0))</f>
        <v>4.2999999999999997E-2</v>
      </c>
    </row>
    <row r="961" spans="1:4" x14ac:dyDescent="0.3">
      <c r="A961" t="s">
        <v>1871</v>
      </c>
      <c r="B961" t="s">
        <v>24</v>
      </c>
      <c r="D961" s="77">
        <f>INDEX('Unemployment Rates'!$B$2:$B$96,MATCH(B961,'Unemployment Rates'!$A$2:$A$96,0))</f>
        <v>4.2999999999999997E-2</v>
      </c>
    </row>
    <row r="962" spans="1:4" x14ac:dyDescent="0.3">
      <c r="A962" t="s">
        <v>1872</v>
      </c>
      <c r="B962" t="s">
        <v>24</v>
      </c>
      <c r="D962" s="77">
        <f>INDEX('Unemployment Rates'!$B$2:$B$96,MATCH(B962,'Unemployment Rates'!$A$2:$A$96,0))</f>
        <v>4.2999999999999997E-2</v>
      </c>
    </row>
    <row r="963" spans="1:4" x14ac:dyDescent="0.3">
      <c r="A963" t="s">
        <v>1873</v>
      </c>
      <c r="B963" t="s">
        <v>24</v>
      </c>
      <c r="D963" s="77">
        <f>INDEX('Unemployment Rates'!$B$2:$B$96,MATCH(B963,'Unemployment Rates'!$A$2:$A$96,0))</f>
        <v>4.2999999999999997E-2</v>
      </c>
    </row>
    <row r="964" spans="1:4" x14ac:dyDescent="0.3">
      <c r="A964" t="s">
        <v>1874</v>
      </c>
      <c r="B964" t="s">
        <v>24</v>
      </c>
      <c r="D964" s="77">
        <f>INDEX('Unemployment Rates'!$B$2:$B$96,MATCH(B964,'Unemployment Rates'!$A$2:$A$96,0))</f>
        <v>4.2999999999999997E-2</v>
      </c>
    </row>
    <row r="965" spans="1:4" x14ac:dyDescent="0.3">
      <c r="A965" t="s">
        <v>1875</v>
      </c>
      <c r="B965" t="s">
        <v>24</v>
      </c>
      <c r="D965" s="77">
        <f>INDEX('Unemployment Rates'!$B$2:$B$96,MATCH(B965,'Unemployment Rates'!$A$2:$A$96,0))</f>
        <v>4.2999999999999997E-2</v>
      </c>
    </row>
    <row r="966" spans="1:4" x14ac:dyDescent="0.3">
      <c r="A966" t="s">
        <v>1876</v>
      </c>
      <c r="B966" t="s">
        <v>24</v>
      </c>
      <c r="D966" s="77">
        <f>INDEX('Unemployment Rates'!$B$2:$B$96,MATCH(B966,'Unemployment Rates'!$A$2:$A$96,0))</f>
        <v>4.2999999999999997E-2</v>
      </c>
    </row>
    <row r="967" spans="1:4" x14ac:dyDescent="0.3">
      <c r="A967" t="s">
        <v>1877</v>
      </c>
      <c r="B967" t="s">
        <v>24</v>
      </c>
      <c r="D967" s="77">
        <f>INDEX('Unemployment Rates'!$B$2:$B$96,MATCH(B967,'Unemployment Rates'!$A$2:$A$96,0))</f>
        <v>4.2999999999999997E-2</v>
      </c>
    </row>
    <row r="968" spans="1:4" x14ac:dyDescent="0.3">
      <c r="A968" t="s">
        <v>1878</v>
      </c>
      <c r="B968" t="s">
        <v>24</v>
      </c>
      <c r="D968" s="77">
        <f>INDEX('Unemployment Rates'!$B$2:$B$96,MATCH(B968,'Unemployment Rates'!$A$2:$A$96,0))</f>
        <v>4.2999999999999997E-2</v>
      </c>
    </row>
    <row r="969" spans="1:4" x14ac:dyDescent="0.3">
      <c r="A969" t="s">
        <v>1879</v>
      </c>
      <c r="B969" t="s">
        <v>24</v>
      </c>
      <c r="D969" s="77">
        <f>INDEX('Unemployment Rates'!$B$2:$B$96,MATCH(B969,'Unemployment Rates'!$A$2:$A$96,0))</f>
        <v>4.2999999999999997E-2</v>
      </c>
    </row>
    <row r="970" spans="1:4" x14ac:dyDescent="0.3">
      <c r="A970" t="s">
        <v>1880</v>
      </c>
      <c r="B970" t="s">
        <v>24</v>
      </c>
      <c r="D970" s="77">
        <f>INDEX('Unemployment Rates'!$B$2:$B$96,MATCH(B970,'Unemployment Rates'!$A$2:$A$96,0))</f>
        <v>4.2999999999999997E-2</v>
      </c>
    </row>
    <row r="971" spans="1:4" x14ac:dyDescent="0.3">
      <c r="A971" t="s">
        <v>1881</v>
      </c>
      <c r="B971" t="s">
        <v>24</v>
      </c>
      <c r="D971" s="77">
        <f>INDEX('Unemployment Rates'!$B$2:$B$96,MATCH(B971,'Unemployment Rates'!$A$2:$A$96,0))</f>
        <v>4.2999999999999997E-2</v>
      </c>
    </row>
    <row r="972" spans="1:4" x14ac:dyDescent="0.3">
      <c r="A972" t="s">
        <v>1882</v>
      </c>
      <c r="B972" t="s">
        <v>24</v>
      </c>
      <c r="D972" s="77">
        <f>INDEX('Unemployment Rates'!$B$2:$B$96,MATCH(B972,'Unemployment Rates'!$A$2:$A$96,0))</f>
        <v>4.2999999999999997E-2</v>
      </c>
    </row>
    <row r="973" spans="1:4" x14ac:dyDescent="0.3">
      <c r="A973" t="s">
        <v>1883</v>
      </c>
      <c r="B973" t="s">
        <v>24</v>
      </c>
      <c r="D973" s="77">
        <f>INDEX('Unemployment Rates'!$B$2:$B$96,MATCH(B973,'Unemployment Rates'!$A$2:$A$96,0))</f>
        <v>4.2999999999999997E-2</v>
      </c>
    </row>
    <row r="974" spans="1:4" x14ac:dyDescent="0.3">
      <c r="A974" t="s">
        <v>1884</v>
      </c>
      <c r="B974" t="s">
        <v>24</v>
      </c>
      <c r="D974" s="77">
        <f>INDEX('Unemployment Rates'!$B$2:$B$96,MATCH(B974,'Unemployment Rates'!$A$2:$A$96,0))</f>
        <v>4.2999999999999997E-2</v>
      </c>
    </row>
    <row r="975" spans="1:4" x14ac:dyDescent="0.3">
      <c r="A975" t="s">
        <v>1885</v>
      </c>
      <c r="B975" t="s">
        <v>24</v>
      </c>
      <c r="D975" s="77">
        <f>INDEX('Unemployment Rates'!$B$2:$B$96,MATCH(B975,'Unemployment Rates'!$A$2:$A$96,0))</f>
        <v>4.2999999999999997E-2</v>
      </c>
    </row>
    <row r="976" spans="1:4" x14ac:dyDescent="0.3">
      <c r="A976" t="s">
        <v>1886</v>
      </c>
      <c r="B976" t="s">
        <v>24</v>
      </c>
      <c r="D976" s="77">
        <f>INDEX('Unemployment Rates'!$B$2:$B$96,MATCH(B976,'Unemployment Rates'!$A$2:$A$96,0))</f>
        <v>4.2999999999999997E-2</v>
      </c>
    </row>
    <row r="977" spans="1:4" x14ac:dyDescent="0.3">
      <c r="A977" t="s">
        <v>1887</v>
      </c>
      <c r="B977" t="s">
        <v>24</v>
      </c>
      <c r="D977" s="77">
        <f>INDEX('Unemployment Rates'!$B$2:$B$96,MATCH(B977,'Unemployment Rates'!$A$2:$A$96,0))</f>
        <v>4.2999999999999997E-2</v>
      </c>
    </row>
    <row r="978" spans="1:4" x14ac:dyDescent="0.3">
      <c r="A978" t="s">
        <v>1888</v>
      </c>
      <c r="B978" t="s">
        <v>24</v>
      </c>
      <c r="D978" s="77">
        <f>INDEX('Unemployment Rates'!$B$2:$B$96,MATCH(B978,'Unemployment Rates'!$A$2:$A$96,0))</f>
        <v>4.2999999999999997E-2</v>
      </c>
    </row>
    <row r="979" spans="1:4" x14ac:dyDescent="0.3">
      <c r="A979" t="s">
        <v>1889</v>
      </c>
      <c r="B979" t="s">
        <v>24</v>
      </c>
      <c r="D979" s="77">
        <f>INDEX('Unemployment Rates'!$B$2:$B$96,MATCH(B979,'Unemployment Rates'!$A$2:$A$96,0))</f>
        <v>4.2999999999999997E-2</v>
      </c>
    </row>
    <row r="980" spans="1:4" x14ac:dyDescent="0.3">
      <c r="A980" t="s">
        <v>1890</v>
      </c>
      <c r="B980" t="s">
        <v>24</v>
      </c>
      <c r="D980" s="77">
        <f>INDEX('Unemployment Rates'!$B$2:$B$96,MATCH(B980,'Unemployment Rates'!$A$2:$A$96,0))</f>
        <v>4.2999999999999997E-2</v>
      </c>
    </row>
    <row r="981" spans="1:4" x14ac:dyDescent="0.3">
      <c r="A981" t="s">
        <v>1891</v>
      </c>
      <c r="B981" t="s">
        <v>25</v>
      </c>
      <c r="D981" s="77">
        <f>INDEX('Unemployment Rates'!$B$2:$B$96,MATCH(B981,'Unemployment Rates'!$A$2:$A$96,0))</f>
        <v>2.8000000000000001E-2</v>
      </c>
    </row>
    <row r="982" spans="1:4" x14ac:dyDescent="0.3">
      <c r="A982" t="s">
        <v>1892</v>
      </c>
      <c r="B982" t="s">
        <v>25</v>
      </c>
      <c r="D982" s="77">
        <f>INDEX('Unemployment Rates'!$B$2:$B$96,MATCH(B982,'Unemployment Rates'!$A$2:$A$96,0))</f>
        <v>2.8000000000000001E-2</v>
      </c>
    </row>
    <row r="983" spans="1:4" x14ac:dyDescent="0.3">
      <c r="A983" t="s">
        <v>1893</v>
      </c>
      <c r="B983" t="s">
        <v>25</v>
      </c>
      <c r="D983" s="77">
        <f>INDEX('Unemployment Rates'!$B$2:$B$96,MATCH(B983,'Unemployment Rates'!$A$2:$A$96,0))</f>
        <v>2.8000000000000001E-2</v>
      </c>
    </row>
    <row r="984" spans="1:4" x14ac:dyDescent="0.3">
      <c r="A984" t="s">
        <v>1894</v>
      </c>
      <c r="B984" t="s">
        <v>25</v>
      </c>
      <c r="D984" s="77">
        <f>INDEX('Unemployment Rates'!$B$2:$B$96,MATCH(B984,'Unemployment Rates'!$A$2:$A$96,0))</f>
        <v>2.8000000000000001E-2</v>
      </c>
    </row>
    <row r="985" spans="1:4" x14ac:dyDescent="0.3">
      <c r="A985" t="s">
        <v>1895</v>
      </c>
      <c r="B985" t="s">
        <v>25</v>
      </c>
      <c r="D985" s="77">
        <f>INDEX('Unemployment Rates'!$B$2:$B$96,MATCH(B985,'Unemployment Rates'!$A$2:$A$96,0))</f>
        <v>2.8000000000000001E-2</v>
      </c>
    </row>
    <row r="986" spans="1:4" x14ac:dyDescent="0.3">
      <c r="A986" t="s">
        <v>1896</v>
      </c>
      <c r="B986" t="s">
        <v>25</v>
      </c>
      <c r="D986" s="77">
        <f>INDEX('Unemployment Rates'!$B$2:$B$96,MATCH(B986,'Unemployment Rates'!$A$2:$A$96,0))</f>
        <v>2.8000000000000001E-2</v>
      </c>
    </row>
    <row r="987" spans="1:4" x14ac:dyDescent="0.3">
      <c r="A987" t="s">
        <v>1897</v>
      </c>
      <c r="B987" t="s">
        <v>25</v>
      </c>
      <c r="D987" s="77">
        <f>INDEX('Unemployment Rates'!$B$2:$B$96,MATCH(B987,'Unemployment Rates'!$A$2:$A$96,0))</f>
        <v>2.8000000000000001E-2</v>
      </c>
    </row>
    <row r="988" spans="1:4" x14ac:dyDescent="0.3">
      <c r="A988" t="s">
        <v>1898</v>
      </c>
      <c r="B988" t="s">
        <v>25</v>
      </c>
      <c r="D988" s="77">
        <f>INDEX('Unemployment Rates'!$B$2:$B$96,MATCH(B988,'Unemployment Rates'!$A$2:$A$96,0))</f>
        <v>2.8000000000000001E-2</v>
      </c>
    </row>
    <row r="989" spans="1:4" x14ac:dyDescent="0.3">
      <c r="A989" t="s">
        <v>1899</v>
      </c>
      <c r="B989" t="s">
        <v>25</v>
      </c>
      <c r="D989" s="77">
        <f>INDEX('Unemployment Rates'!$B$2:$B$96,MATCH(B989,'Unemployment Rates'!$A$2:$A$96,0))</f>
        <v>2.8000000000000001E-2</v>
      </c>
    </row>
    <row r="990" spans="1:4" x14ac:dyDescent="0.3">
      <c r="A990" t="s">
        <v>1900</v>
      </c>
      <c r="B990" t="s">
        <v>25</v>
      </c>
      <c r="D990" s="77">
        <f>INDEX('Unemployment Rates'!$B$2:$B$96,MATCH(B990,'Unemployment Rates'!$A$2:$A$96,0))</f>
        <v>2.8000000000000001E-2</v>
      </c>
    </row>
    <row r="991" spans="1:4" x14ac:dyDescent="0.3">
      <c r="A991" t="s">
        <v>1901</v>
      </c>
      <c r="B991" t="s">
        <v>25</v>
      </c>
      <c r="D991" s="77">
        <f>INDEX('Unemployment Rates'!$B$2:$B$96,MATCH(B991,'Unemployment Rates'!$A$2:$A$96,0))</f>
        <v>2.8000000000000001E-2</v>
      </c>
    </row>
    <row r="992" spans="1:4" x14ac:dyDescent="0.3">
      <c r="A992" t="s">
        <v>1902</v>
      </c>
      <c r="B992" t="s">
        <v>25</v>
      </c>
      <c r="D992" s="77">
        <f>INDEX('Unemployment Rates'!$B$2:$B$96,MATCH(B992,'Unemployment Rates'!$A$2:$A$96,0))</f>
        <v>2.8000000000000001E-2</v>
      </c>
    </row>
    <row r="993" spans="1:4" x14ac:dyDescent="0.3">
      <c r="A993" t="s">
        <v>1903</v>
      </c>
      <c r="B993" t="s">
        <v>25</v>
      </c>
      <c r="D993" s="77">
        <f>INDEX('Unemployment Rates'!$B$2:$B$96,MATCH(B993,'Unemployment Rates'!$A$2:$A$96,0))</f>
        <v>2.8000000000000001E-2</v>
      </c>
    </row>
    <row r="994" spans="1:4" x14ac:dyDescent="0.3">
      <c r="A994" t="s">
        <v>1904</v>
      </c>
      <c r="B994" t="s">
        <v>25</v>
      </c>
      <c r="D994" s="77">
        <f>INDEX('Unemployment Rates'!$B$2:$B$96,MATCH(B994,'Unemployment Rates'!$A$2:$A$96,0))</f>
        <v>2.8000000000000001E-2</v>
      </c>
    </row>
    <row r="995" spans="1:4" x14ac:dyDescent="0.3">
      <c r="A995" t="s">
        <v>1905</v>
      </c>
      <c r="B995" t="s">
        <v>25</v>
      </c>
      <c r="D995" s="77">
        <f>INDEX('Unemployment Rates'!$B$2:$B$96,MATCH(B995,'Unemployment Rates'!$A$2:$A$96,0))</f>
        <v>2.8000000000000001E-2</v>
      </c>
    </row>
    <row r="996" spans="1:4" x14ac:dyDescent="0.3">
      <c r="A996" t="s">
        <v>1906</v>
      </c>
      <c r="B996" t="s">
        <v>25</v>
      </c>
      <c r="D996" s="77">
        <f>INDEX('Unemployment Rates'!$B$2:$B$96,MATCH(B996,'Unemployment Rates'!$A$2:$A$96,0))</f>
        <v>2.8000000000000001E-2</v>
      </c>
    </row>
    <row r="997" spans="1:4" x14ac:dyDescent="0.3">
      <c r="A997" t="s">
        <v>1907</v>
      </c>
      <c r="B997" t="s">
        <v>25</v>
      </c>
      <c r="D997" s="77">
        <f>INDEX('Unemployment Rates'!$B$2:$B$96,MATCH(B997,'Unemployment Rates'!$A$2:$A$96,0))</f>
        <v>2.8000000000000001E-2</v>
      </c>
    </row>
    <row r="998" spans="1:4" x14ac:dyDescent="0.3">
      <c r="A998" t="s">
        <v>1908</v>
      </c>
      <c r="B998" t="s">
        <v>25</v>
      </c>
      <c r="D998" s="77">
        <f>INDEX('Unemployment Rates'!$B$2:$B$96,MATCH(B998,'Unemployment Rates'!$A$2:$A$96,0))</f>
        <v>2.8000000000000001E-2</v>
      </c>
    </row>
    <row r="999" spans="1:4" x14ac:dyDescent="0.3">
      <c r="A999" t="s">
        <v>1909</v>
      </c>
      <c r="B999" t="s">
        <v>25</v>
      </c>
      <c r="D999" s="77">
        <f>INDEX('Unemployment Rates'!$B$2:$B$96,MATCH(B999,'Unemployment Rates'!$A$2:$A$96,0))</f>
        <v>2.8000000000000001E-2</v>
      </c>
    </row>
    <row r="1000" spans="1:4" x14ac:dyDescent="0.3">
      <c r="A1000" t="s">
        <v>1910</v>
      </c>
      <c r="B1000" t="s">
        <v>25</v>
      </c>
      <c r="D1000" s="77">
        <f>INDEX('Unemployment Rates'!$B$2:$B$96,MATCH(B1000,'Unemployment Rates'!$A$2:$A$96,0))</f>
        <v>2.8000000000000001E-2</v>
      </c>
    </row>
    <row r="1001" spans="1:4" x14ac:dyDescent="0.3">
      <c r="A1001" t="s">
        <v>1911</v>
      </c>
      <c r="B1001" t="s">
        <v>25</v>
      </c>
      <c r="D1001" s="77">
        <f>INDEX('Unemployment Rates'!$B$2:$B$96,MATCH(B1001,'Unemployment Rates'!$A$2:$A$96,0))</f>
        <v>2.8000000000000001E-2</v>
      </c>
    </row>
    <row r="1002" spans="1:4" x14ac:dyDescent="0.3">
      <c r="A1002" t="s">
        <v>1912</v>
      </c>
      <c r="B1002" t="s">
        <v>25</v>
      </c>
      <c r="D1002" s="77">
        <f>INDEX('Unemployment Rates'!$B$2:$B$96,MATCH(B1002,'Unemployment Rates'!$A$2:$A$96,0))</f>
        <v>2.8000000000000001E-2</v>
      </c>
    </row>
    <row r="1003" spans="1:4" x14ac:dyDescent="0.3">
      <c r="A1003" t="s">
        <v>1913</v>
      </c>
      <c r="B1003" t="s">
        <v>25</v>
      </c>
      <c r="D1003" s="77">
        <f>INDEX('Unemployment Rates'!$B$2:$B$96,MATCH(B1003,'Unemployment Rates'!$A$2:$A$96,0))</f>
        <v>2.8000000000000001E-2</v>
      </c>
    </row>
    <row r="1004" spans="1:4" x14ac:dyDescent="0.3">
      <c r="A1004" t="s">
        <v>1914</v>
      </c>
      <c r="B1004" t="s">
        <v>25</v>
      </c>
      <c r="D1004" s="77">
        <f>INDEX('Unemployment Rates'!$B$2:$B$96,MATCH(B1004,'Unemployment Rates'!$A$2:$A$96,0))</f>
        <v>2.8000000000000001E-2</v>
      </c>
    </row>
    <row r="1005" spans="1:4" x14ac:dyDescent="0.3">
      <c r="A1005" t="s">
        <v>1915</v>
      </c>
      <c r="B1005" t="s">
        <v>25</v>
      </c>
      <c r="D1005" s="77">
        <f>INDEX('Unemployment Rates'!$B$2:$B$96,MATCH(B1005,'Unemployment Rates'!$A$2:$A$96,0))</f>
        <v>2.8000000000000001E-2</v>
      </c>
    </row>
    <row r="1006" spans="1:4" x14ac:dyDescent="0.3">
      <c r="A1006" t="s">
        <v>1916</v>
      </c>
      <c r="B1006" t="s">
        <v>25</v>
      </c>
      <c r="D1006" s="77">
        <f>INDEX('Unemployment Rates'!$B$2:$B$96,MATCH(B1006,'Unemployment Rates'!$A$2:$A$96,0))</f>
        <v>2.8000000000000001E-2</v>
      </c>
    </row>
    <row r="1007" spans="1:4" x14ac:dyDescent="0.3">
      <c r="A1007" t="s">
        <v>1917</v>
      </c>
      <c r="B1007" t="s">
        <v>25</v>
      </c>
      <c r="D1007" s="77">
        <f>INDEX('Unemployment Rates'!$B$2:$B$96,MATCH(B1007,'Unemployment Rates'!$A$2:$A$96,0))</f>
        <v>2.8000000000000001E-2</v>
      </c>
    </row>
    <row r="1008" spans="1:4" x14ac:dyDescent="0.3">
      <c r="A1008" t="s">
        <v>1918</v>
      </c>
      <c r="B1008" t="s">
        <v>25</v>
      </c>
      <c r="D1008" s="77">
        <f>INDEX('Unemployment Rates'!$B$2:$B$96,MATCH(B1008,'Unemployment Rates'!$A$2:$A$96,0))</f>
        <v>2.8000000000000001E-2</v>
      </c>
    </row>
    <row r="1009" spans="1:4" x14ac:dyDescent="0.3">
      <c r="A1009" t="s">
        <v>1919</v>
      </c>
      <c r="B1009" t="s">
        <v>25</v>
      </c>
      <c r="D1009" s="77">
        <f>INDEX('Unemployment Rates'!$B$2:$B$96,MATCH(B1009,'Unemployment Rates'!$A$2:$A$96,0))</f>
        <v>2.8000000000000001E-2</v>
      </c>
    </row>
    <row r="1010" spans="1:4" x14ac:dyDescent="0.3">
      <c r="A1010" t="s">
        <v>1920</v>
      </c>
      <c r="B1010" t="s">
        <v>25</v>
      </c>
      <c r="D1010" s="77">
        <f>INDEX('Unemployment Rates'!$B$2:$B$96,MATCH(B1010,'Unemployment Rates'!$A$2:$A$96,0))</f>
        <v>2.8000000000000001E-2</v>
      </c>
    </row>
    <row r="1011" spans="1:4" x14ac:dyDescent="0.3">
      <c r="A1011" t="s">
        <v>1921</v>
      </c>
      <c r="B1011" t="s">
        <v>25</v>
      </c>
      <c r="D1011" s="77">
        <f>INDEX('Unemployment Rates'!$B$2:$B$96,MATCH(B1011,'Unemployment Rates'!$A$2:$A$96,0))</f>
        <v>2.8000000000000001E-2</v>
      </c>
    </row>
    <row r="1012" spans="1:4" x14ac:dyDescent="0.3">
      <c r="A1012" t="s">
        <v>1922</v>
      </c>
      <c r="B1012" t="s">
        <v>25</v>
      </c>
      <c r="D1012" s="77">
        <f>INDEX('Unemployment Rates'!$B$2:$B$96,MATCH(B1012,'Unemployment Rates'!$A$2:$A$96,0))</f>
        <v>2.8000000000000001E-2</v>
      </c>
    </row>
    <row r="1013" spans="1:4" x14ac:dyDescent="0.3">
      <c r="A1013" t="s">
        <v>1923</v>
      </c>
      <c r="B1013" t="s">
        <v>25</v>
      </c>
      <c r="D1013" s="77">
        <f>INDEX('Unemployment Rates'!$B$2:$B$96,MATCH(B1013,'Unemployment Rates'!$A$2:$A$96,0))</f>
        <v>2.8000000000000001E-2</v>
      </c>
    </row>
    <row r="1014" spans="1:4" x14ac:dyDescent="0.3">
      <c r="A1014" t="s">
        <v>1924</v>
      </c>
      <c r="B1014" t="s">
        <v>25</v>
      </c>
      <c r="D1014" s="77">
        <f>INDEX('Unemployment Rates'!$B$2:$B$96,MATCH(B1014,'Unemployment Rates'!$A$2:$A$96,0))</f>
        <v>2.8000000000000001E-2</v>
      </c>
    </row>
    <row r="1015" spans="1:4" x14ac:dyDescent="0.3">
      <c r="A1015" t="s">
        <v>1925</v>
      </c>
      <c r="B1015" t="s">
        <v>25</v>
      </c>
      <c r="D1015" s="77">
        <f>INDEX('Unemployment Rates'!$B$2:$B$96,MATCH(B1015,'Unemployment Rates'!$A$2:$A$96,0))</f>
        <v>2.8000000000000001E-2</v>
      </c>
    </row>
    <row r="1016" spans="1:4" x14ac:dyDescent="0.3">
      <c r="A1016" t="s">
        <v>1926</v>
      </c>
      <c r="B1016" t="s">
        <v>25</v>
      </c>
      <c r="D1016" s="77">
        <f>INDEX('Unemployment Rates'!$B$2:$B$96,MATCH(B1016,'Unemployment Rates'!$A$2:$A$96,0))</f>
        <v>2.8000000000000001E-2</v>
      </c>
    </row>
    <row r="1017" spans="1:4" x14ac:dyDescent="0.3">
      <c r="A1017" t="s">
        <v>1927</v>
      </c>
      <c r="B1017" t="s">
        <v>25</v>
      </c>
      <c r="D1017" s="77">
        <f>INDEX('Unemployment Rates'!$B$2:$B$96,MATCH(B1017,'Unemployment Rates'!$A$2:$A$96,0))</f>
        <v>2.8000000000000001E-2</v>
      </c>
    </row>
    <row r="1018" spans="1:4" x14ac:dyDescent="0.3">
      <c r="A1018" t="s">
        <v>1928</v>
      </c>
      <c r="B1018" t="s">
        <v>25</v>
      </c>
      <c r="D1018" s="77">
        <f>INDEX('Unemployment Rates'!$B$2:$B$96,MATCH(B1018,'Unemployment Rates'!$A$2:$A$96,0))</f>
        <v>2.8000000000000001E-2</v>
      </c>
    </row>
    <row r="1019" spans="1:4" x14ac:dyDescent="0.3">
      <c r="A1019" t="s">
        <v>1929</v>
      </c>
      <c r="B1019" t="s">
        <v>25</v>
      </c>
      <c r="D1019" s="77">
        <f>INDEX('Unemployment Rates'!$B$2:$B$96,MATCH(B1019,'Unemployment Rates'!$A$2:$A$96,0))</f>
        <v>2.8000000000000001E-2</v>
      </c>
    </row>
    <row r="1020" spans="1:4" x14ac:dyDescent="0.3">
      <c r="A1020" t="s">
        <v>1930</v>
      </c>
      <c r="B1020" t="s">
        <v>25</v>
      </c>
      <c r="D1020" s="77">
        <f>INDEX('Unemployment Rates'!$B$2:$B$96,MATCH(B1020,'Unemployment Rates'!$A$2:$A$96,0))</f>
        <v>2.8000000000000001E-2</v>
      </c>
    </row>
    <row r="1021" spans="1:4" x14ac:dyDescent="0.3">
      <c r="A1021" t="s">
        <v>1931</v>
      </c>
      <c r="B1021" t="s">
        <v>25</v>
      </c>
      <c r="D1021" s="77">
        <f>INDEX('Unemployment Rates'!$B$2:$B$96,MATCH(B1021,'Unemployment Rates'!$A$2:$A$96,0))</f>
        <v>2.8000000000000001E-2</v>
      </c>
    </row>
    <row r="1022" spans="1:4" x14ac:dyDescent="0.3">
      <c r="A1022" t="s">
        <v>1932</v>
      </c>
      <c r="B1022" t="s">
        <v>25</v>
      </c>
      <c r="D1022" s="77">
        <f>INDEX('Unemployment Rates'!$B$2:$B$96,MATCH(B1022,'Unemployment Rates'!$A$2:$A$96,0))</f>
        <v>2.8000000000000001E-2</v>
      </c>
    </row>
    <row r="1023" spans="1:4" x14ac:dyDescent="0.3">
      <c r="A1023" t="s">
        <v>1933</v>
      </c>
      <c r="B1023" t="s">
        <v>25</v>
      </c>
      <c r="D1023" s="77">
        <f>INDEX('Unemployment Rates'!$B$2:$B$96,MATCH(B1023,'Unemployment Rates'!$A$2:$A$96,0))</f>
        <v>2.8000000000000001E-2</v>
      </c>
    </row>
    <row r="1024" spans="1:4" x14ac:dyDescent="0.3">
      <c r="A1024" t="s">
        <v>1934</v>
      </c>
      <c r="B1024" t="s">
        <v>25</v>
      </c>
      <c r="D1024" s="77">
        <f>INDEX('Unemployment Rates'!$B$2:$B$96,MATCH(B1024,'Unemployment Rates'!$A$2:$A$96,0))</f>
        <v>2.8000000000000001E-2</v>
      </c>
    </row>
    <row r="1025" spans="1:4" x14ac:dyDescent="0.3">
      <c r="A1025" t="s">
        <v>1935</v>
      </c>
      <c r="B1025" t="s">
        <v>25</v>
      </c>
      <c r="D1025" s="77">
        <f>INDEX('Unemployment Rates'!$B$2:$B$96,MATCH(B1025,'Unemployment Rates'!$A$2:$A$96,0))</f>
        <v>2.8000000000000001E-2</v>
      </c>
    </row>
    <row r="1026" spans="1:4" x14ac:dyDescent="0.3">
      <c r="A1026" t="s">
        <v>1936</v>
      </c>
      <c r="B1026" t="s">
        <v>25</v>
      </c>
      <c r="D1026" s="77">
        <f>INDEX('Unemployment Rates'!$B$2:$B$96,MATCH(B1026,'Unemployment Rates'!$A$2:$A$96,0))</f>
        <v>2.8000000000000001E-2</v>
      </c>
    </row>
    <row r="1027" spans="1:4" x14ac:dyDescent="0.3">
      <c r="A1027" t="s">
        <v>1937</v>
      </c>
      <c r="B1027" t="s">
        <v>25</v>
      </c>
      <c r="D1027" s="77">
        <f>INDEX('Unemployment Rates'!$B$2:$B$96,MATCH(B1027,'Unemployment Rates'!$A$2:$A$96,0))</f>
        <v>2.8000000000000001E-2</v>
      </c>
    </row>
    <row r="1028" spans="1:4" x14ac:dyDescent="0.3">
      <c r="A1028" t="s">
        <v>1938</v>
      </c>
      <c r="B1028" t="s">
        <v>25</v>
      </c>
      <c r="D1028" s="77">
        <f>INDEX('Unemployment Rates'!$B$2:$B$96,MATCH(B1028,'Unemployment Rates'!$A$2:$A$96,0))</f>
        <v>2.8000000000000001E-2</v>
      </c>
    </row>
    <row r="1029" spans="1:4" x14ac:dyDescent="0.3">
      <c r="A1029" t="s">
        <v>1939</v>
      </c>
      <c r="B1029" t="s">
        <v>25</v>
      </c>
      <c r="D1029" s="77">
        <f>INDEX('Unemployment Rates'!$B$2:$B$96,MATCH(B1029,'Unemployment Rates'!$A$2:$A$96,0))</f>
        <v>2.8000000000000001E-2</v>
      </c>
    </row>
    <row r="1030" spans="1:4" x14ac:dyDescent="0.3">
      <c r="A1030" t="s">
        <v>1940</v>
      </c>
      <c r="B1030" t="s">
        <v>25</v>
      </c>
      <c r="D1030" s="77">
        <f>INDEX('Unemployment Rates'!$B$2:$B$96,MATCH(B1030,'Unemployment Rates'!$A$2:$A$96,0))</f>
        <v>2.8000000000000001E-2</v>
      </c>
    </row>
    <row r="1031" spans="1:4" x14ac:dyDescent="0.3">
      <c r="A1031" t="s">
        <v>1941</v>
      </c>
      <c r="B1031" t="s">
        <v>25</v>
      </c>
      <c r="D1031" s="77">
        <f>INDEX('Unemployment Rates'!$B$2:$B$96,MATCH(B1031,'Unemployment Rates'!$A$2:$A$96,0))</f>
        <v>2.8000000000000001E-2</v>
      </c>
    </row>
    <row r="1032" spans="1:4" x14ac:dyDescent="0.3">
      <c r="A1032" t="s">
        <v>1942</v>
      </c>
      <c r="B1032" t="s">
        <v>25</v>
      </c>
      <c r="D1032" s="77">
        <f>INDEX('Unemployment Rates'!$B$2:$B$96,MATCH(B1032,'Unemployment Rates'!$A$2:$A$96,0))</f>
        <v>2.8000000000000001E-2</v>
      </c>
    </row>
    <row r="1033" spans="1:4" x14ac:dyDescent="0.3">
      <c r="A1033" t="s">
        <v>1943</v>
      </c>
      <c r="B1033" t="s">
        <v>25</v>
      </c>
      <c r="D1033" s="77">
        <f>INDEX('Unemployment Rates'!$B$2:$B$96,MATCH(B1033,'Unemployment Rates'!$A$2:$A$96,0))</f>
        <v>2.8000000000000001E-2</v>
      </c>
    </row>
    <row r="1034" spans="1:4" x14ac:dyDescent="0.3">
      <c r="A1034" t="s">
        <v>1944</v>
      </c>
      <c r="B1034" t="s">
        <v>25</v>
      </c>
      <c r="D1034" s="77">
        <f>INDEX('Unemployment Rates'!$B$2:$B$96,MATCH(B1034,'Unemployment Rates'!$A$2:$A$96,0))</f>
        <v>2.8000000000000001E-2</v>
      </c>
    </row>
    <row r="1035" spans="1:4" x14ac:dyDescent="0.3">
      <c r="A1035" t="s">
        <v>1945</v>
      </c>
      <c r="B1035" t="s">
        <v>25</v>
      </c>
      <c r="D1035" s="77">
        <f>INDEX('Unemployment Rates'!$B$2:$B$96,MATCH(B1035,'Unemployment Rates'!$A$2:$A$96,0))</f>
        <v>2.8000000000000001E-2</v>
      </c>
    </row>
    <row r="1036" spans="1:4" x14ac:dyDescent="0.3">
      <c r="A1036" t="s">
        <v>1946</v>
      </c>
      <c r="B1036" t="s">
        <v>25</v>
      </c>
      <c r="D1036" s="77">
        <f>INDEX('Unemployment Rates'!$B$2:$B$96,MATCH(B1036,'Unemployment Rates'!$A$2:$A$96,0))</f>
        <v>2.8000000000000001E-2</v>
      </c>
    </row>
    <row r="1037" spans="1:4" x14ac:dyDescent="0.3">
      <c r="A1037" t="s">
        <v>1947</v>
      </c>
      <c r="B1037" t="s">
        <v>25</v>
      </c>
      <c r="D1037" s="77">
        <f>INDEX('Unemployment Rates'!$B$2:$B$96,MATCH(B1037,'Unemployment Rates'!$A$2:$A$96,0))</f>
        <v>2.8000000000000001E-2</v>
      </c>
    </row>
    <row r="1038" spans="1:4" x14ac:dyDescent="0.3">
      <c r="A1038" t="s">
        <v>1948</v>
      </c>
      <c r="B1038" t="s">
        <v>25</v>
      </c>
      <c r="D1038" s="77">
        <f>INDEX('Unemployment Rates'!$B$2:$B$96,MATCH(B1038,'Unemployment Rates'!$A$2:$A$96,0))</f>
        <v>2.8000000000000001E-2</v>
      </c>
    </row>
    <row r="1039" spans="1:4" x14ac:dyDescent="0.3">
      <c r="A1039" t="s">
        <v>1949</v>
      </c>
      <c r="B1039" t="s">
        <v>25</v>
      </c>
      <c r="D1039" s="77">
        <f>INDEX('Unemployment Rates'!$B$2:$B$96,MATCH(B1039,'Unemployment Rates'!$A$2:$A$96,0))</f>
        <v>2.8000000000000001E-2</v>
      </c>
    </row>
    <row r="1040" spans="1:4" x14ac:dyDescent="0.3">
      <c r="A1040" t="s">
        <v>1950</v>
      </c>
      <c r="B1040" t="s">
        <v>25</v>
      </c>
      <c r="D1040" s="77">
        <f>INDEX('Unemployment Rates'!$B$2:$B$96,MATCH(B1040,'Unemployment Rates'!$A$2:$A$96,0))</f>
        <v>2.8000000000000001E-2</v>
      </c>
    </row>
    <row r="1041" spans="1:4" x14ac:dyDescent="0.3">
      <c r="A1041" t="s">
        <v>1951</v>
      </c>
      <c r="B1041" t="s">
        <v>25</v>
      </c>
      <c r="D1041" s="77">
        <f>INDEX('Unemployment Rates'!$B$2:$B$96,MATCH(B1041,'Unemployment Rates'!$A$2:$A$96,0))</f>
        <v>2.8000000000000001E-2</v>
      </c>
    </row>
    <row r="1042" spans="1:4" x14ac:dyDescent="0.3">
      <c r="A1042" t="s">
        <v>1952</v>
      </c>
      <c r="B1042" t="s">
        <v>25</v>
      </c>
      <c r="D1042" s="77">
        <f>INDEX('Unemployment Rates'!$B$2:$B$96,MATCH(B1042,'Unemployment Rates'!$A$2:$A$96,0))</f>
        <v>2.8000000000000001E-2</v>
      </c>
    </row>
    <row r="1043" spans="1:4" x14ac:dyDescent="0.3">
      <c r="A1043" t="s">
        <v>1953</v>
      </c>
      <c r="B1043" t="s">
        <v>25</v>
      </c>
      <c r="D1043" s="77">
        <f>INDEX('Unemployment Rates'!$B$2:$B$96,MATCH(B1043,'Unemployment Rates'!$A$2:$A$96,0))</f>
        <v>2.8000000000000001E-2</v>
      </c>
    </row>
    <row r="1044" spans="1:4" x14ac:dyDescent="0.3">
      <c r="A1044" t="s">
        <v>1954</v>
      </c>
      <c r="B1044" t="s">
        <v>25</v>
      </c>
      <c r="D1044" s="77">
        <f>INDEX('Unemployment Rates'!$B$2:$B$96,MATCH(B1044,'Unemployment Rates'!$A$2:$A$96,0))</f>
        <v>2.8000000000000001E-2</v>
      </c>
    </row>
    <row r="1045" spans="1:4" x14ac:dyDescent="0.3">
      <c r="A1045" t="s">
        <v>1955</v>
      </c>
      <c r="B1045" t="s">
        <v>25</v>
      </c>
      <c r="D1045" s="77">
        <f>INDEX('Unemployment Rates'!$B$2:$B$96,MATCH(B1045,'Unemployment Rates'!$A$2:$A$96,0))</f>
        <v>2.8000000000000001E-2</v>
      </c>
    </row>
    <row r="1046" spans="1:4" x14ac:dyDescent="0.3">
      <c r="A1046" t="s">
        <v>1956</v>
      </c>
      <c r="B1046" t="s">
        <v>25</v>
      </c>
      <c r="D1046" s="77">
        <f>INDEX('Unemployment Rates'!$B$2:$B$96,MATCH(B1046,'Unemployment Rates'!$A$2:$A$96,0))</f>
        <v>2.8000000000000001E-2</v>
      </c>
    </row>
    <row r="1047" spans="1:4" x14ac:dyDescent="0.3">
      <c r="A1047" t="s">
        <v>1957</v>
      </c>
      <c r="B1047" t="s">
        <v>25</v>
      </c>
      <c r="D1047" s="77">
        <f>INDEX('Unemployment Rates'!$B$2:$B$96,MATCH(B1047,'Unemployment Rates'!$A$2:$A$96,0))</f>
        <v>2.8000000000000001E-2</v>
      </c>
    </row>
    <row r="1048" spans="1:4" x14ac:dyDescent="0.3">
      <c r="A1048" t="s">
        <v>1958</v>
      </c>
      <c r="B1048" t="s">
        <v>25</v>
      </c>
      <c r="D1048" s="77">
        <f>INDEX('Unemployment Rates'!$B$2:$B$96,MATCH(B1048,'Unemployment Rates'!$A$2:$A$96,0))</f>
        <v>2.8000000000000001E-2</v>
      </c>
    </row>
    <row r="1049" spans="1:4" x14ac:dyDescent="0.3">
      <c r="A1049" t="s">
        <v>1959</v>
      </c>
      <c r="B1049" t="s">
        <v>25</v>
      </c>
      <c r="D1049" s="77">
        <f>INDEX('Unemployment Rates'!$B$2:$B$96,MATCH(B1049,'Unemployment Rates'!$A$2:$A$96,0))</f>
        <v>2.8000000000000001E-2</v>
      </c>
    </row>
    <row r="1050" spans="1:4" x14ac:dyDescent="0.3">
      <c r="A1050" t="s">
        <v>1960</v>
      </c>
      <c r="B1050" t="s">
        <v>25</v>
      </c>
      <c r="D1050" s="77">
        <f>INDEX('Unemployment Rates'!$B$2:$B$96,MATCH(B1050,'Unemployment Rates'!$A$2:$A$96,0))</f>
        <v>2.8000000000000001E-2</v>
      </c>
    </row>
    <row r="1051" spans="1:4" x14ac:dyDescent="0.3">
      <c r="A1051" t="s">
        <v>1961</v>
      </c>
      <c r="B1051" t="s">
        <v>25</v>
      </c>
      <c r="D1051" s="77">
        <f>INDEX('Unemployment Rates'!$B$2:$B$96,MATCH(B1051,'Unemployment Rates'!$A$2:$A$96,0))</f>
        <v>2.8000000000000001E-2</v>
      </c>
    </row>
    <row r="1052" spans="1:4" x14ac:dyDescent="0.3">
      <c r="A1052" t="s">
        <v>1962</v>
      </c>
      <c r="B1052" t="s">
        <v>25</v>
      </c>
      <c r="D1052" s="77">
        <f>INDEX('Unemployment Rates'!$B$2:$B$96,MATCH(B1052,'Unemployment Rates'!$A$2:$A$96,0))</f>
        <v>2.8000000000000001E-2</v>
      </c>
    </row>
    <row r="1053" spans="1:4" x14ac:dyDescent="0.3">
      <c r="A1053" t="s">
        <v>1963</v>
      </c>
      <c r="B1053" t="s">
        <v>25</v>
      </c>
      <c r="D1053" s="77">
        <f>INDEX('Unemployment Rates'!$B$2:$B$96,MATCH(B1053,'Unemployment Rates'!$A$2:$A$96,0))</f>
        <v>2.8000000000000001E-2</v>
      </c>
    </row>
    <row r="1054" spans="1:4" x14ac:dyDescent="0.3">
      <c r="A1054" t="s">
        <v>1964</v>
      </c>
      <c r="B1054" t="s">
        <v>25</v>
      </c>
      <c r="D1054" s="77">
        <f>INDEX('Unemployment Rates'!$B$2:$B$96,MATCH(B1054,'Unemployment Rates'!$A$2:$A$96,0))</f>
        <v>2.8000000000000001E-2</v>
      </c>
    </row>
    <row r="1055" spans="1:4" x14ac:dyDescent="0.3">
      <c r="A1055" t="s">
        <v>1965</v>
      </c>
      <c r="B1055" t="s">
        <v>25</v>
      </c>
      <c r="D1055" s="77">
        <f>INDEX('Unemployment Rates'!$B$2:$B$96,MATCH(B1055,'Unemployment Rates'!$A$2:$A$96,0))</f>
        <v>2.8000000000000001E-2</v>
      </c>
    </row>
    <row r="1056" spans="1:4" x14ac:dyDescent="0.3">
      <c r="A1056" t="s">
        <v>1966</v>
      </c>
      <c r="B1056" t="s">
        <v>25</v>
      </c>
      <c r="D1056" s="77">
        <f>INDEX('Unemployment Rates'!$B$2:$B$96,MATCH(B1056,'Unemployment Rates'!$A$2:$A$96,0))</f>
        <v>2.8000000000000001E-2</v>
      </c>
    </row>
    <row r="1057" spans="1:4" x14ac:dyDescent="0.3">
      <c r="A1057" t="s">
        <v>1967</v>
      </c>
      <c r="B1057" t="s">
        <v>25</v>
      </c>
      <c r="D1057" s="77">
        <f>INDEX('Unemployment Rates'!$B$2:$B$96,MATCH(B1057,'Unemployment Rates'!$A$2:$A$96,0))</f>
        <v>2.8000000000000001E-2</v>
      </c>
    </row>
    <row r="1058" spans="1:4" x14ac:dyDescent="0.3">
      <c r="A1058" t="s">
        <v>1968</v>
      </c>
      <c r="B1058" t="s">
        <v>25</v>
      </c>
      <c r="D1058" s="77">
        <f>INDEX('Unemployment Rates'!$B$2:$B$96,MATCH(B1058,'Unemployment Rates'!$A$2:$A$96,0))</f>
        <v>2.8000000000000001E-2</v>
      </c>
    </row>
    <row r="1059" spans="1:4" x14ac:dyDescent="0.3">
      <c r="A1059" t="s">
        <v>1969</v>
      </c>
      <c r="B1059" t="s">
        <v>25</v>
      </c>
      <c r="D1059" s="77">
        <f>INDEX('Unemployment Rates'!$B$2:$B$96,MATCH(B1059,'Unemployment Rates'!$A$2:$A$96,0))</f>
        <v>2.8000000000000001E-2</v>
      </c>
    </row>
    <row r="1060" spans="1:4" x14ac:dyDescent="0.3">
      <c r="A1060" t="s">
        <v>1970</v>
      </c>
      <c r="B1060" t="s">
        <v>25</v>
      </c>
      <c r="D1060" s="77">
        <f>INDEX('Unemployment Rates'!$B$2:$B$96,MATCH(B1060,'Unemployment Rates'!$A$2:$A$96,0))</f>
        <v>2.8000000000000001E-2</v>
      </c>
    </row>
    <row r="1061" spans="1:4" x14ac:dyDescent="0.3">
      <c r="A1061" t="s">
        <v>1971</v>
      </c>
      <c r="B1061" t="s">
        <v>25</v>
      </c>
      <c r="D1061" s="77">
        <f>INDEX('Unemployment Rates'!$B$2:$B$96,MATCH(B1061,'Unemployment Rates'!$A$2:$A$96,0))</f>
        <v>2.8000000000000001E-2</v>
      </c>
    </row>
    <row r="1062" spans="1:4" x14ac:dyDescent="0.3">
      <c r="A1062" t="s">
        <v>1972</v>
      </c>
      <c r="B1062" t="s">
        <v>25</v>
      </c>
      <c r="D1062" s="77">
        <f>INDEX('Unemployment Rates'!$B$2:$B$96,MATCH(B1062,'Unemployment Rates'!$A$2:$A$96,0))</f>
        <v>2.8000000000000001E-2</v>
      </c>
    </row>
    <row r="1063" spans="1:4" x14ac:dyDescent="0.3">
      <c r="A1063" t="s">
        <v>1973</v>
      </c>
      <c r="B1063" t="s">
        <v>25</v>
      </c>
      <c r="D1063" s="77">
        <f>INDEX('Unemployment Rates'!$B$2:$B$96,MATCH(B1063,'Unemployment Rates'!$A$2:$A$96,0))</f>
        <v>2.8000000000000001E-2</v>
      </c>
    </row>
    <row r="1064" spans="1:4" x14ac:dyDescent="0.3">
      <c r="A1064" t="s">
        <v>1974</v>
      </c>
      <c r="B1064" t="s">
        <v>25</v>
      </c>
      <c r="D1064" s="77">
        <f>INDEX('Unemployment Rates'!$B$2:$B$96,MATCH(B1064,'Unemployment Rates'!$A$2:$A$96,0))</f>
        <v>2.8000000000000001E-2</v>
      </c>
    </row>
    <row r="1065" spans="1:4" x14ac:dyDescent="0.3">
      <c r="A1065" t="s">
        <v>1975</v>
      </c>
      <c r="B1065" t="s">
        <v>25</v>
      </c>
      <c r="D1065" s="77">
        <f>INDEX('Unemployment Rates'!$B$2:$B$96,MATCH(B1065,'Unemployment Rates'!$A$2:$A$96,0))</f>
        <v>2.8000000000000001E-2</v>
      </c>
    </row>
    <row r="1066" spans="1:4" x14ac:dyDescent="0.3">
      <c r="A1066" t="s">
        <v>1976</v>
      </c>
      <c r="B1066" t="s">
        <v>25</v>
      </c>
      <c r="D1066" s="77">
        <f>INDEX('Unemployment Rates'!$B$2:$B$96,MATCH(B1066,'Unemployment Rates'!$A$2:$A$96,0))</f>
        <v>2.8000000000000001E-2</v>
      </c>
    </row>
    <row r="1067" spans="1:4" x14ac:dyDescent="0.3">
      <c r="A1067" t="s">
        <v>1977</v>
      </c>
      <c r="B1067" t="s">
        <v>25</v>
      </c>
      <c r="D1067" s="77">
        <f>INDEX('Unemployment Rates'!$B$2:$B$96,MATCH(B1067,'Unemployment Rates'!$A$2:$A$96,0))</f>
        <v>2.8000000000000001E-2</v>
      </c>
    </row>
    <row r="1068" spans="1:4" x14ac:dyDescent="0.3">
      <c r="A1068" t="s">
        <v>1978</v>
      </c>
      <c r="B1068" t="s">
        <v>25</v>
      </c>
      <c r="D1068" s="77">
        <f>INDEX('Unemployment Rates'!$B$2:$B$96,MATCH(B1068,'Unemployment Rates'!$A$2:$A$96,0))</f>
        <v>2.8000000000000001E-2</v>
      </c>
    </row>
    <row r="1069" spans="1:4" x14ac:dyDescent="0.3">
      <c r="A1069" t="s">
        <v>1979</v>
      </c>
      <c r="B1069" t="s">
        <v>25</v>
      </c>
      <c r="D1069" s="77">
        <f>INDEX('Unemployment Rates'!$B$2:$B$96,MATCH(B1069,'Unemployment Rates'!$A$2:$A$96,0))</f>
        <v>2.8000000000000001E-2</v>
      </c>
    </row>
    <row r="1070" spans="1:4" x14ac:dyDescent="0.3">
      <c r="A1070" t="s">
        <v>1980</v>
      </c>
      <c r="B1070" t="s">
        <v>25</v>
      </c>
      <c r="D1070" s="77">
        <f>INDEX('Unemployment Rates'!$B$2:$B$96,MATCH(B1070,'Unemployment Rates'!$A$2:$A$96,0))</f>
        <v>2.8000000000000001E-2</v>
      </c>
    </row>
    <row r="1071" spans="1:4" x14ac:dyDescent="0.3">
      <c r="A1071" t="s">
        <v>1981</v>
      </c>
      <c r="B1071" t="s">
        <v>25</v>
      </c>
      <c r="D1071" s="77">
        <f>INDEX('Unemployment Rates'!$B$2:$B$96,MATCH(B1071,'Unemployment Rates'!$A$2:$A$96,0))</f>
        <v>2.8000000000000001E-2</v>
      </c>
    </row>
    <row r="1072" spans="1:4" x14ac:dyDescent="0.3">
      <c r="A1072" t="s">
        <v>1982</v>
      </c>
      <c r="B1072" t="s">
        <v>25</v>
      </c>
      <c r="D1072" s="77">
        <f>INDEX('Unemployment Rates'!$B$2:$B$96,MATCH(B1072,'Unemployment Rates'!$A$2:$A$96,0))</f>
        <v>2.8000000000000001E-2</v>
      </c>
    </row>
    <row r="1073" spans="1:4" x14ac:dyDescent="0.3">
      <c r="A1073" t="s">
        <v>1983</v>
      </c>
      <c r="B1073" t="s">
        <v>25</v>
      </c>
      <c r="D1073" s="77">
        <f>INDEX('Unemployment Rates'!$B$2:$B$96,MATCH(B1073,'Unemployment Rates'!$A$2:$A$96,0))</f>
        <v>2.8000000000000001E-2</v>
      </c>
    </row>
    <row r="1074" spans="1:4" x14ac:dyDescent="0.3">
      <c r="A1074" t="s">
        <v>1984</v>
      </c>
      <c r="B1074" t="s">
        <v>25</v>
      </c>
      <c r="D1074" s="77">
        <f>INDEX('Unemployment Rates'!$B$2:$B$96,MATCH(B1074,'Unemployment Rates'!$A$2:$A$96,0))</f>
        <v>2.8000000000000001E-2</v>
      </c>
    </row>
    <row r="1075" spans="1:4" x14ac:dyDescent="0.3">
      <c r="A1075" t="s">
        <v>1985</v>
      </c>
      <c r="B1075" t="s">
        <v>25</v>
      </c>
      <c r="D1075" s="77">
        <f>INDEX('Unemployment Rates'!$B$2:$B$96,MATCH(B1075,'Unemployment Rates'!$A$2:$A$96,0))</f>
        <v>2.8000000000000001E-2</v>
      </c>
    </row>
    <row r="1076" spans="1:4" x14ac:dyDescent="0.3">
      <c r="A1076" t="s">
        <v>1986</v>
      </c>
      <c r="B1076" t="s">
        <v>25</v>
      </c>
      <c r="D1076" s="77">
        <f>INDEX('Unemployment Rates'!$B$2:$B$96,MATCH(B1076,'Unemployment Rates'!$A$2:$A$96,0))</f>
        <v>2.8000000000000001E-2</v>
      </c>
    </row>
    <row r="1077" spans="1:4" x14ac:dyDescent="0.3">
      <c r="A1077" t="s">
        <v>1987</v>
      </c>
      <c r="B1077" t="s">
        <v>25</v>
      </c>
      <c r="D1077" s="77">
        <f>INDEX('Unemployment Rates'!$B$2:$B$96,MATCH(B1077,'Unemployment Rates'!$A$2:$A$96,0))</f>
        <v>2.8000000000000001E-2</v>
      </c>
    </row>
    <row r="1078" spans="1:4" x14ac:dyDescent="0.3">
      <c r="A1078" t="s">
        <v>1988</v>
      </c>
      <c r="B1078" t="s">
        <v>25</v>
      </c>
      <c r="D1078" s="77">
        <f>INDEX('Unemployment Rates'!$B$2:$B$96,MATCH(B1078,'Unemployment Rates'!$A$2:$A$96,0))</f>
        <v>2.8000000000000001E-2</v>
      </c>
    </row>
    <row r="1079" spans="1:4" x14ac:dyDescent="0.3">
      <c r="A1079" t="s">
        <v>1989</v>
      </c>
      <c r="B1079" t="s">
        <v>25</v>
      </c>
      <c r="D1079" s="77">
        <f>INDEX('Unemployment Rates'!$B$2:$B$96,MATCH(B1079,'Unemployment Rates'!$A$2:$A$96,0))</f>
        <v>2.8000000000000001E-2</v>
      </c>
    </row>
    <row r="1080" spans="1:4" x14ac:dyDescent="0.3">
      <c r="A1080" t="s">
        <v>1990</v>
      </c>
      <c r="B1080" t="s">
        <v>25</v>
      </c>
      <c r="D1080" s="77">
        <f>INDEX('Unemployment Rates'!$B$2:$B$96,MATCH(B1080,'Unemployment Rates'!$A$2:$A$96,0))</f>
        <v>2.8000000000000001E-2</v>
      </c>
    </row>
    <row r="1081" spans="1:4" x14ac:dyDescent="0.3">
      <c r="A1081" t="s">
        <v>1991</v>
      </c>
      <c r="B1081" t="s">
        <v>25</v>
      </c>
      <c r="D1081" s="77">
        <f>INDEX('Unemployment Rates'!$B$2:$B$96,MATCH(B1081,'Unemployment Rates'!$A$2:$A$96,0))</f>
        <v>2.8000000000000001E-2</v>
      </c>
    </row>
    <row r="1082" spans="1:4" x14ac:dyDescent="0.3">
      <c r="A1082" t="s">
        <v>1992</v>
      </c>
      <c r="B1082" t="s">
        <v>25</v>
      </c>
      <c r="D1082" s="77">
        <f>INDEX('Unemployment Rates'!$B$2:$B$96,MATCH(B1082,'Unemployment Rates'!$A$2:$A$96,0))</f>
        <v>2.8000000000000001E-2</v>
      </c>
    </row>
    <row r="1083" spans="1:4" x14ac:dyDescent="0.3">
      <c r="A1083" t="s">
        <v>1993</v>
      </c>
      <c r="B1083" t="s">
        <v>25</v>
      </c>
      <c r="D1083" s="77">
        <f>INDEX('Unemployment Rates'!$B$2:$B$96,MATCH(B1083,'Unemployment Rates'!$A$2:$A$96,0))</f>
        <v>2.8000000000000001E-2</v>
      </c>
    </row>
    <row r="1084" spans="1:4" x14ac:dyDescent="0.3">
      <c r="A1084" t="s">
        <v>1994</v>
      </c>
      <c r="B1084" t="s">
        <v>25</v>
      </c>
      <c r="D1084" s="77">
        <f>INDEX('Unemployment Rates'!$B$2:$B$96,MATCH(B1084,'Unemployment Rates'!$A$2:$A$96,0))</f>
        <v>2.8000000000000001E-2</v>
      </c>
    </row>
    <row r="1085" spans="1:4" x14ac:dyDescent="0.3">
      <c r="A1085" t="s">
        <v>1995</v>
      </c>
      <c r="B1085" t="s">
        <v>25</v>
      </c>
      <c r="D1085" s="77">
        <f>INDEX('Unemployment Rates'!$B$2:$B$96,MATCH(B1085,'Unemployment Rates'!$A$2:$A$96,0))</f>
        <v>2.8000000000000001E-2</v>
      </c>
    </row>
    <row r="1086" spans="1:4" x14ac:dyDescent="0.3">
      <c r="A1086" t="s">
        <v>1996</v>
      </c>
      <c r="B1086" t="s">
        <v>25</v>
      </c>
      <c r="D1086" s="77">
        <f>INDEX('Unemployment Rates'!$B$2:$B$96,MATCH(B1086,'Unemployment Rates'!$A$2:$A$96,0))</f>
        <v>2.8000000000000001E-2</v>
      </c>
    </row>
    <row r="1087" spans="1:4" x14ac:dyDescent="0.3">
      <c r="A1087" t="s">
        <v>1997</v>
      </c>
      <c r="B1087" t="s">
        <v>25</v>
      </c>
      <c r="D1087" s="77">
        <f>INDEX('Unemployment Rates'!$B$2:$B$96,MATCH(B1087,'Unemployment Rates'!$A$2:$A$96,0))</f>
        <v>2.8000000000000001E-2</v>
      </c>
    </row>
    <row r="1088" spans="1:4" x14ac:dyDescent="0.3">
      <c r="A1088" t="s">
        <v>1998</v>
      </c>
      <c r="B1088" t="s">
        <v>25</v>
      </c>
      <c r="D1088" s="77">
        <f>INDEX('Unemployment Rates'!$B$2:$B$96,MATCH(B1088,'Unemployment Rates'!$A$2:$A$96,0))</f>
        <v>2.8000000000000001E-2</v>
      </c>
    </row>
    <row r="1089" spans="1:4" x14ac:dyDescent="0.3">
      <c r="A1089" t="s">
        <v>1999</v>
      </c>
      <c r="B1089" t="s">
        <v>25</v>
      </c>
      <c r="D1089" s="77">
        <f>INDEX('Unemployment Rates'!$B$2:$B$96,MATCH(B1089,'Unemployment Rates'!$A$2:$A$96,0))</f>
        <v>2.8000000000000001E-2</v>
      </c>
    </row>
    <row r="1090" spans="1:4" x14ac:dyDescent="0.3">
      <c r="A1090" t="s">
        <v>2000</v>
      </c>
      <c r="B1090" t="s">
        <v>25</v>
      </c>
      <c r="D1090" s="77">
        <f>INDEX('Unemployment Rates'!$B$2:$B$96,MATCH(B1090,'Unemployment Rates'!$A$2:$A$96,0))</f>
        <v>2.8000000000000001E-2</v>
      </c>
    </row>
    <row r="1091" spans="1:4" x14ac:dyDescent="0.3">
      <c r="A1091" t="s">
        <v>2001</v>
      </c>
      <c r="B1091" t="s">
        <v>25</v>
      </c>
      <c r="D1091" s="77">
        <f>INDEX('Unemployment Rates'!$B$2:$B$96,MATCH(B1091,'Unemployment Rates'!$A$2:$A$96,0))</f>
        <v>2.8000000000000001E-2</v>
      </c>
    </row>
    <row r="1092" spans="1:4" x14ac:dyDescent="0.3">
      <c r="A1092" t="s">
        <v>2002</v>
      </c>
      <c r="B1092" t="s">
        <v>25</v>
      </c>
      <c r="D1092" s="77">
        <f>INDEX('Unemployment Rates'!$B$2:$B$96,MATCH(B1092,'Unemployment Rates'!$A$2:$A$96,0))</f>
        <v>2.8000000000000001E-2</v>
      </c>
    </row>
    <row r="1093" spans="1:4" x14ac:dyDescent="0.3">
      <c r="A1093" t="s">
        <v>2003</v>
      </c>
      <c r="B1093" t="s">
        <v>25</v>
      </c>
      <c r="D1093" s="77">
        <f>INDEX('Unemployment Rates'!$B$2:$B$96,MATCH(B1093,'Unemployment Rates'!$A$2:$A$96,0))</f>
        <v>2.8000000000000001E-2</v>
      </c>
    </row>
    <row r="1094" spans="1:4" x14ac:dyDescent="0.3">
      <c r="A1094" t="s">
        <v>2004</v>
      </c>
      <c r="B1094" t="s">
        <v>25</v>
      </c>
      <c r="D1094" s="77">
        <f>INDEX('Unemployment Rates'!$B$2:$B$96,MATCH(B1094,'Unemployment Rates'!$A$2:$A$96,0))</f>
        <v>2.8000000000000001E-2</v>
      </c>
    </row>
    <row r="1095" spans="1:4" x14ac:dyDescent="0.3">
      <c r="A1095" t="s">
        <v>2005</v>
      </c>
      <c r="B1095" t="s">
        <v>25</v>
      </c>
      <c r="D1095" s="77">
        <f>INDEX('Unemployment Rates'!$B$2:$B$96,MATCH(B1095,'Unemployment Rates'!$A$2:$A$96,0))</f>
        <v>2.8000000000000001E-2</v>
      </c>
    </row>
    <row r="1096" spans="1:4" x14ac:dyDescent="0.3">
      <c r="A1096" t="s">
        <v>2006</v>
      </c>
      <c r="B1096" t="s">
        <v>25</v>
      </c>
      <c r="D1096" s="77">
        <f>INDEX('Unemployment Rates'!$B$2:$B$96,MATCH(B1096,'Unemployment Rates'!$A$2:$A$96,0))</f>
        <v>2.8000000000000001E-2</v>
      </c>
    </row>
    <row r="1097" spans="1:4" x14ac:dyDescent="0.3">
      <c r="A1097" t="s">
        <v>2007</v>
      </c>
      <c r="B1097" t="s">
        <v>25</v>
      </c>
      <c r="D1097" s="77">
        <f>INDEX('Unemployment Rates'!$B$2:$B$96,MATCH(B1097,'Unemployment Rates'!$A$2:$A$96,0))</f>
        <v>2.8000000000000001E-2</v>
      </c>
    </row>
    <row r="1098" spans="1:4" x14ac:dyDescent="0.3">
      <c r="A1098" t="s">
        <v>2008</v>
      </c>
      <c r="B1098" t="s">
        <v>25</v>
      </c>
      <c r="D1098" s="77">
        <f>INDEX('Unemployment Rates'!$B$2:$B$96,MATCH(B1098,'Unemployment Rates'!$A$2:$A$96,0))</f>
        <v>2.8000000000000001E-2</v>
      </c>
    </row>
    <row r="1099" spans="1:4" x14ac:dyDescent="0.3">
      <c r="A1099" t="s">
        <v>2009</v>
      </c>
      <c r="B1099" t="s">
        <v>25</v>
      </c>
      <c r="D1099" s="77">
        <f>INDEX('Unemployment Rates'!$B$2:$B$96,MATCH(B1099,'Unemployment Rates'!$A$2:$A$96,0))</f>
        <v>2.8000000000000001E-2</v>
      </c>
    </row>
    <row r="1100" spans="1:4" x14ac:dyDescent="0.3">
      <c r="A1100" t="s">
        <v>2010</v>
      </c>
      <c r="B1100" t="s">
        <v>25</v>
      </c>
      <c r="D1100" s="77">
        <f>INDEX('Unemployment Rates'!$B$2:$B$96,MATCH(B1100,'Unemployment Rates'!$A$2:$A$96,0))</f>
        <v>2.8000000000000001E-2</v>
      </c>
    </row>
    <row r="1101" spans="1:4" x14ac:dyDescent="0.3">
      <c r="A1101" t="s">
        <v>2011</v>
      </c>
      <c r="B1101" t="s">
        <v>25</v>
      </c>
      <c r="D1101" s="77">
        <f>INDEX('Unemployment Rates'!$B$2:$B$96,MATCH(B1101,'Unemployment Rates'!$A$2:$A$96,0))</f>
        <v>2.8000000000000001E-2</v>
      </c>
    </row>
    <row r="1102" spans="1:4" x14ac:dyDescent="0.3">
      <c r="A1102" t="s">
        <v>2012</v>
      </c>
      <c r="B1102" t="s">
        <v>25</v>
      </c>
      <c r="D1102" s="77">
        <f>INDEX('Unemployment Rates'!$B$2:$B$96,MATCH(B1102,'Unemployment Rates'!$A$2:$A$96,0))</f>
        <v>2.8000000000000001E-2</v>
      </c>
    </row>
    <row r="1103" spans="1:4" x14ac:dyDescent="0.3">
      <c r="A1103" t="s">
        <v>2013</v>
      </c>
      <c r="B1103" t="s">
        <v>25</v>
      </c>
      <c r="D1103" s="77">
        <f>INDEX('Unemployment Rates'!$B$2:$B$96,MATCH(B1103,'Unemployment Rates'!$A$2:$A$96,0))</f>
        <v>2.8000000000000001E-2</v>
      </c>
    </row>
    <row r="1104" spans="1:4" x14ac:dyDescent="0.3">
      <c r="A1104" t="s">
        <v>2014</v>
      </c>
      <c r="B1104" t="s">
        <v>25</v>
      </c>
      <c r="D1104" s="77">
        <f>INDEX('Unemployment Rates'!$B$2:$B$96,MATCH(B1104,'Unemployment Rates'!$A$2:$A$96,0))</f>
        <v>2.8000000000000001E-2</v>
      </c>
    </row>
    <row r="1105" spans="1:4" x14ac:dyDescent="0.3">
      <c r="A1105" t="s">
        <v>2015</v>
      </c>
      <c r="B1105" t="s">
        <v>25</v>
      </c>
      <c r="D1105" s="77">
        <f>INDEX('Unemployment Rates'!$B$2:$B$96,MATCH(B1105,'Unemployment Rates'!$A$2:$A$96,0))</f>
        <v>2.8000000000000001E-2</v>
      </c>
    </row>
    <row r="1106" spans="1:4" x14ac:dyDescent="0.3">
      <c r="A1106" t="s">
        <v>2016</v>
      </c>
      <c r="B1106" t="s">
        <v>25</v>
      </c>
      <c r="D1106" s="77">
        <f>INDEX('Unemployment Rates'!$B$2:$B$96,MATCH(B1106,'Unemployment Rates'!$A$2:$A$96,0))</f>
        <v>2.8000000000000001E-2</v>
      </c>
    </row>
    <row r="1107" spans="1:4" x14ac:dyDescent="0.3">
      <c r="A1107" t="s">
        <v>2017</v>
      </c>
      <c r="B1107" t="s">
        <v>25</v>
      </c>
      <c r="D1107" s="77">
        <f>INDEX('Unemployment Rates'!$B$2:$B$96,MATCH(B1107,'Unemployment Rates'!$A$2:$A$96,0))</f>
        <v>2.8000000000000001E-2</v>
      </c>
    </row>
    <row r="1108" spans="1:4" x14ac:dyDescent="0.3">
      <c r="A1108" t="s">
        <v>2018</v>
      </c>
      <c r="B1108" t="s">
        <v>25</v>
      </c>
      <c r="D1108" s="77">
        <f>INDEX('Unemployment Rates'!$B$2:$B$96,MATCH(B1108,'Unemployment Rates'!$A$2:$A$96,0))</f>
        <v>2.8000000000000001E-2</v>
      </c>
    </row>
    <row r="1109" spans="1:4" x14ac:dyDescent="0.3">
      <c r="A1109" t="s">
        <v>2019</v>
      </c>
      <c r="B1109" t="s">
        <v>25</v>
      </c>
      <c r="D1109" s="77">
        <f>INDEX('Unemployment Rates'!$B$2:$B$96,MATCH(B1109,'Unemployment Rates'!$A$2:$A$96,0))</f>
        <v>2.8000000000000001E-2</v>
      </c>
    </row>
    <row r="1110" spans="1:4" x14ac:dyDescent="0.3">
      <c r="A1110" t="s">
        <v>2020</v>
      </c>
      <c r="B1110" t="s">
        <v>25</v>
      </c>
      <c r="D1110" s="77">
        <f>INDEX('Unemployment Rates'!$B$2:$B$96,MATCH(B1110,'Unemployment Rates'!$A$2:$A$96,0))</f>
        <v>2.8000000000000001E-2</v>
      </c>
    </row>
    <row r="1111" spans="1:4" x14ac:dyDescent="0.3">
      <c r="A1111" t="s">
        <v>2021</v>
      </c>
      <c r="B1111" t="s">
        <v>25</v>
      </c>
      <c r="D1111" s="77">
        <f>INDEX('Unemployment Rates'!$B$2:$B$96,MATCH(B1111,'Unemployment Rates'!$A$2:$A$96,0))</f>
        <v>2.8000000000000001E-2</v>
      </c>
    </row>
    <row r="1112" spans="1:4" x14ac:dyDescent="0.3">
      <c r="A1112" t="s">
        <v>2022</v>
      </c>
      <c r="B1112" t="s">
        <v>25</v>
      </c>
      <c r="D1112" s="77">
        <f>INDEX('Unemployment Rates'!$B$2:$B$96,MATCH(B1112,'Unemployment Rates'!$A$2:$A$96,0))</f>
        <v>2.8000000000000001E-2</v>
      </c>
    </row>
    <row r="1113" spans="1:4" x14ac:dyDescent="0.3">
      <c r="A1113" t="s">
        <v>2023</v>
      </c>
      <c r="B1113" t="s">
        <v>25</v>
      </c>
      <c r="D1113" s="77">
        <f>INDEX('Unemployment Rates'!$B$2:$B$96,MATCH(B1113,'Unemployment Rates'!$A$2:$A$96,0))</f>
        <v>2.8000000000000001E-2</v>
      </c>
    </row>
    <row r="1114" spans="1:4" x14ac:dyDescent="0.3">
      <c r="A1114" t="s">
        <v>2024</v>
      </c>
      <c r="B1114" t="s">
        <v>25</v>
      </c>
      <c r="D1114" s="77">
        <f>INDEX('Unemployment Rates'!$B$2:$B$96,MATCH(B1114,'Unemployment Rates'!$A$2:$A$96,0))</f>
        <v>2.8000000000000001E-2</v>
      </c>
    </row>
    <row r="1115" spans="1:4" x14ac:dyDescent="0.3">
      <c r="A1115" t="s">
        <v>2025</v>
      </c>
      <c r="B1115" t="s">
        <v>25</v>
      </c>
      <c r="D1115" s="77">
        <f>INDEX('Unemployment Rates'!$B$2:$B$96,MATCH(B1115,'Unemployment Rates'!$A$2:$A$96,0))</f>
        <v>2.8000000000000001E-2</v>
      </c>
    </row>
    <row r="1116" spans="1:4" x14ac:dyDescent="0.3">
      <c r="A1116" t="s">
        <v>2026</v>
      </c>
      <c r="B1116" t="s">
        <v>25</v>
      </c>
      <c r="D1116" s="77">
        <f>INDEX('Unemployment Rates'!$B$2:$B$96,MATCH(B1116,'Unemployment Rates'!$A$2:$A$96,0))</f>
        <v>2.8000000000000001E-2</v>
      </c>
    </row>
    <row r="1117" spans="1:4" x14ac:dyDescent="0.3">
      <c r="A1117" t="s">
        <v>2027</v>
      </c>
      <c r="B1117" t="s">
        <v>25</v>
      </c>
      <c r="D1117" s="77">
        <f>INDEX('Unemployment Rates'!$B$2:$B$96,MATCH(B1117,'Unemployment Rates'!$A$2:$A$96,0))</f>
        <v>2.8000000000000001E-2</v>
      </c>
    </row>
    <row r="1118" spans="1:4" x14ac:dyDescent="0.3">
      <c r="A1118" t="s">
        <v>2028</v>
      </c>
      <c r="B1118" t="s">
        <v>25</v>
      </c>
      <c r="D1118" s="77">
        <f>INDEX('Unemployment Rates'!$B$2:$B$96,MATCH(B1118,'Unemployment Rates'!$A$2:$A$96,0))</f>
        <v>2.8000000000000001E-2</v>
      </c>
    </row>
    <row r="1119" spans="1:4" x14ac:dyDescent="0.3">
      <c r="A1119" t="s">
        <v>2029</v>
      </c>
      <c r="B1119" t="s">
        <v>25</v>
      </c>
      <c r="D1119" s="77">
        <f>INDEX('Unemployment Rates'!$B$2:$B$96,MATCH(B1119,'Unemployment Rates'!$A$2:$A$96,0))</f>
        <v>2.8000000000000001E-2</v>
      </c>
    </row>
    <row r="1120" spans="1:4" x14ac:dyDescent="0.3">
      <c r="A1120" t="s">
        <v>2030</v>
      </c>
      <c r="B1120" t="s">
        <v>25</v>
      </c>
      <c r="D1120" s="77">
        <f>INDEX('Unemployment Rates'!$B$2:$B$96,MATCH(B1120,'Unemployment Rates'!$A$2:$A$96,0))</f>
        <v>2.8000000000000001E-2</v>
      </c>
    </row>
    <row r="1121" spans="1:4" x14ac:dyDescent="0.3">
      <c r="A1121" t="s">
        <v>2031</v>
      </c>
      <c r="B1121" t="s">
        <v>25</v>
      </c>
      <c r="D1121" s="77">
        <f>INDEX('Unemployment Rates'!$B$2:$B$96,MATCH(B1121,'Unemployment Rates'!$A$2:$A$96,0))</f>
        <v>2.8000000000000001E-2</v>
      </c>
    </row>
    <row r="1122" spans="1:4" x14ac:dyDescent="0.3">
      <c r="A1122" t="s">
        <v>2032</v>
      </c>
      <c r="B1122" t="s">
        <v>25</v>
      </c>
      <c r="D1122" s="77">
        <f>INDEX('Unemployment Rates'!$B$2:$B$96,MATCH(B1122,'Unemployment Rates'!$A$2:$A$96,0))</f>
        <v>2.8000000000000001E-2</v>
      </c>
    </row>
    <row r="1123" spans="1:4" x14ac:dyDescent="0.3">
      <c r="A1123" t="s">
        <v>2033</v>
      </c>
      <c r="B1123" t="s">
        <v>25</v>
      </c>
      <c r="D1123" s="77">
        <f>INDEX('Unemployment Rates'!$B$2:$B$96,MATCH(B1123,'Unemployment Rates'!$A$2:$A$96,0))</f>
        <v>2.8000000000000001E-2</v>
      </c>
    </row>
    <row r="1124" spans="1:4" x14ac:dyDescent="0.3">
      <c r="A1124" t="s">
        <v>2034</v>
      </c>
      <c r="B1124" t="s">
        <v>25</v>
      </c>
      <c r="D1124" s="77">
        <f>INDEX('Unemployment Rates'!$B$2:$B$96,MATCH(B1124,'Unemployment Rates'!$A$2:$A$96,0))</f>
        <v>2.8000000000000001E-2</v>
      </c>
    </row>
    <row r="1125" spans="1:4" x14ac:dyDescent="0.3">
      <c r="A1125" t="s">
        <v>2035</v>
      </c>
      <c r="B1125" t="s">
        <v>25</v>
      </c>
      <c r="D1125" s="77">
        <f>INDEX('Unemployment Rates'!$B$2:$B$96,MATCH(B1125,'Unemployment Rates'!$A$2:$A$96,0))</f>
        <v>2.8000000000000001E-2</v>
      </c>
    </row>
    <row r="1126" spans="1:4" x14ac:dyDescent="0.3">
      <c r="A1126" t="s">
        <v>2036</v>
      </c>
      <c r="B1126" t="s">
        <v>25</v>
      </c>
      <c r="D1126" s="77">
        <f>INDEX('Unemployment Rates'!$B$2:$B$96,MATCH(B1126,'Unemployment Rates'!$A$2:$A$96,0))</f>
        <v>2.8000000000000001E-2</v>
      </c>
    </row>
    <row r="1127" spans="1:4" x14ac:dyDescent="0.3">
      <c r="A1127" t="s">
        <v>2037</v>
      </c>
      <c r="B1127" t="s">
        <v>25</v>
      </c>
      <c r="D1127" s="77">
        <f>INDEX('Unemployment Rates'!$B$2:$B$96,MATCH(B1127,'Unemployment Rates'!$A$2:$A$96,0))</f>
        <v>2.8000000000000001E-2</v>
      </c>
    </row>
    <row r="1128" spans="1:4" x14ac:dyDescent="0.3">
      <c r="A1128" t="s">
        <v>2038</v>
      </c>
      <c r="B1128" t="s">
        <v>25</v>
      </c>
      <c r="D1128" s="77">
        <f>INDEX('Unemployment Rates'!$B$2:$B$96,MATCH(B1128,'Unemployment Rates'!$A$2:$A$96,0))</f>
        <v>2.8000000000000001E-2</v>
      </c>
    </row>
    <row r="1129" spans="1:4" x14ac:dyDescent="0.3">
      <c r="A1129" t="s">
        <v>2039</v>
      </c>
      <c r="B1129" t="s">
        <v>25</v>
      </c>
      <c r="D1129" s="77">
        <f>INDEX('Unemployment Rates'!$B$2:$B$96,MATCH(B1129,'Unemployment Rates'!$A$2:$A$96,0))</f>
        <v>2.8000000000000001E-2</v>
      </c>
    </row>
    <row r="1130" spans="1:4" x14ac:dyDescent="0.3">
      <c r="A1130" t="s">
        <v>2040</v>
      </c>
      <c r="B1130" t="s">
        <v>25</v>
      </c>
      <c r="D1130" s="77">
        <f>INDEX('Unemployment Rates'!$B$2:$B$96,MATCH(B1130,'Unemployment Rates'!$A$2:$A$96,0))</f>
        <v>2.8000000000000001E-2</v>
      </c>
    </row>
    <row r="1131" spans="1:4" x14ac:dyDescent="0.3">
      <c r="A1131" t="s">
        <v>2041</v>
      </c>
      <c r="B1131" t="s">
        <v>25</v>
      </c>
      <c r="D1131" s="77">
        <f>INDEX('Unemployment Rates'!$B$2:$B$96,MATCH(B1131,'Unemployment Rates'!$A$2:$A$96,0))</f>
        <v>2.8000000000000001E-2</v>
      </c>
    </row>
    <row r="1132" spans="1:4" x14ac:dyDescent="0.3">
      <c r="A1132" t="s">
        <v>2042</v>
      </c>
      <c r="B1132" t="s">
        <v>25</v>
      </c>
      <c r="D1132" s="77">
        <f>INDEX('Unemployment Rates'!$B$2:$B$96,MATCH(B1132,'Unemployment Rates'!$A$2:$A$96,0))</f>
        <v>2.8000000000000001E-2</v>
      </c>
    </row>
    <row r="1133" spans="1:4" x14ac:dyDescent="0.3">
      <c r="A1133" t="s">
        <v>2043</v>
      </c>
      <c r="B1133" t="s">
        <v>25</v>
      </c>
      <c r="D1133" s="77">
        <f>INDEX('Unemployment Rates'!$B$2:$B$96,MATCH(B1133,'Unemployment Rates'!$A$2:$A$96,0))</f>
        <v>2.8000000000000001E-2</v>
      </c>
    </row>
    <row r="1134" spans="1:4" x14ac:dyDescent="0.3">
      <c r="A1134" t="s">
        <v>2044</v>
      </c>
      <c r="B1134" t="s">
        <v>25</v>
      </c>
      <c r="D1134" s="77">
        <f>INDEX('Unemployment Rates'!$B$2:$B$96,MATCH(B1134,'Unemployment Rates'!$A$2:$A$96,0))</f>
        <v>2.8000000000000001E-2</v>
      </c>
    </row>
    <row r="1135" spans="1:4" x14ac:dyDescent="0.3">
      <c r="A1135" t="s">
        <v>2045</v>
      </c>
      <c r="B1135" t="s">
        <v>25</v>
      </c>
      <c r="D1135" s="77">
        <f>INDEX('Unemployment Rates'!$B$2:$B$96,MATCH(B1135,'Unemployment Rates'!$A$2:$A$96,0))</f>
        <v>2.8000000000000001E-2</v>
      </c>
    </row>
    <row r="1136" spans="1:4" x14ac:dyDescent="0.3">
      <c r="A1136" t="s">
        <v>2046</v>
      </c>
      <c r="B1136" t="s">
        <v>25</v>
      </c>
      <c r="D1136" s="77">
        <f>INDEX('Unemployment Rates'!$B$2:$B$96,MATCH(B1136,'Unemployment Rates'!$A$2:$A$96,0))</f>
        <v>2.8000000000000001E-2</v>
      </c>
    </row>
    <row r="1137" spans="1:4" x14ac:dyDescent="0.3">
      <c r="A1137" t="s">
        <v>2047</v>
      </c>
      <c r="B1137" t="s">
        <v>25</v>
      </c>
      <c r="D1137" s="77">
        <f>INDEX('Unemployment Rates'!$B$2:$B$96,MATCH(B1137,'Unemployment Rates'!$A$2:$A$96,0))</f>
        <v>2.8000000000000001E-2</v>
      </c>
    </row>
    <row r="1138" spans="1:4" x14ac:dyDescent="0.3">
      <c r="A1138" t="s">
        <v>2048</v>
      </c>
      <c r="B1138" t="s">
        <v>25</v>
      </c>
      <c r="D1138" s="77">
        <f>INDEX('Unemployment Rates'!$B$2:$B$96,MATCH(B1138,'Unemployment Rates'!$A$2:$A$96,0))</f>
        <v>2.8000000000000001E-2</v>
      </c>
    </row>
    <row r="1139" spans="1:4" x14ac:dyDescent="0.3">
      <c r="A1139" t="s">
        <v>2049</v>
      </c>
      <c r="B1139" t="s">
        <v>25</v>
      </c>
      <c r="D1139" s="77">
        <f>INDEX('Unemployment Rates'!$B$2:$B$96,MATCH(B1139,'Unemployment Rates'!$A$2:$A$96,0))</f>
        <v>2.8000000000000001E-2</v>
      </c>
    </row>
    <row r="1140" spans="1:4" x14ac:dyDescent="0.3">
      <c r="A1140" t="s">
        <v>2050</v>
      </c>
      <c r="B1140" t="s">
        <v>25</v>
      </c>
      <c r="D1140" s="77">
        <f>INDEX('Unemployment Rates'!$B$2:$B$96,MATCH(B1140,'Unemployment Rates'!$A$2:$A$96,0))</f>
        <v>2.8000000000000001E-2</v>
      </c>
    </row>
    <row r="1141" spans="1:4" x14ac:dyDescent="0.3">
      <c r="A1141" t="s">
        <v>2051</v>
      </c>
      <c r="B1141" t="s">
        <v>25</v>
      </c>
      <c r="D1141" s="77">
        <f>INDEX('Unemployment Rates'!$B$2:$B$96,MATCH(B1141,'Unemployment Rates'!$A$2:$A$96,0))</f>
        <v>2.8000000000000001E-2</v>
      </c>
    </row>
    <row r="1142" spans="1:4" x14ac:dyDescent="0.3">
      <c r="A1142" t="s">
        <v>2052</v>
      </c>
      <c r="B1142" t="s">
        <v>25</v>
      </c>
      <c r="D1142" s="77">
        <f>INDEX('Unemployment Rates'!$B$2:$B$96,MATCH(B1142,'Unemployment Rates'!$A$2:$A$96,0))</f>
        <v>2.8000000000000001E-2</v>
      </c>
    </row>
    <row r="1143" spans="1:4" x14ac:dyDescent="0.3">
      <c r="A1143" t="s">
        <v>2053</v>
      </c>
      <c r="B1143" t="s">
        <v>25</v>
      </c>
      <c r="D1143" s="77">
        <f>INDEX('Unemployment Rates'!$B$2:$B$96,MATCH(B1143,'Unemployment Rates'!$A$2:$A$96,0))</f>
        <v>2.8000000000000001E-2</v>
      </c>
    </row>
    <row r="1144" spans="1:4" x14ac:dyDescent="0.3">
      <c r="A1144" t="s">
        <v>2054</v>
      </c>
      <c r="B1144" t="s">
        <v>25</v>
      </c>
      <c r="D1144" s="77">
        <f>INDEX('Unemployment Rates'!$B$2:$B$96,MATCH(B1144,'Unemployment Rates'!$A$2:$A$96,0))</f>
        <v>2.8000000000000001E-2</v>
      </c>
    </row>
    <row r="1145" spans="1:4" x14ac:dyDescent="0.3">
      <c r="A1145" t="s">
        <v>2055</v>
      </c>
      <c r="B1145" t="s">
        <v>25</v>
      </c>
      <c r="D1145" s="77">
        <f>INDEX('Unemployment Rates'!$B$2:$B$96,MATCH(B1145,'Unemployment Rates'!$A$2:$A$96,0))</f>
        <v>2.8000000000000001E-2</v>
      </c>
    </row>
    <row r="1146" spans="1:4" x14ac:dyDescent="0.3">
      <c r="A1146" t="s">
        <v>2056</v>
      </c>
      <c r="B1146" t="s">
        <v>25</v>
      </c>
      <c r="D1146" s="77">
        <f>INDEX('Unemployment Rates'!$B$2:$B$96,MATCH(B1146,'Unemployment Rates'!$A$2:$A$96,0))</f>
        <v>2.8000000000000001E-2</v>
      </c>
    </row>
    <row r="1147" spans="1:4" x14ac:dyDescent="0.3">
      <c r="A1147" t="s">
        <v>2057</v>
      </c>
      <c r="B1147" t="s">
        <v>25</v>
      </c>
      <c r="D1147" s="77">
        <f>INDEX('Unemployment Rates'!$B$2:$B$96,MATCH(B1147,'Unemployment Rates'!$A$2:$A$96,0))</f>
        <v>2.8000000000000001E-2</v>
      </c>
    </row>
    <row r="1148" spans="1:4" x14ac:dyDescent="0.3">
      <c r="A1148" t="s">
        <v>2058</v>
      </c>
      <c r="B1148" t="s">
        <v>25</v>
      </c>
      <c r="D1148" s="77">
        <f>INDEX('Unemployment Rates'!$B$2:$B$96,MATCH(B1148,'Unemployment Rates'!$A$2:$A$96,0))</f>
        <v>2.8000000000000001E-2</v>
      </c>
    </row>
    <row r="1149" spans="1:4" x14ac:dyDescent="0.3">
      <c r="A1149" t="s">
        <v>2059</v>
      </c>
      <c r="B1149" t="s">
        <v>25</v>
      </c>
      <c r="D1149" s="77">
        <f>INDEX('Unemployment Rates'!$B$2:$B$96,MATCH(B1149,'Unemployment Rates'!$A$2:$A$96,0))</f>
        <v>2.8000000000000001E-2</v>
      </c>
    </row>
    <row r="1150" spans="1:4" x14ac:dyDescent="0.3">
      <c r="A1150" t="s">
        <v>2060</v>
      </c>
      <c r="B1150" t="s">
        <v>25</v>
      </c>
      <c r="D1150" s="77">
        <f>INDEX('Unemployment Rates'!$B$2:$B$96,MATCH(B1150,'Unemployment Rates'!$A$2:$A$96,0))</f>
        <v>2.8000000000000001E-2</v>
      </c>
    </row>
    <row r="1151" spans="1:4" x14ac:dyDescent="0.3">
      <c r="A1151" t="s">
        <v>2061</v>
      </c>
      <c r="B1151" t="s">
        <v>25</v>
      </c>
      <c r="D1151" s="77">
        <f>INDEX('Unemployment Rates'!$B$2:$B$96,MATCH(B1151,'Unemployment Rates'!$A$2:$A$96,0))</f>
        <v>2.8000000000000001E-2</v>
      </c>
    </row>
    <row r="1152" spans="1:4" x14ac:dyDescent="0.3">
      <c r="A1152" t="s">
        <v>2062</v>
      </c>
      <c r="B1152" t="s">
        <v>25</v>
      </c>
      <c r="D1152" s="77">
        <f>INDEX('Unemployment Rates'!$B$2:$B$96,MATCH(B1152,'Unemployment Rates'!$A$2:$A$96,0))</f>
        <v>2.8000000000000001E-2</v>
      </c>
    </row>
    <row r="1153" spans="1:4" x14ac:dyDescent="0.3">
      <c r="A1153" t="s">
        <v>2063</v>
      </c>
      <c r="B1153" t="s">
        <v>25</v>
      </c>
      <c r="D1153" s="77">
        <f>INDEX('Unemployment Rates'!$B$2:$B$96,MATCH(B1153,'Unemployment Rates'!$A$2:$A$96,0))</f>
        <v>2.8000000000000001E-2</v>
      </c>
    </row>
    <row r="1154" spans="1:4" x14ac:dyDescent="0.3">
      <c r="A1154" t="s">
        <v>2064</v>
      </c>
      <c r="B1154" t="s">
        <v>25</v>
      </c>
      <c r="D1154" s="77">
        <f>INDEX('Unemployment Rates'!$B$2:$B$96,MATCH(B1154,'Unemployment Rates'!$A$2:$A$96,0))</f>
        <v>2.8000000000000001E-2</v>
      </c>
    </row>
    <row r="1155" spans="1:4" x14ac:dyDescent="0.3">
      <c r="A1155" t="s">
        <v>2065</v>
      </c>
      <c r="B1155" t="s">
        <v>25</v>
      </c>
      <c r="D1155" s="77">
        <f>INDEX('Unemployment Rates'!$B$2:$B$96,MATCH(B1155,'Unemployment Rates'!$A$2:$A$96,0))</f>
        <v>2.8000000000000001E-2</v>
      </c>
    </row>
    <row r="1156" spans="1:4" x14ac:dyDescent="0.3">
      <c r="A1156" t="s">
        <v>2066</v>
      </c>
      <c r="B1156" t="s">
        <v>25</v>
      </c>
      <c r="D1156" s="77">
        <f>INDEX('Unemployment Rates'!$B$2:$B$96,MATCH(B1156,'Unemployment Rates'!$A$2:$A$96,0))</f>
        <v>2.8000000000000001E-2</v>
      </c>
    </row>
    <row r="1157" spans="1:4" x14ac:dyDescent="0.3">
      <c r="A1157" t="s">
        <v>2067</v>
      </c>
      <c r="B1157" t="s">
        <v>25</v>
      </c>
      <c r="D1157" s="77">
        <f>INDEX('Unemployment Rates'!$B$2:$B$96,MATCH(B1157,'Unemployment Rates'!$A$2:$A$96,0))</f>
        <v>2.8000000000000001E-2</v>
      </c>
    </row>
    <row r="1158" spans="1:4" x14ac:dyDescent="0.3">
      <c r="A1158" t="s">
        <v>2068</v>
      </c>
      <c r="B1158" t="s">
        <v>25</v>
      </c>
      <c r="D1158" s="77">
        <f>INDEX('Unemployment Rates'!$B$2:$B$96,MATCH(B1158,'Unemployment Rates'!$A$2:$A$96,0))</f>
        <v>2.8000000000000001E-2</v>
      </c>
    </row>
    <row r="1159" spans="1:4" x14ac:dyDescent="0.3">
      <c r="A1159" t="s">
        <v>2069</v>
      </c>
      <c r="B1159" t="s">
        <v>25</v>
      </c>
      <c r="D1159" s="77">
        <f>INDEX('Unemployment Rates'!$B$2:$B$96,MATCH(B1159,'Unemployment Rates'!$A$2:$A$96,0))</f>
        <v>2.8000000000000001E-2</v>
      </c>
    </row>
    <row r="1160" spans="1:4" x14ac:dyDescent="0.3">
      <c r="A1160" t="s">
        <v>2070</v>
      </c>
      <c r="B1160" t="s">
        <v>25</v>
      </c>
      <c r="D1160" s="77">
        <f>INDEX('Unemployment Rates'!$B$2:$B$96,MATCH(B1160,'Unemployment Rates'!$A$2:$A$96,0))</f>
        <v>2.8000000000000001E-2</v>
      </c>
    </row>
    <row r="1161" spans="1:4" x14ac:dyDescent="0.3">
      <c r="A1161" t="s">
        <v>2071</v>
      </c>
      <c r="B1161" t="s">
        <v>25</v>
      </c>
      <c r="D1161" s="77">
        <f>INDEX('Unemployment Rates'!$B$2:$B$96,MATCH(B1161,'Unemployment Rates'!$A$2:$A$96,0))</f>
        <v>2.8000000000000001E-2</v>
      </c>
    </row>
    <row r="1162" spans="1:4" x14ac:dyDescent="0.3">
      <c r="A1162" t="s">
        <v>2072</v>
      </c>
      <c r="B1162" t="s">
        <v>25</v>
      </c>
      <c r="D1162" s="77">
        <f>INDEX('Unemployment Rates'!$B$2:$B$96,MATCH(B1162,'Unemployment Rates'!$A$2:$A$96,0))</f>
        <v>2.8000000000000001E-2</v>
      </c>
    </row>
    <row r="1163" spans="1:4" x14ac:dyDescent="0.3">
      <c r="A1163" t="s">
        <v>2073</v>
      </c>
      <c r="B1163" t="s">
        <v>25</v>
      </c>
      <c r="D1163" s="77">
        <f>INDEX('Unemployment Rates'!$B$2:$B$96,MATCH(B1163,'Unemployment Rates'!$A$2:$A$96,0))</f>
        <v>2.8000000000000001E-2</v>
      </c>
    </row>
    <row r="1164" spans="1:4" x14ac:dyDescent="0.3">
      <c r="A1164" t="s">
        <v>2074</v>
      </c>
      <c r="B1164" t="s">
        <v>25</v>
      </c>
      <c r="D1164" s="77">
        <f>INDEX('Unemployment Rates'!$B$2:$B$96,MATCH(B1164,'Unemployment Rates'!$A$2:$A$96,0))</f>
        <v>2.8000000000000001E-2</v>
      </c>
    </row>
    <row r="1165" spans="1:4" x14ac:dyDescent="0.3">
      <c r="A1165" t="s">
        <v>2075</v>
      </c>
      <c r="B1165" t="s">
        <v>25</v>
      </c>
      <c r="D1165" s="77">
        <f>INDEX('Unemployment Rates'!$B$2:$B$96,MATCH(B1165,'Unemployment Rates'!$A$2:$A$96,0))</f>
        <v>2.8000000000000001E-2</v>
      </c>
    </row>
    <row r="1166" spans="1:4" x14ac:dyDescent="0.3">
      <c r="A1166" t="s">
        <v>2076</v>
      </c>
      <c r="B1166" t="s">
        <v>25</v>
      </c>
      <c r="D1166" s="77">
        <f>INDEX('Unemployment Rates'!$B$2:$B$96,MATCH(B1166,'Unemployment Rates'!$A$2:$A$96,0))</f>
        <v>2.8000000000000001E-2</v>
      </c>
    </row>
    <row r="1167" spans="1:4" x14ac:dyDescent="0.3">
      <c r="A1167" t="s">
        <v>2077</v>
      </c>
      <c r="B1167" t="s">
        <v>25</v>
      </c>
      <c r="D1167" s="77">
        <f>INDEX('Unemployment Rates'!$B$2:$B$96,MATCH(B1167,'Unemployment Rates'!$A$2:$A$96,0))</f>
        <v>2.8000000000000001E-2</v>
      </c>
    </row>
    <row r="1168" spans="1:4" x14ac:dyDescent="0.3">
      <c r="A1168" t="s">
        <v>2078</v>
      </c>
      <c r="B1168" t="s">
        <v>25</v>
      </c>
      <c r="D1168" s="77">
        <f>INDEX('Unemployment Rates'!$B$2:$B$96,MATCH(B1168,'Unemployment Rates'!$A$2:$A$96,0))</f>
        <v>2.8000000000000001E-2</v>
      </c>
    </row>
    <row r="1169" spans="1:4" x14ac:dyDescent="0.3">
      <c r="A1169" t="s">
        <v>2079</v>
      </c>
      <c r="B1169" t="s">
        <v>25</v>
      </c>
      <c r="D1169" s="77">
        <f>INDEX('Unemployment Rates'!$B$2:$B$96,MATCH(B1169,'Unemployment Rates'!$A$2:$A$96,0))</f>
        <v>2.8000000000000001E-2</v>
      </c>
    </row>
    <row r="1170" spans="1:4" x14ac:dyDescent="0.3">
      <c r="A1170" t="s">
        <v>2080</v>
      </c>
      <c r="B1170" t="s">
        <v>25</v>
      </c>
      <c r="D1170" s="77">
        <f>INDEX('Unemployment Rates'!$B$2:$B$96,MATCH(B1170,'Unemployment Rates'!$A$2:$A$96,0))</f>
        <v>2.8000000000000001E-2</v>
      </c>
    </row>
    <row r="1171" spans="1:4" x14ac:dyDescent="0.3">
      <c r="A1171" t="s">
        <v>2081</v>
      </c>
      <c r="B1171" t="s">
        <v>25</v>
      </c>
      <c r="D1171" s="77">
        <f>INDEX('Unemployment Rates'!$B$2:$B$96,MATCH(B1171,'Unemployment Rates'!$A$2:$A$96,0))</f>
        <v>2.8000000000000001E-2</v>
      </c>
    </row>
    <row r="1172" spans="1:4" x14ac:dyDescent="0.3">
      <c r="A1172" t="s">
        <v>2082</v>
      </c>
      <c r="B1172" t="s">
        <v>25</v>
      </c>
      <c r="D1172" s="77">
        <f>INDEX('Unemployment Rates'!$B$2:$B$96,MATCH(B1172,'Unemployment Rates'!$A$2:$A$96,0))</f>
        <v>2.8000000000000001E-2</v>
      </c>
    </row>
    <row r="1173" spans="1:4" x14ac:dyDescent="0.3">
      <c r="A1173" t="s">
        <v>2083</v>
      </c>
      <c r="B1173" t="s">
        <v>25</v>
      </c>
      <c r="D1173" s="77">
        <f>INDEX('Unemployment Rates'!$B$2:$B$96,MATCH(B1173,'Unemployment Rates'!$A$2:$A$96,0))</f>
        <v>2.8000000000000001E-2</v>
      </c>
    </row>
    <row r="1174" spans="1:4" x14ac:dyDescent="0.3">
      <c r="A1174" t="s">
        <v>2084</v>
      </c>
      <c r="B1174" t="s">
        <v>25</v>
      </c>
      <c r="D1174" s="77">
        <f>INDEX('Unemployment Rates'!$B$2:$B$96,MATCH(B1174,'Unemployment Rates'!$A$2:$A$96,0))</f>
        <v>2.8000000000000001E-2</v>
      </c>
    </row>
    <row r="1175" spans="1:4" x14ac:dyDescent="0.3">
      <c r="A1175" t="s">
        <v>2085</v>
      </c>
      <c r="B1175" t="s">
        <v>25</v>
      </c>
      <c r="D1175" s="77">
        <f>INDEX('Unemployment Rates'!$B$2:$B$96,MATCH(B1175,'Unemployment Rates'!$A$2:$A$96,0))</f>
        <v>2.8000000000000001E-2</v>
      </c>
    </row>
    <row r="1176" spans="1:4" x14ac:dyDescent="0.3">
      <c r="A1176" t="s">
        <v>2086</v>
      </c>
      <c r="B1176" t="s">
        <v>25</v>
      </c>
      <c r="D1176" s="77">
        <f>INDEX('Unemployment Rates'!$B$2:$B$96,MATCH(B1176,'Unemployment Rates'!$A$2:$A$96,0))</f>
        <v>2.8000000000000001E-2</v>
      </c>
    </row>
    <row r="1177" spans="1:4" x14ac:dyDescent="0.3">
      <c r="A1177" t="s">
        <v>2087</v>
      </c>
      <c r="B1177" t="s">
        <v>25</v>
      </c>
      <c r="D1177" s="77">
        <f>INDEX('Unemployment Rates'!$B$2:$B$96,MATCH(B1177,'Unemployment Rates'!$A$2:$A$96,0))</f>
        <v>2.8000000000000001E-2</v>
      </c>
    </row>
    <row r="1178" spans="1:4" x14ac:dyDescent="0.3">
      <c r="A1178" t="s">
        <v>2088</v>
      </c>
      <c r="B1178" t="s">
        <v>25</v>
      </c>
      <c r="D1178" s="77">
        <f>INDEX('Unemployment Rates'!$B$2:$B$96,MATCH(B1178,'Unemployment Rates'!$A$2:$A$96,0))</f>
        <v>2.8000000000000001E-2</v>
      </c>
    </row>
    <row r="1179" spans="1:4" x14ac:dyDescent="0.3">
      <c r="A1179" t="s">
        <v>2089</v>
      </c>
      <c r="B1179" t="s">
        <v>25</v>
      </c>
      <c r="D1179" s="77">
        <f>INDEX('Unemployment Rates'!$B$2:$B$96,MATCH(B1179,'Unemployment Rates'!$A$2:$A$96,0))</f>
        <v>2.8000000000000001E-2</v>
      </c>
    </row>
    <row r="1180" spans="1:4" x14ac:dyDescent="0.3">
      <c r="A1180" t="s">
        <v>2090</v>
      </c>
      <c r="B1180" t="s">
        <v>25</v>
      </c>
      <c r="D1180" s="77">
        <f>INDEX('Unemployment Rates'!$B$2:$B$96,MATCH(B1180,'Unemployment Rates'!$A$2:$A$96,0))</f>
        <v>2.8000000000000001E-2</v>
      </c>
    </row>
    <row r="1181" spans="1:4" x14ac:dyDescent="0.3">
      <c r="A1181" t="s">
        <v>2091</v>
      </c>
      <c r="B1181" t="s">
        <v>25</v>
      </c>
      <c r="D1181" s="77">
        <f>INDEX('Unemployment Rates'!$B$2:$B$96,MATCH(B1181,'Unemployment Rates'!$A$2:$A$96,0))</f>
        <v>2.8000000000000001E-2</v>
      </c>
    </row>
    <row r="1182" spans="1:4" x14ac:dyDescent="0.3">
      <c r="A1182" t="s">
        <v>2092</v>
      </c>
      <c r="B1182" t="s">
        <v>25</v>
      </c>
      <c r="D1182" s="77">
        <f>INDEX('Unemployment Rates'!$B$2:$B$96,MATCH(B1182,'Unemployment Rates'!$A$2:$A$96,0))</f>
        <v>2.8000000000000001E-2</v>
      </c>
    </row>
    <row r="1183" spans="1:4" x14ac:dyDescent="0.3">
      <c r="A1183" t="s">
        <v>2093</v>
      </c>
      <c r="B1183" t="s">
        <v>25</v>
      </c>
      <c r="D1183" s="77">
        <f>INDEX('Unemployment Rates'!$B$2:$B$96,MATCH(B1183,'Unemployment Rates'!$A$2:$A$96,0))</f>
        <v>2.8000000000000001E-2</v>
      </c>
    </row>
    <row r="1184" spans="1:4" x14ac:dyDescent="0.3">
      <c r="A1184" t="s">
        <v>2094</v>
      </c>
      <c r="B1184" t="s">
        <v>25</v>
      </c>
      <c r="D1184" s="77">
        <f>INDEX('Unemployment Rates'!$B$2:$B$96,MATCH(B1184,'Unemployment Rates'!$A$2:$A$96,0))</f>
        <v>2.8000000000000001E-2</v>
      </c>
    </row>
    <row r="1185" spans="1:4" x14ac:dyDescent="0.3">
      <c r="A1185" t="s">
        <v>2095</v>
      </c>
      <c r="B1185" t="s">
        <v>25</v>
      </c>
      <c r="D1185" s="77">
        <f>INDEX('Unemployment Rates'!$B$2:$B$96,MATCH(B1185,'Unemployment Rates'!$A$2:$A$96,0))</f>
        <v>2.8000000000000001E-2</v>
      </c>
    </row>
    <row r="1186" spans="1:4" x14ac:dyDescent="0.3">
      <c r="A1186" t="s">
        <v>2096</v>
      </c>
      <c r="B1186" t="s">
        <v>25</v>
      </c>
      <c r="D1186" s="77">
        <f>INDEX('Unemployment Rates'!$B$2:$B$96,MATCH(B1186,'Unemployment Rates'!$A$2:$A$96,0))</f>
        <v>2.8000000000000001E-2</v>
      </c>
    </row>
    <row r="1187" spans="1:4" x14ac:dyDescent="0.3">
      <c r="A1187" t="s">
        <v>2097</v>
      </c>
      <c r="B1187" t="s">
        <v>25</v>
      </c>
      <c r="D1187" s="77">
        <f>INDEX('Unemployment Rates'!$B$2:$B$96,MATCH(B1187,'Unemployment Rates'!$A$2:$A$96,0))</f>
        <v>2.8000000000000001E-2</v>
      </c>
    </row>
    <row r="1188" spans="1:4" x14ac:dyDescent="0.3">
      <c r="A1188" t="s">
        <v>2098</v>
      </c>
      <c r="B1188" t="s">
        <v>25</v>
      </c>
      <c r="D1188" s="77">
        <f>INDEX('Unemployment Rates'!$B$2:$B$96,MATCH(B1188,'Unemployment Rates'!$A$2:$A$96,0))</f>
        <v>2.8000000000000001E-2</v>
      </c>
    </row>
    <row r="1189" spans="1:4" x14ac:dyDescent="0.3">
      <c r="A1189" t="s">
        <v>2099</v>
      </c>
      <c r="B1189" t="s">
        <v>25</v>
      </c>
      <c r="D1189" s="77">
        <f>INDEX('Unemployment Rates'!$B$2:$B$96,MATCH(B1189,'Unemployment Rates'!$A$2:$A$96,0))</f>
        <v>2.8000000000000001E-2</v>
      </c>
    </row>
    <row r="1190" spans="1:4" x14ac:dyDescent="0.3">
      <c r="A1190" t="s">
        <v>2100</v>
      </c>
      <c r="B1190" t="s">
        <v>25</v>
      </c>
      <c r="D1190" s="77">
        <f>INDEX('Unemployment Rates'!$B$2:$B$96,MATCH(B1190,'Unemployment Rates'!$A$2:$A$96,0))</f>
        <v>2.8000000000000001E-2</v>
      </c>
    </row>
    <row r="1191" spans="1:4" x14ac:dyDescent="0.3">
      <c r="A1191" t="s">
        <v>2101</v>
      </c>
      <c r="B1191" t="s">
        <v>25</v>
      </c>
      <c r="D1191" s="77">
        <f>INDEX('Unemployment Rates'!$B$2:$B$96,MATCH(B1191,'Unemployment Rates'!$A$2:$A$96,0))</f>
        <v>2.8000000000000001E-2</v>
      </c>
    </row>
    <row r="1192" spans="1:4" x14ac:dyDescent="0.3">
      <c r="A1192" t="s">
        <v>2102</v>
      </c>
      <c r="B1192" t="s">
        <v>25</v>
      </c>
      <c r="D1192" s="77">
        <f>INDEX('Unemployment Rates'!$B$2:$B$96,MATCH(B1192,'Unemployment Rates'!$A$2:$A$96,0))</f>
        <v>2.8000000000000001E-2</v>
      </c>
    </row>
    <row r="1193" spans="1:4" x14ac:dyDescent="0.3">
      <c r="A1193" t="s">
        <v>2103</v>
      </c>
      <c r="B1193" t="s">
        <v>25</v>
      </c>
      <c r="D1193" s="77">
        <f>INDEX('Unemployment Rates'!$B$2:$B$96,MATCH(B1193,'Unemployment Rates'!$A$2:$A$96,0))</f>
        <v>2.8000000000000001E-2</v>
      </c>
    </row>
    <row r="1194" spans="1:4" x14ac:dyDescent="0.3">
      <c r="A1194" t="s">
        <v>2104</v>
      </c>
      <c r="B1194" t="s">
        <v>25</v>
      </c>
      <c r="D1194" s="77">
        <f>INDEX('Unemployment Rates'!$B$2:$B$96,MATCH(B1194,'Unemployment Rates'!$A$2:$A$96,0))</f>
        <v>2.8000000000000001E-2</v>
      </c>
    </row>
    <row r="1195" spans="1:4" x14ac:dyDescent="0.3">
      <c r="A1195" t="s">
        <v>2105</v>
      </c>
      <c r="B1195" t="s">
        <v>25</v>
      </c>
      <c r="D1195" s="77">
        <f>INDEX('Unemployment Rates'!$B$2:$B$96,MATCH(B1195,'Unemployment Rates'!$A$2:$A$96,0))</f>
        <v>2.8000000000000001E-2</v>
      </c>
    </row>
    <row r="1196" spans="1:4" x14ac:dyDescent="0.3">
      <c r="A1196" t="s">
        <v>2106</v>
      </c>
      <c r="B1196" t="s">
        <v>25</v>
      </c>
      <c r="D1196" s="77">
        <f>INDEX('Unemployment Rates'!$B$2:$B$96,MATCH(B1196,'Unemployment Rates'!$A$2:$A$96,0))</f>
        <v>2.8000000000000001E-2</v>
      </c>
    </row>
    <row r="1197" spans="1:4" x14ac:dyDescent="0.3">
      <c r="A1197" t="s">
        <v>2107</v>
      </c>
      <c r="B1197" t="s">
        <v>25</v>
      </c>
      <c r="D1197" s="77">
        <f>INDEX('Unemployment Rates'!$B$2:$B$96,MATCH(B1197,'Unemployment Rates'!$A$2:$A$96,0))</f>
        <v>2.8000000000000001E-2</v>
      </c>
    </row>
    <row r="1198" spans="1:4" x14ac:dyDescent="0.3">
      <c r="A1198" t="s">
        <v>2108</v>
      </c>
      <c r="B1198" t="s">
        <v>25</v>
      </c>
      <c r="D1198" s="77">
        <f>INDEX('Unemployment Rates'!$B$2:$B$96,MATCH(B1198,'Unemployment Rates'!$A$2:$A$96,0))</f>
        <v>2.8000000000000001E-2</v>
      </c>
    </row>
    <row r="1199" spans="1:4" x14ac:dyDescent="0.3">
      <c r="A1199" t="s">
        <v>2109</v>
      </c>
      <c r="B1199" t="s">
        <v>25</v>
      </c>
      <c r="D1199" s="77">
        <f>INDEX('Unemployment Rates'!$B$2:$B$96,MATCH(B1199,'Unemployment Rates'!$A$2:$A$96,0))</f>
        <v>2.8000000000000001E-2</v>
      </c>
    </row>
    <row r="1200" spans="1:4" x14ac:dyDescent="0.3">
      <c r="A1200" t="s">
        <v>2110</v>
      </c>
      <c r="B1200" t="s">
        <v>25</v>
      </c>
      <c r="D1200" s="77">
        <f>INDEX('Unemployment Rates'!$B$2:$B$96,MATCH(B1200,'Unemployment Rates'!$A$2:$A$96,0))</f>
        <v>2.8000000000000001E-2</v>
      </c>
    </row>
    <row r="1201" spans="1:4" x14ac:dyDescent="0.3">
      <c r="A1201" t="s">
        <v>2111</v>
      </c>
      <c r="B1201" t="s">
        <v>25</v>
      </c>
      <c r="D1201" s="77">
        <f>INDEX('Unemployment Rates'!$B$2:$B$96,MATCH(B1201,'Unemployment Rates'!$A$2:$A$96,0))</f>
        <v>2.8000000000000001E-2</v>
      </c>
    </row>
    <row r="1202" spans="1:4" x14ac:dyDescent="0.3">
      <c r="A1202" t="s">
        <v>2112</v>
      </c>
      <c r="B1202" t="s">
        <v>25</v>
      </c>
      <c r="D1202" s="77">
        <f>INDEX('Unemployment Rates'!$B$2:$B$96,MATCH(B1202,'Unemployment Rates'!$A$2:$A$96,0))</f>
        <v>2.8000000000000001E-2</v>
      </c>
    </row>
    <row r="1203" spans="1:4" x14ac:dyDescent="0.3">
      <c r="A1203" t="s">
        <v>2113</v>
      </c>
      <c r="B1203" t="s">
        <v>25</v>
      </c>
      <c r="D1203" s="77">
        <f>INDEX('Unemployment Rates'!$B$2:$B$96,MATCH(B1203,'Unemployment Rates'!$A$2:$A$96,0))</f>
        <v>2.8000000000000001E-2</v>
      </c>
    </row>
    <row r="1204" spans="1:4" x14ac:dyDescent="0.3">
      <c r="A1204" t="s">
        <v>2114</v>
      </c>
      <c r="B1204" t="s">
        <v>25</v>
      </c>
      <c r="D1204" s="77">
        <f>INDEX('Unemployment Rates'!$B$2:$B$96,MATCH(B1204,'Unemployment Rates'!$A$2:$A$96,0))</f>
        <v>2.8000000000000001E-2</v>
      </c>
    </row>
    <row r="1205" spans="1:4" x14ac:dyDescent="0.3">
      <c r="A1205" t="s">
        <v>2115</v>
      </c>
      <c r="B1205" t="s">
        <v>25</v>
      </c>
      <c r="D1205" s="77">
        <f>INDEX('Unemployment Rates'!$B$2:$B$96,MATCH(B1205,'Unemployment Rates'!$A$2:$A$96,0))</f>
        <v>2.8000000000000001E-2</v>
      </c>
    </row>
    <row r="1206" spans="1:4" x14ac:dyDescent="0.3">
      <c r="A1206" t="s">
        <v>2116</v>
      </c>
      <c r="B1206" t="s">
        <v>25</v>
      </c>
      <c r="D1206" s="77">
        <f>INDEX('Unemployment Rates'!$B$2:$B$96,MATCH(B1206,'Unemployment Rates'!$A$2:$A$96,0))</f>
        <v>2.8000000000000001E-2</v>
      </c>
    </row>
    <row r="1207" spans="1:4" x14ac:dyDescent="0.3">
      <c r="A1207" t="s">
        <v>2117</v>
      </c>
      <c r="B1207" t="s">
        <v>25</v>
      </c>
      <c r="D1207" s="77">
        <f>INDEX('Unemployment Rates'!$B$2:$B$96,MATCH(B1207,'Unemployment Rates'!$A$2:$A$96,0))</f>
        <v>2.8000000000000001E-2</v>
      </c>
    </row>
    <row r="1208" spans="1:4" x14ac:dyDescent="0.3">
      <c r="A1208" t="s">
        <v>2118</v>
      </c>
      <c r="B1208" t="s">
        <v>25</v>
      </c>
      <c r="D1208" s="77">
        <f>INDEX('Unemployment Rates'!$B$2:$B$96,MATCH(B1208,'Unemployment Rates'!$A$2:$A$96,0))</f>
        <v>2.8000000000000001E-2</v>
      </c>
    </row>
    <row r="1209" spans="1:4" x14ac:dyDescent="0.3">
      <c r="A1209" t="s">
        <v>2119</v>
      </c>
      <c r="B1209" t="s">
        <v>25</v>
      </c>
      <c r="D1209" s="77">
        <f>INDEX('Unemployment Rates'!$B$2:$B$96,MATCH(B1209,'Unemployment Rates'!$A$2:$A$96,0))</f>
        <v>2.8000000000000001E-2</v>
      </c>
    </row>
    <row r="1210" spans="1:4" x14ac:dyDescent="0.3">
      <c r="A1210" t="s">
        <v>2120</v>
      </c>
      <c r="B1210" t="s">
        <v>25</v>
      </c>
      <c r="D1210" s="77">
        <f>INDEX('Unemployment Rates'!$B$2:$B$96,MATCH(B1210,'Unemployment Rates'!$A$2:$A$96,0))</f>
        <v>2.8000000000000001E-2</v>
      </c>
    </row>
    <row r="1211" spans="1:4" x14ac:dyDescent="0.3">
      <c r="A1211" t="s">
        <v>2121</v>
      </c>
      <c r="B1211" t="s">
        <v>25</v>
      </c>
      <c r="D1211" s="77">
        <f>INDEX('Unemployment Rates'!$B$2:$B$96,MATCH(B1211,'Unemployment Rates'!$A$2:$A$96,0))</f>
        <v>2.8000000000000001E-2</v>
      </c>
    </row>
    <row r="1212" spans="1:4" x14ac:dyDescent="0.3">
      <c r="A1212" t="s">
        <v>2122</v>
      </c>
      <c r="B1212" t="s">
        <v>25</v>
      </c>
      <c r="D1212" s="77">
        <f>INDEX('Unemployment Rates'!$B$2:$B$96,MATCH(B1212,'Unemployment Rates'!$A$2:$A$96,0))</f>
        <v>2.8000000000000001E-2</v>
      </c>
    </row>
    <row r="1213" spans="1:4" x14ac:dyDescent="0.3">
      <c r="A1213" t="s">
        <v>2123</v>
      </c>
      <c r="B1213" t="s">
        <v>25</v>
      </c>
      <c r="D1213" s="77">
        <f>INDEX('Unemployment Rates'!$B$2:$B$96,MATCH(B1213,'Unemployment Rates'!$A$2:$A$96,0))</f>
        <v>2.8000000000000001E-2</v>
      </c>
    </row>
    <row r="1214" spans="1:4" x14ac:dyDescent="0.3">
      <c r="A1214" t="s">
        <v>2124</v>
      </c>
      <c r="B1214" t="s">
        <v>25</v>
      </c>
      <c r="D1214" s="77">
        <f>INDEX('Unemployment Rates'!$B$2:$B$96,MATCH(B1214,'Unemployment Rates'!$A$2:$A$96,0))</f>
        <v>2.8000000000000001E-2</v>
      </c>
    </row>
    <row r="1215" spans="1:4" x14ac:dyDescent="0.3">
      <c r="A1215" t="s">
        <v>2125</v>
      </c>
      <c r="B1215" t="s">
        <v>25</v>
      </c>
      <c r="D1215" s="77">
        <f>INDEX('Unemployment Rates'!$B$2:$B$96,MATCH(B1215,'Unemployment Rates'!$A$2:$A$96,0))</f>
        <v>2.8000000000000001E-2</v>
      </c>
    </row>
    <row r="1216" spans="1:4" x14ac:dyDescent="0.3">
      <c r="A1216" t="s">
        <v>2126</v>
      </c>
      <c r="B1216" t="s">
        <v>25</v>
      </c>
      <c r="D1216" s="77">
        <f>INDEX('Unemployment Rates'!$B$2:$B$96,MATCH(B1216,'Unemployment Rates'!$A$2:$A$96,0))</f>
        <v>2.8000000000000001E-2</v>
      </c>
    </row>
    <row r="1217" spans="1:4" x14ac:dyDescent="0.3">
      <c r="A1217" t="s">
        <v>2127</v>
      </c>
      <c r="B1217" t="s">
        <v>25</v>
      </c>
      <c r="D1217" s="77">
        <f>INDEX('Unemployment Rates'!$B$2:$B$96,MATCH(B1217,'Unemployment Rates'!$A$2:$A$96,0))</f>
        <v>2.8000000000000001E-2</v>
      </c>
    </row>
    <row r="1218" spans="1:4" x14ac:dyDescent="0.3">
      <c r="A1218" t="s">
        <v>2128</v>
      </c>
      <c r="B1218" t="s">
        <v>25</v>
      </c>
      <c r="D1218" s="77">
        <f>INDEX('Unemployment Rates'!$B$2:$B$96,MATCH(B1218,'Unemployment Rates'!$A$2:$A$96,0))</f>
        <v>2.8000000000000001E-2</v>
      </c>
    </row>
    <row r="1219" spans="1:4" x14ac:dyDescent="0.3">
      <c r="A1219" t="s">
        <v>2129</v>
      </c>
      <c r="B1219" t="s">
        <v>25</v>
      </c>
      <c r="D1219" s="77">
        <f>INDEX('Unemployment Rates'!$B$2:$B$96,MATCH(B1219,'Unemployment Rates'!$A$2:$A$96,0))</f>
        <v>2.8000000000000001E-2</v>
      </c>
    </row>
    <row r="1220" spans="1:4" x14ac:dyDescent="0.3">
      <c r="A1220" t="s">
        <v>2130</v>
      </c>
      <c r="B1220" t="s">
        <v>25</v>
      </c>
      <c r="D1220" s="77">
        <f>INDEX('Unemployment Rates'!$B$2:$B$96,MATCH(B1220,'Unemployment Rates'!$A$2:$A$96,0))</f>
        <v>2.8000000000000001E-2</v>
      </c>
    </row>
    <row r="1221" spans="1:4" x14ac:dyDescent="0.3">
      <c r="A1221" t="s">
        <v>2131</v>
      </c>
      <c r="B1221" t="s">
        <v>25</v>
      </c>
      <c r="D1221" s="77">
        <f>INDEX('Unemployment Rates'!$B$2:$B$96,MATCH(B1221,'Unemployment Rates'!$A$2:$A$96,0))</f>
        <v>2.8000000000000001E-2</v>
      </c>
    </row>
    <row r="1222" spans="1:4" x14ac:dyDescent="0.3">
      <c r="A1222" t="s">
        <v>2132</v>
      </c>
      <c r="B1222" t="s">
        <v>25</v>
      </c>
      <c r="D1222" s="77">
        <f>INDEX('Unemployment Rates'!$B$2:$B$96,MATCH(B1222,'Unemployment Rates'!$A$2:$A$96,0))</f>
        <v>2.8000000000000001E-2</v>
      </c>
    </row>
    <row r="1223" spans="1:4" x14ac:dyDescent="0.3">
      <c r="A1223" t="s">
        <v>2133</v>
      </c>
      <c r="B1223" t="s">
        <v>25</v>
      </c>
      <c r="D1223" s="77">
        <f>INDEX('Unemployment Rates'!$B$2:$B$96,MATCH(B1223,'Unemployment Rates'!$A$2:$A$96,0))</f>
        <v>2.8000000000000001E-2</v>
      </c>
    </row>
    <row r="1224" spans="1:4" x14ac:dyDescent="0.3">
      <c r="A1224" t="s">
        <v>2134</v>
      </c>
      <c r="B1224" t="s">
        <v>25</v>
      </c>
      <c r="D1224" s="77">
        <f>INDEX('Unemployment Rates'!$B$2:$B$96,MATCH(B1224,'Unemployment Rates'!$A$2:$A$96,0))</f>
        <v>2.8000000000000001E-2</v>
      </c>
    </row>
    <row r="1225" spans="1:4" x14ac:dyDescent="0.3">
      <c r="A1225" t="s">
        <v>2135</v>
      </c>
      <c r="B1225" t="s">
        <v>25</v>
      </c>
      <c r="D1225" s="77">
        <f>INDEX('Unemployment Rates'!$B$2:$B$96,MATCH(B1225,'Unemployment Rates'!$A$2:$A$96,0))</f>
        <v>2.8000000000000001E-2</v>
      </c>
    </row>
    <row r="1226" spans="1:4" x14ac:dyDescent="0.3">
      <c r="A1226" t="s">
        <v>2136</v>
      </c>
      <c r="B1226" t="s">
        <v>25</v>
      </c>
      <c r="D1226" s="77">
        <f>INDEX('Unemployment Rates'!$B$2:$B$96,MATCH(B1226,'Unemployment Rates'!$A$2:$A$96,0))</f>
        <v>2.8000000000000001E-2</v>
      </c>
    </row>
    <row r="1227" spans="1:4" x14ac:dyDescent="0.3">
      <c r="A1227" t="s">
        <v>2137</v>
      </c>
      <c r="B1227" t="s">
        <v>25</v>
      </c>
      <c r="D1227" s="77">
        <f>INDEX('Unemployment Rates'!$B$2:$B$96,MATCH(B1227,'Unemployment Rates'!$A$2:$A$96,0))</f>
        <v>2.8000000000000001E-2</v>
      </c>
    </row>
    <row r="1228" spans="1:4" x14ac:dyDescent="0.3">
      <c r="A1228" t="s">
        <v>2138</v>
      </c>
      <c r="B1228" t="s">
        <v>25</v>
      </c>
      <c r="D1228" s="77">
        <f>INDEX('Unemployment Rates'!$B$2:$B$96,MATCH(B1228,'Unemployment Rates'!$A$2:$A$96,0))</f>
        <v>2.8000000000000001E-2</v>
      </c>
    </row>
    <row r="1229" spans="1:4" x14ac:dyDescent="0.3">
      <c r="A1229" t="s">
        <v>2139</v>
      </c>
      <c r="B1229" t="s">
        <v>25</v>
      </c>
      <c r="D1229" s="77">
        <f>INDEX('Unemployment Rates'!$B$2:$B$96,MATCH(B1229,'Unemployment Rates'!$A$2:$A$96,0))</f>
        <v>2.8000000000000001E-2</v>
      </c>
    </row>
    <row r="1230" spans="1:4" x14ac:dyDescent="0.3">
      <c r="A1230" t="s">
        <v>2140</v>
      </c>
      <c r="B1230" t="s">
        <v>25</v>
      </c>
      <c r="D1230" s="77">
        <f>INDEX('Unemployment Rates'!$B$2:$B$96,MATCH(B1230,'Unemployment Rates'!$A$2:$A$96,0))</f>
        <v>2.8000000000000001E-2</v>
      </c>
    </row>
    <row r="1231" spans="1:4" x14ac:dyDescent="0.3">
      <c r="A1231" t="s">
        <v>2141</v>
      </c>
      <c r="B1231" t="s">
        <v>25</v>
      </c>
      <c r="D1231" s="77">
        <f>INDEX('Unemployment Rates'!$B$2:$B$96,MATCH(B1231,'Unemployment Rates'!$A$2:$A$96,0))</f>
        <v>2.8000000000000001E-2</v>
      </c>
    </row>
    <row r="1232" spans="1:4" x14ac:dyDescent="0.3">
      <c r="A1232" t="s">
        <v>2142</v>
      </c>
      <c r="B1232" t="s">
        <v>25</v>
      </c>
      <c r="D1232" s="77">
        <f>INDEX('Unemployment Rates'!$B$2:$B$96,MATCH(B1232,'Unemployment Rates'!$A$2:$A$96,0))</f>
        <v>2.8000000000000001E-2</v>
      </c>
    </row>
    <row r="1233" spans="1:4" x14ac:dyDescent="0.3">
      <c r="A1233" t="s">
        <v>2143</v>
      </c>
      <c r="B1233" t="s">
        <v>25</v>
      </c>
      <c r="D1233" s="77">
        <f>INDEX('Unemployment Rates'!$B$2:$B$96,MATCH(B1233,'Unemployment Rates'!$A$2:$A$96,0))</f>
        <v>2.8000000000000001E-2</v>
      </c>
    </row>
    <row r="1234" spans="1:4" x14ac:dyDescent="0.3">
      <c r="A1234" t="s">
        <v>2144</v>
      </c>
      <c r="B1234" t="s">
        <v>25</v>
      </c>
      <c r="D1234" s="77">
        <f>INDEX('Unemployment Rates'!$B$2:$B$96,MATCH(B1234,'Unemployment Rates'!$A$2:$A$96,0))</f>
        <v>2.8000000000000001E-2</v>
      </c>
    </row>
    <row r="1235" spans="1:4" x14ac:dyDescent="0.3">
      <c r="A1235" t="s">
        <v>2145</v>
      </c>
      <c r="B1235" t="s">
        <v>25</v>
      </c>
      <c r="D1235" s="77">
        <f>INDEX('Unemployment Rates'!$B$2:$B$96,MATCH(B1235,'Unemployment Rates'!$A$2:$A$96,0))</f>
        <v>2.8000000000000001E-2</v>
      </c>
    </row>
    <row r="1236" spans="1:4" x14ac:dyDescent="0.3">
      <c r="A1236" t="s">
        <v>2146</v>
      </c>
      <c r="B1236" t="s">
        <v>25</v>
      </c>
      <c r="D1236" s="77">
        <f>INDEX('Unemployment Rates'!$B$2:$B$96,MATCH(B1236,'Unemployment Rates'!$A$2:$A$96,0))</f>
        <v>2.8000000000000001E-2</v>
      </c>
    </row>
    <row r="1237" spans="1:4" x14ac:dyDescent="0.3">
      <c r="A1237" t="s">
        <v>2147</v>
      </c>
      <c r="B1237" t="s">
        <v>25</v>
      </c>
      <c r="D1237" s="77">
        <f>INDEX('Unemployment Rates'!$B$2:$B$96,MATCH(B1237,'Unemployment Rates'!$A$2:$A$96,0))</f>
        <v>2.8000000000000001E-2</v>
      </c>
    </row>
    <row r="1238" spans="1:4" x14ac:dyDescent="0.3">
      <c r="A1238" t="s">
        <v>2148</v>
      </c>
      <c r="B1238" t="s">
        <v>25</v>
      </c>
      <c r="D1238" s="77">
        <f>INDEX('Unemployment Rates'!$B$2:$B$96,MATCH(B1238,'Unemployment Rates'!$A$2:$A$96,0))</f>
        <v>2.8000000000000001E-2</v>
      </c>
    </row>
    <row r="1239" spans="1:4" x14ac:dyDescent="0.3">
      <c r="A1239" t="s">
        <v>2149</v>
      </c>
      <c r="B1239" t="s">
        <v>25</v>
      </c>
      <c r="D1239" s="77">
        <f>INDEX('Unemployment Rates'!$B$2:$B$96,MATCH(B1239,'Unemployment Rates'!$A$2:$A$96,0))</f>
        <v>2.8000000000000001E-2</v>
      </c>
    </row>
    <row r="1240" spans="1:4" x14ac:dyDescent="0.3">
      <c r="A1240" t="s">
        <v>2150</v>
      </c>
      <c r="B1240" t="s">
        <v>25</v>
      </c>
      <c r="D1240" s="77">
        <f>INDEX('Unemployment Rates'!$B$2:$B$96,MATCH(B1240,'Unemployment Rates'!$A$2:$A$96,0))</f>
        <v>2.8000000000000001E-2</v>
      </c>
    </row>
    <row r="1241" spans="1:4" x14ac:dyDescent="0.3">
      <c r="A1241" t="s">
        <v>2151</v>
      </c>
      <c r="B1241" t="s">
        <v>25</v>
      </c>
      <c r="D1241" s="77">
        <f>INDEX('Unemployment Rates'!$B$2:$B$96,MATCH(B1241,'Unemployment Rates'!$A$2:$A$96,0))</f>
        <v>2.8000000000000001E-2</v>
      </c>
    </row>
    <row r="1242" spans="1:4" x14ac:dyDescent="0.3">
      <c r="A1242" t="s">
        <v>2152</v>
      </c>
      <c r="B1242" t="s">
        <v>25</v>
      </c>
      <c r="D1242" s="77">
        <f>INDEX('Unemployment Rates'!$B$2:$B$96,MATCH(B1242,'Unemployment Rates'!$A$2:$A$96,0))</f>
        <v>2.8000000000000001E-2</v>
      </c>
    </row>
    <row r="1243" spans="1:4" x14ac:dyDescent="0.3">
      <c r="A1243" t="s">
        <v>2153</v>
      </c>
      <c r="B1243" t="s">
        <v>25</v>
      </c>
      <c r="D1243" s="77">
        <f>INDEX('Unemployment Rates'!$B$2:$B$96,MATCH(B1243,'Unemployment Rates'!$A$2:$A$96,0))</f>
        <v>2.8000000000000001E-2</v>
      </c>
    </row>
    <row r="1244" spans="1:4" x14ac:dyDescent="0.3">
      <c r="A1244" t="s">
        <v>2154</v>
      </c>
      <c r="B1244" t="s">
        <v>25</v>
      </c>
      <c r="D1244" s="77">
        <f>INDEX('Unemployment Rates'!$B$2:$B$96,MATCH(B1244,'Unemployment Rates'!$A$2:$A$96,0))</f>
        <v>2.8000000000000001E-2</v>
      </c>
    </row>
    <row r="1245" spans="1:4" x14ac:dyDescent="0.3">
      <c r="A1245" t="s">
        <v>2155</v>
      </c>
      <c r="B1245" t="s">
        <v>25</v>
      </c>
      <c r="D1245" s="77">
        <f>INDEX('Unemployment Rates'!$B$2:$B$96,MATCH(B1245,'Unemployment Rates'!$A$2:$A$96,0))</f>
        <v>2.8000000000000001E-2</v>
      </c>
    </row>
    <row r="1246" spans="1:4" x14ac:dyDescent="0.3">
      <c r="A1246" t="s">
        <v>2156</v>
      </c>
      <c r="B1246" t="s">
        <v>25</v>
      </c>
      <c r="D1246" s="77">
        <f>INDEX('Unemployment Rates'!$B$2:$B$96,MATCH(B1246,'Unemployment Rates'!$A$2:$A$96,0))</f>
        <v>2.8000000000000001E-2</v>
      </c>
    </row>
    <row r="1247" spans="1:4" x14ac:dyDescent="0.3">
      <c r="A1247" t="s">
        <v>2157</v>
      </c>
      <c r="B1247" t="s">
        <v>25</v>
      </c>
      <c r="D1247" s="77">
        <f>INDEX('Unemployment Rates'!$B$2:$B$96,MATCH(B1247,'Unemployment Rates'!$A$2:$A$96,0))</f>
        <v>2.8000000000000001E-2</v>
      </c>
    </row>
    <row r="1248" spans="1:4" x14ac:dyDescent="0.3">
      <c r="A1248" t="s">
        <v>2158</v>
      </c>
      <c r="B1248" t="s">
        <v>25</v>
      </c>
      <c r="D1248" s="77">
        <f>INDEX('Unemployment Rates'!$B$2:$B$96,MATCH(B1248,'Unemployment Rates'!$A$2:$A$96,0))</f>
        <v>2.8000000000000001E-2</v>
      </c>
    </row>
    <row r="1249" spans="1:4" x14ac:dyDescent="0.3">
      <c r="A1249" t="s">
        <v>2159</v>
      </c>
      <c r="B1249" t="s">
        <v>25</v>
      </c>
      <c r="D1249" s="77">
        <f>INDEX('Unemployment Rates'!$B$2:$B$96,MATCH(B1249,'Unemployment Rates'!$A$2:$A$96,0))</f>
        <v>2.8000000000000001E-2</v>
      </c>
    </row>
    <row r="1250" spans="1:4" x14ac:dyDescent="0.3">
      <c r="A1250" t="s">
        <v>2160</v>
      </c>
      <c r="B1250" t="s">
        <v>25</v>
      </c>
      <c r="D1250" s="77">
        <f>INDEX('Unemployment Rates'!$B$2:$B$96,MATCH(B1250,'Unemployment Rates'!$A$2:$A$96,0))</f>
        <v>2.8000000000000001E-2</v>
      </c>
    </row>
    <row r="1251" spans="1:4" x14ac:dyDescent="0.3">
      <c r="A1251" t="s">
        <v>2161</v>
      </c>
      <c r="B1251" t="s">
        <v>25</v>
      </c>
      <c r="D1251" s="77">
        <f>INDEX('Unemployment Rates'!$B$2:$B$96,MATCH(B1251,'Unemployment Rates'!$A$2:$A$96,0))</f>
        <v>2.8000000000000001E-2</v>
      </c>
    </row>
    <row r="1252" spans="1:4" x14ac:dyDescent="0.3">
      <c r="A1252" t="s">
        <v>2162</v>
      </c>
      <c r="B1252" t="s">
        <v>25</v>
      </c>
      <c r="D1252" s="77">
        <f>INDEX('Unemployment Rates'!$B$2:$B$96,MATCH(B1252,'Unemployment Rates'!$A$2:$A$96,0))</f>
        <v>2.8000000000000001E-2</v>
      </c>
    </row>
    <row r="1253" spans="1:4" x14ac:dyDescent="0.3">
      <c r="A1253" t="s">
        <v>2163</v>
      </c>
      <c r="B1253" t="s">
        <v>25</v>
      </c>
      <c r="D1253" s="77">
        <f>INDEX('Unemployment Rates'!$B$2:$B$96,MATCH(B1253,'Unemployment Rates'!$A$2:$A$96,0))</f>
        <v>2.8000000000000001E-2</v>
      </c>
    </row>
    <row r="1254" spans="1:4" x14ac:dyDescent="0.3">
      <c r="A1254" t="s">
        <v>2164</v>
      </c>
      <c r="B1254" t="s">
        <v>25</v>
      </c>
      <c r="D1254" s="77">
        <f>INDEX('Unemployment Rates'!$B$2:$B$96,MATCH(B1254,'Unemployment Rates'!$A$2:$A$96,0))</f>
        <v>2.8000000000000001E-2</v>
      </c>
    </row>
    <row r="1255" spans="1:4" x14ac:dyDescent="0.3">
      <c r="A1255" t="s">
        <v>2165</v>
      </c>
      <c r="B1255" t="s">
        <v>25</v>
      </c>
      <c r="D1255" s="77">
        <f>INDEX('Unemployment Rates'!$B$2:$B$96,MATCH(B1255,'Unemployment Rates'!$A$2:$A$96,0))</f>
        <v>2.8000000000000001E-2</v>
      </c>
    </row>
    <row r="1256" spans="1:4" x14ac:dyDescent="0.3">
      <c r="A1256" t="s">
        <v>2166</v>
      </c>
      <c r="B1256" t="s">
        <v>25</v>
      </c>
      <c r="D1256" s="77">
        <f>INDEX('Unemployment Rates'!$B$2:$B$96,MATCH(B1256,'Unemployment Rates'!$A$2:$A$96,0))</f>
        <v>2.8000000000000001E-2</v>
      </c>
    </row>
    <row r="1257" spans="1:4" x14ac:dyDescent="0.3">
      <c r="A1257" t="s">
        <v>2167</v>
      </c>
      <c r="B1257" t="s">
        <v>25</v>
      </c>
      <c r="D1257" s="77">
        <f>INDEX('Unemployment Rates'!$B$2:$B$96,MATCH(B1257,'Unemployment Rates'!$A$2:$A$96,0))</f>
        <v>2.8000000000000001E-2</v>
      </c>
    </row>
    <row r="1258" spans="1:4" x14ac:dyDescent="0.3">
      <c r="A1258" t="s">
        <v>2168</v>
      </c>
      <c r="B1258" t="s">
        <v>25</v>
      </c>
      <c r="D1258" s="77">
        <f>INDEX('Unemployment Rates'!$B$2:$B$96,MATCH(B1258,'Unemployment Rates'!$A$2:$A$96,0))</f>
        <v>2.8000000000000001E-2</v>
      </c>
    </row>
    <row r="1259" spans="1:4" x14ac:dyDescent="0.3">
      <c r="A1259" t="s">
        <v>2169</v>
      </c>
      <c r="B1259" t="s">
        <v>25</v>
      </c>
      <c r="D1259" s="77">
        <f>INDEX('Unemployment Rates'!$B$2:$B$96,MATCH(B1259,'Unemployment Rates'!$A$2:$A$96,0))</f>
        <v>2.8000000000000001E-2</v>
      </c>
    </row>
    <row r="1260" spans="1:4" x14ac:dyDescent="0.3">
      <c r="A1260" t="s">
        <v>2170</v>
      </c>
      <c r="B1260" t="s">
        <v>25</v>
      </c>
      <c r="D1260" s="77">
        <f>INDEX('Unemployment Rates'!$B$2:$B$96,MATCH(B1260,'Unemployment Rates'!$A$2:$A$96,0))</f>
        <v>2.8000000000000001E-2</v>
      </c>
    </row>
    <row r="1261" spans="1:4" x14ac:dyDescent="0.3">
      <c r="A1261" t="s">
        <v>2171</v>
      </c>
      <c r="B1261" t="s">
        <v>25</v>
      </c>
      <c r="D1261" s="77">
        <f>INDEX('Unemployment Rates'!$B$2:$B$96,MATCH(B1261,'Unemployment Rates'!$A$2:$A$96,0))</f>
        <v>2.8000000000000001E-2</v>
      </c>
    </row>
    <row r="1262" spans="1:4" x14ac:dyDescent="0.3">
      <c r="A1262" t="s">
        <v>2172</v>
      </c>
      <c r="B1262" t="s">
        <v>25</v>
      </c>
      <c r="D1262" s="77">
        <f>INDEX('Unemployment Rates'!$B$2:$B$96,MATCH(B1262,'Unemployment Rates'!$A$2:$A$96,0))</f>
        <v>2.8000000000000001E-2</v>
      </c>
    </row>
    <row r="1263" spans="1:4" x14ac:dyDescent="0.3">
      <c r="A1263" t="s">
        <v>2173</v>
      </c>
      <c r="B1263" t="s">
        <v>25</v>
      </c>
      <c r="D1263" s="77">
        <f>INDEX('Unemployment Rates'!$B$2:$B$96,MATCH(B1263,'Unemployment Rates'!$A$2:$A$96,0))</f>
        <v>2.8000000000000001E-2</v>
      </c>
    </row>
    <row r="1264" spans="1:4" x14ac:dyDescent="0.3">
      <c r="A1264" t="s">
        <v>2174</v>
      </c>
      <c r="B1264" t="s">
        <v>25</v>
      </c>
      <c r="D1264" s="77">
        <f>INDEX('Unemployment Rates'!$B$2:$B$96,MATCH(B1264,'Unemployment Rates'!$A$2:$A$96,0))</f>
        <v>2.8000000000000001E-2</v>
      </c>
    </row>
    <row r="1265" spans="1:4" x14ac:dyDescent="0.3">
      <c r="A1265" t="s">
        <v>2175</v>
      </c>
      <c r="B1265" t="s">
        <v>25</v>
      </c>
      <c r="D1265" s="77">
        <f>INDEX('Unemployment Rates'!$B$2:$B$96,MATCH(B1265,'Unemployment Rates'!$A$2:$A$96,0))</f>
        <v>2.8000000000000001E-2</v>
      </c>
    </row>
    <row r="1266" spans="1:4" x14ac:dyDescent="0.3">
      <c r="A1266" t="s">
        <v>2176</v>
      </c>
      <c r="B1266" t="s">
        <v>25</v>
      </c>
      <c r="D1266" s="77">
        <f>INDEX('Unemployment Rates'!$B$2:$B$96,MATCH(B1266,'Unemployment Rates'!$A$2:$A$96,0))</f>
        <v>2.8000000000000001E-2</v>
      </c>
    </row>
    <row r="1267" spans="1:4" x14ac:dyDescent="0.3">
      <c r="A1267" t="s">
        <v>2177</v>
      </c>
      <c r="B1267" t="s">
        <v>25</v>
      </c>
      <c r="D1267" s="77">
        <f>INDEX('Unemployment Rates'!$B$2:$B$96,MATCH(B1267,'Unemployment Rates'!$A$2:$A$96,0))</f>
        <v>2.8000000000000001E-2</v>
      </c>
    </row>
    <row r="1268" spans="1:4" x14ac:dyDescent="0.3">
      <c r="A1268" t="s">
        <v>2178</v>
      </c>
      <c r="B1268" t="s">
        <v>25</v>
      </c>
      <c r="D1268" s="77">
        <f>INDEX('Unemployment Rates'!$B$2:$B$96,MATCH(B1268,'Unemployment Rates'!$A$2:$A$96,0))</f>
        <v>2.8000000000000001E-2</v>
      </c>
    </row>
    <row r="1269" spans="1:4" x14ac:dyDescent="0.3">
      <c r="A1269" t="s">
        <v>2179</v>
      </c>
      <c r="B1269" t="s">
        <v>25</v>
      </c>
      <c r="D1269" s="77">
        <f>INDEX('Unemployment Rates'!$B$2:$B$96,MATCH(B1269,'Unemployment Rates'!$A$2:$A$96,0))</f>
        <v>2.8000000000000001E-2</v>
      </c>
    </row>
    <row r="1270" spans="1:4" x14ac:dyDescent="0.3">
      <c r="A1270" t="s">
        <v>2180</v>
      </c>
      <c r="B1270" t="s">
        <v>25</v>
      </c>
      <c r="D1270" s="77">
        <f>INDEX('Unemployment Rates'!$B$2:$B$96,MATCH(B1270,'Unemployment Rates'!$A$2:$A$96,0))</f>
        <v>2.8000000000000001E-2</v>
      </c>
    </row>
    <row r="1271" spans="1:4" x14ac:dyDescent="0.3">
      <c r="A1271" t="s">
        <v>2181</v>
      </c>
      <c r="B1271" t="s">
        <v>25</v>
      </c>
      <c r="D1271" s="77">
        <f>INDEX('Unemployment Rates'!$B$2:$B$96,MATCH(B1271,'Unemployment Rates'!$A$2:$A$96,0))</f>
        <v>2.8000000000000001E-2</v>
      </c>
    </row>
    <row r="1272" spans="1:4" x14ac:dyDescent="0.3">
      <c r="A1272" t="s">
        <v>2182</v>
      </c>
      <c r="B1272" t="s">
        <v>25</v>
      </c>
      <c r="D1272" s="77">
        <f>INDEX('Unemployment Rates'!$B$2:$B$96,MATCH(B1272,'Unemployment Rates'!$A$2:$A$96,0))</f>
        <v>2.8000000000000001E-2</v>
      </c>
    </row>
    <row r="1273" spans="1:4" x14ac:dyDescent="0.3">
      <c r="A1273" t="s">
        <v>2183</v>
      </c>
      <c r="B1273" t="s">
        <v>25</v>
      </c>
      <c r="D1273" s="77">
        <f>INDEX('Unemployment Rates'!$B$2:$B$96,MATCH(B1273,'Unemployment Rates'!$A$2:$A$96,0))</f>
        <v>2.8000000000000001E-2</v>
      </c>
    </row>
    <row r="1274" spans="1:4" x14ac:dyDescent="0.3">
      <c r="A1274" t="s">
        <v>2184</v>
      </c>
      <c r="B1274" t="s">
        <v>25</v>
      </c>
      <c r="D1274" s="77">
        <f>INDEX('Unemployment Rates'!$B$2:$B$96,MATCH(B1274,'Unemployment Rates'!$A$2:$A$96,0))</f>
        <v>2.8000000000000001E-2</v>
      </c>
    </row>
    <row r="1275" spans="1:4" x14ac:dyDescent="0.3">
      <c r="A1275" t="s">
        <v>2185</v>
      </c>
      <c r="B1275" t="s">
        <v>25</v>
      </c>
      <c r="D1275" s="77">
        <f>INDEX('Unemployment Rates'!$B$2:$B$96,MATCH(B1275,'Unemployment Rates'!$A$2:$A$96,0))</f>
        <v>2.8000000000000001E-2</v>
      </c>
    </row>
    <row r="1276" spans="1:4" x14ac:dyDescent="0.3">
      <c r="A1276" t="s">
        <v>2186</v>
      </c>
      <c r="B1276" t="s">
        <v>25</v>
      </c>
      <c r="D1276" s="77">
        <f>INDEX('Unemployment Rates'!$B$2:$B$96,MATCH(B1276,'Unemployment Rates'!$A$2:$A$96,0))</f>
        <v>2.8000000000000001E-2</v>
      </c>
    </row>
    <row r="1277" spans="1:4" x14ac:dyDescent="0.3">
      <c r="A1277" t="s">
        <v>2187</v>
      </c>
      <c r="B1277" t="s">
        <v>25</v>
      </c>
      <c r="D1277" s="77">
        <f>INDEX('Unemployment Rates'!$B$2:$B$96,MATCH(B1277,'Unemployment Rates'!$A$2:$A$96,0))</f>
        <v>2.8000000000000001E-2</v>
      </c>
    </row>
    <row r="1278" spans="1:4" x14ac:dyDescent="0.3">
      <c r="A1278" t="s">
        <v>2188</v>
      </c>
      <c r="B1278" t="s">
        <v>25</v>
      </c>
      <c r="D1278" s="77">
        <f>INDEX('Unemployment Rates'!$B$2:$B$96,MATCH(B1278,'Unemployment Rates'!$A$2:$A$96,0))</f>
        <v>2.8000000000000001E-2</v>
      </c>
    </row>
    <row r="1279" spans="1:4" x14ac:dyDescent="0.3">
      <c r="A1279" t="s">
        <v>2189</v>
      </c>
      <c r="B1279" t="s">
        <v>25</v>
      </c>
      <c r="D1279" s="77">
        <f>INDEX('Unemployment Rates'!$B$2:$B$96,MATCH(B1279,'Unemployment Rates'!$A$2:$A$96,0))</f>
        <v>2.8000000000000001E-2</v>
      </c>
    </row>
    <row r="1280" spans="1:4" x14ac:dyDescent="0.3">
      <c r="A1280" t="s">
        <v>2190</v>
      </c>
      <c r="B1280" t="s">
        <v>25</v>
      </c>
      <c r="D1280" s="77">
        <f>INDEX('Unemployment Rates'!$B$2:$B$96,MATCH(B1280,'Unemployment Rates'!$A$2:$A$96,0))</f>
        <v>2.8000000000000001E-2</v>
      </c>
    </row>
    <row r="1281" spans="1:4" x14ac:dyDescent="0.3">
      <c r="A1281" t="s">
        <v>2191</v>
      </c>
      <c r="B1281" t="s">
        <v>25</v>
      </c>
      <c r="D1281" s="77">
        <f>INDEX('Unemployment Rates'!$B$2:$B$96,MATCH(B1281,'Unemployment Rates'!$A$2:$A$96,0))</f>
        <v>2.8000000000000001E-2</v>
      </c>
    </row>
    <row r="1282" spans="1:4" x14ac:dyDescent="0.3">
      <c r="A1282" t="s">
        <v>2192</v>
      </c>
      <c r="B1282" t="s">
        <v>25</v>
      </c>
      <c r="D1282" s="77">
        <f>INDEX('Unemployment Rates'!$B$2:$B$96,MATCH(B1282,'Unemployment Rates'!$A$2:$A$96,0))</f>
        <v>2.8000000000000001E-2</v>
      </c>
    </row>
    <row r="1283" spans="1:4" x14ac:dyDescent="0.3">
      <c r="A1283" t="s">
        <v>2193</v>
      </c>
      <c r="B1283" t="s">
        <v>25</v>
      </c>
      <c r="D1283" s="77">
        <f>INDEX('Unemployment Rates'!$B$2:$B$96,MATCH(B1283,'Unemployment Rates'!$A$2:$A$96,0))</f>
        <v>2.8000000000000001E-2</v>
      </c>
    </row>
    <row r="1284" spans="1:4" x14ac:dyDescent="0.3">
      <c r="A1284" t="s">
        <v>2194</v>
      </c>
      <c r="B1284" t="s">
        <v>25</v>
      </c>
      <c r="D1284" s="77">
        <f>INDEX('Unemployment Rates'!$B$2:$B$96,MATCH(B1284,'Unemployment Rates'!$A$2:$A$96,0))</f>
        <v>2.8000000000000001E-2</v>
      </c>
    </row>
    <row r="1285" spans="1:4" x14ac:dyDescent="0.3">
      <c r="A1285" t="s">
        <v>2195</v>
      </c>
      <c r="B1285" t="s">
        <v>25</v>
      </c>
      <c r="D1285" s="77">
        <f>INDEX('Unemployment Rates'!$B$2:$B$96,MATCH(B1285,'Unemployment Rates'!$A$2:$A$96,0))</f>
        <v>2.8000000000000001E-2</v>
      </c>
    </row>
    <row r="1286" spans="1:4" x14ac:dyDescent="0.3">
      <c r="A1286" t="s">
        <v>2196</v>
      </c>
      <c r="B1286" t="s">
        <v>25</v>
      </c>
      <c r="D1286" s="77">
        <f>INDEX('Unemployment Rates'!$B$2:$B$96,MATCH(B1286,'Unemployment Rates'!$A$2:$A$96,0))</f>
        <v>2.8000000000000001E-2</v>
      </c>
    </row>
    <row r="1287" spans="1:4" x14ac:dyDescent="0.3">
      <c r="A1287" t="s">
        <v>2197</v>
      </c>
      <c r="B1287" t="s">
        <v>25</v>
      </c>
      <c r="D1287" s="77">
        <f>INDEX('Unemployment Rates'!$B$2:$B$96,MATCH(B1287,'Unemployment Rates'!$A$2:$A$96,0))</f>
        <v>2.8000000000000001E-2</v>
      </c>
    </row>
    <row r="1288" spans="1:4" x14ac:dyDescent="0.3">
      <c r="A1288" t="s">
        <v>2198</v>
      </c>
      <c r="B1288" t="s">
        <v>25</v>
      </c>
      <c r="D1288" s="77">
        <f>INDEX('Unemployment Rates'!$B$2:$B$96,MATCH(B1288,'Unemployment Rates'!$A$2:$A$96,0))</f>
        <v>2.8000000000000001E-2</v>
      </c>
    </row>
    <row r="1289" spans="1:4" x14ac:dyDescent="0.3">
      <c r="A1289" t="s">
        <v>2199</v>
      </c>
      <c r="B1289" t="s">
        <v>25</v>
      </c>
      <c r="D1289" s="77">
        <f>INDEX('Unemployment Rates'!$B$2:$B$96,MATCH(B1289,'Unemployment Rates'!$A$2:$A$96,0))</f>
        <v>2.8000000000000001E-2</v>
      </c>
    </row>
    <row r="1290" spans="1:4" x14ac:dyDescent="0.3">
      <c r="A1290" t="s">
        <v>2200</v>
      </c>
      <c r="B1290" t="s">
        <v>25</v>
      </c>
      <c r="D1290" s="77">
        <f>INDEX('Unemployment Rates'!$B$2:$B$96,MATCH(B1290,'Unemployment Rates'!$A$2:$A$96,0))</f>
        <v>2.8000000000000001E-2</v>
      </c>
    </row>
    <row r="1291" spans="1:4" x14ac:dyDescent="0.3">
      <c r="A1291" t="s">
        <v>2201</v>
      </c>
      <c r="B1291" t="s">
        <v>25</v>
      </c>
      <c r="D1291" s="77">
        <f>INDEX('Unemployment Rates'!$B$2:$B$96,MATCH(B1291,'Unemployment Rates'!$A$2:$A$96,0))</f>
        <v>2.8000000000000001E-2</v>
      </c>
    </row>
    <row r="1292" spans="1:4" x14ac:dyDescent="0.3">
      <c r="A1292" t="s">
        <v>2202</v>
      </c>
      <c r="B1292" t="s">
        <v>25</v>
      </c>
      <c r="D1292" s="77">
        <f>INDEX('Unemployment Rates'!$B$2:$B$96,MATCH(B1292,'Unemployment Rates'!$A$2:$A$96,0))</f>
        <v>2.8000000000000001E-2</v>
      </c>
    </row>
    <row r="1293" spans="1:4" x14ac:dyDescent="0.3">
      <c r="A1293" t="s">
        <v>2203</v>
      </c>
      <c r="B1293" t="s">
        <v>25</v>
      </c>
      <c r="D1293" s="77">
        <f>INDEX('Unemployment Rates'!$B$2:$B$96,MATCH(B1293,'Unemployment Rates'!$A$2:$A$96,0))</f>
        <v>2.8000000000000001E-2</v>
      </c>
    </row>
    <row r="1294" spans="1:4" x14ac:dyDescent="0.3">
      <c r="A1294" t="s">
        <v>2204</v>
      </c>
      <c r="B1294" t="s">
        <v>25</v>
      </c>
      <c r="D1294" s="77">
        <f>INDEX('Unemployment Rates'!$B$2:$B$96,MATCH(B1294,'Unemployment Rates'!$A$2:$A$96,0))</f>
        <v>2.8000000000000001E-2</v>
      </c>
    </row>
    <row r="1295" spans="1:4" x14ac:dyDescent="0.3">
      <c r="A1295" t="s">
        <v>2205</v>
      </c>
      <c r="B1295" t="s">
        <v>25</v>
      </c>
      <c r="D1295" s="77">
        <f>INDEX('Unemployment Rates'!$B$2:$B$96,MATCH(B1295,'Unemployment Rates'!$A$2:$A$96,0))</f>
        <v>2.8000000000000001E-2</v>
      </c>
    </row>
    <row r="1296" spans="1:4" x14ac:dyDescent="0.3">
      <c r="A1296" t="s">
        <v>2206</v>
      </c>
      <c r="B1296" t="s">
        <v>25</v>
      </c>
      <c r="D1296" s="77">
        <f>INDEX('Unemployment Rates'!$B$2:$B$96,MATCH(B1296,'Unemployment Rates'!$A$2:$A$96,0))</f>
        <v>2.8000000000000001E-2</v>
      </c>
    </row>
    <row r="1297" spans="1:4" x14ac:dyDescent="0.3">
      <c r="A1297" t="s">
        <v>2207</v>
      </c>
      <c r="B1297" t="s">
        <v>25</v>
      </c>
      <c r="D1297" s="77">
        <f>INDEX('Unemployment Rates'!$B$2:$B$96,MATCH(B1297,'Unemployment Rates'!$A$2:$A$96,0))</f>
        <v>2.8000000000000001E-2</v>
      </c>
    </row>
    <row r="1298" spans="1:4" x14ac:dyDescent="0.3">
      <c r="A1298" t="s">
        <v>2208</v>
      </c>
      <c r="B1298" t="s">
        <v>25</v>
      </c>
      <c r="D1298" s="77">
        <f>INDEX('Unemployment Rates'!$B$2:$B$96,MATCH(B1298,'Unemployment Rates'!$A$2:$A$96,0))</f>
        <v>2.8000000000000001E-2</v>
      </c>
    </row>
    <row r="1299" spans="1:4" x14ac:dyDescent="0.3">
      <c r="A1299" t="s">
        <v>2209</v>
      </c>
      <c r="B1299" t="s">
        <v>25</v>
      </c>
      <c r="D1299" s="77">
        <f>INDEX('Unemployment Rates'!$B$2:$B$96,MATCH(B1299,'Unemployment Rates'!$A$2:$A$96,0))</f>
        <v>2.8000000000000001E-2</v>
      </c>
    </row>
    <row r="1300" spans="1:4" x14ac:dyDescent="0.3">
      <c r="A1300" t="s">
        <v>2210</v>
      </c>
      <c r="B1300" t="s">
        <v>25</v>
      </c>
      <c r="D1300" s="77">
        <f>INDEX('Unemployment Rates'!$B$2:$B$96,MATCH(B1300,'Unemployment Rates'!$A$2:$A$96,0))</f>
        <v>2.8000000000000001E-2</v>
      </c>
    </row>
    <row r="1301" spans="1:4" x14ac:dyDescent="0.3">
      <c r="A1301" t="s">
        <v>2211</v>
      </c>
      <c r="B1301" t="s">
        <v>25</v>
      </c>
      <c r="D1301" s="77">
        <f>INDEX('Unemployment Rates'!$B$2:$B$96,MATCH(B1301,'Unemployment Rates'!$A$2:$A$96,0))</f>
        <v>2.8000000000000001E-2</v>
      </c>
    </row>
    <row r="1302" spans="1:4" x14ac:dyDescent="0.3">
      <c r="A1302" t="s">
        <v>2212</v>
      </c>
      <c r="B1302" t="s">
        <v>25</v>
      </c>
      <c r="D1302" s="77">
        <f>INDEX('Unemployment Rates'!$B$2:$B$96,MATCH(B1302,'Unemployment Rates'!$A$2:$A$96,0))</f>
        <v>2.8000000000000001E-2</v>
      </c>
    </row>
    <row r="1303" spans="1:4" x14ac:dyDescent="0.3">
      <c r="A1303" t="s">
        <v>2213</v>
      </c>
      <c r="B1303" t="s">
        <v>25</v>
      </c>
      <c r="D1303" s="77">
        <f>INDEX('Unemployment Rates'!$B$2:$B$96,MATCH(B1303,'Unemployment Rates'!$A$2:$A$96,0))</f>
        <v>2.8000000000000001E-2</v>
      </c>
    </row>
    <row r="1304" spans="1:4" x14ac:dyDescent="0.3">
      <c r="A1304" t="s">
        <v>2214</v>
      </c>
      <c r="B1304" t="s">
        <v>25</v>
      </c>
      <c r="D1304" s="77">
        <f>INDEX('Unemployment Rates'!$B$2:$B$96,MATCH(B1304,'Unemployment Rates'!$A$2:$A$96,0))</f>
        <v>2.8000000000000001E-2</v>
      </c>
    </row>
    <row r="1305" spans="1:4" x14ac:dyDescent="0.3">
      <c r="A1305" t="s">
        <v>2215</v>
      </c>
      <c r="B1305" t="s">
        <v>25</v>
      </c>
      <c r="D1305" s="77">
        <f>INDEX('Unemployment Rates'!$B$2:$B$96,MATCH(B1305,'Unemployment Rates'!$A$2:$A$96,0))</f>
        <v>2.8000000000000001E-2</v>
      </c>
    </row>
    <row r="1306" spans="1:4" x14ac:dyDescent="0.3">
      <c r="A1306" t="s">
        <v>2216</v>
      </c>
      <c r="B1306" t="s">
        <v>25</v>
      </c>
      <c r="D1306" s="77">
        <f>INDEX('Unemployment Rates'!$B$2:$B$96,MATCH(B1306,'Unemployment Rates'!$A$2:$A$96,0))</f>
        <v>2.8000000000000001E-2</v>
      </c>
    </row>
    <row r="1307" spans="1:4" x14ac:dyDescent="0.3">
      <c r="A1307" t="s">
        <v>2217</v>
      </c>
      <c r="B1307" t="s">
        <v>25</v>
      </c>
      <c r="D1307" s="77">
        <f>INDEX('Unemployment Rates'!$B$2:$B$96,MATCH(B1307,'Unemployment Rates'!$A$2:$A$96,0))</f>
        <v>2.8000000000000001E-2</v>
      </c>
    </row>
    <row r="1308" spans="1:4" x14ac:dyDescent="0.3">
      <c r="A1308" t="s">
        <v>2218</v>
      </c>
      <c r="B1308" t="s">
        <v>25</v>
      </c>
      <c r="D1308" s="77">
        <f>INDEX('Unemployment Rates'!$B$2:$B$96,MATCH(B1308,'Unemployment Rates'!$A$2:$A$96,0))</f>
        <v>2.8000000000000001E-2</v>
      </c>
    </row>
    <row r="1309" spans="1:4" x14ac:dyDescent="0.3">
      <c r="A1309" t="s">
        <v>2219</v>
      </c>
      <c r="B1309" t="s">
        <v>25</v>
      </c>
      <c r="D1309" s="77">
        <f>INDEX('Unemployment Rates'!$B$2:$B$96,MATCH(B1309,'Unemployment Rates'!$A$2:$A$96,0))</f>
        <v>2.8000000000000001E-2</v>
      </c>
    </row>
    <row r="1310" spans="1:4" x14ac:dyDescent="0.3">
      <c r="A1310" t="s">
        <v>2220</v>
      </c>
      <c r="B1310" t="s">
        <v>25</v>
      </c>
      <c r="D1310" s="77">
        <f>INDEX('Unemployment Rates'!$B$2:$B$96,MATCH(B1310,'Unemployment Rates'!$A$2:$A$96,0))</f>
        <v>2.8000000000000001E-2</v>
      </c>
    </row>
    <row r="1311" spans="1:4" x14ac:dyDescent="0.3">
      <c r="A1311" t="s">
        <v>2221</v>
      </c>
      <c r="B1311" t="s">
        <v>25</v>
      </c>
      <c r="D1311" s="77">
        <f>INDEX('Unemployment Rates'!$B$2:$B$96,MATCH(B1311,'Unemployment Rates'!$A$2:$A$96,0))</f>
        <v>2.8000000000000001E-2</v>
      </c>
    </row>
    <row r="1312" spans="1:4" x14ac:dyDescent="0.3">
      <c r="A1312" t="s">
        <v>2222</v>
      </c>
      <c r="B1312" t="s">
        <v>25</v>
      </c>
      <c r="D1312" s="77">
        <f>INDEX('Unemployment Rates'!$B$2:$B$96,MATCH(B1312,'Unemployment Rates'!$A$2:$A$96,0))</f>
        <v>2.8000000000000001E-2</v>
      </c>
    </row>
    <row r="1313" spans="1:4" x14ac:dyDescent="0.3">
      <c r="A1313" t="s">
        <v>2223</v>
      </c>
      <c r="B1313" t="s">
        <v>25</v>
      </c>
      <c r="D1313" s="77">
        <f>INDEX('Unemployment Rates'!$B$2:$B$96,MATCH(B1313,'Unemployment Rates'!$A$2:$A$96,0))</f>
        <v>2.8000000000000001E-2</v>
      </c>
    </row>
    <row r="1314" spans="1:4" x14ac:dyDescent="0.3">
      <c r="A1314" t="s">
        <v>2224</v>
      </c>
      <c r="B1314" t="s">
        <v>25</v>
      </c>
      <c r="D1314" s="77">
        <f>INDEX('Unemployment Rates'!$B$2:$B$96,MATCH(B1314,'Unemployment Rates'!$A$2:$A$96,0))</f>
        <v>2.8000000000000001E-2</v>
      </c>
    </row>
    <row r="1315" spans="1:4" x14ac:dyDescent="0.3">
      <c r="A1315" t="s">
        <v>2225</v>
      </c>
      <c r="B1315" t="s">
        <v>25</v>
      </c>
      <c r="D1315" s="77">
        <f>INDEX('Unemployment Rates'!$B$2:$B$96,MATCH(B1315,'Unemployment Rates'!$A$2:$A$96,0))</f>
        <v>2.8000000000000001E-2</v>
      </c>
    </row>
    <row r="1316" spans="1:4" x14ac:dyDescent="0.3">
      <c r="A1316" t="s">
        <v>2226</v>
      </c>
      <c r="B1316" t="s">
        <v>25</v>
      </c>
      <c r="D1316" s="77">
        <f>INDEX('Unemployment Rates'!$B$2:$B$96,MATCH(B1316,'Unemployment Rates'!$A$2:$A$96,0))</f>
        <v>2.8000000000000001E-2</v>
      </c>
    </row>
    <row r="1317" spans="1:4" x14ac:dyDescent="0.3">
      <c r="A1317" t="s">
        <v>2227</v>
      </c>
      <c r="B1317" t="s">
        <v>25</v>
      </c>
      <c r="D1317" s="77">
        <f>INDEX('Unemployment Rates'!$B$2:$B$96,MATCH(B1317,'Unemployment Rates'!$A$2:$A$96,0))</f>
        <v>2.8000000000000001E-2</v>
      </c>
    </row>
    <row r="1318" spans="1:4" x14ac:dyDescent="0.3">
      <c r="A1318" t="s">
        <v>2228</v>
      </c>
      <c r="B1318" t="s">
        <v>25</v>
      </c>
      <c r="D1318" s="77">
        <f>INDEX('Unemployment Rates'!$B$2:$B$96,MATCH(B1318,'Unemployment Rates'!$A$2:$A$96,0))</f>
        <v>2.8000000000000001E-2</v>
      </c>
    </row>
    <row r="1319" spans="1:4" x14ac:dyDescent="0.3">
      <c r="A1319" t="s">
        <v>2229</v>
      </c>
      <c r="B1319" t="s">
        <v>25</v>
      </c>
      <c r="D1319" s="77">
        <f>INDEX('Unemployment Rates'!$B$2:$B$96,MATCH(B1319,'Unemployment Rates'!$A$2:$A$96,0))</f>
        <v>2.8000000000000001E-2</v>
      </c>
    </row>
    <row r="1320" spans="1:4" x14ac:dyDescent="0.3">
      <c r="A1320" t="s">
        <v>2230</v>
      </c>
      <c r="B1320" t="s">
        <v>25</v>
      </c>
      <c r="D1320" s="77">
        <f>INDEX('Unemployment Rates'!$B$2:$B$96,MATCH(B1320,'Unemployment Rates'!$A$2:$A$96,0))</f>
        <v>2.8000000000000001E-2</v>
      </c>
    </row>
    <row r="1321" spans="1:4" x14ac:dyDescent="0.3">
      <c r="A1321" t="s">
        <v>2231</v>
      </c>
      <c r="B1321" t="s">
        <v>25</v>
      </c>
      <c r="D1321" s="77">
        <f>INDEX('Unemployment Rates'!$B$2:$B$96,MATCH(B1321,'Unemployment Rates'!$A$2:$A$96,0))</f>
        <v>2.8000000000000001E-2</v>
      </c>
    </row>
    <row r="1322" spans="1:4" x14ac:dyDescent="0.3">
      <c r="A1322" t="s">
        <v>2232</v>
      </c>
      <c r="B1322" t="s">
        <v>25</v>
      </c>
      <c r="D1322" s="77">
        <f>INDEX('Unemployment Rates'!$B$2:$B$96,MATCH(B1322,'Unemployment Rates'!$A$2:$A$96,0))</f>
        <v>2.8000000000000001E-2</v>
      </c>
    </row>
    <row r="1323" spans="1:4" x14ac:dyDescent="0.3">
      <c r="A1323" t="s">
        <v>2233</v>
      </c>
      <c r="B1323" t="s">
        <v>25</v>
      </c>
      <c r="D1323" s="77">
        <f>INDEX('Unemployment Rates'!$B$2:$B$96,MATCH(B1323,'Unemployment Rates'!$A$2:$A$96,0))</f>
        <v>2.8000000000000001E-2</v>
      </c>
    </row>
    <row r="1324" spans="1:4" x14ac:dyDescent="0.3">
      <c r="A1324" t="s">
        <v>2234</v>
      </c>
      <c r="B1324" t="s">
        <v>25</v>
      </c>
      <c r="D1324" s="77">
        <f>INDEX('Unemployment Rates'!$B$2:$B$96,MATCH(B1324,'Unemployment Rates'!$A$2:$A$96,0))</f>
        <v>2.8000000000000001E-2</v>
      </c>
    </row>
    <row r="1325" spans="1:4" x14ac:dyDescent="0.3">
      <c r="A1325" t="s">
        <v>2235</v>
      </c>
      <c r="B1325" t="s">
        <v>25</v>
      </c>
      <c r="D1325" s="77">
        <f>INDEX('Unemployment Rates'!$B$2:$B$96,MATCH(B1325,'Unemployment Rates'!$A$2:$A$96,0))</f>
        <v>2.8000000000000001E-2</v>
      </c>
    </row>
    <row r="1326" spans="1:4" x14ac:dyDescent="0.3">
      <c r="A1326" t="s">
        <v>2236</v>
      </c>
      <c r="B1326" t="s">
        <v>25</v>
      </c>
      <c r="D1326" s="77">
        <f>INDEX('Unemployment Rates'!$B$2:$B$96,MATCH(B1326,'Unemployment Rates'!$A$2:$A$96,0))</f>
        <v>2.8000000000000001E-2</v>
      </c>
    </row>
    <row r="1327" spans="1:4" x14ac:dyDescent="0.3">
      <c r="A1327" t="s">
        <v>2237</v>
      </c>
      <c r="B1327" t="s">
        <v>25</v>
      </c>
      <c r="D1327" s="77">
        <f>INDEX('Unemployment Rates'!$B$2:$B$96,MATCH(B1327,'Unemployment Rates'!$A$2:$A$96,0))</f>
        <v>2.8000000000000001E-2</v>
      </c>
    </row>
    <row r="1328" spans="1:4" x14ac:dyDescent="0.3">
      <c r="A1328" t="s">
        <v>2238</v>
      </c>
      <c r="B1328" t="s">
        <v>25</v>
      </c>
      <c r="D1328" s="77">
        <f>INDEX('Unemployment Rates'!$B$2:$B$96,MATCH(B1328,'Unemployment Rates'!$A$2:$A$96,0))</f>
        <v>2.8000000000000001E-2</v>
      </c>
    </row>
    <row r="1329" spans="1:4" x14ac:dyDescent="0.3">
      <c r="A1329" t="s">
        <v>2239</v>
      </c>
      <c r="B1329" t="s">
        <v>25</v>
      </c>
      <c r="D1329" s="77">
        <f>INDEX('Unemployment Rates'!$B$2:$B$96,MATCH(B1329,'Unemployment Rates'!$A$2:$A$96,0))</f>
        <v>2.8000000000000001E-2</v>
      </c>
    </row>
    <row r="1330" spans="1:4" x14ac:dyDescent="0.3">
      <c r="A1330" t="s">
        <v>2240</v>
      </c>
      <c r="B1330" t="s">
        <v>25</v>
      </c>
      <c r="D1330" s="77">
        <f>INDEX('Unemployment Rates'!$B$2:$B$96,MATCH(B1330,'Unemployment Rates'!$A$2:$A$96,0))</f>
        <v>2.8000000000000001E-2</v>
      </c>
    </row>
    <row r="1331" spans="1:4" x14ac:dyDescent="0.3">
      <c r="A1331" t="s">
        <v>2241</v>
      </c>
      <c r="B1331" t="s">
        <v>25</v>
      </c>
      <c r="D1331" s="77">
        <f>INDEX('Unemployment Rates'!$B$2:$B$96,MATCH(B1331,'Unemployment Rates'!$A$2:$A$96,0))</f>
        <v>2.8000000000000001E-2</v>
      </c>
    </row>
    <row r="1332" spans="1:4" x14ac:dyDescent="0.3">
      <c r="A1332" t="s">
        <v>2242</v>
      </c>
      <c r="B1332" t="s">
        <v>25</v>
      </c>
      <c r="D1332" s="77">
        <f>INDEX('Unemployment Rates'!$B$2:$B$96,MATCH(B1332,'Unemployment Rates'!$A$2:$A$96,0))</f>
        <v>2.8000000000000001E-2</v>
      </c>
    </row>
    <row r="1333" spans="1:4" x14ac:dyDescent="0.3">
      <c r="A1333" t="s">
        <v>2243</v>
      </c>
      <c r="B1333" t="s">
        <v>25</v>
      </c>
      <c r="D1333" s="77">
        <f>INDEX('Unemployment Rates'!$B$2:$B$96,MATCH(B1333,'Unemployment Rates'!$A$2:$A$96,0))</f>
        <v>2.8000000000000001E-2</v>
      </c>
    </row>
    <row r="1334" spans="1:4" x14ac:dyDescent="0.3">
      <c r="A1334" t="s">
        <v>2244</v>
      </c>
      <c r="B1334" t="s">
        <v>25</v>
      </c>
      <c r="D1334" s="77">
        <f>INDEX('Unemployment Rates'!$B$2:$B$96,MATCH(B1334,'Unemployment Rates'!$A$2:$A$96,0))</f>
        <v>2.8000000000000001E-2</v>
      </c>
    </row>
    <row r="1335" spans="1:4" x14ac:dyDescent="0.3">
      <c r="A1335" t="s">
        <v>2245</v>
      </c>
      <c r="B1335" t="s">
        <v>25</v>
      </c>
      <c r="D1335" s="77">
        <f>INDEX('Unemployment Rates'!$B$2:$B$96,MATCH(B1335,'Unemployment Rates'!$A$2:$A$96,0))</f>
        <v>2.8000000000000001E-2</v>
      </c>
    </row>
    <row r="1336" spans="1:4" x14ac:dyDescent="0.3">
      <c r="A1336" t="s">
        <v>2246</v>
      </c>
      <c r="B1336" t="s">
        <v>25</v>
      </c>
      <c r="D1336" s="77">
        <f>INDEX('Unemployment Rates'!$B$2:$B$96,MATCH(B1336,'Unemployment Rates'!$A$2:$A$96,0))</f>
        <v>2.8000000000000001E-2</v>
      </c>
    </row>
    <row r="1337" spans="1:4" x14ac:dyDescent="0.3">
      <c r="A1337" t="s">
        <v>2247</v>
      </c>
      <c r="B1337" t="s">
        <v>25</v>
      </c>
      <c r="D1337" s="77">
        <f>INDEX('Unemployment Rates'!$B$2:$B$96,MATCH(B1337,'Unemployment Rates'!$A$2:$A$96,0))</f>
        <v>2.8000000000000001E-2</v>
      </c>
    </row>
    <row r="1338" spans="1:4" x14ac:dyDescent="0.3">
      <c r="A1338" t="s">
        <v>2248</v>
      </c>
      <c r="B1338" t="s">
        <v>25</v>
      </c>
      <c r="D1338" s="77">
        <f>INDEX('Unemployment Rates'!$B$2:$B$96,MATCH(B1338,'Unemployment Rates'!$A$2:$A$96,0))</f>
        <v>2.8000000000000001E-2</v>
      </c>
    </row>
    <row r="1339" spans="1:4" x14ac:dyDescent="0.3">
      <c r="A1339" t="s">
        <v>2249</v>
      </c>
      <c r="B1339" t="s">
        <v>25</v>
      </c>
      <c r="D1339" s="77">
        <f>INDEX('Unemployment Rates'!$B$2:$B$96,MATCH(B1339,'Unemployment Rates'!$A$2:$A$96,0))</f>
        <v>2.8000000000000001E-2</v>
      </c>
    </row>
    <row r="1340" spans="1:4" x14ac:dyDescent="0.3">
      <c r="A1340" t="s">
        <v>2250</v>
      </c>
      <c r="B1340" t="s">
        <v>25</v>
      </c>
      <c r="D1340" s="77">
        <f>INDEX('Unemployment Rates'!$B$2:$B$96,MATCH(B1340,'Unemployment Rates'!$A$2:$A$96,0))</f>
        <v>2.8000000000000001E-2</v>
      </c>
    </row>
    <row r="1341" spans="1:4" x14ac:dyDescent="0.3">
      <c r="A1341" t="s">
        <v>2251</v>
      </c>
      <c r="B1341" t="s">
        <v>25</v>
      </c>
      <c r="D1341" s="77">
        <f>INDEX('Unemployment Rates'!$B$2:$B$96,MATCH(B1341,'Unemployment Rates'!$A$2:$A$96,0))</f>
        <v>2.8000000000000001E-2</v>
      </c>
    </row>
    <row r="1342" spans="1:4" x14ac:dyDescent="0.3">
      <c r="A1342" t="s">
        <v>2252</v>
      </c>
      <c r="B1342" t="s">
        <v>25</v>
      </c>
      <c r="D1342" s="77">
        <f>INDEX('Unemployment Rates'!$B$2:$B$96,MATCH(B1342,'Unemployment Rates'!$A$2:$A$96,0))</f>
        <v>2.8000000000000001E-2</v>
      </c>
    </row>
    <row r="1343" spans="1:4" x14ac:dyDescent="0.3">
      <c r="A1343" t="s">
        <v>2253</v>
      </c>
      <c r="B1343" t="s">
        <v>25</v>
      </c>
      <c r="D1343" s="77">
        <f>INDEX('Unemployment Rates'!$B$2:$B$96,MATCH(B1343,'Unemployment Rates'!$A$2:$A$96,0))</f>
        <v>2.8000000000000001E-2</v>
      </c>
    </row>
    <row r="1344" spans="1:4" x14ac:dyDescent="0.3">
      <c r="A1344" t="s">
        <v>2254</v>
      </c>
      <c r="B1344" t="s">
        <v>25</v>
      </c>
      <c r="D1344" s="77">
        <f>INDEX('Unemployment Rates'!$B$2:$B$96,MATCH(B1344,'Unemployment Rates'!$A$2:$A$96,0))</f>
        <v>2.8000000000000001E-2</v>
      </c>
    </row>
    <row r="1345" spans="1:4" x14ac:dyDescent="0.3">
      <c r="A1345" t="s">
        <v>2255</v>
      </c>
      <c r="B1345" t="s">
        <v>25</v>
      </c>
      <c r="D1345" s="77">
        <f>INDEX('Unemployment Rates'!$B$2:$B$96,MATCH(B1345,'Unemployment Rates'!$A$2:$A$96,0))</f>
        <v>2.8000000000000001E-2</v>
      </c>
    </row>
    <row r="1346" spans="1:4" x14ac:dyDescent="0.3">
      <c r="A1346" t="s">
        <v>2256</v>
      </c>
      <c r="B1346" t="s">
        <v>25</v>
      </c>
      <c r="D1346" s="77">
        <f>INDEX('Unemployment Rates'!$B$2:$B$96,MATCH(B1346,'Unemployment Rates'!$A$2:$A$96,0))</f>
        <v>2.8000000000000001E-2</v>
      </c>
    </row>
    <row r="1347" spans="1:4" x14ac:dyDescent="0.3">
      <c r="A1347" t="s">
        <v>2257</v>
      </c>
      <c r="B1347" t="s">
        <v>25</v>
      </c>
      <c r="D1347" s="77">
        <f>INDEX('Unemployment Rates'!$B$2:$B$96,MATCH(B1347,'Unemployment Rates'!$A$2:$A$96,0))</f>
        <v>2.8000000000000001E-2</v>
      </c>
    </row>
    <row r="1348" spans="1:4" x14ac:dyDescent="0.3">
      <c r="A1348" t="s">
        <v>2258</v>
      </c>
      <c r="B1348" t="s">
        <v>25</v>
      </c>
      <c r="D1348" s="77">
        <f>INDEX('Unemployment Rates'!$B$2:$B$96,MATCH(B1348,'Unemployment Rates'!$A$2:$A$96,0))</f>
        <v>2.8000000000000001E-2</v>
      </c>
    </row>
    <row r="1349" spans="1:4" x14ac:dyDescent="0.3">
      <c r="A1349" t="s">
        <v>2259</v>
      </c>
      <c r="B1349" t="s">
        <v>25</v>
      </c>
      <c r="D1349" s="77">
        <f>INDEX('Unemployment Rates'!$B$2:$B$96,MATCH(B1349,'Unemployment Rates'!$A$2:$A$96,0))</f>
        <v>2.8000000000000001E-2</v>
      </c>
    </row>
    <row r="1350" spans="1:4" x14ac:dyDescent="0.3">
      <c r="A1350" t="s">
        <v>2260</v>
      </c>
      <c r="B1350" t="s">
        <v>25</v>
      </c>
      <c r="D1350" s="77">
        <f>INDEX('Unemployment Rates'!$B$2:$B$96,MATCH(B1350,'Unemployment Rates'!$A$2:$A$96,0))</f>
        <v>2.8000000000000001E-2</v>
      </c>
    </row>
    <row r="1351" spans="1:4" x14ac:dyDescent="0.3">
      <c r="A1351" t="s">
        <v>2261</v>
      </c>
      <c r="B1351" t="s">
        <v>25</v>
      </c>
      <c r="D1351" s="77">
        <f>INDEX('Unemployment Rates'!$B$2:$B$96,MATCH(B1351,'Unemployment Rates'!$A$2:$A$96,0))</f>
        <v>2.8000000000000001E-2</v>
      </c>
    </row>
    <row r="1352" spans="1:4" x14ac:dyDescent="0.3">
      <c r="A1352" t="s">
        <v>2262</v>
      </c>
      <c r="B1352" t="s">
        <v>25</v>
      </c>
      <c r="D1352" s="77">
        <f>INDEX('Unemployment Rates'!$B$2:$B$96,MATCH(B1352,'Unemployment Rates'!$A$2:$A$96,0))</f>
        <v>2.8000000000000001E-2</v>
      </c>
    </row>
    <row r="1353" spans="1:4" x14ac:dyDescent="0.3">
      <c r="A1353" t="s">
        <v>2263</v>
      </c>
      <c r="B1353" t="s">
        <v>25</v>
      </c>
      <c r="D1353" s="77">
        <f>INDEX('Unemployment Rates'!$B$2:$B$96,MATCH(B1353,'Unemployment Rates'!$A$2:$A$96,0))</f>
        <v>2.8000000000000001E-2</v>
      </c>
    </row>
    <row r="1354" spans="1:4" x14ac:dyDescent="0.3">
      <c r="A1354" t="s">
        <v>2264</v>
      </c>
      <c r="B1354" t="s">
        <v>25</v>
      </c>
      <c r="D1354" s="77">
        <f>INDEX('Unemployment Rates'!$B$2:$B$96,MATCH(B1354,'Unemployment Rates'!$A$2:$A$96,0))</f>
        <v>2.8000000000000001E-2</v>
      </c>
    </row>
    <row r="1355" spans="1:4" x14ac:dyDescent="0.3">
      <c r="A1355" t="s">
        <v>2265</v>
      </c>
      <c r="B1355" t="s">
        <v>25</v>
      </c>
      <c r="D1355" s="77">
        <f>INDEX('Unemployment Rates'!$B$2:$B$96,MATCH(B1355,'Unemployment Rates'!$A$2:$A$96,0))</f>
        <v>2.8000000000000001E-2</v>
      </c>
    </row>
    <row r="1356" spans="1:4" x14ac:dyDescent="0.3">
      <c r="A1356" t="s">
        <v>2266</v>
      </c>
      <c r="B1356" t="s">
        <v>25</v>
      </c>
      <c r="D1356" s="77">
        <f>INDEX('Unemployment Rates'!$B$2:$B$96,MATCH(B1356,'Unemployment Rates'!$A$2:$A$96,0))</f>
        <v>2.8000000000000001E-2</v>
      </c>
    </row>
    <row r="1357" spans="1:4" x14ac:dyDescent="0.3">
      <c r="A1357" t="s">
        <v>2267</v>
      </c>
      <c r="B1357" t="s">
        <v>25</v>
      </c>
      <c r="D1357" s="77">
        <f>INDEX('Unemployment Rates'!$B$2:$B$96,MATCH(B1357,'Unemployment Rates'!$A$2:$A$96,0))</f>
        <v>2.8000000000000001E-2</v>
      </c>
    </row>
    <row r="1358" spans="1:4" x14ac:dyDescent="0.3">
      <c r="A1358" t="s">
        <v>2268</v>
      </c>
      <c r="B1358" t="s">
        <v>25</v>
      </c>
      <c r="D1358" s="77">
        <f>INDEX('Unemployment Rates'!$B$2:$B$96,MATCH(B1358,'Unemployment Rates'!$A$2:$A$96,0))</f>
        <v>2.8000000000000001E-2</v>
      </c>
    </row>
    <row r="1359" spans="1:4" x14ac:dyDescent="0.3">
      <c r="A1359" t="s">
        <v>2269</v>
      </c>
      <c r="B1359" t="s">
        <v>25</v>
      </c>
      <c r="D1359" s="77">
        <f>INDEX('Unemployment Rates'!$B$2:$B$96,MATCH(B1359,'Unemployment Rates'!$A$2:$A$96,0))</f>
        <v>2.8000000000000001E-2</v>
      </c>
    </row>
    <row r="1360" spans="1:4" x14ac:dyDescent="0.3">
      <c r="A1360" t="s">
        <v>2270</v>
      </c>
      <c r="B1360" t="s">
        <v>25</v>
      </c>
      <c r="D1360" s="77">
        <f>INDEX('Unemployment Rates'!$B$2:$B$96,MATCH(B1360,'Unemployment Rates'!$A$2:$A$96,0))</f>
        <v>2.8000000000000001E-2</v>
      </c>
    </row>
    <row r="1361" spans="1:4" x14ac:dyDescent="0.3">
      <c r="A1361" t="s">
        <v>2271</v>
      </c>
      <c r="B1361" t="s">
        <v>25</v>
      </c>
      <c r="D1361" s="77">
        <f>INDEX('Unemployment Rates'!$B$2:$B$96,MATCH(B1361,'Unemployment Rates'!$A$2:$A$96,0))</f>
        <v>2.8000000000000001E-2</v>
      </c>
    </row>
    <row r="1362" spans="1:4" x14ac:dyDescent="0.3">
      <c r="A1362" t="s">
        <v>2272</v>
      </c>
      <c r="B1362" t="s">
        <v>25</v>
      </c>
      <c r="D1362" s="77">
        <f>INDEX('Unemployment Rates'!$B$2:$B$96,MATCH(B1362,'Unemployment Rates'!$A$2:$A$96,0))</f>
        <v>2.8000000000000001E-2</v>
      </c>
    </row>
    <row r="1363" spans="1:4" x14ac:dyDescent="0.3">
      <c r="A1363" t="s">
        <v>2273</v>
      </c>
      <c r="B1363" t="s">
        <v>25</v>
      </c>
      <c r="D1363" s="77">
        <f>INDEX('Unemployment Rates'!$B$2:$B$96,MATCH(B1363,'Unemployment Rates'!$A$2:$A$96,0))</f>
        <v>2.8000000000000001E-2</v>
      </c>
    </row>
    <row r="1364" spans="1:4" x14ac:dyDescent="0.3">
      <c r="A1364" t="s">
        <v>2274</v>
      </c>
      <c r="B1364" t="s">
        <v>25</v>
      </c>
      <c r="D1364" s="77">
        <f>INDEX('Unemployment Rates'!$B$2:$B$96,MATCH(B1364,'Unemployment Rates'!$A$2:$A$96,0))</f>
        <v>2.8000000000000001E-2</v>
      </c>
    </row>
    <row r="1365" spans="1:4" x14ac:dyDescent="0.3">
      <c r="A1365" t="s">
        <v>2275</v>
      </c>
      <c r="B1365" t="s">
        <v>25</v>
      </c>
      <c r="D1365" s="77">
        <f>INDEX('Unemployment Rates'!$B$2:$B$96,MATCH(B1365,'Unemployment Rates'!$A$2:$A$96,0))</f>
        <v>2.8000000000000001E-2</v>
      </c>
    </row>
    <row r="1366" spans="1:4" x14ac:dyDescent="0.3">
      <c r="A1366" t="s">
        <v>2276</v>
      </c>
      <c r="B1366" t="s">
        <v>25</v>
      </c>
      <c r="D1366" s="77">
        <f>INDEX('Unemployment Rates'!$B$2:$B$96,MATCH(B1366,'Unemployment Rates'!$A$2:$A$96,0))</f>
        <v>2.8000000000000001E-2</v>
      </c>
    </row>
    <row r="1367" spans="1:4" x14ac:dyDescent="0.3">
      <c r="A1367" t="s">
        <v>2277</v>
      </c>
      <c r="B1367" t="s">
        <v>25</v>
      </c>
      <c r="D1367" s="77">
        <f>INDEX('Unemployment Rates'!$B$2:$B$96,MATCH(B1367,'Unemployment Rates'!$A$2:$A$96,0))</f>
        <v>2.8000000000000001E-2</v>
      </c>
    </row>
    <row r="1368" spans="1:4" x14ac:dyDescent="0.3">
      <c r="A1368" t="s">
        <v>2278</v>
      </c>
      <c r="B1368" t="s">
        <v>25</v>
      </c>
      <c r="D1368" s="77">
        <f>INDEX('Unemployment Rates'!$B$2:$B$96,MATCH(B1368,'Unemployment Rates'!$A$2:$A$96,0))</f>
        <v>2.8000000000000001E-2</v>
      </c>
    </row>
    <row r="1369" spans="1:4" x14ac:dyDescent="0.3">
      <c r="A1369" t="s">
        <v>2279</v>
      </c>
      <c r="B1369" t="s">
        <v>25</v>
      </c>
      <c r="D1369" s="77">
        <f>INDEX('Unemployment Rates'!$B$2:$B$96,MATCH(B1369,'Unemployment Rates'!$A$2:$A$96,0))</f>
        <v>2.8000000000000001E-2</v>
      </c>
    </row>
    <row r="1370" spans="1:4" x14ac:dyDescent="0.3">
      <c r="A1370" t="s">
        <v>2280</v>
      </c>
      <c r="B1370" t="s">
        <v>25</v>
      </c>
      <c r="D1370" s="77">
        <f>INDEX('Unemployment Rates'!$B$2:$B$96,MATCH(B1370,'Unemployment Rates'!$A$2:$A$96,0))</f>
        <v>2.8000000000000001E-2</v>
      </c>
    </row>
    <row r="1371" spans="1:4" x14ac:dyDescent="0.3">
      <c r="A1371" t="s">
        <v>2281</v>
      </c>
      <c r="B1371" t="s">
        <v>25</v>
      </c>
      <c r="D1371" s="77">
        <f>INDEX('Unemployment Rates'!$B$2:$B$96,MATCH(B1371,'Unemployment Rates'!$A$2:$A$96,0))</f>
        <v>2.8000000000000001E-2</v>
      </c>
    </row>
    <row r="1372" spans="1:4" x14ac:dyDescent="0.3">
      <c r="A1372" t="s">
        <v>2282</v>
      </c>
      <c r="B1372" t="s">
        <v>25</v>
      </c>
      <c r="D1372" s="77">
        <f>INDEX('Unemployment Rates'!$B$2:$B$96,MATCH(B1372,'Unemployment Rates'!$A$2:$A$96,0))</f>
        <v>2.8000000000000001E-2</v>
      </c>
    </row>
    <row r="1373" spans="1:4" x14ac:dyDescent="0.3">
      <c r="A1373" t="s">
        <v>2283</v>
      </c>
      <c r="B1373" t="s">
        <v>25</v>
      </c>
      <c r="D1373" s="77">
        <f>INDEX('Unemployment Rates'!$B$2:$B$96,MATCH(B1373,'Unemployment Rates'!$A$2:$A$96,0))</f>
        <v>2.8000000000000001E-2</v>
      </c>
    </row>
    <row r="1374" spans="1:4" x14ac:dyDescent="0.3">
      <c r="A1374" t="s">
        <v>2284</v>
      </c>
      <c r="B1374" t="s">
        <v>25</v>
      </c>
      <c r="D1374" s="77">
        <f>INDEX('Unemployment Rates'!$B$2:$B$96,MATCH(B1374,'Unemployment Rates'!$A$2:$A$96,0))</f>
        <v>2.8000000000000001E-2</v>
      </c>
    </row>
    <row r="1375" spans="1:4" x14ac:dyDescent="0.3">
      <c r="A1375" t="s">
        <v>2285</v>
      </c>
      <c r="B1375" t="s">
        <v>25</v>
      </c>
      <c r="D1375" s="77">
        <f>INDEX('Unemployment Rates'!$B$2:$B$96,MATCH(B1375,'Unemployment Rates'!$A$2:$A$96,0))</f>
        <v>2.8000000000000001E-2</v>
      </c>
    </row>
    <row r="1376" spans="1:4" x14ac:dyDescent="0.3">
      <c r="A1376" t="s">
        <v>2286</v>
      </c>
      <c r="B1376" t="s">
        <v>25</v>
      </c>
      <c r="D1376" s="77">
        <f>INDEX('Unemployment Rates'!$B$2:$B$96,MATCH(B1376,'Unemployment Rates'!$A$2:$A$96,0))</f>
        <v>2.8000000000000001E-2</v>
      </c>
    </row>
    <row r="1377" spans="1:4" x14ac:dyDescent="0.3">
      <c r="A1377" t="s">
        <v>2287</v>
      </c>
      <c r="B1377" t="s">
        <v>25</v>
      </c>
      <c r="D1377" s="77">
        <f>INDEX('Unemployment Rates'!$B$2:$B$96,MATCH(B1377,'Unemployment Rates'!$A$2:$A$96,0))</f>
        <v>2.8000000000000001E-2</v>
      </c>
    </row>
    <row r="1378" spans="1:4" x14ac:dyDescent="0.3">
      <c r="A1378" t="s">
        <v>2288</v>
      </c>
      <c r="B1378" t="s">
        <v>25</v>
      </c>
      <c r="D1378" s="77">
        <f>INDEX('Unemployment Rates'!$B$2:$B$96,MATCH(B1378,'Unemployment Rates'!$A$2:$A$96,0))</f>
        <v>2.8000000000000001E-2</v>
      </c>
    </row>
    <row r="1379" spans="1:4" x14ac:dyDescent="0.3">
      <c r="A1379" t="s">
        <v>2289</v>
      </c>
      <c r="B1379" t="s">
        <v>25</v>
      </c>
      <c r="D1379" s="77">
        <f>INDEX('Unemployment Rates'!$B$2:$B$96,MATCH(B1379,'Unemployment Rates'!$A$2:$A$96,0))</f>
        <v>2.8000000000000001E-2</v>
      </c>
    </row>
    <row r="1380" spans="1:4" x14ac:dyDescent="0.3">
      <c r="A1380" t="s">
        <v>2290</v>
      </c>
      <c r="B1380" t="s">
        <v>25</v>
      </c>
      <c r="D1380" s="77">
        <f>INDEX('Unemployment Rates'!$B$2:$B$96,MATCH(B1380,'Unemployment Rates'!$A$2:$A$96,0))</f>
        <v>2.8000000000000001E-2</v>
      </c>
    </row>
    <row r="1381" spans="1:4" x14ac:dyDescent="0.3">
      <c r="A1381" t="s">
        <v>2291</v>
      </c>
      <c r="B1381" t="s">
        <v>25</v>
      </c>
      <c r="D1381" s="77">
        <f>INDEX('Unemployment Rates'!$B$2:$B$96,MATCH(B1381,'Unemployment Rates'!$A$2:$A$96,0))</f>
        <v>2.8000000000000001E-2</v>
      </c>
    </row>
    <row r="1382" spans="1:4" x14ac:dyDescent="0.3">
      <c r="A1382" t="s">
        <v>2292</v>
      </c>
      <c r="B1382" t="s">
        <v>25</v>
      </c>
      <c r="D1382" s="77">
        <f>INDEX('Unemployment Rates'!$B$2:$B$96,MATCH(B1382,'Unemployment Rates'!$A$2:$A$96,0))</f>
        <v>2.8000000000000001E-2</v>
      </c>
    </row>
    <row r="1383" spans="1:4" x14ac:dyDescent="0.3">
      <c r="A1383" t="s">
        <v>2293</v>
      </c>
      <c r="B1383" t="s">
        <v>25</v>
      </c>
      <c r="D1383" s="77">
        <f>INDEX('Unemployment Rates'!$B$2:$B$96,MATCH(B1383,'Unemployment Rates'!$A$2:$A$96,0))</f>
        <v>2.8000000000000001E-2</v>
      </c>
    </row>
    <row r="1384" spans="1:4" x14ac:dyDescent="0.3">
      <c r="A1384" t="s">
        <v>2294</v>
      </c>
      <c r="B1384" t="s">
        <v>25</v>
      </c>
      <c r="D1384" s="77">
        <f>INDEX('Unemployment Rates'!$B$2:$B$96,MATCH(B1384,'Unemployment Rates'!$A$2:$A$96,0))</f>
        <v>2.8000000000000001E-2</v>
      </c>
    </row>
    <row r="1385" spans="1:4" x14ac:dyDescent="0.3">
      <c r="A1385" t="s">
        <v>2295</v>
      </c>
      <c r="B1385" t="s">
        <v>25</v>
      </c>
      <c r="D1385" s="77">
        <f>INDEX('Unemployment Rates'!$B$2:$B$96,MATCH(B1385,'Unemployment Rates'!$A$2:$A$96,0))</f>
        <v>2.8000000000000001E-2</v>
      </c>
    </row>
    <row r="1386" spans="1:4" x14ac:dyDescent="0.3">
      <c r="A1386" t="s">
        <v>2296</v>
      </c>
      <c r="B1386" t="s">
        <v>25</v>
      </c>
      <c r="D1386" s="77">
        <f>INDEX('Unemployment Rates'!$B$2:$B$96,MATCH(B1386,'Unemployment Rates'!$A$2:$A$96,0))</f>
        <v>2.8000000000000001E-2</v>
      </c>
    </row>
    <row r="1387" spans="1:4" x14ac:dyDescent="0.3">
      <c r="A1387" t="s">
        <v>2297</v>
      </c>
      <c r="B1387" t="s">
        <v>25</v>
      </c>
      <c r="D1387" s="77">
        <f>INDEX('Unemployment Rates'!$B$2:$B$96,MATCH(B1387,'Unemployment Rates'!$A$2:$A$96,0))</f>
        <v>2.8000000000000001E-2</v>
      </c>
    </row>
    <row r="1388" spans="1:4" x14ac:dyDescent="0.3">
      <c r="A1388" t="s">
        <v>2298</v>
      </c>
      <c r="B1388" t="s">
        <v>25</v>
      </c>
      <c r="D1388" s="77">
        <f>INDEX('Unemployment Rates'!$B$2:$B$96,MATCH(B1388,'Unemployment Rates'!$A$2:$A$96,0))</f>
        <v>2.8000000000000001E-2</v>
      </c>
    </row>
    <row r="1389" spans="1:4" x14ac:dyDescent="0.3">
      <c r="A1389" t="s">
        <v>2299</v>
      </c>
      <c r="B1389" t="s">
        <v>25</v>
      </c>
      <c r="D1389" s="77">
        <f>INDEX('Unemployment Rates'!$B$2:$B$96,MATCH(B1389,'Unemployment Rates'!$A$2:$A$96,0))</f>
        <v>2.8000000000000001E-2</v>
      </c>
    </row>
    <row r="1390" spans="1:4" x14ac:dyDescent="0.3">
      <c r="A1390" t="s">
        <v>2300</v>
      </c>
      <c r="B1390" t="s">
        <v>25</v>
      </c>
      <c r="D1390" s="77">
        <f>INDEX('Unemployment Rates'!$B$2:$B$96,MATCH(B1390,'Unemployment Rates'!$A$2:$A$96,0))</f>
        <v>2.8000000000000001E-2</v>
      </c>
    </row>
    <row r="1391" spans="1:4" x14ac:dyDescent="0.3">
      <c r="A1391" t="s">
        <v>2301</v>
      </c>
      <c r="B1391" t="s">
        <v>25</v>
      </c>
      <c r="D1391" s="77">
        <f>INDEX('Unemployment Rates'!$B$2:$B$96,MATCH(B1391,'Unemployment Rates'!$A$2:$A$96,0))</f>
        <v>2.8000000000000001E-2</v>
      </c>
    </row>
    <row r="1392" spans="1:4" x14ac:dyDescent="0.3">
      <c r="A1392" t="s">
        <v>2302</v>
      </c>
      <c r="B1392" t="s">
        <v>25</v>
      </c>
      <c r="D1392" s="77">
        <f>INDEX('Unemployment Rates'!$B$2:$B$96,MATCH(B1392,'Unemployment Rates'!$A$2:$A$96,0))</f>
        <v>2.8000000000000001E-2</v>
      </c>
    </row>
    <row r="1393" spans="1:4" x14ac:dyDescent="0.3">
      <c r="A1393" t="s">
        <v>2303</v>
      </c>
      <c r="B1393" t="s">
        <v>25</v>
      </c>
      <c r="D1393" s="77">
        <f>INDEX('Unemployment Rates'!$B$2:$B$96,MATCH(B1393,'Unemployment Rates'!$A$2:$A$96,0))</f>
        <v>2.8000000000000001E-2</v>
      </c>
    </row>
    <row r="1394" spans="1:4" x14ac:dyDescent="0.3">
      <c r="A1394" t="s">
        <v>2304</v>
      </c>
      <c r="B1394" t="s">
        <v>25</v>
      </c>
      <c r="D1394" s="77">
        <f>INDEX('Unemployment Rates'!$B$2:$B$96,MATCH(B1394,'Unemployment Rates'!$A$2:$A$96,0))</f>
        <v>2.8000000000000001E-2</v>
      </c>
    </row>
    <row r="1395" spans="1:4" x14ac:dyDescent="0.3">
      <c r="A1395" t="s">
        <v>2305</v>
      </c>
      <c r="B1395" t="s">
        <v>25</v>
      </c>
      <c r="D1395" s="77">
        <f>INDEX('Unemployment Rates'!$B$2:$B$96,MATCH(B1395,'Unemployment Rates'!$A$2:$A$96,0))</f>
        <v>2.8000000000000001E-2</v>
      </c>
    </row>
    <row r="1396" spans="1:4" x14ac:dyDescent="0.3">
      <c r="A1396" t="s">
        <v>2306</v>
      </c>
      <c r="B1396" t="s">
        <v>25</v>
      </c>
      <c r="D1396" s="77">
        <f>INDEX('Unemployment Rates'!$B$2:$B$96,MATCH(B1396,'Unemployment Rates'!$A$2:$A$96,0))</f>
        <v>2.8000000000000001E-2</v>
      </c>
    </row>
    <row r="1397" spans="1:4" x14ac:dyDescent="0.3">
      <c r="A1397" t="s">
        <v>2307</v>
      </c>
      <c r="B1397" t="s">
        <v>25</v>
      </c>
      <c r="D1397" s="77">
        <f>INDEX('Unemployment Rates'!$B$2:$B$96,MATCH(B1397,'Unemployment Rates'!$A$2:$A$96,0))</f>
        <v>2.8000000000000001E-2</v>
      </c>
    </row>
    <row r="1398" spans="1:4" x14ac:dyDescent="0.3">
      <c r="A1398" t="s">
        <v>2308</v>
      </c>
      <c r="B1398" t="s">
        <v>25</v>
      </c>
      <c r="D1398" s="77">
        <f>INDEX('Unemployment Rates'!$B$2:$B$96,MATCH(B1398,'Unemployment Rates'!$A$2:$A$96,0))</f>
        <v>2.8000000000000001E-2</v>
      </c>
    </row>
    <row r="1399" spans="1:4" x14ac:dyDescent="0.3">
      <c r="A1399" t="s">
        <v>2309</v>
      </c>
      <c r="B1399" t="s">
        <v>25</v>
      </c>
      <c r="D1399" s="77">
        <f>INDEX('Unemployment Rates'!$B$2:$B$96,MATCH(B1399,'Unemployment Rates'!$A$2:$A$96,0))</f>
        <v>2.8000000000000001E-2</v>
      </c>
    </row>
    <row r="1400" spans="1:4" x14ac:dyDescent="0.3">
      <c r="A1400" t="s">
        <v>2310</v>
      </c>
      <c r="B1400" t="s">
        <v>25</v>
      </c>
      <c r="D1400" s="77">
        <f>INDEX('Unemployment Rates'!$B$2:$B$96,MATCH(B1400,'Unemployment Rates'!$A$2:$A$96,0))</f>
        <v>2.8000000000000001E-2</v>
      </c>
    </row>
    <row r="1401" spans="1:4" x14ac:dyDescent="0.3">
      <c r="A1401" t="s">
        <v>2311</v>
      </c>
      <c r="B1401" t="s">
        <v>25</v>
      </c>
      <c r="D1401" s="77">
        <f>INDEX('Unemployment Rates'!$B$2:$B$96,MATCH(B1401,'Unemployment Rates'!$A$2:$A$96,0))</f>
        <v>2.8000000000000001E-2</v>
      </c>
    </row>
    <row r="1402" spans="1:4" x14ac:dyDescent="0.3">
      <c r="A1402" t="s">
        <v>2312</v>
      </c>
      <c r="B1402" t="s">
        <v>25</v>
      </c>
      <c r="D1402" s="77">
        <f>INDEX('Unemployment Rates'!$B$2:$B$96,MATCH(B1402,'Unemployment Rates'!$A$2:$A$96,0))</f>
        <v>2.8000000000000001E-2</v>
      </c>
    </row>
    <row r="1403" spans="1:4" x14ac:dyDescent="0.3">
      <c r="A1403" t="s">
        <v>2313</v>
      </c>
      <c r="B1403" t="s">
        <v>25</v>
      </c>
      <c r="D1403" s="77">
        <f>INDEX('Unemployment Rates'!$B$2:$B$96,MATCH(B1403,'Unemployment Rates'!$A$2:$A$96,0))</f>
        <v>2.8000000000000001E-2</v>
      </c>
    </row>
    <row r="1404" spans="1:4" x14ac:dyDescent="0.3">
      <c r="A1404" t="s">
        <v>2314</v>
      </c>
      <c r="B1404" t="s">
        <v>25</v>
      </c>
      <c r="D1404" s="77">
        <f>INDEX('Unemployment Rates'!$B$2:$B$96,MATCH(B1404,'Unemployment Rates'!$A$2:$A$96,0))</f>
        <v>2.8000000000000001E-2</v>
      </c>
    </row>
    <row r="1405" spans="1:4" x14ac:dyDescent="0.3">
      <c r="A1405" t="s">
        <v>2315</v>
      </c>
      <c r="B1405" t="s">
        <v>25</v>
      </c>
      <c r="D1405" s="77">
        <f>INDEX('Unemployment Rates'!$B$2:$B$96,MATCH(B1405,'Unemployment Rates'!$A$2:$A$96,0))</f>
        <v>2.8000000000000001E-2</v>
      </c>
    </row>
    <row r="1406" spans="1:4" x14ac:dyDescent="0.3">
      <c r="A1406" t="s">
        <v>2316</v>
      </c>
      <c r="B1406" t="s">
        <v>25</v>
      </c>
      <c r="D1406" s="77">
        <f>INDEX('Unemployment Rates'!$B$2:$B$96,MATCH(B1406,'Unemployment Rates'!$A$2:$A$96,0))</f>
        <v>2.8000000000000001E-2</v>
      </c>
    </row>
    <row r="1407" spans="1:4" x14ac:dyDescent="0.3">
      <c r="A1407" t="s">
        <v>2317</v>
      </c>
      <c r="B1407" t="s">
        <v>25</v>
      </c>
      <c r="D1407" s="77">
        <f>INDEX('Unemployment Rates'!$B$2:$B$96,MATCH(B1407,'Unemployment Rates'!$A$2:$A$96,0))</f>
        <v>2.8000000000000001E-2</v>
      </c>
    </row>
    <row r="1408" spans="1:4" x14ac:dyDescent="0.3">
      <c r="A1408" t="s">
        <v>2318</v>
      </c>
      <c r="B1408" t="s">
        <v>25</v>
      </c>
      <c r="D1408" s="77">
        <f>INDEX('Unemployment Rates'!$B$2:$B$96,MATCH(B1408,'Unemployment Rates'!$A$2:$A$96,0))</f>
        <v>2.8000000000000001E-2</v>
      </c>
    </row>
    <row r="1409" spans="1:4" x14ac:dyDescent="0.3">
      <c r="A1409" t="s">
        <v>2319</v>
      </c>
      <c r="B1409" t="s">
        <v>25</v>
      </c>
      <c r="D1409" s="77">
        <f>INDEX('Unemployment Rates'!$B$2:$B$96,MATCH(B1409,'Unemployment Rates'!$A$2:$A$96,0))</f>
        <v>2.8000000000000001E-2</v>
      </c>
    </row>
    <row r="1410" spans="1:4" x14ac:dyDescent="0.3">
      <c r="A1410" t="s">
        <v>2320</v>
      </c>
      <c r="B1410" t="s">
        <v>25</v>
      </c>
      <c r="D1410" s="77">
        <f>INDEX('Unemployment Rates'!$B$2:$B$96,MATCH(B1410,'Unemployment Rates'!$A$2:$A$96,0))</f>
        <v>2.8000000000000001E-2</v>
      </c>
    </row>
    <row r="1411" spans="1:4" x14ac:dyDescent="0.3">
      <c r="A1411" t="s">
        <v>2321</v>
      </c>
      <c r="B1411" t="s">
        <v>25</v>
      </c>
      <c r="D1411" s="77">
        <f>INDEX('Unemployment Rates'!$B$2:$B$96,MATCH(B1411,'Unemployment Rates'!$A$2:$A$96,0))</f>
        <v>2.8000000000000001E-2</v>
      </c>
    </row>
    <row r="1412" spans="1:4" x14ac:dyDescent="0.3">
      <c r="A1412" t="s">
        <v>2322</v>
      </c>
      <c r="B1412" t="s">
        <v>25</v>
      </c>
      <c r="D1412" s="77">
        <f>INDEX('Unemployment Rates'!$B$2:$B$96,MATCH(B1412,'Unemployment Rates'!$A$2:$A$96,0))</f>
        <v>2.8000000000000001E-2</v>
      </c>
    </row>
    <row r="1413" spans="1:4" x14ac:dyDescent="0.3">
      <c r="A1413" t="s">
        <v>2323</v>
      </c>
      <c r="B1413" t="s">
        <v>25</v>
      </c>
      <c r="D1413" s="77">
        <f>INDEX('Unemployment Rates'!$B$2:$B$96,MATCH(B1413,'Unemployment Rates'!$A$2:$A$96,0))</f>
        <v>2.8000000000000001E-2</v>
      </c>
    </row>
    <row r="1414" spans="1:4" x14ac:dyDescent="0.3">
      <c r="A1414" t="s">
        <v>2324</v>
      </c>
      <c r="B1414" t="s">
        <v>25</v>
      </c>
      <c r="D1414" s="77">
        <f>INDEX('Unemployment Rates'!$B$2:$B$96,MATCH(B1414,'Unemployment Rates'!$A$2:$A$96,0))</f>
        <v>2.8000000000000001E-2</v>
      </c>
    </row>
    <row r="1415" spans="1:4" x14ac:dyDescent="0.3">
      <c r="A1415" t="s">
        <v>2325</v>
      </c>
      <c r="B1415" t="s">
        <v>25</v>
      </c>
      <c r="D1415" s="77">
        <f>INDEX('Unemployment Rates'!$B$2:$B$96,MATCH(B1415,'Unemployment Rates'!$A$2:$A$96,0))</f>
        <v>2.8000000000000001E-2</v>
      </c>
    </row>
    <row r="1416" spans="1:4" x14ac:dyDescent="0.3">
      <c r="A1416" t="s">
        <v>2326</v>
      </c>
      <c r="B1416" t="s">
        <v>25</v>
      </c>
      <c r="D1416" s="77">
        <f>INDEX('Unemployment Rates'!$B$2:$B$96,MATCH(B1416,'Unemployment Rates'!$A$2:$A$96,0))</f>
        <v>2.8000000000000001E-2</v>
      </c>
    </row>
    <row r="1417" spans="1:4" x14ac:dyDescent="0.3">
      <c r="A1417" t="s">
        <v>2327</v>
      </c>
      <c r="B1417" t="s">
        <v>25</v>
      </c>
      <c r="D1417" s="77">
        <f>INDEX('Unemployment Rates'!$B$2:$B$96,MATCH(B1417,'Unemployment Rates'!$A$2:$A$96,0))</f>
        <v>2.8000000000000001E-2</v>
      </c>
    </row>
    <row r="1418" spans="1:4" x14ac:dyDescent="0.3">
      <c r="A1418" t="s">
        <v>2328</v>
      </c>
      <c r="B1418" t="s">
        <v>25</v>
      </c>
      <c r="D1418" s="77">
        <f>INDEX('Unemployment Rates'!$B$2:$B$96,MATCH(B1418,'Unemployment Rates'!$A$2:$A$96,0))</f>
        <v>2.8000000000000001E-2</v>
      </c>
    </row>
    <row r="1419" spans="1:4" x14ac:dyDescent="0.3">
      <c r="A1419" t="s">
        <v>2329</v>
      </c>
      <c r="B1419" t="s">
        <v>25</v>
      </c>
      <c r="D1419" s="77">
        <f>INDEX('Unemployment Rates'!$B$2:$B$96,MATCH(B1419,'Unemployment Rates'!$A$2:$A$96,0))</f>
        <v>2.8000000000000001E-2</v>
      </c>
    </row>
    <row r="1420" spans="1:4" x14ac:dyDescent="0.3">
      <c r="A1420" t="s">
        <v>2330</v>
      </c>
      <c r="B1420" t="s">
        <v>25</v>
      </c>
      <c r="D1420" s="77">
        <f>INDEX('Unemployment Rates'!$B$2:$B$96,MATCH(B1420,'Unemployment Rates'!$A$2:$A$96,0))</f>
        <v>2.8000000000000001E-2</v>
      </c>
    </row>
    <row r="1421" spans="1:4" x14ac:dyDescent="0.3">
      <c r="A1421" t="s">
        <v>2331</v>
      </c>
      <c r="B1421" t="s">
        <v>25</v>
      </c>
      <c r="D1421" s="77">
        <f>INDEX('Unemployment Rates'!$B$2:$B$96,MATCH(B1421,'Unemployment Rates'!$A$2:$A$96,0))</f>
        <v>2.8000000000000001E-2</v>
      </c>
    </row>
    <row r="1422" spans="1:4" x14ac:dyDescent="0.3">
      <c r="A1422" t="s">
        <v>2332</v>
      </c>
      <c r="B1422" t="s">
        <v>25</v>
      </c>
      <c r="D1422" s="77">
        <f>INDEX('Unemployment Rates'!$B$2:$B$96,MATCH(B1422,'Unemployment Rates'!$A$2:$A$96,0))</f>
        <v>2.8000000000000001E-2</v>
      </c>
    </row>
    <row r="1423" spans="1:4" x14ac:dyDescent="0.3">
      <c r="A1423" t="s">
        <v>2333</v>
      </c>
      <c r="B1423" t="s">
        <v>25</v>
      </c>
      <c r="D1423" s="77">
        <f>INDEX('Unemployment Rates'!$B$2:$B$96,MATCH(B1423,'Unemployment Rates'!$A$2:$A$96,0))</f>
        <v>2.8000000000000001E-2</v>
      </c>
    </row>
    <row r="1424" spans="1:4" x14ac:dyDescent="0.3">
      <c r="A1424" t="s">
        <v>2334</v>
      </c>
      <c r="B1424" t="s">
        <v>25</v>
      </c>
      <c r="D1424" s="77">
        <f>INDEX('Unemployment Rates'!$B$2:$B$96,MATCH(B1424,'Unemployment Rates'!$A$2:$A$96,0))</f>
        <v>2.8000000000000001E-2</v>
      </c>
    </row>
    <row r="1425" spans="1:4" x14ac:dyDescent="0.3">
      <c r="A1425" t="s">
        <v>2335</v>
      </c>
      <c r="B1425" t="s">
        <v>25</v>
      </c>
      <c r="D1425" s="77">
        <f>INDEX('Unemployment Rates'!$B$2:$B$96,MATCH(B1425,'Unemployment Rates'!$A$2:$A$96,0))</f>
        <v>2.8000000000000001E-2</v>
      </c>
    </row>
    <row r="1426" spans="1:4" x14ac:dyDescent="0.3">
      <c r="A1426" t="s">
        <v>2336</v>
      </c>
      <c r="B1426" t="s">
        <v>25</v>
      </c>
      <c r="D1426" s="77">
        <f>INDEX('Unemployment Rates'!$B$2:$B$96,MATCH(B1426,'Unemployment Rates'!$A$2:$A$96,0))</f>
        <v>2.8000000000000001E-2</v>
      </c>
    </row>
    <row r="1427" spans="1:4" x14ac:dyDescent="0.3">
      <c r="A1427" t="s">
        <v>2337</v>
      </c>
      <c r="B1427" t="s">
        <v>25</v>
      </c>
      <c r="D1427" s="77">
        <f>INDEX('Unemployment Rates'!$B$2:$B$96,MATCH(B1427,'Unemployment Rates'!$A$2:$A$96,0))</f>
        <v>2.8000000000000001E-2</v>
      </c>
    </row>
    <row r="1428" spans="1:4" x14ac:dyDescent="0.3">
      <c r="A1428" t="s">
        <v>2338</v>
      </c>
      <c r="B1428" t="s">
        <v>25</v>
      </c>
      <c r="D1428" s="77">
        <f>INDEX('Unemployment Rates'!$B$2:$B$96,MATCH(B1428,'Unemployment Rates'!$A$2:$A$96,0))</f>
        <v>2.8000000000000001E-2</v>
      </c>
    </row>
    <row r="1429" spans="1:4" x14ac:dyDescent="0.3">
      <c r="A1429" t="s">
        <v>2339</v>
      </c>
      <c r="B1429" t="s">
        <v>25</v>
      </c>
      <c r="D1429" s="77">
        <f>INDEX('Unemployment Rates'!$B$2:$B$96,MATCH(B1429,'Unemployment Rates'!$A$2:$A$96,0))</f>
        <v>2.8000000000000001E-2</v>
      </c>
    </row>
    <row r="1430" spans="1:4" x14ac:dyDescent="0.3">
      <c r="A1430" t="s">
        <v>2340</v>
      </c>
      <c r="B1430" t="s">
        <v>25</v>
      </c>
      <c r="D1430" s="77">
        <f>INDEX('Unemployment Rates'!$B$2:$B$96,MATCH(B1430,'Unemployment Rates'!$A$2:$A$96,0))</f>
        <v>2.8000000000000001E-2</v>
      </c>
    </row>
    <row r="1431" spans="1:4" x14ac:dyDescent="0.3">
      <c r="A1431" t="s">
        <v>2341</v>
      </c>
      <c r="B1431" t="s">
        <v>25</v>
      </c>
      <c r="D1431" s="77">
        <f>INDEX('Unemployment Rates'!$B$2:$B$96,MATCH(B1431,'Unemployment Rates'!$A$2:$A$96,0))</f>
        <v>2.8000000000000001E-2</v>
      </c>
    </row>
    <row r="1432" spans="1:4" x14ac:dyDescent="0.3">
      <c r="A1432" t="s">
        <v>2342</v>
      </c>
      <c r="B1432" t="s">
        <v>25</v>
      </c>
      <c r="D1432" s="77">
        <f>INDEX('Unemployment Rates'!$B$2:$B$96,MATCH(B1432,'Unemployment Rates'!$A$2:$A$96,0))</f>
        <v>2.8000000000000001E-2</v>
      </c>
    </row>
    <row r="1433" spans="1:4" x14ac:dyDescent="0.3">
      <c r="A1433" t="s">
        <v>2343</v>
      </c>
      <c r="B1433" t="s">
        <v>25</v>
      </c>
      <c r="D1433" s="77">
        <f>INDEX('Unemployment Rates'!$B$2:$B$96,MATCH(B1433,'Unemployment Rates'!$A$2:$A$96,0))</f>
        <v>2.8000000000000001E-2</v>
      </c>
    </row>
    <row r="1434" spans="1:4" x14ac:dyDescent="0.3">
      <c r="A1434" t="s">
        <v>2344</v>
      </c>
      <c r="B1434" t="s">
        <v>25</v>
      </c>
      <c r="D1434" s="77">
        <f>INDEX('Unemployment Rates'!$B$2:$B$96,MATCH(B1434,'Unemployment Rates'!$A$2:$A$96,0))</f>
        <v>2.8000000000000001E-2</v>
      </c>
    </row>
    <row r="1435" spans="1:4" x14ac:dyDescent="0.3">
      <c r="A1435" t="s">
        <v>2345</v>
      </c>
      <c r="B1435" t="s">
        <v>25</v>
      </c>
      <c r="D1435" s="77">
        <f>INDEX('Unemployment Rates'!$B$2:$B$96,MATCH(B1435,'Unemployment Rates'!$A$2:$A$96,0))</f>
        <v>2.8000000000000001E-2</v>
      </c>
    </row>
    <row r="1436" spans="1:4" x14ac:dyDescent="0.3">
      <c r="A1436" t="s">
        <v>2346</v>
      </c>
      <c r="B1436" t="s">
        <v>25</v>
      </c>
      <c r="D1436" s="77">
        <f>INDEX('Unemployment Rates'!$B$2:$B$96,MATCH(B1436,'Unemployment Rates'!$A$2:$A$96,0))</f>
        <v>2.8000000000000001E-2</v>
      </c>
    </row>
    <row r="1437" spans="1:4" x14ac:dyDescent="0.3">
      <c r="A1437" t="s">
        <v>2347</v>
      </c>
      <c r="B1437" t="s">
        <v>25</v>
      </c>
      <c r="D1437" s="77">
        <f>INDEX('Unemployment Rates'!$B$2:$B$96,MATCH(B1437,'Unemployment Rates'!$A$2:$A$96,0))</f>
        <v>2.8000000000000001E-2</v>
      </c>
    </row>
    <row r="1438" spans="1:4" x14ac:dyDescent="0.3">
      <c r="A1438" t="s">
        <v>2348</v>
      </c>
      <c r="B1438" t="s">
        <v>25</v>
      </c>
      <c r="D1438" s="77">
        <f>INDEX('Unemployment Rates'!$B$2:$B$96,MATCH(B1438,'Unemployment Rates'!$A$2:$A$96,0))</f>
        <v>2.8000000000000001E-2</v>
      </c>
    </row>
    <row r="1439" spans="1:4" x14ac:dyDescent="0.3">
      <c r="A1439" t="s">
        <v>2349</v>
      </c>
      <c r="B1439" t="s">
        <v>25</v>
      </c>
      <c r="D1439" s="77">
        <f>INDEX('Unemployment Rates'!$B$2:$B$96,MATCH(B1439,'Unemployment Rates'!$A$2:$A$96,0))</f>
        <v>2.8000000000000001E-2</v>
      </c>
    </row>
    <row r="1440" spans="1:4" x14ac:dyDescent="0.3">
      <c r="A1440" t="s">
        <v>2350</v>
      </c>
      <c r="B1440" t="s">
        <v>25</v>
      </c>
      <c r="D1440" s="77">
        <f>INDEX('Unemployment Rates'!$B$2:$B$96,MATCH(B1440,'Unemployment Rates'!$A$2:$A$96,0))</f>
        <v>2.8000000000000001E-2</v>
      </c>
    </row>
    <row r="1441" spans="1:4" x14ac:dyDescent="0.3">
      <c r="A1441" t="s">
        <v>2351</v>
      </c>
      <c r="B1441" t="s">
        <v>25</v>
      </c>
      <c r="D1441" s="77">
        <f>INDEX('Unemployment Rates'!$B$2:$B$96,MATCH(B1441,'Unemployment Rates'!$A$2:$A$96,0))</f>
        <v>2.8000000000000001E-2</v>
      </c>
    </row>
    <row r="1442" spans="1:4" x14ac:dyDescent="0.3">
      <c r="A1442" t="s">
        <v>2352</v>
      </c>
      <c r="B1442" t="s">
        <v>25</v>
      </c>
      <c r="D1442" s="77">
        <f>INDEX('Unemployment Rates'!$B$2:$B$96,MATCH(B1442,'Unemployment Rates'!$A$2:$A$96,0))</f>
        <v>2.8000000000000001E-2</v>
      </c>
    </row>
    <row r="1443" spans="1:4" x14ac:dyDescent="0.3">
      <c r="A1443" t="s">
        <v>2353</v>
      </c>
      <c r="B1443" t="s">
        <v>25</v>
      </c>
      <c r="D1443" s="77">
        <f>INDEX('Unemployment Rates'!$B$2:$B$96,MATCH(B1443,'Unemployment Rates'!$A$2:$A$96,0))</f>
        <v>2.8000000000000001E-2</v>
      </c>
    </row>
    <row r="1444" spans="1:4" x14ac:dyDescent="0.3">
      <c r="A1444" t="s">
        <v>2354</v>
      </c>
      <c r="B1444" t="s">
        <v>25</v>
      </c>
      <c r="D1444" s="77">
        <f>INDEX('Unemployment Rates'!$B$2:$B$96,MATCH(B1444,'Unemployment Rates'!$A$2:$A$96,0))</f>
        <v>2.8000000000000001E-2</v>
      </c>
    </row>
    <row r="1445" spans="1:4" x14ac:dyDescent="0.3">
      <c r="A1445" t="s">
        <v>2355</v>
      </c>
      <c r="B1445" t="s">
        <v>25</v>
      </c>
      <c r="D1445" s="77">
        <f>INDEX('Unemployment Rates'!$B$2:$B$96,MATCH(B1445,'Unemployment Rates'!$A$2:$A$96,0))</f>
        <v>2.8000000000000001E-2</v>
      </c>
    </row>
    <row r="1446" spans="1:4" x14ac:dyDescent="0.3">
      <c r="A1446" t="s">
        <v>2356</v>
      </c>
      <c r="B1446" t="s">
        <v>25</v>
      </c>
      <c r="D1446" s="77">
        <f>INDEX('Unemployment Rates'!$B$2:$B$96,MATCH(B1446,'Unemployment Rates'!$A$2:$A$96,0))</f>
        <v>2.8000000000000001E-2</v>
      </c>
    </row>
    <row r="1447" spans="1:4" x14ac:dyDescent="0.3">
      <c r="A1447" t="s">
        <v>2357</v>
      </c>
      <c r="B1447" t="s">
        <v>25</v>
      </c>
      <c r="D1447" s="77">
        <f>INDEX('Unemployment Rates'!$B$2:$B$96,MATCH(B1447,'Unemployment Rates'!$A$2:$A$96,0))</f>
        <v>2.8000000000000001E-2</v>
      </c>
    </row>
    <row r="1448" spans="1:4" x14ac:dyDescent="0.3">
      <c r="A1448" t="s">
        <v>2358</v>
      </c>
      <c r="B1448" t="s">
        <v>25</v>
      </c>
      <c r="D1448" s="77">
        <f>INDEX('Unemployment Rates'!$B$2:$B$96,MATCH(B1448,'Unemployment Rates'!$A$2:$A$96,0))</f>
        <v>2.8000000000000001E-2</v>
      </c>
    </row>
    <row r="1449" spans="1:4" x14ac:dyDescent="0.3">
      <c r="A1449" t="s">
        <v>2359</v>
      </c>
      <c r="B1449" t="s">
        <v>25</v>
      </c>
      <c r="D1449" s="77">
        <f>INDEX('Unemployment Rates'!$B$2:$B$96,MATCH(B1449,'Unemployment Rates'!$A$2:$A$96,0))</f>
        <v>2.8000000000000001E-2</v>
      </c>
    </row>
    <row r="1450" spans="1:4" x14ac:dyDescent="0.3">
      <c r="A1450" t="s">
        <v>2360</v>
      </c>
      <c r="B1450" t="s">
        <v>25</v>
      </c>
      <c r="D1450" s="77">
        <f>INDEX('Unemployment Rates'!$B$2:$B$96,MATCH(B1450,'Unemployment Rates'!$A$2:$A$96,0))</f>
        <v>2.8000000000000001E-2</v>
      </c>
    </row>
    <row r="1451" spans="1:4" x14ac:dyDescent="0.3">
      <c r="A1451" t="s">
        <v>2361</v>
      </c>
      <c r="B1451" t="s">
        <v>25</v>
      </c>
      <c r="D1451" s="77">
        <f>INDEX('Unemployment Rates'!$B$2:$B$96,MATCH(B1451,'Unemployment Rates'!$A$2:$A$96,0))</f>
        <v>2.8000000000000001E-2</v>
      </c>
    </row>
    <row r="1452" spans="1:4" x14ac:dyDescent="0.3">
      <c r="A1452" t="s">
        <v>2362</v>
      </c>
      <c r="B1452" t="s">
        <v>25</v>
      </c>
      <c r="D1452" s="77">
        <f>INDEX('Unemployment Rates'!$B$2:$B$96,MATCH(B1452,'Unemployment Rates'!$A$2:$A$96,0))</f>
        <v>2.8000000000000001E-2</v>
      </c>
    </row>
    <row r="1453" spans="1:4" x14ac:dyDescent="0.3">
      <c r="A1453" t="s">
        <v>2363</v>
      </c>
      <c r="B1453" t="s">
        <v>25</v>
      </c>
      <c r="D1453" s="77">
        <f>INDEX('Unemployment Rates'!$B$2:$B$96,MATCH(B1453,'Unemployment Rates'!$A$2:$A$96,0))</f>
        <v>2.8000000000000001E-2</v>
      </c>
    </row>
    <row r="1454" spans="1:4" x14ac:dyDescent="0.3">
      <c r="A1454" t="s">
        <v>2364</v>
      </c>
      <c r="B1454" t="s">
        <v>25</v>
      </c>
      <c r="D1454" s="77">
        <f>INDEX('Unemployment Rates'!$B$2:$B$96,MATCH(B1454,'Unemployment Rates'!$A$2:$A$96,0))</f>
        <v>2.8000000000000001E-2</v>
      </c>
    </row>
    <row r="1455" spans="1:4" x14ac:dyDescent="0.3">
      <c r="A1455" t="s">
        <v>2365</v>
      </c>
      <c r="B1455" t="s">
        <v>25</v>
      </c>
      <c r="D1455" s="77">
        <f>INDEX('Unemployment Rates'!$B$2:$B$96,MATCH(B1455,'Unemployment Rates'!$A$2:$A$96,0))</f>
        <v>2.8000000000000001E-2</v>
      </c>
    </row>
    <row r="1456" spans="1:4" x14ac:dyDescent="0.3">
      <c r="A1456" t="s">
        <v>2366</v>
      </c>
      <c r="B1456" t="s">
        <v>25</v>
      </c>
      <c r="D1456" s="77">
        <f>INDEX('Unemployment Rates'!$B$2:$B$96,MATCH(B1456,'Unemployment Rates'!$A$2:$A$96,0))</f>
        <v>2.8000000000000001E-2</v>
      </c>
    </row>
    <row r="1457" spans="1:4" x14ac:dyDescent="0.3">
      <c r="A1457" t="s">
        <v>2367</v>
      </c>
      <c r="B1457" t="s">
        <v>25</v>
      </c>
      <c r="D1457" s="77">
        <f>INDEX('Unemployment Rates'!$B$2:$B$96,MATCH(B1457,'Unemployment Rates'!$A$2:$A$96,0))</f>
        <v>2.8000000000000001E-2</v>
      </c>
    </row>
    <row r="1458" spans="1:4" x14ac:dyDescent="0.3">
      <c r="A1458" t="s">
        <v>2368</v>
      </c>
      <c r="B1458" t="s">
        <v>25</v>
      </c>
      <c r="D1458" s="77">
        <f>INDEX('Unemployment Rates'!$B$2:$B$96,MATCH(B1458,'Unemployment Rates'!$A$2:$A$96,0))</f>
        <v>2.8000000000000001E-2</v>
      </c>
    </row>
    <row r="1459" spans="1:4" x14ac:dyDescent="0.3">
      <c r="A1459" t="s">
        <v>2369</v>
      </c>
      <c r="B1459" t="s">
        <v>25</v>
      </c>
      <c r="D1459" s="77">
        <f>INDEX('Unemployment Rates'!$B$2:$B$96,MATCH(B1459,'Unemployment Rates'!$A$2:$A$96,0))</f>
        <v>2.8000000000000001E-2</v>
      </c>
    </row>
    <row r="1460" spans="1:4" x14ac:dyDescent="0.3">
      <c r="A1460" t="s">
        <v>2370</v>
      </c>
      <c r="B1460" t="s">
        <v>25</v>
      </c>
      <c r="D1460" s="77">
        <f>INDEX('Unemployment Rates'!$B$2:$B$96,MATCH(B1460,'Unemployment Rates'!$A$2:$A$96,0))</f>
        <v>2.8000000000000001E-2</v>
      </c>
    </row>
    <row r="1461" spans="1:4" x14ac:dyDescent="0.3">
      <c r="A1461" t="s">
        <v>2371</v>
      </c>
      <c r="B1461" t="s">
        <v>25</v>
      </c>
      <c r="D1461" s="77">
        <f>INDEX('Unemployment Rates'!$B$2:$B$96,MATCH(B1461,'Unemployment Rates'!$A$2:$A$96,0))</f>
        <v>2.8000000000000001E-2</v>
      </c>
    </row>
    <row r="1462" spans="1:4" x14ac:dyDescent="0.3">
      <c r="A1462" t="s">
        <v>2372</v>
      </c>
      <c r="B1462" t="s">
        <v>25</v>
      </c>
      <c r="D1462" s="77">
        <f>INDEX('Unemployment Rates'!$B$2:$B$96,MATCH(B1462,'Unemployment Rates'!$A$2:$A$96,0))</f>
        <v>2.8000000000000001E-2</v>
      </c>
    </row>
    <row r="1463" spans="1:4" x14ac:dyDescent="0.3">
      <c r="A1463" t="s">
        <v>2373</v>
      </c>
      <c r="B1463" t="s">
        <v>25</v>
      </c>
      <c r="D1463" s="77">
        <f>INDEX('Unemployment Rates'!$B$2:$B$96,MATCH(B1463,'Unemployment Rates'!$A$2:$A$96,0))</f>
        <v>2.8000000000000001E-2</v>
      </c>
    </row>
    <row r="1464" spans="1:4" x14ac:dyDescent="0.3">
      <c r="A1464" t="s">
        <v>2374</v>
      </c>
      <c r="B1464" t="s">
        <v>25</v>
      </c>
      <c r="D1464" s="77">
        <f>INDEX('Unemployment Rates'!$B$2:$B$96,MATCH(B1464,'Unemployment Rates'!$A$2:$A$96,0))</f>
        <v>2.8000000000000001E-2</v>
      </c>
    </row>
    <row r="1465" spans="1:4" x14ac:dyDescent="0.3">
      <c r="A1465" t="s">
        <v>2375</v>
      </c>
      <c r="B1465" t="s">
        <v>25</v>
      </c>
      <c r="D1465" s="77">
        <f>INDEX('Unemployment Rates'!$B$2:$B$96,MATCH(B1465,'Unemployment Rates'!$A$2:$A$96,0))</f>
        <v>2.8000000000000001E-2</v>
      </c>
    </row>
    <row r="1466" spans="1:4" x14ac:dyDescent="0.3">
      <c r="A1466" t="s">
        <v>2376</v>
      </c>
      <c r="B1466" t="s">
        <v>25</v>
      </c>
      <c r="D1466" s="77">
        <f>INDEX('Unemployment Rates'!$B$2:$B$96,MATCH(B1466,'Unemployment Rates'!$A$2:$A$96,0))</f>
        <v>2.8000000000000001E-2</v>
      </c>
    </row>
    <row r="1467" spans="1:4" x14ac:dyDescent="0.3">
      <c r="A1467" t="s">
        <v>2377</v>
      </c>
      <c r="B1467" t="s">
        <v>25</v>
      </c>
      <c r="D1467" s="77">
        <f>INDEX('Unemployment Rates'!$B$2:$B$96,MATCH(B1467,'Unemployment Rates'!$A$2:$A$96,0))</f>
        <v>2.8000000000000001E-2</v>
      </c>
    </row>
    <row r="1468" spans="1:4" x14ac:dyDescent="0.3">
      <c r="A1468" t="s">
        <v>2378</v>
      </c>
      <c r="B1468" t="s">
        <v>26</v>
      </c>
      <c r="D1468" s="77">
        <f>INDEX('Unemployment Rates'!$B$2:$B$96,MATCH(B1468,'Unemployment Rates'!$A$2:$A$96,0))</f>
        <v>4.3999999999999997E-2</v>
      </c>
    </row>
    <row r="1469" spans="1:4" x14ac:dyDescent="0.3">
      <c r="A1469" t="s">
        <v>2379</v>
      </c>
      <c r="B1469" t="s">
        <v>26</v>
      </c>
      <c r="D1469" s="77">
        <f>INDEX('Unemployment Rates'!$B$2:$B$96,MATCH(B1469,'Unemployment Rates'!$A$2:$A$96,0))</f>
        <v>4.3999999999999997E-2</v>
      </c>
    </row>
    <row r="1470" spans="1:4" x14ac:dyDescent="0.3">
      <c r="A1470" t="s">
        <v>2380</v>
      </c>
      <c r="B1470" t="s">
        <v>26</v>
      </c>
      <c r="D1470" s="77">
        <f>INDEX('Unemployment Rates'!$B$2:$B$96,MATCH(B1470,'Unemployment Rates'!$A$2:$A$96,0))</f>
        <v>4.3999999999999997E-2</v>
      </c>
    </row>
    <row r="1471" spans="1:4" x14ac:dyDescent="0.3">
      <c r="A1471" t="s">
        <v>2381</v>
      </c>
      <c r="B1471" t="s">
        <v>26</v>
      </c>
      <c r="D1471" s="77">
        <f>INDEX('Unemployment Rates'!$B$2:$B$96,MATCH(B1471,'Unemployment Rates'!$A$2:$A$96,0))</f>
        <v>4.3999999999999997E-2</v>
      </c>
    </row>
    <row r="1472" spans="1:4" x14ac:dyDescent="0.3">
      <c r="A1472" t="s">
        <v>2382</v>
      </c>
      <c r="B1472" t="s">
        <v>26</v>
      </c>
      <c r="D1472" s="77">
        <f>INDEX('Unemployment Rates'!$B$2:$B$96,MATCH(B1472,'Unemployment Rates'!$A$2:$A$96,0))</f>
        <v>4.3999999999999997E-2</v>
      </c>
    </row>
    <row r="1473" spans="1:4" x14ac:dyDescent="0.3">
      <c r="A1473" t="s">
        <v>2383</v>
      </c>
      <c r="B1473" t="s">
        <v>26</v>
      </c>
      <c r="D1473" s="77">
        <f>INDEX('Unemployment Rates'!$B$2:$B$96,MATCH(B1473,'Unemployment Rates'!$A$2:$A$96,0))</f>
        <v>4.3999999999999997E-2</v>
      </c>
    </row>
    <row r="1474" spans="1:4" x14ac:dyDescent="0.3">
      <c r="A1474" t="s">
        <v>2384</v>
      </c>
      <c r="B1474" t="s">
        <v>26</v>
      </c>
      <c r="D1474" s="77">
        <f>INDEX('Unemployment Rates'!$B$2:$B$96,MATCH(B1474,'Unemployment Rates'!$A$2:$A$96,0))</f>
        <v>4.3999999999999997E-2</v>
      </c>
    </row>
    <row r="1475" spans="1:4" x14ac:dyDescent="0.3">
      <c r="A1475" t="s">
        <v>2385</v>
      </c>
      <c r="B1475" t="s">
        <v>26</v>
      </c>
      <c r="D1475" s="77">
        <f>INDEX('Unemployment Rates'!$B$2:$B$96,MATCH(B1475,'Unemployment Rates'!$A$2:$A$96,0))</f>
        <v>4.3999999999999997E-2</v>
      </c>
    </row>
    <row r="1476" spans="1:4" x14ac:dyDescent="0.3">
      <c r="A1476" t="s">
        <v>2386</v>
      </c>
      <c r="B1476" t="s">
        <v>26</v>
      </c>
      <c r="D1476" s="77">
        <f>INDEX('Unemployment Rates'!$B$2:$B$96,MATCH(B1476,'Unemployment Rates'!$A$2:$A$96,0))</f>
        <v>4.3999999999999997E-2</v>
      </c>
    </row>
    <row r="1477" spans="1:4" x14ac:dyDescent="0.3">
      <c r="A1477" t="s">
        <v>2387</v>
      </c>
      <c r="B1477" t="s">
        <v>26</v>
      </c>
      <c r="D1477" s="77">
        <f>INDEX('Unemployment Rates'!$B$2:$B$96,MATCH(B1477,'Unemployment Rates'!$A$2:$A$96,0))</f>
        <v>4.3999999999999997E-2</v>
      </c>
    </row>
    <row r="1478" spans="1:4" x14ac:dyDescent="0.3">
      <c r="A1478" t="s">
        <v>2388</v>
      </c>
      <c r="B1478" t="s">
        <v>26</v>
      </c>
      <c r="D1478" s="77">
        <f>INDEX('Unemployment Rates'!$B$2:$B$96,MATCH(B1478,'Unemployment Rates'!$A$2:$A$96,0))</f>
        <v>4.3999999999999997E-2</v>
      </c>
    </row>
    <row r="1479" spans="1:4" x14ac:dyDescent="0.3">
      <c r="A1479" t="s">
        <v>2389</v>
      </c>
      <c r="B1479" t="s">
        <v>26</v>
      </c>
      <c r="D1479" s="77">
        <f>INDEX('Unemployment Rates'!$B$2:$B$96,MATCH(B1479,'Unemployment Rates'!$A$2:$A$96,0))</f>
        <v>4.3999999999999997E-2</v>
      </c>
    </row>
    <row r="1480" spans="1:4" x14ac:dyDescent="0.3">
      <c r="A1480" t="s">
        <v>2390</v>
      </c>
      <c r="B1480" t="s">
        <v>26</v>
      </c>
      <c r="D1480" s="77">
        <f>INDEX('Unemployment Rates'!$B$2:$B$96,MATCH(B1480,'Unemployment Rates'!$A$2:$A$96,0))</f>
        <v>4.3999999999999997E-2</v>
      </c>
    </row>
    <row r="1481" spans="1:4" x14ac:dyDescent="0.3">
      <c r="A1481" t="s">
        <v>2391</v>
      </c>
      <c r="B1481" t="s">
        <v>27</v>
      </c>
      <c r="D1481" s="77">
        <f>INDEX('Unemployment Rates'!$B$2:$B$96,MATCH(B1481,'Unemployment Rates'!$A$2:$A$96,0))</f>
        <v>0.04</v>
      </c>
    </row>
    <row r="1482" spans="1:4" x14ac:dyDescent="0.3">
      <c r="A1482" t="s">
        <v>2392</v>
      </c>
      <c r="B1482" t="s">
        <v>27</v>
      </c>
      <c r="D1482" s="77">
        <f>INDEX('Unemployment Rates'!$B$2:$B$96,MATCH(B1482,'Unemployment Rates'!$A$2:$A$96,0))</f>
        <v>0.04</v>
      </c>
    </row>
    <row r="1483" spans="1:4" x14ac:dyDescent="0.3">
      <c r="A1483" t="s">
        <v>2393</v>
      </c>
      <c r="B1483" t="s">
        <v>27</v>
      </c>
      <c r="D1483" s="77">
        <f>INDEX('Unemployment Rates'!$B$2:$B$96,MATCH(B1483,'Unemployment Rates'!$A$2:$A$96,0))</f>
        <v>0.04</v>
      </c>
    </row>
    <row r="1484" spans="1:4" x14ac:dyDescent="0.3">
      <c r="A1484" t="s">
        <v>2394</v>
      </c>
      <c r="B1484" t="s">
        <v>27</v>
      </c>
      <c r="D1484" s="77">
        <f>INDEX('Unemployment Rates'!$B$2:$B$96,MATCH(B1484,'Unemployment Rates'!$A$2:$A$96,0))</f>
        <v>0.04</v>
      </c>
    </row>
    <row r="1485" spans="1:4" x14ac:dyDescent="0.3">
      <c r="A1485" t="s">
        <v>2395</v>
      </c>
      <c r="B1485" t="s">
        <v>27</v>
      </c>
      <c r="D1485" s="77">
        <f>INDEX('Unemployment Rates'!$B$2:$B$96,MATCH(B1485,'Unemployment Rates'!$A$2:$A$96,0))</f>
        <v>0.04</v>
      </c>
    </row>
    <row r="1486" spans="1:4" x14ac:dyDescent="0.3">
      <c r="A1486" t="s">
        <v>2396</v>
      </c>
      <c r="B1486" t="s">
        <v>27</v>
      </c>
      <c r="D1486" s="77">
        <f>INDEX('Unemployment Rates'!$B$2:$B$96,MATCH(B1486,'Unemployment Rates'!$A$2:$A$96,0))</f>
        <v>0.04</v>
      </c>
    </row>
    <row r="1487" spans="1:4" x14ac:dyDescent="0.3">
      <c r="A1487" t="s">
        <v>2397</v>
      </c>
      <c r="B1487" t="s">
        <v>27</v>
      </c>
      <c r="D1487" s="77">
        <f>INDEX('Unemployment Rates'!$B$2:$B$96,MATCH(B1487,'Unemployment Rates'!$A$2:$A$96,0))</f>
        <v>0.04</v>
      </c>
    </row>
    <row r="1488" spans="1:4" x14ac:dyDescent="0.3">
      <c r="A1488" t="s">
        <v>2398</v>
      </c>
      <c r="B1488" t="s">
        <v>27</v>
      </c>
      <c r="D1488" s="77">
        <f>INDEX('Unemployment Rates'!$B$2:$B$96,MATCH(B1488,'Unemployment Rates'!$A$2:$A$96,0))</f>
        <v>0.04</v>
      </c>
    </row>
    <row r="1489" spans="1:4" x14ac:dyDescent="0.3">
      <c r="A1489" t="s">
        <v>2399</v>
      </c>
      <c r="B1489" t="s">
        <v>27</v>
      </c>
      <c r="D1489" s="77">
        <f>INDEX('Unemployment Rates'!$B$2:$B$96,MATCH(B1489,'Unemployment Rates'!$A$2:$A$96,0))</f>
        <v>0.04</v>
      </c>
    </row>
    <row r="1490" spans="1:4" x14ac:dyDescent="0.3">
      <c r="A1490" t="s">
        <v>2400</v>
      </c>
      <c r="B1490" t="s">
        <v>27</v>
      </c>
      <c r="D1490" s="77">
        <f>INDEX('Unemployment Rates'!$B$2:$B$96,MATCH(B1490,'Unemployment Rates'!$A$2:$A$96,0))</f>
        <v>0.04</v>
      </c>
    </row>
    <row r="1491" spans="1:4" x14ac:dyDescent="0.3">
      <c r="A1491" t="s">
        <v>2401</v>
      </c>
      <c r="B1491" t="s">
        <v>27</v>
      </c>
      <c r="D1491" s="77">
        <f>INDEX('Unemployment Rates'!$B$2:$B$96,MATCH(B1491,'Unemployment Rates'!$A$2:$A$96,0))</f>
        <v>0.04</v>
      </c>
    </row>
    <row r="1492" spans="1:4" x14ac:dyDescent="0.3">
      <c r="A1492" t="s">
        <v>2402</v>
      </c>
      <c r="B1492" t="s">
        <v>27</v>
      </c>
      <c r="D1492" s="77">
        <f>INDEX('Unemployment Rates'!$B$2:$B$96,MATCH(B1492,'Unemployment Rates'!$A$2:$A$96,0))</f>
        <v>0.04</v>
      </c>
    </row>
    <row r="1493" spans="1:4" x14ac:dyDescent="0.3">
      <c r="A1493" t="s">
        <v>2403</v>
      </c>
      <c r="B1493" t="s">
        <v>27</v>
      </c>
      <c r="D1493" s="77">
        <f>INDEX('Unemployment Rates'!$B$2:$B$96,MATCH(B1493,'Unemployment Rates'!$A$2:$A$96,0))</f>
        <v>0.04</v>
      </c>
    </row>
    <row r="1494" spans="1:4" x14ac:dyDescent="0.3">
      <c r="A1494" t="s">
        <v>2404</v>
      </c>
      <c r="B1494" t="s">
        <v>28</v>
      </c>
      <c r="D1494" s="77">
        <f>INDEX('Unemployment Rates'!$B$2:$B$96,MATCH(B1494,'Unemployment Rates'!$A$2:$A$96,0))</f>
        <v>2.8000000000000001E-2</v>
      </c>
    </row>
    <row r="1495" spans="1:4" x14ac:dyDescent="0.3">
      <c r="A1495" t="s">
        <v>2405</v>
      </c>
      <c r="B1495" t="s">
        <v>28</v>
      </c>
      <c r="D1495" s="77">
        <f>INDEX('Unemployment Rates'!$B$2:$B$96,MATCH(B1495,'Unemployment Rates'!$A$2:$A$96,0))</f>
        <v>2.8000000000000001E-2</v>
      </c>
    </row>
    <row r="1496" spans="1:4" x14ac:dyDescent="0.3">
      <c r="A1496" t="s">
        <v>2406</v>
      </c>
      <c r="B1496" t="s">
        <v>28</v>
      </c>
      <c r="D1496" s="77">
        <f>INDEX('Unemployment Rates'!$B$2:$B$96,MATCH(B1496,'Unemployment Rates'!$A$2:$A$96,0))</f>
        <v>2.8000000000000001E-2</v>
      </c>
    </row>
    <row r="1497" spans="1:4" x14ac:dyDescent="0.3">
      <c r="A1497" t="s">
        <v>2407</v>
      </c>
      <c r="B1497" t="s">
        <v>28</v>
      </c>
      <c r="D1497" s="77">
        <f>INDEX('Unemployment Rates'!$B$2:$B$96,MATCH(B1497,'Unemployment Rates'!$A$2:$A$96,0))</f>
        <v>2.8000000000000001E-2</v>
      </c>
    </row>
    <row r="1498" spans="1:4" x14ac:dyDescent="0.3">
      <c r="A1498" t="s">
        <v>2408</v>
      </c>
      <c r="B1498" t="s">
        <v>28</v>
      </c>
      <c r="D1498" s="77">
        <f>INDEX('Unemployment Rates'!$B$2:$B$96,MATCH(B1498,'Unemployment Rates'!$A$2:$A$96,0))</f>
        <v>2.8000000000000001E-2</v>
      </c>
    </row>
    <row r="1499" spans="1:4" x14ac:dyDescent="0.3">
      <c r="A1499" t="s">
        <v>2409</v>
      </c>
      <c r="B1499" t="s">
        <v>28</v>
      </c>
      <c r="D1499" s="77">
        <f>INDEX('Unemployment Rates'!$B$2:$B$96,MATCH(B1499,'Unemployment Rates'!$A$2:$A$96,0))</f>
        <v>2.8000000000000001E-2</v>
      </c>
    </row>
    <row r="1500" spans="1:4" x14ac:dyDescent="0.3">
      <c r="A1500" t="s">
        <v>2410</v>
      </c>
      <c r="B1500" t="s">
        <v>28</v>
      </c>
      <c r="D1500" s="77">
        <f>INDEX('Unemployment Rates'!$B$2:$B$96,MATCH(B1500,'Unemployment Rates'!$A$2:$A$96,0))</f>
        <v>2.8000000000000001E-2</v>
      </c>
    </row>
    <row r="1501" spans="1:4" x14ac:dyDescent="0.3">
      <c r="A1501" t="s">
        <v>2411</v>
      </c>
      <c r="B1501" t="s">
        <v>28</v>
      </c>
      <c r="D1501" s="77">
        <f>INDEX('Unemployment Rates'!$B$2:$B$96,MATCH(B1501,'Unemployment Rates'!$A$2:$A$96,0))</f>
        <v>2.8000000000000001E-2</v>
      </c>
    </row>
    <row r="1502" spans="1:4" x14ac:dyDescent="0.3">
      <c r="A1502" t="s">
        <v>2412</v>
      </c>
      <c r="B1502" t="s">
        <v>28</v>
      </c>
      <c r="D1502" s="77">
        <f>INDEX('Unemployment Rates'!$B$2:$B$96,MATCH(B1502,'Unemployment Rates'!$A$2:$A$96,0))</f>
        <v>2.8000000000000001E-2</v>
      </c>
    </row>
    <row r="1503" spans="1:4" x14ac:dyDescent="0.3">
      <c r="A1503" t="s">
        <v>2413</v>
      </c>
      <c r="B1503" t="s">
        <v>28</v>
      </c>
      <c r="D1503" s="77">
        <f>INDEX('Unemployment Rates'!$B$2:$B$96,MATCH(B1503,'Unemployment Rates'!$A$2:$A$96,0))</f>
        <v>2.8000000000000001E-2</v>
      </c>
    </row>
    <row r="1504" spans="1:4" x14ac:dyDescent="0.3">
      <c r="A1504" t="s">
        <v>2414</v>
      </c>
      <c r="B1504" t="s">
        <v>28</v>
      </c>
      <c r="D1504" s="77">
        <f>INDEX('Unemployment Rates'!$B$2:$B$96,MATCH(B1504,'Unemployment Rates'!$A$2:$A$96,0))</f>
        <v>2.8000000000000001E-2</v>
      </c>
    </row>
    <row r="1505" spans="1:4" x14ac:dyDescent="0.3">
      <c r="A1505" t="s">
        <v>2415</v>
      </c>
      <c r="B1505" t="s">
        <v>28</v>
      </c>
      <c r="D1505" s="77">
        <f>INDEX('Unemployment Rates'!$B$2:$B$96,MATCH(B1505,'Unemployment Rates'!$A$2:$A$96,0))</f>
        <v>2.8000000000000001E-2</v>
      </c>
    </row>
    <row r="1506" spans="1:4" x14ac:dyDescent="0.3">
      <c r="A1506" t="s">
        <v>2416</v>
      </c>
      <c r="B1506" t="s">
        <v>28</v>
      </c>
      <c r="D1506" s="77">
        <f>INDEX('Unemployment Rates'!$B$2:$B$96,MATCH(B1506,'Unemployment Rates'!$A$2:$A$96,0))</f>
        <v>2.8000000000000001E-2</v>
      </c>
    </row>
    <row r="1507" spans="1:4" x14ac:dyDescent="0.3">
      <c r="A1507" t="s">
        <v>2417</v>
      </c>
      <c r="B1507" t="s">
        <v>28</v>
      </c>
      <c r="D1507" s="77">
        <f>INDEX('Unemployment Rates'!$B$2:$B$96,MATCH(B1507,'Unemployment Rates'!$A$2:$A$96,0))</f>
        <v>2.8000000000000001E-2</v>
      </c>
    </row>
    <row r="1508" spans="1:4" x14ac:dyDescent="0.3">
      <c r="A1508" t="s">
        <v>2418</v>
      </c>
      <c r="B1508" t="s">
        <v>28</v>
      </c>
      <c r="D1508" s="77">
        <f>INDEX('Unemployment Rates'!$B$2:$B$96,MATCH(B1508,'Unemployment Rates'!$A$2:$A$96,0))</f>
        <v>2.8000000000000001E-2</v>
      </c>
    </row>
    <row r="1509" spans="1:4" x14ac:dyDescent="0.3">
      <c r="A1509" t="s">
        <v>2419</v>
      </c>
      <c r="B1509" t="s">
        <v>28</v>
      </c>
      <c r="D1509" s="77">
        <f>INDEX('Unemployment Rates'!$B$2:$B$96,MATCH(B1509,'Unemployment Rates'!$A$2:$A$96,0))</f>
        <v>2.8000000000000001E-2</v>
      </c>
    </row>
    <row r="1510" spans="1:4" x14ac:dyDescent="0.3">
      <c r="A1510" t="s">
        <v>2420</v>
      </c>
      <c r="B1510" t="s">
        <v>28</v>
      </c>
      <c r="D1510" s="77">
        <f>INDEX('Unemployment Rates'!$B$2:$B$96,MATCH(B1510,'Unemployment Rates'!$A$2:$A$96,0))</f>
        <v>2.8000000000000001E-2</v>
      </c>
    </row>
    <row r="1511" spans="1:4" x14ac:dyDescent="0.3">
      <c r="A1511" t="s">
        <v>2421</v>
      </c>
      <c r="B1511" t="s">
        <v>28</v>
      </c>
      <c r="D1511" s="77">
        <f>INDEX('Unemployment Rates'!$B$2:$B$96,MATCH(B1511,'Unemployment Rates'!$A$2:$A$96,0))</f>
        <v>2.8000000000000001E-2</v>
      </c>
    </row>
    <row r="1512" spans="1:4" x14ac:dyDescent="0.3">
      <c r="A1512" t="s">
        <v>2422</v>
      </c>
      <c r="B1512" t="s">
        <v>28</v>
      </c>
      <c r="D1512" s="77">
        <f>INDEX('Unemployment Rates'!$B$2:$B$96,MATCH(B1512,'Unemployment Rates'!$A$2:$A$96,0))</f>
        <v>2.8000000000000001E-2</v>
      </c>
    </row>
    <row r="1513" spans="1:4" x14ac:dyDescent="0.3">
      <c r="A1513" t="s">
        <v>2423</v>
      </c>
      <c r="B1513" t="s">
        <v>28</v>
      </c>
      <c r="D1513" s="77">
        <f>INDEX('Unemployment Rates'!$B$2:$B$96,MATCH(B1513,'Unemployment Rates'!$A$2:$A$96,0))</f>
        <v>2.8000000000000001E-2</v>
      </c>
    </row>
    <row r="1514" spans="1:4" x14ac:dyDescent="0.3">
      <c r="A1514" t="s">
        <v>2424</v>
      </c>
      <c r="B1514" t="s">
        <v>28</v>
      </c>
      <c r="D1514" s="77">
        <f>INDEX('Unemployment Rates'!$B$2:$B$96,MATCH(B1514,'Unemployment Rates'!$A$2:$A$96,0))</f>
        <v>2.8000000000000001E-2</v>
      </c>
    </row>
    <row r="1515" spans="1:4" x14ac:dyDescent="0.3">
      <c r="A1515" t="s">
        <v>2425</v>
      </c>
      <c r="B1515" t="s">
        <v>28</v>
      </c>
      <c r="D1515" s="77">
        <f>INDEX('Unemployment Rates'!$B$2:$B$96,MATCH(B1515,'Unemployment Rates'!$A$2:$A$96,0))</f>
        <v>2.8000000000000001E-2</v>
      </c>
    </row>
    <row r="1516" spans="1:4" x14ac:dyDescent="0.3">
      <c r="A1516" t="s">
        <v>2426</v>
      </c>
      <c r="B1516" t="s">
        <v>28</v>
      </c>
      <c r="D1516" s="77">
        <f>INDEX('Unemployment Rates'!$B$2:$B$96,MATCH(B1516,'Unemployment Rates'!$A$2:$A$96,0))</f>
        <v>2.8000000000000001E-2</v>
      </c>
    </row>
    <row r="1517" spans="1:4" x14ac:dyDescent="0.3">
      <c r="A1517" t="s">
        <v>2427</v>
      </c>
      <c r="B1517" t="s">
        <v>28</v>
      </c>
      <c r="D1517" s="77">
        <f>INDEX('Unemployment Rates'!$B$2:$B$96,MATCH(B1517,'Unemployment Rates'!$A$2:$A$96,0))</f>
        <v>2.8000000000000001E-2</v>
      </c>
    </row>
    <row r="1518" spans="1:4" x14ac:dyDescent="0.3">
      <c r="A1518" t="s">
        <v>2428</v>
      </c>
      <c r="B1518" t="s">
        <v>28</v>
      </c>
      <c r="D1518" s="77">
        <f>INDEX('Unemployment Rates'!$B$2:$B$96,MATCH(B1518,'Unemployment Rates'!$A$2:$A$96,0))</f>
        <v>2.8000000000000001E-2</v>
      </c>
    </row>
    <row r="1519" spans="1:4" x14ac:dyDescent="0.3">
      <c r="A1519" t="s">
        <v>2429</v>
      </c>
      <c r="B1519" t="s">
        <v>28</v>
      </c>
      <c r="D1519" s="77">
        <f>INDEX('Unemployment Rates'!$B$2:$B$96,MATCH(B1519,'Unemployment Rates'!$A$2:$A$96,0))</f>
        <v>2.8000000000000001E-2</v>
      </c>
    </row>
    <row r="1520" spans="1:4" x14ac:dyDescent="0.3">
      <c r="A1520" t="s">
        <v>2430</v>
      </c>
      <c r="B1520" t="s">
        <v>28</v>
      </c>
      <c r="D1520" s="77">
        <f>INDEX('Unemployment Rates'!$B$2:$B$96,MATCH(B1520,'Unemployment Rates'!$A$2:$A$96,0))</f>
        <v>2.8000000000000001E-2</v>
      </c>
    </row>
    <row r="1521" spans="1:4" x14ac:dyDescent="0.3">
      <c r="A1521" t="s">
        <v>2431</v>
      </c>
      <c r="B1521" t="s">
        <v>28</v>
      </c>
      <c r="D1521" s="77">
        <f>INDEX('Unemployment Rates'!$B$2:$B$96,MATCH(B1521,'Unemployment Rates'!$A$2:$A$96,0))</f>
        <v>2.8000000000000001E-2</v>
      </c>
    </row>
    <row r="1522" spans="1:4" x14ac:dyDescent="0.3">
      <c r="A1522" t="s">
        <v>2432</v>
      </c>
      <c r="B1522" t="s">
        <v>28</v>
      </c>
      <c r="D1522" s="77">
        <f>INDEX('Unemployment Rates'!$B$2:$B$96,MATCH(B1522,'Unemployment Rates'!$A$2:$A$96,0))</f>
        <v>2.8000000000000001E-2</v>
      </c>
    </row>
    <row r="1523" spans="1:4" x14ac:dyDescent="0.3">
      <c r="A1523" t="s">
        <v>2433</v>
      </c>
      <c r="B1523" t="s">
        <v>28</v>
      </c>
      <c r="D1523" s="77">
        <f>INDEX('Unemployment Rates'!$B$2:$B$96,MATCH(B1523,'Unemployment Rates'!$A$2:$A$96,0))</f>
        <v>2.8000000000000001E-2</v>
      </c>
    </row>
    <row r="1524" spans="1:4" x14ac:dyDescent="0.3">
      <c r="A1524" t="s">
        <v>2434</v>
      </c>
      <c r="B1524" t="s">
        <v>28</v>
      </c>
      <c r="D1524" s="77">
        <f>INDEX('Unemployment Rates'!$B$2:$B$96,MATCH(B1524,'Unemployment Rates'!$A$2:$A$96,0))</f>
        <v>2.8000000000000001E-2</v>
      </c>
    </row>
    <row r="1525" spans="1:4" x14ac:dyDescent="0.3">
      <c r="A1525" t="s">
        <v>2435</v>
      </c>
      <c r="B1525" t="s">
        <v>29</v>
      </c>
      <c r="D1525" s="77">
        <f>INDEX('Unemployment Rates'!$B$2:$B$96,MATCH(B1525,'Unemployment Rates'!$A$2:$A$96,0))</f>
        <v>3.5000000000000003E-2</v>
      </c>
    </row>
    <row r="1526" spans="1:4" x14ac:dyDescent="0.3">
      <c r="A1526" t="s">
        <v>2436</v>
      </c>
      <c r="B1526" t="s">
        <v>29</v>
      </c>
      <c r="D1526" s="77">
        <f>INDEX('Unemployment Rates'!$B$2:$B$96,MATCH(B1526,'Unemployment Rates'!$A$2:$A$96,0))</f>
        <v>3.5000000000000003E-2</v>
      </c>
    </row>
    <row r="1527" spans="1:4" x14ac:dyDescent="0.3">
      <c r="A1527" t="s">
        <v>2437</v>
      </c>
      <c r="B1527" t="s">
        <v>29</v>
      </c>
      <c r="D1527" s="77">
        <f>INDEX('Unemployment Rates'!$B$2:$B$96,MATCH(B1527,'Unemployment Rates'!$A$2:$A$96,0))</f>
        <v>3.5000000000000003E-2</v>
      </c>
    </row>
    <row r="1528" spans="1:4" x14ac:dyDescent="0.3">
      <c r="A1528" t="s">
        <v>2438</v>
      </c>
      <c r="B1528" t="s">
        <v>29</v>
      </c>
      <c r="D1528" s="77">
        <f>INDEX('Unemployment Rates'!$B$2:$B$96,MATCH(B1528,'Unemployment Rates'!$A$2:$A$96,0))</f>
        <v>3.5000000000000003E-2</v>
      </c>
    </row>
    <row r="1529" spans="1:4" x14ac:dyDescent="0.3">
      <c r="A1529" t="s">
        <v>2439</v>
      </c>
      <c r="B1529" t="s">
        <v>29</v>
      </c>
      <c r="D1529" s="77">
        <f>INDEX('Unemployment Rates'!$B$2:$B$96,MATCH(B1529,'Unemployment Rates'!$A$2:$A$96,0))</f>
        <v>3.5000000000000003E-2</v>
      </c>
    </row>
    <row r="1530" spans="1:4" x14ac:dyDescent="0.3">
      <c r="A1530" t="s">
        <v>2440</v>
      </c>
      <c r="B1530" t="s">
        <v>29</v>
      </c>
      <c r="D1530" s="77">
        <f>INDEX('Unemployment Rates'!$B$2:$B$96,MATCH(B1530,'Unemployment Rates'!$A$2:$A$96,0))</f>
        <v>3.5000000000000003E-2</v>
      </c>
    </row>
    <row r="1531" spans="1:4" x14ac:dyDescent="0.3">
      <c r="A1531" t="s">
        <v>2441</v>
      </c>
      <c r="B1531" t="s">
        <v>29</v>
      </c>
      <c r="D1531" s="77">
        <f>INDEX('Unemployment Rates'!$B$2:$B$96,MATCH(B1531,'Unemployment Rates'!$A$2:$A$96,0))</f>
        <v>3.5000000000000003E-2</v>
      </c>
    </row>
    <row r="1532" spans="1:4" x14ac:dyDescent="0.3">
      <c r="A1532" t="s">
        <v>2442</v>
      </c>
      <c r="B1532" t="s">
        <v>29</v>
      </c>
      <c r="D1532" s="77">
        <f>INDEX('Unemployment Rates'!$B$2:$B$96,MATCH(B1532,'Unemployment Rates'!$A$2:$A$96,0))</f>
        <v>3.5000000000000003E-2</v>
      </c>
    </row>
    <row r="1533" spans="1:4" x14ac:dyDescent="0.3">
      <c r="A1533" t="s">
        <v>2443</v>
      </c>
      <c r="B1533" t="s">
        <v>29</v>
      </c>
      <c r="D1533" s="77">
        <f>INDEX('Unemployment Rates'!$B$2:$B$96,MATCH(B1533,'Unemployment Rates'!$A$2:$A$96,0))</f>
        <v>3.5000000000000003E-2</v>
      </c>
    </row>
    <row r="1534" spans="1:4" x14ac:dyDescent="0.3">
      <c r="A1534" t="s">
        <v>2444</v>
      </c>
      <c r="B1534" t="s">
        <v>29</v>
      </c>
      <c r="D1534" s="77">
        <f>INDEX('Unemployment Rates'!$B$2:$B$96,MATCH(B1534,'Unemployment Rates'!$A$2:$A$96,0))</f>
        <v>3.5000000000000003E-2</v>
      </c>
    </row>
    <row r="1535" spans="1:4" x14ac:dyDescent="0.3">
      <c r="A1535" t="s">
        <v>2445</v>
      </c>
      <c r="B1535" t="s">
        <v>29</v>
      </c>
      <c r="D1535" s="77">
        <f>INDEX('Unemployment Rates'!$B$2:$B$96,MATCH(B1535,'Unemployment Rates'!$A$2:$A$96,0))</f>
        <v>3.5000000000000003E-2</v>
      </c>
    </row>
    <row r="1536" spans="1:4" x14ac:dyDescent="0.3">
      <c r="A1536" t="s">
        <v>2446</v>
      </c>
      <c r="B1536" t="s">
        <v>29</v>
      </c>
      <c r="D1536" s="77">
        <f>INDEX('Unemployment Rates'!$B$2:$B$96,MATCH(B1536,'Unemployment Rates'!$A$2:$A$96,0))</f>
        <v>3.5000000000000003E-2</v>
      </c>
    </row>
    <row r="1537" spans="1:4" x14ac:dyDescent="0.3">
      <c r="A1537" t="s">
        <v>2447</v>
      </c>
      <c r="B1537" t="s">
        <v>29</v>
      </c>
      <c r="D1537" s="77">
        <f>INDEX('Unemployment Rates'!$B$2:$B$96,MATCH(B1537,'Unemployment Rates'!$A$2:$A$96,0))</f>
        <v>3.5000000000000003E-2</v>
      </c>
    </row>
    <row r="1538" spans="1:4" x14ac:dyDescent="0.3">
      <c r="A1538" t="s">
        <v>2448</v>
      </c>
      <c r="B1538" t="s">
        <v>29</v>
      </c>
      <c r="D1538" s="77">
        <f>INDEX('Unemployment Rates'!$B$2:$B$96,MATCH(B1538,'Unemployment Rates'!$A$2:$A$96,0))</f>
        <v>3.5000000000000003E-2</v>
      </c>
    </row>
    <row r="1539" spans="1:4" x14ac:dyDescent="0.3">
      <c r="A1539" t="s">
        <v>2449</v>
      </c>
      <c r="B1539" t="s">
        <v>29</v>
      </c>
      <c r="D1539" s="77">
        <f>INDEX('Unemployment Rates'!$B$2:$B$96,MATCH(B1539,'Unemployment Rates'!$A$2:$A$96,0))</f>
        <v>3.5000000000000003E-2</v>
      </c>
    </row>
    <row r="1540" spans="1:4" x14ac:dyDescent="0.3">
      <c r="A1540" t="s">
        <v>2450</v>
      </c>
      <c r="B1540" t="s">
        <v>29</v>
      </c>
      <c r="D1540" s="77">
        <f>INDEX('Unemployment Rates'!$B$2:$B$96,MATCH(B1540,'Unemployment Rates'!$A$2:$A$96,0))</f>
        <v>3.5000000000000003E-2</v>
      </c>
    </row>
    <row r="1541" spans="1:4" x14ac:dyDescent="0.3">
      <c r="A1541" t="s">
        <v>2451</v>
      </c>
      <c r="B1541" t="s">
        <v>29</v>
      </c>
      <c r="D1541" s="77">
        <f>INDEX('Unemployment Rates'!$B$2:$B$96,MATCH(B1541,'Unemployment Rates'!$A$2:$A$96,0))</f>
        <v>3.5000000000000003E-2</v>
      </c>
    </row>
    <row r="1542" spans="1:4" x14ac:dyDescent="0.3">
      <c r="A1542" t="s">
        <v>2452</v>
      </c>
      <c r="B1542" t="s">
        <v>29</v>
      </c>
      <c r="D1542" s="77">
        <f>INDEX('Unemployment Rates'!$B$2:$B$96,MATCH(B1542,'Unemployment Rates'!$A$2:$A$96,0))</f>
        <v>3.5000000000000003E-2</v>
      </c>
    </row>
    <row r="1543" spans="1:4" x14ac:dyDescent="0.3">
      <c r="A1543" t="s">
        <v>2453</v>
      </c>
      <c r="B1543" t="s">
        <v>29</v>
      </c>
      <c r="D1543" s="77">
        <f>INDEX('Unemployment Rates'!$B$2:$B$96,MATCH(B1543,'Unemployment Rates'!$A$2:$A$96,0))</f>
        <v>3.5000000000000003E-2</v>
      </c>
    </row>
    <row r="1544" spans="1:4" x14ac:dyDescent="0.3">
      <c r="A1544" t="s">
        <v>2454</v>
      </c>
      <c r="B1544" t="s">
        <v>29</v>
      </c>
      <c r="D1544" s="77">
        <f>INDEX('Unemployment Rates'!$B$2:$B$96,MATCH(B1544,'Unemployment Rates'!$A$2:$A$96,0))</f>
        <v>3.5000000000000003E-2</v>
      </c>
    </row>
    <row r="1545" spans="1:4" x14ac:dyDescent="0.3">
      <c r="A1545" t="s">
        <v>2455</v>
      </c>
      <c r="B1545" t="s">
        <v>29</v>
      </c>
      <c r="D1545" s="77">
        <f>INDEX('Unemployment Rates'!$B$2:$B$96,MATCH(B1545,'Unemployment Rates'!$A$2:$A$96,0))</f>
        <v>3.5000000000000003E-2</v>
      </c>
    </row>
    <row r="1546" spans="1:4" x14ac:dyDescent="0.3">
      <c r="A1546" t="s">
        <v>2456</v>
      </c>
      <c r="B1546" t="s">
        <v>29</v>
      </c>
      <c r="D1546" s="77">
        <f>INDEX('Unemployment Rates'!$B$2:$B$96,MATCH(B1546,'Unemployment Rates'!$A$2:$A$96,0))</f>
        <v>3.5000000000000003E-2</v>
      </c>
    </row>
    <row r="1547" spans="1:4" x14ac:dyDescent="0.3">
      <c r="A1547" t="s">
        <v>2457</v>
      </c>
      <c r="B1547" t="s">
        <v>29</v>
      </c>
      <c r="D1547" s="77">
        <f>INDEX('Unemployment Rates'!$B$2:$B$96,MATCH(B1547,'Unemployment Rates'!$A$2:$A$96,0))</f>
        <v>3.5000000000000003E-2</v>
      </c>
    </row>
    <row r="1548" spans="1:4" x14ac:dyDescent="0.3">
      <c r="A1548" t="s">
        <v>2458</v>
      </c>
      <c r="B1548" t="s">
        <v>29</v>
      </c>
      <c r="D1548" s="77">
        <f>INDEX('Unemployment Rates'!$B$2:$B$96,MATCH(B1548,'Unemployment Rates'!$A$2:$A$96,0))</f>
        <v>3.5000000000000003E-2</v>
      </c>
    </row>
    <row r="1549" spans="1:4" x14ac:dyDescent="0.3">
      <c r="A1549" t="s">
        <v>2459</v>
      </c>
      <c r="B1549" t="s">
        <v>29</v>
      </c>
      <c r="D1549" s="77">
        <f>INDEX('Unemployment Rates'!$B$2:$B$96,MATCH(B1549,'Unemployment Rates'!$A$2:$A$96,0))</f>
        <v>3.5000000000000003E-2</v>
      </c>
    </row>
    <row r="1550" spans="1:4" x14ac:dyDescent="0.3">
      <c r="A1550" t="s">
        <v>2460</v>
      </c>
      <c r="B1550" t="s">
        <v>29</v>
      </c>
      <c r="D1550" s="77">
        <f>INDEX('Unemployment Rates'!$B$2:$B$96,MATCH(B1550,'Unemployment Rates'!$A$2:$A$96,0))</f>
        <v>3.5000000000000003E-2</v>
      </c>
    </row>
    <row r="1551" spans="1:4" x14ac:dyDescent="0.3">
      <c r="A1551" t="s">
        <v>2461</v>
      </c>
      <c r="B1551" t="s">
        <v>29</v>
      </c>
      <c r="D1551" s="77">
        <f>INDEX('Unemployment Rates'!$B$2:$B$96,MATCH(B1551,'Unemployment Rates'!$A$2:$A$96,0))</f>
        <v>3.5000000000000003E-2</v>
      </c>
    </row>
    <row r="1552" spans="1:4" x14ac:dyDescent="0.3">
      <c r="A1552" t="s">
        <v>2462</v>
      </c>
      <c r="B1552" t="s">
        <v>30</v>
      </c>
      <c r="D1552" s="77">
        <f>INDEX('Unemployment Rates'!$B$2:$B$96,MATCH(B1552,'Unemployment Rates'!$A$2:$A$96,0))</f>
        <v>3.5999999999999997E-2</v>
      </c>
    </row>
    <row r="1553" spans="1:4" x14ac:dyDescent="0.3">
      <c r="A1553" t="s">
        <v>2463</v>
      </c>
      <c r="B1553" t="s">
        <v>30</v>
      </c>
      <c r="D1553" s="77">
        <f>INDEX('Unemployment Rates'!$B$2:$B$96,MATCH(B1553,'Unemployment Rates'!$A$2:$A$96,0))</f>
        <v>3.5999999999999997E-2</v>
      </c>
    </row>
    <row r="1554" spans="1:4" x14ac:dyDescent="0.3">
      <c r="A1554" t="s">
        <v>2464</v>
      </c>
      <c r="B1554" t="s">
        <v>30</v>
      </c>
      <c r="D1554" s="77">
        <f>INDEX('Unemployment Rates'!$B$2:$B$96,MATCH(B1554,'Unemployment Rates'!$A$2:$A$96,0))</f>
        <v>3.5999999999999997E-2</v>
      </c>
    </row>
    <row r="1555" spans="1:4" x14ac:dyDescent="0.3">
      <c r="A1555" t="s">
        <v>2465</v>
      </c>
      <c r="B1555" t="s">
        <v>30</v>
      </c>
      <c r="D1555" s="77">
        <f>INDEX('Unemployment Rates'!$B$2:$B$96,MATCH(B1555,'Unemployment Rates'!$A$2:$A$96,0))</f>
        <v>3.5999999999999997E-2</v>
      </c>
    </row>
    <row r="1556" spans="1:4" x14ac:dyDescent="0.3">
      <c r="A1556" t="s">
        <v>2466</v>
      </c>
      <c r="B1556" t="s">
        <v>30</v>
      </c>
      <c r="D1556" s="77">
        <f>INDEX('Unemployment Rates'!$B$2:$B$96,MATCH(B1556,'Unemployment Rates'!$A$2:$A$96,0))</f>
        <v>3.5999999999999997E-2</v>
      </c>
    </row>
    <row r="1557" spans="1:4" x14ac:dyDescent="0.3">
      <c r="A1557" t="s">
        <v>2467</v>
      </c>
      <c r="B1557" t="s">
        <v>30</v>
      </c>
      <c r="D1557" s="77">
        <f>INDEX('Unemployment Rates'!$B$2:$B$96,MATCH(B1557,'Unemployment Rates'!$A$2:$A$96,0))</f>
        <v>3.5999999999999997E-2</v>
      </c>
    </row>
    <row r="1558" spans="1:4" x14ac:dyDescent="0.3">
      <c r="A1558" t="s">
        <v>2468</v>
      </c>
      <c r="B1558" t="s">
        <v>30</v>
      </c>
      <c r="D1558" s="77">
        <f>INDEX('Unemployment Rates'!$B$2:$B$96,MATCH(B1558,'Unemployment Rates'!$A$2:$A$96,0))</f>
        <v>3.5999999999999997E-2</v>
      </c>
    </row>
    <row r="1559" spans="1:4" x14ac:dyDescent="0.3">
      <c r="A1559" t="s">
        <v>2469</v>
      </c>
      <c r="B1559" t="s">
        <v>30</v>
      </c>
      <c r="D1559" s="77">
        <f>INDEX('Unemployment Rates'!$B$2:$B$96,MATCH(B1559,'Unemployment Rates'!$A$2:$A$96,0))</f>
        <v>3.5999999999999997E-2</v>
      </c>
    </row>
    <row r="1560" spans="1:4" x14ac:dyDescent="0.3">
      <c r="A1560" t="s">
        <v>2470</v>
      </c>
      <c r="B1560" t="s">
        <v>30</v>
      </c>
      <c r="D1560" s="77">
        <f>INDEX('Unemployment Rates'!$B$2:$B$96,MATCH(B1560,'Unemployment Rates'!$A$2:$A$96,0))</f>
        <v>3.5999999999999997E-2</v>
      </c>
    </row>
    <row r="1561" spans="1:4" x14ac:dyDescent="0.3">
      <c r="A1561" t="s">
        <v>2471</v>
      </c>
      <c r="B1561" t="s">
        <v>30</v>
      </c>
      <c r="D1561" s="77">
        <f>INDEX('Unemployment Rates'!$B$2:$B$96,MATCH(B1561,'Unemployment Rates'!$A$2:$A$96,0))</f>
        <v>3.5999999999999997E-2</v>
      </c>
    </row>
    <row r="1562" spans="1:4" x14ac:dyDescent="0.3">
      <c r="A1562" t="s">
        <v>2472</v>
      </c>
      <c r="B1562" t="s">
        <v>30</v>
      </c>
      <c r="D1562" s="77">
        <f>INDEX('Unemployment Rates'!$B$2:$B$96,MATCH(B1562,'Unemployment Rates'!$A$2:$A$96,0))</f>
        <v>3.5999999999999997E-2</v>
      </c>
    </row>
    <row r="1563" spans="1:4" x14ac:dyDescent="0.3">
      <c r="A1563" t="s">
        <v>2473</v>
      </c>
      <c r="B1563" t="s">
        <v>30</v>
      </c>
      <c r="D1563" s="77">
        <f>INDEX('Unemployment Rates'!$B$2:$B$96,MATCH(B1563,'Unemployment Rates'!$A$2:$A$96,0))</f>
        <v>3.5999999999999997E-2</v>
      </c>
    </row>
    <row r="1564" spans="1:4" x14ac:dyDescent="0.3">
      <c r="A1564" t="s">
        <v>2474</v>
      </c>
      <c r="B1564" t="s">
        <v>30</v>
      </c>
      <c r="D1564" s="77">
        <f>INDEX('Unemployment Rates'!$B$2:$B$96,MATCH(B1564,'Unemployment Rates'!$A$2:$A$96,0))</f>
        <v>3.5999999999999997E-2</v>
      </c>
    </row>
    <row r="1565" spans="1:4" x14ac:dyDescent="0.3">
      <c r="A1565" t="s">
        <v>2475</v>
      </c>
      <c r="B1565" t="s">
        <v>30</v>
      </c>
      <c r="D1565" s="77">
        <f>INDEX('Unemployment Rates'!$B$2:$B$96,MATCH(B1565,'Unemployment Rates'!$A$2:$A$96,0))</f>
        <v>3.5999999999999997E-2</v>
      </c>
    </row>
    <row r="1566" spans="1:4" x14ac:dyDescent="0.3">
      <c r="A1566" t="s">
        <v>2476</v>
      </c>
      <c r="B1566" t="s">
        <v>30</v>
      </c>
      <c r="D1566" s="77">
        <f>INDEX('Unemployment Rates'!$B$2:$B$96,MATCH(B1566,'Unemployment Rates'!$A$2:$A$96,0))</f>
        <v>3.5999999999999997E-2</v>
      </c>
    </row>
    <row r="1567" spans="1:4" x14ac:dyDescent="0.3">
      <c r="A1567" t="s">
        <v>2477</v>
      </c>
      <c r="B1567" t="s">
        <v>30</v>
      </c>
      <c r="D1567" s="77">
        <f>INDEX('Unemployment Rates'!$B$2:$B$96,MATCH(B1567,'Unemployment Rates'!$A$2:$A$96,0))</f>
        <v>3.5999999999999997E-2</v>
      </c>
    </row>
    <row r="1568" spans="1:4" x14ac:dyDescent="0.3">
      <c r="A1568" t="s">
        <v>2478</v>
      </c>
      <c r="B1568" t="s">
        <v>30</v>
      </c>
      <c r="D1568" s="77">
        <f>INDEX('Unemployment Rates'!$B$2:$B$96,MATCH(B1568,'Unemployment Rates'!$A$2:$A$96,0))</f>
        <v>3.5999999999999997E-2</v>
      </c>
    </row>
    <row r="1569" spans="1:4" x14ac:dyDescent="0.3">
      <c r="A1569" t="s">
        <v>2479</v>
      </c>
      <c r="B1569" t="s">
        <v>30</v>
      </c>
      <c r="D1569" s="77">
        <f>INDEX('Unemployment Rates'!$B$2:$B$96,MATCH(B1569,'Unemployment Rates'!$A$2:$A$96,0))</f>
        <v>3.5999999999999997E-2</v>
      </c>
    </row>
    <row r="1570" spans="1:4" x14ac:dyDescent="0.3">
      <c r="A1570" t="s">
        <v>2480</v>
      </c>
      <c r="B1570" t="s">
        <v>30</v>
      </c>
      <c r="D1570" s="77">
        <f>INDEX('Unemployment Rates'!$B$2:$B$96,MATCH(B1570,'Unemployment Rates'!$A$2:$A$96,0))</f>
        <v>3.5999999999999997E-2</v>
      </c>
    </row>
    <row r="1571" spans="1:4" x14ac:dyDescent="0.3">
      <c r="A1571" t="s">
        <v>2481</v>
      </c>
      <c r="B1571" t="s">
        <v>30</v>
      </c>
      <c r="D1571" s="77">
        <f>INDEX('Unemployment Rates'!$B$2:$B$96,MATCH(B1571,'Unemployment Rates'!$A$2:$A$96,0))</f>
        <v>3.5999999999999997E-2</v>
      </c>
    </row>
    <row r="1572" spans="1:4" x14ac:dyDescent="0.3">
      <c r="A1572" t="s">
        <v>2482</v>
      </c>
      <c r="B1572" t="s">
        <v>30</v>
      </c>
      <c r="D1572" s="77">
        <f>INDEX('Unemployment Rates'!$B$2:$B$96,MATCH(B1572,'Unemployment Rates'!$A$2:$A$96,0))</f>
        <v>3.5999999999999997E-2</v>
      </c>
    </row>
    <row r="1573" spans="1:4" x14ac:dyDescent="0.3">
      <c r="A1573" t="s">
        <v>2483</v>
      </c>
      <c r="B1573" t="s">
        <v>30</v>
      </c>
      <c r="D1573" s="77">
        <f>INDEX('Unemployment Rates'!$B$2:$B$96,MATCH(B1573,'Unemployment Rates'!$A$2:$A$96,0))</f>
        <v>3.5999999999999997E-2</v>
      </c>
    </row>
    <row r="1574" spans="1:4" x14ac:dyDescent="0.3">
      <c r="A1574" t="s">
        <v>2484</v>
      </c>
      <c r="B1574" t="s">
        <v>30</v>
      </c>
      <c r="D1574" s="77">
        <f>INDEX('Unemployment Rates'!$B$2:$B$96,MATCH(B1574,'Unemployment Rates'!$A$2:$A$96,0))</f>
        <v>3.5999999999999997E-2</v>
      </c>
    </row>
    <row r="1575" spans="1:4" x14ac:dyDescent="0.3">
      <c r="A1575" t="s">
        <v>2485</v>
      </c>
      <c r="B1575" t="s">
        <v>30</v>
      </c>
      <c r="D1575" s="77">
        <f>INDEX('Unemployment Rates'!$B$2:$B$96,MATCH(B1575,'Unemployment Rates'!$A$2:$A$96,0))</f>
        <v>3.5999999999999997E-2</v>
      </c>
    </row>
    <row r="1576" spans="1:4" x14ac:dyDescent="0.3">
      <c r="A1576" t="s">
        <v>2486</v>
      </c>
      <c r="B1576" t="s">
        <v>30</v>
      </c>
      <c r="D1576" s="77">
        <f>INDEX('Unemployment Rates'!$B$2:$B$96,MATCH(B1576,'Unemployment Rates'!$A$2:$A$96,0))</f>
        <v>3.5999999999999997E-2</v>
      </c>
    </row>
    <row r="1577" spans="1:4" x14ac:dyDescent="0.3">
      <c r="A1577" t="s">
        <v>2487</v>
      </c>
      <c r="B1577" t="s">
        <v>30</v>
      </c>
      <c r="D1577" s="77">
        <f>INDEX('Unemployment Rates'!$B$2:$B$96,MATCH(B1577,'Unemployment Rates'!$A$2:$A$96,0))</f>
        <v>3.5999999999999997E-2</v>
      </c>
    </row>
    <row r="1578" spans="1:4" x14ac:dyDescent="0.3">
      <c r="A1578" t="s">
        <v>2488</v>
      </c>
      <c r="B1578" t="s">
        <v>30</v>
      </c>
      <c r="D1578" s="77">
        <f>INDEX('Unemployment Rates'!$B$2:$B$96,MATCH(B1578,'Unemployment Rates'!$A$2:$A$96,0))</f>
        <v>3.5999999999999997E-2</v>
      </c>
    </row>
    <row r="1579" spans="1:4" x14ac:dyDescent="0.3">
      <c r="A1579" t="s">
        <v>2489</v>
      </c>
      <c r="B1579" t="s">
        <v>30</v>
      </c>
      <c r="D1579" s="77">
        <f>INDEX('Unemployment Rates'!$B$2:$B$96,MATCH(B1579,'Unemployment Rates'!$A$2:$A$96,0))</f>
        <v>3.5999999999999997E-2</v>
      </c>
    </row>
    <row r="1580" spans="1:4" x14ac:dyDescent="0.3">
      <c r="A1580" t="s">
        <v>2490</v>
      </c>
      <c r="B1580" t="s">
        <v>30</v>
      </c>
      <c r="D1580" s="77">
        <f>INDEX('Unemployment Rates'!$B$2:$B$96,MATCH(B1580,'Unemployment Rates'!$A$2:$A$96,0))</f>
        <v>3.5999999999999997E-2</v>
      </c>
    </row>
    <row r="1581" spans="1:4" x14ac:dyDescent="0.3">
      <c r="A1581" t="s">
        <v>2491</v>
      </c>
      <c r="B1581" t="s">
        <v>30</v>
      </c>
      <c r="D1581" s="77">
        <f>INDEX('Unemployment Rates'!$B$2:$B$96,MATCH(B1581,'Unemployment Rates'!$A$2:$A$96,0))</f>
        <v>3.5999999999999997E-2</v>
      </c>
    </row>
    <row r="1582" spans="1:4" x14ac:dyDescent="0.3">
      <c r="A1582" t="s">
        <v>2492</v>
      </c>
      <c r="B1582" t="s">
        <v>30</v>
      </c>
      <c r="D1582" s="77">
        <f>INDEX('Unemployment Rates'!$B$2:$B$96,MATCH(B1582,'Unemployment Rates'!$A$2:$A$96,0))</f>
        <v>3.5999999999999997E-2</v>
      </c>
    </row>
    <row r="1583" spans="1:4" x14ac:dyDescent="0.3">
      <c r="A1583" t="s">
        <v>2493</v>
      </c>
      <c r="B1583" t="s">
        <v>30</v>
      </c>
      <c r="D1583" s="77">
        <f>INDEX('Unemployment Rates'!$B$2:$B$96,MATCH(B1583,'Unemployment Rates'!$A$2:$A$96,0))</f>
        <v>3.5999999999999997E-2</v>
      </c>
    </row>
    <row r="1584" spans="1:4" x14ac:dyDescent="0.3">
      <c r="A1584" t="s">
        <v>2494</v>
      </c>
      <c r="B1584" t="s">
        <v>30</v>
      </c>
      <c r="D1584" s="77">
        <f>INDEX('Unemployment Rates'!$B$2:$B$96,MATCH(B1584,'Unemployment Rates'!$A$2:$A$96,0))</f>
        <v>3.5999999999999997E-2</v>
      </c>
    </row>
    <row r="1585" spans="1:4" x14ac:dyDescent="0.3">
      <c r="A1585" t="s">
        <v>2495</v>
      </c>
      <c r="B1585" t="s">
        <v>30</v>
      </c>
      <c r="D1585" s="77">
        <f>INDEX('Unemployment Rates'!$B$2:$B$96,MATCH(B1585,'Unemployment Rates'!$A$2:$A$96,0))</f>
        <v>3.5999999999999997E-2</v>
      </c>
    </row>
    <row r="1586" spans="1:4" x14ac:dyDescent="0.3">
      <c r="A1586" t="s">
        <v>2496</v>
      </c>
      <c r="B1586" t="s">
        <v>31</v>
      </c>
      <c r="D1586" s="77">
        <f>INDEX('Unemployment Rates'!$B$2:$B$96,MATCH(B1586,'Unemployment Rates'!$A$2:$A$96,0))</f>
        <v>3.6999999999999998E-2</v>
      </c>
    </row>
    <row r="1587" spans="1:4" x14ac:dyDescent="0.3">
      <c r="A1587" t="s">
        <v>2497</v>
      </c>
      <c r="B1587" t="s">
        <v>31</v>
      </c>
      <c r="D1587" s="77">
        <f>INDEX('Unemployment Rates'!$B$2:$B$96,MATCH(B1587,'Unemployment Rates'!$A$2:$A$96,0))</f>
        <v>3.6999999999999998E-2</v>
      </c>
    </row>
    <row r="1588" spans="1:4" x14ac:dyDescent="0.3">
      <c r="A1588" t="s">
        <v>2498</v>
      </c>
      <c r="B1588" t="s">
        <v>31</v>
      </c>
      <c r="D1588" s="77">
        <f>INDEX('Unemployment Rates'!$B$2:$B$96,MATCH(B1588,'Unemployment Rates'!$A$2:$A$96,0))</f>
        <v>3.6999999999999998E-2</v>
      </c>
    </row>
    <row r="1589" spans="1:4" x14ac:dyDescent="0.3">
      <c r="A1589" t="s">
        <v>2499</v>
      </c>
      <c r="B1589" t="s">
        <v>31</v>
      </c>
      <c r="D1589" s="77">
        <f>INDEX('Unemployment Rates'!$B$2:$B$96,MATCH(B1589,'Unemployment Rates'!$A$2:$A$96,0))</f>
        <v>3.6999999999999998E-2</v>
      </c>
    </row>
    <row r="1590" spans="1:4" x14ac:dyDescent="0.3">
      <c r="A1590" t="s">
        <v>2500</v>
      </c>
      <c r="B1590" t="s">
        <v>31</v>
      </c>
      <c r="D1590" s="77">
        <f>INDEX('Unemployment Rates'!$B$2:$B$96,MATCH(B1590,'Unemployment Rates'!$A$2:$A$96,0))</f>
        <v>3.6999999999999998E-2</v>
      </c>
    </row>
    <row r="1591" spans="1:4" x14ac:dyDescent="0.3">
      <c r="A1591" t="s">
        <v>2501</v>
      </c>
      <c r="B1591" t="s">
        <v>31</v>
      </c>
      <c r="D1591" s="77">
        <f>INDEX('Unemployment Rates'!$B$2:$B$96,MATCH(B1591,'Unemployment Rates'!$A$2:$A$96,0))</f>
        <v>3.6999999999999998E-2</v>
      </c>
    </row>
    <row r="1592" spans="1:4" x14ac:dyDescent="0.3">
      <c r="A1592" t="s">
        <v>2502</v>
      </c>
      <c r="B1592" t="s">
        <v>31</v>
      </c>
      <c r="D1592" s="77">
        <f>INDEX('Unemployment Rates'!$B$2:$B$96,MATCH(B1592,'Unemployment Rates'!$A$2:$A$96,0))</f>
        <v>3.6999999999999998E-2</v>
      </c>
    </row>
    <row r="1593" spans="1:4" x14ac:dyDescent="0.3">
      <c r="A1593" t="s">
        <v>2503</v>
      </c>
      <c r="B1593" t="s">
        <v>31</v>
      </c>
      <c r="D1593" s="77">
        <f>INDEX('Unemployment Rates'!$B$2:$B$96,MATCH(B1593,'Unemployment Rates'!$A$2:$A$96,0))</f>
        <v>3.6999999999999998E-2</v>
      </c>
    </row>
    <row r="1594" spans="1:4" x14ac:dyDescent="0.3">
      <c r="A1594" t="s">
        <v>2504</v>
      </c>
      <c r="B1594" t="s">
        <v>31</v>
      </c>
      <c r="D1594" s="77">
        <f>INDEX('Unemployment Rates'!$B$2:$B$96,MATCH(B1594,'Unemployment Rates'!$A$2:$A$96,0))</f>
        <v>3.6999999999999998E-2</v>
      </c>
    </row>
    <row r="1595" spans="1:4" x14ac:dyDescent="0.3">
      <c r="A1595" t="s">
        <v>2505</v>
      </c>
      <c r="B1595" t="s">
        <v>31</v>
      </c>
      <c r="D1595" s="77">
        <f>INDEX('Unemployment Rates'!$B$2:$B$96,MATCH(B1595,'Unemployment Rates'!$A$2:$A$96,0))</f>
        <v>3.6999999999999998E-2</v>
      </c>
    </row>
    <row r="1596" spans="1:4" x14ac:dyDescent="0.3">
      <c r="A1596" t="s">
        <v>2506</v>
      </c>
      <c r="B1596" t="s">
        <v>31</v>
      </c>
      <c r="D1596" s="77">
        <f>INDEX('Unemployment Rates'!$B$2:$B$96,MATCH(B1596,'Unemployment Rates'!$A$2:$A$96,0))</f>
        <v>3.6999999999999998E-2</v>
      </c>
    </row>
    <row r="1597" spans="1:4" x14ac:dyDescent="0.3">
      <c r="A1597" t="s">
        <v>2507</v>
      </c>
      <c r="B1597" t="s">
        <v>31</v>
      </c>
      <c r="D1597" s="77">
        <f>INDEX('Unemployment Rates'!$B$2:$B$96,MATCH(B1597,'Unemployment Rates'!$A$2:$A$96,0))</f>
        <v>3.6999999999999998E-2</v>
      </c>
    </row>
    <row r="1598" spans="1:4" x14ac:dyDescent="0.3">
      <c r="A1598" t="s">
        <v>2508</v>
      </c>
      <c r="B1598" t="s">
        <v>31</v>
      </c>
      <c r="D1598" s="77">
        <f>INDEX('Unemployment Rates'!$B$2:$B$96,MATCH(B1598,'Unemployment Rates'!$A$2:$A$96,0))</f>
        <v>3.6999999999999998E-2</v>
      </c>
    </row>
    <row r="1599" spans="1:4" x14ac:dyDescent="0.3">
      <c r="A1599" t="s">
        <v>2509</v>
      </c>
      <c r="B1599" t="s">
        <v>31</v>
      </c>
      <c r="D1599" s="77">
        <f>INDEX('Unemployment Rates'!$B$2:$B$96,MATCH(B1599,'Unemployment Rates'!$A$2:$A$96,0))</f>
        <v>3.6999999999999998E-2</v>
      </c>
    </row>
    <row r="1600" spans="1:4" x14ac:dyDescent="0.3">
      <c r="A1600" t="s">
        <v>2510</v>
      </c>
      <c r="B1600" t="s">
        <v>31</v>
      </c>
      <c r="D1600" s="77">
        <f>INDEX('Unemployment Rates'!$B$2:$B$96,MATCH(B1600,'Unemployment Rates'!$A$2:$A$96,0))</f>
        <v>3.6999999999999998E-2</v>
      </c>
    </row>
    <row r="1601" spans="1:4" x14ac:dyDescent="0.3">
      <c r="A1601" t="s">
        <v>2511</v>
      </c>
      <c r="B1601" t="s">
        <v>31</v>
      </c>
      <c r="D1601" s="77">
        <f>INDEX('Unemployment Rates'!$B$2:$B$96,MATCH(B1601,'Unemployment Rates'!$A$2:$A$96,0))</f>
        <v>3.6999999999999998E-2</v>
      </c>
    </row>
    <row r="1602" spans="1:4" x14ac:dyDescent="0.3">
      <c r="A1602" t="s">
        <v>2512</v>
      </c>
      <c r="B1602" t="s">
        <v>32</v>
      </c>
      <c r="D1602" s="77">
        <f>INDEX('Unemployment Rates'!$B$2:$B$96,MATCH(B1602,'Unemployment Rates'!$A$2:$A$96,0))</f>
        <v>3.5999999999999997E-2</v>
      </c>
    </row>
    <row r="1603" spans="1:4" x14ac:dyDescent="0.3">
      <c r="A1603" t="s">
        <v>2513</v>
      </c>
      <c r="B1603" t="s">
        <v>32</v>
      </c>
      <c r="D1603" s="77">
        <f>INDEX('Unemployment Rates'!$B$2:$B$96,MATCH(B1603,'Unemployment Rates'!$A$2:$A$96,0))</f>
        <v>3.5999999999999997E-2</v>
      </c>
    </row>
    <row r="1604" spans="1:4" x14ac:dyDescent="0.3">
      <c r="A1604" t="s">
        <v>2514</v>
      </c>
      <c r="B1604" t="s">
        <v>32</v>
      </c>
      <c r="D1604" s="77">
        <f>INDEX('Unemployment Rates'!$B$2:$B$96,MATCH(B1604,'Unemployment Rates'!$A$2:$A$96,0))</f>
        <v>3.5999999999999997E-2</v>
      </c>
    </row>
    <row r="1605" spans="1:4" x14ac:dyDescent="0.3">
      <c r="A1605" t="s">
        <v>2515</v>
      </c>
      <c r="B1605" t="s">
        <v>32</v>
      </c>
      <c r="D1605" s="77">
        <f>INDEX('Unemployment Rates'!$B$2:$B$96,MATCH(B1605,'Unemployment Rates'!$A$2:$A$96,0))</f>
        <v>3.5999999999999997E-2</v>
      </c>
    </row>
    <row r="1606" spans="1:4" x14ac:dyDescent="0.3">
      <c r="A1606" t="s">
        <v>2516</v>
      </c>
      <c r="B1606" t="s">
        <v>32</v>
      </c>
      <c r="D1606" s="77">
        <f>INDEX('Unemployment Rates'!$B$2:$B$96,MATCH(B1606,'Unemployment Rates'!$A$2:$A$96,0))</f>
        <v>3.5999999999999997E-2</v>
      </c>
    </row>
    <row r="1607" spans="1:4" x14ac:dyDescent="0.3">
      <c r="A1607" t="s">
        <v>2517</v>
      </c>
      <c r="B1607" t="s">
        <v>32</v>
      </c>
      <c r="D1607" s="77">
        <f>INDEX('Unemployment Rates'!$B$2:$B$96,MATCH(B1607,'Unemployment Rates'!$A$2:$A$96,0))</f>
        <v>3.5999999999999997E-2</v>
      </c>
    </row>
    <row r="1608" spans="1:4" x14ac:dyDescent="0.3">
      <c r="A1608" t="s">
        <v>2518</v>
      </c>
      <c r="B1608" t="s">
        <v>32</v>
      </c>
      <c r="D1608" s="77">
        <f>INDEX('Unemployment Rates'!$B$2:$B$96,MATCH(B1608,'Unemployment Rates'!$A$2:$A$96,0))</f>
        <v>3.5999999999999997E-2</v>
      </c>
    </row>
    <row r="1609" spans="1:4" x14ac:dyDescent="0.3">
      <c r="A1609" t="s">
        <v>2519</v>
      </c>
      <c r="B1609" t="s">
        <v>32</v>
      </c>
      <c r="D1609" s="77">
        <f>INDEX('Unemployment Rates'!$B$2:$B$96,MATCH(B1609,'Unemployment Rates'!$A$2:$A$96,0))</f>
        <v>3.5999999999999997E-2</v>
      </c>
    </row>
    <row r="1610" spans="1:4" x14ac:dyDescent="0.3">
      <c r="A1610" t="s">
        <v>2520</v>
      </c>
      <c r="B1610" t="s">
        <v>32</v>
      </c>
      <c r="D1610" s="77">
        <f>INDEX('Unemployment Rates'!$B$2:$B$96,MATCH(B1610,'Unemployment Rates'!$A$2:$A$96,0))</f>
        <v>3.5999999999999997E-2</v>
      </c>
    </row>
    <row r="1611" spans="1:4" x14ac:dyDescent="0.3">
      <c r="A1611" t="s">
        <v>2521</v>
      </c>
      <c r="B1611" t="s">
        <v>32</v>
      </c>
      <c r="D1611" s="77">
        <f>INDEX('Unemployment Rates'!$B$2:$B$96,MATCH(B1611,'Unemployment Rates'!$A$2:$A$96,0))</f>
        <v>3.5999999999999997E-2</v>
      </c>
    </row>
    <row r="1612" spans="1:4" x14ac:dyDescent="0.3">
      <c r="A1612" t="s">
        <v>2522</v>
      </c>
      <c r="B1612" t="s">
        <v>32</v>
      </c>
      <c r="D1612" s="77">
        <f>INDEX('Unemployment Rates'!$B$2:$B$96,MATCH(B1612,'Unemployment Rates'!$A$2:$A$96,0))</f>
        <v>3.5999999999999997E-2</v>
      </c>
    </row>
    <row r="1613" spans="1:4" x14ac:dyDescent="0.3">
      <c r="A1613" t="s">
        <v>2523</v>
      </c>
      <c r="B1613" t="s">
        <v>32</v>
      </c>
      <c r="D1613" s="77">
        <f>INDEX('Unemployment Rates'!$B$2:$B$96,MATCH(B1613,'Unemployment Rates'!$A$2:$A$96,0))</f>
        <v>3.5999999999999997E-2</v>
      </c>
    </row>
    <row r="1614" spans="1:4" x14ac:dyDescent="0.3">
      <c r="A1614" t="s">
        <v>2524</v>
      </c>
      <c r="B1614" t="s">
        <v>32</v>
      </c>
      <c r="D1614" s="77">
        <f>INDEX('Unemployment Rates'!$B$2:$B$96,MATCH(B1614,'Unemployment Rates'!$A$2:$A$96,0))</f>
        <v>3.5999999999999997E-2</v>
      </c>
    </row>
    <row r="1615" spans="1:4" x14ac:dyDescent="0.3">
      <c r="A1615" t="s">
        <v>2525</v>
      </c>
      <c r="B1615" t="s">
        <v>32</v>
      </c>
      <c r="D1615" s="77">
        <f>INDEX('Unemployment Rates'!$B$2:$B$96,MATCH(B1615,'Unemployment Rates'!$A$2:$A$96,0))</f>
        <v>3.5999999999999997E-2</v>
      </c>
    </row>
    <row r="1616" spans="1:4" x14ac:dyDescent="0.3">
      <c r="A1616" t="s">
        <v>2526</v>
      </c>
      <c r="B1616" t="s">
        <v>32</v>
      </c>
      <c r="D1616" s="77">
        <f>INDEX('Unemployment Rates'!$B$2:$B$96,MATCH(B1616,'Unemployment Rates'!$A$2:$A$96,0))</f>
        <v>3.5999999999999997E-2</v>
      </c>
    </row>
    <row r="1617" spans="1:4" x14ac:dyDescent="0.3">
      <c r="A1617" t="s">
        <v>2527</v>
      </c>
      <c r="B1617" t="s">
        <v>32</v>
      </c>
      <c r="D1617" s="77">
        <f>INDEX('Unemployment Rates'!$B$2:$B$96,MATCH(B1617,'Unemployment Rates'!$A$2:$A$96,0))</f>
        <v>3.5999999999999997E-2</v>
      </c>
    </row>
    <row r="1618" spans="1:4" x14ac:dyDescent="0.3">
      <c r="A1618" t="s">
        <v>2528</v>
      </c>
      <c r="B1618" t="s">
        <v>32</v>
      </c>
      <c r="D1618" s="77">
        <f>INDEX('Unemployment Rates'!$B$2:$B$96,MATCH(B1618,'Unemployment Rates'!$A$2:$A$96,0))</f>
        <v>3.5999999999999997E-2</v>
      </c>
    </row>
    <row r="1619" spans="1:4" x14ac:dyDescent="0.3">
      <c r="A1619" t="s">
        <v>2529</v>
      </c>
      <c r="B1619" t="s">
        <v>32</v>
      </c>
      <c r="D1619" s="77">
        <f>INDEX('Unemployment Rates'!$B$2:$B$96,MATCH(B1619,'Unemployment Rates'!$A$2:$A$96,0))</f>
        <v>3.5999999999999997E-2</v>
      </c>
    </row>
    <row r="1620" spans="1:4" x14ac:dyDescent="0.3">
      <c r="A1620" t="s">
        <v>2530</v>
      </c>
      <c r="B1620" t="s">
        <v>32</v>
      </c>
      <c r="D1620" s="77">
        <f>INDEX('Unemployment Rates'!$B$2:$B$96,MATCH(B1620,'Unemployment Rates'!$A$2:$A$96,0))</f>
        <v>3.5999999999999997E-2</v>
      </c>
    </row>
    <row r="1621" spans="1:4" x14ac:dyDescent="0.3">
      <c r="A1621" t="s">
        <v>2531</v>
      </c>
      <c r="B1621" t="s">
        <v>32</v>
      </c>
      <c r="D1621" s="77">
        <f>INDEX('Unemployment Rates'!$B$2:$B$96,MATCH(B1621,'Unemployment Rates'!$A$2:$A$96,0))</f>
        <v>3.5999999999999997E-2</v>
      </c>
    </row>
    <row r="1622" spans="1:4" x14ac:dyDescent="0.3">
      <c r="A1622" t="s">
        <v>2532</v>
      </c>
      <c r="B1622" t="s">
        <v>32</v>
      </c>
      <c r="D1622" s="77">
        <f>INDEX('Unemployment Rates'!$B$2:$B$96,MATCH(B1622,'Unemployment Rates'!$A$2:$A$96,0))</f>
        <v>3.5999999999999997E-2</v>
      </c>
    </row>
    <row r="1623" spans="1:4" x14ac:dyDescent="0.3">
      <c r="A1623" t="s">
        <v>2533</v>
      </c>
      <c r="B1623" t="s">
        <v>32</v>
      </c>
      <c r="D1623" s="77">
        <f>INDEX('Unemployment Rates'!$B$2:$B$96,MATCH(B1623,'Unemployment Rates'!$A$2:$A$96,0))</f>
        <v>3.5999999999999997E-2</v>
      </c>
    </row>
    <row r="1624" spans="1:4" x14ac:dyDescent="0.3">
      <c r="A1624" t="s">
        <v>2534</v>
      </c>
      <c r="B1624" t="s">
        <v>32</v>
      </c>
      <c r="D1624" s="77">
        <f>INDEX('Unemployment Rates'!$B$2:$B$96,MATCH(B1624,'Unemployment Rates'!$A$2:$A$96,0))</f>
        <v>3.5999999999999997E-2</v>
      </c>
    </row>
    <row r="1625" spans="1:4" x14ac:dyDescent="0.3">
      <c r="A1625" t="s">
        <v>2535</v>
      </c>
      <c r="B1625" t="s">
        <v>32</v>
      </c>
      <c r="D1625" s="77">
        <f>INDEX('Unemployment Rates'!$B$2:$B$96,MATCH(B1625,'Unemployment Rates'!$A$2:$A$96,0))</f>
        <v>3.5999999999999997E-2</v>
      </c>
    </row>
    <row r="1626" spans="1:4" x14ac:dyDescent="0.3">
      <c r="A1626" t="s">
        <v>2536</v>
      </c>
      <c r="B1626" t="s">
        <v>32</v>
      </c>
      <c r="D1626" s="77">
        <f>INDEX('Unemployment Rates'!$B$2:$B$96,MATCH(B1626,'Unemployment Rates'!$A$2:$A$96,0))</f>
        <v>3.5999999999999997E-2</v>
      </c>
    </row>
    <row r="1627" spans="1:4" x14ac:dyDescent="0.3">
      <c r="A1627" t="s">
        <v>2537</v>
      </c>
      <c r="B1627" t="s">
        <v>32</v>
      </c>
      <c r="D1627" s="77">
        <f>INDEX('Unemployment Rates'!$B$2:$B$96,MATCH(B1627,'Unemployment Rates'!$A$2:$A$96,0))</f>
        <v>3.5999999999999997E-2</v>
      </c>
    </row>
    <row r="1628" spans="1:4" x14ac:dyDescent="0.3">
      <c r="A1628" t="s">
        <v>2538</v>
      </c>
      <c r="B1628" t="s">
        <v>32</v>
      </c>
      <c r="D1628" s="77">
        <f>INDEX('Unemployment Rates'!$B$2:$B$96,MATCH(B1628,'Unemployment Rates'!$A$2:$A$96,0))</f>
        <v>3.5999999999999997E-2</v>
      </c>
    </row>
    <row r="1629" spans="1:4" x14ac:dyDescent="0.3">
      <c r="A1629" t="s">
        <v>2539</v>
      </c>
      <c r="B1629" t="s">
        <v>32</v>
      </c>
      <c r="D1629" s="77">
        <f>INDEX('Unemployment Rates'!$B$2:$B$96,MATCH(B1629,'Unemployment Rates'!$A$2:$A$96,0))</f>
        <v>3.5999999999999997E-2</v>
      </c>
    </row>
    <row r="1630" spans="1:4" x14ac:dyDescent="0.3">
      <c r="A1630" t="s">
        <v>2540</v>
      </c>
      <c r="B1630" t="s">
        <v>32</v>
      </c>
      <c r="D1630" s="77">
        <f>INDEX('Unemployment Rates'!$B$2:$B$96,MATCH(B1630,'Unemployment Rates'!$A$2:$A$96,0))</f>
        <v>3.5999999999999997E-2</v>
      </c>
    </row>
    <row r="1631" spans="1:4" x14ac:dyDescent="0.3">
      <c r="A1631" t="s">
        <v>2541</v>
      </c>
      <c r="B1631" t="s">
        <v>33</v>
      </c>
      <c r="D1631" s="77">
        <f>INDEX('Unemployment Rates'!$B$2:$B$96,MATCH(B1631,'Unemployment Rates'!$A$2:$A$96,0))</f>
        <v>3.5999999999999997E-2</v>
      </c>
    </row>
    <row r="1632" spans="1:4" x14ac:dyDescent="0.3">
      <c r="A1632" t="s">
        <v>2542</v>
      </c>
      <c r="B1632" t="s">
        <v>33</v>
      </c>
      <c r="D1632" s="77">
        <f>INDEX('Unemployment Rates'!$B$2:$B$96,MATCH(B1632,'Unemployment Rates'!$A$2:$A$96,0))</f>
        <v>3.5999999999999997E-2</v>
      </c>
    </row>
    <row r="1633" spans="1:4" x14ac:dyDescent="0.3">
      <c r="A1633" t="s">
        <v>2543</v>
      </c>
      <c r="B1633" t="s">
        <v>33</v>
      </c>
      <c r="D1633" s="77">
        <f>INDEX('Unemployment Rates'!$B$2:$B$96,MATCH(B1633,'Unemployment Rates'!$A$2:$A$96,0))</f>
        <v>3.5999999999999997E-2</v>
      </c>
    </row>
    <row r="1634" spans="1:4" x14ac:dyDescent="0.3">
      <c r="A1634" t="s">
        <v>2544</v>
      </c>
      <c r="B1634" t="s">
        <v>33</v>
      </c>
      <c r="D1634" s="77">
        <f>INDEX('Unemployment Rates'!$B$2:$B$96,MATCH(B1634,'Unemployment Rates'!$A$2:$A$96,0))</f>
        <v>3.5999999999999997E-2</v>
      </c>
    </row>
    <row r="1635" spans="1:4" x14ac:dyDescent="0.3">
      <c r="A1635" t="s">
        <v>2545</v>
      </c>
      <c r="B1635" t="s">
        <v>33</v>
      </c>
      <c r="D1635" s="77">
        <f>INDEX('Unemployment Rates'!$B$2:$B$96,MATCH(B1635,'Unemployment Rates'!$A$2:$A$96,0))</f>
        <v>3.5999999999999997E-2</v>
      </c>
    </row>
    <row r="1636" spans="1:4" x14ac:dyDescent="0.3">
      <c r="A1636" t="s">
        <v>2546</v>
      </c>
      <c r="B1636" t="s">
        <v>33</v>
      </c>
      <c r="D1636" s="77">
        <f>INDEX('Unemployment Rates'!$B$2:$B$96,MATCH(B1636,'Unemployment Rates'!$A$2:$A$96,0))</f>
        <v>3.5999999999999997E-2</v>
      </c>
    </row>
    <row r="1637" spans="1:4" x14ac:dyDescent="0.3">
      <c r="A1637" t="s">
        <v>2547</v>
      </c>
      <c r="B1637" t="s">
        <v>33</v>
      </c>
      <c r="D1637" s="77">
        <f>INDEX('Unemployment Rates'!$B$2:$B$96,MATCH(B1637,'Unemployment Rates'!$A$2:$A$96,0))</f>
        <v>3.5999999999999997E-2</v>
      </c>
    </row>
    <row r="1638" spans="1:4" x14ac:dyDescent="0.3">
      <c r="A1638" t="s">
        <v>2548</v>
      </c>
      <c r="B1638" t="s">
        <v>33</v>
      </c>
      <c r="D1638" s="77">
        <f>INDEX('Unemployment Rates'!$B$2:$B$96,MATCH(B1638,'Unemployment Rates'!$A$2:$A$96,0))</f>
        <v>3.5999999999999997E-2</v>
      </c>
    </row>
    <row r="1639" spans="1:4" x14ac:dyDescent="0.3">
      <c r="A1639" t="s">
        <v>2549</v>
      </c>
      <c r="B1639" t="s">
        <v>33</v>
      </c>
      <c r="D1639" s="77">
        <f>INDEX('Unemployment Rates'!$B$2:$B$96,MATCH(B1639,'Unemployment Rates'!$A$2:$A$96,0))</f>
        <v>3.5999999999999997E-2</v>
      </c>
    </row>
    <row r="1640" spans="1:4" x14ac:dyDescent="0.3">
      <c r="A1640" t="s">
        <v>2550</v>
      </c>
      <c r="B1640" t="s">
        <v>33</v>
      </c>
      <c r="D1640" s="77">
        <f>INDEX('Unemployment Rates'!$B$2:$B$96,MATCH(B1640,'Unemployment Rates'!$A$2:$A$96,0))</f>
        <v>3.5999999999999997E-2</v>
      </c>
    </row>
    <row r="1641" spans="1:4" x14ac:dyDescent="0.3">
      <c r="A1641" t="s">
        <v>2551</v>
      </c>
      <c r="B1641" t="s">
        <v>33</v>
      </c>
      <c r="D1641" s="77">
        <f>INDEX('Unemployment Rates'!$B$2:$B$96,MATCH(B1641,'Unemployment Rates'!$A$2:$A$96,0))</f>
        <v>3.5999999999999997E-2</v>
      </c>
    </row>
    <row r="1642" spans="1:4" x14ac:dyDescent="0.3">
      <c r="A1642" t="s">
        <v>2552</v>
      </c>
      <c r="B1642" t="s">
        <v>33</v>
      </c>
      <c r="D1642" s="77">
        <f>INDEX('Unemployment Rates'!$B$2:$B$96,MATCH(B1642,'Unemployment Rates'!$A$2:$A$96,0))</f>
        <v>3.5999999999999997E-2</v>
      </c>
    </row>
    <row r="1643" spans="1:4" x14ac:dyDescent="0.3">
      <c r="A1643" t="s">
        <v>2553</v>
      </c>
      <c r="B1643" t="s">
        <v>33</v>
      </c>
      <c r="D1643" s="77">
        <f>INDEX('Unemployment Rates'!$B$2:$B$96,MATCH(B1643,'Unemployment Rates'!$A$2:$A$96,0))</f>
        <v>3.5999999999999997E-2</v>
      </c>
    </row>
    <row r="1644" spans="1:4" x14ac:dyDescent="0.3">
      <c r="A1644" t="s">
        <v>2554</v>
      </c>
      <c r="B1644" t="s">
        <v>33</v>
      </c>
      <c r="D1644" s="77">
        <f>INDEX('Unemployment Rates'!$B$2:$B$96,MATCH(B1644,'Unemployment Rates'!$A$2:$A$96,0))</f>
        <v>3.5999999999999997E-2</v>
      </c>
    </row>
    <row r="1645" spans="1:4" x14ac:dyDescent="0.3">
      <c r="A1645" t="s">
        <v>2555</v>
      </c>
      <c r="B1645" t="s">
        <v>33</v>
      </c>
      <c r="D1645" s="77">
        <f>INDEX('Unemployment Rates'!$B$2:$B$96,MATCH(B1645,'Unemployment Rates'!$A$2:$A$96,0))</f>
        <v>3.5999999999999997E-2</v>
      </c>
    </row>
    <row r="1646" spans="1:4" x14ac:dyDescent="0.3">
      <c r="A1646" t="s">
        <v>2556</v>
      </c>
      <c r="B1646" t="s">
        <v>33</v>
      </c>
      <c r="D1646" s="77">
        <f>INDEX('Unemployment Rates'!$B$2:$B$96,MATCH(B1646,'Unemployment Rates'!$A$2:$A$96,0))</f>
        <v>3.5999999999999997E-2</v>
      </c>
    </row>
    <row r="1647" spans="1:4" x14ac:dyDescent="0.3">
      <c r="A1647" t="s">
        <v>2557</v>
      </c>
      <c r="B1647" t="s">
        <v>33</v>
      </c>
      <c r="D1647" s="77">
        <f>INDEX('Unemployment Rates'!$B$2:$B$96,MATCH(B1647,'Unemployment Rates'!$A$2:$A$96,0))</f>
        <v>3.5999999999999997E-2</v>
      </c>
    </row>
    <row r="1648" spans="1:4" x14ac:dyDescent="0.3">
      <c r="A1648" t="s">
        <v>2558</v>
      </c>
      <c r="B1648" t="s">
        <v>33</v>
      </c>
      <c r="D1648" s="77">
        <f>INDEX('Unemployment Rates'!$B$2:$B$96,MATCH(B1648,'Unemployment Rates'!$A$2:$A$96,0))</f>
        <v>3.5999999999999997E-2</v>
      </c>
    </row>
    <row r="1649" spans="1:4" x14ac:dyDescent="0.3">
      <c r="A1649" t="s">
        <v>2559</v>
      </c>
      <c r="B1649" t="s">
        <v>33</v>
      </c>
      <c r="D1649" s="77">
        <f>INDEX('Unemployment Rates'!$B$2:$B$96,MATCH(B1649,'Unemployment Rates'!$A$2:$A$96,0))</f>
        <v>3.5999999999999997E-2</v>
      </c>
    </row>
    <row r="1650" spans="1:4" x14ac:dyDescent="0.3">
      <c r="A1650" t="s">
        <v>2560</v>
      </c>
      <c r="B1650" t="s">
        <v>33</v>
      </c>
      <c r="D1650" s="77">
        <f>INDEX('Unemployment Rates'!$B$2:$B$96,MATCH(B1650,'Unemployment Rates'!$A$2:$A$96,0))</f>
        <v>3.5999999999999997E-2</v>
      </c>
    </row>
    <row r="1651" spans="1:4" x14ac:dyDescent="0.3">
      <c r="A1651" t="s">
        <v>2561</v>
      </c>
      <c r="B1651" t="s">
        <v>33</v>
      </c>
      <c r="D1651" s="77">
        <f>INDEX('Unemployment Rates'!$B$2:$B$96,MATCH(B1651,'Unemployment Rates'!$A$2:$A$96,0))</f>
        <v>3.5999999999999997E-2</v>
      </c>
    </row>
    <row r="1652" spans="1:4" x14ac:dyDescent="0.3">
      <c r="A1652" t="s">
        <v>2562</v>
      </c>
      <c r="B1652" t="s">
        <v>33</v>
      </c>
      <c r="D1652" s="77">
        <f>INDEX('Unemployment Rates'!$B$2:$B$96,MATCH(B1652,'Unemployment Rates'!$A$2:$A$96,0))</f>
        <v>3.5999999999999997E-2</v>
      </c>
    </row>
    <row r="1653" spans="1:4" x14ac:dyDescent="0.3">
      <c r="A1653" t="s">
        <v>2563</v>
      </c>
      <c r="B1653" t="s">
        <v>33</v>
      </c>
      <c r="D1653" s="77">
        <f>INDEX('Unemployment Rates'!$B$2:$B$96,MATCH(B1653,'Unemployment Rates'!$A$2:$A$96,0))</f>
        <v>3.5999999999999997E-2</v>
      </c>
    </row>
    <row r="1654" spans="1:4" x14ac:dyDescent="0.3">
      <c r="A1654" t="s">
        <v>2564</v>
      </c>
      <c r="B1654" t="s">
        <v>33</v>
      </c>
      <c r="D1654" s="77">
        <f>INDEX('Unemployment Rates'!$B$2:$B$96,MATCH(B1654,'Unemployment Rates'!$A$2:$A$96,0))</f>
        <v>3.5999999999999997E-2</v>
      </c>
    </row>
    <row r="1655" spans="1:4" x14ac:dyDescent="0.3">
      <c r="A1655" t="s">
        <v>2565</v>
      </c>
      <c r="B1655" t="s">
        <v>33</v>
      </c>
      <c r="D1655" s="77">
        <f>INDEX('Unemployment Rates'!$B$2:$B$96,MATCH(B1655,'Unemployment Rates'!$A$2:$A$96,0))</f>
        <v>3.5999999999999997E-2</v>
      </c>
    </row>
    <row r="1656" spans="1:4" x14ac:dyDescent="0.3">
      <c r="A1656" t="s">
        <v>2566</v>
      </c>
      <c r="B1656" t="s">
        <v>33</v>
      </c>
      <c r="D1656" s="77">
        <f>INDEX('Unemployment Rates'!$B$2:$B$96,MATCH(B1656,'Unemployment Rates'!$A$2:$A$96,0))</f>
        <v>3.5999999999999997E-2</v>
      </c>
    </row>
    <row r="1657" spans="1:4" x14ac:dyDescent="0.3">
      <c r="A1657" t="s">
        <v>2567</v>
      </c>
      <c r="B1657" t="s">
        <v>33</v>
      </c>
      <c r="D1657" s="77">
        <f>INDEX('Unemployment Rates'!$B$2:$B$96,MATCH(B1657,'Unemployment Rates'!$A$2:$A$96,0))</f>
        <v>3.5999999999999997E-2</v>
      </c>
    </row>
    <row r="1658" spans="1:4" x14ac:dyDescent="0.3">
      <c r="A1658" t="s">
        <v>2568</v>
      </c>
      <c r="B1658" t="s">
        <v>33</v>
      </c>
      <c r="D1658" s="77">
        <f>INDEX('Unemployment Rates'!$B$2:$B$96,MATCH(B1658,'Unemployment Rates'!$A$2:$A$96,0))</f>
        <v>3.5999999999999997E-2</v>
      </c>
    </row>
    <row r="1659" spans="1:4" x14ac:dyDescent="0.3">
      <c r="A1659" t="s">
        <v>2569</v>
      </c>
      <c r="B1659" t="s">
        <v>33</v>
      </c>
      <c r="D1659" s="77">
        <f>INDEX('Unemployment Rates'!$B$2:$B$96,MATCH(B1659,'Unemployment Rates'!$A$2:$A$96,0))</f>
        <v>3.5999999999999997E-2</v>
      </c>
    </row>
    <row r="1660" spans="1:4" x14ac:dyDescent="0.3">
      <c r="A1660" t="s">
        <v>2570</v>
      </c>
      <c r="B1660" t="s">
        <v>33</v>
      </c>
      <c r="D1660" s="77">
        <f>INDEX('Unemployment Rates'!$B$2:$B$96,MATCH(B1660,'Unemployment Rates'!$A$2:$A$96,0))</f>
        <v>3.5999999999999997E-2</v>
      </c>
    </row>
    <row r="1661" spans="1:4" x14ac:dyDescent="0.3">
      <c r="A1661" t="s">
        <v>2571</v>
      </c>
      <c r="B1661" t="s">
        <v>33</v>
      </c>
      <c r="D1661" s="77">
        <f>INDEX('Unemployment Rates'!$B$2:$B$96,MATCH(B1661,'Unemployment Rates'!$A$2:$A$96,0))</f>
        <v>3.5999999999999997E-2</v>
      </c>
    </row>
    <row r="1662" spans="1:4" x14ac:dyDescent="0.3">
      <c r="A1662" t="s">
        <v>2572</v>
      </c>
      <c r="B1662" t="s">
        <v>33</v>
      </c>
      <c r="D1662" s="77">
        <f>INDEX('Unemployment Rates'!$B$2:$B$96,MATCH(B1662,'Unemployment Rates'!$A$2:$A$96,0))</f>
        <v>3.5999999999999997E-2</v>
      </c>
    </row>
    <row r="1663" spans="1:4" x14ac:dyDescent="0.3">
      <c r="A1663" t="s">
        <v>2573</v>
      </c>
      <c r="B1663" t="s">
        <v>33</v>
      </c>
      <c r="D1663" s="77">
        <f>INDEX('Unemployment Rates'!$B$2:$B$96,MATCH(B1663,'Unemployment Rates'!$A$2:$A$96,0))</f>
        <v>3.5999999999999997E-2</v>
      </c>
    </row>
    <row r="1664" spans="1:4" x14ac:dyDescent="0.3">
      <c r="A1664" t="s">
        <v>2574</v>
      </c>
      <c r="B1664" t="s">
        <v>33</v>
      </c>
      <c r="D1664" s="77">
        <f>INDEX('Unemployment Rates'!$B$2:$B$96,MATCH(B1664,'Unemployment Rates'!$A$2:$A$96,0))</f>
        <v>3.5999999999999997E-2</v>
      </c>
    </row>
    <row r="1665" spans="1:4" x14ac:dyDescent="0.3">
      <c r="A1665" t="s">
        <v>2575</v>
      </c>
      <c r="B1665" t="s">
        <v>33</v>
      </c>
      <c r="D1665" s="77">
        <f>INDEX('Unemployment Rates'!$B$2:$B$96,MATCH(B1665,'Unemployment Rates'!$A$2:$A$96,0))</f>
        <v>3.5999999999999997E-2</v>
      </c>
    </row>
    <row r="1666" spans="1:4" x14ac:dyDescent="0.3">
      <c r="A1666" t="s">
        <v>2576</v>
      </c>
      <c r="B1666" t="s">
        <v>33</v>
      </c>
      <c r="D1666" s="77">
        <f>INDEX('Unemployment Rates'!$B$2:$B$96,MATCH(B1666,'Unemployment Rates'!$A$2:$A$96,0))</f>
        <v>3.5999999999999997E-2</v>
      </c>
    </row>
    <row r="1667" spans="1:4" x14ac:dyDescent="0.3">
      <c r="A1667" t="s">
        <v>2577</v>
      </c>
      <c r="B1667" t="s">
        <v>33</v>
      </c>
      <c r="D1667" s="77">
        <f>INDEX('Unemployment Rates'!$B$2:$B$96,MATCH(B1667,'Unemployment Rates'!$A$2:$A$96,0))</f>
        <v>3.5999999999999997E-2</v>
      </c>
    </row>
    <row r="1668" spans="1:4" x14ac:dyDescent="0.3">
      <c r="A1668" t="s">
        <v>2578</v>
      </c>
      <c r="B1668" t="s">
        <v>33</v>
      </c>
      <c r="D1668" s="77">
        <f>INDEX('Unemployment Rates'!$B$2:$B$96,MATCH(B1668,'Unemployment Rates'!$A$2:$A$96,0))</f>
        <v>3.5999999999999997E-2</v>
      </c>
    </row>
    <row r="1669" spans="1:4" x14ac:dyDescent="0.3">
      <c r="A1669" t="s">
        <v>2579</v>
      </c>
      <c r="B1669" t="s">
        <v>33</v>
      </c>
      <c r="D1669" s="77">
        <f>INDEX('Unemployment Rates'!$B$2:$B$96,MATCH(B1669,'Unemployment Rates'!$A$2:$A$96,0))</f>
        <v>3.5999999999999997E-2</v>
      </c>
    </row>
    <row r="1670" spans="1:4" x14ac:dyDescent="0.3">
      <c r="A1670" t="s">
        <v>2580</v>
      </c>
      <c r="B1670" t="s">
        <v>33</v>
      </c>
      <c r="D1670" s="77">
        <f>INDEX('Unemployment Rates'!$B$2:$B$96,MATCH(B1670,'Unemployment Rates'!$A$2:$A$96,0))</f>
        <v>3.5999999999999997E-2</v>
      </c>
    </row>
    <row r="1671" spans="1:4" x14ac:dyDescent="0.3">
      <c r="A1671" t="s">
        <v>2581</v>
      </c>
      <c r="B1671" t="s">
        <v>33</v>
      </c>
      <c r="D1671" s="77">
        <f>INDEX('Unemployment Rates'!$B$2:$B$96,MATCH(B1671,'Unemployment Rates'!$A$2:$A$96,0))</f>
        <v>3.5999999999999997E-2</v>
      </c>
    </row>
    <row r="1672" spans="1:4" x14ac:dyDescent="0.3">
      <c r="A1672" t="s">
        <v>2582</v>
      </c>
      <c r="B1672" t="s">
        <v>33</v>
      </c>
      <c r="D1672" s="77">
        <f>INDEX('Unemployment Rates'!$B$2:$B$96,MATCH(B1672,'Unemployment Rates'!$A$2:$A$96,0))</f>
        <v>3.5999999999999997E-2</v>
      </c>
    </row>
    <row r="1673" spans="1:4" x14ac:dyDescent="0.3">
      <c r="A1673" t="s">
        <v>2583</v>
      </c>
      <c r="B1673" t="s">
        <v>34</v>
      </c>
      <c r="D1673" s="77">
        <f>INDEX('Unemployment Rates'!$B$2:$B$96,MATCH(B1673,'Unemployment Rates'!$A$2:$A$96,0))</f>
        <v>3.5000000000000003E-2</v>
      </c>
    </row>
    <row r="1674" spans="1:4" x14ac:dyDescent="0.3">
      <c r="A1674" t="s">
        <v>2584</v>
      </c>
      <c r="B1674" t="s">
        <v>34</v>
      </c>
      <c r="D1674" s="77">
        <f>INDEX('Unemployment Rates'!$B$2:$B$96,MATCH(B1674,'Unemployment Rates'!$A$2:$A$96,0))</f>
        <v>3.5000000000000003E-2</v>
      </c>
    </row>
    <row r="1675" spans="1:4" x14ac:dyDescent="0.3">
      <c r="A1675" t="s">
        <v>2585</v>
      </c>
      <c r="B1675" t="s">
        <v>34</v>
      </c>
      <c r="D1675" s="77">
        <f>INDEX('Unemployment Rates'!$B$2:$B$96,MATCH(B1675,'Unemployment Rates'!$A$2:$A$96,0))</f>
        <v>3.5000000000000003E-2</v>
      </c>
    </row>
    <row r="1676" spans="1:4" x14ac:dyDescent="0.3">
      <c r="A1676" t="s">
        <v>2586</v>
      </c>
      <c r="B1676" t="s">
        <v>34</v>
      </c>
      <c r="D1676" s="77">
        <f>INDEX('Unemployment Rates'!$B$2:$B$96,MATCH(B1676,'Unemployment Rates'!$A$2:$A$96,0))</f>
        <v>3.5000000000000003E-2</v>
      </c>
    </row>
    <row r="1677" spans="1:4" x14ac:dyDescent="0.3">
      <c r="A1677" t="s">
        <v>2587</v>
      </c>
      <c r="B1677" t="s">
        <v>34</v>
      </c>
      <c r="D1677" s="77">
        <f>INDEX('Unemployment Rates'!$B$2:$B$96,MATCH(B1677,'Unemployment Rates'!$A$2:$A$96,0))</f>
        <v>3.5000000000000003E-2</v>
      </c>
    </row>
    <row r="1678" spans="1:4" x14ac:dyDescent="0.3">
      <c r="A1678" t="s">
        <v>2588</v>
      </c>
      <c r="B1678" t="s">
        <v>34</v>
      </c>
      <c r="D1678" s="77">
        <f>INDEX('Unemployment Rates'!$B$2:$B$96,MATCH(B1678,'Unemployment Rates'!$A$2:$A$96,0))</f>
        <v>3.5000000000000003E-2</v>
      </c>
    </row>
    <row r="1679" spans="1:4" x14ac:dyDescent="0.3">
      <c r="A1679" t="s">
        <v>2589</v>
      </c>
      <c r="B1679" t="s">
        <v>34</v>
      </c>
      <c r="D1679" s="77">
        <f>INDEX('Unemployment Rates'!$B$2:$B$96,MATCH(B1679,'Unemployment Rates'!$A$2:$A$96,0))</f>
        <v>3.5000000000000003E-2</v>
      </c>
    </row>
    <row r="1680" spans="1:4" x14ac:dyDescent="0.3">
      <c r="A1680" t="s">
        <v>2590</v>
      </c>
      <c r="B1680" t="s">
        <v>34</v>
      </c>
      <c r="D1680" s="77">
        <f>INDEX('Unemployment Rates'!$B$2:$B$96,MATCH(B1680,'Unemployment Rates'!$A$2:$A$96,0))</f>
        <v>3.5000000000000003E-2</v>
      </c>
    </row>
    <row r="1681" spans="1:4" x14ac:dyDescent="0.3">
      <c r="A1681" t="s">
        <v>2591</v>
      </c>
      <c r="B1681" t="s">
        <v>34</v>
      </c>
      <c r="D1681" s="77">
        <f>INDEX('Unemployment Rates'!$B$2:$B$96,MATCH(B1681,'Unemployment Rates'!$A$2:$A$96,0))</f>
        <v>3.5000000000000003E-2</v>
      </c>
    </row>
    <row r="1682" spans="1:4" x14ac:dyDescent="0.3">
      <c r="A1682" t="s">
        <v>2592</v>
      </c>
      <c r="B1682" t="s">
        <v>34</v>
      </c>
      <c r="D1682" s="77">
        <f>INDEX('Unemployment Rates'!$B$2:$B$96,MATCH(B1682,'Unemployment Rates'!$A$2:$A$96,0))</f>
        <v>3.5000000000000003E-2</v>
      </c>
    </row>
    <row r="1683" spans="1:4" x14ac:dyDescent="0.3">
      <c r="A1683" t="s">
        <v>2593</v>
      </c>
      <c r="B1683" t="s">
        <v>34</v>
      </c>
      <c r="D1683" s="77">
        <f>INDEX('Unemployment Rates'!$B$2:$B$96,MATCH(B1683,'Unemployment Rates'!$A$2:$A$96,0))</f>
        <v>3.5000000000000003E-2</v>
      </c>
    </row>
    <row r="1684" spans="1:4" x14ac:dyDescent="0.3">
      <c r="A1684" t="s">
        <v>2594</v>
      </c>
      <c r="B1684" t="s">
        <v>34</v>
      </c>
      <c r="D1684" s="77">
        <f>INDEX('Unemployment Rates'!$B$2:$B$96,MATCH(B1684,'Unemployment Rates'!$A$2:$A$96,0))</f>
        <v>3.5000000000000003E-2</v>
      </c>
    </row>
    <row r="1685" spans="1:4" x14ac:dyDescent="0.3">
      <c r="A1685" t="s">
        <v>2595</v>
      </c>
      <c r="B1685" t="s">
        <v>34</v>
      </c>
      <c r="D1685" s="77">
        <f>INDEX('Unemployment Rates'!$B$2:$B$96,MATCH(B1685,'Unemployment Rates'!$A$2:$A$96,0))</f>
        <v>3.5000000000000003E-2</v>
      </c>
    </row>
    <row r="1686" spans="1:4" x14ac:dyDescent="0.3">
      <c r="A1686" t="s">
        <v>2596</v>
      </c>
      <c r="B1686" t="s">
        <v>34</v>
      </c>
      <c r="D1686" s="77">
        <f>INDEX('Unemployment Rates'!$B$2:$B$96,MATCH(B1686,'Unemployment Rates'!$A$2:$A$96,0))</f>
        <v>3.5000000000000003E-2</v>
      </c>
    </row>
    <row r="1687" spans="1:4" x14ac:dyDescent="0.3">
      <c r="A1687" t="s">
        <v>2597</v>
      </c>
      <c r="B1687" t="s">
        <v>34</v>
      </c>
      <c r="D1687" s="77">
        <f>INDEX('Unemployment Rates'!$B$2:$B$96,MATCH(B1687,'Unemployment Rates'!$A$2:$A$96,0))</f>
        <v>3.5000000000000003E-2</v>
      </c>
    </row>
    <row r="1688" spans="1:4" x14ac:dyDescent="0.3">
      <c r="A1688" t="s">
        <v>2598</v>
      </c>
      <c r="B1688" t="s">
        <v>34</v>
      </c>
      <c r="D1688" s="77">
        <f>INDEX('Unemployment Rates'!$B$2:$B$96,MATCH(B1688,'Unemployment Rates'!$A$2:$A$96,0))</f>
        <v>3.5000000000000003E-2</v>
      </c>
    </row>
    <row r="1689" spans="1:4" x14ac:dyDescent="0.3">
      <c r="A1689" t="s">
        <v>2599</v>
      </c>
      <c r="B1689" t="s">
        <v>34</v>
      </c>
      <c r="D1689" s="77">
        <f>INDEX('Unemployment Rates'!$B$2:$B$96,MATCH(B1689,'Unemployment Rates'!$A$2:$A$96,0))</f>
        <v>3.5000000000000003E-2</v>
      </c>
    </row>
    <row r="1690" spans="1:4" x14ac:dyDescent="0.3">
      <c r="A1690" t="s">
        <v>2600</v>
      </c>
      <c r="B1690" t="s">
        <v>34</v>
      </c>
      <c r="D1690" s="77">
        <f>INDEX('Unemployment Rates'!$B$2:$B$96,MATCH(B1690,'Unemployment Rates'!$A$2:$A$96,0))</f>
        <v>3.5000000000000003E-2</v>
      </c>
    </row>
    <row r="1691" spans="1:4" x14ac:dyDescent="0.3">
      <c r="A1691" t="s">
        <v>2601</v>
      </c>
      <c r="B1691" t="s">
        <v>34</v>
      </c>
      <c r="D1691" s="77">
        <f>INDEX('Unemployment Rates'!$B$2:$B$96,MATCH(B1691,'Unemployment Rates'!$A$2:$A$96,0))</f>
        <v>3.5000000000000003E-2</v>
      </c>
    </row>
    <row r="1692" spans="1:4" x14ac:dyDescent="0.3">
      <c r="A1692" t="s">
        <v>2602</v>
      </c>
      <c r="B1692" t="s">
        <v>34</v>
      </c>
      <c r="D1692" s="77">
        <f>INDEX('Unemployment Rates'!$B$2:$B$96,MATCH(B1692,'Unemployment Rates'!$A$2:$A$96,0))</f>
        <v>3.5000000000000003E-2</v>
      </c>
    </row>
    <row r="1693" spans="1:4" x14ac:dyDescent="0.3">
      <c r="A1693" t="s">
        <v>2603</v>
      </c>
      <c r="B1693" t="s">
        <v>35</v>
      </c>
      <c r="D1693" s="77">
        <f>INDEX('Unemployment Rates'!$B$2:$B$96,MATCH(B1693,'Unemployment Rates'!$A$2:$A$96,0))</f>
        <v>3.6999999999999998E-2</v>
      </c>
    </row>
    <row r="1694" spans="1:4" x14ac:dyDescent="0.3">
      <c r="A1694" t="s">
        <v>2604</v>
      </c>
      <c r="B1694" t="s">
        <v>35</v>
      </c>
      <c r="D1694" s="77">
        <f>INDEX('Unemployment Rates'!$B$2:$B$96,MATCH(B1694,'Unemployment Rates'!$A$2:$A$96,0))</f>
        <v>3.6999999999999998E-2</v>
      </c>
    </row>
    <row r="1695" spans="1:4" x14ac:dyDescent="0.3">
      <c r="A1695" t="s">
        <v>2605</v>
      </c>
      <c r="B1695" t="s">
        <v>35</v>
      </c>
      <c r="D1695" s="77">
        <f>INDEX('Unemployment Rates'!$B$2:$B$96,MATCH(B1695,'Unemployment Rates'!$A$2:$A$96,0))</f>
        <v>3.6999999999999998E-2</v>
      </c>
    </row>
    <row r="1696" spans="1:4" x14ac:dyDescent="0.3">
      <c r="A1696" t="s">
        <v>2606</v>
      </c>
      <c r="B1696" t="s">
        <v>35</v>
      </c>
      <c r="D1696" s="77">
        <f>INDEX('Unemployment Rates'!$B$2:$B$96,MATCH(B1696,'Unemployment Rates'!$A$2:$A$96,0))</f>
        <v>3.6999999999999998E-2</v>
      </c>
    </row>
    <row r="1697" spans="1:4" x14ac:dyDescent="0.3">
      <c r="A1697" t="s">
        <v>2607</v>
      </c>
      <c r="B1697" t="s">
        <v>35</v>
      </c>
      <c r="D1697" s="77">
        <f>INDEX('Unemployment Rates'!$B$2:$B$96,MATCH(B1697,'Unemployment Rates'!$A$2:$A$96,0))</f>
        <v>3.6999999999999998E-2</v>
      </c>
    </row>
    <row r="1698" spans="1:4" x14ac:dyDescent="0.3">
      <c r="A1698" t="s">
        <v>2608</v>
      </c>
      <c r="B1698" t="s">
        <v>35</v>
      </c>
      <c r="D1698" s="77">
        <f>INDEX('Unemployment Rates'!$B$2:$B$96,MATCH(B1698,'Unemployment Rates'!$A$2:$A$96,0))</f>
        <v>3.6999999999999998E-2</v>
      </c>
    </row>
    <row r="1699" spans="1:4" x14ac:dyDescent="0.3">
      <c r="A1699" t="s">
        <v>2609</v>
      </c>
      <c r="B1699" t="s">
        <v>35</v>
      </c>
      <c r="D1699" s="77">
        <f>INDEX('Unemployment Rates'!$B$2:$B$96,MATCH(B1699,'Unemployment Rates'!$A$2:$A$96,0))</f>
        <v>3.6999999999999998E-2</v>
      </c>
    </row>
    <row r="1700" spans="1:4" x14ac:dyDescent="0.3">
      <c r="A1700" t="s">
        <v>2610</v>
      </c>
      <c r="B1700" t="s">
        <v>35</v>
      </c>
      <c r="D1700" s="77">
        <f>INDEX('Unemployment Rates'!$B$2:$B$96,MATCH(B1700,'Unemployment Rates'!$A$2:$A$96,0))</f>
        <v>3.6999999999999998E-2</v>
      </c>
    </row>
    <row r="1701" spans="1:4" x14ac:dyDescent="0.3">
      <c r="A1701" t="s">
        <v>2611</v>
      </c>
      <c r="B1701" t="s">
        <v>35</v>
      </c>
      <c r="D1701" s="77">
        <f>INDEX('Unemployment Rates'!$B$2:$B$96,MATCH(B1701,'Unemployment Rates'!$A$2:$A$96,0))</f>
        <v>3.6999999999999998E-2</v>
      </c>
    </row>
    <row r="1702" spans="1:4" x14ac:dyDescent="0.3">
      <c r="A1702" t="s">
        <v>2612</v>
      </c>
      <c r="B1702" t="s">
        <v>35</v>
      </c>
      <c r="D1702" s="77">
        <f>INDEX('Unemployment Rates'!$B$2:$B$96,MATCH(B1702,'Unemployment Rates'!$A$2:$A$96,0))</f>
        <v>3.6999999999999998E-2</v>
      </c>
    </row>
    <row r="1703" spans="1:4" x14ac:dyDescent="0.3">
      <c r="A1703" t="s">
        <v>2613</v>
      </c>
      <c r="B1703" t="s">
        <v>35</v>
      </c>
      <c r="D1703" s="77">
        <f>INDEX('Unemployment Rates'!$B$2:$B$96,MATCH(B1703,'Unemployment Rates'!$A$2:$A$96,0))</f>
        <v>3.6999999999999998E-2</v>
      </c>
    </row>
    <row r="1704" spans="1:4" x14ac:dyDescent="0.3">
      <c r="A1704" t="s">
        <v>2614</v>
      </c>
      <c r="B1704" t="s">
        <v>35</v>
      </c>
      <c r="D1704" s="77">
        <f>INDEX('Unemployment Rates'!$B$2:$B$96,MATCH(B1704,'Unemployment Rates'!$A$2:$A$96,0))</f>
        <v>3.6999999999999998E-2</v>
      </c>
    </row>
    <row r="1705" spans="1:4" x14ac:dyDescent="0.3">
      <c r="A1705" t="s">
        <v>2615</v>
      </c>
      <c r="B1705" t="s">
        <v>35</v>
      </c>
      <c r="D1705" s="77">
        <f>INDEX('Unemployment Rates'!$B$2:$B$96,MATCH(B1705,'Unemployment Rates'!$A$2:$A$96,0))</f>
        <v>3.6999999999999998E-2</v>
      </c>
    </row>
    <row r="1706" spans="1:4" x14ac:dyDescent="0.3">
      <c r="A1706" t="s">
        <v>2616</v>
      </c>
      <c r="B1706" t="s">
        <v>35</v>
      </c>
      <c r="D1706" s="77">
        <f>INDEX('Unemployment Rates'!$B$2:$B$96,MATCH(B1706,'Unemployment Rates'!$A$2:$A$96,0))</f>
        <v>3.6999999999999998E-2</v>
      </c>
    </row>
    <row r="1707" spans="1:4" x14ac:dyDescent="0.3">
      <c r="A1707" t="s">
        <v>2617</v>
      </c>
      <c r="B1707" t="s">
        <v>35</v>
      </c>
      <c r="D1707" s="77">
        <f>INDEX('Unemployment Rates'!$B$2:$B$96,MATCH(B1707,'Unemployment Rates'!$A$2:$A$96,0))</f>
        <v>3.6999999999999998E-2</v>
      </c>
    </row>
    <row r="1708" spans="1:4" x14ac:dyDescent="0.3">
      <c r="A1708" t="s">
        <v>2618</v>
      </c>
      <c r="B1708" t="s">
        <v>35</v>
      </c>
      <c r="D1708" s="77">
        <f>INDEX('Unemployment Rates'!$B$2:$B$96,MATCH(B1708,'Unemployment Rates'!$A$2:$A$96,0))</f>
        <v>3.6999999999999998E-2</v>
      </c>
    </row>
    <row r="1709" spans="1:4" x14ac:dyDescent="0.3">
      <c r="A1709" t="s">
        <v>2619</v>
      </c>
      <c r="B1709" t="s">
        <v>35</v>
      </c>
      <c r="D1709" s="77">
        <f>INDEX('Unemployment Rates'!$B$2:$B$96,MATCH(B1709,'Unemployment Rates'!$A$2:$A$96,0))</f>
        <v>3.6999999999999998E-2</v>
      </c>
    </row>
    <row r="1710" spans="1:4" x14ac:dyDescent="0.3">
      <c r="A1710" t="s">
        <v>2620</v>
      </c>
      <c r="B1710" t="s">
        <v>35</v>
      </c>
      <c r="D1710" s="77">
        <f>INDEX('Unemployment Rates'!$B$2:$B$96,MATCH(B1710,'Unemployment Rates'!$A$2:$A$96,0))</f>
        <v>3.6999999999999998E-2</v>
      </c>
    </row>
    <row r="1711" spans="1:4" x14ac:dyDescent="0.3">
      <c r="A1711" t="s">
        <v>2621</v>
      </c>
      <c r="B1711" t="s">
        <v>36</v>
      </c>
      <c r="D1711" s="77">
        <f>INDEX('Unemployment Rates'!$B$2:$B$96,MATCH(B1711,'Unemployment Rates'!$A$2:$A$96,0))</f>
        <v>4.2000000000000003E-2</v>
      </c>
    </row>
    <row r="1712" spans="1:4" x14ac:dyDescent="0.3">
      <c r="A1712" t="s">
        <v>2622</v>
      </c>
      <c r="B1712" t="s">
        <v>36</v>
      </c>
      <c r="D1712" s="77">
        <f>INDEX('Unemployment Rates'!$B$2:$B$96,MATCH(B1712,'Unemployment Rates'!$A$2:$A$96,0))</f>
        <v>4.2000000000000003E-2</v>
      </c>
    </row>
    <row r="1713" spans="1:4" x14ac:dyDescent="0.3">
      <c r="A1713" t="s">
        <v>2623</v>
      </c>
      <c r="B1713" t="s">
        <v>36</v>
      </c>
      <c r="D1713" s="77">
        <f>INDEX('Unemployment Rates'!$B$2:$B$96,MATCH(B1713,'Unemployment Rates'!$A$2:$A$96,0))</f>
        <v>4.2000000000000003E-2</v>
      </c>
    </row>
    <row r="1714" spans="1:4" x14ac:dyDescent="0.3">
      <c r="A1714" t="s">
        <v>2624</v>
      </c>
      <c r="B1714" t="s">
        <v>36</v>
      </c>
      <c r="D1714" s="77">
        <f>INDEX('Unemployment Rates'!$B$2:$B$96,MATCH(B1714,'Unemployment Rates'!$A$2:$A$96,0))</f>
        <v>4.2000000000000003E-2</v>
      </c>
    </row>
    <row r="1715" spans="1:4" x14ac:dyDescent="0.3">
      <c r="A1715" t="s">
        <v>2625</v>
      </c>
      <c r="B1715" t="s">
        <v>36</v>
      </c>
      <c r="D1715" s="77">
        <f>INDEX('Unemployment Rates'!$B$2:$B$96,MATCH(B1715,'Unemployment Rates'!$A$2:$A$96,0))</f>
        <v>4.2000000000000003E-2</v>
      </c>
    </row>
    <row r="1716" spans="1:4" x14ac:dyDescent="0.3">
      <c r="A1716" t="s">
        <v>2626</v>
      </c>
      <c r="B1716" t="s">
        <v>36</v>
      </c>
      <c r="D1716" s="77">
        <f>INDEX('Unemployment Rates'!$B$2:$B$96,MATCH(B1716,'Unemployment Rates'!$A$2:$A$96,0))</f>
        <v>4.2000000000000003E-2</v>
      </c>
    </row>
    <row r="1717" spans="1:4" x14ac:dyDescent="0.3">
      <c r="A1717" t="s">
        <v>2627</v>
      </c>
      <c r="B1717" t="s">
        <v>36</v>
      </c>
      <c r="D1717" s="77">
        <f>INDEX('Unemployment Rates'!$B$2:$B$96,MATCH(B1717,'Unemployment Rates'!$A$2:$A$96,0))</f>
        <v>4.2000000000000003E-2</v>
      </c>
    </row>
    <row r="1718" spans="1:4" x14ac:dyDescent="0.3">
      <c r="A1718" t="s">
        <v>2628</v>
      </c>
      <c r="B1718" t="s">
        <v>36</v>
      </c>
      <c r="D1718" s="77">
        <f>INDEX('Unemployment Rates'!$B$2:$B$96,MATCH(B1718,'Unemployment Rates'!$A$2:$A$96,0))</f>
        <v>4.2000000000000003E-2</v>
      </c>
    </row>
    <row r="1719" spans="1:4" x14ac:dyDescent="0.3">
      <c r="A1719" t="s">
        <v>2629</v>
      </c>
      <c r="B1719" t="s">
        <v>36</v>
      </c>
      <c r="D1719" s="77">
        <f>INDEX('Unemployment Rates'!$B$2:$B$96,MATCH(B1719,'Unemployment Rates'!$A$2:$A$96,0))</f>
        <v>4.2000000000000003E-2</v>
      </c>
    </row>
    <row r="1720" spans="1:4" x14ac:dyDescent="0.3">
      <c r="A1720" t="s">
        <v>2630</v>
      </c>
      <c r="B1720" t="s">
        <v>36</v>
      </c>
      <c r="D1720" s="77">
        <f>INDEX('Unemployment Rates'!$B$2:$B$96,MATCH(B1720,'Unemployment Rates'!$A$2:$A$96,0))</f>
        <v>4.2000000000000003E-2</v>
      </c>
    </row>
    <row r="1721" spans="1:4" x14ac:dyDescent="0.3">
      <c r="A1721" t="s">
        <v>2631</v>
      </c>
      <c r="B1721" t="s">
        <v>36</v>
      </c>
      <c r="D1721" s="77">
        <f>INDEX('Unemployment Rates'!$B$2:$B$96,MATCH(B1721,'Unemployment Rates'!$A$2:$A$96,0))</f>
        <v>4.2000000000000003E-2</v>
      </c>
    </row>
    <row r="1722" spans="1:4" x14ac:dyDescent="0.3">
      <c r="A1722" t="s">
        <v>2632</v>
      </c>
      <c r="B1722" t="s">
        <v>36</v>
      </c>
      <c r="D1722" s="77">
        <f>INDEX('Unemployment Rates'!$B$2:$B$96,MATCH(B1722,'Unemployment Rates'!$A$2:$A$96,0))</f>
        <v>4.2000000000000003E-2</v>
      </c>
    </row>
    <row r="1723" spans="1:4" x14ac:dyDescent="0.3">
      <c r="A1723" t="s">
        <v>2633</v>
      </c>
      <c r="B1723" t="s">
        <v>36</v>
      </c>
      <c r="D1723" s="77">
        <f>INDEX('Unemployment Rates'!$B$2:$B$96,MATCH(B1723,'Unemployment Rates'!$A$2:$A$96,0))</f>
        <v>4.2000000000000003E-2</v>
      </c>
    </row>
    <row r="1724" spans="1:4" x14ac:dyDescent="0.3">
      <c r="A1724" t="s">
        <v>2634</v>
      </c>
      <c r="B1724" t="s">
        <v>36</v>
      </c>
      <c r="D1724" s="77">
        <f>INDEX('Unemployment Rates'!$B$2:$B$96,MATCH(B1724,'Unemployment Rates'!$A$2:$A$96,0))</f>
        <v>4.2000000000000003E-2</v>
      </c>
    </row>
    <row r="1725" spans="1:4" x14ac:dyDescent="0.3">
      <c r="A1725" t="s">
        <v>2635</v>
      </c>
      <c r="B1725" t="s">
        <v>36</v>
      </c>
      <c r="D1725" s="77">
        <f>INDEX('Unemployment Rates'!$B$2:$B$96,MATCH(B1725,'Unemployment Rates'!$A$2:$A$96,0))</f>
        <v>4.2000000000000003E-2</v>
      </c>
    </row>
    <row r="1726" spans="1:4" x14ac:dyDescent="0.3">
      <c r="A1726" t="s">
        <v>2636</v>
      </c>
      <c r="B1726" t="s">
        <v>36</v>
      </c>
      <c r="D1726" s="77">
        <f>INDEX('Unemployment Rates'!$B$2:$B$96,MATCH(B1726,'Unemployment Rates'!$A$2:$A$96,0))</f>
        <v>4.2000000000000003E-2</v>
      </c>
    </row>
    <row r="1727" spans="1:4" x14ac:dyDescent="0.3">
      <c r="A1727" t="s">
        <v>2637</v>
      </c>
      <c r="B1727" t="s">
        <v>36</v>
      </c>
      <c r="D1727" s="77">
        <f>INDEX('Unemployment Rates'!$B$2:$B$96,MATCH(B1727,'Unemployment Rates'!$A$2:$A$96,0))</f>
        <v>4.2000000000000003E-2</v>
      </c>
    </row>
    <row r="1728" spans="1:4" x14ac:dyDescent="0.3">
      <c r="A1728" t="s">
        <v>2638</v>
      </c>
      <c r="B1728" t="s">
        <v>36</v>
      </c>
      <c r="D1728" s="77">
        <f>INDEX('Unemployment Rates'!$B$2:$B$96,MATCH(B1728,'Unemployment Rates'!$A$2:$A$96,0))</f>
        <v>4.2000000000000003E-2</v>
      </c>
    </row>
    <row r="1729" spans="1:4" x14ac:dyDescent="0.3">
      <c r="A1729" t="s">
        <v>2639</v>
      </c>
      <c r="B1729" t="s">
        <v>36</v>
      </c>
      <c r="D1729" s="77">
        <f>INDEX('Unemployment Rates'!$B$2:$B$96,MATCH(B1729,'Unemployment Rates'!$A$2:$A$96,0))</f>
        <v>4.2000000000000003E-2</v>
      </c>
    </row>
    <row r="1730" spans="1:4" x14ac:dyDescent="0.3">
      <c r="A1730" t="s">
        <v>2640</v>
      </c>
      <c r="B1730" t="s">
        <v>36</v>
      </c>
      <c r="D1730" s="77">
        <f>INDEX('Unemployment Rates'!$B$2:$B$96,MATCH(B1730,'Unemployment Rates'!$A$2:$A$96,0))</f>
        <v>4.2000000000000003E-2</v>
      </c>
    </row>
    <row r="1731" spans="1:4" x14ac:dyDescent="0.3">
      <c r="A1731" t="s">
        <v>2641</v>
      </c>
      <c r="B1731" t="s">
        <v>36</v>
      </c>
      <c r="D1731" s="77">
        <f>INDEX('Unemployment Rates'!$B$2:$B$96,MATCH(B1731,'Unemployment Rates'!$A$2:$A$96,0))</f>
        <v>4.2000000000000003E-2</v>
      </c>
    </row>
    <row r="1732" spans="1:4" x14ac:dyDescent="0.3">
      <c r="A1732" t="s">
        <v>2642</v>
      </c>
      <c r="B1732" t="s">
        <v>36</v>
      </c>
      <c r="D1732" s="77">
        <f>INDEX('Unemployment Rates'!$B$2:$B$96,MATCH(B1732,'Unemployment Rates'!$A$2:$A$96,0))</f>
        <v>4.2000000000000003E-2</v>
      </c>
    </row>
    <row r="1733" spans="1:4" x14ac:dyDescent="0.3">
      <c r="A1733" t="s">
        <v>2643</v>
      </c>
      <c r="B1733" t="s">
        <v>36</v>
      </c>
      <c r="D1733" s="77">
        <f>INDEX('Unemployment Rates'!$B$2:$B$96,MATCH(B1733,'Unemployment Rates'!$A$2:$A$96,0))</f>
        <v>4.2000000000000003E-2</v>
      </c>
    </row>
    <row r="1734" spans="1:4" x14ac:dyDescent="0.3">
      <c r="A1734" t="s">
        <v>2644</v>
      </c>
      <c r="B1734" t="s">
        <v>36</v>
      </c>
      <c r="D1734" s="77">
        <f>INDEX('Unemployment Rates'!$B$2:$B$96,MATCH(B1734,'Unemployment Rates'!$A$2:$A$96,0))</f>
        <v>4.2000000000000003E-2</v>
      </c>
    </row>
    <row r="1735" spans="1:4" x14ac:dyDescent="0.3">
      <c r="A1735" t="s">
        <v>2645</v>
      </c>
      <c r="B1735" t="s">
        <v>36</v>
      </c>
      <c r="D1735" s="77">
        <f>INDEX('Unemployment Rates'!$B$2:$B$96,MATCH(B1735,'Unemployment Rates'!$A$2:$A$96,0))</f>
        <v>4.2000000000000003E-2</v>
      </c>
    </row>
    <row r="1736" spans="1:4" x14ac:dyDescent="0.3">
      <c r="A1736" t="s">
        <v>2646</v>
      </c>
      <c r="B1736" t="s">
        <v>36</v>
      </c>
      <c r="D1736" s="77">
        <f>INDEX('Unemployment Rates'!$B$2:$B$96,MATCH(B1736,'Unemployment Rates'!$A$2:$A$96,0))</f>
        <v>4.2000000000000003E-2</v>
      </c>
    </row>
    <row r="1737" spans="1:4" x14ac:dyDescent="0.3">
      <c r="A1737" t="s">
        <v>2647</v>
      </c>
      <c r="B1737" t="s">
        <v>36</v>
      </c>
      <c r="D1737" s="77">
        <f>INDEX('Unemployment Rates'!$B$2:$B$96,MATCH(B1737,'Unemployment Rates'!$A$2:$A$96,0))</f>
        <v>4.2000000000000003E-2</v>
      </c>
    </row>
    <row r="1738" spans="1:4" x14ac:dyDescent="0.3">
      <c r="A1738" t="s">
        <v>2648</v>
      </c>
      <c r="B1738" t="s">
        <v>36</v>
      </c>
      <c r="D1738" s="77">
        <f>INDEX('Unemployment Rates'!$B$2:$B$96,MATCH(B1738,'Unemployment Rates'!$A$2:$A$96,0))</f>
        <v>4.2000000000000003E-2</v>
      </c>
    </row>
    <row r="1739" spans="1:4" x14ac:dyDescent="0.3">
      <c r="A1739" t="s">
        <v>2649</v>
      </c>
      <c r="B1739" t="s">
        <v>36</v>
      </c>
      <c r="D1739" s="77">
        <f>INDEX('Unemployment Rates'!$B$2:$B$96,MATCH(B1739,'Unemployment Rates'!$A$2:$A$96,0))</f>
        <v>4.2000000000000003E-2</v>
      </c>
    </row>
    <row r="1740" spans="1:4" x14ac:dyDescent="0.3">
      <c r="A1740" t="s">
        <v>2650</v>
      </c>
      <c r="B1740" t="s">
        <v>36</v>
      </c>
      <c r="D1740" s="77">
        <f>INDEX('Unemployment Rates'!$B$2:$B$96,MATCH(B1740,'Unemployment Rates'!$A$2:$A$96,0))</f>
        <v>4.2000000000000003E-2</v>
      </c>
    </row>
    <row r="1741" spans="1:4" x14ac:dyDescent="0.3">
      <c r="A1741" t="s">
        <v>2651</v>
      </c>
      <c r="B1741" t="s">
        <v>36</v>
      </c>
      <c r="D1741" s="77">
        <f>INDEX('Unemployment Rates'!$B$2:$B$96,MATCH(B1741,'Unemployment Rates'!$A$2:$A$96,0))</f>
        <v>4.2000000000000003E-2</v>
      </c>
    </row>
    <row r="1742" spans="1:4" x14ac:dyDescent="0.3">
      <c r="A1742" t="s">
        <v>2652</v>
      </c>
      <c r="B1742" t="s">
        <v>36</v>
      </c>
      <c r="D1742" s="77">
        <f>INDEX('Unemployment Rates'!$B$2:$B$96,MATCH(B1742,'Unemployment Rates'!$A$2:$A$96,0))</f>
        <v>4.2000000000000003E-2</v>
      </c>
    </row>
    <row r="1743" spans="1:4" x14ac:dyDescent="0.3">
      <c r="A1743" t="s">
        <v>2653</v>
      </c>
      <c r="B1743" t="s">
        <v>36</v>
      </c>
      <c r="D1743" s="77">
        <f>INDEX('Unemployment Rates'!$B$2:$B$96,MATCH(B1743,'Unemployment Rates'!$A$2:$A$96,0))</f>
        <v>4.2000000000000003E-2</v>
      </c>
    </row>
    <row r="1744" spans="1:4" x14ac:dyDescent="0.3">
      <c r="A1744" t="s">
        <v>2654</v>
      </c>
      <c r="B1744" t="s">
        <v>36</v>
      </c>
      <c r="D1744" s="77">
        <f>INDEX('Unemployment Rates'!$B$2:$B$96,MATCH(B1744,'Unemployment Rates'!$A$2:$A$96,0))</f>
        <v>4.2000000000000003E-2</v>
      </c>
    </row>
    <row r="1745" spans="1:4" x14ac:dyDescent="0.3">
      <c r="A1745" t="s">
        <v>2655</v>
      </c>
      <c r="B1745" t="s">
        <v>36</v>
      </c>
      <c r="D1745" s="77">
        <f>INDEX('Unemployment Rates'!$B$2:$B$96,MATCH(B1745,'Unemployment Rates'!$A$2:$A$96,0))</f>
        <v>4.2000000000000003E-2</v>
      </c>
    </row>
    <row r="1746" spans="1:4" x14ac:dyDescent="0.3">
      <c r="A1746" t="s">
        <v>2656</v>
      </c>
      <c r="B1746" t="s">
        <v>36</v>
      </c>
      <c r="D1746" s="77">
        <f>INDEX('Unemployment Rates'!$B$2:$B$96,MATCH(B1746,'Unemployment Rates'!$A$2:$A$96,0))</f>
        <v>4.2000000000000003E-2</v>
      </c>
    </row>
    <row r="1747" spans="1:4" x14ac:dyDescent="0.3">
      <c r="A1747" t="s">
        <v>2657</v>
      </c>
      <c r="B1747" t="s">
        <v>36</v>
      </c>
      <c r="D1747" s="77">
        <f>INDEX('Unemployment Rates'!$B$2:$B$96,MATCH(B1747,'Unemployment Rates'!$A$2:$A$96,0))</f>
        <v>4.2000000000000003E-2</v>
      </c>
    </row>
    <row r="1748" spans="1:4" x14ac:dyDescent="0.3">
      <c r="A1748" t="s">
        <v>2658</v>
      </c>
      <c r="B1748" t="s">
        <v>36</v>
      </c>
      <c r="D1748" s="77">
        <f>INDEX('Unemployment Rates'!$B$2:$B$96,MATCH(B1748,'Unemployment Rates'!$A$2:$A$96,0))</f>
        <v>4.2000000000000003E-2</v>
      </c>
    </row>
    <row r="1749" spans="1:4" x14ac:dyDescent="0.3">
      <c r="A1749" t="s">
        <v>2659</v>
      </c>
      <c r="B1749" t="s">
        <v>36</v>
      </c>
      <c r="D1749" s="77">
        <f>INDEX('Unemployment Rates'!$B$2:$B$96,MATCH(B1749,'Unemployment Rates'!$A$2:$A$96,0))</f>
        <v>4.2000000000000003E-2</v>
      </c>
    </row>
    <row r="1750" spans="1:4" x14ac:dyDescent="0.3">
      <c r="A1750" t="s">
        <v>2660</v>
      </c>
      <c r="B1750" t="s">
        <v>36</v>
      </c>
      <c r="D1750" s="77">
        <f>INDEX('Unemployment Rates'!$B$2:$B$96,MATCH(B1750,'Unemployment Rates'!$A$2:$A$96,0))</f>
        <v>4.2000000000000003E-2</v>
      </c>
    </row>
    <row r="1751" spans="1:4" x14ac:dyDescent="0.3">
      <c r="A1751" t="s">
        <v>2661</v>
      </c>
      <c r="B1751" t="s">
        <v>36</v>
      </c>
      <c r="D1751" s="77">
        <f>INDEX('Unemployment Rates'!$B$2:$B$96,MATCH(B1751,'Unemployment Rates'!$A$2:$A$96,0))</f>
        <v>4.2000000000000003E-2</v>
      </c>
    </row>
    <row r="1752" spans="1:4" x14ac:dyDescent="0.3">
      <c r="A1752" t="s">
        <v>2662</v>
      </c>
      <c r="B1752" t="s">
        <v>36</v>
      </c>
      <c r="D1752" s="77">
        <f>INDEX('Unemployment Rates'!$B$2:$B$96,MATCH(B1752,'Unemployment Rates'!$A$2:$A$96,0))</f>
        <v>4.2000000000000003E-2</v>
      </c>
    </row>
    <row r="1753" spans="1:4" x14ac:dyDescent="0.3">
      <c r="A1753" t="s">
        <v>2663</v>
      </c>
      <c r="B1753" t="s">
        <v>36</v>
      </c>
      <c r="D1753" s="77">
        <f>INDEX('Unemployment Rates'!$B$2:$B$96,MATCH(B1753,'Unemployment Rates'!$A$2:$A$96,0))</f>
        <v>4.2000000000000003E-2</v>
      </c>
    </row>
    <row r="1754" spans="1:4" x14ac:dyDescent="0.3">
      <c r="A1754" t="s">
        <v>2664</v>
      </c>
      <c r="B1754" t="s">
        <v>36</v>
      </c>
      <c r="D1754" s="77">
        <f>INDEX('Unemployment Rates'!$B$2:$B$96,MATCH(B1754,'Unemployment Rates'!$A$2:$A$96,0))</f>
        <v>4.2000000000000003E-2</v>
      </c>
    </row>
    <row r="1755" spans="1:4" x14ac:dyDescent="0.3">
      <c r="A1755" t="s">
        <v>2665</v>
      </c>
      <c r="B1755" t="s">
        <v>36</v>
      </c>
      <c r="D1755" s="77">
        <f>INDEX('Unemployment Rates'!$B$2:$B$96,MATCH(B1755,'Unemployment Rates'!$A$2:$A$96,0))</f>
        <v>4.2000000000000003E-2</v>
      </c>
    </row>
    <row r="1756" spans="1:4" x14ac:dyDescent="0.3">
      <c r="A1756" t="s">
        <v>2666</v>
      </c>
      <c r="B1756" t="s">
        <v>36</v>
      </c>
      <c r="D1756" s="77">
        <f>INDEX('Unemployment Rates'!$B$2:$B$96,MATCH(B1756,'Unemployment Rates'!$A$2:$A$96,0))</f>
        <v>4.2000000000000003E-2</v>
      </c>
    </row>
    <row r="1757" spans="1:4" x14ac:dyDescent="0.3">
      <c r="A1757" t="s">
        <v>2667</v>
      </c>
      <c r="B1757" t="s">
        <v>36</v>
      </c>
      <c r="D1757" s="77">
        <f>INDEX('Unemployment Rates'!$B$2:$B$96,MATCH(B1757,'Unemployment Rates'!$A$2:$A$96,0))</f>
        <v>4.2000000000000003E-2</v>
      </c>
    </row>
    <row r="1758" spans="1:4" x14ac:dyDescent="0.3">
      <c r="A1758" t="s">
        <v>2668</v>
      </c>
      <c r="B1758" t="s">
        <v>36</v>
      </c>
      <c r="D1758" s="77">
        <f>INDEX('Unemployment Rates'!$B$2:$B$96,MATCH(B1758,'Unemployment Rates'!$A$2:$A$96,0))</f>
        <v>4.2000000000000003E-2</v>
      </c>
    </row>
    <row r="1759" spans="1:4" x14ac:dyDescent="0.3">
      <c r="A1759" t="s">
        <v>2669</v>
      </c>
      <c r="B1759" t="s">
        <v>36</v>
      </c>
      <c r="D1759" s="77">
        <f>INDEX('Unemployment Rates'!$B$2:$B$96,MATCH(B1759,'Unemployment Rates'!$A$2:$A$96,0))</f>
        <v>4.2000000000000003E-2</v>
      </c>
    </row>
    <row r="1760" spans="1:4" x14ac:dyDescent="0.3">
      <c r="A1760" t="s">
        <v>2670</v>
      </c>
      <c r="B1760" t="s">
        <v>37</v>
      </c>
      <c r="D1760" s="77">
        <f>INDEX('Unemployment Rates'!$B$2:$B$96,MATCH(B1760,'Unemployment Rates'!$A$2:$A$96,0))</f>
        <v>4.4999999999999998E-2</v>
      </c>
    </row>
    <row r="1761" spans="1:4" x14ac:dyDescent="0.3">
      <c r="A1761" t="s">
        <v>2671</v>
      </c>
      <c r="B1761" t="s">
        <v>37</v>
      </c>
      <c r="D1761" s="77">
        <f>INDEX('Unemployment Rates'!$B$2:$B$96,MATCH(B1761,'Unemployment Rates'!$A$2:$A$96,0))</f>
        <v>4.4999999999999998E-2</v>
      </c>
    </row>
    <row r="1762" spans="1:4" x14ac:dyDescent="0.3">
      <c r="A1762" t="s">
        <v>2672</v>
      </c>
      <c r="B1762" t="s">
        <v>37</v>
      </c>
      <c r="D1762" s="77">
        <f>INDEX('Unemployment Rates'!$B$2:$B$96,MATCH(B1762,'Unemployment Rates'!$A$2:$A$96,0))</f>
        <v>4.4999999999999998E-2</v>
      </c>
    </row>
    <row r="1763" spans="1:4" x14ac:dyDescent="0.3">
      <c r="A1763" t="s">
        <v>2673</v>
      </c>
      <c r="B1763" t="s">
        <v>37</v>
      </c>
      <c r="D1763" s="77">
        <f>INDEX('Unemployment Rates'!$B$2:$B$96,MATCH(B1763,'Unemployment Rates'!$A$2:$A$96,0))</f>
        <v>4.4999999999999998E-2</v>
      </c>
    </row>
    <row r="1764" spans="1:4" x14ac:dyDescent="0.3">
      <c r="A1764" t="s">
        <v>2674</v>
      </c>
      <c r="B1764" t="s">
        <v>37</v>
      </c>
      <c r="D1764" s="77">
        <f>INDEX('Unemployment Rates'!$B$2:$B$96,MATCH(B1764,'Unemployment Rates'!$A$2:$A$96,0))</f>
        <v>4.4999999999999998E-2</v>
      </c>
    </row>
    <row r="1765" spans="1:4" x14ac:dyDescent="0.3">
      <c r="A1765" t="s">
        <v>2675</v>
      </c>
      <c r="B1765" t="s">
        <v>37</v>
      </c>
      <c r="D1765" s="77">
        <f>INDEX('Unemployment Rates'!$B$2:$B$96,MATCH(B1765,'Unemployment Rates'!$A$2:$A$96,0))</f>
        <v>4.4999999999999998E-2</v>
      </c>
    </row>
    <row r="1766" spans="1:4" x14ac:dyDescent="0.3">
      <c r="A1766" t="s">
        <v>2676</v>
      </c>
      <c r="B1766" t="s">
        <v>37</v>
      </c>
      <c r="D1766" s="77">
        <f>INDEX('Unemployment Rates'!$B$2:$B$96,MATCH(B1766,'Unemployment Rates'!$A$2:$A$96,0))</f>
        <v>4.4999999999999998E-2</v>
      </c>
    </row>
    <row r="1767" spans="1:4" x14ac:dyDescent="0.3">
      <c r="A1767" t="s">
        <v>2677</v>
      </c>
      <c r="B1767" t="s">
        <v>37</v>
      </c>
      <c r="D1767" s="77">
        <f>INDEX('Unemployment Rates'!$B$2:$B$96,MATCH(B1767,'Unemployment Rates'!$A$2:$A$96,0))</f>
        <v>4.4999999999999998E-2</v>
      </c>
    </row>
    <row r="1768" spans="1:4" x14ac:dyDescent="0.3">
      <c r="A1768" t="s">
        <v>2678</v>
      </c>
      <c r="B1768" t="s">
        <v>37</v>
      </c>
      <c r="D1768" s="77">
        <f>INDEX('Unemployment Rates'!$B$2:$B$96,MATCH(B1768,'Unemployment Rates'!$A$2:$A$96,0))</f>
        <v>4.4999999999999998E-2</v>
      </c>
    </row>
    <row r="1769" spans="1:4" x14ac:dyDescent="0.3">
      <c r="A1769" t="s">
        <v>2679</v>
      </c>
      <c r="B1769" t="s">
        <v>37</v>
      </c>
      <c r="D1769" s="77">
        <f>INDEX('Unemployment Rates'!$B$2:$B$96,MATCH(B1769,'Unemployment Rates'!$A$2:$A$96,0))</f>
        <v>4.4999999999999998E-2</v>
      </c>
    </row>
    <row r="1770" spans="1:4" x14ac:dyDescent="0.3">
      <c r="A1770" t="s">
        <v>2680</v>
      </c>
      <c r="B1770" t="s">
        <v>37</v>
      </c>
      <c r="D1770" s="77">
        <f>INDEX('Unemployment Rates'!$B$2:$B$96,MATCH(B1770,'Unemployment Rates'!$A$2:$A$96,0))</f>
        <v>4.4999999999999998E-2</v>
      </c>
    </row>
    <row r="1771" spans="1:4" x14ac:dyDescent="0.3">
      <c r="A1771" t="s">
        <v>2681</v>
      </c>
      <c r="B1771" t="s">
        <v>38</v>
      </c>
      <c r="D1771" s="77">
        <f>INDEX('Unemployment Rates'!$B$2:$B$96,MATCH(B1771,'Unemployment Rates'!$A$2:$A$96,0))</f>
        <v>3.5999999999999997E-2</v>
      </c>
    </row>
    <row r="1772" spans="1:4" x14ac:dyDescent="0.3">
      <c r="A1772" t="s">
        <v>2682</v>
      </c>
      <c r="B1772" t="s">
        <v>38</v>
      </c>
      <c r="D1772" s="77">
        <f>INDEX('Unemployment Rates'!$B$2:$B$96,MATCH(B1772,'Unemployment Rates'!$A$2:$A$96,0))</f>
        <v>3.5999999999999997E-2</v>
      </c>
    </row>
    <row r="1773" spans="1:4" x14ac:dyDescent="0.3">
      <c r="A1773" t="s">
        <v>2683</v>
      </c>
      <c r="B1773" t="s">
        <v>38</v>
      </c>
      <c r="D1773" s="77">
        <f>INDEX('Unemployment Rates'!$B$2:$B$96,MATCH(B1773,'Unemployment Rates'!$A$2:$A$96,0))</f>
        <v>3.5999999999999997E-2</v>
      </c>
    </row>
    <row r="1774" spans="1:4" x14ac:dyDescent="0.3">
      <c r="A1774" t="s">
        <v>2684</v>
      </c>
      <c r="B1774" t="s">
        <v>38</v>
      </c>
      <c r="D1774" s="77">
        <f>INDEX('Unemployment Rates'!$B$2:$B$96,MATCH(B1774,'Unemployment Rates'!$A$2:$A$96,0))</f>
        <v>3.5999999999999997E-2</v>
      </c>
    </row>
    <row r="1775" spans="1:4" x14ac:dyDescent="0.3">
      <c r="A1775" t="s">
        <v>2685</v>
      </c>
      <c r="B1775" t="s">
        <v>38</v>
      </c>
      <c r="D1775" s="77">
        <f>INDEX('Unemployment Rates'!$B$2:$B$96,MATCH(B1775,'Unemployment Rates'!$A$2:$A$96,0))</f>
        <v>3.5999999999999997E-2</v>
      </c>
    </row>
    <row r="1776" spans="1:4" x14ac:dyDescent="0.3">
      <c r="A1776" t="s">
        <v>2686</v>
      </c>
      <c r="B1776" t="s">
        <v>38</v>
      </c>
      <c r="D1776" s="77">
        <f>INDEX('Unemployment Rates'!$B$2:$B$96,MATCH(B1776,'Unemployment Rates'!$A$2:$A$96,0))</f>
        <v>3.5999999999999997E-2</v>
      </c>
    </row>
    <row r="1777" spans="1:4" x14ac:dyDescent="0.3">
      <c r="A1777" t="s">
        <v>2687</v>
      </c>
      <c r="B1777" t="s">
        <v>38</v>
      </c>
      <c r="D1777" s="77">
        <f>INDEX('Unemployment Rates'!$B$2:$B$96,MATCH(B1777,'Unemployment Rates'!$A$2:$A$96,0))</f>
        <v>3.5999999999999997E-2</v>
      </c>
    </row>
    <row r="1778" spans="1:4" x14ac:dyDescent="0.3">
      <c r="A1778" t="s">
        <v>2688</v>
      </c>
      <c r="B1778" t="s">
        <v>38</v>
      </c>
      <c r="D1778" s="77">
        <f>INDEX('Unemployment Rates'!$B$2:$B$96,MATCH(B1778,'Unemployment Rates'!$A$2:$A$96,0))</f>
        <v>3.5999999999999997E-2</v>
      </c>
    </row>
    <row r="1779" spans="1:4" x14ac:dyDescent="0.3">
      <c r="A1779" t="s">
        <v>2689</v>
      </c>
      <c r="B1779" t="s">
        <v>38</v>
      </c>
      <c r="D1779" s="77">
        <f>INDEX('Unemployment Rates'!$B$2:$B$96,MATCH(B1779,'Unemployment Rates'!$A$2:$A$96,0))</f>
        <v>3.5999999999999997E-2</v>
      </c>
    </row>
    <row r="1780" spans="1:4" x14ac:dyDescent="0.3">
      <c r="A1780" t="s">
        <v>2690</v>
      </c>
      <c r="B1780" t="s">
        <v>38</v>
      </c>
      <c r="D1780" s="77">
        <f>INDEX('Unemployment Rates'!$B$2:$B$96,MATCH(B1780,'Unemployment Rates'!$A$2:$A$96,0))</f>
        <v>3.5999999999999997E-2</v>
      </c>
    </row>
    <row r="1781" spans="1:4" x14ac:dyDescent="0.3">
      <c r="A1781" t="s">
        <v>2691</v>
      </c>
      <c r="B1781" t="s">
        <v>38</v>
      </c>
      <c r="D1781" s="77">
        <f>INDEX('Unemployment Rates'!$B$2:$B$96,MATCH(B1781,'Unemployment Rates'!$A$2:$A$96,0))</f>
        <v>3.5999999999999997E-2</v>
      </c>
    </row>
    <row r="1782" spans="1:4" x14ac:dyDescent="0.3">
      <c r="A1782" t="s">
        <v>2692</v>
      </c>
      <c r="B1782" t="s">
        <v>38</v>
      </c>
      <c r="D1782" s="77">
        <f>INDEX('Unemployment Rates'!$B$2:$B$96,MATCH(B1782,'Unemployment Rates'!$A$2:$A$96,0))</f>
        <v>3.5999999999999997E-2</v>
      </c>
    </row>
    <row r="1783" spans="1:4" x14ac:dyDescent="0.3">
      <c r="A1783" t="s">
        <v>2693</v>
      </c>
      <c r="B1783" t="s">
        <v>38</v>
      </c>
      <c r="D1783" s="77">
        <f>INDEX('Unemployment Rates'!$B$2:$B$96,MATCH(B1783,'Unemployment Rates'!$A$2:$A$96,0))</f>
        <v>3.5999999999999997E-2</v>
      </c>
    </row>
    <row r="1784" spans="1:4" x14ac:dyDescent="0.3">
      <c r="A1784" t="s">
        <v>2694</v>
      </c>
      <c r="B1784" t="s">
        <v>38</v>
      </c>
      <c r="D1784" s="77">
        <f>INDEX('Unemployment Rates'!$B$2:$B$96,MATCH(B1784,'Unemployment Rates'!$A$2:$A$96,0))</f>
        <v>3.5999999999999997E-2</v>
      </c>
    </row>
    <row r="1785" spans="1:4" x14ac:dyDescent="0.3">
      <c r="A1785" t="s">
        <v>2695</v>
      </c>
      <c r="B1785" t="s">
        <v>38</v>
      </c>
      <c r="D1785" s="77">
        <f>INDEX('Unemployment Rates'!$B$2:$B$96,MATCH(B1785,'Unemployment Rates'!$A$2:$A$96,0))</f>
        <v>3.5999999999999997E-2</v>
      </c>
    </row>
    <row r="1786" spans="1:4" x14ac:dyDescent="0.3">
      <c r="A1786" t="s">
        <v>2696</v>
      </c>
      <c r="B1786" t="s">
        <v>38</v>
      </c>
      <c r="D1786" s="77">
        <f>INDEX('Unemployment Rates'!$B$2:$B$96,MATCH(B1786,'Unemployment Rates'!$A$2:$A$96,0))</f>
        <v>3.5999999999999997E-2</v>
      </c>
    </row>
    <row r="1787" spans="1:4" x14ac:dyDescent="0.3">
      <c r="A1787" t="s">
        <v>2697</v>
      </c>
      <c r="B1787" t="s">
        <v>38</v>
      </c>
      <c r="D1787" s="77">
        <f>INDEX('Unemployment Rates'!$B$2:$B$96,MATCH(B1787,'Unemployment Rates'!$A$2:$A$96,0))</f>
        <v>3.5999999999999997E-2</v>
      </c>
    </row>
    <row r="1788" spans="1:4" x14ac:dyDescent="0.3">
      <c r="A1788" t="s">
        <v>2698</v>
      </c>
      <c r="B1788" t="s">
        <v>38</v>
      </c>
      <c r="D1788" s="77">
        <f>INDEX('Unemployment Rates'!$B$2:$B$96,MATCH(B1788,'Unemployment Rates'!$A$2:$A$96,0))</f>
        <v>3.5999999999999997E-2</v>
      </c>
    </row>
    <row r="1789" spans="1:4" x14ac:dyDescent="0.3">
      <c r="A1789" t="s">
        <v>2699</v>
      </c>
      <c r="B1789" t="s">
        <v>38</v>
      </c>
      <c r="D1789" s="77">
        <f>INDEX('Unemployment Rates'!$B$2:$B$96,MATCH(B1789,'Unemployment Rates'!$A$2:$A$96,0))</f>
        <v>3.5999999999999997E-2</v>
      </c>
    </row>
    <row r="1790" spans="1:4" x14ac:dyDescent="0.3">
      <c r="A1790" t="s">
        <v>2700</v>
      </c>
      <c r="B1790" t="s">
        <v>38</v>
      </c>
      <c r="D1790" s="77">
        <f>INDEX('Unemployment Rates'!$B$2:$B$96,MATCH(B1790,'Unemployment Rates'!$A$2:$A$96,0))</f>
        <v>3.5999999999999997E-2</v>
      </c>
    </row>
    <row r="1791" spans="1:4" x14ac:dyDescent="0.3">
      <c r="A1791" t="s">
        <v>2701</v>
      </c>
      <c r="B1791" t="s">
        <v>38</v>
      </c>
      <c r="D1791" s="77">
        <f>INDEX('Unemployment Rates'!$B$2:$B$96,MATCH(B1791,'Unemployment Rates'!$A$2:$A$96,0))</f>
        <v>3.5999999999999997E-2</v>
      </c>
    </row>
    <row r="1792" spans="1:4" x14ac:dyDescent="0.3">
      <c r="A1792" t="s">
        <v>2702</v>
      </c>
      <c r="B1792" t="s">
        <v>38</v>
      </c>
      <c r="D1792" s="77">
        <f>INDEX('Unemployment Rates'!$B$2:$B$96,MATCH(B1792,'Unemployment Rates'!$A$2:$A$96,0))</f>
        <v>3.5999999999999997E-2</v>
      </c>
    </row>
    <row r="1793" spans="1:4" x14ac:dyDescent="0.3">
      <c r="A1793" t="s">
        <v>2703</v>
      </c>
      <c r="B1793" t="s">
        <v>38</v>
      </c>
      <c r="D1793" s="77">
        <f>INDEX('Unemployment Rates'!$B$2:$B$96,MATCH(B1793,'Unemployment Rates'!$A$2:$A$96,0))</f>
        <v>3.5999999999999997E-2</v>
      </c>
    </row>
    <row r="1794" spans="1:4" x14ac:dyDescent="0.3">
      <c r="A1794" t="s">
        <v>2704</v>
      </c>
      <c r="B1794" t="s">
        <v>38</v>
      </c>
      <c r="D1794" s="77">
        <f>INDEX('Unemployment Rates'!$B$2:$B$96,MATCH(B1794,'Unemployment Rates'!$A$2:$A$96,0))</f>
        <v>3.5999999999999997E-2</v>
      </c>
    </row>
    <row r="1795" spans="1:4" x14ac:dyDescent="0.3">
      <c r="A1795" t="s">
        <v>2705</v>
      </c>
      <c r="B1795" t="s">
        <v>38</v>
      </c>
      <c r="D1795" s="77">
        <f>INDEX('Unemployment Rates'!$B$2:$B$96,MATCH(B1795,'Unemployment Rates'!$A$2:$A$96,0))</f>
        <v>3.5999999999999997E-2</v>
      </c>
    </row>
    <row r="1796" spans="1:4" x14ac:dyDescent="0.3">
      <c r="A1796" t="s">
        <v>2706</v>
      </c>
      <c r="B1796" t="s">
        <v>38</v>
      </c>
      <c r="D1796" s="77">
        <f>INDEX('Unemployment Rates'!$B$2:$B$96,MATCH(B1796,'Unemployment Rates'!$A$2:$A$96,0))</f>
        <v>3.5999999999999997E-2</v>
      </c>
    </row>
    <row r="1797" spans="1:4" x14ac:dyDescent="0.3">
      <c r="A1797" t="s">
        <v>2707</v>
      </c>
      <c r="B1797" t="s">
        <v>38</v>
      </c>
      <c r="D1797" s="77">
        <f>INDEX('Unemployment Rates'!$B$2:$B$96,MATCH(B1797,'Unemployment Rates'!$A$2:$A$96,0))</f>
        <v>3.5999999999999997E-2</v>
      </c>
    </row>
    <row r="1798" spans="1:4" x14ac:dyDescent="0.3">
      <c r="A1798" t="s">
        <v>2708</v>
      </c>
      <c r="B1798" t="s">
        <v>38</v>
      </c>
      <c r="D1798" s="77">
        <f>INDEX('Unemployment Rates'!$B$2:$B$96,MATCH(B1798,'Unemployment Rates'!$A$2:$A$96,0))</f>
        <v>3.5999999999999997E-2</v>
      </c>
    </row>
    <row r="1799" spans="1:4" x14ac:dyDescent="0.3">
      <c r="A1799" t="s">
        <v>2709</v>
      </c>
      <c r="B1799" t="s">
        <v>38</v>
      </c>
      <c r="D1799" s="77">
        <f>INDEX('Unemployment Rates'!$B$2:$B$96,MATCH(B1799,'Unemployment Rates'!$A$2:$A$96,0))</f>
        <v>3.5999999999999997E-2</v>
      </c>
    </row>
    <row r="1800" spans="1:4" x14ac:dyDescent="0.3">
      <c r="A1800" t="s">
        <v>2710</v>
      </c>
      <c r="B1800" t="s">
        <v>38</v>
      </c>
      <c r="D1800" s="77">
        <f>INDEX('Unemployment Rates'!$B$2:$B$96,MATCH(B1800,'Unemployment Rates'!$A$2:$A$96,0))</f>
        <v>3.5999999999999997E-2</v>
      </c>
    </row>
    <row r="1801" spans="1:4" x14ac:dyDescent="0.3">
      <c r="A1801" t="s">
        <v>2711</v>
      </c>
      <c r="B1801" t="s">
        <v>38</v>
      </c>
      <c r="D1801" s="77">
        <f>INDEX('Unemployment Rates'!$B$2:$B$96,MATCH(B1801,'Unemployment Rates'!$A$2:$A$96,0))</f>
        <v>3.5999999999999997E-2</v>
      </c>
    </row>
    <row r="1802" spans="1:4" x14ac:dyDescent="0.3">
      <c r="A1802" t="s">
        <v>2712</v>
      </c>
      <c r="B1802" t="s">
        <v>38</v>
      </c>
      <c r="D1802" s="77">
        <f>INDEX('Unemployment Rates'!$B$2:$B$96,MATCH(B1802,'Unemployment Rates'!$A$2:$A$96,0))</f>
        <v>3.5999999999999997E-2</v>
      </c>
    </row>
    <row r="1803" spans="1:4" x14ac:dyDescent="0.3">
      <c r="A1803" t="s">
        <v>2713</v>
      </c>
      <c r="B1803" t="s">
        <v>38</v>
      </c>
      <c r="D1803" s="77">
        <f>INDEX('Unemployment Rates'!$B$2:$B$96,MATCH(B1803,'Unemployment Rates'!$A$2:$A$96,0))</f>
        <v>3.5999999999999997E-2</v>
      </c>
    </row>
    <row r="1804" spans="1:4" x14ac:dyDescent="0.3">
      <c r="A1804" t="s">
        <v>2714</v>
      </c>
      <c r="B1804" t="s">
        <v>38</v>
      </c>
      <c r="D1804" s="77">
        <f>INDEX('Unemployment Rates'!$B$2:$B$96,MATCH(B1804,'Unemployment Rates'!$A$2:$A$96,0))</f>
        <v>3.5999999999999997E-2</v>
      </c>
    </row>
    <row r="1805" spans="1:4" x14ac:dyDescent="0.3">
      <c r="A1805" t="s">
        <v>2715</v>
      </c>
      <c r="B1805" t="s">
        <v>38</v>
      </c>
      <c r="D1805" s="77">
        <f>INDEX('Unemployment Rates'!$B$2:$B$96,MATCH(B1805,'Unemployment Rates'!$A$2:$A$96,0))</f>
        <v>3.5999999999999997E-2</v>
      </c>
    </row>
    <row r="1806" spans="1:4" x14ac:dyDescent="0.3">
      <c r="A1806" t="s">
        <v>2716</v>
      </c>
      <c r="B1806" t="s">
        <v>38</v>
      </c>
      <c r="D1806" s="77">
        <f>INDEX('Unemployment Rates'!$B$2:$B$96,MATCH(B1806,'Unemployment Rates'!$A$2:$A$96,0))</f>
        <v>3.5999999999999997E-2</v>
      </c>
    </row>
    <row r="1807" spans="1:4" x14ac:dyDescent="0.3">
      <c r="A1807" t="s">
        <v>2717</v>
      </c>
      <c r="B1807" t="s">
        <v>38</v>
      </c>
      <c r="D1807" s="77">
        <f>INDEX('Unemployment Rates'!$B$2:$B$96,MATCH(B1807,'Unemployment Rates'!$A$2:$A$96,0))</f>
        <v>3.5999999999999997E-2</v>
      </c>
    </row>
    <row r="1808" spans="1:4" x14ac:dyDescent="0.3">
      <c r="A1808" t="s">
        <v>2718</v>
      </c>
      <c r="B1808" t="s">
        <v>38</v>
      </c>
      <c r="D1808" s="77">
        <f>INDEX('Unemployment Rates'!$B$2:$B$96,MATCH(B1808,'Unemployment Rates'!$A$2:$A$96,0))</f>
        <v>3.5999999999999997E-2</v>
      </c>
    </row>
    <row r="1809" spans="1:4" x14ac:dyDescent="0.3">
      <c r="A1809" t="s">
        <v>2719</v>
      </c>
      <c r="B1809" t="s">
        <v>38</v>
      </c>
      <c r="D1809" s="77">
        <f>INDEX('Unemployment Rates'!$B$2:$B$96,MATCH(B1809,'Unemployment Rates'!$A$2:$A$96,0))</f>
        <v>3.5999999999999997E-2</v>
      </c>
    </row>
    <row r="1810" spans="1:4" x14ac:dyDescent="0.3">
      <c r="A1810" t="s">
        <v>2720</v>
      </c>
      <c r="B1810" t="s">
        <v>38</v>
      </c>
      <c r="D1810" s="77">
        <f>INDEX('Unemployment Rates'!$B$2:$B$96,MATCH(B1810,'Unemployment Rates'!$A$2:$A$96,0))</f>
        <v>3.5999999999999997E-2</v>
      </c>
    </row>
    <row r="1811" spans="1:4" x14ac:dyDescent="0.3">
      <c r="A1811" t="s">
        <v>2721</v>
      </c>
      <c r="B1811" t="s">
        <v>38</v>
      </c>
      <c r="D1811" s="77">
        <f>INDEX('Unemployment Rates'!$B$2:$B$96,MATCH(B1811,'Unemployment Rates'!$A$2:$A$96,0))</f>
        <v>3.5999999999999997E-2</v>
      </c>
    </row>
    <row r="1812" spans="1:4" x14ac:dyDescent="0.3">
      <c r="A1812" t="s">
        <v>2722</v>
      </c>
      <c r="B1812" t="s">
        <v>38</v>
      </c>
      <c r="D1812" s="77">
        <f>INDEX('Unemployment Rates'!$B$2:$B$96,MATCH(B1812,'Unemployment Rates'!$A$2:$A$96,0))</f>
        <v>3.5999999999999997E-2</v>
      </c>
    </row>
    <row r="1813" spans="1:4" x14ac:dyDescent="0.3">
      <c r="A1813" t="s">
        <v>2723</v>
      </c>
      <c r="B1813" t="s">
        <v>39</v>
      </c>
      <c r="D1813" s="77">
        <f>INDEX('Unemployment Rates'!$B$2:$B$96,MATCH(B1813,'Unemployment Rates'!$A$2:$A$96,0))</f>
        <v>3.3000000000000002E-2</v>
      </c>
    </row>
    <row r="1814" spans="1:4" x14ac:dyDescent="0.3">
      <c r="A1814" t="s">
        <v>2724</v>
      </c>
      <c r="B1814" t="s">
        <v>39</v>
      </c>
      <c r="D1814" s="77">
        <f>INDEX('Unemployment Rates'!$B$2:$B$96,MATCH(B1814,'Unemployment Rates'!$A$2:$A$96,0))</f>
        <v>3.3000000000000002E-2</v>
      </c>
    </row>
    <row r="1815" spans="1:4" x14ac:dyDescent="0.3">
      <c r="A1815" t="s">
        <v>2725</v>
      </c>
      <c r="B1815" t="s">
        <v>39</v>
      </c>
      <c r="D1815" s="77">
        <f>INDEX('Unemployment Rates'!$B$2:$B$96,MATCH(B1815,'Unemployment Rates'!$A$2:$A$96,0))</f>
        <v>3.3000000000000002E-2</v>
      </c>
    </row>
    <row r="1816" spans="1:4" x14ac:dyDescent="0.3">
      <c r="A1816" t="s">
        <v>2726</v>
      </c>
      <c r="B1816" t="s">
        <v>39</v>
      </c>
      <c r="D1816" s="77">
        <f>INDEX('Unemployment Rates'!$B$2:$B$96,MATCH(B1816,'Unemployment Rates'!$A$2:$A$96,0))</f>
        <v>3.3000000000000002E-2</v>
      </c>
    </row>
    <row r="1817" spans="1:4" x14ac:dyDescent="0.3">
      <c r="A1817" t="s">
        <v>2727</v>
      </c>
      <c r="B1817" t="s">
        <v>39</v>
      </c>
      <c r="D1817" s="77">
        <f>INDEX('Unemployment Rates'!$B$2:$B$96,MATCH(B1817,'Unemployment Rates'!$A$2:$A$96,0))</f>
        <v>3.3000000000000002E-2</v>
      </c>
    </row>
    <row r="1818" spans="1:4" x14ac:dyDescent="0.3">
      <c r="A1818" t="s">
        <v>2728</v>
      </c>
      <c r="B1818" t="s">
        <v>39</v>
      </c>
      <c r="D1818" s="77">
        <f>INDEX('Unemployment Rates'!$B$2:$B$96,MATCH(B1818,'Unemployment Rates'!$A$2:$A$96,0))</f>
        <v>3.3000000000000002E-2</v>
      </c>
    </row>
    <row r="1819" spans="1:4" x14ac:dyDescent="0.3">
      <c r="A1819" t="s">
        <v>2729</v>
      </c>
      <c r="B1819" t="s">
        <v>39</v>
      </c>
      <c r="D1819" s="77">
        <f>INDEX('Unemployment Rates'!$B$2:$B$96,MATCH(B1819,'Unemployment Rates'!$A$2:$A$96,0))</f>
        <v>3.3000000000000002E-2</v>
      </c>
    </row>
    <row r="1820" spans="1:4" x14ac:dyDescent="0.3">
      <c r="A1820" t="s">
        <v>2730</v>
      </c>
      <c r="B1820" t="s">
        <v>39</v>
      </c>
      <c r="D1820" s="77">
        <f>INDEX('Unemployment Rates'!$B$2:$B$96,MATCH(B1820,'Unemployment Rates'!$A$2:$A$96,0))</f>
        <v>3.3000000000000002E-2</v>
      </c>
    </row>
    <row r="1821" spans="1:4" x14ac:dyDescent="0.3">
      <c r="A1821" t="s">
        <v>2731</v>
      </c>
      <c r="B1821" t="s">
        <v>39</v>
      </c>
      <c r="D1821" s="77">
        <f>INDEX('Unemployment Rates'!$B$2:$B$96,MATCH(B1821,'Unemployment Rates'!$A$2:$A$96,0))</f>
        <v>3.3000000000000002E-2</v>
      </c>
    </row>
    <row r="1822" spans="1:4" x14ac:dyDescent="0.3">
      <c r="A1822" t="s">
        <v>2732</v>
      </c>
      <c r="B1822" t="s">
        <v>39</v>
      </c>
      <c r="D1822" s="77">
        <f>INDEX('Unemployment Rates'!$B$2:$B$96,MATCH(B1822,'Unemployment Rates'!$A$2:$A$96,0))</f>
        <v>3.3000000000000002E-2</v>
      </c>
    </row>
    <row r="1823" spans="1:4" x14ac:dyDescent="0.3">
      <c r="A1823" t="s">
        <v>2733</v>
      </c>
      <c r="B1823" t="s">
        <v>39</v>
      </c>
      <c r="D1823" s="77">
        <f>INDEX('Unemployment Rates'!$B$2:$B$96,MATCH(B1823,'Unemployment Rates'!$A$2:$A$96,0))</f>
        <v>3.3000000000000002E-2</v>
      </c>
    </row>
    <row r="1824" spans="1:4" x14ac:dyDescent="0.3">
      <c r="A1824" t="s">
        <v>2734</v>
      </c>
      <c r="B1824" t="s">
        <v>39</v>
      </c>
      <c r="D1824" s="77">
        <f>INDEX('Unemployment Rates'!$B$2:$B$96,MATCH(B1824,'Unemployment Rates'!$A$2:$A$96,0))</f>
        <v>3.3000000000000002E-2</v>
      </c>
    </row>
    <row r="1825" spans="1:4" x14ac:dyDescent="0.3">
      <c r="A1825" t="s">
        <v>2735</v>
      </c>
      <c r="B1825" t="s">
        <v>39</v>
      </c>
      <c r="D1825" s="77">
        <f>INDEX('Unemployment Rates'!$B$2:$B$96,MATCH(B1825,'Unemployment Rates'!$A$2:$A$96,0))</f>
        <v>3.3000000000000002E-2</v>
      </c>
    </row>
    <row r="1826" spans="1:4" x14ac:dyDescent="0.3">
      <c r="A1826" t="s">
        <v>2736</v>
      </c>
      <c r="B1826" t="s">
        <v>39</v>
      </c>
      <c r="D1826" s="77">
        <f>INDEX('Unemployment Rates'!$B$2:$B$96,MATCH(B1826,'Unemployment Rates'!$A$2:$A$96,0))</f>
        <v>3.3000000000000002E-2</v>
      </c>
    </row>
    <row r="1827" spans="1:4" x14ac:dyDescent="0.3">
      <c r="A1827" t="s">
        <v>2737</v>
      </c>
      <c r="B1827" t="s">
        <v>39</v>
      </c>
      <c r="D1827" s="77">
        <f>INDEX('Unemployment Rates'!$B$2:$B$96,MATCH(B1827,'Unemployment Rates'!$A$2:$A$96,0))</f>
        <v>3.3000000000000002E-2</v>
      </c>
    </row>
    <row r="1828" spans="1:4" x14ac:dyDescent="0.3">
      <c r="A1828" t="s">
        <v>2738</v>
      </c>
      <c r="B1828" t="s">
        <v>39</v>
      </c>
      <c r="D1828" s="77">
        <f>INDEX('Unemployment Rates'!$B$2:$B$96,MATCH(B1828,'Unemployment Rates'!$A$2:$A$96,0))</f>
        <v>3.3000000000000002E-2</v>
      </c>
    </row>
    <row r="1829" spans="1:4" x14ac:dyDescent="0.3">
      <c r="A1829" t="s">
        <v>2739</v>
      </c>
      <c r="B1829" t="s">
        <v>39</v>
      </c>
      <c r="D1829" s="77">
        <f>INDEX('Unemployment Rates'!$B$2:$B$96,MATCH(B1829,'Unemployment Rates'!$A$2:$A$96,0))</f>
        <v>3.3000000000000002E-2</v>
      </c>
    </row>
    <row r="1830" spans="1:4" x14ac:dyDescent="0.3">
      <c r="A1830" t="s">
        <v>2740</v>
      </c>
      <c r="B1830" t="s">
        <v>39</v>
      </c>
      <c r="D1830" s="77">
        <f>INDEX('Unemployment Rates'!$B$2:$B$96,MATCH(B1830,'Unemployment Rates'!$A$2:$A$96,0))</f>
        <v>3.3000000000000002E-2</v>
      </c>
    </row>
    <row r="1831" spans="1:4" x14ac:dyDescent="0.3">
      <c r="A1831" t="s">
        <v>2741</v>
      </c>
      <c r="B1831" t="s">
        <v>39</v>
      </c>
      <c r="D1831" s="77">
        <f>INDEX('Unemployment Rates'!$B$2:$B$96,MATCH(B1831,'Unemployment Rates'!$A$2:$A$96,0))</f>
        <v>3.3000000000000002E-2</v>
      </c>
    </row>
    <row r="1832" spans="1:4" x14ac:dyDescent="0.3">
      <c r="A1832" t="s">
        <v>2742</v>
      </c>
      <c r="B1832" t="s">
        <v>39</v>
      </c>
      <c r="D1832" s="77">
        <f>INDEX('Unemployment Rates'!$B$2:$B$96,MATCH(B1832,'Unemployment Rates'!$A$2:$A$96,0))</f>
        <v>3.3000000000000002E-2</v>
      </c>
    </row>
    <row r="1833" spans="1:4" x14ac:dyDescent="0.3">
      <c r="A1833" t="s">
        <v>2743</v>
      </c>
      <c r="B1833" t="s">
        <v>39</v>
      </c>
      <c r="D1833" s="77">
        <f>INDEX('Unemployment Rates'!$B$2:$B$96,MATCH(B1833,'Unemployment Rates'!$A$2:$A$96,0))</f>
        <v>3.3000000000000002E-2</v>
      </c>
    </row>
    <row r="1834" spans="1:4" x14ac:dyDescent="0.3">
      <c r="A1834" t="s">
        <v>2744</v>
      </c>
      <c r="B1834" t="s">
        <v>39</v>
      </c>
      <c r="D1834" s="77">
        <f>INDEX('Unemployment Rates'!$B$2:$B$96,MATCH(B1834,'Unemployment Rates'!$A$2:$A$96,0))</f>
        <v>3.3000000000000002E-2</v>
      </c>
    </row>
    <row r="1835" spans="1:4" x14ac:dyDescent="0.3">
      <c r="A1835" t="s">
        <v>2745</v>
      </c>
      <c r="B1835" t="s">
        <v>39</v>
      </c>
      <c r="D1835" s="77">
        <f>INDEX('Unemployment Rates'!$B$2:$B$96,MATCH(B1835,'Unemployment Rates'!$A$2:$A$96,0))</f>
        <v>3.3000000000000002E-2</v>
      </c>
    </row>
    <row r="1836" spans="1:4" x14ac:dyDescent="0.3">
      <c r="A1836" t="s">
        <v>2746</v>
      </c>
      <c r="B1836" t="s">
        <v>39</v>
      </c>
      <c r="D1836" s="77">
        <f>INDEX('Unemployment Rates'!$B$2:$B$96,MATCH(B1836,'Unemployment Rates'!$A$2:$A$96,0))</f>
        <v>3.3000000000000002E-2</v>
      </c>
    </row>
    <row r="1837" spans="1:4" x14ac:dyDescent="0.3">
      <c r="A1837" t="s">
        <v>2747</v>
      </c>
      <c r="B1837" t="s">
        <v>39</v>
      </c>
      <c r="D1837" s="77">
        <f>INDEX('Unemployment Rates'!$B$2:$B$96,MATCH(B1837,'Unemployment Rates'!$A$2:$A$96,0))</f>
        <v>3.3000000000000002E-2</v>
      </c>
    </row>
    <row r="1838" spans="1:4" x14ac:dyDescent="0.3">
      <c r="A1838" t="s">
        <v>2748</v>
      </c>
      <c r="B1838" t="s">
        <v>39</v>
      </c>
      <c r="D1838" s="77">
        <f>INDEX('Unemployment Rates'!$B$2:$B$96,MATCH(B1838,'Unemployment Rates'!$A$2:$A$96,0))</f>
        <v>3.3000000000000002E-2</v>
      </c>
    </row>
    <row r="1839" spans="1:4" x14ac:dyDescent="0.3">
      <c r="A1839" t="s">
        <v>2749</v>
      </c>
      <c r="B1839" t="s">
        <v>39</v>
      </c>
      <c r="D1839" s="77">
        <f>INDEX('Unemployment Rates'!$B$2:$B$96,MATCH(B1839,'Unemployment Rates'!$A$2:$A$96,0))</f>
        <v>3.3000000000000002E-2</v>
      </c>
    </row>
    <row r="1840" spans="1:4" x14ac:dyDescent="0.3">
      <c r="A1840" t="s">
        <v>2750</v>
      </c>
      <c r="B1840" t="s">
        <v>39</v>
      </c>
      <c r="D1840" s="77">
        <f>INDEX('Unemployment Rates'!$B$2:$B$96,MATCH(B1840,'Unemployment Rates'!$A$2:$A$96,0))</f>
        <v>3.3000000000000002E-2</v>
      </c>
    </row>
    <row r="1841" spans="1:4" x14ac:dyDescent="0.3">
      <c r="A1841" t="s">
        <v>2751</v>
      </c>
      <c r="B1841" t="s">
        <v>39</v>
      </c>
      <c r="D1841" s="77">
        <f>INDEX('Unemployment Rates'!$B$2:$B$96,MATCH(B1841,'Unemployment Rates'!$A$2:$A$96,0))</f>
        <v>3.3000000000000002E-2</v>
      </c>
    </row>
    <row r="1842" spans="1:4" x14ac:dyDescent="0.3">
      <c r="A1842" t="s">
        <v>2752</v>
      </c>
      <c r="B1842" t="s">
        <v>39</v>
      </c>
      <c r="D1842" s="77">
        <f>INDEX('Unemployment Rates'!$B$2:$B$96,MATCH(B1842,'Unemployment Rates'!$A$2:$A$96,0))</f>
        <v>3.3000000000000002E-2</v>
      </c>
    </row>
    <row r="1843" spans="1:4" x14ac:dyDescent="0.3">
      <c r="A1843" t="s">
        <v>2753</v>
      </c>
      <c r="B1843" t="s">
        <v>39</v>
      </c>
      <c r="D1843" s="77">
        <f>INDEX('Unemployment Rates'!$B$2:$B$96,MATCH(B1843,'Unemployment Rates'!$A$2:$A$96,0))</f>
        <v>3.3000000000000002E-2</v>
      </c>
    </row>
    <row r="1844" spans="1:4" x14ac:dyDescent="0.3">
      <c r="A1844" t="s">
        <v>2754</v>
      </c>
      <c r="B1844" t="s">
        <v>39</v>
      </c>
      <c r="D1844" s="77">
        <f>INDEX('Unemployment Rates'!$B$2:$B$96,MATCH(B1844,'Unemployment Rates'!$A$2:$A$96,0))</f>
        <v>3.3000000000000002E-2</v>
      </c>
    </row>
    <row r="1845" spans="1:4" x14ac:dyDescent="0.3">
      <c r="A1845" t="s">
        <v>2755</v>
      </c>
      <c r="B1845" t="s">
        <v>39</v>
      </c>
      <c r="D1845" s="77">
        <f>INDEX('Unemployment Rates'!$B$2:$B$96,MATCH(B1845,'Unemployment Rates'!$A$2:$A$96,0))</f>
        <v>3.3000000000000002E-2</v>
      </c>
    </row>
    <row r="1846" spans="1:4" x14ac:dyDescent="0.3">
      <c r="A1846" t="s">
        <v>2756</v>
      </c>
      <c r="B1846" t="s">
        <v>39</v>
      </c>
      <c r="D1846" s="77">
        <f>INDEX('Unemployment Rates'!$B$2:$B$96,MATCH(B1846,'Unemployment Rates'!$A$2:$A$96,0))</f>
        <v>3.3000000000000002E-2</v>
      </c>
    </row>
    <row r="1847" spans="1:4" x14ac:dyDescent="0.3">
      <c r="A1847" t="s">
        <v>2757</v>
      </c>
      <c r="B1847" t="s">
        <v>39</v>
      </c>
      <c r="D1847" s="77">
        <f>INDEX('Unemployment Rates'!$B$2:$B$96,MATCH(B1847,'Unemployment Rates'!$A$2:$A$96,0))</f>
        <v>3.3000000000000002E-2</v>
      </c>
    </row>
    <row r="1848" spans="1:4" x14ac:dyDescent="0.3">
      <c r="A1848" t="s">
        <v>2758</v>
      </c>
      <c r="B1848" t="s">
        <v>39</v>
      </c>
      <c r="D1848" s="77">
        <f>INDEX('Unemployment Rates'!$B$2:$B$96,MATCH(B1848,'Unemployment Rates'!$A$2:$A$96,0))</f>
        <v>3.3000000000000002E-2</v>
      </c>
    </row>
    <row r="1849" spans="1:4" x14ac:dyDescent="0.3">
      <c r="A1849" t="s">
        <v>2759</v>
      </c>
      <c r="B1849" t="s">
        <v>39</v>
      </c>
      <c r="D1849" s="77">
        <f>INDEX('Unemployment Rates'!$B$2:$B$96,MATCH(B1849,'Unemployment Rates'!$A$2:$A$96,0))</f>
        <v>3.3000000000000002E-2</v>
      </c>
    </row>
    <row r="1850" spans="1:4" x14ac:dyDescent="0.3">
      <c r="A1850" t="s">
        <v>2760</v>
      </c>
      <c r="B1850" t="s">
        <v>39</v>
      </c>
      <c r="D1850" s="77">
        <f>INDEX('Unemployment Rates'!$B$2:$B$96,MATCH(B1850,'Unemployment Rates'!$A$2:$A$96,0))</f>
        <v>3.3000000000000002E-2</v>
      </c>
    </row>
    <row r="1851" spans="1:4" x14ac:dyDescent="0.3">
      <c r="A1851" t="s">
        <v>2761</v>
      </c>
      <c r="B1851" t="s">
        <v>39</v>
      </c>
      <c r="D1851" s="77">
        <f>INDEX('Unemployment Rates'!$B$2:$B$96,MATCH(B1851,'Unemployment Rates'!$A$2:$A$96,0))</f>
        <v>3.3000000000000002E-2</v>
      </c>
    </row>
    <row r="1852" spans="1:4" x14ac:dyDescent="0.3">
      <c r="A1852" t="s">
        <v>2762</v>
      </c>
      <c r="B1852" t="s">
        <v>39</v>
      </c>
      <c r="D1852" s="77">
        <f>INDEX('Unemployment Rates'!$B$2:$B$96,MATCH(B1852,'Unemployment Rates'!$A$2:$A$96,0))</f>
        <v>3.3000000000000002E-2</v>
      </c>
    </row>
    <row r="1853" spans="1:4" x14ac:dyDescent="0.3">
      <c r="A1853" t="s">
        <v>2763</v>
      </c>
      <c r="B1853" t="s">
        <v>39</v>
      </c>
      <c r="D1853" s="77">
        <f>INDEX('Unemployment Rates'!$B$2:$B$96,MATCH(B1853,'Unemployment Rates'!$A$2:$A$96,0))</f>
        <v>3.3000000000000002E-2</v>
      </c>
    </row>
    <row r="1854" spans="1:4" x14ac:dyDescent="0.3">
      <c r="A1854" t="s">
        <v>2764</v>
      </c>
      <c r="B1854" t="s">
        <v>39</v>
      </c>
      <c r="D1854" s="77">
        <f>INDEX('Unemployment Rates'!$B$2:$B$96,MATCH(B1854,'Unemployment Rates'!$A$2:$A$96,0))</f>
        <v>3.3000000000000002E-2</v>
      </c>
    </row>
    <row r="1855" spans="1:4" x14ac:dyDescent="0.3">
      <c r="A1855" t="s">
        <v>2765</v>
      </c>
      <c r="B1855" t="s">
        <v>39</v>
      </c>
      <c r="D1855" s="77">
        <f>INDEX('Unemployment Rates'!$B$2:$B$96,MATCH(B1855,'Unemployment Rates'!$A$2:$A$96,0))</f>
        <v>3.3000000000000002E-2</v>
      </c>
    </row>
    <row r="1856" spans="1:4" x14ac:dyDescent="0.3">
      <c r="A1856" t="s">
        <v>2766</v>
      </c>
      <c r="B1856" t="s">
        <v>39</v>
      </c>
      <c r="D1856" s="77">
        <f>INDEX('Unemployment Rates'!$B$2:$B$96,MATCH(B1856,'Unemployment Rates'!$A$2:$A$96,0))</f>
        <v>3.3000000000000002E-2</v>
      </c>
    </row>
    <row r="1857" spans="1:4" x14ac:dyDescent="0.3">
      <c r="A1857" t="s">
        <v>2767</v>
      </c>
      <c r="B1857" t="s">
        <v>39</v>
      </c>
      <c r="D1857" s="77">
        <f>INDEX('Unemployment Rates'!$B$2:$B$96,MATCH(B1857,'Unemployment Rates'!$A$2:$A$96,0))</f>
        <v>3.3000000000000002E-2</v>
      </c>
    </row>
    <row r="1858" spans="1:4" x14ac:dyDescent="0.3">
      <c r="A1858" t="s">
        <v>2768</v>
      </c>
      <c r="B1858" t="s">
        <v>39</v>
      </c>
      <c r="D1858" s="77">
        <f>INDEX('Unemployment Rates'!$B$2:$B$96,MATCH(B1858,'Unemployment Rates'!$A$2:$A$96,0))</f>
        <v>3.3000000000000002E-2</v>
      </c>
    </row>
    <row r="1859" spans="1:4" x14ac:dyDescent="0.3">
      <c r="A1859" t="s">
        <v>2769</v>
      </c>
      <c r="B1859" t="s">
        <v>39</v>
      </c>
      <c r="D1859" s="77">
        <f>INDEX('Unemployment Rates'!$B$2:$B$96,MATCH(B1859,'Unemployment Rates'!$A$2:$A$96,0))</f>
        <v>3.3000000000000002E-2</v>
      </c>
    </row>
    <row r="1860" spans="1:4" x14ac:dyDescent="0.3">
      <c r="A1860" t="s">
        <v>2770</v>
      </c>
      <c r="B1860" t="s">
        <v>39</v>
      </c>
      <c r="D1860" s="77">
        <f>INDEX('Unemployment Rates'!$B$2:$B$96,MATCH(B1860,'Unemployment Rates'!$A$2:$A$96,0))</f>
        <v>3.3000000000000002E-2</v>
      </c>
    </row>
    <row r="1861" spans="1:4" x14ac:dyDescent="0.3">
      <c r="A1861" t="s">
        <v>2771</v>
      </c>
      <c r="B1861" t="s">
        <v>39</v>
      </c>
      <c r="D1861" s="77">
        <f>INDEX('Unemployment Rates'!$B$2:$B$96,MATCH(B1861,'Unemployment Rates'!$A$2:$A$96,0))</f>
        <v>3.3000000000000002E-2</v>
      </c>
    </row>
    <row r="1862" spans="1:4" x14ac:dyDescent="0.3">
      <c r="A1862" t="s">
        <v>2772</v>
      </c>
      <c r="B1862" t="s">
        <v>39</v>
      </c>
      <c r="D1862" s="77">
        <f>INDEX('Unemployment Rates'!$B$2:$B$96,MATCH(B1862,'Unemployment Rates'!$A$2:$A$96,0))</f>
        <v>3.3000000000000002E-2</v>
      </c>
    </row>
    <row r="1863" spans="1:4" x14ac:dyDescent="0.3">
      <c r="A1863" t="s">
        <v>2773</v>
      </c>
      <c r="B1863" t="s">
        <v>39</v>
      </c>
      <c r="D1863" s="77">
        <f>INDEX('Unemployment Rates'!$B$2:$B$96,MATCH(B1863,'Unemployment Rates'!$A$2:$A$96,0))</f>
        <v>3.3000000000000002E-2</v>
      </c>
    </row>
    <row r="1864" spans="1:4" x14ac:dyDescent="0.3">
      <c r="A1864" t="s">
        <v>2774</v>
      </c>
      <c r="B1864" t="s">
        <v>39</v>
      </c>
      <c r="D1864" s="77">
        <f>INDEX('Unemployment Rates'!$B$2:$B$96,MATCH(B1864,'Unemployment Rates'!$A$2:$A$96,0))</f>
        <v>3.3000000000000002E-2</v>
      </c>
    </row>
    <row r="1865" spans="1:4" x14ac:dyDescent="0.3">
      <c r="A1865" t="s">
        <v>2775</v>
      </c>
      <c r="B1865" t="s">
        <v>39</v>
      </c>
      <c r="D1865" s="77">
        <f>INDEX('Unemployment Rates'!$B$2:$B$96,MATCH(B1865,'Unemployment Rates'!$A$2:$A$96,0))</f>
        <v>3.3000000000000002E-2</v>
      </c>
    </row>
    <row r="1866" spans="1:4" x14ac:dyDescent="0.3">
      <c r="A1866" t="s">
        <v>2776</v>
      </c>
      <c r="B1866" t="s">
        <v>39</v>
      </c>
      <c r="D1866" s="77">
        <f>INDEX('Unemployment Rates'!$B$2:$B$96,MATCH(B1866,'Unemployment Rates'!$A$2:$A$96,0))</f>
        <v>3.3000000000000002E-2</v>
      </c>
    </row>
    <row r="1867" spans="1:4" x14ac:dyDescent="0.3">
      <c r="A1867" t="s">
        <v>2777</v>
      </c>
      <c r="B1867" t="s">
        <v>39</v>
      </c>
      <c r="D1867" s="77">
        <f>INDEX('Unemployment Rates'!$B$2:$B$96,MATCH(B1867,'Unemployment Rates'!$A$2:$A$96,0))</f>
        <v>3.3000000000000002E-2</v>
      </c>
    </row>
    <row r="1868" spans="1:4" x14ac:dyDescent="0.3">
      <c r="A1868" t="s">
        <v>2778</v>
      </c>
      <c r="B1868" t="s">
        <v>39</v>
      </c>
      <c r="D1868" s="77">
        <f>INDEX('Unemployment Rates'!$B$2:$B$96,MATCH(B1868,'Unemployment Rates'!$A$2:$A$96,0))</f>
        <v>3.3000000000000002E-2</v>
      </c>
    </row>
    <row r="1869" spans="1:4" x14ac:dyDescent="0.3">
      <c r="A1869" t="s">
        <v>2779</v>
      </c>
      <c r="B1869" t="s">
        <v>39</v>
      </c>
      <c r="D1869" s="77">
        <f>INDEX('Unemployment Rates'!$B$2:$B$96,MATCH(B1869,'Unemployment Rates'!$A$2:$A$96,0))</f>
        <v>3.3000000000000002E-2</v>
      </c>
    </row>
    <row r="1870" spans="1:4" x14ac:dyDescent="0.3">
      <c r="A1870" t="s">
        <v>2780</v>
      </c>
      <c r="B1870" t="s">
        <v>39</v>
      </c>
      <c r="D1870" s="77">
        <f>INDEX('Unemployment Rates'!$B$2:$B$96,MATCH(B1870,'Unemployment Rates'!$A$2:$A$96,0))</f>
        <v>3.3000000000000002E-2</v>
      </c>
    </row>
    <row r="1871" spans="1:4" x14ac:dyDescent="0.3">
      <c r="A1871" t="s">
        <v>2781</v>
      </c>
      <c r="B1871" t="s">
        <v>39</v>
      </c>
      <c r="D1871" s="77">
        <f>INDEX('Unemployment Rates'!$B$2:$B$96,MATCH(B1871,'Unemployment Rates'!$A$2:$A$96,0))</f>
        <v>3.3000000000000002E-2</v>
      </c>
    </row>
    <row r="1872" spans="1:4" x14ac:dyDescent="0.3">
      <c r="A1872" t="s">
        <v>2782</v>
      </c>
      <c r="B1872" t="s">
        <v>39</v>
      </c>
      <c r="D1872" s="77">
        <f>INDEX('Unemployment Rates'!$B$2:$B$96,MATCH(B1872,'Unemployment Rates'!$A$2:$A$96,0))</f>
        <v>3.3000000000000002E-2</v>
      </c>
    </row>
    <row r="1873" spans="1:4" x14ac:dyDescent="0.3">
      <c r="A1873" t="s">
        <v>2783</v>
      </c>
      <c r="B1873" t="s">
        <v>39</v>
      </c>
      <c r="D1873" s="77">
        <f>INDEX('Unemployment Rates'!$B$2:$B$96,MATCH(B1873,'Unemployment Rates'!$A$2:$A$96,0))</f>
        <v>3.3000000000000002E-2</v>
      </c>
    </row>
    <row r="1874" spans="1:4" x14ac:dyDescent="0.3">
      <c r="A1874" t="s">
        <v>2784</v>
      </c>
      <c r="B1874" t="s">
        <v>39</v>
      </c>
      <c r="D1874" s="77">
        <f>INDEX('Unemployment Rates'!$B$2:$B$96,MATCH(B1874,'Unemployment Rates'!$A$2:$A$96,0))</f>
        <v>3.3000000000000002E-2</v>
      </c>
    </row>
    <row r="1875" spans="1:4" x14ac:dyDescent="0.3">
      <c r="A1875" t="s">
        <v>2785</v>
      </c>
      <c r="B1875" t="s">
        <v>39</v>
      </c>
      <c r="D1875" s="77">
        <f>INDEX('Unemployment Rates'!$B$2:$B$96,MATCH(B1875,'Unemployment Rates'!$A$2:$A$96,0))</f>
        <v>3.3000000000000002E-2</v>
      </c>
    </row>
    <row r="1876" spans="1:4" x14ac:dyDescent="0.3">
      <c r="A1876" t="s">
        <v>2786</v>
      </c>
      <c r="B1876" t="s">
        <v>39</v>
      </c>
      <c r="D1876" s="77">
        <f>INDEX('Unemployment Rates'!$B$2:$B$96,MATCH(B1876,'Unemployment Rates'!$A$2:$A$96,0))</f>
        <v>3.3000000000000002E-2</v>
      </c>
    </row>
    <row r="1877" spans="1:4" x14ac:dyDescent="0.3">
      <c r="A1877" t="s">
        <v>2787</v>
      </c>
      <c r="B1877" t="s">
        <v>39</v>
      </c>
      <c r="D1877" s="77">
        <f>INDEX('Unemployment Rates'!$B$2:$B$96,MATCH(B1877,'Unemployment Rates'!$A$2:$A$96,0))</f>
        <v>3.3000000000000002E-2</v>
      </c>
    </row>
    <row r="1878" spans="1:4" x14ac:dyDescent="0.3">
      <c r="A1878" t="s">
        <v>2788</v>
      </c>
      <c r="B1878" t="s">
        <v>39</v>
      </c>
      <c r="D1878" s="77">
        <f>INDEX('Unemployment Rates'!$B$2:$B$96,MATCH(B1878,'Unemployment Rates'!$A$2:$A$96,0))</f>
        <v>3.3000000000000002E-2</v>
      </c>
    </row>
    <row r="1879" spans="1:4" x14ac:dyDescent="0.3">
      <c r="A1879" t="s">
        <v>2789</v>
      </c>
      <c r="B1879" t="s">
        <v>39</v>
      </c>
      <c r="D1879" s="77">
        <f>INDEX('Unemployment Rates'!$B$2:$B$96,MATCH(B1879,'Unemployment Rates'!$A$2:$A$96,0))</f>
        <v>3.3000000000000002E-2</v>
      </c>
    </row>
    <row r="1880" spans="1:4" x14ac:dyDescent="0.3">
      <c r="A1880" t="s">
        <v>2790</v>
      </c>
      <c r="B1880" t="s">
        <v>39</v>
      </c>
      <c r="D1880" s="77">
        <f>INDEX('Unemployment Rates'!$B$2:$B$96,MATCH(B1880,'Unemployment Rates'!$A$2:$A$96,0))</f>
        <v>3.3000000000000002E-2</v>
      </c>
    </row>
    <row r="1881" spans="1:4" x14ac:dyDescent="0.3">
      <c r="A1881" t="s">
        <v>2791</v>
      </c>
      <c r="B1881" t="s">
        <v>39</v>
      </c>
      <c r="D1881" s="77">
        <f>INDEX('Unemployment Rates'!$B$2:$B$96,MATCH(B1881,'Unemployment Rates'!$A$2:$A$96,0))</f>
        <v>3.3000000000000002E-2</v>
      </c>
    </row>
    <row r="1882" spans="1:4" x14ac:dyDescent="0.3">
      <c r="A1882" t="s">
        <v>2792</v>
      </c>
      <c r="B1882" t="s">
        <v>39</v>
      </c>
      <c r="D1882" s="77">
        <f>INDEX('Unemployment Rates'!$B$2:$B$96,MATCH(B1882,'Unemployment Rates'!$A$2:$A$96,0))</f>
        <v>3.3000000000000002E-2</v>
      </c>
    </row>
    <row r="1883" spans="1:4" x14ac:dyDescent="0.3">
      <c r="A1883" t="s">
        <v>2793</v>
      </c>
      <c r="B1883" t="s">
        <v>39</v>
      </c>
      <c r="D1883" s="77">
        <f>INDEX('Unemployment Rates'!$B$2:$B$96,MATCH(B1883,'Unemployment Rates'!$A$2:$A$96,0))</f>
        <v>3.3000000000000002E-2</v>
      </c>
    </row>
    <row r="1884" spans="1:4" x14ac:dyDescent="0.3">
      <c r="A1884" t="s">
        <v>2794</v>
      </c>
      <c r="B1884" t="s">
        <v>39</v>
      </c>
      <c r="D1884" s="77">
        <f>INDEX('Unemployment Rates'!$B$2:$B$96,MATCH(B1884,'Unemployment Rates'!$A$2:$A$96,0))</f>
        <v>3.3000000000000002E-2</v>
      </c>
    </row>
    <row r="1885" spans="1:4" x14ac:dyDescent="0.3">
      <c r="A1885" t="s">
        <v>2795</v>
      </c>
      <c r="B1885" t="s">
        <v>39</v>
      </c>
      <c r="D1885" s="77">
        <f>INDEX('Unemployment Rates'!$B$2:$B$96,MATCH(B1885,'Unemployment Rates'!$A$2:$A$96,0))</f>
        <v>3.3000000000000002E-2</v>
      </c>
    </row>
    <row r="1886" spans="1:4" x14ac:dyDescent="0.3">
      <c r="A1886" t="s">
        <v>2796</v>
      </c>
      <c r="B1886" t="s">
        <v>39</v>
      </c>
      <c r="D1886" s="77">
        <f>INDEX('Unemployment Rates'!$B$2:$B$96,MATCH(B1886,'Unemployment Rates'!$A$2:$A$96,0))</f>
        <v>3.3000000000000002E-2</v>
      </c>
    </row>
    <row r="1887" spans="1:4" x14ac:dyDescent="0.3">
      <c r="A1887" t="s">
        <v>2797</v>
      </c>
      <c r="B1887" t="s">
        <v>39</v>
      </c>
      <c r="D1887" s="77">
        <f>INDEX('Unemployment Rates'!$B$2:$B$96,MATCH(B1887,'Unemployment Rates'!$A$2:$A$96,0))</f>
        <v>3.3000000000000002E-2</v>
      </c>
    </row>
    <row r="1888" spans="1:4" x14ac:dyDescent="0.3">
      <c r="A1888" t="s">
        <v>2798</v>
      </c>
      <c r="B1888" t="s">
        <v>39</v>
      </c>
      <c r="D1888" s="77">
        <f>INDEX('Unemployment Rates'!$B$2:$B$96,MATCH(B1888,'Unemployment Rates'!$A$2:$A$96,0))</f>
        <v>3.3000000000000002E-2</v>
      </c>
    </row>
    <row r="1889" spans="1:4" x14ac:dyDescent="0.3">
      <c r="A1889" t="s">
        <v>2799</v>
      </c>
      <c r="B1889" t="s">
        <v>39</v>
      </c>
      <c r="D1889" s="77">
        <f>INDEX('Unemployment Rates'!$B$2:$B$96,MATCH(B1889,'Unemployment Rates'!$A$2:$A$96,0))</f>
        <v>3.3000000000000002E-2</v>
      </c>
    </row>
    <row r="1890" spans="1:4" x14ac:dyDescent="0.3">
      <c r="A1890" t="s">
        <v>2800</v>
      </c>
      <c r="B1890" t="s">
        <v>39</v>
      </c>
      <c r="D1890" s="77">
        <f>INDEX('Unemployment Rates'!$B$2:$B$96,MATCH(B1890,'Unemployment Rates'!$A$2:$A$96,0))</f>
        <v>3.3000000000000002E-2</v>
      </c>
    </row>
    <row r="1891" spans="1:4" x14ac:dyDescent="0.3">
      <c r="A1891" t="s">
        <v>2801</v>
      </c>
      <c r="B1891" t="s">
        <v>39</v>
      </c>
      <c r="D1891" s="77">
        <f>INDEX('Unemployment Rates'!$B$2:$B$96,MATCH(B1891,'Unemployment Rates'!$A$2:$A$96,0))</f>
        <v>3.3000000000000002E-2</v>
      </c>
    </row>
    <row r="1892" spans="1:4" x14ac:dyDescent="0.3">
      <c r="A1892" t="s">
        <v>2802</v>
      </c>
      <c r="B1892" t="s">
        <v>39</v>
      </c>
      <c r="D1892" s="77">
        <f>INDEX('Unemployment Rates'!$B$2:$B$96,MATCH(B1892,'Unemployment Rates'!$A$2:$A$96,0))</f>
        <v>3.3000000000000002E-2</v>
      </c>
    </row>
    <row r="1893" spans="1:4" x14ac:dyDescent="0.3">
      <c r="A1893" t="s">
        <v>2803</v>
      </c>
      <c r="B1893" t="s">
        <v>39</v>
      </c>
      <c r="D1893" s="77">
        <f>INDEX('Unemployment Rates'!$B$2:$B$96,MATCH(B1893,'Unemployment Rates'!$A$2:$A$96,0))</f>
        <v>3.3000000000000002E-2</v>
      </c>
    </row>
    <row r="1894" spans="1:4" x14ac:dyDescent="0.3">
      <c r="A1894" t="s">
        <v>2804</v>
      </c>
      <c r="B1894" t="s">
        <v>39</v>
      </c>
      <c r="D1894" s="77">
        <f>INDEX('Unemployment Rates'!$B$2:$B$96,MATCH(B1894,'Unemployment Rates'!$A$2:$A$96,0))</f>
        <v>3.3000000000000002E-2</v>
      </c>
    </row>
    <row r="1895" spans="1:4" x14ac:dyDescent="0.3">
      <c r="A1895" t="s">
        <v>2805</v>
      </c>
      <c r="B1895" t="s">
        <v>39</v>
      </c>
      <c r="D1895" s="77">
        <f>INDEX('Unemployment Rates'!$B$2:$B$96,MATCH(B1895,'Unemployment Rates'!$A$2:$A$96,0))</f>
        <v>3.3000000000000002E-2</v>
      </c>
    </row>
    <row r="1896" spans="1:4" x14ac:dyDescent="0.3">
      <c r="A1896" t="s">
        <v>2806</v>
      </c>
      <c r="B1896" t="s">
        <v>39</v>
      </c>
      <c r="D1896" s="77">
        <f>INDEX('Unemployment Rates'!$B$2:$B$96,MATCH(B1896,'Unemployment Rates'!$A$2:$A$96,0))</f>
        <v>3.3000000000000002E-2</v>
      </c>
    </row>
    <row r="1897" spans="1:4" x14ac:dyDescent="0.3">
      <c r="A1897" t="s">
        <v>2807</v>
      </c>
      <c r="B1897" t="s">
        <v>39</v>
      </c>
      <c r="D1897" s="77">
        <f>INDEX('Unemployment Rates'!$B$2:$B$96,MATCH(B1897,'Unemployment Rates'!$A$2:$A$96,0))</f>
        <v>3.3000000000000002E-2</v>
      </c>
    </row>
    <row r="1898" spans="1:4" x14ac:dyDescent="0.3">
      <c r="A1898" t="s">
        <v>2808</v>
      </c>
      <c r="B1898" t="s">
        <v>39</v>
      </c>
      <c r="D1898" s="77">
        <f>INDEX('Unemployment Rates'!$B$2:$B$96,MATCH(B1898,'Unemployment Rates'!$A$2:$A$96,0))</f>
        <v>3.3000000000000002E-2</v>
      </c>
    </row>
    <row r="1899" spans="1:4" x14ac:dyDescent="0.3">
      <c r="A1899" t="s">
        <v>2809</v>
      </c>
      <c r="B1899" t="s">
        <v>39</v>
      </c>
      <c r="D1899" s="77">
        <f>INDEX('Unemployment Rates'!$B$2:$B$96,MATCH(B1899,'Unemployment Rates'!$A$2:$A$96,0))</f>
        <v>3.3000000000000002E-2</v>
      </c>
    </row>
    <row r="1900" spans="1:4" x14ac:dyDescent="0.3">
      <c r="A1900" t="s">
        <v>2810</v>
      </c>
      <c r="B1900" t="s">
        <v>39</v>
      </c>
      <c r="D1900" s="77">
        <f>INDEX('Unemployment Rates'!$B$2:$B$96,MATCH(B1900,'Unemployment Rates'!$A$2:$A$96,0))</f>
        <v>3.3000000000000002E-2</v>
      </c>
    </row>
    <row r="1901" spans="1:4" x14ac:dyDescent="0.3">
      <c r="A1901" t="s">
        <v>2811</v>
      </c>
      <c r="B1901" t="s">
        <v>39</v>
      </c>
      <c r="D1901" s="77">
        <f>INDEX('Unemployment Rates'!$B$2:$B$96,MATCH(B1901,'Unemployment Rates'!$A$2:$A$96,0))</f>
        <v>3.3000000000000002E-2</v>
      </c>
    </row>
    <row r="1902" spans="1:4" x14ac:dyDescent="0.3">
      <c r="A1902" t="s">
        <v>2812</v>
      </c>
      <c r="B1902" t="s">
        <v>39</v>
      </c>
      <c r="D1902" s="77">
        <f>INDEX('Unemployment Rates'!$B$2:$B$96,MATCH(B1902,'Unemployment Rates'!$A$2:$A$96,0))</f>
        <v>3.3000000000000002E-2</v>
      </c>
    </row>
    <row r="1903" spans="1:4" x14ac:dyDescent="0.3">
      <c r="A1903" t="s">
        <v>2813</v>
      </c>
      <c r="B1903" t="s">
        <v>39</v>
      </c>
      <c r="D1903" s="77">
        <f>INDEX('Unemployment Rates'!$B$2:$B$96,MATCH(B1903,'Unemployment Rates'!$A$2:$A$96,0))</f>
        <v>3.3000000000000002E-2</v>
      </c>
    </row>
    <row r="1904" spans="1:4" x14ac:dyDescent="0.3">
      <c r="A1904" t="s">
        <v>2814</v>
      </c>
      <c r="B1904" t="s">
        <v>39</v>
      </c>
      <c r="D1904" s="77">
        <f>INDEX('Unemployment Rates'!$B$2:$B$96,MATCH(B1904,'Unemployment Rates'!$A$2:$A$96,0))</f>
        <v>3.3000000000000002E-2</v>
      </c>
    </row>
    <row r="1905" spans="1:4" x14ac:dyDescent="0.3">
      <c r="A1905" t="s">
        <v>2815</v>
      </c>
      <c r="B1905" t="s">
        <v>39</v>
      </c>
      <c r="D1905" s="77">
        <f>INDEX('Unemployment Rates'!$B$2:$B$96,MATCH(B1905,'Unemployment Rates'!$A$2:$A$96,0))</f>
        <v>3.3000000000000002E-2</v>
      </c>
    </row>
    <row r="1906" spans="1:4" x14ac:dyDescent="0.3">
      <c r="A1906" t="s">
        <v>2816</v>
      </c>
      <c r="B1906" t="s">
        <v>39</v>
      </c>
      <c r="D1906" s="77">
        <f>INDEX('Unemployment Rates'!$B$2:$B$96,MATCH(B1906,'Unemployment Rates'!$A$2:$A$96,0))</f>
        <v>3.3000000000000002E-2</v>
      </c>
    </row>
    <row r="1907" spans="1:4" x14ac:dyDescent="0.3">
      <c r="A1907" t="s">
        <v>2817</v>
      </c>
      <c r="B1907" t="s">
        <v>39</v>
      </c>
      <c r="D1907" s="77">
        <f>INDEX('Unemployment Rates'!$B$2:$B$96,MATCH(B1907,'Unemployment Rates'!$A$2:$A$96,0))</f>
        <v>3.3000000000000002E-2</v>
      </c>
    </row>
    <row r="1908" spans="1:4" x14ac:dyDescent="0.3">
      <c r="A1908" t="s">
        <v>2818</v>
      </c>
      <c r="B1908" t="s">
        <v>39</v>
      </c>
      <c r="D1908" s="77">
        <f>INDEX('Unemployment Rates'!$B$2:$B$96,MATCH(B1908,'Unemployment Rates'!$A$2:$A$96,0))</f>
        <v>3.3000000000000002E-2</v>
      </c>
    </row>
    <row r="1909" spans="1:4" x14ac:dyDescent="0.3">
      <c r="A1909" t="s">
        <v>2819</v>
      </c>
      <c r="B1909" t="s">
        <v>39</v>
      </c>
      <c r="D1909" s="77">
        <f>INDEX('Unemployment Rates'!$B$2:$B$96,MATCH(B1909,'Unemployment Rates'!$A$2:$A$96,0))</f>
        <v>3.3000000000000002E-2</v>
      </c>
    </row>
    <row r="1910" spans="1:4" x14ac:dyDescent="0.3">
      <c r="A1910" t="s">
        <v>2820</v>
      </c>
      <c r="B1910" t="s">
        <v>39</v>
      </c>
      <c r="D1910" s="77">
        <f>INDEX('Unemployment Rates'!$B$2:$B$96,MATCH(B1910,'Unemployment Rates'!$A$2:$A$96,0))</f>
        <v>3.3000000000000002E-2</v>
      </c>
    </row>
    <row r="1911" spans="1:4" x14ac:dyDescent="0.3">
      <c r="A1911" t="s">
        <v>2821</v>
      </c>
      <c r="B1911" t="s">
        <v>39</v>
      </c>
      <c r="D1911" s="77">
        <f>INDEX('Unemployment Rates'!$B$2:$B$96,MATCH(B1911,'Unemployment Rates'!$A$2:$A$96,0))</f>
        <v>3.3000000000000002E-2</v>
      </c>
    </row>
    <row r="1912" spans="1:4" x14ac:dyDescent="0.3">
      <c r="A1912" t="s">
        <v>2822</v>
      </c>
      <c r="B1912" t="s">
        <v>39</v>
      </c>
      <c r="D1912" s="77">
        <f>INDEX('Unemployment Rates'!$B$2:$B$96,MATCH(B1912,'Unemployment Rates'!$A$2:$A$96,0))</f>
        <v>3.3000000000000002E-2</v>
      </c>
    </row>
    <row r="1913" spans="1:4" x14ac:dyDescent="0.3">
      <c r="A1913" t="s">
        <v>2823</v>
      </c>
      <c r="B1913" t="s">
        <v>39</v>
      </c>
      <c r="D1913" s="77">
        <f>INDEX('Unemployment Rates'!$B$2:$B$96,MATCH(B1913,'Unemployment Rates'!$A$2:$A$96,0))</f>
        <v>3.3000000000000002E-2</v>
      </c>
    </row>
    <row r="1914" spans="1:4" x14ac:dyDescent="0.3">
      <c r="A1914" t="s">
        <v>2824</v>
      </c>
      <c r="B1914" t="s">
        <v>39</v>
      </c>
      <c r="D1914" s="77">
        <f>INDEX('Unemployment Rates'!$B$2:$B$96,MATCH(B1914,'Unemployment Rates'!$A$2:$A$96,0))</f>
        <v>3.3000000000000002E-2</v>
      </c>
    </row>
    <row r="1915" spans="1:4" x14ac:dyDescent="0.3">
      <c r="A1915" t="s">
        <v>2825</v>
      </c>
      <c r="B1915" t="s">
        <v>39</v>
      </c>
      <c r="D1915" s="77">
        <f>INDEX('Unemployment Rates'!$B$2:$B$96,MATCH(B1915,'Unemployment Rates'!$A$2:$A$96,0))</f>
        <v>3.3000000000000002E-2</v>
      </c>
    </row>
    <row r="1916" spans="1:4" x14ac:dyDescent="0.3">
      <c r="A1916" t="s">
        <v>2826</v>
      </c>
      <c r="B1916" t="s">
        <v>39</v>
      </c>
      <c r="D1916" s="77">
        <f>INDEX('Unemployment Rates'!$B$2:$B$96,MATCH(B1916,'Unemployment Rates'!$A$2:$A$96,0))</f>
        <v>3.3000000000000002E-2</v>
      </c>
    </row>
    <row r="1917" spans="1:4" x14ac:dyDescent="0.3">
      <c r="A1917" t="s">
        <v>2827</v>
      </c>
      <c r="B1917" t="s">
        <v>39</v>
      </c>
      <c r="D1917" s="77">
        <f>INDEX('Unemployment Rates'!$B$2:$B$96,MATCH(B1917,'Unemployment Rates'!$A$2:$A$96,0))</f>
        <v>3.3000000000000002E-2</v>
      </c>
    </row>
    <row r="1918" spans="1:4" x14ac:dyDescent="0.3">
      <c r="A1918" t="s">
        <v>2828</v>
      </c>
      <c r="B1918" t="s">
        <v>39</v>
      </c>
      <c r="D1918" s="77">
        <f>INDEX('Unemployment Rates'!$B$2:$B$96,MATCH(B1918,'Unemployment Rates'!$A$2:$A$96,0))</f>
        <v>3.3000000000000002E-2</v>
      </c>
    </row>
    <row r="1919" spans="1:4" x14ac:dyDescent="0.3">
      <c r="A1919" t="s">
        <v>2829</v>
      </c>
      <c r="B1919" t="s">
        <v>39</v>
      </c>
      <c r="D1919" s="77">
        <f>INDEX('Unemployment Rates'!$B$2:$B$96,MATCH(B1919,'Unemployment Rates'!$A$2:$A$96,0))</f>
        <v>3.3000000000000002E-2</v>
      </c>
    </row>
    <row r="1920" spans="1:4" x14ac:dyDescent="0.3">
      <c r="A1920" t="s">
        <v>2830</v>
      </c>
      <c r="B1920" t="s">
        <v>39</v>
      </c>
      <c r="D1920" s="77">
        <f>INDEX('Unemployment Rates'!$B$2:$B$96,MATCH(B1920,'Unemployment Rates'!$A$2:$A$96,0))</f>
        <v>3.3000000000000002E-2</v>
      </c>
    </row>
    <row r="1921" spans="1:4" x14ac:dyDescent="0.3">
      <c r="A1921" t="s">
        <v>2831</v>
      </c>
      <c r="B1921" t="s">
        <v>39</v>
      </c>
      <c r="D1921" s="77">
        <f>INDEX('Unemployment Rates'!$B$2:$B$96,MATCH(B1921,'Unemployment Rates'!$A$2:$A$96,0))</f>
        <v>3.3000000000000002E-2</v>
      </c>
    </row>
    <row r="1922" spans="1:4" x14ac:dyDescent="0.3">
      <c r="A1922" t="s">
        <v>2832</v>
      </c>
      <c r="B1922" t="s">
        <v>39</v>
      </c>
      <c r="D1922" s="77">
        <f>INDEX('Unemployment Rates'!$B$2:$B$96,MATCH(B1922,'Unemployment Rates'!$A$2:$A$96,0))</f>
        <v>3.3000000000000002E-2</v>
      </c>
    </row>
    <row r="1923" spans="1:4" x14ac:dyDescent="0.3">
      <c r="A1923" t="s">
        <v>2833</v>
      </c>
      <c r="B1923" t="s">
        <v>39</v>
      </c>
      <c r="D1923" s="77">
        <f>INDEX('Unemployment Rates'!$B$2:$B$96,MATCH(B1923,'Unemployment Rates'!$A$2:$A$96,0))</f>
        <v>3.3000000000000002E-2</v>
      </c>
    </row>
    <row r="1924" spans="1:4" x14ac:dyDescent="0.3">
      <c r="A1924" t="s">
        <v>2834</v>
      </c>
      <c r="B1924" t="s">
        <v>39</v>
      </c>
      <c r="D1924" s="77">
        <f>INDEX('Unemployment Rates'!$B$2:$B$96,MATCH(B1924,'Unemployment Rates'!$A$2:$A$96,0))</f>
        <v>3.3000000000000002E-2</v>
      </c>
    </row>
    <row r="1925" spans="1:4" x14ac:dyDescent="0.3">
      <c r="A1925" t="s">
        <v>2835</v>
      </c>
      <c r="B1925" t="s">
        <v>39</v>
      </c>
      <c r="D1925" s="77">
        <f>INDEX('Unemployment Rates'!$B$2:$B$96,MATCH(B1925,'Unemployment Rates'!$A$2:$A$96,0))</f>
        <v>3.3000000000000002E-2</v>
      </c>
    </row>
    <row r="1926" spans="1:4" x14ac:dyDescent="0.3">
      <c r="A1926" t="s">
        <v>2836</v>
      </c>
      <c r="B1926" t="s">
        <v>39</v>
      </c>
      <c r="D1926" s="77">
        <f>INDEX('Unemployment Rates'!$B$2:$B$96,MATCH(B1926,'Unemployment Rates'!$A$2:$A$96,0))</f>
        <v>3.3000000000000002E-2</v>
      </c>
    </row>
    <row r="1927" spans="1:4" x14ac:dyDescent="0.3">
      <c r="A1927" t="s">
        <v>2837</v>
      </c>
      <c r="B1927" t="s">
        <v>39</v>
      </c>
      <c r="D1927" s="77">
        <f>INDEX('Unemployment Rates'!$B$2:$B$96,MATCH(B1927,'Unemployment Rates'!$A$2:$A$96,0))</f>
        <v>3.3000000000000002E-2</v>
      </c>
    </row>
    <row r="1928" spans="1:4" x14ac:dyDescent="0.3">
      <c r="A1928" t="s">
        <v>2838</v>
      </c>
      <c r="B1928" t="s">
        <v>39</v>
      </c>
      <c r="D1928" s="77">
        <f>INDEX('Unemployment Rates'!$B$2:$B$96,MATCH(B1928,'Unemployment Rates'!$A$2:$A$96,0))</f>
        <v>3.3000000000000002E-2</v>
      </c>
    </row>
    <row r="1929" spans="1:4" x14ac:dyDescent="0.3">
      <c r="A1929" t="s">
        <v>2839</v>
      </c>
      <c r="B1929" t="s">
        <v>39</v>
      </c>
      <c r="D1929" s="77">
        <f>INDEX('Unemployment Rates'!$B$2:$B$96,MATCH(B1929,'Unemployment Rates'!$A$2:$A$96,0))</f>
        <v>3.3000000000000002E-2</v>
      </c>
    </row>
    <row r="1930" spans="1:4" x14ac:dyDescent="0.3">
      <c r="A1930" t="s">
        <v>2840</v>
      </c>
      <c r="B1930" t="s">
        <v>39</v>
      </c>
      <c r="D1930" s="77">
        <f>INDEX('Unemployment Rates'!$B$2:$B$96,MATCH(B1930,'Unemployment Rates'!$A$2:$A$96,0))</f>
        <v>3.3000000000000002E-2</v>
      </c>
    </row>
    <row r="1931" spans="1:4" x14ac:dyDescent="0.3">
      <c r="A1931" t="s">
        <v>2841</v>
      </c>
      <c r="B1931" t="s">
        <v>39</v>
      </c>
      <c r="D1931" s="77">
        <f>INDEX('Unemployment Rates'!$B$2:$B$96,MATCH(B1931,'Unemployment Rates'!$A$2:$A$96,0))</f>
        <v>3.3000000000000002E-2</v>
      </c>
    </row>
    <row r="1932" spans="1:4" x14ac:dyDescent="0.3">
      <c r="A1932" t="s">
        <v>2842</v>
      </c>
      <c r="B1932" t="s">
        <v>39</v>
      </c>
      <c r="D1932" s="77">
        <f>INDEX('Unemployment Rates'!$B$2:$B$96,MATCH(B1932,'Unemployment Rates'!$A$2:$A$96,0))</f>
        <v>3.3000000000000002E-2</v>
      </c>
    </row>
    <row r="1933" spans="1:4" x14ac:dyDescent="0.3">
      <c r="A1933" t="s">
        <v>2843</v>
      </c>
      <c r="B1933" t="s">
        <v>39</v>
      </c>
      <c r="D1933" s="77">
        <f>INDEX('Unemployment Rates'!$B$2:$B$96,MATCH(B1933,'Unemployment Rates'!$A$2:$A$96,0))</f>
        <v>3.3000000000000002E-2</v>
      </c>
    </row>
    <row r="1934" spans="1:4" x14ac:dyDescent="0.3">
      <c r="A1934" t="s">
        <v>2844</v>
      </c>
      <c r="B1934" t="s">
        <v>39</v>
      </c>
      <c r="D1934" s="77">
        <f>INDEX('Unemployment Rates'!$B$2:$B$96,MATCH(B1934,'Unemployment Rates'!$A$2:$A$96,0))</f>
        <v>3.3000000000000002E-2</v>
      </c>
    </row>
    <row r="1935" spans="1:4" x14ac:dyDescent="0.3">
      <c r="A1935" t="s">
        <v>2845</v>
      </c>
      <c r="B1935" t="s">
        <v>39</v>
      </c>
      <c r="D1935" s="77">
        <f>INDEX('Unemployment Rates'!$B$2:$B$96,MATCH(B1935,'Unemployment Rates'!$A$2:$A$96,0))</f>
        <v>3.3000000000000002E-2</v>
      </c>
    </row>
    <row r="1936" spans="1:4" x14ac:dyDescent="0.3">
      <c r="A1936" t="s">
        <v>2846</v>
      </c>
      <c r="B1936" t="s">
        <v>39</v>
      </c>
      <c r="D1936" s="77">
        <f>INDEX('Unemployment Rates'!$B$2:$B$96,MATCH(B1936,'Unemployment Rates'!$A$2:$A$96,0))</f>
        <v>3.3000000000000002E-2</v>
      </c>
    </row>
    <row r="1937" spans="1:4" x14ac:dyDescent="0.3">
      <c r="A1937" t="s">
        <v>2847</v>
      </c>
      <c r="B1937" t="s">
        <v>39</v>
      </c>
      <c r="D1937" s="77">
        <f>INDEX('Unemployment Rates'!$B$2:$B$96,MATCH(B1937,'Unemployment Rates'!$A$2:$A$96,0))</f>
        <v>3.3000000000000002E-2</v>
      </c>
    </row>
    <row r="1938" spans="1:4" x14ac:dyDescent="0.3">
      <c r="A1938" t="s">
        <v>2848</v>
      </c>
      <c r="B1938" t="s">
        <v>39</v>
      </c>
      <c r="D1938" s="77">
        <f>INDEX('Unemployment Rates'!$B$2:$B$96,MATCH(B1938,'Unemployment Rates'!$A$2:$A$96,0))</f>
        <v>3.3000000000000002E-2</v>
      </c>
    </row>
    <row r="1939" spans="1:4" x14ac:dyDescent="0.3">
      <c r="A1939" t="s">
        <v>2849</v>
      </c>
      <c r="B1939" t="s">
        <v>39</v>
      </c>
      <c r="D1939" s="77">
        <f>INDEX('Unemployment Rates'!$B$2:$B$96,MATCH(B1939,'Unemployment Rates'!$A$2:$A$96,0))</f>
        <v>3.3000000000000002E-2</v>
      </c>
    </row>
    <row r="1940" spans="1:4" x14ac:dyDescent="0.3">
      <c r="A1940" t="s">
        <v>2850</v>
      </c>
      <c r="B1940" t="s">
        <v>39</v>
      </c>
      <c r="D1940" s="77">
        <f>INDEX('Unemployment Rates'!$B$2:$B$96,MATCH(B1940,'Unemployment Rates'!$A$2:$A$96,0))</f>
        <v>3.3000000000000002E-2</v>
      </c>
    </row>
    <row r="1941" spans="1:4" x14ac:dyDescent="0.3">
      <c r="A1941" t="s">
        <v>2851</v>
      </c>
      <c r="B1941" t="s">
        <v>39</v>
      </c>
      <c r="D1941" s="77">
        <f>INDEX('Unemployment Rates'!$B$2:$B$96,MATCH(B1941,'Unemployment Rates'!$A$2:$A$96,0))</f>
        <v>3.3000000000000002E-2</v>
      </c>
    </row>
    <row r="1942" spans="1:4" x14ac:dyDescent="0.3">
      <c r="A1942" t="s">
        <v>2852</v>
      </c>
      <c r="B1942" t="s">
        <v>39</v>
      </c>
      <c r="D1942" s="77">
        <f>INDEX('Unemployment Rates'!$B$2:$B$96,MATCH(B1942,'Unemployment Rates'!$A$2:$A$96,0))</f>
        <v>3.3000000000000002E-2</v>
      </c>
    </row>
    <row r="1943" spans="1:4" x14ac:dyDescent="0.3">
      <c r="A1943" t="s">
        <v>2853</v>
      </c>
      <c r="B1943" t="s">
        <v>39</v>
      </c>
      <c r="D1943" s="77">
        <f>INDEX('Unemployment Rates'!$B$2:$B$96,MATCH(B1943,'Unemployment Rates'!$A$2:$A$96,0))</f>
        <v>3.3000000000000002E-2</v>
      </c>
    </row>
    <row r="1944" spans="1:4" x14ac:dyDescent="0.3">
      <c r="A1944" t="s">
        <v>2854</v>
      </c>
      <c r="B1944" t="s">
        <v>39</v>
      </c>
      <c r="D1944" s="77">
        <f>INDEX('Unemployment Rates'!$B$2:$B$96,MATCH(B1944,'Unemployment Rates'!$A$2:$A$96,0))</f>
        <v>3.3000000000000002E-2</v>
      </c>
    </row>
    <row r="1945" spans="1:4" x14ac:dyDescent="0.3">
      <c r="A1945" t="s">
        <v>2855</v>
      </c>
      <c r="B1945" t="s">
        <v>39</v>
      </c>
      <c r="D1945" s="77">
        <f>INDEX('Unemployment Rates'!$B$2:$B$96,MATCH(B1945,'Unemployment Rates'!$A$2:$A$96,0))</f>
        <v>3.3000000000000002E-2</v>
      </c>
    </row>
    <row r="1946" spans="1:4" x14ac:dyDescent="0.3">
      <c r="A1946" t="s">
        <v>2856</v>
      </c>
      <c r="B1946" t="s">
        <v>39</v>
      </c>
      <c r="D1946" s="77">
        <f>INDEX('Unemployment Rates'!$B$2:$B$96,MATCH(B1946,'Unemployment Rates'!$A$2:$A$96,0))</f>
        <v>3.3000000000000002E-2</v>
      </c>
    </row>
    <row r="1947" spans="1:4" x14ac:dyDescent="0.3">
      <c r="A1947" t="s">
        <v>2857</v>
      </c>
      <c r="B1947" t="s">
        <v>39</v>
      </c>
      <c r="D1947" s="77">
        <f>INDEX('Unemployment Rates'!$B$2:$B$96,MATCH(B1947,'Unemployment Rates'!$A$2:$A$96,0))</f>
        <v>3.3000000000000002E-2</v>
      </c>
    </row>
    <row r="1948" spans="1:4" x14ac:dyDescent="0.3">
      <c r="A1948" t="s">
        <v>2858</v>
      </c>
      <c r="B1948" t="s">
        <v>39</v>
      </c>
      <c r="D1948" s="77">
        <f>INDEX('Unemployment Rates'!$B$2:$B$96,MATCH(B1948,'Unemployment Rates'!$A$2:$A$96,0))</f>
        <v>3.3000000000000002E-2</v>
      </c>
    </row>
    <row r="1949" spans="1:4" x14ac:dyDescent="0.3">
      <c r="A1949" t="s">
        <v>2859</v>
      </c>
      <c r="B1949" t="s">
        <v>39</v>
      </c>
      <c r="D1949" s="77">
        <f>INDEX('Unemployment Rates'!$B$2:$B$96,MATCH(B1949,'Unemployment Rates'!$A$2:$A$96,0))</f>
        <v>3.3000000000000002E-2</v>
      </c>
    </row>
    <row r="1950" spans="1:4" x14ac:dyDescent="0.3">
      <c r="A1950" t="s">
        <v>2860</v>
      </c>
      <c r="B1950" t="s">
        <v>39</v>
      </c>
      <c r="D1950" s="77">
        <f>INDEX('Unemployment Rates'!$B$2:$B$96,MATCH(B1950,'Unemployment Rates'!$A$2:$A$96,0))</f>
        <v>3.3000000000000002E-2</v>
      </c>
    </row>
    <row r="1951" spans="1:4" x14ac:dyDescent="0.3">
      <c r="A1951" t="s">
        <v>2861</v>
      </c>
      <c r="B1951" t="s">
        <v>39</v>
      </c>
      <c r="D1951" s="77">
        <f>INDEX('Unemployment Rates'!$B$2:$B$96,MATCH(B1951,'Unemployment Rates'!$A$2:$A$96,0))</f>
        <v>3.3000000000000002E-2</v>
      </c>
    </row>
    <row r="1952" spans="1:4" x14ac:dyDescent="0.3">
      <c r="A1952" t="s">
        <v>2862</v>
      </c>
      <c r="B1952" t="s">
        <v>39</v>
      </c>
      <c r="D1952" s="77">
        <f>INDEX('Unemployment Rates'!$B$2:$B$96,MATCH(B1952,'Unemployment Rates'!$A$2:$A$96,0))</f>
        <v>3.3000000000000002E-2</v>
      </c>
    </row>
    <row r="1953" spans="1:4" x14ac:dyDescent="0.3">
      <c r="A1953" t="s">
        <v>2863</v>
      </c>
      <c r="B1953" t="s">
        <v>39</v>
      </c>
      <c r="D1953" s="77">
        <f>INDEX('Unemployment Rates'!$B$2:$B$96,MATCH(B1953,'Unemployment Rates'!$A$2:$A$96,0))</f>
        <v>3.3000000000000002E-2</v>
      </c>
    </row>
    <row r="1954" spans="1:4" x14ac:dyDescent="0.3">
      <c r="A1954" t="s">
        <v>2864</v>
      </c>
      <c r="B1954" t="s">
        <v>39</v>
      </c>
      <c r="D1954" s="77">
        <f>INDEX('Unemployment Rates'!$B$2:$B$96,MATCH(B1954,'Unemployment Rates'!$A$2:$A$96,0))</f>
        <v>3.3000000000000002E-2</v>
      </c>
    </row>
    <row r="1955" spans="1:4" x14ac:dyDescent="0.3">
      <c r="A1955" t="s">
        <v>2865</v>
      </c>
      <c r="B1955" t="s">
        <v>39</v>
      </c>
      <c r="D1955" s="77">
        <f>INDEX('Unemployment Rates'!$B$2:$B$96,MATCH(B1955,'Unemployment Rates'!$A$2:$A$96,0))</f>
        <v>3.3000000000000002E-2</v>
      </c>
    </row>
    <row r="1956" spans="1:4" x14ac:dyDescent="0.3">
      <c r="A1956" t="s">
        <v>2866</v>
      </c>
      <c r="B1956" t="s">
        <v>39</v>
      </c>
      <c r="D1956" s="77">
        <f>INDEX('Unemployment Rates'!$B$2:$B$96,MATCH(B1956,'Unemployment Rates'!$A$2:$A$96,0))</f>
        <v>3.3000000000000002E-2</v>
      </c>
    </row>
    <row r="1957" spans="1:4" x14ac:dyDescent="0.3">
      <c r="A1957" t="s">
        <v>2867</v>
      </c>
      <c r="B1957" t="s">
        <v>39</v>
      </c>
      <c r="D1957" s="77">
        <f>INDEX('Unemployment Rates'!$B$2:$B$96,MATCH(B1957,'Unemployment Rates'!$A$2:$A$96,0))</f>
        <v>3.3000000000000002E-2</v>
      </c>
    </row>
    <row r="1958" spans="1:4" x14ac:dyDescent="0.3">
      <c r="A1958" t="s">
        <v>2868</v>
      </c>
      <c r="B1958" t="s">
        <v>39</v>
      </c>
      <c r="D1958" s="77">
        <f>INDEX('Unemployment Rates'!$B$2:$B$96,MATCH(B1958,'Unemployment Rates'!$A$2:$A$96,0))</f>
        <v>3.3000000000000002E-2</v>
      </c>
    </row>
    <row r="1959" spans="1:4" x14ac:dyDescent="0.3">
      <c r="A1959" t="s">
        <v>2869</v>
      </c>
      <c r="B1959" t="s">
        <v>39</v>
      </c>
      <c r="D1959" s="77">
        <f>INDEX('Unemployment Rates'!$B$2:$B$96,MATCH(B1959,'Unemployment Rates'!$A$2:$A$96,0))</f>
        <v>3.3000000000000002E-2</v>
      </c>
    </row>
    <row r="1960" spans="1:4" x14ac:dyDescent="0.3">
      <c r="A1960" t="s">
        <v>2870</v>
      </c>
      <c r="B1960" t="s">
        <v>39</v>
      </c>
      <c r="D1960" s="77">
        <f>INDEX('Unemployment Rates'!$B$2:$B$96,MATCH(B1960,'Unemployment Rates'!$A$2:$A$96,0))</f>
        <v>3.3000000000000002E-2</v>
      </c>
    </row>
    <row r="1961" spans="1:4" x14ac:dyDescent="0.3">
      <c r="A1961" t="s">
        <v>2871</v>
      </c>
      <c r="B1961" t="s">
        <v>39</v>
      </c>
      <c r="D1961" s="77">
        <f>INDEX('Unemployment Rates'!$B$2:$B$96,MATCH(B1961,'Unemployment Rates'!$A$2:$A$96,0))</f>
        <v>3.3000000000000002E-2</v>
      </c>
    </row>
    <row r="1962" spans="1:4" x14ac:dyDescent="0.3">
      <c r="A1962" t="s">
        <v>2872</v>
      </c>
      <c r="B1962" t="s">
        <v>39</v>
      </c>
      <c r="D1962" s="77">
        <f>INDEX('Unemployment Rates'!$B$2:$B$96,MATCH(B1962,'Unemployment Rates'!$A$2:$A$96,0))</f>
        <v>3.3000000000000002E-2</v>
      </c>
    </row>
    <row r="1963" spans="1:4" x14ac:dyDescent="0.3">
      <c r="A1963" t="s">
        <v>2873</v>
      </c>
      <c r="B1963" t="s">
        <v>39</v>
      </c>
      <c r="D1963" s="77">
        <f>INDEX('Unemployment Rates'!$B$2:$B$96,MATCH(B1963,'Unemployment Rates'!$A$2:$A$96,0))</f>
        <v>3.3000000000000002E-2</v>
      </c>
    </row>
    <row r="1964" spans="1:4" x14ac:dyDescent="0.3">
      <c r="A1964" t="s">
        <v>2874</v>
      </c>
      <c r="B1964" t="s">
        <v>39</v>
      </c>
      <c r="D1964" s="77">
        <f>INDEX('Unemployment Rates'!$B$2:$B$96,MATCH(B1964,'Unemployment Rates'!$A$2:$A$96,0))</f>
        <v>3.3000000000000002E-2</v>
      </c>
    </row>
    <row r="1965" spans="1:4" x14ac:dyDescent="0.3">
      <c r="A1965" t="s">
        <v>2875</v>
      </c>
      <c r="B1965" t="s">
        <v>39</v>
      </c>
      <c r="D1965" s="77">
        <f>INDEX('Unemployment Rates'!$B$2:$B$96,MATCH(B1965,'Unemployment Rates'!$A$2:$A$96,0))</f>
        <v>3.3000000000000002E-2</v>
      </c>
    </row>
    <row r="1966" spans="1:4" x14ac:dyDescent="0.3">
      <c r="A1966" t="s">
        <v>2876</v>
      </c>
      <c r="B1966" t="s">
        <v>39</v>
      </c>
      <c r="D1966" s="77">
        <f>INDEX('Unemployment Rates'!$B$2:$B$96,MATCH(B1966,'Unemployment Rates'!$A$2:$A$96,0))</f>
        <v>3.3000000000000002E-2</v>
      </c>
    </row>
    <row r="1967" spans="1:4" x14ac:dyDescent="0.3">
      <c r="A1967" t="s">
        <v>2877</v>
      </c>
      <c r="B1967" t="s">
        <v>39</v>
      </c>
      <c r="D1967" s="77">
        <f>INDEX('Unemployment Rates'!$B$2:$B$96,MATCH(B1967,'Unemployment Rates'!$A$2:$A$96,0))</f>
        <v>3.3000000000000002E-2</v>
      </c>
    </row>
    <row r="1968" spans="1:4" x14ac:dyDescent="0.3">
      <c r="A1968" t="s">
        <v>2878</v>
      </c>
      <c r="B1968" t="s">
        <v>39</v>
      </c>
      <c r="D1968" s="77">
        <f>INDEX('Unemployment Rates'!$B$2:$B$96,MATCH(B1968,'Unemployment Rates'!$A$2:$A$96,0))</f>
        <v>3.3000000000000002E-2</v>
      </c>
    </row>
    <row r="1969" spans="1:4" x14ac:dyDescent="0.3">
      <c r="A1969" t="s">
        <v>2879</v>
      </c>
      <c r="B1969" t="s">
        <v>39</v>
      </c>
      <c r="D1969" s="77">
        <f>INDEX('Unemployment Rates'!$B$2:$B$96,MATCH(B1969,'Unemployment Rates'!$A$2:$A$96,0))</f>
        <v>3.3000000000000002E-2</v>
      </c>
    </row>
    <row r="1970" spans="1:4" x14ac:dyDescent="0.3">
      <c r="A1970" t="s">
        <v>2880</v>
      </c>
      <c r="B1970" t="s">
        <v>39</v>
      </c>
      <c r="D1970" s="77">
        <f>INDEX('Unemployment Rates'!$B$2:$B$96,MATCH(B1970,'Unemployment Rates'!$A$2:$A$96,0))</f>
        <v>3.3000000000000002E-2</v>
      </c>
    </row>
    <row r="1971" spans="1:4" x14ac:dyDescent="0.3">
      <c r="A1971" t="s">
        <v>2881</v>
      </c>
      <c r="B1971" t="s">
        <v>39</v>
      </c>
      <c r="D1971" s="77">
        <f>INDEX('Unemployment Rates'!$B$2:$B$96,MATCH(B1971,'Unemployment Rates'!$A$2:$A$96,0))</f>
        <v>3.3000000000000002E-2</v>
      </c>
    </row>
    <row r="1972" spans="1:4" x14ac:dyDescent="0.3">
      <c r="A1972" t="s">
        <v>2882</v>
      </c>
      <c r="B1972" t="s">
        <v>39</v>
      </c>
      <c r="D1972" s="77">
        <f>INDEX('Unemployment Rates'!$B$2:$B$96,MATCH(B1972,'Unemployment Rates'!$A$2:$A$96,0))</f>
        <v>3.3000000000000002E-2</v>
      </c>
    </row>
    <row r="1973" spans="1:4" x14ac:dyDescent="0.3">
      <c r="A1973" t="s">
        <v>2883</v>
      </c>
      <c r="B1973" t="s">
        <v>39</v>
      </c>
      <c r="D1973" s="77">
        <f>INDEX('Unemployment Rates'!$B$2:$B$96,MATCH(B1973,'Unemployment Rates'!$A$2:$A$96,0))</f>
        <v>3.3000000000000002E-2</v>
      </c>
    </row>
    <row r="1974" spans="1:4" x14ac:dyDescent="0.3">
      <c r="A1974" t="s">
        <v>2884</v>
      </c>
      <c r="B1974" t="s">
        <v>39</v>
      </c>
      <c r="D1974" s="77">
        <f>INDEX('Unemployment Rates'!$B$2:$B$96,MATCH(B1974,'Unemployment Rates'!$A$2:$A$96,0))</f>
        <v>3.3000000000000002E-2</v>
      </c>
    </row>
    <row r="1975" spans="1:4" x14ac:dyDescent="0.3">
      <c r="A1975" t="s">
        <v>2885</v>
      </c>
      <c r="B1975" t="s">
        <v>39</v>
      </c>
      <c r="D1975" s="77">
        <f>INDEX('Unemployment Rates'!$B$2:$B$96,MATCH(B1975,'Unemployment Rates'!$A$2:$A$96,0))</f>
        <v>3.3000000000000002E-2</v>
      </c>
    </row>
    <row r="1976" spans="1:4" x14ac:dyDescent="0.3">
      <c r="A1976" t="s">
        <v>2886</v>
      </c>
      <c r="B1976" t="s">
        <v>39</v>
      </c>
      <c r="D1976" s="77">
        <f>INDEX('Unemployment Rates'!$B$2:$B$96,MATCH(B1976,'Unemployment Rates'!$A$2:$A$96,0))</f>
        <v>3.3000000000000002E-2</v>
      </c>
    </row>
    <row r="1977" spans="1:4" x14ac:dyDescent="0.3">
      <c r="A1977" t="s">
        <v>2887</v>
      </c>
      <c r="B1977" t="s">
        <v>39</v>
      </c>
      <c r="D1977" s="77">
        <f>INDEX('Unemployment Rates'!$B$2:$B$96,MATCH(B1977,'Unemployment Rates'!$A$2:$A$96,0))</f>
        <v>3.3000000000000002E-2</v>
      </c>
    </row>
    <row r="1978" spans="1:4" x14ac:dyDescent="0.3">
      <c r="A1978" t="s">
        <v>2888</v>
      </c>
      <c r="B1978" t="s">
        <v>39</v>
      </c>
      <c r="D1978" s="77">
        <f>INDEX('Unemployment Rates'!$B$2:$B$96,MATCH(B1978,'Unemployment Rates'!$A$2:$A$96,0))</f>
        <v>3.3000000000000002E-2</v>
      </c>
    </row>
    <row r="1979" spans="1:4" x14ac:dyDescent="0.3">
      <c r="A1979" t="s">
        <v>2889</v>
      </c>
      <c r="B1979" t="s">
        <v>39</v>
      </c>
      <c r="D1979" s="77">
        <f>INDEX('Unemployment Rates'!$B$2:$B$96,MATCH(B1979,'Unemployment Rates'!$A$2:$A$96,0))</f>
        <v>3.3000000000000002E-2</v>
      </c>
    </row>
    <row r="1980" spans="1:4" x14ac:dyDescent="0.3">
      <c r="A1980" t="s">
        <v>2890</v>
      </c>
      <c r="B1980" t="s">
        <v>39</v>
      </c>
      <c r="D1980" s="77">
        <f>INDEX('Unemployment Rates'!$B$2:$B$96,MATCH(B1980,'Unemployment Rates'!$A$2:$A$96,0))</f>
        <v>3.3000000000000002E-2</v>
      </c>
    </row>
    <row r="1981" spans="1:4" x14ac:dyDescent="0.3">
      <c r="A1981" t="s">
        <v>2891</v>
      </c>
      <c r="B1981" t="s">
        <v>39</v>
      </c>
      <c r="D1981" s="77">
        <f>INDEX('Unemployment Rates'!$B$2:$B$96,MATCH(B1981,'Unemployment Rates'!$A$2:$A$96,0))</f>
        <v>3.3000000000000002E-2</v>
      </c>
    </row>
    <row r="1982" spans="1:4" x14ac:dyDescent="0.3">
      <c r="A1982" t="s">
        <v>2892</v>
      </c>
      <c r="B1982" t="s">
        <v>39</v>
      </c>
      <c r="D1982" s="77">
        <f>INDEX('Unemployment Rates'!$B$2:$B$96,MATCH(B1982,'Unemployment Rates'!$A$2:$A$96,0))</f>
        <v>3.3000000000000002E-2</v>
      </c>
    </row>
    <row r="1983" spans="1:4" x14ac:dyDescent="0.3">
      <c r="A1983" t="s">
        <v>2893</v>
      </c>
      <c r="B1983" t="s">
        <v>39</v>
      </c>
      <c r="D1983" s="77">
        <f>INDEX('Unemployment Rates'!$B$2:$B$96,MATCH(B1983,'Unemployment Rates'!$A$2:$A$96,0))</f>
        <v>3.3000000000000002E-2</v>
      </c>
    </row>
    <row r="1984" spans="1:4" x14ac:dyDescent="0.3">
      <c r="A1984" t="s">
        <v>2894</v>
      </c>
      <c r="B1984" t="s">
        <v>39</v>
      </c>
      <c r="D1984" s="77">
        <f>INDEX('Unemployment Rates'!$B$2:$B$96,MATCH(B1984,'Unemployment Rates'!$A$2:$A$96,0))</f>
        <v>3.3000000000000002E-2</v>
      </c>
    </row>
    <row r="1985" spans="1:4" x14ac:dyDescent="0.3">
      <c r="A1985" t="s">
        <v>2895</v>
      </c>
      <c r="B1985" t="s">
        <v>39</v>
      </c>
      <c r="D1985" s="77">
        <f>INDEX('Unemployment Rates'!$B$2:$B$96,MATCH(B1985,'Unemployment Rates'!$A$2:$A$96,0))</f>
        <v>3.3000000000000002E-2</v>
      </c>
    </row>
    <row r="1986" spans="1:4" x14ac:dyDescent="0.3">
      <c r="A1986" t="s">
        <v>2896</v>
      </c>
      <c r="B1986" t="s">
        <v>39</v>
      </c>
      <c r="D1986" s="77">
        <f>INDEX('Unemployment Rates'!$B$2:$B$96,MATCH(B1986,'Unemployment Rates'!$A$2:$A$96,0))</f>
        <v>3.3000000000000002E-2</v>
      </c>
    </row>
    <row r="1987" spans="1:4" x14ac:dyDescent="0.3">
      <c r="A1987" t="s">
        <v>2897</v>
      </c>
      <c r="B1987" t="s">
        <v>39</v>
      </c>
      <c r="D1987" s="77">
        <f>INDEX('Unemployment Rates'!$B$2:$B$96,MATCH(B1987,'Unemployment Rates'!$A$2:$A$96,0))</f>
        <v>3.3000000000000002E-2</v>
      </c>
    </row>
    <row r="1988" spans="1:4" x14ac:dyDescent="0.3">
      <c r="A1988" t="s">
        <v>2898</v>
      </c>
      <c r="B1988" t="s">
        <v>39</v>
      </c>
      <c r="D1988" s="77">
        <f>INDEX('Unemployment Rates'!$B$2:$B$96,MATCH(B1988,'Unemployment Rates'!$A$2:$A$96,0))</f>
        <v>3.3000000000000002E-2</v>
      </c>
    </row>
    <row r="1989" spans="1:4" x14ac:dyDescent="0.3">
      <c r="A1989" t="s">
        <v>2899</v>
      </c>
      <c r="B1989" t="s">
        <v>39</v>
      </c>
      <c r="D1989" s="77">
        <f>INDEX('Unemployment Rates'!$B$2:$B$96,MATCH(B1989,'Unemployment Rates'!$A$2:$A$96,0))</f>
        <v>3.3000000000000002E-2</v>
      </c>
    </row>
    <row r="1990" spans="1:4" x14ac:dyDescent="0.3">
      <c r="A1990" t="s">
        <v>2900</v>
      </c>
      <c r="B1990" t="s">
        <v>39</v>
      </c>
      <c r="D1990" s="77">
        <f>INDEX('Unemployment Rates'!$B$2:$B$96,MATCH(B1990,'Unemployment Rates'!$A$2:$A$96,0))</f>
        <v>3.3000000000000002E-2</v>
      </c>
    </row>
    <row r="1991" spans="1:4" x14ac:dyDescent="0.3">
      <c r="A1991" t="s">
        <v>2901</v>
      </c>
      <c r="B1991" t="s">
        <v>39</v>
      </c>
      <c r="D1991" s="77">
        <f>INDEX('Unemployment Rates'!$B$2:$B$96,MATCH(B1991,'Unemployment Rates'!$A$2:$A$96,0))</f>
        <v>3.3000000000000002E-2</v>
      </c>
    </row>
    <row r="1992" spans="1:4" x14ac:dyDescent="0.3">
      <c r="A1992" t="s">
        <v>2902</v>
      </c>
      <c r="B1992" t="s">
        <v>39</v>
      </c>
      <c r="D1992" s="77">
        <f>INDEX('Unemployment Rates'!$B$2:$B$96,MATCH(B1992,'Unemployment Rates'!$A$2:$A$96,0))</f>
        <v>3.3000000000000002E-2</v>
      </c>
    </row>
    <row r="1993" spans="1:4" x14ac:dyDescent="0.3">
      <c r="A1993" t="s">
        <v>2903</v>
      </c>
      <c r="B1993" t="s">
        <v>39</v>
      </c>
      <c r="D1993" s="77">
        <f>INDEX('Unemployment Rates'!$B$2:$B$96,MATCH(B1993,'Unemployment Rates'!$A$2:$A$96,0))</f>
        <v>3.3000000000000002E-2</v>
      </c>
    </row>
    <row r="1994" spans="1:4" x14ac:dyDescent="0.3">
      <c r="A1994" t="s">
        <v>2904</v>
      </c>
      <c r="B1994" t="s">
        <v>39</v>
      </c>
      <c r="D1994" s="77">
        <f>INDEX('Unemployment Rates'!$B$2:$B$96,MATCH(B1994,'Unemployment Rates'!$A$2:$A$96,0))</f>
        <v>3.3000000000000002E-2</v>
      </c>
    </row>
    <row r="1995" spans="1:4" x14ac:dyDescent="0.3">
      <c r="A1995" t="s">
        <v>2905</v>
      </c>
      <c r="B1995" t="s">
        <v>39</v>
      </c>
      <c r="D1995" s="77">
        <f>INDEX('Unemployment Rates'!$B$2:$B$96,MATCH(B1995,'Unemployment Rates'!$A$2:$A$96,0))</f>
        <v>3.3000000000000002E-2</v>
      </c>
    </row>
    <row r="1996" spans="1:4" x14ac:dyDescent="0.3">
      <c r="A1996" t="s">
        <v>2906</v>
      </c>
      <c r="B1996" t="s">
        <v>39</v>
      </c>
      <c r="D1996" s="77">
        <f>INDEX('Unemployment Rates'!$B$2:$B$96,MATCH(B1996,'Unemployment Rates'!$A$2:$A$96,0))</f>
        <v>3.3000000000000002E-2</v>
      </c>
    </row>
    <row r="1997" spans="1:4" x14ac:dyDescent="0.3">
      <c r="A1997" t="s">
        <v>2907</v>
      </c>
      <c r="B1997" t="s">
        <v>39</v>
      </c>
      <c r="D1997" s="77">
        <f>INDEX('Unemployment Rates'!$B$2:$B$96,MATCH(B1997,'Unemployment Rates'!$A$2:$A$96,0))</f>
        <v>3.3000000000000002E-2</v>
      </c>
    </row>
    <row r="1998" spans="1:4" x14ac:dyDescent="0.3">
      <c r="A1998" t="s">
        <v>2908</v>
      </c>
      <c r="B1998" t="s">
        <v>39</v>
      </c>
      <c r="D1998" s="77">
        <f>INDEX('Unemployment Rates'!$B$2:$B$96,MATCH(B1998,'Unemployment Rates'!$A$2:$A$96,0))</f>
        <v>3.3000000000000002E-2</v>
      </c>
    </row>
    <row r="1999" spans="1:4" x14ac:dyDescent="0.3">
      <c r="A1999" t="s">
        <v>2909</v>
      </c>
      <c r="B1999" t="s">
        <v>39</v>
      </c>
      <c r="D1999" s="77">
        <f>INDEX('Unemployment Rates'!$B$2:$B$96,MATCH(B1999,'Unemployment Rates'!$A$2:$A$96,0))</f>
        <v>3.3000000000000002E-2</v>
      </c>
    </row>
    <row r="2000" spans="1:4" x14ac:dyDescent="0.3">
      <c r="A2000" t="s">
        <v>2910</v>
      </c>
      <c r="B2000" t="s">
        <v>39</v>
      </c>
      <c r="D2000" s="77">
        <f>INDEX('Unemployment Rates'!$B$2:$B$96,MATCH(B2000,'Unemployment Rates'!$A$2:$A$96,0))</f>
        <v>3.3000000000000002E-2</v>
      </c>
    </row>
    <row r="2001" spans="1:4" x14ac:dyDescent="0.3">
      <c r="A2001" t="s">
        <v>2911</v>
      </c>
      <c r="B2001" t="s">
        <v>39</v>
      </c>
      <c r="D2001" s="77">
        <f>INDEX('Unemployment Rates'!$B$2:$B$96,MATCH(B2001,'Unemployment Rates'!$A$2:$A$96,0))</f>
        <v>3.3000000000000002E-2</v>
      </c>
    </row>
    <row r="2002" spans="1:4" x14ac:dyDescent="0.3">
      <c r="A2002" t="s">
        <v>2912</v>
      </c>
      <c r="B2002" t="s">
        <v>39</v>
      </c>
      <c r="D2002" s="77">
        <f>INDEX('Unemployment Rates'!$B$2:$B$96,MATCH(B2002,'Unemployment Rates'!$A$2:$A$96,0))</f>
        <v>3.3000000000000002E-2</v>
      </c>
    </row>
    <row r="2003" spans="1:4" x14ac:dyDescent="0.3">
      <c r="A2003" t="s">
        <v>2913</v>
      </c>
      <c r="B2003" t="s">
        <v>39</v>
      </c>
      <c r="D2003" s="77">
        <f>INDEX('Unemployment Rates'!$B$2:$B$96,MATCH(B2003,'Unemployment Rates'!$A$2:$A$96,0))</f>
        <v>3.3000000000000002E-2</v>
      </c>
    </row>
    <row r="2004" spans="1:4" x14ac:dyDescent="0.3">
      <c r="A2004" t="s">
        <v>2914</v>
      </c>
      <c r="B2004" t="s">
        <v>39</v>
      </c>
      <c r="D2004" s="77">
        <f>INDEX('Unemployment Rates'!$B$2:$B$96,MATCH(B2004,'Unemployment Rates'!$A$2:$A$96,0))</f>
        <v>3.3000000000000002E-2</v>
      </c>
    </row>
    <row r="2005" spans="1:4" x14ac:dyDescent="0.3">
      <c r="A2005" t="s">
        <v>2915</v>
      </c>
      <c r="B2005" t="s">
        <v>39</v>
      </c>
      <c r="D2005" s="77">
        <f>INDEX('Unemployment Rates'!$B$2:$B$96,MATCH(B2005,'Unemployment Rates'!$A$2:$A$96,0))</f>
        <v>3.3000000000000002E-2</v>
      </c>
    </row>
    <row r="2006" spans="1:4" x14ac:dyDescent="0.3">
      <c r="A2006" t="s">
        <v>2916</v>
      </c>
      <c r="B2006" t="s">
        <v>39</v>
      </c>
      <c r="D2006" s="77">
        <f>INDEX('Unemployment Rates'!$B$2:$B$96,MATCH(B2006,'Unemployment Rates'!$A$2:$A$96,0))</f>
        <v>3.3000000000000002E-2</v>
      </c>
    </row>
    <row r="2007" spans="1:4" x14ac:dyDescent="0.3">
      <c r="A2007" t="s">
        <v>2917</v>
      </c>
      <c r="B2007" t="s">
        <v>39</v>
      </c>
      <c r="D2007" s="77">
        <f>INDEX('Unemployment Rates'!$B$2:$B$96,MATCH(B2007,'Unemployment Rates'!$A$2:$A$96,0))</f>
        <v>3.3000000000000002E-2</v>
      </c>
    </row>
    <row r="2008" spans="1:4" x14ac:dyDescent="0.3">
      <c r="A2008" t="s">
        <v>2918</v>
      </c>
      <c r="B2008" t="s">
        <v>39</v>
      </c>
      <c r="D2008" s="77">
        <f>INDEX('Unemployment Rates'!$B$2:$B$96,MATCH(B2008,'Unemployment Rates'!$A$2:$A$96,0))</f>
        <v>3.3000000000000002E-2</v>
      </c>
    </row>
    <row r="2009" spans="1:4" x14ac:dyDescent="0.3">
      <c r="A2009" t="s">
        <v>2919</v>
      </c>
      <c r="B2009" t="s">
        <v>39</v>
      </c>
      <c r="D2009" s="77">
        <f>INDEX('Unemployment Rates'!$B$2:$B$96,MATCH(B2009,'Unemployment Rates'!$A$2:$A$96,0))</f>
        <v>3.3000000000000002E-2</v>
      </c>
    </row>
    <row r="2010" spans="1:4" x14ac:dyDescent="0.3">
      <c r="A2010" t="s">
        <v>2920</v>
      </c>
      <c r="B2010" t="s">
        <v>39</v>
      </c>
      <c r="D2010" s="77">
        <f>INDEX('Unemployment Rates'!$B$2:$B$96,MATCH(B2010,'Unemployment Rates'!$A$2:$A$96,0))</f>
        <v>3.3000000000000002E-2</v>
      </c>
    </row>
    <row r="2011" spans="1:4" x14ac:dyDescent="0.3">
      <c r="A2011" t="s">
        <v>2921</v>
      </c>
      <c r="B2011" t="s">
        <v>39</v>
      </c>
      <c r="D2011" s="77">
        <f>INDEX('Unemployment Rates'!$B$2:$B$96,MATCH(B2011,'Unemployment Rates'!$A$2:$A$96,0))</f>
        <v>3.3000000000000002E-2</v>
      </c>
    </row>
    <row r="2012" spans="1:4" x14ac:dyDescent="0.3">
      <c r="A2012" t="s">
        <v>2922</v>
      </c>
      <c r="B2012" t="s">
        <v>39</v>
      </c>
      <c r="D2012" s="77">
        <f>INDEX('Unemployment Rates'!$B$2:$B$96,MATCH(B2012,'Unemployment Rates'!$A$2:$A$96,0))</f>
        <v>3.3000000000000002E-2</v>
      </c>
    </row>
    <row r="2013" spans="1:4" x14ac:dyDescent="0.3">
      <c r="A2013" t="s">
        <v>2923</v>
      </c>
      <c r="B2013" t="s">
        <v>39</v>
      </c>
      <c r="D2013" s="77">
        <f>INDEX('Unemployment Rates'!$B$2:$B$96,MATCH(B2013,'Unemployment Rates'!$A$2:$A$96,0))</f>
        <v>3.3000000000000002E-2</v>
      </c>
    </row>
    <row r="2014" spans="1:4" x14ac:dyDescent="0.3">
      <c r="A2014" t="s">
        <v>2924</v>
      </c>
      <c r="B2014" t="s">
        <v>39</v>
      </c>
      <c r="D2014" s="77">
        <f>INDEX('Unemployment Rates'!$B$2:$B$96,MATCH(B2014,'Unemployment Rates'!$A$2:$A$96,0))</f>
        <v>3.3000000000000002E-2</v>
      </c>
    </row>
    <row r="2015" spans="1:4" x14ac:dyDescent="0.3">
      <c r="A2015" t="s">
        <v>2925</v>
      </c>
      <c r="B2015" t="s">
        <v>39</v>
      </c>
      <c r="D2015" s="77">
        <f>INDEX('Unemployment Rates'!$B$2:$B$96,MATCH(B2015,'Unemployment Rates'!$A$2:$A$96,0))</f>
        <v>3.3000000000000002E-2</v>
      </c>
    </row>
    <row r="2016" spans="1:4" x14ac:dyDescent="0.3">
      <c r="A2016" t="s">
        <v>2926</v>
      </c>
      <c r="B2016" t="s">
        <v>39</v>
      </c>
      <c r="D2016" s="77">
        <f>INDEX('Unemployment Rates'!$B$2:$B$96,MATCH(B2016,'Unemployment Rates'!$A$2:$A$96,0))</f>
        <v>3.3000000000000002E-2</v>
      </c>
    </row>
    <row r="2017" spans="1:4" x14ac:dyDescent="0.3">
      <c r="A2017" t="s">
        <v>2927</v>
      </c>
      <c r="B2017" t="s">
        <v>39</v>
      </c>
      <c r="D2017" s="77">
        <f>INDEX('Unemployment Rates'!$B$2:$B$96,MATCH(B2017,'Unemployment Rates'!$A$2:$A$96,0))</f>
        <v>3.3000000000000002E-2</v>
      </c>
    </row>
    <row r="2018" spans="1:4" x14ac:dyDescent="0.3">
      <c r="A2018" t="s">
        <v>2928</v>
      </c>
      <c r="B2018" t="s">
        <v>39</v>
      </c>
      <c r="D2018" s="77">
        <f>INDEX('Unemployment Rates'!$B$2:$B$96,MATCH(B2018,'Unemployment Rates'!$A$2:$A$96,0))</f>
        <v>3.3000000000000002E-2</v>
      </c>
    </row>
    <row r="2019" spans="1:4" x14ac:dyDescent="0.3">
      <c r="A2019" t="s">
        <v>2929</v>
      </c>
      <c r="B2019" t="s">
        <v>39</v>
      </c>
      <c r="D2019" s="77">
        <f>INDEX('Unemployment Rates'!$B$2:$B$96,MATCH(B2019,'Unemployment Rates'!$A$2:$A$96,0))</f>
        <v>3.3000000000000002E-2</v>
      </c>
    </row>
    <row r="2020" spans="1:4" x14ac:dyDescent="0.3">
      <c r="A2020" t="s">
        <v>2930</v>
      </c>
      <c r="B2020" t="s">
        <v>39</v>
      </c>
      <c r="D2020" s="77">
        <f>INDEX('Unemployment Rates'!$B$2:$B$96,MATCH(B2020,'Unemployment Rates'!$A$2:$A$96,0))</f>
        <v>3.3000000000000002E-2</v>
      </c>
    </row>
    <row r="2021" spans="1:4" x14ac:dyDescent="0.3">
      <c r="A2021" t="s">
        <v>2931</v>
      </c>
      <c r="B2021" t="s">
        <v>39</v>
      </c>
      <c r="D2021" s="77">
        <f>INDEX('Unemployment Rates'!$B$2:$B$96,MATCH(B2021,'Unemployment Rates'!$A$2:$A$96,0))</f>
        <v>3.3000000000000002E-2</v>
      </c>
    </row>
    <row r="2022" spans="1:4" x14ac:dyDescent="0.3">
      <c r="A2022" t="s">
        <v>2932</v>
      </c>
      <c r="B2022" t="s">
        <v>39</v>
      </c>
      <c r="D2022" s="77">
        <f>INDEX('Unemployment Rates'!$B$2:$B$96,MATCH(B2022,'Unemployment Rates'!$A$2:$A$96,0))</f>
        <v>3.3000000000000002E-2</v>
      </c>
    </row>
    <row r="2023" spans="1:4" x14ac:dyDescent="0.3">
      <c r="A2023" t="s">
        <v>2933</v>
      </c>
      <c r="B2023" t="s">
        <v>39</v>
      </c>
      <c r="D2023" s="77">
        <f>INDEX('Unemployment Rates'!$B$2:$B$96,MATCH(B2023,'Unemployment Rates'!$A$2:$A$96,0))</f>
        <v>3.3000000000000002E-2</v>
      </c>
    </row>
    <row r="2024" spans="1:4" x14ac:dyDescent="0.3">
      <c r="A2024" t="s">
        <v>2934</v>
      </c>
      <c r="B2024" t="s">
        <v>39</v>
      </c>
      <c r="D2024" s="77">
        <f>INDEX('Unemployment Rates'!$B$2:$B$96,MATCH(B2024,'Unemployment Rates'!$A$2:$A$96,0))</f>
        <v>3.3000000000000002E-2</v>
      </c>
    </row>
    <row r="2025" spans="1:4" x14ac:dyDescent="0.3">
      <c r="A2025" t="s">
        <v>2935</v>
      </c>
      <c r="B2025" t="s">
        <v>39</v>
      </c>
      <c r="D2025" s="77">
        <f>INDEX('Unemployment Rates'!$B$2:$B$96,MATCH(B2025,'Unemployment Rates'!$A$2:$A$96,0))</f>
        <v>3.3000000000000002E-2</v>
      </c>
    </row>
    <row r="2026" spans="1:4" x14ac:dyDescent="0.3">
      <c r="A2026" t="s">
        <v>2936</v>
      </c>
      <c r="B2026" t="s">
        <v>39</v>
      </c>
      <c r="D2026" s="77">
        <f>INDEX('Unemployment Rates'!$B$2:$B$96,MATCH(B2026,'Unemployment Rates'!$A$2:$A$96,0))</f>
        <v>3.3000000000000002E-2</v>
      </c>
    </row>
    <row r="2027" spans="1:4" x14ac:dyDescent="0.3">
      <c r="A2027" t="s">
        <v>2937</v>
      </c>
      <c r="B2027" t="s">
        <v>39</v>
      </c>
      <c r="D2027" s="77">
        <f>INDEX('Unemployment Rates'!$B$2:$B$96,MATCH(B2027,'Unemployment Rates'!$A$2:$A$96,0))</f>
        <v>3.3000000000000002E-2</v>
      </c>
    </row>
    <row r="2028" spans="1:4" x14ac:dyDescent="0.3">
      <c r="A2028" t="s">
        <v>2938</v>
      </c>
      <c r="B2028" t="s">
        <v>39</v>
      </c>
      <c r="D2028" s="77">
        <f>INDEX('Unemployment Rates'!$B$2:$B$96,MATCH(B2028,'Unemployment Rates'!$A$2:$A$96,0))</f>
        <v>3.3000000000000002E-2</v>
      </c>
    </row>
    <row r="2029" spans="1:4" x14ac:dyDescent="0.3">
      <c r="A2029" t="s">
        <v>2939</v>
      </c>
      <c r="B2029" t="s">
        <v>39</v>
      </c>
      <c r="D2029" s="77">
        <f>INDEX('Unemployment Rates'!$B$2:$B$96,MATCH(B2029,'Unemployment Rates'!$A$2:$A$96,0))</f>
        <v>3.3000000000000002E-2</v>
      </c>
    </row>
    <row r="2030" spans="1:4" x14ac:dyDescent="0.3">
      <c r="A2030" t="s">
        <v>2940</v>
      </c>
      <c r="B2030" t="s">
        <v>39</v>
      </c>
      <c r="D2030" s="77">
        <f>INDEX('Unemployment Rates'!$B$2:$B$96,MATCH(B2030,'Unemployment Rates'!$A$2:$A$96,0))</f>
        <v>3.3000000000000002E-2</v>
      </c>
    </row>
    <row r="2031" spans="1:4" x14ac:dyDescent="0.3">
      <c r="A2031" t="s">
        <v>2941</v>
      </c>
      <c r="B2031" t="s">
        <v>39</v>
      </c>
      <c r="D2031" s="77">
        <f>INDEX('Unemployment Rates'!$B$2:$B$96,MATCH(B2031,'Unemployment Rates'!$A$2:$A$96,0))</f>
        <v>3.3000000000000002E-2</v>
      </c>
    </row>
    <row r="2032" spans="1:4" x14ac:dyDescent="0.3">
      <c r="A2032" t="s">
        <v>2942</v>
      </c>
      <c r="B2032" t="s">
        <v>39</v>
      </c>
      <c r="D2032" s="77">
        <f>INDEX('Unemployment Rates'!$B$2:$B$96,MATCH(B2032,'Unemployment Rates'!$A$2:$A$96,0))</f>
        <v>3.3000000000000002E-2</v>
      </c>
    </row>
    <row r="2033" spans="1:4" x14ac:dyDescent="0.3">
      <c r="A2033" t="s">
        <v>2943</v>
      </c>
      <c r="B2033" t="s">
        <v>39</v>
      </c>
      <c r="D2033" s="77">
        <f>INDEX('Unemployment Rates'!$B$2:$B$96,MATCH(B2033,'Unemployment Rates'!$A$2:$A$96,0))</f>
        <v>3.3000000000000002E-2</v>
      </c>
    </row>
    <row r="2034" spans="1:4" x14ac:dyDescent="0.3">
      <c r="A2034" t="s">
        <v>2944</v>
      </c>
      <c r="B2034" t="s">
        <v>39</v>
      </c>
      <c r="D2034" s="77">
        <f>INDEX('Unemployment Rates'!$B$2:$B$96,MATCH(B2034,'Unemployment Rates'!$A$2:$A$96,0))</f>
        <v>3.3000000000000002E-2</v>
      </c>
    </row>
    <row r="2035" spans="1:4" x14ac:dyDescent="0.3">
      <c r="A2035" t="s">
        <v>2945</v>
      </c>
      <c r="B2035" t="s">
        <v>39</v>
      </c>
      <c r="D2035" s="77">
        <f>INDEX('Unemployment Rates'!$B$2:$B$96,MATCH(B2035,'Unemployment Rates'!$A$2:$A$96,0))</f>
        <v>3.3000000000000002E-2</v>
      </c>
    </row>
    <row r="2036" spans="1:4" x14ac:dyDescent="0.3">
      <c r="A2036" t="s">
        <v>2946</v>
      </c>
      <c r="B2036" t="s">
        <v>39</v>
      </c>
      <c r="D2036" s="77">
        <f>INDEX('Unemployment Rates'!$B$2:$B$96,MATCH(B2036,'Unemployment Rates'!$A$2:$A$96,0))</f>
        <v>3.3000000000000002E-2</v>
      </c>
    </row>
    <row r="2037" spans="1:4" x14ac:dyDescent="0.3">
      <c r="A2037" t="s">
        <v>2947</v>
      </c>
      <c r="B2037" t="s">
        <v>39</v>
      </c>
      <c r="D2037" s="77">
        <f>INDEX('Unemployment Rates'!$B$2:$B$96,MATCH(B2037,'Unemployment Rates'!$A$2:$A$96,0))</f>
        <v>3.3000000000000002E-2</v>
      </c>
    </row>
    <row r="2038" spans="1:4" x14ac:dyDescent="0.3">
      <c r="A2038" t="s">
        <v>2948</v>
      </c>
      <c r="B2038" t="s">
        <v>39</v>
      </c>
      <c r="D2038" s="77">
        <f>INDEX('Unemployment Rates'!$B$2:$B$96,MATCH(B2038,'Unemployment Rates'!$A$2:$A$96,0))</f>
        <v>3.3000000000000002E-2</v>
      </c>
    </row>
    <row r="2039" spans="1:4" x14ac:dyDescent="0.3">
      <c r="A2039" t="s">
        <v>2949</v>
      </c>
      <c r="B2039" t="s">
        <v>39</v>
      </c>
      <c r="D2039" s="77">
        <f>INDEX('Unemployment Rates'!$B$2:$B$96,MATCH(B2039,'Unemployment Rates'!$A$2:$A$96,0))</f>
        <v>3.3000000000000002E-2</v>
      </c>
    </row>
    <row r="2040" spans="1:4" x14ac:dyDescent="0.3">
      <c r="A2040" t="s">
        <v>2950</v>
      </c>
      <c r="B2040" t="s">
        <v>39</v>
      </c>
      <c r="D2040" s="77">
        <f>INDEX('Unemployment Rates'!$B$2:$B$96,MATCH(B2040,'Unemployment Rates'!$A$2:$A$96,0))</f>
        <v>3.3000000000000002E-2</v>
      </c>
    </row>
    <row r="2041" spans="1:4" x14ac:dyDescent="0.3">
      <c r="A2041" t="s">
        <v>2951</v>
      </c>
      <c r="B2041" t="s">
        <v>39</v>
      </c>
      <c r="D2041" s="77">
        <f>INDEX('Unemployment Rates'!$B$2:$B$96,MATCH(B2041,'Unemployment Rates'!$A$2:$A$96,0))</f>
        <v>3.3000000000000002E-2</v>
      </c>
    </row>
    <row r="2042" spans="1:4" x14ac:dyDescent="0.3">
      <c r="A2042" t="s">
        <v>2952</v>
      </c>
      <c r="B2042" t="s">
        <v>39</v>
      </c>
      <c r="D2042" s="77">
        <f>INDEX('Unemployment Rates'!$B$2:$B$96,MATCH(B2042,'Unemployment Rates'!$A$2:$A$96,0))</f>
        <v>3.3000000000000002E-2</v>
      </c>
    </row>
    <row r="2043" spans="1:4" x14ac:dyDescent="0.3">
      <c r="A2043" t="s">
        <v>2953</v>
      </c>
      <c r="B2043" t="s">
        <v>39</v>
      </c>
      <c r="D2043" s="77">
        <f>INDEX('Unemployment Rates'!$B$2:$B$96,MATCH(B2043,'Unemployment Rates'!$A$2:$A$96,0))</f>
        <v>3.3000000000000002E-2</v>
      </c>
    </row>
    <row r="2044" spans="1:4" x14ac:dyDescent="0.3">
      <c r="A2044" t="s">
        <v>2954</v>
      </c>
      <c r="B2044" t="s">
        <v>39</v>
      </c>
      <c r="D2044" s="77">
        <f>INDEX('Unemployment Rates'!$B$2:$B$96,MATCH(B2044,'Unemployment Rates'!$A$2:$A$96,0))</f>
        <v>3.3000000000000002E-2</v>
      </c>
    </row>
    <row r="2045" spans="1:4" x14ac:dyDescent="0.3">
      <c r="A2045" t="s">
        <v>2955</v>
      </c>
      <c r="B2045" t="s">
        <v>39</v>
      </c>
      <c r="D2045" s="77">
        <f>INDEX('Unemployment Rates'!$B$2:$B$96,MATCH(B2045,'Unemployment Rates'!$A$2:$A$96,0))</f>
        <v>3.3000000000000002E-2</v>
      </c>
    </row>
    <row r="2046" spans="1:4" x14ac:dyDescent="0.3">
      <c r="A2046" t="s">
        <v>2956</v>
      </c>
      <c r="B2046" t="s">
        <v>39</v>
      </c>
      <c r="D2046" s="77">
        <f>INDEX('Unemployment Rates'!$B$2:$B$96,MATCH(B2046,'Unemployment Rates'!$A$2:$A$96,0))</f>
        <v>3.3000000000000002E-2</v>
      </c>
    </row>
    <row r="2047" spans="1:4" x14ac:dyDescent="0.3">
      <c r="A2047" t="s">
        <v>2957</v>
      </c>
      <c r="B2047" t="s">
        <v>39</v>
      </c>
      <c r="D2047" s="77">
        <f>INDEX('Unemployment Rates'!$B$2:$B$96,MATCH(B2047,'Unemployment Rates'!$A$2:$A$96,0))</f>
        <v>3.3000000000000002E-2</v>
      </c>
    </row>
    <row r="2048" spans="1:4" x14ac:dyDescent="0.3">
      <c r="A2048" t="s">
        <v>2958</v>
      </c>
      <c r="B2048" t="s">
        <v>39</v>
      </c>
      <c r="D2048" s="77">
        <f>INDEX('Unemployment Rates'!$B$2:$B$96,MATCH(B2048,'Unemployment Rates'!$A$2:$A$96,0))</f>
        <v>3.3000000000000002E-2</v>
      </c>
    </row>
    <row r="2049" spans="1:4" x14ac:dyDescent="0.3">
      <c r="A2049" t="s">
        <v>2959</v>
      </c>
      <c r="B2049" t="s">
        <v>39</v>
      </c>
      <c r="D2049" s="77">
        <f>INDEX('Unemployment Rates'!$B$2:$B$96,MATCH(B2049,'Unemployment Rates'!$A$2:$A$96,0))</f>
        <v>3.3000000000000002E-2</v>
      </c>
    </row>
    <row r="2050" spans="1:4" x14ac:dyDescent="0.3">
      <c r="A2050" t="s">
        <v>2960</v>
      </c>
      <c r="B2050" t="s">
        <v>39</v>
      </c>
      <c r="D2050" s="77">
        <f>INDEX('Unemployment Rates'!$B$2:$B$96,MATCH(B2050,'Unemployment Rates'!$A$2:$A$96,0))</f>
        <v>3.3000000000000002E-2</v>
      </c>
    </row>
    <row r="2051" spans="1:4" x14ac:dyDescent="0.3">
      <c r="A2051" t="s">
        <v>2961</v>
      </c>
      <c r="B2051" t="s">
        <v>39</v>
      </c>
      <c r="D2051" s="77">
        <f>INDEX('Unemployment Rates'!$B$2:$B$96,MATCH(B2051,'Unemployment Rates'!$A$2:$A$96,0))</f>
        <v>3.3000000000000002E-2</v>
      </c>
    </row>
    <row r="2052" spans="1:4" x14ac:dyDescent="0.3">
      <c r="A2052" t="s">
        <v>2962</v>
      </c>
      <c r="B2052" t="s">
        <v>39</v>
      </c>
      <c r="D2052" s="77">
        <f>INDEX('Unemployment Rates'!$B$2:$B$96,MATCH(B2052,'Unemployment Rates'!$A$2:$A$96,0))</f>
        <v>3.3000000000000002E-2</v>
      </c>
    </row>
    <row r="2053" spans="1:4" x14ac:dyDescent="0.3">
      <c r="A2053" t="s">
        <v>2963</v>
      </c>
      <c r="B2053" t="s">
        <v>39</v>
      </c>
      <c r="D2053" s="77">
        <f>INDEX('Unemployment Rates'!$B$2:$B$96,MATCH(B2053,'Unemployment Rates'!$A$2:$A$96,0))</f>
        <v>3.3000000000000002E-2</v>
      </c>
    </row>
    <row r="2054" spans="1:4" x14ac:dyDescent="0.3">
      <c r="A2054" t="s">
        <v>2964</v>
      </c>
      <c r="B2054" t="s">
        <v>39</v>
      </c>
      <c r="D2054" s="77">
        <f>INDEX('Unemployment Rates'!$B$2:$B$96,MATCH(B2054,'Unemployment Rates'!$A$2:$A$96,0))</f>
        <v>3.3000000000000002E-2</v>
      </c>
    </row>
    <row r="2055" spans="1:4" x14ac:dyDescent="0.3">
      <c r="A2055" t="s">
        <v>2965</v>
      </c>
      <c r="B2055" t="s">
        <v>39</v>
      </c>
      <c r="D2055" s="77">
        <f>INDEX('Unemployment Rates'!$B$2:$B$96,MATCH(B2055,'Unemployment Rates'!$A$2:$A$96,0))</f>
        <v>3.3000000000000002E-2</v>
      </c>
    </row>
    <row r="2056" spans="1:4" x14ac:dyDescent="0.3">
      <c r="A2056" t="s">
        <v>2966</v>
      </c>
      <c r="B2056" t="s">
        <v>39</v>
      </c>
      <c r="D2056" s="77">
        <f>INDEX('Unemployment Rates'!$B$2:$B$96,MATCH(B2056,'Unemployment Rates'!$A$2:$A$96,0))</f>
        <v>3.3000000000000002E-2</v>
      </c>
    </row>
    <row r="2057" spans="1:4" x14ac:dyDescent="0.3">
      <c r="A2057" t="s">
        <v>2967</v>
      </c>
      <c r="B2057" t="s">
        <v>39</v>
      </c>
      <c r="D2057" s="77">
        <f>INDEX('Unemployment Rates'!$B$2:$B$96,MATCH(B2057,'Unemployment Rates'!$A$2:$A$96,0))</f>
        <v>3.3000000000000002E-2</v>
      </c>
    </row>
    <row r="2058" spans="1:4" x14ac:dyDescent="0.3">
      <c r="A2058" t="s">
        <v>2968</v>
      </c>
      <c r="B2058" t="s">
        <v>39</v>
      </c>
      <c r="D2058" s="77">
        <f>INDEX('Unemployment Rates'!$B$2:$B$96,MATCH(B2058,'Unemployment Rates'!$A$2:$A$96,0))</f>
        <v>3.3000000000000002E-2</v>
      </c>
    </row>
    <row r="2059" spans="1:4" x14ac:dyDescent="0.3">
      <c r="A2059" t="s">
        <v>2969</v>
      </c>
      <c r="B2059" t="s">
        <v>39</v>
      </c>
      <c r="D2059" s="77">
        <f>INDEX('Unemployment Rates'!$B$2:$B$96,MATCH(B2059,'Unemployment Rates'!$A$2:$A$96,0))</f>
        <v>3.3000000000000002E-2</v>
      </c>
    </row>
    <row r="2060" spans="1:4" x14ac:dyDescent="0.3">
      <c r="A2060" t="s">
        <v>2970</v>
      </c>
      <c r="B2060" t="s">
        <v>39</v>
      </c>
      <c r="D2060" s="77">
        <f>INDEX('Unemployment Rates'!$B$2:$B$96,MATCH(B2060,'Unemployment Rates'!$A$2:$A$96,0))</f>
        <v>3.3000000000000002E-2</v>
      </c>
    </row>
    <row r="2061" spans="1:4" x14ac:dyDescent="0.3">
      <c r="A2061" t="s">
        <v>2971</v>
      </c>
      <c r="B2061" t="s">
        <v>39</v>
      </c>
      <c r="D2061" s="77">
        <f>INDEX('Unemployment Rates'!$B$2:$B$96,MATCH(B2061,'Unemployment Rates'!$A$2:$A$96,0))</f>
        <v>3.3000000000000002E-2</v>
      </c>
    </row>
    <row r="2062" spans="1:4" x14ac:dyDescent="0.3">
      <c r="A2062" t="s">
        <v>2972</v>
      </c>
      <c r="B2062" t="s">
        <v>39</v>
      </c>
      <c r="D2062" s="77">
        <f>INDEX('Unemployment Rates'!$B$2:$B$96,MATCH(B2062,'Unemployment Rates'!$A$2:$A$96,0))</f>
        <v>3.3000000000000002E-2</v>
      </c>
    </row>
    <row r="2063" spans="1:4" x14ac:dyDescent="0.3">
      <c r="A2063" t="s">
        <v>2973</v>
      </c>
      <c r="B2063" t="s">
        <v>39</v>
      </c>
      <c r="D2063" s="77">
        <f>INDEX('Unemployment Rates'!$B$2:$B$96,MATCH(B2063,'Unemployment Rates'!$A$2:$A$96,0))</f>
        <v>3.3000000000000002E-2</v>
      </c>
    </row>
    <row r="2064" spans="1:4" x14ac:dyDescent="0.3">
      <c r="A2064" t="s">
        <v>2974</v>
      </c>
      <c r="B2064" t="s">
        <v>39</v>
      </c>
      <c r="D2064" s="77">
        <f>INDEX('Unemployment Rates'!$B$2:$B$96,MATCH(B2064,'Unemployment Rates'!$A$2:$A$96,0))</f>
        <v>3.3000000000000002E-2</v>
      </c>
    </row>
    <row r="2065" spans="1:4" x14ac:dyDescent="0.3">
      <c r="A2065" t="s">
        <v>2975</v>
      </c>
      <c r="B2065" t="s">
        <v>39</v>
      </c>
      <c r="D2065" s="77">
        <f>INDEX('Unemployment Rates'!$B$2:$B$96,MATCH(B2065,'Unemployment Rates'!$A$2:$A$96,0))</f>
        <v>3.3000000000000002E-2</v>
      </c>
    </row>
    <row r="2066" spans="1:4" x14ac:dyDescent="0.3">
      <c r="A2066" t="s">
        <v>2976</v>
      </c>
      <c r="B2066" t="s">
        <v>39</v>
      </c>
      <c r="D2066" s="77">
        <f>INDEX('Unemployment Rates'!$B$2:$B$96,MATCH(B2066,'Unemployment Rates'!$A$2:$A$96,0))</f>
        <v>3.3000000000000002E-2</v>
      </c>
    </row>
    <row r="2067" spans="1:4" x14ac:dyDescent="0.3">
      <c r="A2067" t="s">
        <v>2977</v>
      </c>
      <c r="B2067" t="s">
        <v>39</v>
      </c>
      <c r="D2067" s="77">
        <f>INDEX('Unemployment Rates'!$B$2:$B$96,MATCH(B2067,'Unemployment Rates'!$A$2:$A$96,0))</f>
        <v>3.3000000000000002E-2</v>
      </c>
    </row>
    <row r="2068" spans="1:4" x14ac:dyDescent="0.3">
      <c r="A2068" t="s">
        <v>2978</v>
      </c>
      <c r="B2068" t="s">
        <v>39</v>
      </c>
      <c r="D2068" s="77">
        <f>INDEX('Unemployment Rates'!$B$2:$B$96,MATCH(B2068,'Unemployment Rates'!$A$2:$A$96,0))</f>
        <v>3.3000000000000002E-2</v>
      </c>
    </row>
    <row r="2069" spans="1:4" x14ac:dyDescent="0.3">
      <c r="A2069" t="s">
        <v>2979</v>
      </c>
      <c r="B2069" t="s">
        <v>39</v>
      </c>
      <c r="D2069" s="77">
        <f>INDEX('Unemployment Rates'!$B$2:$B$96,MATCH(B2069,'Unemployment Rates'!$A$2:$A$96,0))</f>
        <v>3.3000000000000002E-2</v>
      </c>
    </row>
    <row r="2070" spans="1:4" x14ac:dyDescent="0.3">
      <c r="A2070" t="s">
        <v>2980</v>
      </c>
      <c r="B2070" t="s">
        <v>39</v>
      </c>
      <c r="D2070" s="77">
        <f>INDEX('Unemployment Rates'!$B$2:$B$96,MATCH(B2070,'Unemployment Rates'!$A$2:$A$96,0))</f>
        <v>3.3000000000000002E-2</v>
      </c>
    </row>
    <row r="2071" spans="1:4" x14ac:dyDescent="0.3">
      <c r="A2071" t="s">
        <v>2981</v>
      </c>
      <c r="B2071" t="s">
        <v>39</v>
      </c>
      <c r="D2071" s="77">
        <f>INDEX('Unemployment Rates'!$B$2:$B$96,MATCH(B2071,'Unemployment Rates'!$A$2:$A$96,0))</f>
        <v>3.3000000000000002E-2</v>
      </c>
    </row>
    <row r="2072" spans="1:4" x14ac:dyDescent="0.3">
      <c r="A2072" t="s">
        <v>2982</v>
      </c>
      <c r="B2072" t="s">
        <v>39</v>
      </c>
      <c r="D2072" s="77">
        <f>INDEX('Unemployment Rates'!$B$2:$B$96,MATCH(B2072,'Unemployment Rates'!$A$2:$A$96,0))</f>
        <v>3.3000000000000002E-2</v>
      </c>
    </row>
    <row r="2073" spans="1:4" x14ac:dyDescent="0.3">
      <c r="A2073" t="s">
        <v>2983</v>
      </c>
      <c r="B2073" t="s">
        <v>39</v>
      </c>
      <c r="D2073" s="77">
        <f>INDEX('Unemployment Rates'!$B$2:$B$96,MATCH(B2073,'Unemployment Rates'!$A$2:$A$96,0))</f>
        <v>3.3000000000000002E-2</v>
      </c>
    </row>
    <row r="2074" spans="1:4" x14ac:dyDescent="0.3">
      <c r="A2074" t="s">
        <v>2984</v>
      </c>
      <c r="B2074" t="s">
        <v>39</v>
      </c>
      <c r="D2074" s="77">
        <f>INDEX('Unemployment Rates'!$B$2:$B$96,MATCH(B2074,'Unemployment Rates'!$A$2:$A$96,0))</f>
        <v>3.3000000000000002E-2</v>
      </c>
    </row>
    <row r="2075" spans="1:4" x14ac:dyDescent="0.3">
      <c r="A2075" t="s">
        <v>2985</v>
      </c>
      <c r="B2075" t="s">
        <v>39</v>
      </c>
      <c r="D2075" s="77">
        <f>INDEX('Unemployment Rates'!$B$2:$B$96,MATCH(B2075,'Unemployment Rates'!$A$2:$A$96,0))</f>
        <v>3.3000000000000002E-2</v>
      </c>
    </row>
    <row r="2076" spans="1:4" x14ac:dyDescent="0.3">
      <c r="A2076" t="s">
        <v>2986</v>
      </c>
      <c r="B2076" t="s">
        <v>39</v>
      </c>
      <c r="D2076" s="77">
        <f>INDEX('Unemployment Rates'!$B$2:$B$96,MATCH(B2076,'Unemployment Rates'!$A$2:$A$96,0))</f>
        <v>3.3000000000000002E-2</v>
      </c>
    </row>
    <row r="2077" spans="1:4" x14ac:dyDescent="0.3">
      <c r="A2077" t="s">
        <v>2987</v>
      </c>
      <c r="B2077" t="s">
        <v>39</v>
      </c>
      <c r="D2077" s="77">
        <f>INDEX('Unemployment Rates'!$B$2:$B$96,MATCH(B2077,'Unemployment Rates'!$A$2:$A$96,0))</f>
        <v>3.3000000000000002E-2</v>
      </c>
    </row>
    <row r="2078" spans="1:4" x14ac:dyDescent="0.3">
      <c r="A2078" t="s">
        <v>2988</v>
      </c>
      <c r="B2078" t="s">
        <v>39</v>
      </c>
      <c r="D2078" s="77">
        <f>INDEX('Unemployment Rates'!$B$2:$B$96,MATCH(B2078,'Unemployment Rates'!$A$2:$A$96,0))</f>
        <v>3.3000000000000002E-2</v>
      </c>
    </row>
    <row r="2079" spans="1:4" x14ac:dyDescent="0.3">
      <c r="A2079" t="s">
        <v>2989</v>
      </c>
      <c r="B2079" t="s">
        <v>39</v>
      </c>
      <c r="D2079" s="77">
        <f>INDEX('Unemployment Rates'!$B$2:$B$96,MATCH(B2079,'Unemployment Rates'!$A$2:$A$96,0))</f>
        <v>3.3000000000000002E-2</v>
      </c>
    </row>
    <row r="2080" spans="1:4" x14ac:dyDescent="0.3">
      <c r="A2080" t="s">
        <v>2990</v>
      </c>
      <c r="B2080" t="s">
        <v>39</v>
      </c>
      <c r="D2080" s="77">
        <f>INDEX('Unemployment Rates'!$B$2:$B$96,MATCH(B2080,'Unemployment Rates'!$A$2:$A$96,0))</f>
        <v>3.3000000000000002E-2</v>
      </c>
    </row>
    <row r="2081" spans="1:4" x14ac:dyDescent="0.3">
      <c r="A2081" t="s">
        <v>2991</v>
      </c>
      <c r="B2081" t="s">
        <v>39</v>
      </c>
      <c r="D2081" s="77">
        <f>INDEX('Unemployment Rates'!$B$2:$B$96,MATCH(B2081,'Unemployment Rates'!$A$2:$A$96,0))</f>
        <v>3.3000000000000002E-2</v>
      </c>
    </row>
    <row r="2082" spans="1:4" x14ac:dyDescent="0.3">
      <c r="A2082" t="s">
        <v>2992</v>
      </c>
      <c r="B2082" t="s">
        <v>39</v>
      </c>
      <c r="D2082" s="77">
        <f>INDEX('Unemployment Rates'!$B$2:$B$96,MATCH(B2082,'Unemployment Rates'!$A$2:$A$96,0))</f>
        <v>3.3000000000000002E-2</v>
      </c>
    </row>
    <row r="2083" spans="1:4" x14ac:dyDescent="0.3">
      <c r="A2083" t="s">
        <v>2993</v>
      </c>
      <c r="B2083" t="s">
        <v>39</v>
      </c>
      <c r="D2083" s="77">
        <f>INDEX('Unemployment Rates'!$B$2:$B$96,MATCH(B2083,'Unemployment Rates'!$A$2:$A$96,0))</f>
        <v>3.3000000000000002E-2</v>
      </c>
    </row>
    <row r="2084" spans="1:4" x14ac:dyDescent="0.3">
      <c r="A2084" t="s">
        <v>2994</v>
      </c>
      <c r="B2084" t="s">
        <v>39</v>
      </c>
      <c r="D2084" s="77">
        <f>INDEX('Unemployment Rates'!$B$2:$B$96,MATCH(B2084,'Unemployment Rates'!$A$2:$A$96,0))</f>
        <v>3.3000000000000002E-2</v>
      </c>
    </row>
    <row r="2085" spans="1:4" x14ac:dyDescent="0.3">
      <c r="A2085" t="s">
        <v>2995</v>
      </c>
      <c r="B2085" t="s">
        <v>39</v>
      </c>
      <c r="D2085" s="77">
        <f>INDEX('Unemployment Rates'!$B$2:$B$96,MATCH(B2085,'Unemployment Rates'!$A$2:$A$96,0))</f>
        <v>3.3000000000000002E-2</v>
      </c>
    </row>
    <row r="2086" spans="1:4" x14ac:dyDescent="0.3">
      <c r="A2086" t="s">
        <v>2996</v>
      </c>
      <c r="B2086" t="s">
        <v>39</v>
      </c>
      <c r="D2086" s="77">
        <f>INDEX('Unemployment Rates'!$B$2:$B$96,MATCH(B2086,'Unemployment Rates'!$A$2:$A$96,0))</f>
        <v>3.3000000000000002E-2</v>
      </c>
    </row>
    <row r="2087" spans="1:4" x14ac:dyDescent="0.3">
      <c r="A2087" t="s">
        <v>2997</v>
      </c>
      <c r="B2087" t="s">
        <v>39</v>
      </c>
      <c r="D2087" s="77">
        <f>INDEX('Unemployment Rates'!$B$2:$B$96,MATCH(B2087,'Unemployment Rates'!$A$2:$A$96,0))</f>
        <v>3.3000000000000002E-2</v>
      </c>
    </row>
    <row r="2088" spans="1:4" x14ac:dyDescent="0.3">
      <c r="A2088" t="s">
        <v>2998</v>
      </c>
      <c r="B2088" t="s">
        <v>39</v>
      </c>
      <c r="D2088" s="77">
        <f>INDEX('Unemployment Rates'!$B$2:$B$96,MATCH(B2088,'Unemployment Rates'!$A$2:$A$96,0))</f>
        <v>3.3000000000000002E-2</v>
      </c>
    </row>
    <row r="2089" spans="1:4" x14ac:dyDescent="0.3">
      <c r="A2089" t="s">
        <v>2999</v>
      </c>
      <c r="B2089" t="s">
        <v>39</v>
      </c>
      <c r="D2089" s="77">
        <f>INDEX('Unemployment Rates'!$B$2:$B$96,MATCH(B2089,'Unemployment Rates'!$A$2:$A$96,0))</f>
        <v>3.3000000000000002E-2</v>
      </c>
    </row>
    <row r="2090" spans="1:4" x14ac:dyDescent="0.3">
      <c r="A2090" t="s">
        <v>3000</v>
      </c>
      <c r="B2090" t="s">
        <v>39</v>
      </c>
      <c r="D2090" s="77">
        <f>INDEX('Unemployment Rates'!$B$2:$B$96,MATCH(B2090,'Unemployment Rates'!$A$2:$A$96,0))</f>
        <v>3.3000000000000002E-2</v>
      </c>
    </row>
    <row r="2091" spans="1:4" x14ac:dyDescent="0.3">
      <c r="A2091" t="s">
        <v>3001</v>
      </c>
      <c r="B2091" t="s">
        <v>40</v>
      </c>
      <c r="D2091" s="77">
        <f>INDEX('Unemployment Rates'!$B$2:$B$96,MATCH(B2091,'Unemployment Rates'!$A$2:$A$96,0))</f>
        <v>4.3999999999999997E-2</v>
      </c>
    </row>
    <row r="2092" spans="1:4" x14ac:dyDescent="0.3">
      <c r="A2092" t="s">
        <v>3002</v>
      </c>
      <c r="B2092" t="s">
        <v>40</v>
      </c>
      <c r="D2092" s="77">
        <f>INDEX('Unemployment Rates'!$B$2:$B$96,MATCH(B2092,'Unemployment Rates'!$A$2:$A$96,0))</f>
        <v>4.3999999999999997E-2</v>
      </c>
    </row>
    <row r="2093" spans="1:4" x14ac:dyDescent="0.3">
      <c r="A2093" t="s">
        <v>3003</v>
      </c>
      <c r="B2093" t="s">
        <v>40</v>
      </c>
      <c r="D2093" s="77">
        <f>INDEX('Unemployment Rates'!$B$2:$B$96,MATCH(B2093,'Unemployment Rates'!$A$2:$A$96,0))</f>
        <v>4.3999999999999997E-2</v>
      </c>
    </row>
    <row r="2094" spans="1:4" x14ac:dyDescent="0.3">
      <c r="A2094" t="s">
        <v>3004</v>
      </c>
      <c r="B2094" t="s">
        <v>40</v>
      </c>
      <c r="D2094" s="77">
        <f>INDEX('Unemployment Rates'!$B$2:$B$96,MATCH(B2094,'Unemployment Rates'!$A$2:$A$96,0))</f>
        <v>4.3999999999999997E-2</v>
      </c>
    </row>
    <row r="2095" spans="1:4" x14ac:dyDescent="0.3">
      <c r="A2095" t="s">
        <v>3005</v>
      </c>
      <c r="B2095" t="s">
        <v>40</v>
      </c>
      <c r="D2095" s="77">
        <f>INDEX('Unemployment Rates'!$B$2:$B$96,MATCH(B2095,'Unemployment Rates'!$A$2:$A$96,0))</f>
        <v>4.3999999999999997E-2</v>
      </c>
    </row>
    <row r="2096" spans="1:4" x14ac:dyDescent="0.3">
      <c r="A2096" t="s">
        <v>3006</v>
      </c>
      <c r="B2096" t="s">
        <v>40</v>
      </c>
      <c r="D2096" s="77">
        <f>INDEX('Unemployment Rates'!$B$2:$B$96,MATCH(B2096,'Unemployment Rates'!$A$2:$A$96,0))</f>
        <v>4.3999999999999997E-2</v>
      </c>
    </row>
    <row r="2097" spans="1:4" x14ac:dyDescent="0.3">
      <c r="A2097" t="s">
        <v>3007</v>
      </c>
      <c r="B2097" t="s">
        <v>41</v>
      </c>
      <c r="D2097" s="77">
        <f>INDEX('Unemployment Rates'!$B$2:$B$96,MATCH(B2097,'Unemployment Rates'!$A$2:$A$96,0))</f>
        <v>4.3999999999999997E-2</v>
      </c>
    </row>
    <row r="2098" spans="1:4" x14ac:dyDescent="0.3">
      <c r="A2098" t="s">
        <v>3008</v>
      </c>
      <c r="B2098" t="s">
        <v>41</v>
      </c>
      <c r="D2098" s="77">
        <f>INDEX('Unemployment Rates'!$B$2:$B$96,MATCH(B2098,'Unemployment Rates'!$A$2:$A$96,0))</f>
        <v>4.3999999999999997E-2</v>
      </c>
    </row>
    <row r="2099" spans="1:4" x14ac:dyDescent="0.3">
      <c r="A2099" t="s">
        <v>3009</v>
      </c>
      <c r="B2099" t="s">
        <v>41</v>
      </c>
      <c r="D2099" s="77">
        <f>INDEX('Unemployment Rates'!$B$2:$B$96,MATCH(B2099,'Unemployment Rates'!$A$2:$A$96,0))</f>
        <v>4.3999999999999997E-2</v>
      </c>
    </row>
    <row r="2100" spans="1:4" x14ac:dyDescent="0.3">
      <c r="A2100" t="s">
        <v>3010</v>
      </c>
      <c r="B2100" t="s">
        <v>41</v>
      </c>
      <c r="D2100" s="77">
        <f>INDEX('Unemployment Rates'!$B$2:$B$96,MATCH(B2100,'Unemployment Rates'!$A$2:$A$96,0))</f>
        <v>4.3999999999999997E-2</v>
      </c>
    </row>
    <row r="2101" spans="1:4" x14ac:dyDescent="0.3">
      <c r="A2101" t="s">
        <v>3011</v>
      </c>
      <c r="B2101" t="s">
        <v>41</v>
      </c>
      <c r="D2101" s="77">
        <f>INDEX('Unemployment Rates'!$B$2:$B$96,MATCH(B2101,'Unemployment Rates'!$A$2:$A$96,0))</f>
        <v>4.3999999999999997E-2</v>
      </c>
    </row>
    <row r="2102" spans="1:4" x14ac:dyDescent="0.3">
      <c r="A2102" t="s">
        <v>3012</v>
      </c>
      <c r="B2102" t="s">
        <v>41</v>
      </c>
      <c r="D2102" s="77">
        <f>INDEX('Unemployment Rates'!$B$2:$B$96,MATCH(B2102,'Unemployment Rates'!$A$2:$A$96,0))</f>
        <v>4.3999999999999997E-2</v>
      </c>
    </row>
    <row r="2103" spans="1:4" x14ac:dyDescent="0.3">
      <c r="A2103" t="s">
        <v>3013</v>
      </c>
      <c r="B2103" t="s">
        <v>41</v>
      </c>
      <c r="D2103" s="77">
        <f>INDEX('Unemployment Rates'!$B$2:$B$96,MATCH(B2103,'Unemployment Rates'!$A$2:$A$96,0))</f>
        <v>4.3999999999999997E-2</v>
      </c>
    </row>
    <row r="2104" spans="1:4" x14ac:dyDescent="0.3">
      <c r="A2104" t="s">
        <v>3014</v>
      </c>
      <c r="B2104" t="s">
        <v>41</v>
      </c>
      <c r="D2104" s="77">
        <f>INDEX('Unemployment Rates'!$B$2:$B$96,MATCH(B2104,'Unemployment Rates'!$A$2:$A$96,0))</f>
        <v>4.3999999999999997E-2</v>
      </c>
    </row>
    <row r="2105" spans="1:4" x14ac:dyDescent="0.3">
      <c r="A2105" t="s">
        <v>3015</v>
      </c>
      <c r="B2105" t="s">
        <v>41</v>
      </c>
      <c r="D2105" s="77">
        <f>INDEX('Unemployment Rates'!$B$2:$B$96,MATCH(B2105,'Unemployment Rates'!$A$2:$A$96,0))</f>
        <v>4.3999999999999997E-2</v>
      </c>
    </row>
    <row r="2106" spans="1:4" x14ac:dyDescent="0.3">
      <c r="A2106" t="s">
        <v>3016</v>
      </c>
      <c r="B2106" t="s">
        <v>41</v>
      </c>
      <c r="D2106" s="77">
        <f>INDEX('Unemployment Rates'!$B$2:$B$96,MATCH(B2106,'Unemployment Rates'!$A$2:$A$96,0))</f>
        <v>4.3999999999999997E-2</v>
      </c>
    </row>
    <row r="2107" spans="1:4" x14ac:dyDescent="0.3">
      <c r="A2107" t="s">
        <v>3017</v>
      </c>
      <c r="B2107" t="s">
        <v>41</v>
      </c>
      <c r="D2107" s="77">
        <f>INDEX('Unemployment Rates'!$B$2:$B$96,MATCH(B2107,'Unemployment Rates'!$A$2:$A$96,0))</f>
        <v>4.3999999999999997E-2</v>
      </c>
    </row>
    <row r="2108" spans="1:4" x14ac:dyDescent="0.3">
      <c r="A2108" t="s">
        <v>3018</v>
      </c>
      <c r="B2108" t="s">
        <v>41</v>
      </c>
      <c r="D2108" s="77">
        <f>INDEX('Unemployment Rates'!$B$2:$B$96,MATCH(B2108,'Unemployment Rates'!$A$2:$A$96,0))</f>
        <v>4.3999999999999997E-2</v>
      </c>
    </row>
    <row r="2109" spans="1:4" x14ac:dyDescent="0.3">
      <c r="A2109" t="s">
        <v>3019</v>
      </c>
      <c r="B2109" t="s">
        <v>41</v>
      </c>
      <c r="D2109" s="77">
        <f>INDEX('Unemployment Rates'!$B$2:$B$96,MATCH(B2109,'Unemployment Rates'!$A$2:$A$96,0))</f>
        <v>4.3999999999999997E-2</v>
      </c>
    </row>
    <row r="2110" spans="1:4" x14ac:dyDescent="0.3">
      <c r="A2110" t="s">
        <v>3020</v>
      </c>
      <c r="B2110" t="s">
        <v>41</v>
      </c>
      <c r="D2110" s="77">
        <f>INDEX('Unemployment Rates'!$B$2:$B$96,MATCH(B2110,'Unemployment Rates'!$A$2:$A$96,0))</f>
        <v>4.3999999999999997E-2</v>
      </c>
    </row>
    <row r="2111" spans="1:4" x14ac:dyDescent="0.3">
      <c r="A2111" t="s">
        <v>3021</v>
      </c>
      <c r="B2111" t="s">
        <v>41</v>
      </c>
      <c r="D2111" s="77">
        <f>INDEX('Unemployment Rates'!$B$2:$B$96,MATCH(B2111,'Unemployment Rates'!$A$2:$A$96,0))</f>
        <v>4.3999999999999997E-2</v>
      </c>
    </row>
    <row r="2112" spans="1:4" x14ac:dyDescent="0.3">
      <c r="A2112" t="s">
        <v>3022</v>
      </c>
      <c r="B2112" t="s">
        <v>41</v>
      </c>
      <c r="D2112" s="77">
        <f>INDEX('Unemployment Rates'!$B$2:$B$96,MATCH(B2112,'Unemployment Rates'!$A$2:$A$96,0))</f>
        <v>4.3999999999999997E-2</v>
      </c>
    </row>
    <row r="2113" spans="1:4" x14ac:dyDescent="0.3">
      <c r="A2113" t="s">
        <v>3023</v>
      </c>
      <c r="B2113" t="s">
        <v>41</v>
      </c>
      <c r="D2113" s="77">
        <f>INDEX('Unemployment Rates'!$B$2:$B$96,MATCH(B2113,'Unemployment Rates'!$A$2:$A$96,0))</f>
        <v>4.3999999999999997E-2</v>
      </c>
    </row>
    <row r="2114" spans="1:4" x14ac:dyDescent="0.3">
      <c r="A2114" t="s">
        <v>3024</v>
      </c>
      <c r="B2114" t="s">
        <v>41</v>
      </c>
      <c r="D2114" s="77">
        <f>INDEX('Unemployment Rates'!$B$2:$B$96,MATCH(B2114,'Unemployment Rates'!$A$2:$A$96,0))</f>
        <v>4.3999999999999997E-2</v>
      </c>
    </row>
    <row r="2115" spans="1:4" x14ac:dyDescent="0.3">
      <c r="A2115" t="s">
        <v>3025</v>
      </c>
      <c r="B2115" t="s">
        <v>41</v>
      </c>
      <c r="D2115" s="77">
        <f>INDEX('Unemployment Rates'!$B$2:$B$96,MATCH(B2115,'Unemployment Rates'!$A$2:$A$96,0))</f>
        <v>4.3999999999999997E-2</v>
      </c>
    </row>
    <row r="2116" spans="1:4" x14ac:dyDescent="0.3">
      <c r="A2116" t="s">
        <v>3026</v>
      </c>
      <c r="B2116" t="s">
        <v>41</v>
      </c>
      <c r="D2116" s="77">
        <f>INDEX('Unemployment Rates'!$B$2:$B$96,MATCH(B2116,'Unemployment Rates'!$A$2:$A$96,0))</f>
        <v>4.3999999999999997E-2</v>
      </c>
    </row>
    <row r="2117" spans="1:4" x14ac:dyDescent="0.3">
      <c r="A2117" t="s">
        <v>3027</v>
      </c>
      <c r="B2117" t="s">
        <v>42</v>
      </c>
      <c r="D2117" s="77">
        <f>INDEX('Unemployment Rates'!$B$2:$B$96,MATCH(B2117,'Unemployment Rates'!$A$2:$A$96,0))</f>
        <v>3.9E-2</v>
      </c>
    </row>
    <row r="2118" spans="1:4" x14ac:dyDescent="0.3">
      <c r="A2118" t="s">
        <v>3028</v>
      </c>
      <c r="B2118" t="s">
        <v>42</v>
      </c>
      <c r="D2118" s="77">
        <f>INDEX('Unemployment Rates'!$B$2:$B$96,MATCH(B2118,'Unemployment Rates'!$A$2:$A$96,0))</f>
        <v>3.9E-2</v>
      </c>
    </row>
    <row r="2119" spans="1:4" x14ac:dyDescent="0.3">
      <c r="A2119" t="s">
        <v>3029</v>
      </c>
      <c r="B2119" t="s">
        <v>42</v>
      </c>
      <c r="D2119" s="77">
        <f>INDEX('Unemployment Rates'!$B$2:$B$96,MATCH(B2119,'Unemployment Rates'!$A$2:$A$96,0))</f>
        <v>3.9E-2</v>
      </c>
    </row>
    <row r="2120" spans="1:4" x14ac:dyDescent="0.3">
      <c r="A2120" t="s">
        <v>3030</v>
      </c>
      <c r="B2120" t="s">
        <v>42</v>
      </c>
      <c r="D2120" s="77">
        <f>INDEX('Unemployment Rates'!$B$2:$B$96,MATCH(B2120,'Unemployment Rates'!$A$2:$A$96,0))</f>
        <v>3.9E-2</v>
      </c>
    </row>
    <row r="2121" spans="1:4" x14ac:dyDescent="0.3">
      <c r="A2121" t="s">
        <v>3031</v>
      </c>
      <c r="B2121" t="s">
        <v>42</v>
      </c>
      <c r="D2121" s="77">
        <f>INDEX('Unemployment Rates'!$B$2:$B$96,MATCH(B2121,'Unemployment Rates'!$A$2:$A$96,0))</f>
        <v>3.9E-2</v>
      </c>
    </row>
    <row r="2122" spans="1:4" x14ac:dyDescent="0.3">
      <c r="A2122" t="s">
        <v>3032</v>
      </c>
      <c r="B2122" t="s">
        <v>42</v>
      </c>
      <c r="D2122" s="77">
        <f>INDEX('Unemployment Rates'!$B$2:$B$96,MATCH(B2122,'Unemployment Rates'!$A$2:$A$96,0))</f>
        <v>3.9E-2</v>
      </c>
    </row>
    <row r="2123" spans="1:4" x14ac:dyDescent="0.3">
      <c r="A2123" t="s">
        <v>3033</v>
      </c>
      <c r="B2123" t="s">
        <v>42</v>
      </c>
      <c r="D2123" s="77">
        <f>INDEX('Unemployment Rates'!$B$2:$B$96,MATCH(B2123,'Unemployment Rates'!$A$2:$A$96,0))</f>
        <v>3.9E-2</v>
      </c>
    </row>
    <row r="2124" spans="1:4" x14ac:dyDescent="0.3">
      <c r="A2124" t="s">
        <v>3034</v>
      </c>
      <c r="B2124" t="s">
        <v>42</v>
      </c>
      <c r="D2124" s="77">
        <f>INDEX('Unemployment Rates'!$B$2:$B$96,MATCH(B2124,'Unemployment Rates'!$A$2:$A$96,0))</f>
        <v>3.9E-2</v>
      </c>
    </row>
    <row r="2125" spans="1:4" x14ac:dyDescent="0.3">
      <c r="A2125" t="s">
        <v>3035</v>
      </c>
      <c r="B2125" t="s">
        <v>42</v>
      </c>
      <c r="D2125" s="77">
        <f>INDEX('Unemployment Rates'!$B$2:$B$96,MATCH(B2125,'Unemployment Rates'!$A$2:$A$96,0))</f>
        <v>3.9E-2</v>
      </c>
    </row>
    <row r="2126" spans="1:4" x14ac:dyDescent="0.3">
      <c r="A2126" t="s">
        <v>3036</v>
      </c>
      <c r="B2126" t="s">
        <v>42</v>
      </c>
      <c r="D2126" s="77">
        <f>INDEX('Unemployment Rates'!$B$2:$B$96,MATCH(B2126,'Unemployment Rates'!$A$2:$A$96,0))</f>
        <v>3.9E-2</v>
      </c>
    </row>
    <row r="2127" spans="1:4" x14ac:dyDescent="0.3">
      <c r="A2127" t="s">
        <v>3037</v>
      </c>
      <c r="B2127" t="s">
        <v>42</v>
      </c>
      <c r="D2127" s="77">
        <f>INDEX('Unemployment Rates'!$B$2:$B$96,MATCH(B2127,'Unemployment Rates'!$A$2:$A$96,0))</f>
        <v>3.9E-2</v>
      </c>
    </row>
    <row r="2128" spans="1:4" x14ac:dyDescent="0.3">
      <c r="A2128" t="s">
        <v>3038</v>
      </c>
      <c r="B2128" t="s">
        <v>42</v>
      </c>
      <c r="D2128" s="77">
        <f>INDEX('Unemployment Rates'!$B$2:$B$96,MATCH(B2128,'Unemployment Rates'!$A$2:$A$96,0))</f>
        <v>3.9E-2</v>
      </c>
    </row>
    <row r="2129" spans="1:4" x14ac:dyDescent="0.3">
      <c r="A2129" t="s">
        <v>3039</v>
      </c>
      <c r="B2129" t="s">
        <v>42</v>
      </c>
      <c r="D2129" s="77">
        <f>INDEX('Unemployment Rates'!$B$2:$B$96,MATCH(B2129,'Unemployment Rates'!$A$2:$A$96,0))</f>
        <v>3.9E-2</v>
      </c>
    </row>
    <row r="2130" spans="1:4" x14ac:dyDescent="0.3">
      <c r="A2130" t="s">
        <v>3040</v>
      </c>
      <c r="B2130" t="s">
        <v>42</v>
      </c>
      <c r="D2130" s="77">
        <f>INDEX('Unemployment Rates'!$B$2:$B$96,MATCH(B2130,'Unemployment Rates'!$A$2:$A$96,0))</f>
        <v>3.9E-2</v>
      </c>
    </row>
    <row r="2131" spans="1:4" x14ac:dyDescent="0.3">
      <c r="A2131" t="s">
        <v>3041</v>
      </c>
      <c r="B2131" t="s">
        <v>42</v>
      </c>
      <c r="D2131" s="77">
        <f>INDEX('Unemployment Rates'!$B$2:$B$96,MATCH(B2131,'Unemployment Rates'!$A$2:$A$96,0))</f>
        <v>3.9E-2</v>
      </c>
    </row>
    <row r="2132" spans="1:4" x14ac:dyDescent="0.3">
      <c r="A2132" t="s">
        <v>3042</v>
      </c>
      <c r="B2132" t="s">
        <v>42</v>
      </c>
      <c r="D2132" s="77">
        <f>INDEX('Unemployment Rates'!$B$2:$B$96,MATCH(B2132,'Unemployment Rates'!$A$2:$A$96,0))</f>
        <v>3.9E-2</v>
      </c>
    </row>
    <row r="2133" spans="1:4" x14ac:dyDescent="0.3">
      <c r="A2133" t="s">
        <v>3043</v>
      </c>
      <c r="B2133" t="s">
        <v>42</v>
      </c>
      <c r="D2133" s="77">
        <f>INDEX('Unemployment Rates'!$B$2:$B$96,MATCH(B2133,'Unemployment Rates'!$A$2:$A$96,0))</f>
        <v>3.9E-2</v>
      </c>
    </row>
    <row r="2134" spans="1:4" x14ac:dyDescent="0.3">
      <c r="A2134" t="s">
        <v>3044</v>
      </c>
      <c r="B2134" t="s">
        <v>42</v>
      </c>
      <c r="D2134" s="77">
        <f>INDEX('Unemployment Rates'!$B$2:$B$96,MATCH(B2134,'Unemployment Rates'!$A$2:$A$96,0))</f>
        <v>3.9E-2</v>
      </c>
    </row>
    <row r="2135" spans="1:4" x14ac:dyDescent="0.3">
      <c r="A2135" t="s">
        <v>3045</v>
      </c>
      <c r="B2135" t="s">
        <v>42</v>
      </c>
      <c r="D2135" s="77">
        <f>INDEX('Unemployment Rates'!$B$2:$B$96,MATCH(B2135,'Unemployment Rates'!$A$2:$A$96,0))</f>
        <v>3.9E-2</v>
      </c>
    </row>
    <row r="2136" spans="1:4" x14ac:dyDescent="0.3">
      <c r="A2136" t="s">
        <v>3046</v>
      </c>
      <c r="B2136" t="s">
        <v>42</v>
      </c>
      <c r="D2136" s="77">
        <f>INDEX('Unemployment Rates'!$B$2:$B$96,MATCH(B2136,'Unemployment Rates'!$A$2:$A$96,0))</f>
        <v>3.9E-2</v>
      </c>
    </row>
    <row r="2137" spans="1:4" x14ac:dyDescent="0.3">
      <c r="A2137" t="s">
        <v>3047</v>
      </c>
      <c r="B2137" t="s">
        <v>42</v>
      </c>
      <c r="D2137" s="77">
        <f>INDEX('Unemployment Rates'!$B$2:$B$96,MATCH(B2137,'Unemployment Rates'!$A$2:$A$96,0))</f>
        <v>3.9E-2</v>
      </c>
    </row>
    <row r="2138" spans="1:4" x14ac:dyDescent="0.3">
      <c r="A2138" t="s">
        <v>3048</v>
      </c>
      <c r="B2138" t="s">
        <v>42</v>
      </c>
      <c r="D2138" s="77">
        <f>INDEX('Unemployment Rates'!$B$2:$B$96,MATCH(B2138,'Unemployment Rates'!$A$2:$A$96,0))</f>
        <v>3.9E-2</v>
      </c>
    </row>
    <row r="2139" spans="1:4" x14ac:dyDescent="0.3">
      <c r="A2139" t="s">
        <v>3049</v>
      </c>
      <c r="B2139" t="s">
        <v>43</v>
      </c>
      <c r="D2139" s="77">
        <f>INDEX('Unemployment Rates'!$B$2:$B$96,MATCH(B2139,'Unemployment Rates'!$A$2:$A$96,0))</f>
        <v>0.04</v>
      </c>
    </row>
    <row r="2140" spans="1:4" x14ac:dyDescent="0.3">
      <c r="A2140" t="s">
        <v>3050</v>
      </c>
      <c r="B2140" t="s">
        <v>43</v>
      </c>
      <c r="D2140" s="77">
        <f>INDEX('Unemployment Rates'!$B$2:$B$96,MATCH(B2140,'Unemployment Rates'!$A$2:$A$96,0))</f>
        <v>0.04</v>
      </c>
    </row>
    <row r="2141" spans="1:4" x14ac:dyDescent="0.3">
      <c r="A2141" t="s">
        <v>3051</v>
      </c>
      <c r="B2141" t="s">
        <v>43</v>
      </c>
      <c r="D2141" s="77">
        <f>INDEX('Unemployment Rates'!$B$2:$B$96,MATCH(B2141,'Unemployment Rates'!$A$2:$A$96,0))</f>
        <v>0.04</v>
      </c>
    </row>
    <row r="2142" spans="1:4" x14ac:dyDescent="0.3">
      <c r="A2142" t="s">
        <v>3052</v>
      </c>
      <c r="B2142" t="s">
        <v>43</v>
      </c>
      <c r="D2142" s="77">
        <f>INDEX('Unemployment Rates'!$B$2:$B$96,MATCH(B2142,'Unemployment Rates'!$A$2:$A$96,0))</f>
        <v>0.04</v>
      </c>
    </row>
    <row r="2143" spans="1:4" x14ac:dyDescent="0.3">
      <c r="A2143" t="s">
        <v>3053</v>
      </c>
      <c r="B2143" t="s">
        <v>43</v>
      </c>
      <c r="D2143" s="77">
        <f>INDEX('Unemployment Rates'!$B$2:$B$96,MATCH(B2143,'Unemployment Rates'!$A$2:$A$96,0))</f>
        <v>0.04</v>
      </c>
    </row>
    <row r="2144" spans="1:4" x14ac:dyDescent="0.3">
      <c r="A2144" t="s">
        <v>3054</v>
      </c>
      <c r="B2144" t="s">
        <v>43</v>
      </c>
      <c r="D2144" s="77">
        <f>INDEX('Unemployment Rates'!$B$2:$B$96,MATCH(B2144,'Unemployment Rates'!$A$2:$A$96,0))</f>
        <v>0.04</v>
      </c>
    </row>
    <row r="2145" spans="1:4" x14ac:dyDescent="0.3">
      <c r="A2145" t="s">
        <v>3055</v>
      </c>
      <c r="B2145" t="s">
        <v>43</v>
      </c>
      <c r="D2145" s="77">
        <f>INDEX('Unemployment Rates'!$B$2:$B$96,MATCH(B2145,'Unemployment Rates'!$A$2:$A$96,0))</f>
        <v>0.04</v>
      </c>
    </row>
    <row r="2146" spans="1:4" x14ac:dyDescent="0.3">
      <c r="A2146" t="s">
        <v>3056</v>
      </c>
      <c r="B2146" t="s">
        <v>43</v>
      </c>
      <c r="D2146" s="77">
        <f>INDEX('Unemployment Rates'!$B$2:$B$96,MATCH(B2146,'Unemployment Rates'!$A$2:$A$96,0))</f>
        <v>0.04</v>
      </c>
    </row>
    <row r="2147" spans="1:4" x14ac:dyDescent="0.3">
      <c r="A2147" t="s">
        <v>3057</v>
      </c>
      <c r="B2147" t="s">
        <v>43</v>
      </c>
      <c r="D2147" s="77">
        <f>INDEX('Unemployment Rates'!$B$2:$B$96,MATCH(B2147,'Unemployment Rates'!$A$2:$A$96,0))</f>
        <v>0.04</v>
      </c>
    </row>
    <row r="2148" spans="1:4" x14ac:dyDescent="0.3">
      <c r="A2148" t="s">
        <v>3058</v>
      </c>
      <c r="B2148" t="s">
        <v>43</v>
      </c>
      <c r="D2148" s="77">
        <f>INDEX('Unemployment Rates'!$B$2:$B$96,MATCH(B2148,'Unemployment Rates'!$A$2:$A$96,0))</f>
        <v>0.04</v>
      </c>
    </row>
    <row r="2149" spans="1:4" x14ac:dyDescent="0.3">
      <c r="A2149" t="s">
        <v>3059</v>
      </c>
      <c r="B2149" t="s">
        <v>43</v>
      </c>
      <c r="D2149" s="77">
        <f>INDEX('Unemployment Rates'!$B$2:$B$96,MATCH(B2149,'Unemployment Rates'!$A$2:$A$96,0))</f>
        <v>0.04</v>
      </c>
    </row>
    <row r="2150" spans="1:4" x14ac:dyDescent="0.3">
      <c r="A2150" t="s">
        <v>3060</v>
      </c>
      <c r="B2150" t="s">
        <v>43</v>
      </c>
      <c r="D2150" s="77">
        <f>INDEX('Unemployment Rates'!$B$2:$B$96,MATCH(B2150,'Unemployment Rates'!$A$2:$A$96,0))</f>
        <v>0.04</v>
      </c>
    </row>
    <row r="2151" spans="1:4" x14ac:dyDescent="0.3">
      <c r="A2151" t="s">
        <v>3061</v>
      </c>
      <c r="B2151" t="s">
        <v>43</v>
      </c>
      <c r="D2151" s="77">
        <f>INDEX('Unemployment Rates'!$B$2:$B$96,MATCH(B2151,'Unemployment Rates'!$A$2:$A$96,0))</f>
        <v>0.04</v>
      </c>
    </row>
    <row r="2152" spans="1:4" x14ac:dyDescent="0.3">
      <c r="A2152" t="s">
        <v>3062</v>
      </c>
      <c r="B2152" t="s">
        <v>43</v>
      </c>
      <c r="D2152" s="77">
        <f>INDEX('Unemployment Rates'!$B$2:$B$96,MATCH(B2152,'Unemployment Rates'!$A$2:$A$96,0))</f>
        <v>0.04</v>
      </c>
    </row>
    <row r="2153" spans="1:4" x14ac:dyDescent="0.3">
      <c r="A2153" t="s">
        <v>3063</v>
      </c>
      <c r="B2153" t="s">
        <v>43</v>
      </c>
      <c r="D2153" s="77">
        <f>INDEX('Unemployment Rates'!$B$2:$B$96,MATCH(B2153,'Unemployment Rates'!$A$2:$A$96,0))</f>
        <v>0.04</v>
      </c>
    </row>
    <row r="2154" spans="1:4" x14ac:dyDescent="0.3">
      <c r="A2154" t="s">
        <v>3064</v>
      </c>
      <c r="B2154" t="s">
        <v>43</v>
      </c>
      <c r="D2154" s="77">
        <f>INDEX('Unemployment Rates'!$B$2:$B$96,MATCH(B2154,'Unemployment Rates'!$A$2:$A$96,0))</f>
        <v>0.04</v>
      </c>
    </row>
    <row r="2155" spans="1:4" x14ac:dyDescent="0.3">
      <c r="A2155" t="s">
        <v>3065</v>
      </c>
      <c r="B2155" t="s">
        <v>43</v>
      </c>
      <c r="D2155" s="77">
        <f>INDEX('Unemployment Rates'!$B$2:$B$96,MATCH(B2155,'Unemployment Rates'!$A$2:$A$96,0))</f>
        <v>0.04</v>
      </c>
    </row>
    <row r="2156" spans="1:4" x14ac:dyDescent="0.3">
      <c r="A2156" t="s">
        <v>3066</v>
      </c>
      <c r="B2156" t="s">
        <v>43</v>
      </c>
      <c r="D2156" s="77">
        <f>INDEX('Unemployment Rates'!$B$2:$B$96,MATCH(B2156,'Unemployment Rates'!$A$2:$A$96,0))</f>
        <v>0.04</v>
      </c>
    </row>
    <row r="2157" spans="1:4" x14ac:dyDescent="0.3">
      <c r="A2157" t="s">
        <v>3067</v>
      </c>
      <c r="B2157" t="s">
        <v>43</v>
      </c>
      <c r="D2157" s="77">
        <f>INDEX('Unemployment Rates'!$B$2:$B$96,MATCH(B2157,'Unemployment Rates'!$A$2:$A$96,0))</f>
        <v>0.04</v>
      </c>
    </row>
    <row r="2158" spans="1:4" x14ac:dyDescent="0.3">
      <c r="A2158" t="s">
        <v>3068</v>
      </c>
      <c r="B2158" t="s">
        <v>43</v>
      </c>
      <c r="D2158" s="77">
        <f>INDEX('Unemployment Rates'!$B$2:$B$96,MATCH(B2158,'Unemployment Rates'!$A$2:$A$96,0))</f>
        <v>0.04</v>
      </c>
    </row>
    <row r="2159" spans="1:4" x14ac:dyDescent="0.3">
      <c r="A2159" t="s">
        <v>3069</v>
      </c>
      <c r="B2159" t="s">
        <v>43</v>
      </c>
      <c r="D2159" s="77">
        <f>INDEX('Unemployment Rates'!$B$2:$B$96,MATCH(B2159,'Unemployment Rates'!$A$2:$A$96,0))</f>
        <v>0.04</v>
      </c>
    </row>
    <row r="2160" spans="1:4" x14ac:dyDescent="0.3">
      <c r="A2160" t="s">
        <v>3070</v>
      </c>
      <c r="B2160" t="s">
        <v>43</v>
      </c>
      <c r="D2160" s="77">
        <f>INDEX('Unemployment Rates'!$B$2:$B$96,MATCH(B2160,'Unemployment Rates'!$A$2:$A$96,0))</f>
        <v>0.04</v>
      </c>
    </row>
    <row r="2161" spans="1:4" x14ac:dyDescent="0.3">
      <c r="A2161" t="s">
        <v>3071</v>
      </c>
      <c r="B2161" t="s">
        <v>43</v>
      </c>
      <c r="D2161" s="77">
        <f>INDEX('Unemployment Rates'!$B$2:$B$96,MATCH(B2161,'Unemployment Rates'!$A$2:$A$96,0))</f>
        <v>0.04</v>
      </c>
    </row>
    <row r="2162" spans="1:4" x14ac:dyDescent="0.3">
      <c r="A2162" t="s">
        <v>3072</v>
      </c>
      <c r="B2162" t="s">
        <v>43</v>
      </c>
      <c r="D2162" s="77">
        <f>INDEX('Unemployment Rates'!$B$2:$B$96,MATCH(B2162,'Unemployment Rates'!$A$2:$A$96,0))</f>
        <v>0.04</v>
      </c>
    </row>
    <row r="2163" spans="1:4" x14ac:dyDescent="0.3">
      <c r="A2163" t="s">
        <v>3073</v>
      </c>
      <c r="B2163" t="s">
        <v>43</v>
      </c>
      <c r="D2163" s="77">
        <f>INDEX('Unemployment Rates'!$B$2:$B$96,MATCH(B2163,'Unemployment Rates'!$A$2:$A$96,0))</f>
        <v>0.04</v>
      </c>
    </row>
    <row r="2164" spans="1:4" x14ac:dyDescent="0.3">
      <c r="A2164" t="s">
        <v>3074</v>
      </c>
      <c r="B2164" t="s">
        <v>43</v>
      </c>
      <c r="D2164" s="77">
        <f>INDEX('Unemployment Rates'!$B$2:$B$96,MATCH(B2164,'Unemployment Rates'!$A$2:$A$96,0))</f>
        <v>0.04</v>
      </c>
    </row>
    <row r="2165" spans="1:4" x14ac:dyDescent="0.3">
      <c r="A2165" t="s">
        <v>3075</v>
      </c>
      <c r="B2165" t="s">
        <v>43</v>
      </c>
      <c r="D2165" s="77">
        <f>INDEX('Unemployment Rates'!$B$2:$B$96,MATCH(B2165,'Unemployment Rates'!$A$2:$A$96,0))</f>
        <v>0.04</v>
      </c>
    </row>
    <row r="2166" spans="1:4" x14ac:dyDescent="0.3">
      <c r="A2166" t="s">
        <v>3076</v>
      </c>
      <c r="B2166" t="s">
        <v>43</v>
      </c>
      <c r="D2166" s="77">
        <f>INDEX('Unemployment Rates'!$B$2:$B$96,MATCH(B2166,'Unemployment Rates'!$A$2:$A$96,0))</f>
        <v>0.04</v>
      </c>
    </row>
    <row r="2167" spans="1:4" x14ac:dyDescent="0.3">
      <c r="A2167" t="s">
        <v>3077</v>
      </c>
      <c r="B2167" t="s">
        <v>43</v>
      </c>
      <c r="D2167" s="77">
        <f>INDEX('Unemployment Rates'!$B$2:$B$96,MATCH(B2167,'Unemployment Rates'!$A$2:$A$96,0))</f>
        <v>0.04</v>
      </c>
    </row>
    <row r="2168" spans="1:4" x14ac:dyDescent="0.3">
      <c r="A2168" t="s">
        <v>3078</v>
      </c>
      <c r="B2168" t="s">
        <v>43</v>
      </c>
      <c r="D2168" s="77">
        <f>INDEX('Unemployment Rates'!$B$2:$B$96,MATCH(B2168,'Unemployment Rates'!$A$2:$A$96,0))</f>
        <v>0.04</v>
      </c>
    </row>
    <row r="2169" spans="1:4" x14ac:dyDescent="0.3">
      <c r="A2169" t="s">
        <v>3079</v>
      </c>
      <c r="B2169" t="s">
        <v>43</v>
      </c>
      <c r="D2169" s="77">
        <f>INDEX('Unemployment Rates'!$B$2:$B$96,MATCH(B2169,'Unemployment Rates'!$A$2:$A$96,0))</f>
        <v>0.04</v>
      </c>
    </row>
    <row r="2170" spans="1:4" x14ac:dyDescent="0.3">
      <c r="A2170" t="s">
        <v>3080</v>
      </c>
      <c r="B2170" t="s">
        <v>43</v>
      </c>
      <c r="D2170" s="77">
        <f>INDEX('Unemployment Rates'!$B$2:$B$96,MATCH(B2170,'Unemployment Rates'!$A$2:$A$96,0))</f>
        <v>0.04</v>
      </c>
    </row>
    <row r="2171" spans="1:4" x14ac:dyDescent="0.3">
      <c r="A2171" t="s">
        <v>3081</v>
      </c>
      <c r="B2171" t="s">
        <v>43</v>
      </c>
      <c r="D2171" s="77">
        <f>INDEX('Unemployment Rates'!$B$2:$B$96,MATCH(B2171,'Unemployment Rates'!$A$2:$A$96,0))</f>
        <v>0.04</v>
      </c>
    </row>
    <row r="2172" spans="1:4" x14ac:dyDescent="0.3">
      <c r="A2172" t="s">
        <v>3082</v>
      </c>
      <c r="B2172" t="s">
        <v>43</v>
      </c>
      <c r="D2172" s="77">
        <f>INDEX('Unemployment Rates'!$B$2:$B$96,MATCH(B2172,'Unemployment Rates'!$A$2:$A$96,0))</f>
        <v>0.04</v>
      </c>
    </row>
    <row r="2173" spans="1:4" x14ac:dyDescent="0.3">
      <c r="A2173" t="s">
        <v>3083</v>
      </c>
      <c r="B2173" t="s">
        <v>43</v>
      </c>
      <c r="D2173" s="77">
        <f>INDEX('Unemployment Rates'!$B$2:$B$96,MATCH(B2173,'Unemployment Rates'!$A$2:$A$96,0))</f>
        <v>0.04</v>
      </c>
    </row>
    <row r="2174" spans="1:4" x14ac:dyDescent="0.3">
      <c r="A2174" t="s">
        <v>3084</v>
      </c>
      <c r="B2174" t="s">
        <v>43</v>
      </c>
      <c r="D2174" s="77">
        <f>INDEX('Unemployment Rates'!$B$2:$B$96,MATCH(B2174,'Unemployment Rates'!$A$2:$A$96,0))</f>
        <v>0.04</v>
      </c>
    </row>
    <row r="2175" spans="1:4" x14ac:dyDescent="0.3">
      <c r="A2175" t="s">
        <v>3085</v>
      </c>
      <c r="B2175" t="s">
        <v>43</v>
      </c>
      <c r="D2175" s="77">
        <f>INDEX('Unemployment Rates'!$B$2:$B$96,MATCH(B2175,'Unemployment Rates'!$A$2:$A$96,0))</f>
        <v>0.04</v>
      </c>
    </row>
    <row r="2176" spans="1:4" x14ac:dyDescent="0.3">
      <c r="A2176" t="s">
        <v>3086</v>
      </c>
      <c r="B2176" t="s">
        <v>43</v>
      </c>
      <c r="D2176" s="77">
        <f>INDEX('Unemployment Rates'!$B$2:$B$96,MATCH(B2176,'Unemployment Rates'!$A$2:$A$96,0))</f>
        <v>0.04</v>
      </c>
    </row>
    <row r="2177" spans="1:4" x14ac:dyDescent="0.3">
      <c r="A2177" t="s">
        <v>3087</v>
      </c>
      <c r="B2177" t="s">
        <v>44</v>
      </c>
      <c r="D2177" s="77">
        <f>INDEX('Unemployment Rates'!$B$2:$B$96,MATCH(B2177,'Unemployment Rates'!$A$2:$A$96,0))</f>
        <v>3.9E-2</v>
      </c>
    </row>
    <row r="2178" spans="1:4" x14ac:dyDescent="0.3">
      <c r="A2178" t="s">
        <v>3088</v>
      </c>
      <c r="B2178" t="s">
        <v>44</v>
      </c>
      <c r="D2178" s="77">
        <f>INDEX('Unemployment Rates'!$B$2:$B$96,MATCH(B2178,'Unemployment Rates'!$A$2:$A$96,0))</f>
        <v>3.9E-2</v>
      </c>
    </row>
    <row r="2179" spans="1:4" x14ac:dyDescent="0.3">
      <c r="A2179" t="s">
        <v>3089</v>
      </c>
      <c r="B2179" t="s">
        <v>44</v>
      </c>
      <c r="D2179" s="77">
        <f>INDEX('Unemployment Rates'!$B$2:$B$96,MATCH(B2179,'Unemployment Rates'!$A$2:$A$96,0))</f>
        <v>3.9E-2</v>
      </c>
    </row>
    <row r="2180" spans="1:4" x14ac:dyDescent="0.3">
      <c r="A2180" t="s">
        <v>3090</v>
      </c>
      <c r="B2180" t="s">
        <v>44</v>
      </c>
      <c r="D2180" s="77">
        <f>INDEX('Unemployment Rates'!$B$2:$B$96,MATCH(B2180,'Unemployment Rates'!$A$2:$A$96,0))</f>
        <v>3.9E-2</v>
      </c>
    </row>
    <row r="2181" spans="1:4" x14ac:dyDescent="0.3">
      <c r="A2181" t="s">
        <v>3091</v>
      </c>
      <c r="B2181" t="s">
        <v>44</v>
      </c>
      <c r="D2181" s="77">
        <f>INDEX('Unemployment Rates'!$B$2:$B$96,MATCH(B2181,'Unemployment Rates'!$A$2:$A$96,0))</f>
        <v>3.9E-2</v>
      </c>
    </row>
    <row r="2182" spans="1:4" x14ac:dyDescent="0.3">
      <c r="A2182" t="s">
        <v>3092</v>
      </c>
      <c r="B2182" t="s">
        <v>44</v>
      </c>
      <c r="D2182" s="77">
        <f>INDEX('Unemployment Rates'!$B$2:$B$96,MATCH(B2182,'Unemployment Rates'!$A$2:$A$96,0))</f>
        <v>3.9E-2</v>
      </c>
    </row>
    <row r="2183" spans="1:4" x14ac:dyDescent="0.3">
      <c r="A2183" t="s">
        <v>3093</v>
      </c>
      <c r="B2183" t="s">
        <v>44</v>
      </c>
      <c r="D2183" s="77">
        <f>INDEX('Unemployment Rates'!$B$2:$B$96,MATCH(B2183,'Unemployment Rates'!$A$2:$A$96,0))</f>
        <v>3.9E-2</v>
      </c>
    </row>
    <row r="2184" spans="1:4" x14ac:dyDescent="0.3">
      <c r="A2184" t="s">
        <v>3094</v>
      </c>
      <c r="B2184" t="s">
        <v>44</v>
      </c>
      <c r="D2184" s="77">
        <f>INDEX('Unemployment Rates'!$B$2:$B$96,MATCH(B2184,'Unemployment Rates'!$A$2:$A$96,0))</f>
        <v>3.9E-2</v>
      </c>
    </row>
    <row r="2185" spans="1:4" x14ac:dyDescent="0.3">
      <c r="A2185" t="s">
        <v>3095</v>
      </c>
      <c r="B2185" t="s">
        <v>44</v>
      </c>
      <c r="D2185" s="77">
        <f>INDEX('Unemployment Rates'!$B$2:$B$96,MATCH(B2185,'Unemployment Rates'!$A$2:$A$96,0))</f>
        <v>3.9E-2</v>
      </c>
    </row>
    <row r="2186" spans="1:4" x14ac:dyDescent="0.3">
      <c r="A2186" t="s">
        <v>3096</v>
      </c>
      <c r="B2186" t="s">
        <v>44</v>
      </c>
      <c r="D2186" s="77">
        <f>INDEX('Unemployment Rates'!$B$2:$B$96,MATCH(B2186,'Unemployment Rates'!$A$2:$A$96,0))</f>
        <v>3.9E-2</v>
      </c>
    </row>
    <row r="2187" spans="1:4" x14ac:dyDescent="0.3">
      <c r="A2187" t="s">
        <v>3097</v>
      </c>
      <c r="B2187" t="s">
        <v>44</v>
      </c>
      <c r="D2187" s="77">
        <f>INDEX('Unemployment Rates'!$B$2:$B$96,MATCH(B2187,'Unemployment Rates'!$A$2:$A$96,0))</f>
        <v>3.9E-2</v>
      </c>
    </row>
    <row r="2188" spans="1:4" x14ac:dyDescent="0.3">
      <c r="A2188" t="s">
        <v>3098</v>
      </c>
      <c r="B2188" t="s">
        <v>44</v>
      </c>
      <c r="D2188" s="77">
        <f>INDEX('Unemployment Rates'!$B$2:$B$96,MATCH(B2188,'Unemployment Rates'!$A$2:$A$96,0))</f>
        <v>3.9E-2</v>
      </c>
    </row>
    <row r="2189" spans="1:4" x14ac:dyDescent="0.3">
      <c r="A2189" t="s">
        <v>3099</v>
      </c>
      <c r="B2189" t="s">
        <v>44</v>
      </c>
      <c r="D2189" s="77">
        <f>INDEX('Unemployment Rates'!$B$2:$B$96,MATCH(B2189,'Unemployment Rates'!$A$2:$A$96,0))</f>
        <v>3.9E-2</v>
      </c>
    </row>
    <row r="2190" spans="1:4" x14ac:dyDescent="0.3">
      <c r="A2190" t="s">
        <v>3100</v>
      </c>
      <c r="B2190" t="s">
        <v>44</v>
      </c>
      <c r="D2190" s="77">
        <f>INDEX('Unemployment Rates'!$B$2:$B$96,MATCH(B2190,'Unemployment Rates'!$A$2:$A$96,0))</f>
        <v>3.9E-2</v>
      </c>
    </row>
    <row r="2191" spans="1:4" x14ac:dyDescent="0.3">
      <c r="A2191" t="s">
        <v>3101</v>
      </c>
      <c r="B2191" t="s">
        <v>44</v>
      </c>
      <c r="D2191" s="77">
        <f>INDEX('Unemployment Rates'!$B$2:$B$96,MATCH(B2191,'Unemployment Rates'!$A$2:$A$96,0))</f>
        <v>3.9E-2</v>
      </c>
    </row>
    <row r="2192" spans="1:4" x14ac:dyDescent="0.3">
      <c r="A2192" t="s">
        <v>3102</v>
      </c>
      <c r="B2192" t="s">
        <v>45</v>
      </c>
      <c r="D2192" s="77">
        <f>INDEX('Unemployment Rates'!$B$2:$B$96,MATCH(B2192,'Unemployment Rates'!$A$2:$A$96,0))</f>
        <v>3.6999999999999998E-2</v>
      </c>
    </row>
    <row r="2193" spans="1:4" x14ac:dyDescent="0.3">
      <c r="A2193" t="s">
        <v>3103</v>
      </c>
      <c r="B2193" t="s">
        <v>45</v>
      </c>
      <c r="D2193" s="77">
        <f>INDEX('Unemployment Rates'!$B$2:$B$96,MATCH(B2193,'Unemployment Rates'!$A$2:$A$96,0))</f>
        <v>3.6999999999999998E-2</v>
      </c>
    </row>
    <row r="2194" spans="1:4" x14ac:dyDescent="0.3">
      <c r="A2194" t="s">
        <v>3104</v>
      </c>
      <c r="B2194" t="s">
        <v>45</v>
      </c>
      <c r="D2194" s="77">
        <f>INDEX('Unemployment Rates'!$B$2:$B$96,MATCH(B2194,'Unemployment Rates'!$A$2:$A$96,0))</f>
        <v>3.6999999999999998E-2</v>
      </c>
    </row>
    <row r="2195" spans="1:4" x14ac:dyDescent="0.3">
      <c r="A2195" t="s">
        <v>3105</v>
      </c>
      <c r="B2195" t="s">
        <v>45</v>
      </c>
      <c r="D2195" s="77">
        <f>INDEX('Unemployment Rates'!$B$2:$B$96,MATCH(B2195,'Unemployment Rates'!$A$2:$A$96,0))</f>
        <v>3.6999999999999998E-2</v>
      </c>
    </row>
    <row r="2196" spans="1:4" x14ac:dyDescent="0.3">
      <c r="A2196" t="s">
        <v>3106</v>
      </c>
      <c r="B2196" t="s">
        <v>45</v>
      </c>
      <c r="D2196" s="77">
        <f>INDEX('Unemployment Rates'!$B$2:$B$96,MATCH(B2196,'Unemployment Rates'!$A$2:$A$96,0))</f>
        <v>3.6999999999999998E-2</v>
      </c>
    </row>
    <row r="2197" spans="1:4" x14ac:dyDescent="0.3">
      <c r="A2197" t="s">
        <v>3107</v>
      </c>
      <c r="B2197" t="s">
        <v>45</v>
      </c>
      <c r="D2197" s="77">
        <f>INDEX('Unemployment Rates'!$B$2:$B$96,MATCH(B2197,'Unemployment Rates'!$A$2:$A$96,0))</f>
        <v>3.6999999999999998E-2</v>
      </c>
    </row>
    <row r="2198" spans="1:4" x14ac:dyDescent="0.3">
      <c r="A2198" t="s">
        <v>3108</v>
      </c>
      <c r="B2198" t="s">
        <v>45</v>
      </c>
      <c r="D2198" s="77">
        <f>INDEX('Unemployment Rates'!$B$2:$B$96,MATCH(B2198,'Unemployment Rates'!$A$2:$A$96,0))</f>
        <v>3.6999999999999998E-2</v>
      </c>
    </row>
    <row r="2199" spans="1:4" x14ac:dyDescent="0.3">
      <c r="A2199" t="s">
        <v>3109</v>
      </c>
      <c r="B2199" t="s">
        <v>45</v>
      </c>
      <c r="D2199" s="77">
        <f>INDEX('Unemployment Rates'!$B$2:$B$96,MATCH(B2199,'Unemployment Rates'!$A$2:$A$96,0))</f>
        <v>3.6999999999999998E-2</v>
      </c>
    </row>
    <row r="2200" spans="1:4" x14ac:dyDescent="0.3">
      <c r="A2200" t="s">
        <v>3110</v>
      </c>
      <c r="B2200" t="s">
        <v>45</v>
      </c>
      <c r="D2200" s="77">
        <f>INDEX('Unemployment Rates'!$B$2:$B$96,MATCH(B2200,'Unemployment Rates'!$A$2:$A$96,0))</f>
        <v>3.6999999999999998E-2</v>
      </c>
    </row>
    <row r="2201" spans="1:4" x14ac:dyDescent="0.3">
      <c r="A2201" t="s">
        <v>3111</v>
      </c>
      <c r="B2201" t="s">
        <v>45</v>
      </c>
      <c r="D2201" s="77">
        <f>INDEX('Unemployment Rates'!$B$2:$B$96,MATCH(B2201,'Unemployment Rates'!$A$2:$A$96,0))</f>
        <v>3.6999999999999998E-2</v>
      </c>
    </row>
    <row r="2202" spans="1:4" x14ac:dyDescent="0.3">
      <c r="A2202" t="s">
        <v>3112</v>
      </c>
      <c r="B2202" t="s">
        <v>45</v>
      </c>
      <c r="D2202" s="77">
        <f>INDEX('Unemployment Rates'!$B$2:$B$96,MATCH(B2202,'Unemployment Rates'!$A$2:$A$96,0))</f>
        <v>3.6999999999999998E-2</v>
      </c>
    </row>
    <row r="2203" spans="1:4" x14ac:dyDescent="0.3">
      <c r="A2203" t="s">
        <v>3113</v>
      </c>
      <c r="B2203" t="s">
        <v>45</v>
      </c>
      <c r="D2203" s="77">
        <f>INDEX('Unemployment Rates'!$B$2:$B$96,MATCH(B2203,'Unemployment Rates'!$A$2:$A$96,0))</f>
        <v>3.6999999999999998E-2</v>
      </c>
    </row>
    <row r="2204" spans="1:4" x14ac:dyDescent="0.3">
      <c r="A2204" t="s">
        <v>3114</v>
      </c>
      <c r="B2204" t="s">
        <v>45</v>
      </c>
      <c r="D2204" s="77">
        <f>INDEX('Unemployment Rates'!$B$2:$B$96,MATCH(B2204,'Unemployment Rates'!$A$2:$A$96,0))</f>
        <v>3.6999999999999998E-2</v>
      </c>
    </row>
    <row r="2205" spans="1:4" x14ac:dyDescent="0.3">
      <c r="A2205" t="s">
        <v>3115</v>
      </c>
      <c r="B2205" t="s">
        <v>45</v>
      </c>
      <c r="D2205" s="77">
        <f>INDEX('Unemployment Rates'!$B$2:$B$96,MATCH(B2205,'Unemployment Rates'!$A$2:$A$96,0))</f>
        <v>3.6999999999999998E-2</v>
      </c>
    </row>
    <row r="2206" spans="1:4" x14ac:dyDescent="0.3">
      <c r="A2206" t="s">
        <v>3116</v>
      </c>
      <c r="B2206" t="s">
        <v>45</v>
      </c>
      <c r="D2206" s="77">
        <f>INDEX('Unemployment Rates'!$B$2:$B$96,MATCH(B2206,'Unemployment Rates'!$A$2:$A$96,0))</f>
        <v>3.6999999999999998E-2</v>
      </c>
    </row>
    <row r="2207" spans="1:4" x14ac:dyDescent="0.3">
      <c r="A2207" t="s">
        <v>3117</v>
      </c>
      <c r="B2207" t="s">
        <v>45</v>
      </c>
      <c r="D2207" s="77">
        <f>INDEX('Unemployment Rates'!$B$2:$B$96,MATCH(B2207,'Unemployment Rates'!$A$2:$A$96,0))</f>
        <v>3.6999999999999998E-2</v>
      </c>
    </row>
    <row r="2208" spans="1:4" x14ac:dyDescent="0.3">
      <c r="A2208" t="s">
        <v>3118</v>
      </c>
      <c r="B2208" t="s">
        <v>45</v>
      </c>
      <c r="D2208" s="77">
        <f>INDEX('Unemployment Rates'!$B$2:$B$96,MATCH(B2208,'Unemployment Rates'!$A$2:$A$96,0))</f>
        <v>3.6999999999999998E-2</v>
      </c>
    </row>
    <row r="2209" spans="1:4" x14ac:dyDescent="0.3">
      <c r="A2209" t="s">
        <v>3119</v>
      </c>
      <c r="B2209" t="s">
        <v>45</v>
      </c>
      <c r="D2209" s="77">
        <f>INDEX('Unemployment Rates'!$B$2:$B$96,MATCH(B2209,'Unemployment Rates'!$A$2:$A$96,0))</f>
        <v>3.6999999999999998E-2</v>
      </c>
    </row>
    <row r="2210" spans="1:4" x14ac:dyDescent="0.3">
      <c r="A2210" t="s">
        <v>3120</v>
      </c>
      <c r="B2210" t="s">
        <v>45</v>
      </c>
      <c r="D2210" s="77">
        <f>INDEX('Unemployment Rates'!$B$2:$B$96,MATCH(B2210,'Unemployment Rates'!$A$2:$A$96,0))</f>
        <v>3.6999999999999998E-2</v>
      </c>
    </row>
    <row r="2211" spans="1:4" x14ac:dyDescent="0.3">
      <c r="A2211" t="s">
        <v>3121</v>
      </c>
      <c r="B2211" t="s">
        <v>45</v>
      </c>
      <c r="D2211" s="77">
        <f>INDEX('Unemployment Rates'!$B$2:$B$96,MATCH(B2211,'Unemployment Rates'!$A$2:$A$96,0))</f>
        <v>3.6999999999999998E-2</v>
      </c>
    </row>
    <row r="2212" spans="1:4" x14ac:dyDescent="0.3">
      <c r="A2212" t="s">
        <v>3122</v>
      </c>
      <c r="B2212" t="s">
        <v>45</v>
      </c>
      <c r="D2212" s="77">
        <f>INDEX('Unemployment Rates'!$B$2:$B$96,MATCH(B2212,'Unemployment Rates'!$A$2:$A$96,0))</f>
        <v>3.6999999999999998E-2</v>
      </c>
    </row>
    <row r="2213" spans="1:4" x14ac:dyDescent="0.3">
      <c r="A2213" t="s">
        <v>3123</v>
      </c>
      <c r="B2213" t="s">
        <v>46</v>
      </c>
      <c r="D2213" s="77">
        <f>INDEX('Unemployment Rates'!$B$2:$B$96,MATCH(B2213,'Unemployment Rates'!$A$2:$A$96,0))</f>
        <v>3.9E-2</v>
      </c>
    </row>
    <row r="2214" spans="1:4" x14ac:dyDescent="0.3">
      <c r="A2214" t="s">
        <v>3124</v>
      </c>
      <c r="B2214" t="s">
        <v>46</v>
      </c>
      <c r="D2214" s="77">
        <f>INDEX('Unemployment Rates'!$B$2:$B$96,MATCH(B2214,'Unemployment Rates'!$A$2:$A$96,0))</f>
        <v>3.9E-2</v>
      </c>
    </row>
    <row r="2215" spans="1:4" x14ac:dyDescent="0.3">
      <c r="A2215" t="s">
        <v>3125</v>
      </c>
      <c r="B2215" t="s">
        <v>46</v>
      </c>
      <c r="D2215" s="77">
        <f>INDEX('Unemployment Rates'!$B$2:$B$96,MATCH(B2215,'Unemployment Rates'!$A$2:$A$96,0))</f>
        <v>3.9E-2</v>
      </c>
    </row>
    <row r="2216" spans="1:4" x14ac:dyDescent="0.3">
      <c r="A2216" t="s">
        <v>3126</v>
      </c>
      <c r="B2216" t="s">
        <v>46</v>
      </c>
      <c r="D2216" s="77">
        <f>INDEX('Unemployment Rates'!$B$2:$B$96,MATCH(B2216,'Unemployment Rates'!$A$2:$A$96,0))</f>
        <v>3.9E-2</v>
      </c>
    </row>
    <row r="2217" spans="1:4" x14ac:dyDescent="0.3">
      <c r="A2217" t="s">
        <v>3127</v>
      </c>
      <c r="B2217" t="s">
        <v>46</v>
      </c>
      <c r="D2217" s="77">
        <f>INDEX('Unemployment Rates'!$B$2:$B$96,MATCH(B2217,'Unemployment Rates'!$A$2:$A$96,0))</f>
        <v>3.9E-2</v>
      </c>
    </row>
    <row r="2218" spans="1:4" x14ac:dyDescent="0.3">
      <c r="A2218" t="s">
        <v>3128</v>
      </c>
      <c r="B2218" t="s">
        <v>46</v>
      </c>
      <c r="D2218" s="77">
        <f>INDEX('Unemployment Rates'!$B$2:$B$96,MATCH(B2218,'Unemployment Rates'!$A$2:$A$96,0))</f>
        <v>3.9E-2</v>
      </c>
    </row>
    <row r="2219" spans="1:4" x14ac:dyDescent="0.3">
      <c r="A2219" t="s">
        <v>3129</v>
      </c>
      <c r="B2219" t="s">
        <v>46</v>
      </c>
      <c r="D2219" s="77">
        <f>INDEX('Unemployment Rates'!$B$2:$B$96,MATCH(B2219,'Unemployment Rates'!$A$2:$A$96,0))</f>
        <v>3.9E-2</v>
      </c>
    </row>
    <row r="2220" spans="1:4" x14ac:dyDescent="0.3">
      <c r="A2220" t="s">
        <v>3130</v>
      </c>
      <c r="B2220" t="s">
        <v>46</v>
      </c>
      <c r="D2220" s="77">
        <f>INDEX('Unemployment Rates'!$B$2:$B$96,MATCH(B2220,'Unemployment Rates'!$A$2:$A$96,0))</f>
        <v>3.9E-2</v>
      </c>
    </row>
    <row r="2221" spans="1:4" x14ac:dyDescent="0.3">
      <c r="A2221" t="s">
        <v>3131</v>
      </c>
      <c r="B2221" t="s">
        <v>46</v>
      </c>
      <c r="D2221" s="77">
        <f>INDEX('Unemployment Rates'!$B$2:$B$96,MATCH(B2221,'Unemployment Rates'!$A$2:$A$96,0))</f>
        <v>3.9E-2</v>
      </c>
    </row>
    <row r="2222" spans="1:4" x14ac:dyDescent="0.3">
      <c r="A2222" t="s">
        <v>3132</v>
      </c>
      <c r="B2222" t="s">
        <v>46</v>
      </c>
      <c r="D2222" s="77">
        <f>INDEX('Unemployment Rates'!$B$2:$B$96,MATCH(B2222,'Unemployment Rates'!$A$2:$A$96,0))</f>
        <v>3.9E-2</v>
      </c>
    </row>
    <row r="2223" spans="1:4" x14ac:dyDescent="0.3">
      <c r="A2223" t="s">
        <v>3133</v>
      </c>
      <c r="B2223" t="s">
        <v>46</v>
      </c>
      <c r="D2223" s="77">
        <f>INDEX('Unemployment Rates'!$B$2:$B$96,MATCH(B2223,'Unemployment Rates'!$A$2:$A$96,0))</f>
        <v>3.9E-2</v>
      </c>
    </row>
    <row r="2224" spans="1:4" x14ac:dyDescent="0.3">
      <c r="A2224" t="s">
        <v>3134</v>
      </c>
      <c r="B2224" t="s">
        <v>46</v>
      </c>
      <c r="D2224" s="77">
        <f>INDEX('Unemployment Rates'!$B$2:$B$96,MATCH(B2224,'Unemployment Rates'!$A$2:$A$96,0))</f>
        <v>3.9E-2</v>
      </c>
    </row>
    <row r="2225" spans="1:4" x14ac:dyDescent="0.3">
      <c r="A2225" t="s">
        <v>3135</v>
      </c>
      <c r="B2225" t="s">
        <v>46</v>
      </c>
      <c r="D2225" s="77">
        <f>INDEX('Unemployment Rates'!$B$2:$B$96,MATCH(B2225,'Unemployment Rates'!$A$2:$A$96,0))</f>
        <v>3.9E-2</v>
      </c>
    </row>
    <row r="2226" spans="1:4" x14ac:dyDescent="0.3">
      <c r="A2226" t="s">
        <v>3136</v>
      </c>
      <c r="B2226" t="s">
        <v>46</v>
      </c>
      <c r="D2226" s="77">
        <f>INDEX('Unemployment Rates'!$B$2:$B$96,MATCH(B2226,'Unemployment Rates'!$A$2:$A$96,0))</f>
        <v>3.9E-2</v>
      </c>
    </row>
    <row r="2227" spans="1:4" x14ac:dyDescent="0.3">
      <c r="A2227" t="s">
        <v>3137</v>
      </c>
      <c r="B2227" t="s">
        <v>46</v>
      </c>
      <c r="D2227" s="77">
        <f>INDEX('Unemployment Rates'!$B$2:$B$96,MATCH(B2227,'Unemployment Rates'!$A$2:$A$96,0))</f>
        <v>3.9E-2</v>
      </c>
    </row>
    <row r="2228" spans="1:4" x14ac:dyDescent="0.3">
      <c r="A2228" t="s">
        <v>3138</v>
      </c>
      <c r="B2228" t="s">
        <v>46</v>
      </c>
      <c r="D2228" s="77">
        <f>INDEX('Unemployment Rates'!$B$2:$B$96,MATCH(B2228,'Unemployment Rates'!$A$2:$A$96,0))</f>
        <v>3.9E-2</v>
      </c>
    </row>
    <row r="2229" spans="1:4" x14ac:dyDescent="0.3">
      <c r="A2229" t="s">
        <v>3139</v>
      </c>
      <c r="B2229" t="s">
        <v>46</v>
      </c>
      <c r="D2229" s="77">
        <f>INDEX('Unemployment Rates'!$B$2:$B$96,MATCH(B2229,'Unemployment Rates'!$A$2:$A$96,0))</f>
        <v>3.9E-2</v>
      </c>
    </row>
    <row r="2230" spans="1:4" x14ac:dyDescent="0.3">
      <c r="A2230" t="s">
        <v>3140</v>
      </c>
      <c r="B2230" t="s">
        <v>46</v>
      </c>
      <c r="D2230" s="77">
        <f>INDEX('Unemployment Rates'!$B$2:$B$96,MATCH(B2230,'Unemployment Rates'!$A$2:$A$96,0))</f>
        <v>3.9E-2</v>
      </c>
    </row>
    <row r="2231" spans="1:4" x14ac:dyDescent="0.3">
      <c r="A2231" t="s">
        <v>3141</v>
      </c>
      <c r="B2231" t="s">
        <v>46</v>
      </c>
      <c r="D2231" s="77">
        <f>INDEX('Unemployment Rates'!$B$2:$B$96,MATCH(B2231,'Unemployment Rates'!$A$2:$A$96,0))</f>
        <v>3.9E-2</v>
      </c>
    </row>
    <row r="2232" spans="1:4" x14ac:dyDescent="0.3">
      <c r="A2232" t="s">
        <v>3142</v>
      </c>
      <c r="B2232" t="s">
        <v>46</v>
      </c>
      <c r="D2232" s="77">
        <f>INDEX('Unemployment Rates'!$B$2:$B$96,MATCH(B2232,'Unemployment Rates'!$A$2:$A$96,0))</f>
        <v>3.9E-2</v>
      </c>
    </row>
    <row r="2233" spans="1:4" x14ac:dyDescent="0.3">
      <c r="A2233" t="s">
        <v>3143</v>
      </c>
      <c r="B2233" t="s">
        <v>46</v>
      </c>
      <c r="D2233" s="77">
        <f>INDEX('Unemployment Rates'!$B$2:$B$96,MATCH(B2233,'Unemployment Rates'!$A$2:$A$96,0))</f>
        <v>3.9E-2</v>
      </c>
    </row>
    <row r="2234" spans="1:4" x14ac:dyDescent="0.3">
      <c r="A2234" t="s">
        <v>3144</v>
      </c>
      <c r="B2234" t="s">
        <v>46</v>
      </c>
      <c r="D2234" s="77">
        <f>INDEX('Unemployment Rates'!$B$2:$B$96,MATCH(B2234,'Unemployment Rates'!$A$2:$A$96,0))</f>
        <v>3.9E-2</v>
      </c>
    </row>
    <row r="2235" spans="1:4" x14ac:dyDescent="0.3">
      <c r="A2235" t="s">
        <v>3145</v>
      </c>
      <c r="B2235" t="s">
        <v>46</v>
      </c>
      <c r="D2235" s="77">
        <f>INDEX('Unemployment Rates'!$B$2:$B$96,MATCH(B2235,'Unemployment Rates'!$A$2:$A$96,0))</f>
        <v>3.9E-2</v>
      </c>
    </row>
    <row r="2236" spans="1:4" x14ac:dyDescent="0.3">
      <c r="A2236" t="s">
        <v>3146</v>
      </c>
      <c r="B2236" t="s">
        <v>46</v>
      </c>
      <c r="D2236" s="77">
        <f>INDEX('Unemployment Rates'!$B$2:$B$96,MATCH(B2236,'Unemployment Rates'!$A$2:$A$96,0))</f>
        <v>3.9E-2</v>
      </c>
    </row>
    <row r="2237" spans="1:4" x14ac:dyDescent="0.3">
      <c r="A2237" t="s">
        <v>3147</v>
      </c>
      <c r="B2237" t="s">
        <v>46</v>
      </c>
      <c r="D2237" s="77">
        <f>INDEX('Unemployment Rates'!$B$2:$B$96,MATCH(B2237,'Unemployment Rates'!$A$2:$A$96,0))</f>
        <v>3.9E-2</v>
      </c>
    </row>
    <row r="2238" spans="1:4" x14ac:dyDescent="0.3">
      <c r="A2238" t="s">
        <v>3148</v>
      </c>
      <c r="B2238" t="s">
        <v>46</v>
      </c>
      <c r="D2238" s="77">
        <f>INDEX('Unemployment Rates'!$B$2:$B$96,MATCH(B2238,'Unemployment Rates'!$A$2:$A$96,0))</f>
        <v>3.9E-2</v>
      </c>
    </row>
    <row r="2239" spans="1:4" x14ac:dyDescent="0.3">
      <c r="A2239" t="s">
        <v>3149</v>
      </c>
      <c r="B2239" t="s">
        <v>46</v>
      </c>
      <c r="D2239" s="77">
        <f>INDEX('Unemployment Rates'!$B$2:$B$96,MATCH(B2239,'Unemployment Rates'!$A$2:$A$96,0))</f>
        <v>3.9E-2</v>
      </c>
    </row>
    <row r="2240" spans="1:4" x14ac:dyDescent="0.3">
      <c r="A2240" t="s">
        <v>3150</v>
      </c>
      <c r="B2240" t="s">
        <v>46</v>
      </c>
      <c r="D2240" s="77">
        <f>INDEX('Unemployment Rates'!$B$2:$B$96,MATCH(B2240,'Unemployment Rates'!$A$2:$A$96,0))</f>
        <v>3.9E-2</v>
      </c>
    </row>
    <row r="2241" spans="1:4" x14ac:dyDescent="0.3">
      <c r="A2241" t="s">
        <v>3151</v>
      </c>
      <c r="B2241" t="s">
        <v>46</v>
      </c>
      <c r="D2241" s="77">
        <f>INDEX('Unemployment Rates'!$B$2:$B$96,MATCH(B2241,'Unemployment Rates'!$A$2:$A$96,0))</f>
        <v>3.9E-2</v>
      </c>
    </row>
    <row r="2242" spans="1:4" x14ac:dyDescent="0.3">
      <c r="A2242" t="s">
        <v>3152</v>
      </c>
      <c r="B2242" t="s">
        <v>46</v>
      </c>
      <c r="D2242" s="77">
        <f>INDEX('Unemployment Rates'!$B$2:$B$96,MATCH(B2242,'Unemployment Rates'!$A$2:$A$96,0))</f>
        <v>3.9E-2</v>
      </c>
    </row>
    <row r="2243" spans="1:4" x14ac:dyDescent="0.3">
      <c r="A2243" t="s">
        <v>3153</v>
      </c>
      <c r="B2243" t="s">
        <v>47</v>
      </c>
      <c r="D2243" s="77">
        <f>INDEX('Unemployment Rates'!$B$2:$B$96,MATCH(B2243,'Unemployment Rates'!$A$2:$A$96,0))</f>
        <v>2.9000000000000001E-2</v>
      </c>
    </row>
    <row r="2244" spans="1:4" x14ac:dyDescent="0.3">
      <c r="A2244" t="s">
        <v>3154</v>
      </c>
      <c r="B2244" t="s">
        <v>47</v>
      </c>
      <c r="D2244" s="77">
        <f>INDEX('Unemployment Rates'!$B$2:$B$96,MATCH(B2244,'Unemployment Rates'!$A$2:$A$96,0))</f>
        <v>2.9000000000000001E-2</v>
      </c>
    </row>
    <row r="2245" spans="1:4" x14ac:dyDescent="0.3">
      <c r="A2245" t="s">
        <v>3155</v>
      </c>
      <c r="B2245" t="s">
        <v>47</v>
      </c>
      <c r="D2245" s="77">
        <f>INDEX('Unemployment Rates'!$B$2:$B$96,MATCH(B2245,'Unemployment Rates'!$A$2:$A$96,0))</f>
        <v>2.9000000000000001E-2</v>
      </c>
    </row>
    <row r="2246" spans="1:4" x14ac:dyDescent="0.3">
      <c r="A2246" t="s">
        <v>3156</v>
      </c>
      <c r="B2246" t="s">
        <v>47</v>
      </c>
      <c r="D2246" s="77">
        <f>INDEX('Unemployment Rates'!$B$2:$B$96,MATCH(B2246,'Unemployment Rates'!$A$2:$A$96,0))</f>
        <v>2.9000000000000001E-2</v>
      </c>
    </row>
    <row r="2247" spans="1:4" x14ac:dyDescent="0.3">
      <c r="A2247" t="s">
        <v>3157</v>
      </c>
      <c r="B2247" t="s">
        <v>47</v>
      </c>
      <c r="D2247" s="77">
        <f>INDEX('Unemployment Rates'!$B$2:$B$96,MATCH(B2247,'Unemployment Rates'!$A$2:$A$96,0))</f>
        <v>2.9000000000000001E-2</v>
      </c>
    </row>
    <row r="2248" spans="1:4" x14ac:dyDescent="0.3">
      <c r="A2248" t="s">
        <v>3158</v>
      </c>
      <c r="B2248" t="s">
        <v>47</v>
      </c>
      <c r="D2248" s="77">
        <f>INDEX('Unemployment Rates'!$B$2:$B$96,MATCH(B2248,'Unemployment Rates'!$A$2:$A$96,0))</f>
        <v>2.9000000000000001E-2</v>
      </c>
    </row>
    <row r="2249" spans="1:4" x14ac:dyDescent="0.3">
      <c r="A2249" t="s">
        <v>3159</v>
      </c>
      <c r="B2249" t="s">
        <v>47</v>
      </c>
      <c r="D2249" s="77">
        <f>INDEX('Unemployment Rates'!$B$2:$B$96,MATCH(B2249,'Unemployment Rates'!$A$2:$A$96,0))</f>
        <v>2.9000000000000001E-2</v>
      </c>
    </row>
    <row r="2250" spans="1:4" x14ac:dyDescent="0.3">
      <c r="A2250" t="s">
        <v>3160</v>
      </c>
      <c r="B2250" t="s">
        <v>47</v>
      </c>
      <c r="D2250" s="77">
        <f>INDEX('Unemployment Rates'!$B$2:$B$96,MATCH(B2250,'Unemployment Rates'!$A$2:$A$96,0))</f>
        <v>2.9000000000000001E-2</v>
      </c>
    </row>
    <row r="2251" spans="1:4" x14ac:dyDescent="0.3">
      <c r="A2251" t="s">
        <v>3161</v>
      </c>
      <c r="B2251" t="s">
        <v>47</v>
      </c>
      <c r="D2251" s="77">
        <f>INDEX('Unemployment Rates'!$B$2:$B$96,MATCH(B2251,'Unemployment Rates'!$A$2:$A$96,0))</f>
        <v>2.9000000000000001E-2</v>
      </c>
    </row>
    <row r="2252" spans="1:4" x14ac:dyDescent="0.3">
      <c r="A2252" t="s">
        <v>3162</v>
      </c>
      <c r="B2252" t="s">
        <v>47</v>
      </c>
      <c r="D2252" s="77">
        <f>INDEX('Unemployment Rates'!$B$2:$B$96,MATCH(B2252,'Unemployment Rates'!$A$2:$A$96,0))</f>
        <v>2.9000000000000001E-2</v>
      </c>
    </row>
    <row r="2253" spans="1:4" x14ac:dyDescent="0.3">
      <c r="A2253" t="s">
        <v>3163</v>
      </c>
      <c r="B2253" t="s">
        <v>47</v>
      </c>
      <c r="D2253" s="77">
        <f>INDEX('Unemployment Rates'!$B$2:$B$96,MATCH(B2253,'Unemployment Rates'!$A$2:$A$96,0))</f>
        <v>2.9000000000000001E-2</v>
      </c>
    </row>
    <row r="2254" spans="1:4" x14ac:dyDescent="0.3">
      <c r="A2254" t="s">
        <v>3164</v>
      </c>
      <c r="B2254" t="s">
        <v>47</v>
      </c>
      <c r="D2254" s="77">
        <f>INDEX('Unemployment Rates'!$B$2:$B$96,MATCH(B2254,'Unemployment Rates'!$A$2:$A$96,0))</f>
        <v>2.9000000000000001E-2</v>
      </c>
    </row>
    <row r="2255" spans="1:4" x14ac:dyDescent="0.3">
      <c r="A2255" t="s">
        <v>3165</v>
      </c>
      <c r="B2255" t="s">
        <v>47</v>
      </c>
      <c r="D2255" s="77">
        <f>INDEX('Unemployment Rates'!$B$2:$B$96,MATCH(B2255,'Unemployment Rates'!$A$2:$A$96,0))</f>
        <v>2.9000000000000001E-2</v>
      </c>
    </row>
    <row r="2256" spans="1:4" x14ac:dyDescent="0.3">
      <c r="A2256" t="s">
        <v>3166</v>
      </c>
      <c r="B2256" t="s">
        <v>47</v>
      </c>
      <c r="D2256" s="77">
        <f>INDEX('Unemployment Rates'!$B$2:$B$96,MATCH(B2256,'Unemployment Rates'!$A$2:$A$96,0))</f>
        <v>2.9000000000000001E-2</v>
      </c>
    </row>
    <row r="2257" spans="1:4" x14ac:dyDescent="0.3">
      <c r="A2257" t="s">
        <v>3167</v>
      </c>
      <c r="B2257" t="s">
        <v>47</v>
      </c>
      <c r="D2257" s="77">
        <f>INDEX('Unemployment Rates'!$B$2:$B$96,MATCH(B2257,'Unemployment Rates'!$A$2:$A$96,0))</f>
        <v>2.9000000000000001E-2</v>
      </c>
    </row>
    <row r="2258" spans="1:4" x14ac:dyDescent="0.3">
      <c r="A2258" t="s">
        <v>3168</v>
      </c>
      <c r="B2258" t="s">
        <v>47</v>
      </c>
      <c r="D2258" s="77">
        <f>INDEX('Unemployment Rates'!$B$2:$B$96,MATCH(B2258,'Unemployment Rates'!$A$2:$A$96,0))</f>
        <v>2.9000000000000001E-2</v>
      </c>
    </row>
    <row r="2259" spans="1:4" x14ac:dyDescent="0.3">
      <c r="A2259" t="s">
        <v>3169</v>
      </c>
      <c r="B2259" t="s">
        <v>48</v>
      </c>
      <c r="D2259" s="77">
        <f>INDEX('Unemployment Rates'!$B$2:$B$96,MATCH(B2259,'Unemployment Rates'!$A$2:$A$96,0))</f>
        <v>4.4999999999999998E-2</v>
      </c>
    </row>
    <row r="2260" spans="1:4" x14ac:dyDescent="0.3">
      <c r="A2260" t="s">
        <v>3170</v>
      </c>
      <c r="B2260" t="s">
        <v>48</v>
      </c>
      <c r="D2260" s="77">
        <f>INDEX('Unemployment Rates'!$B$2:$B$96,MATCH(B2260,'Unemployment Rates'!$A$2:$A$96,0))</f>
        <v>4.4999999999999998E-2</v>
      </c>
    </row>
    <row r="2261" spans="1:4" x14ac:dyDescent="0.3">
      <c r="A2261" t="s">
        <v>3171</v>
      </c>
      <c r="B2261" t="s">
        <v>48</v>
      </c>
      <c r="D2261" s="77">
        <f>INDEX('Unemployment Rates'!$B$2:$B$96,MATCH(B2261,'Unemployment Rates'!$A$2:$A$96,0))</f>
        <v>4.4999999999999998E-2</v>
      </c>
    </row>
    <row r="2262" spans="1:4" x14ac:dyDescent="0.3">
      <c r="A2262" t="s">
        <v>3172</v>
      </c>
      <c r="B2262" t="s">
        <v>48</v>
      </c>
      <c r="D2262" s="77">
        <f>INDEX('Unemployment Rates'!$B$2:$B$96,MATCH(B2262,'Unemployment Rates'!$A$2:$A$96,0))</f>
        <v>4.4999999999999998E-2</v>
      </c>
    </row>
    <row r="2263" spans="1:4" x14ac:dyDescent="0.3">
      <c r="A2263" t="s">
        <v>3173</v>
      </c>
      <c r="B2263" t="s">
        <v>48</v>
      </c>
      <c r="D2263" s="77">
        <f>INDEX('Unemployment Rates'!$B$2:$B$96,MATCH(B2263,'Unemployment Rates'!$A$2:$A$96,0))</f>
        <v>4.4999999999999998E-2</v>
      </c>
    </row>
    <row r="2264" spans="1:4" x14ac:dyDescent="0.3">
      <c r="A2264" t="s">
        <v>3174</v>
      </c>
      <c r="B2264" t="s">
        <v>48</v>
      </c>
      <c r="D2264" s="77">
        <f>INDEX('Unemployment Rates'!$B$2:$B$96,MATCH(B2264,'Unemployment Rates'!$A$2:$A$96,0))</f>
        <v>4.4999999999999998E-2</v>
      </c>
    </row>
    <row r="2265" spans="1:4" x14ac:dyDescent="0.3">
      <c r="A2265" t="s">
        <v>3175</v>
      </c>
      <c r="B2265" t="s">
        <v>48</v>
      </c>
      <c r="D2265" s="77">
        <f>INDEX('Unemployment Rates'!$B$2:$B$96,MATCH(B2265,'Unemployment Rates'!$A$2:$A$96,0))</f>
        <v>4.4999999999999998E-2</v>
      </c>
    </row>
    <row r="2266" spans="1:4" x14ac:dyDescent="0.3">
      <c r="A2266" t="s">
        <v>3176</v>
      </c>
      <c r="B2266" t="s">
        <v>49</v>
      </c>
      <c r="D2266" s="77">
        <f>INDEX('Unemployment Rates'!$B$2:$B$96,MATCH(B2266,'Unemployment Rates'!$A$2:$A$96,0))</f>
        <v>3.5000000000000003E-2</v>
      </c>
    </row>
    <row r="2267" spans="1:4" x14ac:dyDescent="0.3">
      <c r="A2267" t="s">
        <v>3177</v>
      </c>
      <c r="B2267" t="s">
        <v>49</v>
      </c>
      <c r="D2267" s="77">
        <f>INDEX('Unemployment Rates'!$B$2:$B$96,MATCH(B2267,'Unemployment Rates'!$A$2:$A$96,0))</f>
        <v>3.5000000000000003E-2</v>
      </c>
    </row>
    <row r="2268" spans="1:4" x14ac:dyDescent="0.3">
      <c r="A2268" t="s">
        <v>3178</v>
      </c>
      <c r="B2268" t="s">
        <v>49</v>
      </c>
      <c r="D2268" s="77">
        <f>INDEX('Unemployment Rates'!$B$2:$B$96,MATCH(B2268,'Unemployment Rates'!$A$2:$A$96,0))</f>
        <v>3.5000000000000003E-2</v>
      </c>
    </row>
    <row r="2269" spans="1:4" x14ac:dyDescent="0.3">
      <c r="A2269" t="s">
        <v>3179</v>
      </c>
      <c r="B2269" t="s">
        <v>49</v>
      </c>
      <c r="D2269" s="77">
        <f>INDEX('Unemployment Rates'!$B$2:$B$96,MATCH(B2269,'Unemployment Rates'!$A$2:$A$96,0))</f>
        <v>3.5000000000000003E-2</v>
      </c>
    </row>
    <row r="2270" spans="1:4" x14ac:dyDescent="0.3">
      <c r="A2270" t="s">
        <v>3180</v>
      </c>
      <c r="B2270" t="s">
        <v>49</v>
      </c>
      <c r="D2270" s="77">
        <f>INDEX('Unemployment Rates'!$B$2:$B$96,MATCH(B2270,'Unemployment Rates'!$A$2:$A$96,0))</f>
        <v>3.5000000000000003E-2</v>
      </c>
    </row>
    <row r="2271" spans="1:4" x14ac:dyDescent="0.3">
      <c r="A2271" t="s">
        <v>3181</v>
      </c>
      <c r="B2271" t="s">
        <v>49</v>
      </c>
      <c r="D2271" s="77">
        <f>INDEX('Unemployment Rates'!$B$2:$B$96,MATCH(B2271,'Unemployment Rates'!$A$2:$A$96,0))</f>
        <v>3.5000000000000003E-2</v>
      </c>
    </row>
    <row r="2272" spans="1:4" x14ac:dyDescent="0.3">
      <c r="A2272" t="s">
        <v>3182</v>
      </c>
      <c r="B2272" t="s">
        <v>49</v>
      </c>
      <c r="D2272" s="77">
        <f>INDEX('Unemployment Rates'!$B$2:$B$96,MATCH(B2272,'Unemployment Rates'!$A$2:$A$96,0))</f>
        <v>3.5000000000000003E-2</v>
      </c>
    </row>
    <row r="2273" spans="1:4" x14ac:dyDescent="0.3">
      <c r="A2273" t="s">
        <v>3183</v>
      </c>
      <c r="B2273" t="s">
        <v>49</v>
      </c>
      <c r="D2273" s="77">
        <f>INDEX('Unemployment Rates'!$B$2:$B$96,MATCH(B2273,'Unemployment Rates'!$A$2:$A$96,0))</f>
        <v>3.5000000000000003E-2</v>
      </c>
    </row>
    <row r="2274" spans="1:4" x14ac:dyDescent="0.3">
      <c r="A2274" t="s">
        <v>3184</v>
      </c>
      <c r="B2274" t="s">
        <v>49</v>
      </c>
      <c r="D2274" s="77">
        <f>INDEX('Unemployment Rates'!$B$2:$B$96,MATCH(B2274,'Unemployment Rates'!$A$2:$A$96,0))</f>
        <v>3.5000000000000003E-2</v>
      </c>
    </row>
    <row r="2275" spans="1:4" x14ac:dyDescent="0.3">
      <c r="A2275" t="s">
        <v>3185</v>
      </c>
      <c r="B2275" t="s">
        <v>49</v>
      </c>
      <c r="D2275" s="77">
        <f>INDEX('Unemployment Rates'!$B$2:$B$96,MATCH(B2275,'Unemployment Rates'!$A$2:$A$96,0))</f>
        <v>3.5000000000000003E-2</v>
      </c>
    </row>
    <row r="2276" spans="1:4" x14ac:dyDescent="0.3">
      <c r="A2276" t="s">
        <v>3186</v>
      </c>
      <c r="B2276" t="s">
        <v>49</v>
      </c>
      <c r="D2276" s="77">
        <f>INDEX('Unemployment Rates'!$B$2:$B$96,MATCH(B2276,'Unemployment Rates'!$A$2:$A$96,0))</f>
        <v>3.5000000000000003E-2</v>
      </c>
    </row>
    <row r="2277" spans="1:4" x14ac:dyDescent="0.3">
      <c r="A2277" t="s">
        <v>3187</v>
      </c>
      <c r="B2277" t="s">
        <v>49</v>
      </c>
      <c r="D2277" s="77">
        <f>INDEX('Unemployment Rates'!$B$2:$B$96,MATCH(B2277,'Unemployment Rates'!$A$2:$A$96,0))</f>
        <v>3.5000000000000003E-2</v>
      </c>
    </row>
    <row r="2278" spans="1:4" x14ac:dyDescent="0.3">
      <c r="A2278" t="s">
        <v>3188</v>
      </c>
      <c r="B2278" t="s">
        <v>49</v>
      </c>
      <c r="D2278" s="77">
        <f>INDEX('Unemployment Rates'!$B$2:$B$96,MATCH(B2278,'Unemployment Rates'!$A$2:$A$96,0))</f>
        <v>3.5000000000000003E-2</v>
      </c>
    </row>
    <row r="2279" spans="1:4" x14ac:dyDescent="0.3">
      <c r="A2279" t="s">
        <v>3189</v>
      </c>
      <c r="B2279" t="s">
        <v>49</v>
      </c>
      <c r="D2279" s="77">
        <f>INDEX('Unemployment Rates'!$B$2:$B$96,MATCH(B2279,'Unemployment Rates'!$A$2:$A$96,0))</f>
        <v>3.5000000000000003E-2</v>
      </c>
    </row>
    <row r="2280" spans="1:4" x14ac:dyDescent="0.3">
      <c r="A2280" t="s">
        <v>3190</v>
      </c>
      <c r="B2280" t="s">
        <v>49</v>
      </c>
      <c r="D2280" s="77">
        <f>INDEX('Unemployment Rates'!$B$2:$B$96,MATCH(B2280,'Unemployment Rates'!$A$2:$A$96,0))</f>
        <v>3.5000000000000003E-2</v>
      </c>
    </row>
    <row r="2281" spans="1:4" x14ac:dyDescent="0.3">
      <c r="A2281" t="s">
        <v>3191</v>
      </c>
      <c r="B2281" t="s">
        <v>50</v>
      </c>
      <c r="D2281" s="77">
        <f>INDEX('Unemployment Rates'!$B$2:$B$96,MATCH(B2281,'Unemployment Rates'!$A$2:$A$96,0))</f>
        <v>0.04</v>
      </c>
    </row>
    <row r="2282" spans="1:4" x14ac:dyDescent="0.3">
      <c r="A2282" t="s">
        <v>3192</v>
      </c>
      <c r="B2282" t="s">
        <v>50</v>
      </c>
      <c r="D2282" s="77">
        <f>INDEX('Unemployment Rates'!$B$2:$B$96,MATCH(B2282,'Unemployment Rates'!$A$2:$A$96,0))</f>
        <v>0.04</v>
      </c>
    </row>
    <row r="2283" spans="1:4" x14ac:dyDescent="0.3">
      <c r="A2283" t="s">
        <v>3193</v>
      </c>
      <c r="B2283" t="s">
        <v>50</v>
      </c>
      <c r="D2283" s="77">
        <f>INDEX('Unemployment Rates'!$B$2:$B$96,MATCH(B2283,'Unemployment Rates'!$A$2:$A$96,0))</f>
        <v>0.04</v>
      </c>
    </row>
    <row r="2284" spans="1:4" x14ac:dyDescent="0.3">
      <c r="A2284" t="s">
        <v>3194</v>
      </c>
      <c r="B2284" t="s">
        <v>50</v>
      </c>
      <c r="D2284" s="77">
        <f>INDEX('Unemployment Rates'!$B$2:$B$96,MATCH(B2284,'Unemployment Rates'!$A$2:$A$96,0))</f>
        <v>0.04</v>
      </c>
    </row>
    <row r="2285" spans="1:4" x14ac:dyDescent="0.3">
      <c r="A2285" t="s">
        <v>3195</v>
      </c>
      <c r="B2285" t="s">
        <v>50</v>
      </c>
      <c r="D2285" s="77">
        <f>INDEX('Unemployment Rates'!$B$2:$B$96,MATCH(B2285,'Unemployment Rates'!$A$2:$A$96,0))</f>
        <v>0.04</v>
      </c>
    </row>
    <row r="2286" spans="1:4" x14ac:dyDescent="0.3">
      <c r="A2286" t="s">
        <v>3196</v>
      </c>
      <c r="B2286" t="s">
        <v>50</v>
      </c>
      <c r="D2286" s="77">
        <f>INDEX('Unemployment Rates'!$B$2:$B$96,MATCH(B2286,'Unemployment Rates'!$A$2:$A$96,0))</f>
        <v>0.04</v>
      </c>
    </row>
    <row r="2287" spans="1:4" x14ac:dyDescent="0.3">
      <c r="A2287" t="s">
        <v>3197</v>
      </c>
      <c r="B2287" t="s">
        <v>50</v>
      </c>
      <c r="D2287" s="77">
        <f>INDEX('Unemployment Rates'!$B$2:$B$96,MATCH(B2287,'Unemployment Rates'!$A$2:$A$96,0))</f>
        <v>0.04</v>
      </c>
    </row>
    <row r="2288" spans="1:4" x14ac:dyDescent="0.3">
      <c r="A2288" t="s">
        <v>3198</v>
      </c>
      <c r="B2288" t="s">
        <v>50</v>
      </c>
      <c r="D2288" s="77">
        <f>INDEX('Unemployment Rates'!$B$2:$B$96,MATCH(B2288,'Unemployment Rates'!$A$2:$A$96,0))</f>
        <v>0.04</v>
      </c>
    </row>
    <row r="2289" spans="1:4" x14ac:dyDescent="0.3">
      <c r="A2289" t="s">
        <v>3199</v>
      </c>
      <c r="B2289" t="s">
        <v>50</v>
      </c>
      <c r="D2289" s="77">
        <f>INDEX('Unemployment Rates'!$B$2:$B$96,MATCH(B2289,'Unemployment Rates'!$A$2:$A$96,0))</f>
        <v>0.04</v>
      </c>
    </row>
    <row r="2290" spans="1:4" x14ac:dyDescent="0.3">
      <c r="A2290" t="s">
        <v>3200</v>
      </c>
      <c r="B2290" t="s">
        <v>50</v>
      </c>
      <c r="D2290" s="77">
        <f>INDEX('Unemployment Rates'!$B$2:$B$96,MATCH(B2290,'Unemployment Rates'!$A$2:$A$96,0))</f>
        <v>0.04</v>
      </c>
    </row>
    <row r="2291" spans="1:4" x14ac:dyDescent="0.3">
      <c r="A2291" t="s">
        <v>3201</v>
      </c>
      <c r="B2291" t="s">
        <v>51</v>
      </c>
      <c r="D2291" s="77">
        <f>INDEX('Unemployment Rates'!$B$2:$B$96,MATCH(B2291,'Unemployment Rates'!$A$2:$A$96,0))</f>
        <v>3.5999999999999997E-2</v>
      </c>
    </row>
    <row r="2292" spans="1:4" x14ac:dyDescent="0.3">
      <c r="A2292" t="s">
        <v>3202</v>
      </c>
      <c r="B2292" t="s">
        <v>51</v>
      </c>
      <c r="D2292" s="77">
        <f>INDEX('Unemployment Rates'!$B$2:$B$96,MATCH(B2292,'Unemployment Rates'!$A$2:$A$96,0))</f>
        <v>3.5999999999999997E-2</v>
      </c>
    </row>
    <row r="2293" spans="1:4" x14ac:dyDescent="0.3">
      <c r="A2293" t="s">
        <v>3203</v>
      </c>
      <c r="B2293" t="s">
        <v>51</v>
      </c>
      <c r="D2293" s="77">
        <f>INDEX('Unemployment Rates'!$B$2:$B$96,MATCH(B2293,'Unemployment Rates'!$A$2:$A$96,0))</f>
        <v>3.5999999999999997E-2</v>
      </c>
    </row>
    <row r="2294" spans="1:4" x14ac:dyDescent="0.3">
      <c r="A2294" t="s">
        <v>3204</v>
      </c>
      <c r="B2294" t="s">
        <v>51</v>
      </c>
      <c r="D2294" s="77">
        <f>INDEX('Unemployment Rates'!$B$2:$B$96,MATCH(B2294,'Unemployment Rates'!$A$2:$A$96,0))</f>
        <v>3.5999999999999997E-2</v>
      </c>
    </row>
    <row r="2295" spans="1:4" x14ac:dyDescent="0.3">
      <c r="A2295" t="s">
        <v>3205</v>
      </c>
      <c r="B2295" t="s">
        <v>51</v>
      </c>
      <c r="D2295" s="77">
        <f>INDEX('Unemployment Rates'!$B$2:$B$96,MATCH(B2295,'Unemployment Rates'!$A$2:$A$96,0))</f>
        <v>3.5999999999999997E-2</v>
      </c>
    </row>
    <row r="2296" spans="1:4" x14ac:dyDescent="0.3">
      <c r="A2296" t="s">
        <v>3206</v>
      </c>
      <c r="B2296" t="s">
        <v>51</v>
      </c>
      <c r="D2296" s="77">
        <f>INDEX('Unemployment Rates'!$B$2:$B$96,MATCH(B2296,'Unemployment Rates'!$A$2:$A$96,0))</f>
        <v>3.5999999999999997E-2</v>
      </c>
    </row>
    <row r="2297" spans="1:4" x14ac:dyDescent="0.3">
      <c r="A2297" t="s">
        <v>3207</v>
      </c>
      <c r="B2297" t="s">
        <v>51</v>
      </c>
      <c r="D2297" s="77">
        <f>INDEX('Unemployment Rates'!$B$2:$B$96,MATCH(B2297,'Unemployment Rates'!$A$2:$A$96,0))</f>
        <v>3.5999999999999997E-2</v>
      </c>
    </row>
    <row r="2298" spans="1:4" x14ac:dyDescent="0.3">
      <c r="A2298" t="s">
        <v>3208</v>
      </c>
      <c r="B2298" t="s">
        <v>51</v>
      </c>
      <c r="D2298" s="77">
        <f>INDEX('Unemployment Rates'!$B$2:$B$96,MATCH(B2298,'Unemployment Rates'!$A$2:$A$96,0))</f>
        <v>3.5999999999999997E-2</v>
      </c>
    </row>
    <row r="2299" spans="1:4" x14ac:dyDescent="0.3">
      <c r="A2299" t="s">
        <v>3209</v>
      </c>
      <c r="B2299" t="s">
        <v>51</v>
      </c>
      <c r="D2299" s="77">
        <f>INDEX('Unemployment Rates'!$B$2:$B$96,MATCH(B2299,'Unemployment Rates'!$A$2:$A$96,0))</f>
        <v>3.5999999999999997E-2</v>
      </c>
    </row>
    <row r="2300" spans="1:4" x14ac:dyDescent="0.3">
      <c r="A2300" t="s">
        <v>3210</v>
      </c>
      <c r="B2300" t="s">
        <v>51</v>
      </c>
      <c r="D2300" s="77">
        <f>INDEX('Unemployment Rates'!$B$2:$B$96,MATCH(B2300,'Unemployment Rates'!$A$2:$A$96,0))</f>
        <v>3.5999999999999997E-2</v>
      </c>
    </row>
    <row r="2301" spans="1:4" x14ac:dyDescent="0.3">
      <c r="A2301" t="s">
        <v>3211</v>
      </c>
      <c r="B2301" t="s">
        <v>51</v>
      </c>
      <c r="D2301" s="77">
        <f>INDEX('Unemployment Rates'!$B$2:$B$96,MATCH(B2301,'Unemployment Rates'!$A$2:$A$96,0))</f>
        <v>3.5999999999999997E-2</v>
      </c>
    </row>
    <row r="2302" spans="1:4" x14ac:dyDescent="0.3">
      <c r="A2302" t="s">
        <v>3212</v>
      </c>
      <c r="B2302" t="s">
        <v>51</v>
      </c>
      <c r="D2302" s="77">
        <f>INDEX('Unemployment Rates'!$B$2:$B$96,MATCH(B2302,'Unemployment Rates'!$A$2:$A$96,0))</f>
        <v>3.5999999999999997E-2</v>
      </c>
    </row>
    <row r="2303" spans="1:4" x14ac:dyDescent="0.3">
      <c r="A2303" t="s">
        <v>3213</v>
      </c>
      <c r="B2303" t="s">
        <v>51</v>
      </c>
      <c r="D2303" s="77">
        <f>INDEX('Unemployment Rates'!$B$2:$B$96,MATCH(B2303,'Unemployment Rates'!$A$2:$A$96,0))</f>
        <v>3.5999999999999997E-2</v>
      </c>
    </row>
    <row r="2304" spans="1:4" x14ac:dyDescent="0.3">
      <c r="A2304" t="s">
        <v>3214</v>
      </c>
      <c r="B2304" t="s">
        <v>51</v>
      </c>
      <c r="D2304" s="77">
        <f>INDEX('Unemployment Rates'!$B$2:$B$96,MATCH(B2304,'Unemployment Rates'!$A$2:$A$96,0))</f>
        <v>3.5999999999999997E-2</v>
      </c>
    </row>
    <row r="2305" spans="1:4" x14ac:dyDescent="0.3">
      <c r="A2305" t="s">
        <v>3215</v>
      </c>
      <c r="B2305" t="s">
        <v>51</v>
      </c>
      <c r="D2305" s="77">
        <f>INDEX('Unemployment Rates'!$B$2:$B$96,MATCH(B2305,'Unemployment Rates'!$A$2:$A$96,0))</f>
        <v>3.5999999999999997E-2</v>
      </c>
    </row>
    <row r="2306" spans="1:4" x14ac:dyDescent="0.3">
      <c r="A2306" t="s">
        <v>3216</v>
      </c>
      <c r="B2306" t="s">
        <v>51</v>
      </c>
      <c r="D2306" s="77">
        <f>INDEX('Unemployment Rates'!$B$2:$B$96,MATCH(B2306,'Unemployment Rates'!$A$2:$A$96,0))</f>
        <v>3.5999999999999997E-2</v>
      </c>
    </row>
    <row r="2307" spans="1:4" x14ac:dyDescent="0.3">
      <c r="A2307" t="s">
        <v>3217</v>
      </c>
      <c r="B2307" t="s">
        <v>51</v>
      </c>
      <c r="D2307" s="77">
        <f>INDEX('Unemployment Rates'!$B$2:$B$96,MATCH(B2307,'Unemployment Rates'!$A$2:$A$96,0))</f>
        <v>3.5999999999999997E-2</v>
      </c>
    </row>
    <row r="2308" spans="1:4" x14ac:dyDescent="0.3">
      <c r="A2308" t="s">
        <v>3218</v>
      </c>
      <c r="B2308" t="s">
        <v>51</v>
      </c>
      <c r="D2308" s="77">
        <f>INDEX('Unemployment Rates'!$B$2:$B$96,MATCH(B2308,'Unemployment Rates'!$A$2:$A$96,0))</f>
        <v>3.5999999999999997E-2</v>
      </c>
    </row>
    <row r="2309" spans="1:4" x14ac:dyDescent="0.3">
      <c r="A2309" t="s">
        <v>3219</v>
      </c>
      <c r="B2309" t="s">
        <v>51</v>
      </c>
      <c r="D2309" s="77">
        <f>INDEX('Unemployment Rates'!$B$2:$B$96,MATCH(B2309,'Unemployment Rates'!$A$2:$A$96,0))</f>
        <v>3.5999999999999997E-2</v>
      </c>
    </row>
    <row r="2310" spans="1:4" x14ac:dyDescent="0.3">
      <c r="A2310" t="s">
        <v>3220</v>
      </c>
      <c r="B2310" t="s">
        <v>51</v>
      </c>
      <c r="D2310" s="77">
        <f>INDEX('Unemployment Rates'!$B$2:$B$96,MATCH(B2310,'Unemployment Rates'!$A$2:$A$96,0))</f>
        <v>3.5999999999999997E-2</v>
      </c>
    </row>
    <row r="2311" spans="1:4" x14ac:dyDescent="0.3">
      <c r="A2311" t="s">
        <v>3221</v>
      </c>
      <c r="B2311" t="s">
        <v>51</v>
      </c>
      <c r="D2311" s="77">
        <f>INDEX('Unemployment Rates'!$B$2:$B$96,MATCH(B2311,'Unemployment Rates'!$A$2:$A$96,0))</f>
        <v>3.5999999999999997E-2</v>
      </c>
    </row>
    <row r="2312" spans="1:4" x14ac:dyDescent="0.3">
      <c r="A2312" t="s">
        <v>3222</v>
      </c>
      <c r="B2312" t="s">
        <v>51</v>
      </c>
      <c r="D2312" s="77">
        <f>INDEX('Unemployment Rates'!$B$2:$B$96,MATCH(B2312,'Unemployment Rates'!$A$2:$A$96,0))</f>
        <v>3.5999999999999997E-2</v>
      </c>
    </row>
    <row r="2313" spans="1:4" x14ac:dyDescent="0.3">
      <c r="A2313" t="s">
        <v>3223</v>
      </c>
      <c r="B2313" t="s">
        <v>51</v>
      </c>
      <c r="D2313" s="77">
        <f>INDEX('Unemployment Rates'!$B$2:$B$96,MATCH(B2313,'Unemployment Rates'!$A$2:$A$96,0))</f>
        <v>3.5999999999999997E-2</v>
      </c>
    </row>
    <row r="2314" spans="1:4" x14ac:dyDescent="0.3">
      <c r="A2314" t="s">
        <v>3224</v>
      </c>
      <c r="B2314" t="s">
        <v>51</v>
      </c>
      <c r="D2314" s="77">
        <f>INDEX('Unemployment Rates'!$B$2:$B$96,MATCH(B2314,'Unemployment Rates'!$A$2:$A$96,0))</f>
        <v>3.5999999999999997E-2</v>
      </c>
    </row>
    <row r="2315" spans="1:4" x14ac:dyDescent="0.3">
      <c r="A2315" t="s">
        <v>3225</v>
      </c>
      <c r="B2315" t="s">
        <v>51</v>
      </c>
      <c r="D2315" s="77">
        <f>INDEX('Unemployment Rates'!$B$2:$B$96,MATCH(B2315,'Unemployment Rates'!$A$2:$A$96,0))</f>
        <v>3.5999999999999997E-2</v>
      </c>
    </row>
    <row r="2316" spans="1:4" x14ac:dyDescent="0.3">
      <c r="A2316" t="s">
        <v>3226</v>
      </c>
      <c r="B2316" t="s">
        <v>51</v>
      </c>
      <c r="D2316" s="77">
        <f>INDEX('Unemployment Rates'!$B$2:$B$96,MATCH(B2316,'Unemployment Rates'!$A$2:$A$96,0))</f>
        <v>3.5999999999999997E-2</v>
      </c>
    </row>
    <row r="2317" spans="1:4" x14ac:dyDescent="0.3">
      <c r="A2317" t="s">
        <v>3227</v>
      </c>
      <c r="B2317" t="s">
        <v>51</v>
      </c>
      <c r="D2317" s="77">
        <f>INDEX('Unemployment Rates'!$B$2:$B$96,MATCH(B2317,'Unemployment Rates'!$A$2:$A$96,0))</f>
        <v>3.5999999999999997E-2</v>
      </c>
    </row>
    <row r="2318" spans="1:4" x14ac:dyDescent="0.3">
      <c r="A2318" t="s">
        <v>3228</v>
      </c>
      <c r="B2318" t="s">
        <v>51</v>
      </c>
      <c r="D2318" s="77">
        <f>INDEX('Unemployment Rates'!$B$2:$B$96,MATCH(B2318,'Unemployment Rates'!$A$2:$A$96,0))</f>
        <v>3.5999999999999997E-2</v>
      </c>
    </row>
    <row r="2319" spans="1:4" x14ac:dyDescent="0.3">
      <c r="A2319" t="s">
        <v>3229</v>
      </c>
      <c r="B2319" t="s">
        <v>51</v>
      </c>
      <c r="D2319" s="77">
        <f>INDEX('Unemployment Rates'!$B$2:$B$96,MATCH(B2319,'Unemployment Rates'!$A$2:$A$96,0))</f>
        <v>3.5999999999999997E-2</v>
      </c>
    </row>
    <row r="2320" spans="1:4" x14ac:dyDescent="0.3">
      <c r="A2320" t="s">
        <v>3230</v>
      </c>
      <c r="B2320" t="s">
        <v>51</v>
      </c>
      <c r="D2320" s="77">
        <f>INDEX('Unemployment Rates'!$B$2:$B$96,MATCH(B2320,'Unemployment Rates'!$A$2:$A$96,0))</f>
        <v>3.5999999999999997E-2</v>
      </c>
    </row>
    <row r="2321" spans="1:4" x14ac:dyDescent="0.3">
      <c r="A2321" t="s">
        <v>3231</v>
      </c>
      <c r="B2321" t="s">
        <v>51</v>
      </c>
      <c r="D2321" s="77">
        <f>INDEX('Unemployment Rates'!$B$2:$B$96,MATCH(B2321,'Unemployment Rates'!$A$2:$A$96,0))</f>
        <v>3.5999999999999997E-2</v>
      </c>
    </row>
    <row r="2322" spans="1:4" x14ac:dyDescent="0.3">
      <c r="A2322" t="s">
        <v>3232</v>
      </c>
      <c r="B2322" t="s">
        <v>51</v>
      </c>
      <c r="D2322" s="77">
        <f>INDEX('Unemployment Rates'!$B$2:$B$96,MATCH(B2322,'Unemployment Rates'!$A$2:$A$96,0))</f>
        <v>3.5999999999999997E-2</v>
      </c>
    </row>
    <row r="2323" spans="1:4" x14ac:dyDescent="0.3">
      <c r="A2323" t="s">
        <v>3233</v>
      </c>
      <c r="B2323" t="s">
        <v>52</v>
      </c>
      <c r="D2323" s="77">
        <f>INDEX('Unemployment Rates'!$B$2:$B$96,MATCH(B2323,'Unemployment Rates'!$A$2:$A$96,0))</f>
        <v>3.6999999999999998E-2</v>
      </c>
    </row>
    <row r="2324" spans="1:4" x14ac:dyDescent="0.3">
      <c r="A2324" t="s">
        <v>3234</v>
      </c>
      <c r="B2324" t="s">
        <v>52</v>
      </c>
      <c r="D2324" s="77">
        <f>INDEX('Unemployment Rates'!$B$2:$B$96,MATCH(B2324,'Unemployment Rates'!$A$2:$A$96,0))</f>
        <v>3.6999999999999998E-2</v>
      </c>
    </row>
    <row r="2325" spans="1:4" x14ac:dyDescent="0.3">
      <c r="A2325" t="s">
        <v>3235</v>
      </c>
      <c r="B2325" t="s">
        <v>52</v>
      </c>
      <c r="D2325" s="77">
        <f>INDEX('Unemployment Rates'!$B$2:$B$96,MATCH(B2325,'Unemployment Rates'!$A$2:$A$96,0))</f>
        <v>3.6999999999999998E-2</v>
      </c>
    </row>
    <row r="2326" spans="1:4" x14ac:dyDescent="0.3">
      <c r="A2326" t="s">
        <v>3236</v>
      </c>
      <c r="B2326" t="s">
        <v>52</v>
      </c>
      <c r="D2326" s="77">
        <f>INDEX('Unemployment Rates'!$B$2:$B$96,MATCH(B2326,'Unemployment Rates'!$A$2:$A$96,0))</f>
        <v>3.6999999999999998E-2</v>
      </c>
    </row>
    <row r="2327" spans="1:4" x14ac:dyDescent="0.3">
      <c r="A2327" t="s">
        <v>3237</v>
      </c>
      <c r="B2327" t="s">
        <v>52</v>
      </c>
      <c r="D2327" s="77">
        <f>INDEX('Unemployment Rates'!$B$2:$B$96,MATCH(B2327,'Unemployment Rates'!$A$2:$A$96,0))</f>
        <v>3.6999999999999998E-2</v>
      </c>
    </row>
    <row r="2328" spans="1:4" x14ac:dyDescent="0.3">
      <c r="A2328" t="s">
        <v>3238</v>
      </c>
      <c r="B2328" t="s">
        <v>52</v>
      </c>
      <c r="D2328" s="77">
        <f>INDEX('Unemployment Rates'!$B$2:$B$96,MATCH(B2328,'Unemployment Rates'!$A$2:$A$96,0))</f>
        <v>3.6999999999999998E-2</v>
      </c>
    </row>
    <row r="2329" spans="1:4" x14ac:dyDescent="0.3">
      <c r="A2329" t="s">
        <v>3239</v>
      </c>
      <c r="B2329" t="s">
        <v>52</v>
      </c>
      <c r="D2329" s="77">
        <f>INDEX('Unemployment Rates'!$B$2:$B$96,MATCH(B2329,'Unemployment Rates'!$A$2:$A$96,0))</f>
        <v>3.6999999999999998E-2</v>
      </c>
    </row>
    <row r="2330" spans="1:4" x14ac:dyDescent="0.3">
      <c r="A2330" t="s">
        <v>3240</v>
      </c>
      <c r="B2330" t="s">
        <v>52</v>
      </c>
      <c r="D2330" s="77">
        <f>INDEX('Unemployment Rates'!$B$2:$B$96,MATCH(B2330,'Unemployment Rates'!$A$2:$A$96,0))</f>
        <v>3.6999999999999998E-2</v>
      </c>
    </row>
    <row r="2331" spans="1:4" x14ac:dyDescent="0.3">
      <c r="A2331" t="s">
        <v>3241</v>
      </c>
      <c r="B2331" t="s">
        <v>52</v>
      </c>
      <c r="D2331" s="77">
        <f>INDEX('Unemployment Rates'!$B$2:$B$96,MATCH(B2331,'Unemployment Rates'!$A$2:$A$96,0))</f>
        <v>3.6999999999999998E-2</v>
      </c>
    </row>
    <row r="2332" spans="1:4" x14ac:dyDescent="0.3">
      <c r="A2332" t="s">
        <v>3242</v>
      </c>
      <c r="B2332" t="s">
        <v>52</v>
      </c>
      <c r="D2332" s="77">
        <f>INDEX('Unemployment Rates'!$B$2:$B$96,MATCH(B2332,'Unemployment Rates'!$A$2:$A$96,0))</f>
        <v>3.6999999999999998E-2</v>
      </c>
    </row>
    <row r="2333" spans="1:4" x14ac:dyDescent="0.3">
      <c r="A2333" t="s">
        <v>3243</v>
      </c>
      <c r="B2333" t="s">
        <v>52</v>
      </c>
      <c r="D2333" s="77">
        <f>INDEX('Unemployment Rates'!$B$2:$B$96,MATCH(B2333,'Unemployment Rates'!$A$2:$A$96,0))</f>
        <v>3.6999999999999998E-2</v>
      </c>
    </row>
    <row r="2334" spans="1:4" x14ac:dyDescent="0.3">
      <c r="A2334" t="s">
        <v>3244</v>
      </c>
      <c r="B2334" t="s">
        <v>52</v>
      </c>
      <c r="D2334" s="77">
        <f>INDEX('Unemployment Rates'!$B$2:$B$96,MATCH(B2334,'Unemployment Rates'!$A$2:$A$96,0))</f>
        <v>3.6999999999999998E-2</v>
      </c>
    </row>
    <row r="2335" spans="1:4" x14ac:dyDescent="0.3">
      <c r="A2335" t="s">
        <v>3245</v>
      </c>
      <c r="B2335" t="s">
        <v>53</v>
      </c>
      <c r="D2335" s="77">
        <f>INDEX('Unemployment Rates'!$B$2:$B$96,MATCH(B2335,'Unemployment Rates'!$A$2:$A$96,0))</f>
        <v>2.9000000000000001E-2</v>
      </c>
    </row>
    <row r="2336" spans="1:4" x14ac:dyDescent="0.3">
      <c r="A2336" t="s">
        <v>3246</v>
      </c>
      <c r="B2336" t="s">
        <v>53</v>
      </c>
      <c r="D2336" s="77">
        <f>INDEX('Unemployment Rates'!$B$2:$B$96,MATCH(B2336,'Unemployment Rates'!$A$2:$A$96,0))</f>
        <v>2.9000000000000001E-2</v>
      </c>
    </row>
    <row r="2337" spans="1:4" x14ac:dyDescent="0.3">
      <c r="A2337" t="s">
        <v>3247</v>
      </c>
      <c r="B2337" t="s">
        <v>53</v>
      </c>
      <c r="D2337" s="77">
        <f>INDEX('Unemployment Rates'!$B$2:$B$96,MATCH(B2337,'Unemployment Rates'!$A$2:$A$96,0))</f>
        <v>2.9000000000000001E-2</v>
      </c>
    </row>
    <row r="2338" spans="1:4" x14ac:dyDescent="0.3">
      <c r="A2338" t="s">
        <v>3248</v>
      </c>
      <c r="B2338" t="s">
        <v>53</v>
      </c>
      <c r="D2338" s="77">
        <f>INDEX('Unemployment Rates'!$B$2:$B$96,MATCH(B2338,'Unemployment Rates'!$A$2:$A$96,0))</f>
        <v>2.9000000000000001E-2</v>
      </c>
    </row>
    <row r="2339" spans="1:4" x14ac:dyDescent="0.3">
      <c r="A2339" t="s">
        <v>3249</v>
      </c>
      <c r="B2339" t="s">
        <v>53</v>
      </c>
      <c r="D2339" s="77">
        <f>INDEX('Unemployment Rates'!$B$2:$B$96,MATCH(B2339,'Unemployment Rates'!$A$2:$A$96,0))</f>
        <v>2.9000000000000001E-2</v>
      </c>
    </row>
    <row r="2340" spans="1:4" x14ac:dyDescent="0.3">
      <c r="A2340" t="s">
        <v>3250</v>
      </c>
      <c r="B2340" t="s">
        <v>53</v>
      </c>
      <c r="D2340" s="77">
        <f>INDEX('Unemployment Rates'!$B$2:$B$96,MATCH(B2340,'Unemployment Rates'!$A$2:$A$96,0))</f>
        <v>2.9000000000000001E-2</v>
      </c>
    </row>
    <row r="2341" spans="1:4" x14ac:dyDescent="0.3">
      <c r="A2341" t="s">
        <v>3251</v>
      </c>
      <c r="B2341" t="s">
        <v>53</v>
      </c>
      <c r="D2341" s="77">
        <f>INDEX('Unemployment Rates'!$B$2:$B$96,MATCH(B2341,'Unemployment Rates'!$A$2:$A$96,0))</f>
        <v>2.9000000000000001E-2</v>
      </c>
    </row>
    <row r="2342" spans="1:4" x14ac:dyDescent="0.3">
      <c r="A2342" t="s">
        <v>3252</v>
      </c>
      <c r="B2342" t="s">
        <v>53</v>
      </c>
      <c r="D2342" s="77">
        <f>INDEX('Unemployment Rates'!$B$2:$B$96,MATCH(B2342,'Unemployment Rates'!$A$2:$A$96,0))</f>
        <v>2.9000000000000001E-2</v>
      </c>
    </row>
    <row r="2343" spans="1:4" x14ac:dyDescent="0.3">
      <c r="A2343" t="s">
        <v>3253</v>
      </c>
      <c r="B2343" t="s">
        <v>53</v>
      </c>
      <c r="D2343" s="77">
        <f>INDEX('Unemployment Rates'!$B$2:$B$96,MATCH(B2343,'Unemployment Rates'!$A$2:$A$96,0))</f>
        <v>2.9000000000000001E-2</v>
      </c>
    </row>
    <row r="2344" spans="1:4" x14ac:dyDescent="0.3">
      <c r="A2344" t="s">
        <v>3254</v>
      </c>
      <c r="B2344" t="s">
        <v>53</v>
      </c>
      <c r="D2344" s="77">
        <f>INDEX('Unemployment Rates'!$B$2:$B$96,MATCH(B2344,'Unemployment Rates'!$A$2:$A$96,0))</f>
        <v>2.9000000000000001E-2</v>
      </c>
    </row>
    <row r="2345" spans="1:4" x14ac:dyDescent="0.3">
      <c r="A2345" t="s">
        <v>3255</v>
      </c>
      <c r="B2345" t="s">
        <v>53</v>
      </c>
      <c r="D2345" s="77">
        <f>INDEX('Unemployment Rates'!$B$2:$B$96,MATCH(B2345,'Unemployment Rates'!$A$2:$A$96,0))</f>
        <v>2.9000000000000001E-2</v>
      </c>
    </row>
    <row r="2346" spans="1:4" x14ac:dyDescent="0.3">
      <c r="A2346" t="s">
        <v>3256</v>
      </c>
      <c r="B2346" t="s">
        <v>53</v>
      </c>
      <c r="D2346" s="77">
        <f>INDEX('Unemployment Rates'!$B$2:$B$96,MATCH(B2346,'Unemployment Rates'!$A$2:$A$96,0))</f>
        <v>2.9000000000000001E-2</v>
      </c>
    </row>
    <row r="2347" spans="1:4" x14ac:dyDescent="0.3">
      <c r="A2347" t="s">
        <v>3257</v>
      </c>
      <c r="B2347" t="s">
        <v>53</v>
      </c>
      <c r="D2347" s="77">
        <f>INDEX('Unemployment Rates'!$B$2:$B$96,MATCH(B2347,'Unemployment Rates'!$A$2:$A$96,0))</f>
        <v>2.9000000000000001E-2</v>
      </c>
    </row>
    <row r="2348" spans="1:4" x14ac:dyDescent="0.3">
      <c r="A2348" t="s">
        <v>3258</v>
      </c>
      <c r="B2348" t="s">
        <v>53</v>
      </c>
      <c r="D2348" s="77">
        <f>INDEX('Unemployment Rates'!$B$2:$B$96,MATCH(B2348,'Unemployment Rates'!$A$2:$A$96,0))</f>
        <v>2.9000000000000001E-2</v>
      </c>
    </row>
    <row r="2349" spans="1:4" x14ac:dyDescent="0.3">
      <c r="A2349" t="s">
        <v>3259</v>
      </c>
      <c r="B2349" t="s">
        <v>53</v>
      </c>
      <c r="D2349" s="77">
        <f>INDEX('Unemployment Rates'!$B$2:$B$96,MATCH(B2349,'Unemployment Rates'!$A$2:$A$96,0))</f>
        <v>2.9000000000000001E-2</v>
      </c>
    </row>
    <row r="2350" spans="1:4" x14ac:dyDescent="0.3">
      <c r="A2350" t="s">
        <v>3260</v>
      </c>
      <c r="B2350" t="s">
        <v>53</v>
      </c>
      <c r="D2350" s="77">
        <f>INDEX('Unemployment Rates'!$B$2:$B$96,MATCH(B2350,'Unemployment Rates'!$A$2:$A$96,0))</f>
        <v>2.9000000000000001E-2</v>
      </c>
    </row>
    <row r="2351" spans="1:4" x14ac:dyDescent="0.3">
      <c r="A2351" t="s">
        <v>3261</v>
      </c>
      <c r="B2351" t="s">
        <v>53</v>
      </c>
      <c r="D2351" s="77">
        <f>INDEX('Unemployment Rates'!$B$2:$B$96,MATCH(B2351,'Unemployment Rates'!$A$2:$A$96,0))</f>
        <v>2.9000000000000001E-2</v>
      </c>
    </row>
    <row r="2352" spans="1:4" x14ac:dyDescent="0.3">
      <c r="A2352" t="s">
        <v>3262</v>
      </c>
      <c r="B2352" t="s">
        <v>53</v>
      </c>
      <c r="D2352" s="77">
        <f>INDEX('Unemployment Rates'!$B$2:$B$96,MATCH(B2352,'Unemployment Rates'!$A$2:$A$96,0))</f>
        <v>2.9000000000000001E-2</v>
      </c>
    </row>
    <row r="2353" spans="1:4" x14ac:dyDescent="0.3">
      <c r="A2353" t="s">
        <v>3263</v>
      </c>
      <c r="B2353" t="s">
        <v>53</v>
      </c>
      <c r="D2353" s="77">
        <f>INDEX('Unemployment Rates'!$B$2:$B$96,MATCH(B2353,'Unemployment Rates'!$A$2:$A$96,0))</f>
        <v>2.9000000000000001E-2</v>
      </c>
    </row>
    <row r="2354" spans="1:4" x14ac:dyDescent="0.3">
      <c r="A2354" t="s">
        <v>3264</v>
      </c>
      <c r="B2354" t="s">
        <v>53</v>
      </c>
      <c r="D2354" s="77">
        <f>INDEX('Unemployment Rates'!$B$2:$B$96,MATCH(B2354,'Unemployment Rates'!$A$2:$A$96,0))</f>
        <v>2.9000000000000001E-2</v>
      </c>
    </row>
    <row r="2355" spans="1:4" x14ac:dyDescent="0.3">
      <c r="A2355" t="s">
        <v>3265</v>
      </c>
      <c r="B2355" t="s">
        <v>53</v>
      </c>
      <c r="D2355" s="77">
        <f>INDEX('Unemployment Rates'!$B$2:$B$96,MATCH(B2355,'Unemployment Rates'!$A$2:$A$96,0))</f>
        <v>2.9000000000000001E-2</v>
      </c>
    </row>
    <row r="2356" spans="1:4" x14ac:dyDescent="0.3">
      <c r="A2356" t="s">
        <v>3266</v>
      </c>
      <c r="B2356" t="s">
        <v>53</v>
      </c>
      <c r="D2356" s="77">
        <f>INDEX('Unemployment Rates'!$B$2:$B$96,MATCH(B2356,'Unemployment Rates'!$A$2:$A$96,0))</f>
        <v>2.9000000000000001E-2</v>
      </c>
    </row>
    <row r="2357" spans="1:4" x14ac:dyDescent="0.3">
      <c r="A2357" t="s">
        <v>3267</v>
      </c>
      <c r="B2357" t="s">
        <v>53</v>
      </c>
      <c r="D2357" s="77">
        <f>INDEX('Unemployment Rates'!$B$2:$B$96,MATCH(B2357,'Unemployment Rates'!$A$2:$A$96,0))</f>
        <v>2.9000000000000001E-2</v>
      </c>
    </row>
    <row r="2358" spans="1:4" x14ac:dyDescent="0.3">
      <c r="A2358" t="s">
        <v>3268</v>
      </c>
      <c r="B2358" t="s">
        <v>53</v>
      </c>
      <c r="D2358" s="77">
        <f>INDEX('Unemployment Rates'!$B$2:$B$96,MATCH(B2358,'Unemployment Rates'!$A$2:$A$96,0))</f>
        <v>2.9000000000000001E-2</v>
      </c>
    </row>
    <row r="2359" spans="1:4" x14ac:dyDescent="0.3">
      <c r="A2359" t="s">
        <v>3269</v>
      </c>
      <c r="B2359" t="s">
        <v>53</v>
      </c>
      <c r="D2359" s="77">
        <f>INDEX('Unemployment Rates'!$B$2:$B$96,MATCH(B2359,'Unemployment Rates'!$A$2:$A$96,0))</f>
        <v>2.9000000000000001E-2</v>
      </c>
    </row>
    <row r="2360" spans="1:4" x14ac:dyDescent="0.3">
      <c r="A2360" t="s">
        <v>3270</v>
      </c>
      <c r="B2360" t="s">
        <v>53</v>
      </c>
      <c r="D2360" s="77">
        <f>INDEX('Unemployment Rates'!$B$2:$B$96,MATCH(B2360,'Unemployment Rates'!$A$2:$A$96,0))</f>
        <v>2.9000000000000001E-2</v>
      </c>
    </row>
    <row r="2361" spans="1:4" x14ac:dyDescent="0.3">
      <c r="A2361" t="s">
        <v>3271</v>
      </c>
      <c r="B2361" t="s">
        <v>53</v>
      </c>
      <c r="D2361" s="77">
        <f>INDEX('Unemployment Rates'!$B$2:$B$96,MATCH(B2361,'Unemployment Rates'!$A$2:$A$96,0))</f>
        <v>2.9000000000000001E-2</v>
      </c>
    </row>
    <row r="2362" spans="1:4" x14ac:dyDescent="0.3">
      <c r="A2362" t="s">
        <v>3272</v>
      </c>
      <c r="B2362" t="s">
        <v>53</v>
      </c>
      <c r="D2362" s="77">
        <f>INDEX('Unemployment Rates'!$B$2:$B$96,MATCH(B2362,'Unemployment Rates'!$A$2:$A$96,0))</f>
        <v>2.9000000000000001E-2</v>
      </c>
    </row>
    <row r="2363" spans="1:4" x14ac:dyDescent="0.3">
      <c r="A2363" t="s">
        <v>3273</v>
      </c>
      <c r="B2363" t="s">
        <v>53</v>
      </c>
      <c r="D2363" s="77">
        <f>INDEX('Unemployment Rates'!$B$2:$B$96,MATCH(B2363,'Unemployment Rates'!$A$2:$A$96,0))</f>
        <v>2.9000000000000001E-2</v>
      </c>
    </row>
    <row r="2364" spans="1:4" x14ac:dyDescent="0.3">
      <c r="A2364" t="s">
        <v>3274</v>
      </c>
      <c r="B2364" t="s">
        <v>53</v>
      </c>
      <c r="D2364" s="77">
        <f>INDEX('Unemployment Rates'!$B$2:$B$96,MATCH(B2364,'Unemployment Rates'!$A$2:$A$96,0))</f>
        <v>2.9000000000000001E-2</v>
      </c>
    </row>
    <row r="2365" spans="1:4" x14ac:dyDescent="0.3">
      <c r="A2365" t="s">
        <v>3275</v>
      </c>
      <c r="B2365" t="s">
        <v>53</v>
      </c>
      <c r="D2365" s="77">
        <f>INDEX('Unemployment Rates'!$B$2:$B$96,MATCH(B2365,'Unemployment Rates'!$A$2:$A$96,0))</f>
        <v>2.9000000000000001E-2</v>
      </c>
    </row>
    <row r="2366" spans="1:4" x14ac:dyDescent="0.3">
      <c r="A2366" t="s">
        <v>3276</v>
      </c>
      <c r="B2366" t="s">
        <v>53</v>
      </c>
      <c r="D2366" s="77">
        <f>INDEX('Unemployment Rates'!$B$2:$B$96,MATCH(B2366,'Unemployment Rates'!$A$2:$A$96,0))</f>
        <v>2.9000000000000001E-2</v>
      </c>
    </row>
    <row r="2367" spans="1:4" x14ac:dyDescent="0.3">
      <c r="A2367" t="s">
        <v>3277</v>
      </c>
      <c r="B2367" t="s">
        <v>53</v>
      </c>
      <c r="D2367" s="77">
        <f>INDEX('Unemployment Rates'!$B$2:$B$96,MATCH(B2367,'Unemployment Rates'!$A$2:$A$96,0))</f>
        <v>2.9000000000000001E-2</v>
      </c>
    </row>
    <row r="2368" spans="1:4" x14ac:dyDescent="0.3">
      <c r="A2368" t="s">
        <v>3278</v>
      </c>
      <c r="B2368" t="s">
        <v>53</v>
      </c>
      <c r="D2368" s="77">
        <f>INDEX('Unemployment Rates'!$B$2:$B$96,MATCH(B2368,'Unemployment Rates'!$A$2:$A$96,0))</f>
        <v>2.9000000000000001E-2</v>
      </c>
    </row>
    <row r="2369" spans="1:4" x14ac:dyDescent="0.3">
      <c r="A2369" t="s">
        <v>3279</v>
      </c>
      <c r="B2369" t="s">
        <v>53</v>
      </c>
      <c r="D2369" s="77">
        <f>INDEX('Unemployment Rates'!$B$2:$B$96,MATCH(B2369,'Unemployment Rates'!$A$2:$A$96,0))</f>
        <v>2.9000000000000001E-2</v>
      </c>
    </row>
    <row r="2370" spans="1:4" x14ac:dyDescent="0.3">
      <c r="A2370" t="s">
        <v>3280</v>
      </c>
      <c r="B2370" t="s">
        <v>53</v>
      </c>
      <c r="D2370" s="77">
        <f>INDEX('Unemployment Rates'!$B$2:$B$96,MATCH(B2370,'Unemployment Rates'!$A$2:$A$96,0))</f>
        <v>2.9000000000000001E-2</v>
      </c>
    </row>
    <row r="2371" spans="1:4" x14ac:dyDescent="0.3">
      <c r="A2371" t="s">
        <v>3281</v>
      </c>
      <c r="B2371" t="s">
        <v>53</v>
      </c>
      <c r="D2371" s="77">
        <f>INDEX('Unemployment Rates'!$B$2:$B$96,MATCH(B2371,'Unemployment Rates'!$A$2:$A$96,0))</f>
        <v>2.9000000000000001E-2</v>
      </c>
    </row>
    <row r="2372" spans="1:4" x14ac:dyDescent="0.3">
      <c r="A2372" t="s">
        <v>3282</v>
      </c>
      <c r="B2372" t="s">
        <v>53</v>
      </c>
      <c r="D2372" s="77">
        <f>INDEX('Unemployment Rates'!$B$2:$B$96,MATCH(B2372,'Unemployment Rates'!$A$2:$A$96,0))</f>
        <v>2.9000000000000001E-2</v>
      </c>
    </row>
    <row r="2373" spans="1:4" x14ac:dyDescent="0.3">
      <c r="A2373" t="s">
        <v>3283</v>
      </c>
      <c r="B2373" t="s">
        <v>53</v>
      </c>
      <c r="D2373" s="77">
        <f>INDEX('Unemployment Rates'!$B$2:$B$96,MATCH(B2373,'Unemployment Rates'!$A$2:$A$96,0))</f>
        <v>2.9000000000000001E-2</v>
      </c>
    </row>
    <row r="2374" spans="1:4" x14ac:dyDescent="0.3">
      <c r="A2374" t="s">
        <v>3284</v>
      </c>
      <c r="B2374" t="s">
        <v>53</v>
      </c>
      <c r="D2374" s="77">
        <f>INDEX('Unemployment Rates'!$B$2:$B$96,MATCH(B2374,'Unemployment Rates'!$A$2:$A$96,0))</f>
        <v>2.9000000000000001E-2</v>
      </c>
    </row>
    <row r="2375" spans="1:4" x14ac:dyDescent="0.3">
      <c r="A2375" t="s">
        <v>3285</v>
      </c>
      <c r="B2375" t="s">
        <v>53</v>
      </c>
      <c r="D2375" s="77">
        <f>INDEX('Unemployment Rates'!$B$2:$B$96,MATCH(B2375,'Unemployment Rates'!$A$2:$A$96,0))</f>
        <v>2.9000000000000001E-2</v>
      </c>
    </row>
    <row r="2376" spans="1:4" x14ac:dyDescent="0.3">
      <c r="A2376" t="s">
        <v>3286</v>
      </c>
      <c r="B2376" t="s">
        <v>53</v>
      </c>
      <c r="D2376" s="77">
        <f>INDEX('Unemployment Rates'!$B$2:$B$96,MATCH(B2376,'Unemployment Rates'!$A$2:$A$96,0))</f>
        <v>2.9000000000000001E-2</v>
      </c>
    </row>
    <row r="2377" spans="1:4" x14ac:dyDescent="0.3">
      <c r="A2377" t="s">
        <v>3287</v>
      </c>
      <c r="B2377" t="s">
        <v>53</v>
      </c>
      <c r="D2377" s="77">
        <f>INDEX('Unemployment Rates'!$B$2:$B$96,MATCH(B2377,'Unemployment Rates'!$A$2:$A$96,0))</f>
        <v>2.9000000000000001E-2</v>
      </c>
    </row>
    <row r="2378" spans="1:4" x14ac:dyDescent="0.3">
      <c r="A2378" t="s">
        <v>3288</v>
      </c>
      <c r="B2378" t="s">
        <v>53</v>
      </c>
      <c r="D2378" s="77">
        <f>INDEX('Unemployment Rates'!$B$2:$B$96,MATCH(B2378,'Unemployment Rates'!$A$2:$A$96,0))</f>
        <v>2.9000000000000001E-2</v>
      </c>
    </row>
    <row r="2379" spans="1:4" x14ac:dyDescent="0.3">
      <c r="A2379" t="s">
        <v>3289</v>
      </c>
      <c r="B2379" t="s">
        <v>53</v>
      </c>
      <c r="D2379" s="77">
        <f>INDEX('Unemployment Rates'!$B$2:$B$96,MATCH(B2379,'Unemployment Rates'!$A$2:$A$96,0))</f>
        <v>2.9000000000000001E-2</v>
      </c>
    </row>
    <row r="2380" spans="1:4" x14ac:dyDescent="0.3">
      <c r="A2380" t="s">
        <v>3290</v>
      </c>
      <c r="B2380" t="s">
        <v>53</v>
      </c>
      <c r="D2380" s="77">
        <f>INDEX('Unemployment Rates'!$B$2:$B$96,MATCH(B2380,'Unemployment Rates'!$A$2:$A$96,0))</f>
        <v>2.9000000000000001E-2</v>
      </c>
    </row>
    <row r="2381" spans="1:4" x14ac:dyDescent="0.3">
      <c r="A2381" t="s">
        <v>3291</v>
      </c>
      <c r="B2381" t="s">
        <v>53</v>
      </c>
      <c r="D2381" s="77">
        <f>INDEX('Unemployment Rates'!$B$2:$B$96,MATCH(B2381,'Unemployment Rates'!$A$2:$A$96,0))</f>
        <v>2.9000000000000001E-2</v>
      </c>
    </row>
    <row r="2382" spans="1:4" x14ac:dyDescent="0.3">
      <c r="A2382" t="s">
        <v>3292</v>
      </c>
      <c r="B2382" t="s">
        <v>53</v>
      </c>
      <c r="D2382" s="77">
        <f>INDEX('Unemployment Rates'!$B$2:$B$96,MATCH(B2382,'Unemployment Rates'!$A$2:$A$96,0))</f>
        <v>2.9000000000000001E-2</v>
      </c>
    </row>
    <row r="2383" spans="1:4" x14ac:dyDescent="0.3">
      <c r="A2383" t="s">
        <v>3293</v>
      </c>
      <c r="B2383" t="s">
        <v>53</v>
      </c>
      <c r="D2383" s="77">
        <f>INDEX('Unemployment Rates'!$B$2:$B$96,MATCH(B2383,'Unemployment Rates'!$A$2:$A$96,0))</f>
        <v>2.9000000000000001E-2</v>
      </c>
    </row>
    <row r="2384" spans="1:4" x14ac:dyDescent="0.3">
      <c r="A2384" t="s">
        <v>3294</v>
      </c>
      <c r="B2384" t="s">
        <v>53</v>
      </c>
      <c r="D2384" s="77">
        <f>INDEX('Unemployment Rates'!$B$2:$B$96,MATCH(B2384,'Unemployment Rates'!$A$2:$A$96,0))</f>
        <v>2.9000000000000001E-2</v>
      </c>
    </row>
    <row r="2385" spans="1:4" x14ac:dyDescent="0.3">
      <c r="A2385" t="s">
        <v>3295</v>
      </c>
      <c r="B2385" t="s">
        <v>53</v>
      </c>
      <c r="D2385" s="77">
        <f>INDEX('Unemployment Rates'!$B$2:$B$96,MATCH(B2385,'Unemployment Rates'!$A$2:$A$96,0))</f>
        <v>2.9000000000000001E-2</v>
      </c>
    </row>
    <row r="2386" spans="1:4" x14ac:dyDescent="0.3">
      <c r="A2386" t="s">
        <v>3296</v>
      </c>
      <c r="B2386" t="s">
        <v>53</v>
      </c>
      <c r="D2386" s="77">
        <f>INDEX('Unemployment Rates'!$B$2:$B$96,MATCH(B2386,'Unemployment Rates'!$A$2:$A$96,0))</f>
        <v>2.9000000000000001E-2</v>
      </c>
    </row>
    <row r="2387" spans="1:4" x14ac:dyDescent="0.3">
      <c r="A2387" t="s">
        <v>3297</v>
      </c>
      <c r="B2387" t="s">
        <v>53</v>
      </c>
      <c r="D2387" s="77">
        <f>INDEX('Unemployment Rates'!$B$2:$B$96,MATCH(B2387,'Unemployment Rates'!$A$2:$A$96,0))</f>
        <v>2.9000000000000001E-2</v>
      </c>
    </row>
    <row r="2388" spans="1:4" x14ac:dyDescent="0.3">
      <c r="A2388" t="s">
        <v>3298</v>
      </c>
      <c r="B2388" t="s">
        <v>53</v>
      </c>
      <c r="D2388" s="77">
        <f>INDEX('Unemployment Rates'!$B$2:$B$96,MATCH(B2388,'Unemployment Rates'!$A$2:$A$96,0))</f>
        <v>2.9000000000000001E-2</v>
      </c>
    </row>
    <row r="2389" spans="1:4" x14ac:dyDescent="0.3">
      <c r="A2389" t="s">
        <v>3299</v>
      </c>
      <c r="B2389" t="s">
        <v>53</v>
      </c>
      <c r="D2389" s="77">
        <f>INDEX('Unemployment Rates'!$B$2:$B$96,MATCH(B2389,'Unemployment Rates'!$A$2:$A$96,0))</f>
        <v>2.9000000000000001E-2</v>
      </c>
    </row>
    <row r="2390" spans="1:4" x14ac:dyDescent="0.3">
      <c r="A2390" t="s">
        <v>3300</v>
      </c>
      <c r="B2390" t="s">
        <v>53</v>
      </c>
      <c r="D2390" s="77">
        <f>INDEX('Unemployment Rates'!$B$2:$B$96,MATCH(B2390,'Unemployment Rates'!$A$2:$A$96,0))</f>
        <v>2.9000000000000001E-2</v>
      </c>
    </row>
    <row r="2391" spans="1:4" x14ac:dyDescent="0.3">
      <c r="A2391" t="s">
        <v>3301</v>
      </c>
      <c r="B2391" t="s">
        <v>53</v>
      </c>
      <c r="D2391" s="77">
        <f>INDEX('Unemployment Rates'!$B$2:$B$96,MATCH(B2391,'Unemployment Rates'!$A$2:$A$96,0))</f>
        <v>2.9000000000000001E-2</v>
      </c>
    </row>
    <row r="2392" spans="1:4" x14ac:dyDescent="0.3">
      <c r="A2392" t="s">
        <v>3302</v>
      </c>
      <c r="B2392" t="s">
        <v>53</v>
      </c>
      <c r="D2392" s="77">
        <f>INDEX('Unemployment Rates'!$B$2:$B$96,MATCH(B2392,'Unemployment Rates'!$A$2:$A$96,0))</f>
        <v>2.9000000000000001E-2</v>
      </c>
    </row>
    <row r="2393" spans="1:4" x14ac:dyDescent="0.3">
      <c r="A2393" t="s">
        <v>3303</v>
      </c>
      <c r="B2393" t="s">
        <v>53</v>
      </c>
      <c r="D2393" s="77">
        <f>INDEX('Unemployment Rates'!$B$2:$B$96,MATCH(B2393,'Unemployment Rates'!$A$2:$A$96,0))</f>
        <v>2.9000000000000001E-2</v>
      </c>
    </row>
    <row r="2394" spans="1:4" x14ac:dyDescent="0.3">
      <c r="A2394" t="s">
        <v>3304</v>
      </c>
      <c r="B2394" t="s">
        <v>53</v>
      </c>
      <c r="D2394" s="77">
        <f>INDEX('Unemployment Rates'!$B$2:$B$96,MATCH(B2394,'Unemployment Rates'!$A$2:$A$96,0))</f>
        <v>2.9000000000000001E-2</v>
      </c>
    </row>
    <row r="2395" spans="1:4" x14ac:dyDescent="0.3">
      <c r="A2395" t="s">
        <v>3305</v>
      </c>
      <c r="B2395" t="s">
        <v>53</v>
      </c>
      <c r="D2395" s="77">
        <f>INDEX('Unemployment Rates'!$B$2:$B$96,MATCH(B2395,'Unemployment Rates'!$A$2:$A$96,0))</f>
        <v>2.9000000000000001E-2</v>
      </c>
    </row>
    <row r="2396" spans="1:4" x14ac:dyDescent="0.3">
      <c r="A2396" t="s">
        <v>3306</v>
      </c>
      <c r="B2396" t="s">
        <v>53</v>
      </c>
      <c r="D2396" s="77">
        <f>INDEX('Unemployment Rates'!$B$2:$B$96,MATCH(B2396,'Unemployment Rates'!$A$2:$A$96,0))</f>
        <v>2.9000000000000001E-2</v>
      </c>
    </row>
    <row r="2397" spans="1:4" x14ac:dyDescent="0.3">
      <c r="A2397" t="s">
        <v>3307</v>
      </c>
      <c r="B2397" t="s">
        <v>53</v>
      </c>
      <c r="D2397" s="77">
        <f>INDEX('Unemployment Rates'!$B$2:$B$96,MATCH(B2397,'Unemployment Rates'!$A$2:$A$96,0))</f>
        <v>2.9000000000000001E-2</v>
      </c>
    </row>
    <row r="2398" spans="1:4" x14ac:dyDescent="0.3">
      <c r="A2398" t="s">
        <v>3308</v>
      </c>
      <c r="B2398" t="s">
        <v>53</v>
      </c>
      <c r="D2398" s="77">
        <f>INDEX('Unemployment Rates'!$B$2:$B$96,MATCH(B2398,'Unemployment Rates'!$A$2:$A$96,0))</f>
        <v>2.9000000000000001E-2</v>
      </c>
    </row>
    <row r="2399" spans="1:4" x14ac:dyDescent="0.3">
      <c r="A2399" t="s">
        <v>3309</v>
      </c>
      <c r="B2399" t="s">
        <v>53</v>
      </c>
      <c r="D2399" s="77">
        <f>INDEX('Unemployment Rates'!$B$2:$B$96,MATCH(B2399,'Unemployment Rates'!$A$2:$A$96,0))</f>
        <v>2.9000000000000001E-2</v>
      </c>
    </row>
    <row r="2400" spans="1:4" x14ac:dyDescent="0.3">
      <c r="A2400" t="s">
        <v>3310</v>
      </c>
      <c r="B2400" t="s">
        <v>53</v>
      </c>
      <c r="D2400" s="77">
        <f>INDEX('Unemployment Rates'!$B$2:$B$96,MATCH(B2400,'Unemployment Rates'!$A$2:$A$96,0))</f>
        <v>2.9000000000000001E-2</v>
      </c>
    </row>
    <row r="2401" spans="1:4" x14ac:dyDescent="0.3">
      <c r="A2401" t="s">
        <v>3311</v>
      </c>
      <c r="B2401" t="s">
        <v>53</v>
      </c>
      <c r="D2401" s="77">
        <f>INDEX('Unemployment Rates'!$B$2:$B$96,MATCH(B2401,'Unemployment Rates'!$A$2:$A$96,0))</f>
        <v>2.9000000000000001E-2</v>
      </c>
    </row>
    <row r="2402" spans="1:4" x14ac:dyDescent="0.3">
      <c r="A2402" t="s">
        <v>3312</v>
      </c>
      <c r="B2402" t="s">
        <v>53</v>
      </c>
      <c r="D2402" s="77">
        <f>INDEX('Unemployment Rates'!$B$2:$B$96,MATCH(B2402,'Unemployment Rates'!$A$2:$A$96,0))</f>
        <v>2.9000000000000001E-2</v>
      </c>
    </row>
    <row r="2403" spans="1:4" x14ac:dyDescent="0.3">
      <c r="A2403" t="s">
        <v>3313</v>
      </c>
      <c r="B2403" t="s">
        <v>53</v>
      </c>
      <c r="D2403" s="77">
        <f>INDEX('Unemployment Rates'!$B$2:$B$96,MATCH(B2403,'Unemployment Rates'!$A$2:$A$96,0))</f>
        <v>2.9000000000000001E-2</v>
      </c>
    </row>
    <row r="2404" spans="1:4" x14ac:dyDescent="0.3">
      <c r="A2404" t="s">
        <v>3314</v>
      </c>
      <c r="B2404" t="s">
        <v>53</v>
      </c>
      <c r="D2404" s="77">
        <f>INDEX('Unemployment Rates'!$B$2:$B$96,MATCH(B2404,'Unemployment Rates'!$A$2:$A$96,0))</f>
        <v>2.9000000000000001E-2</v>
      </c>
    </row>
    <row r="2405" spans="1:4" x14ac:dyDescent="0.3">
      <c r="A2405" t="s">
        <v>3315</v>
      </c>
      <c r="B2405" t="s">
        <v>53</v>
      </c>
      <c r="D2405" s="77">
        <f>INDEX('Unemployment Rates'!$B$2:$B$96,MATCH(B2405,'Unemployment Rates'!$A$2:$A$96,0))</f>
        <v>2.9000000000000001E-2</v>
      </c>
    </row>
    <row r="2406" spans="1:4" x14ac:dyDescent="0.3">
      <c r="A2406" t="s">
        <v>3316</v>
      </c>
      <c r="B2406" t="s">
        <v>53</v>
      </c>
      <c r="D2406" s="77">
        <f>INDEX('Unemployment Rates'!$B$2:$B$96,MATCH(B2406,'Unemployment Rates'!$A$2:$A$96,0))</f>
        <v>2.9000000000000001E-2</v>
      </c>
    </row>
    <row r="2407" spans="1:4" x14ac:dyDescent="0.3">
      <c r="A2407" t="s">
        <v>3317</v>
      </c>
      <c r="B2407" t="s">
        <v>53</v>
      </c>
      <c r="D2407" s="77">
        <f>INDEX('Unemployment Rates'!$B$2:$B$96,MATCH(B2407,'Unemployment Rates'!$A$2:$A$96,0))</f>
        <v>2.9000000000000001E-2</v>
      </c>
    </row>
    <row r="2408" spans="1:4" x14ac:dyDescent="0.3">
      <c r="A2408" t="s">
        <v>3318</v>
      </c>
      <c r="B2408" t="s">
        <v>53</v>
      </c>
      <c r="D2408" s="77">
        <f>INDEX('Unemployment Rates'!$B$2:$B$96,MATCH(B2408,'Unemployment Rates'!$A$2:$A$96,0))</f>
        <v>2.9000000000000001E-2</v>
      </c>
    </row>
    <row r="2409" spans="1:4" x14ac:dyDescent="0.3">
      <c r="A2409" t="s">
        <v>3319</v>
      </c>
      <c r="B2409" t="s">
        <v>53</v>
      </c>
      <c r="D2409" s="77">
        <f>INDEX('Unemployment Rates'!$B$2:$B$96,MATCH(B2409,'Unemployment Rates'!$A$2:$A$96,0))</f>
        <v>2.9000000000000001E-2</v>
      </c>
    </row>
    <row r="2410" spans="1:4" x14ac:dyDescent="0.3">
      <c r="A2410" t="s">
        <v>3320</v>
      </c>
      <c r="B2410" t="s">
        <v>53</v>
      </c>
      <c r="D2410" s="77">
        <f>INDEX('Unemployment Rates'!$B$2:$B$96,MATCH(B2410,'Unemployment Rates'!$A$2:$A$96,0))</f>
        <v>2.9000000000000001E-2</v>
      </c>
    </row>
    <row r="2411" spans="1:4" x14ac:dyDescent="0.3">
      <c r="A2411" t="s">
        <v>3321</v>
      </c>
      <c r="B2411" t="s">
        <v>53</v>
      </c>
      <c r="D2411" s="77">
        <f>INDEX('Unemployment Rates'!$B$2:$B$96,MATCH(B2411,'Unemployment Rates'!$A$2:$A$96,0))</f>
        <v>2.9000000000000001E-2</v>
      </c>
    </row>
    <row r="2412" spans="1:4" x14ac:dyDescent="0.3">
      <c r="A2412" t="s">
        <v>3322</v>
      </c>
      <c r="B2412" t="s">
        <v>53</v>
      </c>
      <c r="D2412" s="77">
        <f>INDEX('Unemployment Rates'!$B$2:$B$96,MATCH(B2412,'Unemployment Rates'!$A$2:$A$96,0))</f>
        <v>2.9000000000000001E-2</v>
      </c>
    </row>
    <row r="2413" spans="1:4" x14ac:dyDescent="0.3">
      <c r="A2413" t="s">
        <v>3323</v>
      </c>
      <c r="B2413" t="s">
        <v>53</v>
      </c>
      <c r="D2413" s="77">
        <f>INDEX('Unemployment Rates'!$B$2:$B$96,MATCH(B2413,'Unemployment Rates'!$A$2:$A$96,0))</f>
        <v>2.9000000000000001E-2</v>
      </c>
    </row>
    <row r="2414" spans="1:4" x14ac:dyDescent="0.3">
      <c r="A2414" t="s">
        <v>3324</v>
      </c>
      <c r="B2414" t="s">
        <v>53</v>
      </c>
      <c r="D2414" s="77">
        <f>INDEX('Unemployment Rates'!$B$2:$B$96,MATCH(B2414,'Unemployment Rates'!$A$2:$A$96,0))</f>
        <v>2.9000000000000001E-2</v>
      </c>
    </row>
    <row r="2415" spans="1:4" x14ac:dyDescent="0.3">
      <c r="A2415" t="s">
        <v>3325</v>
      </c>
      <c r="B2415" t="s">
        <v>53</v>
      </c>
      <c r="D2415" s="77">
        <f>INDEX('Unemployment Rates'!$B$2:$B$96,MATCH(B2415,'Unemployment Rates'!$A$2:$A$96,0))</f>
        <v>2.9000000000000001E-2</v>
      </c>
    </row>
    <row r="2416" spans="1:4" x14ac:dyDescent="0.3">
      <c r="A2416" t="s">
        <v>3326</v>
      </c>
      <c r="B2416" t="s">
        <v>53</v>
      </c>
      <c r="D2416" s="77">
        <f>INDEX('Unemployment Rates'!$B$2:$B$96,MATCH(B2416,'Unemployment Rates'!$A$2:$A$96,0))</f>
        <v>2.9000000000000001E-2</v>
      </c>
    </row>
    <row r="2417" spans="1:4" x14ac:dyDescent="0.3">
      <c r="A2417" t="s">
        <v>3327</v>
      </c>
      <c r="B2417" t="s">
        <v>53</v>
      </c>
      <c r="D2417" s="77">
        <f>INDEX('Unemployment Rates'!$B$2:$B$96,MATCH(B2417,'Unemployment Rates'!$A$2:$A$96,0))</f>
        <v>2.9000000000000001E-2</v>
      </c>
    </row>
    <row r="2418" spans="1:4" x14ac:dyDescent="0.3">
      <c r="A2418" t="s">
        <v>3328</v>
      </c>
      <c r="B2418" t="s">
        <v>53</v>
      </c>
      <c r="D2418" s="77">
        <f>INDEX('Unemployment Rates'!$B$2:$B$96,MATCH(B2418,'Unemployment Rates'!$A$2:$A$96,0))</f>
        <v>2.9000000000000001E-2</v>
      </c>
    </row>
    <row r="2419" spans="1:4" x14ac:dyDescent="0.3">
      <c r="A2419" t="s">
        <v>3329</v>
      </c>
      <c r="B2419" t="s">
        <v>53</v>
      </c>
      <c r="D2419" s="77">
        <f>INDEX('Unemployment Rates'!$B$2:$B$96,MATCH(B2419,'Unemployment Rates'!$A$2:$A$96,0))</f>
        <v>2.9000000000000001E-2</v>
      </c>
    </row>
    <row r="2420" spans="1:4" x14ac:dyDescent="0.3">
      <c r="A2420" t="s">
        <v>3330</v>
      </c>
      <c r="B2420" t="s">
        <v>53</v>
      </c>
      <c r="D2420" s="77">
        <f>INDEX('Unemployment Rates'!$B$2:$B$96,MATCH(B2420,'Unemployment Rates'!$A$2:$A$96,0))</f>
        <v>2.9000000000000001E-2</v>
      </c>
    </row>
    <row r="2421" spans="1:4" x14ac:dyDescent="0.3">
      <c r="A2421" t="s">
        <v>3331</v>
      </c>
      <c r="B2421" t="s">
        <v>53</v>
      </c>
      <c r="D2421" s="77">
        <f>INDEX('Unemployment Rates'!$B$2:$B$96,MATCH(B2421,'Unemployment Rates'!$A$2:$A$96,0))</f>
        <v>2.9000000000000001E-2</v>
      </c>
    </row>
    <row r="2422" spans="1:4" x14ac:dyDescent="0.3">
      <c r="A2422" t="s">
        <v>3332</v>
      </c>
      <c r="B2422" t="s">
        <v>53</v>
      </c>
      <c r="D2422" s="77">
        <f>INDEX('Unemployment Rates'!$B$2:$B$96,MATCH(B2422,'Unemployment Rates'!$A$2:$A$96,0))</f>
        <v>2.9000000000000001E-2</v>
      </c>
    </row>
    <row r="2423" spans="1:4" x14ac:dyDescent="0.3">
      <c r="A2423" t="s">
        <v>3333</v>
      </c>
      <c r="B2423" t="s">
        <v>53</v>
      </c>
      <c r="D2423" s="77">
        <f>INDEX('Unemployment Rates'!$B$2:$B$96,MATCH(B2423,'Unemployment Rates'!$A$2:$A$96,0))</f>
        <v>2.9000000000000001E-2</v>
      </c>
    </row>
    <row r="2424" spans="1:4" x14ac:dyDescent="0.3">
      <c r="A2424" t="s">
        <v>3334</v>
      </c>
      <c r="B2424" t="s">
        <v>53</v>
      </c>
      <c r="D2424" s="77">
        <f>INDEX('Unemployment Rates'!$B$2:$B$96,MATCH(B2424,'Unemployment Rates'!$A$2:$A$96,0))</f>
        <v>2.9000000000000001E-2</v>
      </c>
    </row>
    <row r="2425" spans="1:4" x14ac:dyDescent="0.3">
      <c r="A2425" t="s">
        <v>3335</v>
      </c>
      <c r="B2425" t="s">
        <v>53</v>
      </c>
      <c r="D2425" s="77">
        <f>INDEX('Unemployment Rates'!$B$2:$B$96,MATCH(B2425,'Unemployment Rates'!$A$2:$A$96,0))</f>
        <v>2.9000000000000001E-2</v>
      </c>
    </row>
    <row r="2426" spans="1:4" x14ac:dyDescent="0.3">
      <c r="A2426" t="s">
        <v>3336</v>
      </c>
      <c r="B2426" t="s">
        <v>53</v>
      </c>
      <c r="D2426" s="77">
        <f>INDEX('Unemployment Rates'!$B$2:$B$96,MATCH(B2426,'Unemployment Rates'!$A$2:$A$96,0))</f>
        <v>2.9000000000000001E-2</v>
      </c>
    </row>
    <row r="2427" spans="1:4" x14ac:dyDescent="0.3">
      <c r="A2427" t="s">
        <v>3337</v>
      </c>
      <c r="B2427" t="s">
        <v>53</v>
      </c>
      <c r="D2427" s="77">
        <f>INDEX('Unemployment Rates'!$B$2:$B$96,MATCH(B2427,'Unemployment Rates'!$A$2:$A$96,0))</f>
        <v>2.9000000000000001E-2</v>
      </c>
    </row>
    <row r="2428" spans="1:4" x14ac:dyDescent="0.3">
      <c r="A2428" t="s">
        <v>3338</v>
      </c>
      <c r="B2428" t="s">
        <v>53</v>
      </c>
      <c r="D2428" s="77">
        <f>INDEX('Unemployment Rates'!$B$2:$B$96,MATCH(B2428,'Unemployment Rates'!$A$2:$A$96,0))</f>
        <v>2.9000000000000001E-2</v>
      </c>
    </row>
    <row r="2429" spans="1:4" x14ac:dyDescent="0.3">
      <c r="A2429" t="s">
        <v>3339</v>
      </c>
      <c r="B2429" t="s">
        <v>53</v>
      </c>
      <c r="D2429" s="77">
        <f>INDEX('Unemployment Rates'!$B$2:$B$96,MATCH(B2429,'Unemployment Rates'!$A$2:$A$96,0))</f>
        <v>2.9000000000000001E-2</v>
      </c>
    </row>
    <row r="2430" spans="1:4" x14ac:dyDescent="0.3">
      <c r="A2430" t="s">
        <v>3340</v>
      </c>
      <c r="B2430" t="s">
        <v>53</v>
      </c>
      <c r="D2430" s="77">
        <f>INDEX('Unemployment Rates'!$B$2:$B$96,MATCH(B2430,'Unemployment Rates'!$A$2:$A$96,0))</f>
        <v>2.9000000000000001E-2</v>
      </c>
    </row>
    <row r="2431" spans="1:4" x14ac:dyDescent="0.3">
      <c r="A2431" t="s">
        <v>3341</v>
      </c>
      <c r="B2431" t="s">
        <v>53</v>
      </c>
      <c r="D2431" s="77">
        <f>INDEX('Unemployment Rates'!$B$2:$B$96,MATCH(B2431,'Unemployment Rates'!$A$2:$A$96,0))</f>
        <v>2.9000000000000001E-2</v>
      </c>
    </row>
    <row r="2432" spans="1:4" x14ac:dyDescent="0.3">
      <c r="A2432" t="s">
        <v>3342</v>
      </c>
      <c r="B2432" t="s">
        <v>53</v>
      </c>
      <c r="D2432" s="77">
        <f>INDEX('Unemployment Rates'!$B$2:$B$96,MATCH(B2432,'Unemployment Rates'!$A$2:$A$96,0))</f>
        <v>2.9000000000000001E-2</v>
      </c>
    </row>
    <row r="2433" spans="1:4" x14ac:dyDescent="0.3">
      <c r="A2433" t="s">
        <v>3343</v>
      </c>
      <c r="B2433" t="s">
        <v>53</v>
      </c>
      <c r="D2433" s="77">
        <f>INDEX('Unemployment Rates'!$B$2:$B$96,MATCH(B2433,'Unemployment Rates'!$A$2:$A$96,0))</f>
        <v>2.9000000000000001E-2</v>
      </c>
    </row>
    <row r="2434" spans="1:4" x14ac:dyDescent="0.3">
      <c r="A2434" t="s">
        <v>3344</v>
      </c>
      <c r="B2434" t="s">
        <v>53</v>
      </c>
      <c r="D2434" s="77">
        <f>INDEX('Unemployment Rates'!$B$2:$B$96,MATCH(B2434,'Unemployment Rates'!$A$2:$A$96,0))</f>
        <v>2.9000000000000001E-2</v>
      </c>
    </row>
    <row r="2435" spans="1:4" x14ac:dyDescent="0.3">
      <c r="A2435" t="s">
        <v>3345</v>
      </c>
      <c r="B2435" t="s">
        <v>53</v>
      </c>
      <c r="D2435" s="77">
        <f>INDEX('Unemployment Rates'!$B$2:$B$96,MATCH(B2435,'Unemployment Rates'!$A$2:$A$96,0))</f>
        <v>2.9000000000000001E-2</v>
      </c>
    </row>
    <row r="2436" spans="1:4" x14ac:dyDescent="0.3">
      <c r="A2436" t="s">
        <v>3346</v>
      </c>
      <c r="B2436" t="s">
        <v>53</v>
      </c>
      <c r="D2436" s="77">
        <f>INDEX('Unemployment Rates'!$B$2:$B$96,MATCH(B2436,'Unemployment Rates'!$A$2:$A$96,0))</f>
        <v>2.9000000000000001E-2</v>
      </c>
    </row>
    <row r="2437" spans="1:4" x14ac:dyDescent="0.3">
      <c r="A2437" t="s">
        <v>3347</v>
      </c>
      <c r="B2437" t="s">
        <v>53</v>
      </c>
      <c r="D2437" s="77">
        <f>INDEX('Unemployment Rates'!$B$2:$B$96,MATCH(B2437,'Unemployment Rates'!$A$2:$A$96,0))</f>
        <v>2.9000000000000001E-2</v>
      </c>
    </row>
    <row r="2438" spans="1:4" x14ac:dyDescent="0.3">
      <c r="A2438" t="s">
        <v>3348</v>
      </c>
      <c r="B2438" t="s">
        <v>53</v>
      </c>
      <c r="D2438" s="77">
        <f>INDEX('Unemployment Rates'!$B$2:$B$96,MATCH(B2438,'Unemployment Rates'!$A$2:$A$96,0))</f>
        <v>2.9000000000000001E-2</v>
      </c>
    </row>
    <row r="2439" spans="1:4" x14ac:dyDescent="0.3">
      <c r="A2439" t="s">
        <v>3349</v>
      </c>
      <c r="B2439" t="s">
        <v>53</v>
      </c>
      <c r="D2439" s="77">
        <f>INDEX('Unemployment Rates'!$B$2:$B$96,MATCH(B2439,'Unemployment Rates'!$A$2:$A$96,0))</f>
        <v>2.9000000000000001E-2</v>
      </c>
    </row>
    <row r="2440" spans="1:4" x14ac:dyDescent="0.3">
      <c r="A2440" t="s">
        <v>3350</v>
      </c>
      <c r="B2440" t="s">
        <v>53</v>
      </c>
      <c r="D2440" s="77">
        <f>INDEX('Unemployment Rates'!$B$2:$B$96,MATCH(B2440,'Unemployment Rates'!$A$2:$A$96,0))</f>
        <v>2.9000000000000001E-2</v>
      </c>
    </row>
    <row r="2441" spans="1:4" x14ac:dyDescent="0.3">
      <c r="A2441" t="s">
        <v>3351</v>
      </c>
      <c r="B2441" t="s">
        <v>53</v>
      </c>
      <c r="D2441" s="77">
        <f>INDEX('Unemployment Rates'!$B$2:$B$96,MATCH(B2441,'Unemployment Rates'!$A$2:$A$96,0))</f>
        <v>2.9000000000000001E-2</v>
      </c>
    </row>
    <row r="2442" spans="1:4" x14ac:dyDescent="0.3">
      <c r="A2442" t="s">
        <v>3352</v>
      </c>
      <c r="B2442" t="s">
        <v>53</v>
      </c>
      <c r="D2442" s="77">
        <f>INDEX('Unemployment Rates'!$B$2:$B$96,MATCH(B2442,'Unemployment Rates'!$A$2:$A$96,0))</f>
        <v>2.9000000000000001E-2</v>
      </c>
    </row>
    <row r="2443" spans="1:4" x14ac:dyDescent="0.3">
      <c r="A2443" t="s">
        <v>3353</v>
      </c>
      <c r="B2443" t="s">
        <v>53</v>
      </c>
      <c r="D2443" s="77">
        <f>INDEX('Unemployment Rates'!$B$2:$B$96,MATCH(B2443,'Unemployment Rates'!$A$2:$A$96,0))</f>
        <v>2.9000000000000001E-2</v>
      </c>
    </row>
    <row r="2444" spans="1:4" x14ac:dyDescent="0.3">
      <c r="A2444" t="s">
        <v>3354</v>
      </c>
      <c r="B2444" t="s">
        <v>53</v>
      </c>
      <c r="D2444" s="77">
        <f>INDEX('Unemployment Rates'!$B$2:$B$96,MATCH(B2444,'Unemployment Rates'!$A$2:$A$96,0))</f>
        <v>2.9000000000000001E-2</v>
      </c>
    </row>
    <row r="2445" spans="1:4" x14ac:dyDescent="0.3">
      <c r="A2445" t="s">
        <v>3355</v>
      </c>
      <c r="B2445" t="s">
        <v>53</v>
      </c>
      <c r="D2445" s="77">
        <f>INDEX('Unemployment Rates'!$B$2:$B$96,MATCH(B2445,'Unemployment Rates'!$A$2:$A$96,0))</f>
        <v>2.9000000000000001E-2</v>
      </c>
    </row>
    <row r="2446" spans="1:4" x14ac:dyDescent="0.3">
      <c r="A2446" t="s">
        <v>3356</v>
      </c>
      <c r="B2446" t="s">
        <v>53</v>
      </c>
      <c r="D2446" s="77">
        <f>INDEX('Unemployment Rates'!$B$2:$B$96,MATCH(B2446,'Unemployment Rates'!$A$2:$A$96,0))</f>
        <v>2.9000000000000001E-2</v>
      </c>
    </row>
    <row r="2447" spans="1:4" x14ac:dyDescent="0.3">
      <c r="A2447" t="s">
        <v>3357</v>
      </c>
      <c r="B2447" t="s">
        <v>53</v>
      </c>
      <c r="D2447" s="77">
        <f>INDEX('Unemployment Rates'!$B$2:$B$96,MATCH(B2447,'Unemployment Rates'!$A$2:$A$96,0))</f>
        <v>2.9000000000000001E-2</v>
      </c>
    </row>
    <row r="2448" spans="1:4" x14ac:dyDescent="0.3">
      <c r="A2448" t="s">
        <v>3358</v>
      </c>
      <c r="B2448" t="s">
        <v>53</v>
      </c>
      <c r="D2448" s="77">
        <f>INDEX('Unemployment Rates'!$B$2:$B$96,MATCH(B2448,'Unemployment Rates'!$A$2:$A$96,0))</f>
        <v>2.9000000000000001E-2</v>
      </c>
    </row>
    <row r="2449" spans="1:4" x14ac:dyDescent="0.3">
      <c r="A2449" t="s">
        <v>3359</v>
      </c>
      <c r="B2449" t="s">
        <v>53</v>
      </c>
      <c r="D2449" s="77">
        <f>INDEX('Unemployment Rates'!$B$2:$B$96,MATCH(B2449,'Unemployment Rates'!$A$2:$A$96,0))</f>
        <v>2.9000000000000001E-2</v>
      </c>
    </row>
    <row r="2450" spans="1:4" x14ac:dyDescent="0.3">
      <c r="A2450" t="s">
        <v>3360</v>
      </c>
      <c r="B2450" t="s">
        <v>53</v>
      </c>
      <c r="D2450" s="77">
        <f>INDEX('Unemployment Rates'!$B$2:$B$96,MATCH(B2450,'Unemployment Rates'!$A$2:$A$96,0))</f>
        <v>2.9000000000000001E-2</v>
      </c>
    </row>
    <row r="2451" spans="1:4" x14ac:dyDescent="0.3">
      <c r="A2451" t="s">
        <v>3361</v>
      </c>
      <c r="B2451" t="s">
        <v>53</v>
      </c>
      <c r="D2451" s="77">
        <f>INDEX('Unemployment Rates'!$B$2:$B$96,MATCH(B2451,'Unemployment Rates'!$A$2:$A$96,0))</f>
        <v>2.9000000000000001E-2</v>
      </c>
    </row>
    <row r="2452" spans="1:4" x14ac:dyDescent="0.3">
      <c r="A2452" t="s">
        <v>3362</v>
      </c>
      <c r="B2452" t="s">
        <v>53</v>
      </c>
      <c r="D2452" s="77">
        <f>INDEX('Unemployment Rates'!$B$2:$B$96,MATCH(B2452,'Unemployment Rates'!$A$2:$A$96,0))</f>
        <v>2.9000000000000001E-2</v>
      </c>
    </row>
    <row r="2453" spans="1:4" x14ac:dyDescent="0.3">
      <c r="A2453" t="s">
        <v>3363</v>
      </c>
      <c r="B2453" t="s">
        <v>53</v>
      </c>
      <c r="D2453" s="77">
        <f>INDEX('Unemployment Rates'!$B$2:$B$96,MATCH(B2453,'Unemployment Rates'!$A$2:$A$96,0))</f>
        <v>2.9000000000000001E-2</v>
      </c>
    </row>
    <row r="2454" spans="1:4" x14ac:dyDescent="0.3">
      <c r="A2454" t="s">
        <v>3364</v>
      </c>
      <c r="B2454" t="s">
        <v>53</v>
      </c>
      <c r="D2454" s="77">
        <f>INDEX('Unemployment Rates'!$B$2:$B$96,MATCH(B2454,'Unemployment Rates'!$A$2:$A$96,0))</f>
        <v>2.9000000000000001E-2</v>
      </c>
    </row>
    <row r="2455" spans="1:4" x14ac:dyDescent="0.3">
      <c r="A2455" t="s">
        <v>3365</v>
      </c>
      <c r="B2455" t="s">
        <v>53</v>
      </c>
      <c r="D2455" s="77">
        <f>INDEX('Unemployment Rates'!$B$2:$B$96,MATCH(B2455,'Unemployment Rates'!$A$2:$A$96,0))</f>
        <v>2.9000000000000001E-2</v>
      </c>
    </row>
    <row r="2456" spans="1:4" x14ac:dyDescent="0.3">
      <c r="A2456" t="s">
        <v>3366</v>
      </c>
      <c r="B2456" t="s">
        <v>53</v>
      </c>
      <c r="D2456" s="77">
        <f>INDEX('Unemployment Rates'!$B$2:$B$96,MATCH(B2456,'Unemployment Rates'!$A$2:$A$96,0))</f>
        <v>2.9000000000000001E-2</v>
      </c>
    </row>
    <row r="2457" spans="1:4" x14ac:dyDescent="0.3">
      <c r="A2457" t="s">
        <v>3367</v>
      </c>
      <c r="B2457" t="s">
        <v>53</v>
      </c>
      <c r="D2457" s="77">
        <f>INDEX('Unemployment Rates'!$B$2:$B$96,MATCH(B2457,'Unemployment Rates'!$A$2:$A$96,0))</f>
        <v>2.9000000000000001E-2</v>
      </c>
    </row>
    <row r="2458" spans="1:4" x14ac:dyDescent="0.3">
      <c r="A2458" t="s">
        <v>3368</v>
      </c>
      <c r="B2458" t="s">
        <v>53</v>
      </c>
      <c r="D2458" s="77">
        <f>INDEX('Unemployment Rates'!$B$2:$B$96,MATCH(B2458,'Unemployment Rates'!$A$2:$A$96,0))</f>
        <v>2.9000000000000001E-2</v>
      </c>
    </row>
    <row r="2459" spans="1:4" x14ac:dyDescent="0.3">
      <c r="A2459" t="s">
        <v>3369</v>
      </c>
      <c r="B2459" t="s">
        <v>53</v>
      </c>
      <c r="D2459" s="77">
        <f>INDEX('Unemployment Rates'!$B$2:$B$96,MATCH(B2459,'Unemployment Rates'!$A$2:$A$96,0))</f>
        <v>2.9000000000000001E-2</v>
      </c>
    </row>
    <row r="2460" spans="1:4" x14ac:dyDescent="0.3">
      <c r="A2460" t="s">
        <v>3370</v>
      </c>
      <c r="B2460" t="s">
        <v>53</v>
      </c>
      <c r="D2460" s="77">
        <f>INDEX('Unemployment Rates'!$B$2:$B$96,MATCH(B2460,'Unemployment Rates'!$A$2:$A$96,0))</f>
        <v>2.9000000000000001E-2</v>
      </c>
    </row>
    <row r="2461" spans="1:4" x14ac:dyDescent="0.3">
      <c r="A2461" t="s">
        <v>3371</v>
      </c>
      <c r="B2461" t="s">
        <v>53</v>
      </c>
      <c r="D2461" s="77">
        <f>INDEX('Unemployment Rates'!$B$2:$B$96,MATCH(B2461,'Unemployment Rates'!$A$2:$A$96,0))</f>
        <v>2.9000000000000001E-2</v>
      </c>
    </row>
    <row r="2462" spans="1:4" x14ac:dyDescent="0.3">
      <c r="A2462" t="s">
        <v>3372</v>
      </c>
      <c r="B2462" t="s">
        <v>53</v>
      </c>
      <c r="D2462" s="77">
        <f>INDEX('Unemployment Rates'!$B$2:$B$96,MATCH(B2462,'Unemployment Rates'!$A$2:$A$96,0))</f>
        <v>2.9000000000000001E-2</v>
      </c>
    </row>
    <row r="2463" spans="1:4" x14ac:dyDescent="0.3">
      <c r="A2463" t="s">
        <v>3373</v>
      </c>
      <c r="B2463" t="s">
        <v>53</v>
      </c>
      <c r="D2463" s="77">
        <f>INDEX('Unemployment Rates'!$B$2:$B$96,MATCH(B2463,'Unemployment Rates'!$A$2:$A$96,0))</f>
        <v>2.9000000000000001E-2</v>
      </c>
    </row>
    <row r="2464" spans="1:4" x14ac:dyDescent="0.3">
      <c r="A2464" t="s">
        <v>3374</v>
      </c>
      <c r="B2464" t="s">
        <v>53</v>
      </c>
      <c r="D2464" s="77">
        <f>INDEX('Unemployment Rates'!$B$2:$B$96,MATCH(B2464,'Unemployment Rates'!$A$2:$A$96,0))</f>
        <v>2.9000000000000001E-2</v>
      </c>
    </row>
    <row r="2465" spans="1:4" x14ac:dyDescent="0.3">
      <c r="A2465" t="s">
        <v>3375</v>
      </c>
      <c r="B2465" t="s">
        <v>53</v>
      </c>
      <c r="D2465" s="77">
        <f>INDEX('Unemployment Rates'!$B$2:$B$96,MATCH(B2465,'Unemployment Rates'!$A$2:$A$96,0))</f>
        <v>2.9000000000000001E-2</v>
      </c>
    </row>
    <row r="2466" spans="1:4" x14ac:dyDescent="0.3">
      <c r="A2466" t="s">
        <v>3376</v>
      </c>
      <c r="B2466" t="s">
        <v>53</v>
      </c>
      <c r="D2466" s="77">
        <f>INDEX('Unemployment Rates'!$B$2:$B$96,MATCH(B2466,'Unemployment Rates'!$A$2:$A$96,0))</f>
        <v>2.9000000000000001E-2</v>
      </c>
    </row>
    <row r="2467" spans="1:4" x14ac:dyDescent="0.3">
      <c r="A2467" t="s">
        <v>3377</v>
      </c>
      <c r="B2467" t="s">
        <v>53</v>
      </c>
      <c r="D2467" s="77">
        <f>INDEX('Unemployment Rates'!$B$2:$B$96,MATCH(B2467,'Unemployment Rates'!$A$2:$A$96,0))</f>
        <v>2.9000000000000001E-2</v>
      </c>
    </row>
    <row r="2468" spans="1:4" x14ac:dyDescent="0.3">
      <c r="A2468" t="s">
        <v>3378</v>
      </c>
      <c r="B2468" t="s">
        <v>53</v>
      </c>
      <c r="D2468" s="77">
        <f>INDEX('Unemployment Rates'!$B$2:$B$96,MATCH(B2468,'Unemployment Rates'!$A$2:$A$96,0))</f>
        <v>2.9000000000000001E-2</v>
      </c>
    </row>
    <row r="2469" spans="1:4" x14ac:dyDescent="0.3">
      <c r="A2469" t="s">
        <v>3379</v>
      </c>
      <c r="B2469" t="s">
        <v>53</v>
      </c>
      <c r="D2469" s="77">
        <f>INDEX('Unemployment Rates'!$B$2:$B$96,MATCH(B2469,'Unemployment Rates'!$A$2:$A$96,0))</f>
        <v>2.9000000000000001E-2</v>
      </c>
    </row>
    <row r="2470" spans="1:4" x14ac:dyDescent="0.3">
      <c r="A2470" t="s">
        <v>3380</v>
      </c>
      <c r="B2470" t="s">
        <v>53</v>
      </c>
      <c r="D2470" s="77">
        <f>INDEX('Unemployment Rates'!$B$2:$B$96,MATCH(B2470,'Unemployment Rates'!$A$2:$A$96,0))</f>
        <v>2.9000000000000001E-2</v>
      </c>
    </row>
    <row r="2471" spans="1:4" x14ac:dyDescent="0.3">
      <c r="A2471" t="s">
        <v>3381</v>
      </c>
      <c r="B2471" t="s">
        <v>53</v>
      </c>
      <c r="D2471" s="77">
        <f>INDEX('Unemployment Rates'!$B$2:$B$96,MATCH(B2471,'Unemployment Rates'!$A$2:$A$96,0))</f>
        <v>2.9000000000000001E-2</v>
      </c>
    </row>
    <row r="2472" spans="1:4" x14ac:dyDescent="0.3">
      <c r="A2472" t="s">
        <v>3382</v>
      </c>
      <c r="B2472" t="s">
        <v>53</v>
      </c>
      <c r="D2472" s="77">
        <f>INDEX('Unemployment Rates'!$B$2:$B$96,MATCH(B2472,'Unemployment Rates'!$A$2:$A$96,0))</f>
        <v>2.9000000000000001E-2</v>
      </c>
    </row>
    <row r="2473" spans="1:4" x14ac:dyDescent="0.3">
      <c r="A2473" t="s">
        <v>3383</v>
      </c>
      <c r="B2473" t="s">
        <v>53</v>
      </c>
      <c r="D2473" s="77">
        <f>INDEX('Unemployment Rates'!$B$2:$B$96,MATCH(B2473,'Unemployment Rates'!$A$2:$A$96,0))</f>
        <v>2.9000000000000001E-2</v>
      </c>
    </row>
    <row r="2474" spans="1:4" x14ac:dyDescent="0.3">
      <c r="A2474" t="s">
        <v>3384</v>
      </c>
      <c r="B2474" t="s">
        <v>53</v>
      </c>
      <c r="D2474" s="77">
        <f>INDEX('Unemployment Rates'!$B$2:$B$96,MATCH(B2474,'Unemployment Rates'!$A$2:$A$96,0))</f>
        <v>2.9000000000000001E-2</v>
      </c>
    </row>
    <row r="2475" spans="1:4" x14ac:dyDescent="0.3">
      <c r="A2475" t="s">
        <v>3385</v>
      </c>
      <c r="B2475" t="s">
        <v>53</v>
      </c>
      <c r="D2475" s="77">
        <f>INDEX('Unemployment Rates'!$B$2:$B$96,MATCH(B2475,'Unemployment Rates'!$A$2:$A$96,0))</f>
        <v>2.9000000000000001E-2</v>
      </c>
    </row>
    <row r="2476" spans="1:4" x14ac:dyDescent="0.3">
      <c r="A2476" t="s">
        <v>3386</v>
      </c>
      <c r="B2476" t="s">
        <v>53</v>
      </c>
      <c r="D2476" s="77">
        <f>INDEX('Unemployment Rates'!$B$2:$B$96,MATCH(B2476,'Unemployment Rates'!$A$2:$A$96,0))</f>
        <v>2.9000000000000001E-2</v>
      </c>
    </row>
    <row r="2477" spans="1:4" x14ac:dyDescent="0.3">
      <c r="A2477" t="s">
        <v>3387</v>
      </c>
      <c r="B2477" t="s">
        <v>53</v>
      </c>
      <c r="D2477" s="77">
        <f>INDEX('Unemployment Rates'!$B$2:$B$96,MATCH(B2477,'Unemployment Rates'!$A$2:$A$96,0))</f>
        <v>2.9000000000000001E-2</v>
      </c>
    </row>
    <row r="2478" spans="1:4" x14ac:dyDescent="0.3">
      <c r="A2478" t="s">
        <v>3388</v>
      </c>
      <c r="B2478" t="s">
        <v>53</v>
      </c>
      <c r="D2478" s="77">
        <f>INDEX('Unemployment Rates'!$B$2:$B$96,MATCH(B2478,'Unemployment Rates'!$A$2:$A$96,0))</f>
        <v>2.9000000000000001E-2</v>
      </c>
    </row>
    <row r="2479" spans="1:4" x14ac:dyDescent="0.3">
      <c r="A2479" t="s">
        <v>3389</v>
      </c>
      <c r="B2479" t="s">
        <v>53</v>
      </c>
      <c r="D2479" s="77">
        <f>INDEX('Unemployment Rates'!$B$2:$B$96,MATCH(B2479,'Unemployment Rates'!$A$2:$A$96,0))</f>
        <v>2.9000000000000001E-2</v>
      </c>
    </row>
    <row r="2480" spans="1:4" x14ac:dyDescent="0.3">
      <c r="A2480" t="s">
        <v>3390</v>
      </c>
      <c r="B2480" t="s">
        <v>53</v>
      </c>
      <c r="D2480" s="77">
        <f>INDEX('Unemployment Rates'!$B$2:$B$96,MATCH(B2480,'Unemployment Rates'!$A$2:$A$96,0))</f>
        <v>2.9000000000000001E-2</v>
      </c>
    </row>
    <row r="2481" spans="1:4" x14ac:dyDescent="0.3">
      <c r="A2481" t="s">
        <v>3391</v>
      </c>
      <c r="B2481" t="s">
        <v>53</v>
      </c>
      <c r="D2481" s="77">
        <f>INDEX('Unemployment Rates'!$B$2:$B$96,MATCH(B2481,'Unemployment Rates'!$A$2:$A$96,0))</f>
        <v>2.9000000000000001E-2</v>
      </c>
    </row>
    <row r="2482" spans="1:4" x14ac:dyDescent="0.3">
      <c r="A2482" t="s">
        <v>3392</v>
      </c>
      <c r="B2482" t="s">
        <v>53</v>
      </c>
      <c r="D2482" s="77">
        <f>INDEX('Unemployment Rates'!$B$2:$B$96,MATCH(B2482,'Unemployment Rates'!$A$2:$A$96,0))</f>
        <v>2.9000000000000001E-2</v>
      </c>
    </row>
    <row r="2483" spans="1:4" x14ac:dyDescent="0.3">
      <c r="A2483" t="s">
        <v>3393</v>
      </c>
      <c r="B2483" t="s">
        <v>53</v>
      </c>
      <c r="D2483" s="77">
        <f>INDEX('Unemployment Rates'!$B$2:$B$96,MATCH(B2483,'Unemployment Rates'!$A$2:$A$96,0))</f>
        <v>2.9000000000000001E-2</v>
      </c>
    </row>
    <row r="2484" spans="1:4" x14ac:dyDescent="0.3">
      <c r="A2484" t="s">
        <v>3394</v>
      </c>
      <c r="B2484" t="s">
        <v>53</v>
      </c>
      <c r="D2484" s="77">
        <f>INDEX('Unemployment Rates'!$B$2:$B$96,MATCH(B2484,'Unemployment Rates'!$A$2:$A$96,0))</f>
        <v>2.9000000000000001E-2</v>
      </c>
    </row>
    <row r="2485" spans="1:4" x14ac:dyDescent="0.3">
      <c r="A2485" t="s">
        <v>3395</v>
      </c>
      <c r="B2485" t="s">
        <v>53</v>
      </c>
      <c r="D2485" s="77">
        <f>INDEX('Unemployment Rates'!$B$2:$B$96,MATCH(B2485,'Unemployment Rates'!$A$2:$A$96,0))</f>
        <v>2.9000000000000001E-2</v>
      </c>
    </row>
    <row r="2486" spans="1:4" x14ac:dyDescent="0.3">
      <c r="A2486" t="s">
        <v>3396</v>
      </c>
      <c r="B2486" t="s">
        <v>53</v>
      </c>
      <c r="D2486" s="77">
        <f>INDEX('Unemployment Rates'!$B$2:$B$96,MATCH(B2486,'Unemployment Rates'!$A$2:$A$96,0))</f>
        <v>2.9000000000000001E-2</v>
      </c>
    </row>
    <row r="2487" spans="1:4" x14ac:dyDescent="0.3">
      <c r="A2487" t="s">
        <v>3397</v>
      </c>
      <c r="B2487" t="s">
        <v>53</v>
      </c>
      <c r="D2487" s="77">
        <f>INDEX('Unemployment Rates'!$B$2:$B$96,MATCH(B2487,'Unemployment Rates'!$A$2:$A$96,0))</f>
        <v>2.9000000000000001E-2</v>
      </c>
    </row>
    <row r="2488" spans="1:4" x14ac:dyDescent="0.3">
      <c r="A2488" t="s">
        <v>3398</v>
      </c>
      <c r="B2488" t="s">
        <v>53</v>
      </c>
      <c r="D2488" s="77">
        <f>INDEX('Unemployment Rates'!$B$2:$B$96,MATCH(B2488,'Unemployment Rates'!$A$2:$A$96,0))</f>
        <v>2.9000000000000001E-2</v>
      </c>
    </row>
    <row r="2489" spans="1:4" x14ac:dyDescent="0.3">
      <c r="A2489" t="s">
        <v>3399</v>
      </c>
      <c r="B2489" t="s">
        <v>53</v>
      </c>
      <c r="D2489" s="77">
        <f>INDEX('Unemployment Rates'!$B$2:$B$96,MATCH(B2489,'Unemployment Rates'!$A$2:$A$96,0))</f>
        <v>2.9000000000000001E-2</v>
      </c>
    </row>
    <row r="2490" spans="1:4" x14ac:dyDescent="0.3">
      <c r="A2490" t="s">
        <v>3400</v>
      </c>
      <c r="B2490" t="s">
        <v>53</v>
      </c>
      <c r="D2490" s="77">
        <f>INDEX('Unemployment Rates'!$B$2:$B$96,MATCH(B2490,'Unemployment Rates'!$A$2:$A$96,0))</f>
        <v>2.9000000000000001E-2</v>
      </c>
    </row>
    <row r="2491" spans="1:4" x14ac:dyDescent="0.3">
      <c r="A2491" t="s">
        <v>3401</v>
      </c>
      <c r="B2491" t="s">
        <v>53</v>
      </c>
      <c r="D2491" s="77">
        <f>INDEX('Unemployment Rates'!$B$2:$B$96,MATCH(B2491,'Unemployment Rates'!$A$2:$A$96,0))</f>
        <v>2.9000000000000001E-2</v>
      </c>
    </row>
    <row r="2492" spans="1:4" x14ac:dyDescent="0.3">
      <c r="A2492" t="s">
        <v>3402</v>
      </c>
      <c r="B2492" t="s">
        <v>53</v>
      </c>
      <c r="D2492" s="77">
        <f>INDEX('Unemployment Rates'!$B$2:$B$96,MATCH(B2492,'Unemployment Rates'!$A$2:$A$96,0))</f>
        <v>2.9000000000000001E-2</v>
      </c>
    </row>
    <row r="2493" spans="1:4" x14ac:dyDescent="0.3">
      <c r="A2493" t="s">
        <v>3403</v>
      </c>
      <c r="B2493" t="s">
        <v>53</v>
      </c>
      <c r="D2493" s="77">
        <f>INDEX('Unemployment Rates'!$B$2:$B$96,MATCH(B2493,'Unemployment Rates'!$A$2:$A$96,0))</f>
        <v>2.9000000000000001E-2</v>
      </c>
    </row>
    <row r="2494" spans="1:4" x14ac:dyDescent="0.3">
      <c r="A2494" t="s">
        <v>3404</v>
      </c>
      <c r="B2494" t="s">
        <v>53</v>
      </c>
      <c r="D2494" s="77">
        <f>INDEX('Unemployment Rates'!$B$2:$B$96,MATCH(B2494,'Unemployment Rates'!$A$2:$A$96,0))</f>
        <v>2.9000000000000001E-2</v>
      </c>
    </row>
    <row r="2495" spans="1:4" x14ac:dyDescent="0.3">
      <c r="A2495" t="s">
        <v>3405</v>
      </c>
      <c r="B2495" t="s">
        <v>53</v>
      </c>
      <c r="D2495" s="77">
        <f>INDEX('Unemployment Rates'!$B$2:$B$96,MATCH(B2495,'Unemployment Rates'!$A$2:$A$96,0))</f>
        <v>2.9000000000000001E-2</v>
      </c>
    </row>
    <row r="2496" spans="1:4" x14ac:dyDescent="0.3">
      <c r="A2496" t="s">
        <v>3406</v>
      </c>
      <c r="B2496" t="s">
        <v>53</v>
      </c>
      <c r="D2496" s="77">
        <f>INDEX('Unemployment Rates'!$B$2:$B$96,MATCH(B2496,'Unemployment Rates'!$A$2:$A$96,0))</f>
        <v>2.9000000000000001E-2</v>
      </c>
    </row>
    <row r="2497" spans="1:4" x14ac:dyDescent="0.3">
      <c r="A2497" t="s">
        <v>3407</v>
      </c>
      <c r="B2497" t="s">
        <v>53</v>
      </c>
      <c r="D2497" s="77">
        <f>INDEX('Unemployment Rates'!$B$2:$B$96,MATCH(B2497,'Unemployment Rates'!$A$2:$A$96,0))</f>
        <v>2.9000000000000001E-2</v>
      </c>
    </row>
    <row r="2498" spans="1:4" x14ac:dyDescent="0.3">
      <c r="A2498" t="s">
        <v>3408</v>
      </c>
      <c r="B2498" t="s">
        <v>53</v>
      </c>
      <c r="D2498" s="77">
        <f>INDEX('Unemployment Rates'!$B$2:$B$96,MATCH(B2498,'Unemployment Rates'!$A$2:$A$96,0))</f>
        <v>2.9000000000000001E-2</v>
      </c>
    </row>
    <row r="2499" spans="1:4" x14ac:dyDescent="0.3">
      <c r="A2499" t="s">
        <v>3409</v>
      </c>
      <c r="B2499" t="s">
        <v>53</v>
      </c>
      <c r="D2499" s="77">
        <f>INDEX('Unemployment Rates'!$B$2:$B$96,MATCH(B2499,'Unemployment Rates'!$A$2:$A$96,0))</f>
        <v>2.9000000000000001E-2</v>
      </c>
    </row>
    <row r="2500" spans="1:4" x14ac:dyDescent="0.3">
      <c r="A2500" t="s">
        <v>3410</v>
      </c>
      <c r="B2500" t="s">
        <v>53</v>
      </c>
      <c r="D2500" s="77">
        <f>INDEX('Unemployment Rates'!$B$2:$B$96,MATCH(B2500,'Unemployment Rates'!$A$2:$A$96,0))</f>
        <v>2.9000000000000001E-2</v>
      </c>
    </row>
    <row r="2501" spans="1:4" x14ac:dyDescent="0.3">
      <c r="A2501" t="s">
        <v>3411</v>
      </c>
      <c r="B2501" t="s">
        <v>53</v>
      </c>
      <c r="D2501" s="77">
        <f>INDEX('Unemployment Rates'!$B$2:$B$96,MATCH(B2501,'Unemployment Rates'!$A$2:$A$96,0))</f>
        <v>2.9000000000000001E-2</v>
      </c>
    </row>
    <row r="2502" spans="1:4" x14ac:dyDescent="0.3">
      <c r="A2502" t="s">
        <v>3412</v>
      </c>
      <c r="B2502" t="s">
        <v>53</v>
      </c>
      <c r="D2502" s="77">
        <f>INDEX('Unemployment Rates'!$B$2:$B$96,MATCH(B2502,'Unemployment Rates'!$A$2:$A$96,0))</f>
        <v>2.9000000000000001E-2</v>
      </c>
    </row>
    <row r="2503" spans="1:4" x14ac:dyDescent="0.3">
      <c r="A2503" t="s">
        <v>3413</v>
      </c>
      <c r="B2503" t="s">
        <v>53</v>
      </c>
      <c r="D2503" s="77">
        <f>INDEX('Unemployment Rates'!$B$2:$B$96,MATCH(B2503,'Unemployment Rates'!$A$2:$A$96,0))</f>
        <v>2.9000000000000001E-2</v>
      </c>
    </row>
    <row r="2504" spans="1:4" x14ac:dyDescent="0.3">
      <c r="A2504" t="s">
        <v>3414</v>
      </c>
      <c r="B2504" t="s">
        <v>53</v>
      </c>
      <c r="D2504" s="77">
        <f>INDEX('Unemployment Rates'!$B$2:$B$96,MATCH(B2504,'Unemployment Rates'!$A$2:$A$96,0))</f>
        <v>2.9000000000000001E-2</v>
      </c>
    </row>
    <row r="2505" spans="1:4" x14ac:dyDescent="0.3">
      <c r="A2505" t="s">
        <v>3415</v>
      </c>
      <c r="B2505" t="s">
        <v>53</v>
      </c>
      <c r="D2505" s="77">
        <f>INDEX('Unemployment Rates'!$B$2:$B$96,MATCH(B2505,'Unemployment Rates'!$A$2:$A$96,0))</f>
        <v>2.9000000000000001E-2</v>
      </c>
    </row>
    <row r="2506" spans="1:4" x14ac:dyDescent="0.3">
      <c r="A2506" t="s">
        <v>3416</v>
      </c>
      <c r="B2506" t="s">
        <v>53</v>
      </c>
      <c r="D2506" s="77">
        <f>INDEX('Unemployment Rates'!$B$2:$B$96,MATCH(B2506,'Unemployment Rates'!$A$2:$A$96,0))</f>
        <v>2.9000000000000001E-2</v>
      </c>
    </row>
    <row r="2507" spans="1:4" x14ac:dyDescent="0.3">
      <c r="A2507" t="s">
        <v>3417</v>
      </c>
      <c r="B2507" t="s">
        <v>53</v>
      </c>
      <c r="D2507" s="77">
        <f>INDEX('Unemployment Rates'!$B$2:$B$96,MATCH(B2507,'Unemployment Rates'!$A$2:$A$96,0))</f>
        <v>2.9000000000000001E-2</v>
      </c>
    </row>
    <row r="2508" spans="1:4" x14ac:dyDescent="0.3">
      <c r="A2508" t="s">
        <v>3418</v>
      </c>
      <c r="B2508" t="s">
        <v>53</v>
      </c>
      <c r="D2508" s="77">
        <f>INDEX('Unemployment Rates'!$B$2:$B$96,MATCH(B2508,'Unemployment Rates'!$A$2:$A$96,0))</f>
        <v>2.9000000000000001E-2</v>
      </c>
    </row>
    <row r="2509" spans="1:4" x14ac:dyDescent="0.3">
      <c r="A2509" t="s">
        <v>3419</v>
      </c>
      <c r="B2509" t="s">
        <v>53</v>
      </c>
      <c r="D2509" s="77">
        <f>INDEX('Unemployment Rates'!$B$2:$B$96,MATCH(B2509,'Unemployment Rates'!$A$2:$A$96,0))</f>
        <v>2.9000000000000001E-2</v>
      </c>
    </row>
    <row r="2510" spans="1:4" x14ac:dyDescent="0.3">
      <c r="A2510" t="s">
        <v>3420</v>
      </c>
      <c r="B2510" t="s">
        <v>53</v>
      </c>
      <c r="D2510" s="77">
        <f>INDEX('Unemployment Rates'!$B$2:$B$96,MATCH(B2510,'Unemployment Rates'!$A$2:$A$96,0))</f>
        <v>2.9000000000000001E-2</v>
      </c>
    </row>
    <row r="2511" spans="1:4" x14ac:dyDescent="0.3">
      <c r="A2511" t="s">
        <v>3421</v>
      </c>
      <c r="B2511" t="s">
        <v>53</v>
      </c>
      <c r="D2511" s="77">
        <f>INDEX('Unemployment Rates'!$B$2:$B$96,MATCH(B2511,'Unemployment Rates'!$A$2:$A$96,0))</f>
        <v>2.9000000000000001E-2</v>
      </c>
    </row>
    <row r="2512" spans="1:4" x14ac:dyDescent="0.3">
      <c r="A2512" t="s">
        <v>3422</v>
      </c>
      <c r="B2512" t="s">
        <v>53</v>
      </c>
      <c r="D2512" s="77">
        <f>INDEX('Unemployment Rates'!$B$2:$B$96,MATCH(B2512,'Unemployment Rates'!$A$2:$A$96,0))</f>
        <v>2.9000000000000001E-2</v>
      </c>
    </row>
    <row r="2513" spans="1:4" x14ac:dyDescent="0.3">
      <c r="A2513" t="s">
        <v>3423</v>
      </c>
      <c r="B2513" t="s">
        <v>53</v>
      </c>
      <c r="D2513" s="77">
        <f>INDEX('Unemployment Rates'!$B$2:$B$96,MATCH(B2513,'Unemployment Rates'!$A$2:$A$96,0))</f>
        <v>2.9000000000000001E-2</v>
      </c>
    </row>
    <row r="2514" spans="1:4" x14ac:dyDescent="0.3">
      <c r="A2514" t="s">
        <v>3424</v>
      </c>
      <c r="B2514" t="s">
        <v>53</v>
      </c>
      <c r="D2514" s="77">
        <f>INDEX('Unemployment Rates'!$B$2:$B$96,MATCH(B2514,'Unemployment Rates'!$A$2:$A$96,0))</f>
        <v>2.9000000000000001E-2</v>
      </c>
    </row>
    <row r="2515" spans="1:4" x14ac:dyDescent="0.3">
      <c r="A2515" t="s">
        <v>3425</v>
      </c>
      <c r="B2515" t="s">
        <v>53</v>
      </c>
      <c r="D2515" s="77">
        <f>INDEX('Unemployment Rates'!$B$2:$B$96,MATCH(B2515,'Unemployment Rates'!$A$2:$A$96,0))</f>
        <v>2.9000000000000001E-2</v>
      </c>
    </row>
    <row r="2516" spans="1:4" x14ac:dyDescent="0.3">
      <c r="A2516" t="s">
        <v>3426</v>
      </c>
      <c r="B2516" t="s">
        <v>53</v>
      </c>
      <c r="D2516" s="77">
        <f>INDEX('Unemployment Rates'!$B$2:$B$96,MATCH(B2516,'Unemployment Rates'!$A$2:$A$96,0))</f>
        <v>2.9000000000000001E-2</v>
      </c>
    </row>
    <row r="2517" spans="1:4" x14ac:dyDescent="0.3">
      <c r="A2517" t="s">
        <v>3427</v>
      </c>
      <c r="B2517" t="s">
        <v>53</v>
      </c>
      <c r="D2517" s="77">
        <f>INDEX('Unemployment Rates'!$B$2:$B$96,MATCH(B2517,'Unemployment Rates'!$A$2:$A$96,0))</f>
        <v>2.9000000000000001E-2</v>
      </c>
    </row>
    <row r="2518" spans="1:4" x14ac:dyDescent="0.3">
      <c r="A2518" t="s">
        <v>3428</v>
      </c>
      <c r="B2518" t="s">
        <v>53</v>
      </c>
      <c r="D2518" s="77">
        <f>INDEX('Unemployment Rates'!$B$2:$B$96,MATCH(B2518,'Unemployment Rates'!$A$2:$A$96,0))</f>
        <v>2.9000000000000001E-2</v>
      </c>
    </row>
    <row r="2519" spans="1:4" x14ac:dyDescent="0.3">
      <c r="A2519" t="s">
        <v>3429</v>
      </c>
      <c r="B2519" t="s">
        <v>53</v>
      </c>
      <c r="D2519" s="77">
        <f>INDEX('Unemployment Rates'!$B$2:$B$96,MATCH(B2519,'Unemployment Rates'!$A$2:$A$96,0))</f>
        <v>2.9000000000000001E-2</v>
      </c>
    </row>
    <row r="2520" spans="1:4" x14ac:dyDescent="0.3">
      <c r="A2520" t="s">
        <v>3430</v>
      </c>
      <c r="B2520" t="s">
        <v>53</v>
      </c>
      <c r="D2520" s="77">
        <f>INDEX('Unemployment Rates'!$B$2:$B$96,MATCH(B2520,'Unemployment Rates'!$A$2:$A$96,0))</f>
        <v>2.9000000000000001E-2</v>
      </c>
    </row>
    <row r="2521" spans="1:4" x14ac:dyDescent="0.3">
      <c r="A2521" t="s">
        <v>3431</v>
      </c>
      <c r="B2521" t="s">
        <v>53</v>
      </c>
      <c r="D2521" s="77">
        <f>INDEX('Unemployment Rates'!$B$2:$B$96,MATCH(B2521,'Unemployment Rates'!$A$2:$A$96,0))</f>
        <v>2.9000000000000001E-2</v>
      </c>
    </row>
    <row r="2522" spans="1:4" x14ac:dyDescent="0.3">
      <c r="A2522" t="s">
        <v>3432</v>
      </c>
      <c r="B2522" t="s">
        <v>53</v>
      </c>
      <c r="D2522" s="77">
        <f>INDEX('Unemployment Rates'!$B$2:$B$96,MATCH(B2522,'Unemployment Rates'!$A$2:$A$96,0))</f>
        <v>2.9000000000000001E-2</v>
      </c>
    </row>
    <row r="2523" spans="1:4" x14ac:dyDescent="0.3">
      <c r="A2523" t="s">
        <v>3433</v>
      </c>
      <c r="B2523" t="s">
        <v>53</v>
      </c>
      <c r="D2523" s="77">
        <f>INDEX('Unemployment Rates'!$B$2:$B$96,MATCH(B2523,'Unemployment Rates'!$A$2:$A$96,0))</f>
        <v>2.9000000000000001E-2</v>
      </c>
    </row>
    <row r="2524" spans="1:4" x14ac:dyDescent="0.3">
      <c r="A2524" t="s">
        <v>3434</v>
      </c>
      <c r="B2524" t="s">
        <v>53</v>
      </c>
      <c r="D2524" s="77">
        <f>INDEX('Unemployment Rates'!$B$2:$B$96,MATCH(B2524,'Unemployment Rates'!$A$2:$A$96,0))</f>
        <v>2.9000000000000001E-2</v>
      </c>
    </row>
    <row r="2525" spans="1:4" x14ac:dyDescent="0.3">
      <c r="A2525" t="s">
        <v>3435</v>
      </c>
      <c r="B2525" t="s">
        <v>53</v>
      </c>
      <c r="D2525" s="77">
        <f>INDEX('Unemployment Rates'!$B$2:$B$96,MATCH(B2525,'Unemployment Rates'!$A$2:$A$96,0))</f>
        <v>2.9000000000000001E-2</v>
      </c>
    </row>
    <row r="2526" spans="1:4" x14ac:dyDescent="0.3">
      <c r="A2526" t="s">
        <v>3436</v>
      </c>
      <c r="B2526" t="s">
        <v>53</v>
      </c>
      <c r="D2526" s="77">
        <f>INDEX('Unemployment Rates'!$B$2:$B$96,MATCH(B2526,'Unemployment Rates'!$A$2:$A$96,0))</f>
        <v>2.9000000000000001E-2</v>
      </c>
    </row>
    <row r="2527" spans="1:4" x14ac:dyDescent="0.3">
      <c r="A2527" t="s">
        <v>3437</v>
      </c>
      <c r="B2527" t="s">
        <v>53</v>
      </c>
      <c r="D2527" s="77">
        <f>INDEX('Unemployment Rates'!$B$2:$B$96,MATCH(B2527,'Unemployment Rates'!$A$2:$A$96,0))</f>
        <v>2.9000000000000001E-2</v>
      </c>
    </row>
    <row r="2528" spans="1:4" x14ac:dyDescent="0.3">
      <c r="A2528" t="s">
        <v>3438</v>
      </c>
      <c r="B2528" t="s">
        <v>53</v>
      </c>
      <c r="D2528" s="77">
        <f>INDEX('Unemployment Rates'!$B$2:$B$96,MATCH(B2528,'Unemployment Rates'!$A$2:$A$96,0))</f>
        <v>2.9000000000000001E-2</v>
      </c>
    </row>
    <row r="2529" spans="1:4" x14ac:dyDescent="0.3">
      <c r="A2529" t="s">
        <v>3439</v>
      </c>
      <c r="B2529" t="s">
        <v>53</v>
      </c>
      <c r="D2529" s="77">
        <f>INDEX('Unemployment Rates'!$B$2:$B$96,MATCH(B2529,'Unemployment Rates'!$A$2:$A$96,0))</f>
        <v>2.9000000000000001E-2</v>
      </c>
    </row>
    <row r="2530" spans="1:4" x14ac:dyDescent="0.3">
      <c r="A2530" t="s">
        <v>3440</v>
      </c>
      <c r="B2530" t="s">
        <v>53</v>
      </c>
      <c r="D2530" s="77">
        <f>INDEX('Unemployment Rates'!$B$2:$B$96,MATCH(B2530,'Unemployment Rates'!$A$2:$A$96,0))</f>
        <v>2.9000000000000001E-2</v>
      </c>
    </row>
    <row r="2531" spans="1:4" x14ac:dyDescent="0.3">
      <c r="A2531" t="s">
        <v>3441</v>
      </c>
      <c r="B2531" t="s">
        <v>53</v>
      </c>
      <c r="D2531" s="77">
        <f>INDEX('Unemployment Rates'!$B$2:$B$96,MATCH(B2531,'Unemployment Rates'!$A$2:$A$96,0))</f>
        <v>2.9000000000000001E-2</v>
      </c>
    </row>
    <row r="2532" spans="1:4" x14ac:dyDescent="0.3">
      <c r="A2532" t="s">
        <v>3442</v>
      </c>
      <c r="B2532" t="s">
        <v>53</v>
      </c>
      <c r="D2532" s="77">
        <f>INDEX('Unemployment Rates'!$B$2:$B$96,MATCH(B2532,'Unemployment Rates'!$A$2:$A$96,0))</f>
        <v>2.9000000000000001E-2</v>
      </c>
    </row>
    <row r="2533" spans="1:4" x14ac:dyDescent="0.3">
      <c r="A2533" t="s">
        <v>3443</v>
      </c>
      <c r="B2533" t="s">
        <v>53</v>
      </c>
      <c r="D2533" s="77">
        <f>INDEX('Unemployment Rates'!$B$2:$B$96,MATCH(B2533,'Unemployment Rates'!$A$2:$A$96,0))</f>
        <v>2.9000000000000001E-2</v>
      </c>
    </row>
    <row r="2534" spans="1:4" x14ac:dyDescent="0.3">
      <c r="A2534" t="s">
        <v>3444</v>
      </c>
      <c r="B2534" t="s">
        <v>53</v>
      </c>
      <c r="D2534" s="77">
        <f>INDEX('Unemployment Rates'!$B$2:$B$96,MATCH(B2534,'Unemployment Rates'!$A$2:$A$96,0))</f>
        <v>2.9000000000000001E-2</v>
      </c>
    </row>
    <row r="2535" spans="1:4" x14ac:dyDescent="0.3">
      <c r="A2535" t="s">
        <v>3445</v>
      </c>
      <c r="B2535" t="s">
        <v>53</v>
      </c>
      <c r="D2535" s="77">
        <f>INDEX('Unemployment Rates'!$B$2:$B$96,MATCH(B2535,'Unemployment Rates'!$A$2:$A$96,0))</f>
        <v>2.9000000000000001E-2</v>
      </c>
    </row>
    <row r="2536" spans="1:4" x14ac:dyDescent="0.3">
      <c r="A2536" t="s">
        <v>3446</v>
      </c>
      <c r="B2536" t="s">
        <v>53</v>
      </c>
      <c r="D2536" s="77">
        <f>INDEX('Unemployment Rates'!$B$2:$B$96,MATCH(B2536,'Unemployment Rates'!$A$2:$A$96,0))</f>
        <v>2.9000000000000001E-2</v>
      </c>
    </row>
    <row r="2537" spans="1:4" x14ac:dyDescent="0.3">
      <c r="A2537" t="s">
        <v>3447</v>
      </c>
      <c r="B2537" t="s">
        <v>53</v>
      </c>
      <c r="D2537" s="77">
        <f>INDEX('Unemployment Rates'!$B$2:$B$96,MATCH(B2537,'Unemployment Rates'!$A$2:$A$96,0))</f>
        <v>2.9000000000000001E-2</v>
      </c>
    </row>
    <row r="2538" spans="1:4" x14ac:dyDescent="0.3">
      <c r="A2538" t="s">
        <v>3448</v>
      </c>
      <c r="B2538" t="s">
        <v>53</v>
      </c>
      <c r="D2538" s="77">
        <f>INDEX('Unemployment Rates'!$B$2:$B$96,MATCH(B2538,'Unemployment Rates'!$A$2:$A$96,0))</f>
        <v>2.9000000000000001E-2</v>
      </c>
    </row>
    <row r="2539" spans="1:4" x14ac:dyDescent="0.3">
      <c r="A2539" t="s">
        <v>3449</v>
      </c>
      <c r="B2539" t="s">
        <v>53</v>
      </c>
      <c r="D2539" s="77">
        <f>INDEX('Unemployment Rates'!$B$2:$B$96,MATCH(B2539,'Unemployment Rates'!$A$2:$A$96,0))</f>
        <v>2.9000000000000001E-2</v>
      </c>
    </row>
    <row r="2540" spans="1:4" x14ac:dyDescent="0.3">
      <c r="A2540" t="s">
        <v>3450</v>
      </c>
      <c r="B2540" t="s">
        <v>53</v>
      </c>
      <c r="D2540" s="77">
        <f>INDEX('Unemployment Rates'!$B$2:$B$96,MATCH(B2540,'Unemployment Rates'!$A$2:$A$96,0))</f>
        <v>2.9000000000000001E-2</v>
      </c>
    </row>
    <row r="2541" spans="1:4" x14ac:dyDescent="0.3">
      <c r="A2541" t="s">
        <v>3451</v>
      </c>
      <c r="B2541" t="s">
        <v>53</v>
      </c>
      <c r="D2541" s="77">
        <f>INDEX('Unemployment Rates'!$B$2:$B$96,MATCH(B2541,'Unemployment Rates'!$A$2:$A$96,0))</f>
        <v>2.9000000000000001E-2</v>
      </c>
    </row>
    <row r="2542" spans="1:4" x14ac:dyDescent="0.3">
      <c r="A2542" t="s">
        <v>3452</v>
      </c>
      <c r="B2542" t="s">
        <v>53</v>
      </c>
      <c r="D2542" s="77">
        <f>INDEX('Unemployment Rates'!$B$2:$B$96,MATCH(B2542,'Unemployment Rates'!$A$2:$A$96,0))</f>
        <v>2.9000000000000001E-2</v>
      </c>
    </row>
    <row r="2543" spans="1:4" x14ac:dyDescent="0.3">
      <c r="A2543" t="s">
        <v>3453</v>
      </c>
      <c r="B2543" t="s">
        <v>53</v>
      </c>
      <c r="D2543" s="77">
        <f>INDEX('Unemployment Rates'!$B$2:$B$96,MATCH(B2543,'Unemployment Rates'!$A$2:$A$96,0))</f>
        <v>2.9000000000000001E-2</v>
      </c>
    </row>
    <row r="2544" spans="1:4" x14ac:dyDescent="0.3">
      <c r="A2544" t="s">
        <v>3454</v>
      </c>
      <c r="B2544" t="s">
        <v>53</v>
      </c>
      <c r="D2544" s="77">
        <f>INDEX('Unemployment Rates'!$B$2:$B$96,MATCH(B2544,'Unemployment Rates'!$A$2:$A$96,0))</f>
        <v>2.9000000000000001E-2</v>
      </c>
    </row>
    <row r="2545" spans="1:4" x14ac:dyDescent="0.3">
      <c r="A2545" t="s">
        <v>3455</v>
      </c>
      <c r="B2545" t="s">
        <v>53</v>
      </c>
      <c r="D2545" s="77">
        <f>INDEX('Unemployment Rates'!$B$2:$B$96,MATCH(B2545,'Unemployment Rates'!$A$2:$A$96,0))</f>
        <v>2.9000000000000001E-2</v>
      </c>
    </row>
    <row r="2546" spans="1:4" x14ac:dyDescent="0.3">
      <c r="A2546" t="s">
        <v>3456</v>
      </c>
      <c r="B2546" t="s">
        <v>53</v>
      </c>
      <c r="D2546" s="77">
        <f>INDEX('Unemployment Rates'!$B$2:$B$96,MATCH(B2546,'Unemployment Rates'!$A$2:$A$96,0))</f>
        <v>2.9000000000000001E-2</v>
      </c>
    </row>
    <row r="2547" spans="1:4" x14ac:dyDescent="0.3">
      <c r="A2547" t="s">
        <v>3457</v>
      </c>
      <c r="B2547" t="s">
        <v>53</v>
      </c>
      <c r="D2547" s="77">
        <f>INDEX('Unemployment Rates'!$B$2:$B$96,MATCH(B2547,'Unemployment Rates'!$A$2:$A$96,0))</f>
        <v>2.9000000000000001E-2</v>
      </c>
    </row>
    <row r="2548" spans="1:4" x14ac:dyDescent="0.3">
      <c r="A2548" t="s">
        <v>3458</v>
      </c>
      <c r="B2548" t="s">
        <v>53</v>
      </c>
      <c r="D2548" s="77">
        <f>INDEX('Unemployment Rates'!$B$2:$B$96,MATCH(B2548,'Unemployment Rates'!$A$2:$A$96,0))</f>
        <v>2.9000000000000001E-2</v>
      </c>
    </row>
    <row r="2549" spans="1:4" x14ac:dyDescent="0.3">
      <c r="A2549" t="s">
        <v>3459</v>
      </c>
      <c r="B2549" t="s">
        <v>53</v>
      </c>
      <c r="D2549" s="77">
        <f>INDEX('Unemployment Rates'!$B$2:$B$96,MATCH(B2549,'Unemployment Rates'!$A$2:$A$96,0))</f>
        <v>2.9000000000000001E-2</v>
      </c>
    </row>
    <row r="2550" spans="1:4" x14ac:dyDescent="0.3">
      <c r="A2550" t="s">
        <v>3460</v>
      </c>
      <c r="B2550" t="s">
        <v>53</v>
      </c>
      <c r="D2550" s="77">
        <f>INDEX('Unemployment Rates'!$B$2:$B$96,MATCH(B2550,'Unemployment Rates'!$A$2:$A$96,0))</f>
        <v>2.9000000000000001E-2</v>
      </c>
    </row>
    <row r="2551" spans="1:4" x14ac:dyDescent="0.3">
      <c r="A2551" t="s">
        <v>3461</v>
      </c>
      <c r="B2551" t="s">
        <v>53</v>
      </c>
      <c r="D2551" s="77">
        <f>INDEX('Unemployment Rates'!$B$2:$B$96,MATCH(B2551,'Unemployment Rates'!$A$2:$A$96,0))</f>
        <v>2.9000000000000001E-2</v>
      </c>
    </row>
    <row r="2552" spans="1:4" x14ac:dyDescent="0.3">
      <c r="A2552" t="s">
        <v>3462</v>
      </c>
      <c r="B2552" t="s">
        <v>53</v>
      </c>
      <c r="D2552" s="77">
        <f>INDEX('Unemployment Rates'!$B$2:$B$96,MATCH(B2552,'Unemployment Rates'!$A$2:$A$96,0))</f>
        <v>2.9000000000000001E-2</v>
      </c>
    </row>
    <row r="2553" spans="1:4" x14ac:dyDescent="0.3">
      <c r="A2553" t="s">
        <v>3463</v>
      </c>
      <c r="B2553" t="s">
        <v>53</v>
      </c>
      <c r="D2553" s="77">
        <f>INDEX('Unemployment Rates'!$B$2:$B$96,MATCH(B2553,'Unemployment Rates'!$A$2:$A$96,0))</f>
        <v>2.9000000000000001E-2</v>
      </c>
    </row>
    <row r="2554" spans="1:4" x14ac:dyDescent="0.3">
      <c r="A2554" t="s">
        <v>3464</v>
      </c>
      <c r="B2554" t="s">
        <v>53</v>
      </c>
      <c r="D2554" s="77">
        <f>INDEX('Unemployment Rates'!$B$2:$B$96,MATCH(B2554,'Unemployment Rates'!$A$2:$A$96,0))</f>
        <v>2.9000000000000001E-2</v>
      </c>
    </row>
    <row r="2555" spans="1:4" x14ac:dyDescent="0.3">
      <c r="A2555" t="s">
        <v>3465</v>
      </c>
      <c r="B2555" t="s">
        <v>53</v>
      </c>
      <c r="D2555" s="77">
        <f>INDEX('Unemployment Rates'!$B$2:$B$96,MATCH(B2555,'Unemployment Rates'!$A$2:$A$96,0))</f>
        <v>2.9000000000000001E-2</v>
      </c>
    </row>
    <row r="2556" spans="1:4" x14ac:dyDescent="0.3">
      <c r="A2556" t="s">
        <v>3466</v>
      </c>
      <c r="B2556" t="s">
        <v>53</v>
      </c>
      <c r="D2556" s="77">
        <f>INDEX('Unemployment Rates'!$B$2:$B$96,MATCH(B2556,'Unemployment Rates'!$A$2:$A$96,0))</f>
        <v>2.9000000000000001E-2</v>
      </c>
    </row>
    <row r="2557" spans="1:4" x14ac:dyDescent="0.3">
      <c r="A2557" t="s">
        <v>3467</v>
      </c>
      <c r="B2557" t="s">
        <v>53</v>
      </c>
      <c r="D2557" s="77">
        <f>INDEX('Unemployment Rates'!$B$2:$B$96,MATCH(B2557,'Unemployment Rates'!$A$2:$A$96,0))</f>
        <v>2.9000000000000001E-2</v>
      </c>
    </row>
    <row r="2558" spans="1:4" x14ac:dyDescent="0.3">
      <c r="A2558" t="s">
        <v>3468</v>
      </c>
      <c r="B2558" t="s">
        <v>53</v>
      </c>
      <c r="D2558" s="77">
        <f>INDEX('Unemployment Rates'!$B$2:$B$96,MATCH(B2558,'Unemployment Rates'!$A$2:$A$96,0))</f>
        <v>2.9000000000000001E-2</v>
      </c>
    </row>
    <row r="2559" spans="1:4" x14ac:dyDescent="0.3">
      <c r="A2559" t="s">
        <v>3469</v>
      </c>
      <c r="B2559" t="s">
        <v>53</v>
      </c>
      <c r="D2559" s="77">
        <f>INDEX('Unemployment Rates'!$B$2:$B$96,MATCH(B2559,'Unemployment Rates'!$A$2:$A$96,0))</f>
        <v>2.9000000000000001E-2</v>
      </c>
    </row>
    <row r="2560" spans="1:4" x14ac:dyDescent="0.3">
      <c r="A2560" t="s">
        <v>3470</v>
      </c>
      <c r="B2560" t="s">
        <v>53</v>
      </c>
      <c r="D2560" s="77">
        <f>INDEX('Unemployment Rates'!$B$2:$B$96,MATCH(B2560,'Unemployment Rates'!$A$2:$A$96,0))</f>
        <v>2.9000000000000001E-2</v>
      </c>
    </row>
    <row r="2561" spans="1:4" x14ac:dyDescent="0.3">
      <c r="A2561" t="s">
        <v>3471</v>
      </c>
      <c r="B2561" t="s">
        <v>53</v>
      </c>
      <c r="D2561" s="77">
        <f>INDEX('Unemployment Rates'!$B$2:$B$96,MATCH(B2561,'Unemployment Rates'!$A$2:$A$96,0))</f>
        <v>2.9000000000000001E-2</v>
      </c>
    </row>
    <row r="2562" spans="1:4" x14ac:dyDescent="0.3">
      <c r="A2562" t="s">
        <v>3472</v>
      </c>
      <c r="B2562" t="s">
        <v>53</v>
      </c>
      <c r="D2562" s="77">
        <f>INDEX('Unemployment Rates'!$B$2:$B$96,MATCH(B2562,'Unemployment Rates'!$A$2:$A$96,0))</f>
        <v>2.9000000000000001E-2</v>
      </c>
    </row>
    <row r="2563" spans="1:4" x14ac:dyDescent="0.3">
      <c r="A2563" t="s">
        <v>3473</v>
      </c>
      <c r="B2563" t="s">
        <v>53</v>
      </c>
      <c r="D2563" s="77">
        <f>INDEX('Unemployment Rates'!$B$2:$B$96,MATCH(B2563,'Unemployment Rates'!$A$2:$A$96,0))</f>
        <v>2.9000000000000001E-2</v>
      </c>
    </row>
    <row r="2564" spans="1:4" x14ac:dyDescent="0.3">
      <c r="A2564" t="s">
        <v>3474</v>
      </c>
      <c r="B2564" t="s">
        <v>53</v>
      </c>
      <c r="D2564" s="77">
        <f>INDEX('Unemployment Rates'!$B$2:$B$96,MATCH(B2564,'Unemployment Rates'!$A$2:$A$96,0))</f>
        <v>2.9000000000000001E-2</v>
      </c>
    </row>
    <row r="2565" spans="1:4" x14ac:dyDescent="0.3">
      <c r="A2565" t="s">
        <v>3475</v>
      </c>
      <c r="B2565" t="s">
        <v>53</v>
      </c>
      <c r="D2565" s="77">
        <f>INDEX('Unemployment Rates'!$B$2:$B$96,MATCH(B2565,'Unemployment Rates'!$A$2:$A$96,0))</f>
        <v>2.9000000000000001E-2</v>
      </c>
    </row>
    <row r="2566" spans="1:4" x14ac:dyDescent="0.3">
      <c r="A2566" t="s">
        <v>3476</v>
      </c>
      <c r="B2566" t="s">
        <v>53</v>
      </c>
      <c r="D2566" s="77">
        <f>INDEX('Unemployment Rates'!$B$2:$B$96,MATCH(B2566,'Unemployment Rates'!$A$2:$A$96,0))</f>
        <v>2.9000000000000001E-2</v>
      </c>
    </row>
    <row r="2567" spans="1:4" x14ac:dyDescent="0.3">
      <c r="A2567" t="s">
        <v>3477</v>
      </c>
      <c r="B2567" t="s">
        <v>53</v>
      </c>
      <c r="D2567" s="77">
        <f>INDEX('Unemployment Rates'!$B$2:$B$96,MATCH(B2567,'Unemployment Rates'!$A$2:$A$96,0))</f>
        <v>2.9000000000000001E-2</v>
      </c>
    </row>
    <row r="2568" spans="1:4" x14ac:dyDescent="0.3">
      <c r="A2568" t="s">
        <v>3478</v>
      </c>
      <c r="B2568" t="s">
        <v>53</v>
      </c>
      <c r="D2568" s="77">
        <f>INDEX('Unemployment Rates'!$B$2:$B$96,MATCH(B2568,'Unemployment Rates'!$A$2:$A$96,0))</f>
        <v>2.9000000000000001E-2</v>
      </c>
    </row>
    <row r="2569" spans="1:4" x14ac:dyDescent="0.3">
      <c r="A2569" t="s">
        <v>3479</v>
      </c>
      <c r="B2569" t="s">
        <v>53</v>
      </c>
      <c r="D2569" s="77">
        <f>INDEX('Unemployment Rates'!$B$2:$B$96,MATCH(B2569,'Unemployment Rates'!$A$2:$A$96,0))</f>
        <v>2.9000000000000001E-2</v>
      </c>
    </row>
    <row r="2570" spans="1:4" x14ac:dyDescent="0.3">
      <c r="A2570" t="s">
        <v>3480</v>
      </c>
      <c r="B2570" t="s">
        <v>53</v>
      </c>
      <c r="D2570" s="77">
        <f>INDEX('Unemployment Rates'!$B$2:$B$96,MATCH(B2570,'Unemployment Rates'!$A$2:$A$96,0))</f>
        <v>2.9000000000000001E-2</v>
      </c>
    </row>
    <row r="2571" spans="1:4" x14ac:dyDescent="0.3">
      <c r="A2571" t="s">
        <v>3481</v>
      </c>
      <c r="B2571" t="s">
        <v>53</v>
      </c>
      <c r="D2571" s="77">
        <f>INDEX('Unemployment Rates'!$B$2:$B$96,MATCH(B2571,'Unemployment Rates'!$A$2:$A$96,0))</f>
        <v>2.9000000000000001E-2</v>
      </c>
    </row>
    <row r="2572" spans="1:4" x14ac:dyDescent="0.3">
      <c r="A2572" t="s">
        <v>3482</v>
      </c>
      <c r="B2572" t="s">
        <v>53</v>
      </c>
      <c r="D2572" s="77">
        <f>INDEX('Unemployment Rates'!$B$2:$B$96,MATCH(B2572,'Unemployment Rates'!$A$2:$A$96,0))</f>
        <v>2.9000000000000001E-2</v>
      </c>
    </row>
    <row r="2573" spans="1:4" x14ac:dyDescent="0.3">
      <c r="A2573" t="s">
        <v>3483</v>
      </c>
      <c r="B2573" t="s">
        <v>53</v>
      </c>
      <c r="D2573" s="77">
        <f>INDEX('Unemployment Rates'!$B$2:$B$96,MATCH(B2573,'Unemployment Rates'!$A$2:$A$96,0))</f>
        <v>2.9000000000000001E-2</v>
      </c>
    </row>
    <row r="2574" spans="1:4" x14ac:dyDescent="0.3">
      <c r="A2574" t="s">
        <v>3484</v>
      </c>
      <c r="B2574" t="s">
        <v>53</v>
      </c>
      <c r="D2574" s="77">
        <f>INDEX('Unemployment Rates'!$B$2:$B$96,MATCH(B2574,'Unemployment Rates'!$A$2:$A$96,0))</f>
        <v>2.9000000000000001E-2</v>
      </c>
    </row>
    <row r="2575" spans="1:4" x14ac:dyDescent="0.3">
      <c r="A2575" t="s">
        <v>3485</v>
      </c>
      <c r="B2575" t="s">
        <v>53</v>
      </c>
      <c r="D2575" s="77">
        <f>INDEX('Unemployment Rates'!$B$2:$B$96,MATCH(B2575,'Unemployment Rates'!$A$2:$A$96,0))</f>
        <v>2.9000000000000001E-2</v>
      </c>
    </row>
    <row r="2576" spans="1:4" x14ac:dyDescent="0.3">
      <c r="A2576" t="s">
        <v>3486</v>
      </c>
      <c r="B2576" t="s">
        <v>53</v>
      </c>
      <c r="D2576" s="77">
        <f>INDEX('Unemployment Rates'!$B$2:$B$96,MATCH(B2576,'Unemployment Rates'!$A$2:$A$96,0))</f>
        <v>2.9000000000000001E-2</v>
      </c>
    </row>
    <row r="2577" spans="1:4" x14ac:dyDescent="0.3">
      <c r="A2577" t="s">
        <v>3487</v>
      </c>
      <c r="B2577" t="s">
        <v>53</v>
      </c>
      <c r="D2577" s="77">
        <f>INDEX('Unemployment Rates'!$B$2:$B$96,MATCH(B2577,'Unemployment Rates'!$A$2:$A$96,0))</f>
        <v>2.9000000000000001E-2</v>
      </c>
    </row>
    <row r="2578" spans="1:4" x14ac:dyDescent="0.3">
      <c r="A2578" t="s">
        <v>3488</v>
      </c>
      <c r="B2578" t="s">
        <v>53</v>
      </c>
      <c r="D2578" s="77">
        <f>INDEX('Unemployment Rates'!$B$2:$B$96,MATCH(B2578,'Unemployment Rates'!$A$2:$A$96,0))</f>
        <v>2.9000000000000001E-2</v>
      </c>
    </row>
    <row r="2579" spans="1:4" x14ac:dyDescent="0.3">
      <c r="A2579" t="s">
        <v>3489</v>
      </c>
      <c r="B2579" t="s">
        <v>53</v>
      </c>
      <c r="D2579" s="77">
        <f>INDEX('Unemployment Rates'!$B$2:$B$96,MATCH(B2579,'Unemployment Rates'!$A$2:$A$96,0))</f>
        <v>2.9000000000000001E-2</v>
      </c>
    </row>
    <row r="2580" spans="1:4" x14ac:dyDescent="0.3">
      <c r="A2580" t="s">
        <v>3490</v>
      </c>
      <c r="B2580" t="s">
        <v>53</v>
      </c>
      <c r="D2580" s="77">
        <f>INDEX('Unemployment Rates'!$B$2:$B$96,MATCH(B2580,'Unemployment Rates'!$A$2:$A$96,0))</f>
        <v>2.9000000000000001E-2</v>
      </c>
    </row>
    <row r="2581" spans="1:4" x14ac:dyDescent="0.3">
      <c r="A2581" t="s">
        <v>3491</v>
      </c>
      <c r="B2581" t="s">
        <v>53</v>
      </c>
      <c r="D2581" s="77">
        <f>INDEX('Unemployment Rates'!$B$2:$B$96,MATCH(B2581,'Unemployment Rates'!$A$2:$A$96,0))</f>
        <v>2.9000000000000001E-2</v>
      </c>
    </row>
    <row r="2582" spans="1:4" x14ac:dyDescent="0.3">
      <c r="A2582" t="s">
        <v>3492</v>
      </c>
      <c r="B2582" t="s">
        <v>53</v>
      </c>
      <c r="D2582" s="77">
        <f>INDEX('Unemployment Rates'!$B$2:$B$96,MATCH(B2582,'Unemployment Rates'!$A$2:$A$96,0))</f>
        <v>2.9000000000000001E-2</v>
      </c>
    </row>
    <row r="2583" spans="1:4" x14ac:dyDescent="0.3">
      <c r="A2583" t="s">
        <v>3493</v>
      </c>
      <c r="B2583" t="s">
        <v>53</v>
      </c>
      <c r="D2583" s="77">
        <f>INDEX('Unemployment Rates'!$B$2:$B$96,MATCH(B2583,'Unemployment Rates'!$A$2:$A$96,0))</f>
        <v>2.9000000000000001E-2</v>
      </c>
    </row>
    <row r="2584" spans="1:4" x14ac:dyDescent="0.3">
      <c r="A2584" t="s">
        <v>3494</v>
      </c>
      <c r="B2584" t="s">
        <v>53</v>
      </c>
      <c r="D2584" s="77">
        <f>INDEX('Unemployment Rates'!$B$2:$B$96,MATCH(B2584,'Unemployment Rates'!$A$2:$A$96,0))</f>
        <v>2.9000000000000001E-2</v>
      </c>
    </row>
    <row r="2585" spans="1:4" x14ac:dyDescent="0.3">
      <c r="A2585" t="s">
        <v>3495</v>
      </c>
      <c r="B2585" t="s">
        <v>53</v>
      </c>
      <c r="D2585" s="77">
        <f>INDEX('Unemployment Rates'!$B$2:$B$96,MATCH(B2585,'Unemployment Rates'!$A$2:$A$96,0))</f>
        <v>2.9000000000000001E-2</v>
      </c>
    </row>
    <row r="2586" spans="1:4" x14ac:dyDescent="0.3">
      <c r="A2586" t="s">
        <v>3496</v>
      </c>
      <c r="B2586" t="s">
        <v>53</v>
      </c>
      <c r="D2586" s="77">
        <f>INDEX('Unemployment Rates'!$B$2:$B$96,MATCH(B2586,'Unemployment Rates'!$A$2:$A$96,0))</f>
        <v>2.9000000000000001E-2</v>
      </c>
    </row>
    <row r="2587" spans="1:4" x14ac:dyDescent="0.3">
      <c r="A2587" t="s">
        <v>3497</v>
      </c>
      <c r="B2587" t="s">
        <v>53</v>
      </c>
      <c r="D2587" s="77">
        <f>INDEX('Unemployment Rates'!$B$2:$B$96,MATCH(B2587,'Unemployment Rates'!$A$2:$A$96,0))</f>
        <v>2.9000000000000001E-2</v>
      </c>
    </row>
    <row r="2588" spans="1:4" x14ac:dyDescent="0.3">
      <c r="A2588" t="s">
        <v>3498</v>
      </c>
      <c r="B2588" t="s">
        <v>53</v>
      </c>
      <c r="D2588" s="77">
        <f>INDEX('Unemployment Rates'!$B$2:$B$96,MATCH(B2588,'Unemployment Rates'!$A$2:$A$96,0))</f>
        <v>2.9000000000000001E-2</v>
      </c>
    </row>
    <row r="2589" spans="1:4" x14ac:dyDescent="0.3">
      <c r="A2589" t="s">
        <v>3499</v>
      </c>
      <c r="B2589" t="s">
        <v>53</v>
      </c>
      <c r="D2589" s="77">
        <f>INDEX('Unemployment Rates'!$B$2:$B$96,MATCH(B2589,'Unemployment Rates'!$A$2:$A$96,0))</f>
        <v>2.9000000000000001E-2</v>
      </c>
    </row>
    <row r="2590" spans="1:4" x14ac:dyDescent="0.3">
      <c r="A2590" t="s">
        <v>3500</v>
      </c>
      <c r="B2590" t="s">
        <v>53</v>
      </c>
      <c r="D2590" s="77">
        <f>INDEX('Unemployment Rates'!$B$2:$B$96,MATCH(B2590,'Unemployment Rates'!$A$2:$A$96,0))</f>
        <v>2.9000000000000001E-2</v>
      </c>
    </row>
    <row r="2591" spans="1:4" x14ac:dyDescent="0.3">
      <c r="A2591" t="s">
        <v>3501</v>
      </c>
      <c r="B2591" t="s">
        <v>53</v>
      </c>
      <c r="D2591" s="77">
        <f>INDEX('Unemployment Rates'!$B$2:$B$96,MATCH(B2591,'Unemployment Rates'!$A$2:$A$96,0))</f>
        <v>2.9000000000000001E-2</v>
      </c>
    </row>
    <row r="2592" spans="1:4" x14ac:dyDescent="0.3">
      <c r="A2592" t="s">
        <v>3502</v>
      </c>
      <c r="B2592" t="s">
        <v>53</v>
      </c>
      <c r="D2592" s="77">
        <f>INDEX('Unemployment Rates'!$B$2:$B$96,MATCH(B2592,'Unemployment Rates'!$A$2:$A$96,0))</f>
        <v>2.9000000000000001E-2</v>
      </c>
    </row>
    <row r="2593" spans="1:4" x14ac:dyDescent="0.3">
      <c r="A2593" t="s">
        <v>3503</v>
      </c>
      <c r="B2593" t="s">
        <v>53</v>
      </c>
      <c r="D2593" s="77">
        <f>INDEX('Unemployment Rates'!$B$2:$B$96,MATCH(B2593,'Unemployment Rates'!$A$2:$A$96,0))</f>
        <v>2.9000000000000001E-2</v>
      </c>
    </row>
    <row r="2594" spans="1:4" x14ac:dyDescent="0.3">
      <c r="A2594" t="s">
        <v>3504</v>
      </c>
      <c r="B2594" t="s">
        <v>53</v>
      </c>
      <c r="D2594" s="77">
        <f>INDEX('Unemployment Rates'!$B$2:$B$96,MATCH(B2594,'Unemployment Rates'!$A$2:$A$96,0))</f>
        <v>2.9000000000000001E-2</v>
      </c>
    </row>
    <row r="2595" spans="1:4" x14ac:dyDescent="0.3">
      <c r="A2595" t="s">
        <v>3505</v>
      </c>
      <c r="B2595" t="s">
        <v>53</v>
      </c>
      <c r="D2595" s="77">
        <f>INDEX('Unemployment Rates'!$B$2:$B$96,MATCH(B2595,'Unemployment Rates'!$A$2:$A$96,0))</f>
        <v>2.9000000000000001E-2</v>
      </c>
    </row>
    <row r="2596" spans="1:4" x14ac:dyDescent="0.3">
      <c r="A2596" t="s">
        <v>3506</v>
      </c>
      <c r="B2596" t="s">
        <v>53</v>
      </c>
      <c r="D2596" s="77">
        <f>INDEX('Unemployment Rates'!$B$2:$B$96,MATCH(B2596,'Unemployment Rates'!$A$2:$A$96,0))</f>
        <v>2.9000000000000001E-2</v>
      </c>
    </row>
    <row r="2597" spans="1:4" x14ac:dyDescent="0.3">
      <c r="A2597" t="s">
        <v>3507</v>
      </c>
      <c r="B2597" t="s">
        <v>53</v>
      </c>
      <c r="D2597" s="77">
        <f>INDEX('Unemployment Rates'!$B$2:$B$96,MATCH(B2597,'Unemployment Rates'!$A$2:$A$96,0))</f>
        <v>2.9000000000000001E-2</v>
      </c>
    </row>
    <row r="2598" spans="1:4" x14ac:dyDescent="0.3">
      <c r="A2598" t="s">
        <v>3508</v>
      </c>
      <c r="B2598" t="s">
        <v>53</v>
      </c>
      <c r="D2598" s="77">
        <f>INDEX('Unemployment Rates'!$B$2:$B$96,MATCH(B2598,'Unemployment Rates'!$A$2:$A$96,0))</f>
        <v>2.9000000000000001E-2</v>
      </c>
    </row>
    <row r="2599" spans="1:4" x14ac:dyDescent="0.3">
      <c r="A2599" t="s">
        <v>3509</v>
      </c>
      <c r="B2599" t="s">
        <v>53</v>
      </c>
      <c r="D2599" s="77">
        <f>INDEX('Unemployment Rates'!$B$2:$B$96,MATCH(B2599,'Unemployment Rates'!$A$2:$A$96,0))</f>
        <v>2.9000000000000001E-2</v>
      </c>
    </row>
    <row r="2600" spans="1:4" x14ac:dyDescent="0.3">
      <c r="A2600" t="s">
        <v>3510</v>
      </c>
      <c r="B2600" t="s">
        <v>53</v>
      </c>
      <c r="D2600" s="77">
        <f>INDEX('Unemployment Rates'!$B$2:$B$96,MATCH(B2600,'Unemployment Rates'!$A$2:$A$96,0))</f>
        <v>2.9000000000000001E-2</v>
      </c>
    </row>
    <row r="2601" spans="1:4" x14ac:dyDescent="0.3">
      <c r="A2601" t="s">
        <v>3511</v>
      </c>
      <c r="B2601" t="s">
        <v>53</v>
      </c>
      <c r="D2601" s="77">
        <f>INDEX('Unemployment Rates'!$B$2:$B$96,MATCH(B2601,'Unemployment Rates'!$A$2:$A$96,0))</f>
        <v>2.9000000000000001E-2</v>
      </c>
    </row>
    <row r="2602" spans="1:4" x14ac:dyDescent="0.3">
      <c r="A2602" t="s">
        <v>3512</v>
      </c>
      <c r="B2602" t="s">
        <v>53</v>
      </c>
      <c r="D2602" s="77">
        <f>INDEX('Unemployment Rates'!$B$2:$B$96,MATCH(B2602,'Unemployment Rates'!$A$2:$A$96,0))</f>
        <v>2.9000000000000001E-2</v>
      </c>
    </row>
    <row r="2603" spans="1:4" x14ac:dyDescent="0.3">
      <c r="A2603" t="s">
        <v>3513</v>
      </c>
      <c r="B2603" t="s">
        <v>53</v>
      </c>
      <c r="D2603" s="77">
        <f>INDEX('Unemployment Rates'!$B$2:$B$96,MATCH(B2603,'Unemployment Rates'!$A$2:$A$96,0))</f>
        <v>2.9000000000000001E-2</v>
      </c>
    </row>
    <row r="2604" spans="1:4" x14ac:dyDescent="0.3">
      <c r="A2604" t="s">
        <v>3514</v>
      </c>
      <c r="B2604" t="s">
        <v>53</v>
      </c>
      <c r="D2604" s="77">
        <f>INDEX('Unemployment Rates'!$B$2:$B$96,MATCH(B2604,'Unemployment Rates'!$A$2:$A$96,0))</f>
        <v>2.9000000000000001E-2</v>
      </c>
    </row>
    <row r="2605" spans="1:4" x14ac:dyDescent="0.3">
      <c r="A2605" t="s">
        <v>3515</v>
      </c>
      <c r="B2605" t="s">
        <v>53</v>
      </c>
      <c r="D2605" s="77">
        <f>INDEX('Unemployment Rates'!$B$2:$B$96,MATCH(B2605,'Unemployment Rates'!$A$2:$A$96,0))</f>
        <v>2.9000000000000001E-2</v>
      </c>
    </row>
    <row r="2606" spans="1:4" x14ac:dyDescent="0.3">
      <c r="A2606" t="s">
        <v>3516</v>
      </c>
      <c r="B2606" t="s">
        <v>53</v>
      </c>
      <c r="D2606" s="77">
        <f>INDEX('Unemployment Rates'!$B$2:$B$96,MATCH(B2606,'Unemployment Rates'!$A$2:$A$96,0))</f>
        <v>2.9000000000000001E-2</v>
      </c>
    </row>
    <row r="2607" spans="1:4" x14ac:dyDescent="0.3">
      <c r="A2607" t="s">
        <v>3517</v>
      </c>
      <c r="B2607" t="s">
        <v>53</v>
      </c>
      <c r="D2607" s="77">
        <f>INDEX('Unemployment Rates'!$B$2:$B$96,MATCH(B2607,'Unemployment Rates'!$A$2:$A$96,0))</f>
        <v>2.9000000000000001E-2</v>
      </c>
    </row>
    <row r="2608" spans="1:4" x14ac:dyDescent="0.3">
      <c r="A2608" t="s">
        <v>3518</v>
      </c>
      <c r="B2608" t="s">
        <v>53</v>
      </c>
      <c r="D2608" s="77">
        <f>INDEX('Unemployment Rates'!$B$2:$B$96,MATCH(B2608,'Unemployment Rates'!$A$2:$A$96,0))</f>
        <v>2.9000000000000001E-2</v>
      </c>
    </row>
    <row r="2609" spans="1:4" x14ac:dyDescent="0.3">
      <c r="A2609" t="s">
        <v>3519</v>
      </c>
      <c r="B2609" t="s">
        <v>53</v>
      </c>
      <c r="D2609" s="77">
        <f>INDEX('Unemployment Rates'!$B$2:$B$96,MATCH(B2609,'Unemployment Rates'!$A$2:$A$96,0))</f>
        <v>2.9000000000000001E-2</v>
      </c>
    </row>
    <row r="2610" spans="1:4" x14ac:dyDescent="0.3">
      <c r="A2610" t="s">
        <v>3520</v>
      </c>
      <c r="B2610" t="s">
        <v>53</v>
      </c>
      <c r="D2610" s="77">
        <f>INDEX('Unemployment Rates'!$B$2:$B$96,MATCH(B2610,'Unemployment Rates'!$A$2:$A$96,0))</f>
        <v>2.9000000000000001E-2</v>
      </c>
    </row>
    <row r="2611" spans="1:4" x14ac:dyDescent="0.3">
      <c r="A2611" t="s">
        <v>3521</v>
      </c>
      <c r="B2611" t="s">
        <v>53</v>
      </c>
      <c r="D2611" s="77">
        <f>INDEX('Unemployment Rates'!$B$2:$B$96,MATCH(B2611,'Unemployment Rates'!$A$2:$A$96,0))</f>
        <v>2.9000000000000001E-2</v>
      </c>
    </row>
    <row r="2612" spans="1:4" x14ac:dyDescent="0.3">
      <c r="A2612" t="s">
        <v>3522</v>
      </c>
      <c r="B2612" t="s">
        <v>53</v>
      </c>
      <c r="D2612" s="77">
        <f>INDEX('Unemployment Rates'!$B$2:$B$96,MATCH(B2612,'Unemployment Rates'!$A$2:$A$96,0))</f>
        <v>2.9000000000000001E-2</v>
      </c>
    </row>
    <row r="2613" spans="1:4" x14ac:dyDescent="0.3">
      <c r="A2613" t="s">
        <v>3523</v>
      </c>
      <c r="B2613" t="s">
        <v>53</v>
      </c>
      <c r="D2613" s="77">
        <f>INDEX('Unemployment Rates'!$B$2:$B$96,MATCH(B2613,'Unemployment Rates'!$A$2:$A$96,0))</f>
        <v>2.9000000000000001E-2</v>
      </c>
    </row>
    <row r="2614" spans="1:4" x14ac:dyDescent="0.3">
      <c r="A2614" t="s">
        <v>3524</v>
      </c>
      <c r="B2614" t="s">
        <v>53</v>
      </c>
      <c r="D2614" s="77">
        <f>INDEX('Unemployment Rates'!$B$2:$B$96,MATCH(B2614,'Unemployment Rates'!$A$2:$A$96,0))</f>
        <v>2.9000000000000001E-2</v>
      </c>
    </row>
    <row r="2615" spans="1:4" x14ac:dyDescent="0.3">
      <c r="A2615" t="s">
        <v>3525</v>
      </c>
      <c r="B2615" t="s">
        <v>53</v>
      </c>
      <c r="D2615" s="77">
        <f>INDEX('Unemployment Rates'!$B$2:$B$96,MATCH(B2615,'Unemployment Rates'!$A$2:$A$96,0))</f>
        <v>2.9000000000000001E-2</v>
      </c>
    </row>
    <row r="2616" spans="1:4" x14ac:dyDescent="0.3">
      <c r="A2616" t="s">
        <v>3526</v>
      </c>
      <c r="B2616" t="s">
        <v>53</v>
      </c>
      <c r="D2616" s="77">
        <f>INDEX('Unemployment Rates'!$B$2:$B$96,MATCH(B2616,'Unemployment Rates'!$A$2:$A$96,0))</f>
        <v>2.9000000000000001E-2</v>
      </c>
    </row>
    <row r="2617" spans="1:4" x14ac:dyDescent="0.3">
      <c r="A2617" t="s">
        <v>3527</v>
      </c>
      <c r="B2617" t="s">
        <v>53</v>
      </c>
      <c r="D2617" s="77">
        <f>INDEX('Unemployment Rates'!$B$2:$B$96,MATCH(B2617,'Unemployment Rates'!$A$2:$A$96,0))</f>
        <v>2.9000000000000001E-2</v>
      </c>
    </row>
    <row r="2618" spans="1:4" x14ac:dyDescent="0.3">
      <c r="A2618" t="s">
        <v>3528</v>
      </c>
      <c r="B2618" t="s">
        <v>53</v>
      </c>
      <c r="D2618" s="77">
        <f>INDEX('Unemployment Rates'!$B$2:$B$96,MATCH(B2618,'Unemployment Rates'!$A$2:$A$96,0))</f>
        <v>2.9000000000000001E-2</v>
      </c>
    </row>
    <row r="2619" spans="1:4" x14ac:dyDescent="0.3">
      <c r="A2619" t="s">
        <v>3529</v>
      </c>
      <c r="B2619" t="s">
        <v>53</v>
      </c>
      <c r="D2619" s="77">
        <f>INDEX('Unemployment Rates'!$B$2:$B$96,MATCH(B2619,'Unemployment Rates'!$A$2:$A$96,0))</f>
        <v>2.9000000000000001E-2</v>
      </c>
    </row>
    <row r="2620" spans="1:4" x14ac:dyDescent="0.3">
      <c r="A2620" t="s">
        <v>3530</v>
      </c>
      <c r="B2620" t="s">
        <v>53</v>
      </c>
      <c r="D2620" s="77">
        <f>INDEX('Unemployment Rates'!$B$2:$B$96,MATCH(B2620,'Unemployment Rates'!$A$2:$A$96,0))</f>
        <v>2.9000000000000001E-2</v>
      </c>
    </row>
    <row r="2621" spans="1:4" x14ac:dyDescent="0.3">
      <c r="A2621" t="s">
        <v>3531</v>
      </c>
      <c r="B2621" t="s">
        <v>53</v>
      </c>
      <c r="D2621" s="77">
        <f>INDEX('Unemployment Rates'!$B$2:$B$96,MATCH(B2621,'Unemployment Rates'!$A$2:$A$96,0))</f>
        <v>2.9000000000000001E-2</v>
      </c>
    </row>
    <row r="2622" spans="1:4" x14ac:dyDescent="0.3">
      <c r="A2622" t="s">
        <v>3532</v>
      </c>
      <c r="B2622" t="s">
        <v>53</v>
      </c>
      <c r="D2622" s="77">
        <f>INDEX('Unemployment Rates'!$B$2:$B$96,MATCH(B2622,'Unemployment Rates'!$A$2:$A$96,0))</f>
        <v>2.9000000000000001E-2</v>
      </c>
    </row>
    <row r="2623" spans="1:4" x14ac:dyDescent="0.3">
      <c r="A2623" t="s">
        <v>3533</v>
      </c>
      <c r="B2623" t="s">
        <v>53</v>
      </c>
      <c r="D2623" s="77">
        <f>INDEX('Unemployment Rates'!$B$2:$B$96,MATCH(B2623,'Unemployment Rates'!$A$2:$A$96,0))</f>
        <v>2.9000000000000001E-2</v>
      </c>
    </row>
    <row r="2624" spans="1:4" x14ac:dyDescent="0.3">
      <c r="A2624" t="s">
        <v>3534</v>
      </c>
      <c r="B2624" t="s">
        <v>53</v>
      </c>
      <c r="D2624" s="77">
        <f>INDEX('Unemployment Rates'!$B$2:$B$96,MATCH(B2624,'Unemployment Rates'!$A$2:$A$96,0))</f>
        <v>2.9000000000000001E-2</v>
      </c>
    </row>
    <row r="2625" spans="1:4" x14ac:dyDescent="0.3">
      <c r="A2625" t="s">
        <v>3535</v>
      </c>
      <c r="B2625" t="s">
        <v>53</v>
      </c>
      <c r="D2625" s="77">
        <f>INDEX('Unemployment Rates'!$B$2:$B$96,MATCH(B2625,'Unemployment Rates'!$A$2:$A$96,0))</f>
        <v>2.9000000000000001E-2</v>
      </c>
    </row>
    <row r="2626" spans="1:4" x14ac:dyDescent="0.3">
      <c r="A2626" t="s">
        <v>3536</v>
      </c>
      <c r="B2626" t="s">
        <v>53</v>
      </c>
      <c r="D2626" s="77">
        <f>INDEX('Unemployment Rates'!$B$2:$B$96,MATCH(B2626,'Unemployment Rates'!$A$2:$A$96,0))</f>
        <v>2.9000000000000001E-2</v>
      </c>
    </row>
    <row r="2627" spans="1:4" x14ac:dyDescent="0.3">
      <c r="A2627" t="s">
        <v>3537</v>
      </c>
      <c r="B2627" t="s">
        <v>53</v>
      </c>
      <c r="D2627" s="77">
        <f>INDEX('Unemployment Rates'!$B$2:$B$96,MATCH(B2627,'Unemployment Rates'!$A$2:$A$96,0))</f>
        <v>2.9000000000000001E-2</v>
      </c>
    </row>
    <row r="2628" spans="1:4" x14ac:dyDescent="0.3">
      <c r="A2628" t="s">
        <v>3538</v>
      </c>
      <c r="B2628" t="s">
        <v>53</v>
      </c>
      <c r="D2628" s="77">
        <f>INDEX('Unemployment Rates'!$B$2:$B$96,MATCH(B2628,'Unemployment Rates'!$A$2:$A$96,0))</f>
        <v>2.9000000000000001E-2</v>
      </c>
    </row>
    <row r="2629" spans="1:4" x14ac:dyDescent="0.3">
      <c r="A2629" t="s">
        <v>3539</v>
      </c>
      <c r="B2629" t="s">
        <v>53</v>
      </c>
      <c r="D2629" s="77">
        <f>INDEX('Unemployment Rates'!$B$2:$B$96,MATCH(B2629,'Unemployment Rates'!$A$2:$A$96,0))</f>
        <v>2.9000000000000001E-2</v>
      </c>
    </row>
    <row r="2630" spans="1:4" x14ac:dyDescent="0.3">
      <c r="A2630" t="s">
        <v>3540</v>
      </c>
      <c r="B2630" t="s">
        <v>53</v>
      </c>
      <c r="D2630" s="77">
        <f>INDEX('Unemployment Rates'!$B$2:$B$96,MATCH(B2630,'Unemployment Rates'!$A$2:$A$96,0))</f>
        <v>2.9000000000000001E-2</v>
      </c>
    </row>
    <row r="2631" spans="1:4" x14ac:dyDescent="0.3">
      <c r="A2631" t="s">
        <v>3541</v>
      </c>
      <c r="B2631" t="s">
        <v>53</v>
      </c>
      <c r="D2631" s="77">
        <f>INDEX('Unemployment Rates'!$B$2:$B$96,MATCH(B2631,'Unemployment Rates'!$A$2:$A$96,0))</f>
        <v>2.9000000000000001E-2</v>
      </c>
    </row>
    <row r="2632" spans="1:4" x14ac:dyDescent="0.3">
      <c r="A2632" t="s">
        <v>3542</v>
      </c>
      <c r="B2632" t="s">
        <v>53</v>
      </c>
      <c r="D2632" s="77">
        <f>INDEX('Unemployment Rates'!$B$2:$B$96,MATCH(B2632,'Unemployment Rates'!$A$2:$A$96,0))</f>
        <v>2.9000000000000001E-2</v>
      </c>
    </row>
    <row r="2633" spans="1:4" x14ac:dyDescent="0.3">
      <c r="A2633" t="s">
        <v>3543</v>
      </c>
      <c r="B2633" t="s">
        <v>53</v>
      </c>
      <c r="D2633" s="77">
        <f>INDEX('Unemployment Rates'!$B$2:$B$96,MATCH(B2633,'Unemployment Rates'!$A$2:$A$96,0))</f>
        <v>2.9000000000000001E-2</v>
      </c>
    </row>
    <row r="2634" spans="1:4" x14ac:dyDescent="0.3">
      <c r="A2634" t="s">
        <v>3544</v>
      </c>
      <c r="B2634" t="s">
        <v>53</v>
      </c>
      <c r="D2634" s="77">
        <f>INDEX('Unemployment Rates'!$B$2:$B$96,MATCH(B2634,'Unemployment Rates'!$A$2:$A$96,0))</f>
        <v>2.9000000000000001E-2</v>
      </c>
    </row>
    <row r="2635" spans="1:4" x14ac:dyDescent="0.3">
      <c r="A2635" t="s">
        <v>3545</v>
      </c>
      <c r="B2635" t="s">
        <v>53</v>
      </c>
      <c r="D2635" s="77">
        <f>INDEX('Unemployment Rates'!$B$2:$B$96,MATCH(B2635,'Unemployment Rates'!$A$2:$A$96,0))</f>
        <v>2.9000000000000001E-2</v>
      </c>
    </row>
    <row r="2636" spans="1:4" x14ac:dyDescent="0.3">
      <c r="A2636" t="s">
        <v>3546</v>
      </c>
      <c r="B2636" t="s">
        <v>54</v>
      </c>
      <c r="D2636" s="77">
        <f>INDEX('Unemployment Rates'!$B$2:$B$96,MATCH(B2636,'Unemployment Rates'!$A$2:$A$96,0))</f>
        <v>4.5999999999999999E-2</v>
      </c>
    </row>
    <row r="2637" spans="1:4" x14ac:dyDescent="0.3">
      <c r="A2637" t="s">
        <v>3547</v>
      </c>
      <c r="B2637" t="s">
        <v>54</v>
      </c>
      <c r="D2637" s="77">
        <f>INDEX('Unemployment Rates'!$B$2:$B$96,MATCH(B2637,'Unemployment Rates'!$A$2:$A$96,0))</f>
        <v>4.5999999999999999E-2</v>
      </c>
    </row>
    <row r="2638" spans="1:4" x14ac:dyDescent="0.3">
      <c r="A2638" t="s">
        <v>3548</v>
      </c>
      <c r="B2638" t="s">
        <v>54</v>
      </c>
      <c r="D2638" s="77">
        <f>INDEX('Unemployment Rates'!$B$2:$B$96,MATCH(B2638,'Unemployment Rates'!$A$2:$A$96,0))</f>
        <v>4.5999999999999999E-2</v>
      </c>
    </row>
    <row r="2639" spans="1:4" x14ac:dyDescent="0.3">
      <c r="A2639" t="s">
        <v>3549</v>
      </c>
      <c r="B2639" t="s">
        <v>54</v>
      </c>
      <c r="D2639" s="77">
        <f>INDEX('Unemployment Rates'!$B$2:$B$96,MATCH(B2639,'Unemployment Rates'!$A$2:$A$96,0))</f>
        <v>4.5999999999999999E-2</v>
      </c>
    </row>
    <row r="2640" spans="1:4" x14ac:dyDescent="0.3">
      <c r="A2640" t="s">
        <v>3550</v>
      </c>
      <c r="B2640" t="s">
        <v>54</v>
      </c>
      <c r="D2640" s="77">
        <f>INDEX('Unemployment Rates'!$B$2:$B$96,MATCH(B2640,'Unemployment Rates'!$A$2:$A$96,0))</f>
        <v>4.5999999999999999E-2</v>
      </c>
    </row>
    <row r="2641" spans="1:4" x14ac:dyDescent="0.3">
      <c r="A2641" t="s">
        <v>3551</v>
      </c>
      <c r="B2641" t="s">
        <v>54</v>
      </c>
      <c r="D2641" s="77">
        <f>INDEX('Unemployment Rates'!$B$2:$B$96,MATCH(B2641,'Unemployment Rates'!$A$2:$A$96,0))</f>
        <v>4.5999999999999999E-2</v>
      </c>
    </row>
    <row r="2642" spans="1:4" x14ac:dyDescent="0.3">
      <c r="A2642" t="s">
        <v>3552</v>
      </c>
      <c r="B2642" t="s">
        <v>54</v>
      </c>
      <c r="D2642" s="77">
        <f>INDEX('Unemployment Rates'!$B$2:$B$96,MATCH(B2642,'Unemployment Rates'!$A$2:$A$96,0))</f>
        <v>4.5999999999999999E-2</v>
      </c>
    </row>
    <row r="2643" spans="1:4" x14ac:dyDescent="0.3">
      <c r="A2643" t="s">
        <v>3553</v>
      </c>
      <c r="B2643" t="s">
        <v>55</v>
      </c>
      <c r="D2643" s="77">
        <f>INDEX('Unemployment Rates'!$B$2:$B$96,MATCH(B2643,'Unemployment Rates'!$A$2:$A$96,0))</f>
        <v>4.9000000000000002E-2</v>
      </c>
    </row>
    <row r="2644" spans="1:4" x14ac:dyDescent="0.3">
      <c r="A2644" t="s">
        <v>3554</v>
      </c>
      <c r="B2644" t="s">
        <v>55</v>
      </c>
      <c r="D2644" s="77">
        <f>INDEX('Unemployment Rates'!$B$2:$B$96,MATCH(B2644,'Unemployment Rates'!$A$2:$A$96,0))</f>
        <v>4.9000000000000002E-2</v>
      </c>
    </row>
    <row r="2645" spans="1:4" x14ac:dyDescent="0.3">
      <c r="A2645" t="s">
        <v>3555</v>
      </c>
      <c r="B2645" t="s">
        <v>55</v>
      </c>
      <c r="D2645" s="77">
        <f>INDEX('Unemployment Rates'!$B$2:$B$96,MATCH(B2645,'Unemployment Rates'!$A$2:$A$96,0))</f>
        <v>4.9000000000000002E-2</v>
      </c>
    </row>
    <row r="2646" spans="1:4" x14ac:dyDescent="0.3">
      <c r="A2646" t="s">
        <v>3556</v>
      </c>
      <c r="B2646" t="s">
        <v>55</v>
      </c>
      <c r="D2646" s="77">
        <f>INDEX('Unemployment Rates'!$B$2:$B$96,MATCH(B2646,'Unemployment Rates'!$A$2:$A$96,0))</f>
        <v>4.9000000000000002E-2</v>
      </c>
    </row>
    <row r="2647" spans="1:4" x14ac:dyDescent="0.3">
      <c r="A2647" t="s">
        <v>3557</v>
      </c>
      <c r="B2647" t="s">
        <v>55</v>
      </c>
      <c r="D2647" s="77">
        <f>INDEX('Unemployment Rates'!$B$2:$B$96,MATCH(B2647,'Unemployment Rates'!$A$2:$A$96,0))</f>
        <v>4.9000000000000002E-2</v>
      </c>
    </row>
    <row r="2648" spans="1:4" x14ac:dyDescent="0.3">
      <c r="A2648" t="s">
        <v>3558</v>
      </c>
      <c r="B2648" t="s">
        <v>55</v>
      </c>
      <c r="D2648" s="77">
        <f>INDEX('Unemployment Rates'!$B$2:$B$96,MATCH(B2648,'Unemployment Rates'!$A$2:$A$96,0))</f>
        <v>4.9000000000000002E-2</v>
      </c>
    </row>
    <row r="2649" spans="1:4" x14ac:dyDescent="0.3">
      <c r="A2649" t="s">
        <v>3559</v>
      </c>
      <c r="B2649" t="s">
        <v>55</v>
      </c>
      <c r="D2649" s="77">
        <f>INDEX('Unemployment Rates'!$B$2:$B$96,MATCH(B2649,'Unemployment Rates'!$A$2:$A$96,0))</f>
        <v>4.9000000000000002E-2</v>
      </c>
    </row>
    <row r="2650" spans="1:4" x14ac:dyDescent="0.3">
      <c r="A2650" t="s">
        <v>3560</v>
      </c>
      <c r="B2650" t="s">
        <v>55</v>
      </c>
      <c r="D2650" s="77">
        <f>INDEX('Unemployment Rates'!$B$2:$B$96,MATCH(B2650,'Unemployment Rates'!$A$2:$A$96,0))</f>
        <v>4.9000000000000002E-2</v>
      </c>
    </row>
    <row r="2651" spans="1:4" x14ac:dyDescent="0.3">
      <c r="A2651" t="s">
        <v>3561</v>
      </c>
      <c r="B2651" t="s">
        <v>55</v>
      </c>
      <c r="D2651" s="77">
        <f>INDEX('Unemployment Rates'!$B$2:$B$96,MATCH(B2651,'Unemployment Rates'!$A$2:$A$96,0))</f>
        <v>4.9000000000000002E-2</v>
      </c>
    </row>
    <row r="2652" spans="1:4" x14ac:dyDescent="0.3">
      <c r="A2652" t="s">
        <v>3562</v>
      </c>
      <c r="B2652" t="s">
        <v>55</v>
      </c>
      <c r="D2652" s="77">
        <f>INDEX('Unemployment Rates'!$B$2:$B$96,MATCH(B2652,'Unemployment Rates'!$A$2:$A$96,0))</f>
        <v>4.9000000000000002E-2</v>
      </c>
    </row>
    <row r="2653" spans="1:4" x14ac:dyDescent="0.3">
      <c r="A2653" t="s">
        <v>3563</v>
      </c>
      <c r="B2653" t="s">
        <v>55</v>
      </c>
      <c r="D2653" s="77">
        <f>INDEX('Unemployment Rates'!$B$2:$B$96,MATCH(B2653,'Unemployment Rates'!$A$2:$A$96,0))</f>
        <v>4.9000000000000002E-2</v>
      </c>
    </row>
    <row r="2654" spans="1:4" x14ac:dyDescent="0.3">
      <c r="A2654" t="s">
        <v>3564</v>
      </c>
      <c r="B2654" t="s">
        <v>55</v>
      </c>
      <c r="D2654" s="77">
        <f>INDEX('Unemployment Rates'!$B$2:$B$96,MATCH(B2654,'Unemployment Rates'!$A$2:$A$96,0))</f>
        <v>4.9000000000000002E-2</v>
      </c>
    </row>
    <row r="2655" spans="1:4" x14ac:dyDescent="0.3">
      <c r="A2655" t="s">
        <v>3565</v>
      </c>
      <c r="B2655" t="s">
        <v>55</v>
      </c>
      <c r="D2655" s="77">
        <f>INDEX('Unemployment Rates'!$B$2:$B$96,MATCH(B2655,'Unemployment Rates'!$A$2:$A$96,0))</f>
        <v>4.9000000000000002E-2</v>
      </c>
    </row>
    <row r="2656" spans="1:4" x14ac:dyDescent="0.3">
      <c r="A2656" t="s">
        <v>3566</v>
      </c>
      <c r="B2656" t="s">
        <v>55</v>
      </c>
      <c r="D2656" s="77">
        <f>INDEX('Unemployment Rates'!$B$2:$B$96,MATCH(B2656,'Unemployment Rates'!$A$2:$A$96,0))</f>
        <v>4.9000000000000002E-2</v>
      </c>
    </row>
    <row r="2657" spans="1:4" x14ac:dyDescent="0.3">
      <c r="A2657" t="s">
        <v>3567</v>
      </c>
      <c r="B2657" t="s">
        <v>55</v>
      </c>
      <c r="D2657" s="77">
        <f>INDEX('Unemployment Rates'!$B$2:$B$96,MATCH(B2657,'Unemployment Rates'!$A$2:$A$96,0))</f>
        <v>4.9000000000000002E-2</v>
      </c>
    </row>
    <row r="2658" spans="1:4" x14ac:dyDescent="0.3">
      <c r="A2658" t="s">
        <v>3568</v>
      </c>
      <c r="B2658" t="s">
        <v>55</v>
      </c>
      <c r="D2658" s="77">
        <f>INDEX('Unemployment Rates'!$B$2:$B$96,MATCH(B2658,'Unemployment Rates'!$A$2:$A$96,0))</f>
        <v>4.9000000000000002E-2</v>
      </c>
    </row>
    <row r="2659" spans="1:4" x14ac:dyDescent="0.3">
      <c r="A2659" t="s">
        <v>3569</v>
      </c>
      <c r="B2659" t="s">
        <v>55</v>
      </c>
      <c r="D2659" s="77">
        <f>INDEX('Unemployment Rates'!$B$2:$B$96,MATCH(B2659,'Unemployment Rates'!$A$2:$A$96,0))</f>
        <v>4.9000000000000002E-2</v>
      </c>
    </row>
    <row r="2660" spans="1:4" x14ac:dyDescent="0.3">
      <c r="A2660" t="s">
        <v>3570</v>
      </c>
      <c r="B2660" t="s">
        <v>55</v>
      </c>
      <c r="D2660" s="77">
        <f>INDEX('Unemployment Rates'!$B$2:$B$96,MATCH(B2660,'Unemployment Rates'!$A$2:$A$96,0))</f>
        <v>4.9000000000000002E-2</v>
      </c>
    </row>
    <row r="2661" spans="1:4" x14ac:dyDescent="0.3">
      <c r="A2661" t="s">
        <v>3571</v>
      </c>
      <c r="B2661" t="s">
        <v>55</v>
      </c>
      <c r="D2661" s="77">
        <f>INDEX('Unemployment Rates'!$B$2:$B$96,MATCH(B2661,'Unemployment Rates'!$A$2:$A$96,0))</f>
        <v>4.9000000000000002E-2</v>
      </c>
    </row>
    <row r="2662" spans="1:4" x14ac:dyDescent="0.3">
      <c r="A2662" t="s">
        <v>3572</v>
      </c>
      <c r="B2662" t="s">
        <v>55</v>
      </c>
      <c r="D2662" s="77">
        <f>INDEX('Unemployment Rates'!$B$2:$B$96,MATCH(B2662,'Unemployment Rates'!$A$2:$A$96,0))</f>
        <v>4.9000000000000002E-2</v>
      </c>
    </row>
    <row r="2663" spans="1:4" x14ac:dyDescent="0.3">
      <c r="A2663" t="s">
        <v>3573</v>
      </c>
      <c r="B2663" t="s">
        <v>55</v>
      </c>
      <c r="D2663" s="77">
        <f>INDEX('Unemployment Rates'!$B$2:$B$96,MATCH(B2663,'Unemployment Rates'!$A$2:$A$96,0))</f>
        <v>4.9000000000000002E-2</v>
      </c>
    </row>
    <row r="2664" spans="1:4" x14ac:dyDescent="0.3">
      <c r="A2664" t="s">
        <v>3574</v>
      </c>
      <c r="B2664" t="s">
        <v>55</v>
      </c>
      <c r="D2664" s="77">
        <f>INDEX('Unemployment Rates'!$B$2:$B$96,MATCH(B2664,'Unemployment Rates'!$A$2:$A$96,0))</f>
        <v>4.9000000000000002E-2</v>
      </c>
    </row>
    <row r="2665" spans="1:4" x14ac:dyDescent="0.3">
      <c r="A2665" t="s">
        <v>3575</v>
      </c>
      <c r="B2665" t="s">
        <v>55</v>
      </c>
      <c r="D2665" s="77">
        <f>INDEX('Unemployment Rates'!$B$2:$B$96,MATCH(B2665,'Unemployment Rates'!$A$2:$A$96,0))</f>
        <v>4.9000000000000002E-2</v>
      </c>
    </row>
    <row r="2666" spans="1:4" x14ac:dyDescent="0.3">
      <c r="A2666" t="s">
        <v>3576</v>
      </c>
      <c r="B2666" t="s">
        <v>55</v>
      </c>
      <c r="D2666" s="77">
        <f>INDEX('Unemployment Rates'!$B$2:$B$96,MATCH(B2666,'Unemployment Rates'!$A$2:$A$96,0))</f>
        <v>4.9000000000000002E-2</v>
      </c>
    </row>
    <row r="2667" spans="1:4" x14ac:dyDescent="0.3">
      <c r="A2667" t="s">
        <v>3577</v>
      </c>
      <c r="B2667" t="s">
        <v>55</v>
      </c>
      <c r="D2667" s="77">
        <f>INDEX('Unemployment Rates'!$B$2:$B$96,MATCH(B2667,'Unemployment Rates'!$A$2:$A$96,0))</f>
        <v>4.9000000000000002E-2</v>
      </c>
    </row>
    <row r="2668" spans="1:4" x14ac:dyDescent="0.3">
      <c r="A2668" t="s">
        <v>3578</v>
      </c>
      <c r="B2668" t="s">
        <v>56</v>
      </c>
      <c r="D2668" s="77">
        <f>INDEX('Unemployment Rates'!$B$2:$B$96,MATCH(B2668,'Unemployment Rates'!$A$2:$A$96,0))</f>
        <v>3.5999999999999997E-2</v>
      </c>
    </row>
    <row r="2669" spans="1:4" x14ac:dyDescent="0.3">
      <c r="A2669" t="s">
        <v>3579</v>
      </c>
      <c r="B2669" t="s">
        <v>56</v>
      </c>
      <c r="D2669" s="77">
        <f>INDEX('Unemployment Rates'!$B$2:$B$96,MATCH(B2669,'Unemployment Rates'!$A$2:$A$96,0))</f>
        <v>3.5999999999999997E-2</v>
      </c>
    </row>
    <row r="2670" spans="1:4" x14ac:dyDescent="0.3">
      <c r="A2670" t="s">
        <v>3580</v>
      </c>
      <c r="B2670" t="s">
        <v>56</v>
      </c>
      <c r="D2670" s="77">
        <f>INDEX('Unemployment Rates'!$B$2:$B$96,MATCH(B2670,'Unemployment Rates'!$A$2:$A$96,0))</f>
        <v>3.5999999999999997E-2</v>
      </c>
    </row>
    <row r="2671" spans="1:4" x14ac:dyDescent="0.3">
      <c r="A2671" t="s">
        <v>3581</v>
      </c>
      <c r="B2671" t="s">
        <v>56</v>
      </c>
      <c r="D2671" s="77">
        <f>INDEX('Unemployment Rates'!$B$2:$B$96,MATCH(B2671,'Unemployment Rates'!$A$2:$A$96,0))</f>
        <v>3.5999999999999997E-2</v>
      </c>
    </row>
    <row r="2672" spans="1:4" x14ac:dyDescent="0.3">
      <c r="A2672" t="s">
        <v>3582</v>
      </c>
      <c r="B2672" t="s">
        <v>56</v>
      </c>
      <c r="D2672" s="77">
        <f>INDEX('Unemployment Rates'!$B$2:$B$96,MATCH(B2672,'Unemployment Rates'!$A$2:$A$96,0))</f>
        <v>3.5999999999999997E-2</v>
      </c>
    </row>
    <row r="2673" spans="1:4" x14ac:dyDescent="0.3">
      <c r="A2673" t="s">
        <v>3583</v>
      </c>
      <c r="B2673" t="s">
        <v>56</v>
      </c>
      <c r="D2673" s="77">
        <f>INDEX('Unemployment Rates'!$B$2:$B$96,MATCH(B2673,'Unemployment Rates'!$A$2:$A$96,0))</f>
        <v>3.5999999999999997E-2</v>
      </c>
    </row>
    <row r="2674" spans="1:4" x14ac:dyDescent="0.3">
      <c r="A2674" t="s">
        <v>3584</v>
      </c>
      <c r="B2674" t="s">
        <v>56</v>
      </c>
      <c r="D2674" s="77">
        <f>INDEX('Unemployment Rates'!$B$2:$B$96,MATCH(B2674,'Unemployment Rates'!$A$2:$A$96,0))</f>
        <v>3.5999999999999997E-2</v>
      </c>
    </row>
    <row r="2675" spans="1:4" x14ac:dyDescent="0.3">
      <c r="A2675" t="s">
        <v>3585</v>
      </c>
      <c r="B2675" t="s">
        <v>56</v>
      </c>
      <c r="D2675" s="77">
        <f>INDEX('Unemployment Rates'!$B$2:$B$96,MATCH(B2675,'Unemployment Rates'!$A$2:$A$96,0))</f>
        <v>3.5999999999999997E-2</v>
      </c>
    </row>
    <row r="2676" spans="1:4" x14ac:dyDescent="0.3">
      <c r="A2676" t="s">
        <v>3586</v>
      </c>
      <c r="B2676" t="s">
        <v>56</v>
      </c>
      <c r="D2676" s="77">
        <f>INDEX('Unemployment Rates'!$B$2:$B$96,MATCH(B2676,'Unemployment Rates'!$A$2:$A$96,0))</f>
        <v>3.5999999999999997E-2</v>
      </c>
    </row>
    <row r="2677" spans="1:4" x14ac:dyDescent="0.3">
      <c r="A2677" t="s">
        <v>3587</v>
      </c>
      <c r="B2677" t="s">
        <v>56</v>
      </c>
      <c r="D2677" s="77">
        <f>INDEX('Unemployment Rates'!$B$2:$B$96,MATCH(B2677,'Unemployment Rates'!$A$2:$A$96,0))</f>
        <v>3.5999999999999997E-2</v>
      </c>
    </row>
    <row r="2678" spans="1:4" x14ac:dyDescent="0.3">
      <c r="A2678" t="s">
        <v>3588</v>
      </c>
      <c r="B2678" t="s">
        <v>56</v>
      </c>
      <c r="D2678" s="77">
        <f>INDEX('Unemployment Rates'!$B$2:$B$96,MATCH(B2678,'Unemployment Rates'!$A$2:$A$96,0))</f>
        <v>3.5999999999999997E-2</v>
      </c>
    </row>
    <row r="2679" spans="1:4" x14ac:dyDescent="0.3">
      <c r="A2679" t="s">
        <v>3589</v>
      </c>
      <c r="B2679" t="s">
        <v>56</v>
      </c>
      <c r="D2679" s="77">
        <f>INDEX('Unemployment Rates'!$B$2:$B$96,MATCH(B2679,'Unemployment Rates'!$A$2:$A$96,0))</f>
        <v>3.5999999999999997E-2</v>
      </c>
    </row>
    <row r="2680" spans="1:4" x14ac:dyDescent="0.3">
      <c r="A2680" t="s">
        <v>3590</v>
      </c>
      <c r="B2680" t="s">
        <v>56</v>
      </c>
      <c r="D2680" s="77">
        <f>INDEX('Unemployment Rates'!$B$2:$B$96,MATCH(B2680,'Unemployment Rates'!$A$2:$A$96,0))</f>
        <v>3.5999999999999997E-2</v>
      </c>
    </row>
    <row r="2681" spans="1:4" x14ac:dyDescent="0.3">
      <c r="A2681" t="s">
        <v>3591</v>
      </c>
      <c r="B2681" t="s">
        <v>56</v>
      </c>
      <c r="D2681" s="77">
        <f>INDEX('Unemployment Rates'!$B$2:$B$96,MATCH(B2681,'Unemployment Rates'!$A$2:$A$96,0))</f>
        <v>3.5999999999999997E-2</v>
      </c>
    </row>
    <row r="2682" spans="1:4" x14ac:dyDescent="0.3">
      <c r="A2682" t="s">
        <v>3592</v>
      </c>
      <c r="B2682" t="s">
        <v>56</v>
      </c>
      <c r="D2682" s="77">
        <f>INDEX('Unemployment Rates'!$B$2:$B$96,MATCH(B2682,'Unemployment Rates'!$A$2:$A$96,0))</f>
        <v>3.5999999999999997E-2</v>
      </c>
    </row>
    <row r="2683" spans="1:4" x14ac:dyDescent="0.3">
      <c r="A2683" t="s">
        <v>3593</v>
      </c>
      <c r="B2683" t="s">
        <v>56</v>
      </c>
      <c r="D2683" s="77">
        <f>INDEX('Unemployment Rates'!$B$2:$B$96,MATCH(B2683,'Unemployment Rates'!$A$2:$A$96,0))</f>
        <v>3.5999999999999997E-2</v>
      </c>
    </row>
    <row r="2684" spans="1:4" x14ac:dyDescent="0.3">
      <c r="A2684" t="s">
        <v>3594</v>
      </c>
      <c r="B2684" t="s">
        <v>56</v>
      </c>
      <c r="D2684" s="77">
        <f>INDEX('Unemployment Rates'!$B$2:$B$96,MATCH(B2684,'Unemployment Rates'!$A$2:$A$96,0))</f>
        <v>3.5999999999999997E-2</v>
      </c>
    </row>
    <row r="2685" spans="1:4" x14ac:dyDescent="0.3">
      <c r="A2685" t="s">
        <v>3595</v>
      </c>
      <c r="B2685" t="s">
        <v>56</v>
      </c>
      <c r="D2685" s="77">
        <f>INDEX('Unemployment Rates'!$B$2:$B$96,MATCH(B2685,'Unemployment Rates'!$A$2:$A$96,0))</f>
        <v>3.5999999999999997E-2</v>
      </c>
    </row>
    <row r="2686" spans="1:4" x14ac:dyDescent="0.3">
      <c r="A2686" t="s">
        <v>3596</v>
      </c>
      <c r="B2686" t="s">
        <v>56</v>
      </c>
      <c r="D2686" s="77">
        <f>INDEX('Unemployment Rates'!$B$2:$B$96,MATCH(B2686,'Unemployment Rates'!$A$2:$A$96,0))</f>
        <v>3.5999999999999997E-2</v>
      </c>
    </row>
    <row r="2687" spans="1:4" x14ac:dyDescent="0.3">
      <c r="A2687" t="s">
        <v>3597</v>
      </c>
      <c r="B2687" t="s">
        <v>56</v>
      </c>
      <c r="D2687" s="77">
        <f>INDEX('Unemployment Rates'!$B$2:$B$96,MATCH(B2687,'Unemployment Rates'!$A$2:$A$96,0))</f>
        <v>3.5999999999999997E-2</v>
      </c>
    </row>
    <row r="2688" spans="1:4" x14ac:dyDescent="0.3">
      <c r="A2688" t="s">
        <v>3598</v>
      </c>
      <c r="B2688" t="s">
        <v>56</v>
      </c>
      <c r="D2688" s="77">
        <f>INDEX('Unemployment Rates'!$B$2:$B$96,MATCH(B2688,'Unemployment Rates'!$A$2:$A$96,0))</f>
        <v>3.5999999999999997E-2</v>
      </c>
    </row>
    <row r="2689" spans="1:4" x14ac:dyDescent="0.3">
      <c r="A2689" t="s">
        <v>3599</v>
      </c>
      <c r="B2689" t="s">
        <v>56</v>
      </c>
      <c r="D2689" s="77">
        <f>INDEX('Unemployment Rates'!$B$2:$B$96,MATCH(B2689,'Unemployment Rates'!$A$2:$A$96,0))</f>
        <v>3.5999999999999997E-2</v>
      </c>
    </row>
    <row r="2690" spans="1:4" x14ac:dyDescent="0.3">
      <c r="A2690" t="s">
        <v>3600</v>
      </c>
      <c r="B2690" t="s">
        <v>56</v>
      </c>
      <c r="D2690" s="77">
        <f>INDEX('Unemployment Rates'!$B$2:$B$96,MATCH(B2690,'Unemployment Rates'!$A$2:$A$96,0))</f>
        <v>3.5999999999999997E-2</v>
      </c>
    </row>
    <row r="2691" spans="1:4" x14ac:dyDescent="0.3">
      <c r="A2691" t="s">
        <v>3601</v>
      </c>
      <c r="B2691" t="s">
        <v>56</v>
      </c>
      <c r="D2691" s="77">
        <f>INDEX('Unemployment Rates'!$B$2:$B$96,MATCH(B2691,'Unemployment Rates'!$A$2:$A$96,0))</f>
        <v>3.5999999999999997E-2</v>
      </c>
    </row>
    <row r="2692" spans="1:4" x14ac:dyDescent="0.3">
      <c r="A2692" t="s">
        <v>3602</v>
      </c>
      <c r="B2692" t="s">
        <v>56</v>
      </c>
      <c r="D2692" s="77">
        <f>INDEX('Unemployment Rates'!$B$2:$B$96,MATCH(B2692,'Unemployment Rates'!$A$2:$A$96,0))</f>
        <v>3.5999999999999997E-2</v>
      </c>
    </row>
    <row r="2693" spans="1:4" x14ac:dyDescent="0.3">
      <c r="A2693" t="s">
        <v>3603</v>
      </c>
      <c r="B2693" t="s">
        <v>56</v>
      </c>
      <c r="D2693" s="77">
        <f>INDEX('Unemployment Rates'!$B$2:$B$96,MATCH(B2693,'Unemployment Rates'!$A$2:$A$96,0))</f>
        <v>3.5999999999999997E-2</v>
      </c>
    </row>
    <row r="2694" spans="1:4" x14ac:dyDescent="0.3">
      <c r="A2694" t="s">
        <v>3604</v>
      </c>
      <c r="B2694" t="s">
        <v>56</v>
      </c>
      <c r="D2694" s="77">
        <f>INDEX('Unemployment Rates'!$B$2:$B$96,MATCH(B2694,'Unemployment Rates'!$A$2:$A$96,0))</f>
        <v>3.5999999999999997E-2</v>
      </c>
    </row>
    <row r="2695" spans="1:4" x14ac:dyDescent="0.3">
      <c r="A2695" t="s">
        <v>3605</v>
      </c>
      <c r="B2695" t="s">
        <v>56</v>
      </c>
      <c r="D2695" s="77">
        <f>INDEX('Unemployment Rates'!$B$2:$B$96,MATCH(B2695,'Unemployment Rates'!$A$2:$A$96,0))</f>
        <v>3.5999999999999997E-2</v>
      </c>
    </row>
    <row r="2696" spans="1:4" x14ac:dyDescent="0.3">
      <c r="A2696" t="s">
        <v>3606</v>
      </c>
      <c r="B2696" t="s">
        <v>56</v>
      </c>
      <c r="D2696" s="77">
        <f>INDEX('Unemployment Rates'!$B$2:$B$96,MATCH(B2696,'Unemployment Rates'!$A$2:$A$96,0))</f>
        <v>3.5999999999999997E-2</v>
      </c>
    </row>
    <row r="2697" spans="1:4" x14ac:dyDescent="0.3">
      <c r="A2697" t="s">
        <v>3607</v>
      </c>
      <c r="B2697" t="s">
        <v>56</v>
      </c>
      <c r="D2697" s="77">
        <f>INDEX('Unemployment Rates'!$B$2:$B$96,MATCH(B2697,'Unemployment Rates'!$A$2:$A$96,0))</f>
        <v>3.5999999999999997E-2</v>
      </c>
    </row>
    <row r="2698" spans="1:4" x14ac:dyDescent="0.3">
      <c r="A2698" t="s">
        <v>3608</v>
      </c>
      <c r="B2698" t="s">
        <v>56</v>
      </c>
      <c r="D2698" s="77">
        <f>INDEX('Unemployment Rates'!$B$2:$B$96,MATCH(B2698,'Unemployment Rates'!$A$2:$A$96,0))</f>
        <v>3.5999999999999997E-2</v>
      </c>
    </row>
    <row r="2699" spans="1:4" x14ac:dyDescent="0.3">
      <c r="A2699" t="s">
        <v>3609</v>
      </c>
      <c r="B2699" t="s">
        <v>57</v>
      </c>
      <c r="D2699" s="77">
        <f>INDEX('Unemployment Rates'!$B$2:$B$96,MATCH(B2699,'Unemployment Rates'!$A$2:$A$96,0))</f>
        <v>3.5000000000000003E-2</v>
      </c>
    </row>
    <row r="2700" spans="1:4" x14ac:dyDescent="0.3">
      <c r="A2700" t="s">
        <v>3610</v>
      </c>
      <c r="B2700" t="s">
        <v>57</v>
      </c>
      <c r="D2700" s="77">
        <f>INDEX('Unemployment Rates'!$B$2:$B$96,MATCH(B2700,'Unemployment Rates'!$A$2:$A$96,0))</f>
        <v>3.5000000000000003E-2</v>
      </c>
    </row>
    <row r="2701" spans="1:4" x14ac:dyDescent="0.3">
      <c r="A2701" t="s">
        <v>3611</v>
      </c>
      <c r="B2701" t="s">
        <v>57</v>
      </c>
      <c r="D2701" s="77">
        <f>INDEX('Unemployment Rates'!$B$2:$B$96,MATCH(B2701,'Unemployment Rates'!$A$2:$A$96,0))</f>
        <v>3.5000000000000003E-2</v>
      </c>
    </row>
    <row r="2702" spans="1:4" x14ac:dyDescent="0.3">
      <c r="A2702" t="s">
        <v>3612</v>
      </c>
      <c r="B2702" t="s">
        <v>57</v>
      </c>
      <c r="D2702" s="77">
        <f>INDEX('Unemployment Rates'!$B$2:$B$96,MATCH(B2702,'Unemployment Rates'!$A$2:$A$96,0))</f>
        <v>3.5000000000000003E-2</v>
      </c>
    </row>
    <row r="2703" spans="1:4" x14ac:dyDescent="0.3">
      <c r="A2703" t="s">
        <v>3613</v>
      </c>
      <c r="B2703" t="s">
        <v>57</v>
      </c>
      <c r="D2703" s="77">
        <f>INDEX('Unemployment Rates'!$B$2:$B$96,MATCH(B2703,'Unemployment Rates'!$A$2:$A$96,0))</f>
        <v>3.5000000000000003E-2</v>
      </c>
    </row>
    <row r="2704" spans="1:4" x14ac:dyDescent="0.3">
      <c r="A2704" t="s">
        <v>3614</v>
      </c>
      <c r="B2704" t="s">
        <v>57</v>
      </c>
      <c r="D2704" s="77">
        <f>INDEX('Unemployment Rates'!$B$2:$B$96,MATCH(B2704,'Unemployment Rates'!$A$2:$A$96,0))</f>
        <v>3.5000000000000003E-2</v>
      </c>
    </row>
    <row r="2705" spans="1:4" x14ac:dyDescent="0.3">
      <c r="A2705" t="s">
        <v>3615</v>
      </c>
      <c r="B2705" t="s">
        <v>57</v>
      </c>
      <c r="D2705" s="77">
        <f>INDEX('Unemployment Rates'!$B$2:$B$96,MATCH(B2705,'Unemployment Rates'!$A$2:$A$96,0))</f>
        <v>3.5000000000000003E-2</v>
      </c>
    </row>
    <row r="2706" spans="1:4" x14ac:dyDescent="0.3">
      <c r="A2706" t="s">
        <v>3616</v>
      </c>
      <c r="B2706" t="s">
        <v>58</v>
      </c>
      <c r="D2706" s="77">
        <f>INDEX('Unemployment Rates'!$B$2:$B$96,MATCH(B2706,'Unemployment Rates'!$A$2:$A$96,0))</f>
        <v>3.3000000000000002E-2</v>
      </c>
    </row>
    <row r="2707" spans="1:4" x14ac:dyDescent="0.3">
      <c r="A2707" t="s">
        <v>3617</v>
      </c>
      <c r="B2707" t="s">
        <v>58</v>
      </c>
      <c r="D2707" s="77">
        <f>INDEX('Unemployment Rates'!$B$2:$B$96,MATCH(B2707,'Unemployment Rates'!$A$2:$A$96,0))</f>
        <v>3.3000000000000002E-2</v>
      </c>
    </row>
    <row r="2708" spans="1:4" x14ac:dyDescent="0.3">
      <c r="A2708" t="s">
        <v>3618</v>
      </c>
      <c r="B2708" t="s">
        <v>58</v>
      </c>
      <c r="D2708" s="77">
        <f>INDEX('Unemployment Rates'!$B$2:$B$96,MATCH(B2708,'Unemployment Rates'!$A$2:$A$96,0))</f>
        <v>3.3000000000000002E-2</v>
      </c>
    </row>
    <row r="2709" spans="1:4" x14ac:dyDescent="0.3">
      <c r="A2709" t="s">
        <v>3619</v>
      </c>
      <c r="B2709" t="s">
        <v>58</v>
      </c>
      <c r="D2709" s="77">
        <f>INDEX('Unemployment Rates'!$B$2:$B$96,MATCH(B2709,'Unemployment Rates'!$A$2:$A$96,0))</f>
        <v>3.3000000000000002E-2</v>
      </c>
    </row>
    <row r="2710" spans="1:4" x14ac:dyDescent="0.3">
      <c r="A2710" t="s">
        <v>3620</v>
      </c>
      <c r="B2710" t="s">
        <v>58</v>
      </c>
      <c r="D2710" s="77">
        <f>INDEX('Unemployment Rates'!$B$2:$B$96,MATCH(B2710,'Unemployment Rates'!$A$2:$A$96,0))</f>
        <v>3.3000000000000002E-2</v>
      </c>
    </row>
    <row r="2711" spans="1:4" x14ac:dyDescent="0.3">
      <c r="A2711" t="s">
        <v>3621</v>
      </c>
      <c r="B2711" t="s">
        <v>58</v>
      </c>
      <c r="D2711" s="77">
        <f>INDEX('Unemployment Rates'!$B$2:$B$96,MATCH(B2711,'Unemployment Rates'!$A$2:$A$96,0))</f>
        <v>3.3000000000000002E-2</v>
      </c>
    </row>
    <row r="2712" spans="1:4" x14ac:dyDescent="0.3">
      <c r="A2712" t="s">
        <v>3622</v>
      </c>
      <c r="B2712" t="s">
        <v>58</v>
      </c>
      <c r="D2712" s="77">
        <f>INDEX('Unemployment Rates'!$B$2:$B$96,MATCH(B2712,'Unemployment Rates'!$A$2:$A$96,0))</f>
        <v>3.3000000000000002E-2</v>
      </c>
    </row>
    <row r="2713" spans="1:4" x14ac:dyDescent="0.3">
      <c r="A2713" t="s">
        <v>3623</v>
      </c>
      <c r="B2713" t="s">
        <v>58</v>
      </c>
      <c r="D2713" s="77">
        <f>INDEX('Unemployment Rates'!$B$2:$B$96,MATCH(B2713,'Unemployment Rates'!$A$2:$A$96,0))</f>
        <v>3.3000000000000002E-2</v>
      </c>
    </row>
    <row r="2714" spans="1:4" x14ac:dyDescent="0.3">
      <c r="A2714" t="s">
        <v>3624</v>
      </c>
      <c r="B2714" t="s">
        <v>58</v>
      </c>
      <c r="D2714" s="77">
        <f>INDEX('Unemployment Rates'!$B$2:$B$96,MATCH(B2714,'Unemployment Rates'!$A$2:$A$96,0))</f>
        <v>3.3000000000000002E-2</v>
      </c>
    </row>
    <row r="2715" spans="1:4" x14ac:dyDescent="0.3">
      <c r="A2715" t="s">
        <v>3625</v>
      </c>
      <c r="B2715" t="s">
        <v>58</v>
      </c>
      <c r="D2715" s="77">
        <f>INDEX('Unemployment Rates'!$B$2:$B$96,MATCH(B2715,'Unemployment Rates'!$A$2:$A$96,0))</f>
        <v>3.3000000000000002E-2</v>
      </c>
    </row>
    <row r="2716" spans="1:4" x14ac:dyDescent="0.3">
      <c r="A2716" t="s">
        <v>3626</v>
      </c>
      <c r="B2716" t="s">
        <v>58</v>
      </c>
      <c r="D2716" s="77">
        <f>INDEX('Unemployment Rates'!$B$2:$B$96,MATCH(B2716,'Unemployment Rates'!$A$2:$A$96,0))</f>
        <v>3.3000000000000002E-2</v>
      </c>
    </row>
    <row r="2717" spans="1:4" x14ac:dyDescent="0.3">
      <c r="A2717" t="s">
        <v>3627</v>
      </c>
      <c r="B2717" t="s">
        <v>58</v>
      </c>
      <c r="D2717" s="77">
        <f>INDEX('Unemployment Rates'!$B$2:$B$96,MATCH(B2717,'Unemployment Rates'!$A$2:$A$96,0))</f>
        <v>3.3000000000000002E-2</v>
      </c>
    </row>
    <row r="2718" spans="1:4" x14ac:dyDescent="0.3">
      <c r="A2718" t="s">
        <v>3628</v>
      </c>
      <c r="B2718" t="s">
        <v>58</v>
      </c>
      <c r="D2718" s="77">
        <f>INDEX('Unemployment Rates'!$B$2:$B$96,MATCH(B2718,'Unemployment Rates'!$A$2:$A$96,0))</f>
        <v>3.3000000000000002E-2</v>
      </c>
    </row>
    <row r="2719" spans="1:4" x14ac:dyDescent="0.3">
      <c r="A2719" t="s">
        <v>3629</v>
      </c>
      <c r="B2719" t="s">
        <v>58</v>
      </c>
      <c r="D2719" s="77">
        <f>INDEX('Unemployment Rates'!$B$2:$B$96,MATCH(B2719,'Unemployment Rates'!$A$2:$A$96,0))</f>
        <v>3.3000000000000002E-2</v>
      </c>
    </row>
    <row r="2720" spans="1:4" x14ac:dyDescent="0.3">
      <c r="A2720" t="s">
        <v>3630</v>
      </c>
      <c r="B2720" t="s">
        <v>58</v>
      </c>
      <c r="D2720" s="77">
        <f>INDEX('Unemployment Rates'!$B$2:$B$96,MATCH(B2720,'Unemployment Rates'!$A$2:$A$96,0))</f>
        <v>3.3000000000000002E-2</v>
      </c>
    </row>
    <row r="2721" spans="1:4" x14ac:dyDescent="0.3">
      <c r="A2721" t="s">
        <v>3631</v>
      </c>
      <c r="B2721" t="s">
        <v>58</v>
      </c>
      <c r="D2721" s="77">
        <f>INDEX('Unemployment Rates'!$B$2:$B$96,MATCH(B2721,'Unemployment Rates'!$A$2:$A$96,0))</f>
        <v>3.3000000000000002E-2</v>
      </c>
    </row>
    <row r="2722" spans="1:4" x14ac:dyDescent="0.3">
      <c r="A2722" t="s">
        <v>3632</v>
      </c>
      <c r="B2722" t="s">
        <v>58</v>
      </c>
      <c r="D2722" s="77">
        <f>INDEX('Unemployment Rates'!$B$2:$B$96,MATCH(B2722,'Unemployment Rates'!$A$2:$A$96,0))</f>
        <v>3.3000000000000002E-2</v>
      </c>
    </row>
    <row r="2723" spans="1:4" x14ac:dyDescent="0.3">
      <c r="A2723" t="s">
        <v>3633</v>
      </c>
      <c r="B2723" t="s">
        <v>58</v>
      </c>
      <c r="D2723" s="77">
        <f>INDEX('Unemployment Rates'!$B$2:$B$96,MATCH(B2723,'Unemployment Rates'!$A$2:$A$96,0))</f>
        <v>3.3000000000000002E-2</v>
      </c>
    </row>
    <row r="2724" spans="1:4" x14ac:dyDescent="0.3">
      <c r="A2724" t="s">
        <v>3634</v>
      </c>
      <c r="B2724" t="s">
        <v>58</v>
      </c>
      <c r="D2724" s="77">
        <f>INDEX('Unemployment Rates'!$B$2:$B$96,MATCH(B2724,'Unemployment Rates'!$A$2:$A$96,0))</f>
        <v>3.3000000000000002E-2</v>
      </c>
    </row>
    <row r="2725" spans="1:4" x14ac:dyDescent="0.3">
      <c r="A2725" t="s">
        <v>3635</v>
      </c>
      <c r="B2725" t="s">
        <v>58</v>
      </c>
      <c r="D2725" s="77">
        <f>INDEX('Unemployment Rates'!$B$2:$B$96,MATCH(B2725,'Unemployment Rates'!$A$2:$A$96,0))</f>
        <v>3.3000000000000002E-2</v>
      </c>
    </row>
    <row r="2726" spans="1:4" x14ac:dyDescent="0.3">
      <c r="A2726" t="s">
        <v>3636</v>
      </c>
      <c r="B2726" t="s">
        <v>58</v>
      </c>
      <c r="D2726" s="77">
        <f>INDEX('Unemployment Rates'!$B$2:$B$96,MATCH(B2726,'Unemployment Rates'!$A$2:$A$96,0))</f>
        <v>3.3000000000000002E-2</v>
      </c>
    </row>
    <row r="2727" spans="1:4" x14ac:dyDescent="0.3">
      <c r="A2727" t="s">
        <v>3637</v>
      </c>
      <c r="B2727" t="s">
        <v>58</v>
      </c>
      <c r="D2727" s="77">
        <f>INDEX('Unemployment Rates'!$B$2:$B$96,MATCH(B2727,'Unemployment Rates'!$A$2:$A$96,0))</f>
        <v>3.3000000000000002E-2</v>
      </c>
    </row>
    <row r="2728" spans="1:4" x14ac:dyDescent="0.3">
      <c r="A2728" t="s">
        <v>3638</v>
      </c>
      <c r="B2728" t="s">
        <v>58</v>
      </c>
      <c r="D2728" s="77">
        <f>INDEX('Unemployment Rates'!$B$2:$B$96,MATCH(B2728,'Unemployment Rates'!$A$2:$A$96,0))</f>
        <v>3.3000000000000002E-2</v>
      </c>
    </row>
    <row r="2729" spans="1:4" x14ac:dyDescent="0.3">
      <c r="A2729" t="s">
        <v>3639</v>
      </c>
      <c r="B2729" t="s">
        <v>58</v>
      </c>
      <c r="D2729" s="77">
        <f>INDEX('Unemployment Rates'!$B$2:$B$96,MATCH(B2729,'Unemployment Rates'!$A$2:$A$96,0))</f>
        <v>3.3000000000000002E-2</v>
      </c>
    </row>
    <row r="2730" spans="1:4" x14ac:dyDescent="0.3">
      <c r="A2730" t="s">
        <v>3640</v>
      </c>
      <c r="B2730" t="s">
        <v>58</v>
      </c>
      <c r="D2730" s="77">
        <f>INDEX('Unemployment Rates'!$B$2:$B$96,MATCH(B2730,'Unemployment Rates'!$A$2:$A$96,0))</f>
        <v>3.3000000000000002E-2</v>
      </c>
    </row>
    <row r="2731" spans="1:4" x14ac:dyDescent="0.3">
      <c r="A2731" t="s">
        <v>3641</v>
      </c>
      <c r="B2731" t="s">
        <v>59</v>
      </c>
      <c r="D2731" s="77">
        <f>INDEX('Unemployment Rates'!$B$2:$B$96,MATCH(B2731,'Unemployment Rates'!$A$2:$A$96,0))</f>
        <v>3.3000000000000002E-2</v>
      </c>
    </row>
    <row r="2732" spans="1:4" x14ac:dyDescent="0.3">
      <c r="A2732" t="s">
        <v>3642</v>
      </c>
      <c r="B2732" t="s">
        <v>59</v>
      </c>
      <c r="D2732" s="77">
        <f>INDEX('Unemployment Rates'!$B$2:$B$96,MATCH(B2732,'Unemployment Rates'!$A$2:$A$96,0))</f>
        <v>3.3000000000000002E-2</v>
      </c>
    </row>
    <row r="2733" spans="1:4" x14ac:dyDescent="0.3">
      <c r="A2733" t="s">
        <v>3643</v>
      </c>
      <c r="B2733" t="s">
        <v>59</v>
      </c>
      <c r="D2733" s="77">
        <f>INDEX('Unemployment Rates'!$B$2:$B$96,MATCH(B2733,'Unemployment Rates'!$A$2:$A$96,0))</f>
        <v>3.3000000000000002E-2</v>
      </c>
    </row>
    <row r="2734" spans="1:4" x14ac:dyDescent="0.3">
      <c r="A2734" t="s">
        <v>3644</v>
      </c>
      <c r="B2734" t="s">
        <v>59</v>
      </c>
      <c r="D2734" s="77">
        <f>INDEX('Unemployment Rates'!$B$2:$B$96,MATCH(B2734,'Unemployment Rates'!$A$2:$A$96,0))</f>
        <v>3.3000000000000002E-2</v>
      </c>
    </row>
    <row r="2735" spans="1:4" x14ac:dyDescent="0.3">
      <c r="A2735" t="s">
        <v>3645</v>
      </c>
      <c r="B2735" t="s">
        <v>59</v>
      </c>
      <c r="D2735" s="77">
        <f>INDEX('Unemployment Rates'!$B$2:$B$96,MATCH(B2735,'Unemployment Rates'!$A$2:$A$96,0))</f>
        <v>3.3000000000000002E-2</v>
      </c>
    </row>
    <row r="2736" spans="1:4" x14ac:dyDescent="0.3">
      <c r="A2736" t="s">
        <v>3646</v>
      </c>
      <c r="B2736" t="s">
        <v>59</v>
      </c>
      <c r="D2736" s="77">
        <f>INDEX('Unemployment Rates'!$B$2:$B$96,MATCH(B2736,'Unemployment Rates'!$A$2:$A$96,0))</f>
        <v>3.3000000000000002E-2</v>
      </c>
    </row>
    <row r="2737" spans="1:4" x14ac:dyDescent="0.3">
      <c r="A2737" t="s">
        <v>3647</v>
      </c>
      <c r="B2737" t="s">
        <v>59</v>
      </c>
      <c r="D2737" s="77">
        <f>INDEX('Unemployment Rates'!$B$2:$B$96,MATCH(B2737,'Unemployment Rates'!$A$2:$A$96,0))</f>
        <v>3.3000000000000002E-2</v>
      </c>
    </row>
    <row r="2738" spans="1:4" x14ac:dyDescent="0.3">
      <c r="A2738" t="s">
        <v>3648</v>
      </c>
      <c r="B2738" t="s">
        <v>59</v>
      </c>
      <c r="D2738" s="77">
        <f>INDEX('Unemployment Rates'!$B$2:$B$96,MATCH(B2738,'Unemployment Rates'!$A$2:$A$96,0))</f>
        <v>3.3000000000000002E-2</v>
      </c>
    </row>
    <row r="2739" spans="1:4" x14ac:dyDescent="0.3">
      <c r="A2739" t="s">
        <v>3649</v>
      </c>
      <c r="B2739" t="s">
        <v>59</v>
      </c>
      <c r="D2739" s="77">
        <f>INDEX('Unemployment Rates'!$B$2:$B$96,MATCH(B2739,'Unemployment Rates'!$A$2:$A$96,0))</f>
        <v>3.3000000000000002E-2</v>
      </c>
    </row>
    <row r="2740" spans="1:4" x14ac:dyDescent="0.3">
      <c r="A2740" t="s">
        <v>3650</v>
      </c>
      <c r="B2740" t="s">
        <v>59</v>
      </c>
      <c r="D2740" s="77">
        <f>INDEX('Unemployment Rates'!$B$2:$B$96,MATCH(B2740,'Unemployment Rates'!$A$2:$A$96,0))</f>
        <v>3.3000000000000002E-2</v>
      </c>
    </row>
    <row r="2741" spans="1:4" x14ac:dyDescent="0.3">
      <c r="A2741" t="s">
        <v>3651</v>
      </c>
      <c r="B2741" t="s">
        <v>59</v>
      </c>
      <c r="D2741" s="77">
        <f>INDEX('Unemployment Rates'!$B$2:$B$96,MATCH(B2741,'Unemployment Rates'!$A$2:$A$96,0))</f>
        <v>3.3000000000000002E-2</v>
      </c>
    </row>
    <row r="2742" spans="1:4" x14ac:dyDescent="0.3">
      <c r="A2742" t="s">
        <v>3652</v>
      </c>
      <c r="B2742" t="s">
        <v>59</v>
      </c>
      <c r="D2742" s="77">
        <f>INDEX('Unemployment Rates'!$B$2:$B$96,MATCH(B2742,'Unemployment Rates'!$A$2:$A$96,0))</f>
        <v>3.3000000000000002E-2</v>
      </c>
    </row>
    <row r="2743" spans="1:4" x14ac:dyDescent="0.3">
      <c r="A2743" t="s">
        <v>3653</v>
      </c>
      <c r="B2743" t="s">
        <v>59</v>
      </c>
      <c r="D2743" s="77">
        <f>INDEX('Unemployment Rates'!$B$2:$B$96,MATCH(B2743,'Unemployment Rates'!$A$2:$A$96,0))</f>
        <v>3.3000000000000002E-2</v>
      </c>
    </row>
    <row r="2744" spans="1:4" x14ac:dyDescent="0.3">
      <c r="A2744" t="s">
        <v>3654</v>
      </c>
      <c r="B2744" t="s">
        <v>59</v>
      </c>
      <c r="D2744" s="77">
        <f>INDEX('Unemployment Rates'!$B$2:$B$96,MATCH(B2744,'Unemployment Rates'!$A$2:$A$96,0))</f>
        <v>3.3000000000000002E-2</v>
      </c>
    </row>
    <row r="2745" spans="1:4" x14ac:dyDescent="0.3">
      <c r="A2745" t="s">
        <v>3655</v>
      </c>
      <c r="B2745" t="s">
        <v>59</v>
      </c>
      <c r="D2745" s="77">
        <f>INDEX('Unemployment Rates'!$B$2:$B$96,MATCH(B2745,'Unemployment Rates'!$A$2:$A$96,0))</f>
        <v>3.3000000000000002E-2</v>
      </c>
    </row>
    <row r="2746" spans="1:4" x14ac:dyDescent="0.3">
      <c r="A2746" t="s">
        <v>3656</v>
      </c>
      <c r="B2746" t="s">
        <v>59</v>
      </c>
      <c r="D2746" s="77">
        <f>INDEX('Unemployment Rates'!$B$2:$B$96,MATCH(B2746,'Unemployment Rates'!$A$2:$A$96,0))</f>
        <v>3.3000000000000002E-2</v>
      </c>
    </row>
    <row r="2747" spans="1:4" x14ac:dyDescent="0.3">
      <c r="A2747" t="s">
        <v>3657</v>
      </c>
      <c r="B2747" t="s">
        <v>59</v>
      </c>
      <c r="D2747" s="77">
        <f>INDEX('Unemployment Rates'!$B$2:$B$96,MATCH(B2747,'Unemployment Rates'!$A$2:$A$96,0))</f>
        <v>3.3000000000000002E-2</v>
      </c>
    </row>
    <row r="2748" spans="1:4" x14ac:dyDescent="0.3">
      <c r="A2748" t="s">
        <v>3658</v>
      </c>
      <c r="B2748" t="s">
        <v>59</v>
      </c>
      <c r="D2748" s="77">
        <f>INDEX('Unemployment Rates'!$B$2:$B$96,MATCH(B2748,'Unemployment Rates'!$A$2:$A$96,0))</f>
        <v>3.3000000000000002E-2</v>
      </c>
    </row>
    <row r="2749" spans="1:4" x14ac:dyDescent="0.3">
      <c r="A2749" t="s">
        <v>3659</v>
      </c>
      <c r="B2749" t="s">
        <v>59</v>
      </c>
      <c r="D2749" s="77">
        <f>INDEX('Unemployment Rates'!$B$2:$B$96,MATCH(B2749,'Unemployment Rates'!$A$2:$A$96,0))</f>
        <v>3.3000000000000002E-2</v>
      </c>
    </row>
    <row r="2750" spans="1:4" x14ac:dyDescent="0.3">
      <c r="A2750" t="s">
        <v>3660</v>
      </c>
      <c r="B2750" t="s">
        <v>59</v>
      </c>
      <c r="D2750" s="77">
        <f>INDEX('Unemployment Rates'!$B$2:$B$96,MATCH(B2750,'Unemployment Rates'!$A$2:$A$96,0))</f>
        <v>3.3000000000000002E-2</v>
      </c>
    </row>
    <row r="2751" spans="1:4" x14ac:dyDescent="0.3">
      <c r="A2751" t="s">
        <v>3661</v>
      </c>
      <c r="B2751" t="s">
        <v>59</v>
      </c>
      <c r="D2751" s="77">
        <f>INDEX('Unemployment Rates'!$B$2:$B$96,MATCH(B2751,'Unemployment Rates'!$A$2:$A$96,0))</f>
        <v>3.3000000000000002E-2</v>
      </c>
    </row>
    <row r="2752" spans="1:4" x14ac:dyDescent="0.3">
      <c r="A2752" t="s">
        <v>3662</v>
      </c>
      <c r="B2752" t="s">
        <v>59</v>
      </c>
      <c r="D2752" s="77">
        <f>INDEX('Unemployment Rates'!$B$2:$B$96,MATCH(B2752,'Unemployment Rates'!$A$2:$A$96,0))</f>
        <v>3.3000000000000002E-2</v>
      </c>
    </row>
    <row r="2753" spans="1:4" x14ac:dyDescent="0.3">
      <c r="A2753" t="s">
        <v>3663</v>
      </c>
      <c r="B2753" t="s">
        <v>59</v>
      </c>
      <c r="D2753" s="77">
        <f>INDEX('Unemployment Rates'!$B$2:$B$96,MATCH(B2753,'Unemployment Rates'!$A$2:$A$96,0))</f>
        <v>3.3000000000000002E-2</v>
      </c>
    </row>
    <row r="2754" spans="1:4" x14ac:dyDescent="0.3">
      <c r="A2754" t="s">
        <v>3664</v>
      </c>
      <c r="B2754" t="s">
        <v>59</v>
      </c>
      <c r="D2754" s="77">
        <f>INDEX('Unemployment Rates'!$B$2:$B$96,MATCH(B2754,'Unemployment Rates'!$A$2:$A$96,0))</f>
        <v>3.3000000000000002E-2</v>
      </c>
    </row>
    <row r="2755" spans="1:4" x14ac:dyDescent="0.3">
      <c r="A2755" t="s">
        <v>3665</v>
      </c>
      <c r="B2755" t="s">
        <v>59</v>
      </c>
      <c r="D2755" s="77">
        <f>INDEX('Unemployment Rates'!$B$2:$B$96,MATCH(B2755,'Unemployment Rates'!$A$2:$A$96,0))</f>
        <v>3.3000000000000002E-2</v>
      </c>
    </row>
    <row r="2756" spans="1:4" x14ac:dyDescent="0.3">
      <c r="A2756" t="s">
        <v>3666</v>
      </c>
      <c r="B2756" t="s">
        <v>59</v>
      </c>
      <c r="D2756" s="77">
        <f>INDEX('Unemployment Rates'!$B$2:$B$96,MATCH(B2756,'Unemployment Rates'!$A$2:$A$96,0))</f>
        <v>3.3000000000000002E-2</v>
      </c>
    </row>
    <row r="2757" spans="1:4" x14ac:dyDescent="0.3">
      <c r="A2757" t="s">
        <v>3667</v>
      </c>
      <c r="B2757" t="s">
        <v>59</v>
      </c>
      <c r="D2757" s="77">
        <f>INDEX('Unemployment Rates'!$B$2:$B$96,MATCH(B2757,'Unemployment Rates'!$A$2:$A$96,0))</f>
        <v>3.3000000000000002E-2</v>
      </c>
    </row>
    <row r="2758" spans="1:4" x14ac:dyDescent="0.3">
      <c r="A2758" t="s">
        <v>3668</v>
      </c>
      <c r="B2758" t="s">
        <v>59</v>
      </c>
      <c r="D2758" s="77">
        <f>INDEX('Unemployment Rates'!$B$2:$B$96,MATCH(B2758,'Unemployment Rates'!$A$2:$A$96,0))</f>
        <v>3.3000000000000002E-2</v>
      </c>
    </row>
    <row r="2759" spans="1:4" x14ac:dyDescent="0.3">
      <c r="A2759" t="s">
        <v>3669</v>
      </c>
      <c r="B2759" t="s">
        <v>59</v>
      </c>
      <c r="D2759" s="77">
        <f>INDEX('Unemployment Rates'!$B$2:$B$96,MATCH(B2759,'Unemployment Rates'!$A$2:$A$96,0))</f>
        <v>3.3000000000000002E-2</v>
      </c>
    </row>
    <row r="2760" spans="1:4" x14ac:dyDescent="0.3">
      <c r="A2760" t="s">
        <v>3670</v>
      </c>
      <c r="B2760" t="s">
        <v>59</v>
      </c>
      <c r="D2760" s="77">
        <f>INDEX('Unemployment Rates'!$B$2:$B$96,MATCH(B2760,'Unemployment Rates'!$A$2:$A$96,0))</f>
        <v>3.3000000000000002E-2</v>
      </c>
    </row>
    <row r="2761" spans="1:4" x14ac:dyDescent="0.3">
      <c r="A2761" t="s">
        <v>3671</v>
      </c>
      <c r="B2761" t="s">
        <v>59</v>
      </c>
      <c r="D2761" s="77">
        <f>INDEX('Unemployment Rates'!$B$2:$B$96,MATCH(B2761,'Unemployment Rates'!$A$2:$A$96,0))</f>
        <v>3.3000000000000002E-2</v>
      </c>
    </row>
    <row r="2762" spans="1:4" x14ac:dyDescent="0.3">
      <c r="A2762" t="s">
        <v>3672</v>
      </c>
      <c r="B2762" t="s">
        <v>59</v>
      </c>
      <c r="D2762" s="77">
        <f>INDEX('Unemployment Rates'!$B$2:$B$96,MATCH(B2762,'Unemployment Rates'!$A$2:$A$96,0))</f>
        <v>3.3000000000000002E-2</v>
      </c>
    </row>
    <row r="2763" spans="1:4" x14ac:dyDescent="0.3">
      <c r="A2763" t="s">
        <v>3673</v>
      </c>
      <c r="B2763" t="s">
        <v>59</v>
      </c>
      <c r="D2763" s="77">
        <f>INDEX('Unemployment Rates'!$B$2:$B$96,MATCH(B2763,'Unemployment Rates'!$A$2:$A$96,0))</f>
        <v>3.3000000000000002E-2</v>
      </c>
    </row>
    <row r="2764" spans="1:4" x14ac:dyDescent="0.3">
      <c r="A2764" t="s">
        <v>3674</v>
      </c>
      <c r="B2764" t="s">
        <v>59</v>
      </c>
      <c r="D2764" s="77">
        <f>INDEX('Unemployment Rates'!$B$2:$B$96,MATCH(B2764,'Unemployment Rates'!$A$2:$A$96,0))</f>
        <v>3.3000000000000002E-2</v>
      </c>
    </row>
    <row r="2765" spans="1:4" x14ac:dyDescent="0.3">
      <c r="A2765" t="s">
        <v>3675</v>
      </c>
      <c r="B2765" t="s">
        <v>59</v>
      </c>
      <c r="D2765" s="77">
        <f>INDEX('Unemployment Rates'!$B$2:$B$96,MATCH(B2765,'Unemployment Rates'!$A$2:$A$96,0))</f>
        <v>3.3000000000000002E-2</v>
      </c>
    </row>
    <row r="2766" spans="1:4" x14ac:dyDescent="0.3">
      <c r="A2766" t="s">
        <v>3676</v>
      </c>
      <c r="B2766" t="s">
        <v>59</v>
      </c>
      <c r="D2766" s="77">
        <f>INDEX('Unemployment Rates'!$B$2:$B$96,MATCH(B2766,'Unemployment Rates'!$A$2:$A$96,0))</f>
        <v>3.3000000000000002E-2</v>
      </c>
    </row>
    <row r="2767" spans="1:4" x14ac:dyDescent="0.3">
      <c r="A2767" t="s">
        <v>3677</v>
      </c>
      <c r="B2767" t="s">
        <v>59</v>
      </c>
      <c r="D2767" s="77">
        <f>INDEX('Unemployment Rates'!$B$2:$B$96,MATCH(B2767,'Unemployment Rates'!$A$2:$A$96,0))</f>
        <v>3.3000000000000002E-2</v>
      </c>
    </row>
    <row r="2768" spans="1:4" x14ac:dyDescent="0.3">
      <c r="A2768" t="s">
        <v>3678</v>
      </c>
      <c r="B2768" t="s">
        <v>60</v>
      </c>
      <c r="D2768" s="77">
        <f>INDEX('Unemployment Rates'!$B$2:$B$96,MATCH(B2768,'Unemployment Rates'!$A$2:$A$96,0))</f>
        <v>3.9E-2</v>
      </c>
    </row>
    <row r="2769" spans="1:4" x14ac:dyDescent="0.3">
      <c r="A2769" t="s">
        <v>3679</v>
      </c>
      <c r="B2769" t="s">
        <v>60</v>
      </c>
      <c r="D2769" s="77">
        <f>INDEX('Unemployment Rates'!$B$2:$B$96,MATCH(B2769,'Unemployment Rates'!$A$2:$A$96,0))</f>
        <v>3.9E-2</v>
      </c>
    </row>
    <row r="2770" spans="1:4" x14ac:dyDescent="0.3">
      <c r="A2770" t="s">
        <v>3680</v>
      </c>
      <c r="B2770" t="s">
        <v>60</v>
      </c>
      <c r="D2770" s="77">
        <f>INDEX('Unemployment Rates'!$B$2:$B$96,MATCH(B2770,'Unemployment Rates'!$A$2:$A$96,0))</f>
        <v>3.9E-2</v>
      </c>
    </row>
    <row r="2771" spans="1:4" x14ac:dyDescent="0.3">
      <c r="A2771" t="s">
        <v>3681</v>
      </c>
      <c r="B2771" t="s">
        <v>60</v>
      </c>
      <c r="D2771" s="77">
        <f>INDEX('Unemployment Rates'!$B$2:$B$96,MATCH(B2771,'Unemployment Rates'!$A$2:$A$96,0))</f>
        <v>3.9E-2</v>
      </c>
    </row>
    <row r="2772" spans="1:4" x14ac:dyDescent="0.3">
      <c r="A2772" t="s">
        <v>3682</v>
      </c>
      <c r="B2772" t="s">
        <v>60</v>
      </c>
      <c r="D2772" s="77">
        <f>INDEX('Unemployment Rates'!$B$2:$B$96,MATCH(B2772,'Unemployment Rates'!$A$2:$A$96,0))</f>
        <v>3.9E-2</v>
      </c>
    </row>
    <row r="2773" spans="1:4" x14ac:dyDescent="0.3">
      <c r="A2773" t="s">
        <v>3683</v>
      </c>
      <c r="B2773" t="s">
        <v>60</v>
      </c>
      <c r="D2773" s="77">
        <f>INDEX('Unemployment Rates'!$B$2:$B$96,MATCH(B2773,'Unemployment Rates'!$A$2:$A$96,0))</f>
        <v>3.9E-2</v>
      </c>
    </row>
    <row r="2774" spans="1:4" x14ac:dyDescent="0.3">
      <c r="A2774" t="s">
        <v>3684</v>
      </c>
      <c r="B2774" t="s">
        <v>60</v>
      </c>
      <c r="D2774" s="77">
        <f>INDEX('Unemployment Rates'!$B$2:$B$96,MATCH(B2774,'Unemployment Rates'!$A$2:$A$96,0))</f>
        <v>3.9E-2</v>
      </c>
    </row>
    <row r="2775" spans="1:4" x14ac:dyDescent="0.3">
      <c r="A2775" t="s">
        <v>3685</v>
      </c>
      <c r="B2775" t="s">
        <v>60</v>
      </c>
      <c r="D2775" s="77">
        <f>INDEX('Unemployment Rates'!$B$2:$B$96,MATCH(B2775,'Unemployment Rates'!$A$2:$A$96,0))</f>
        <v>3.9E-2</v>
      </c>
    </row>
    <row r="2776" spans="1:4" x14ac:dyDescent="0.3">
      <c r="A2776" t="s">
        <v>3686</v>
      </c>
      <c r="B2776" t="s">
        <v>60</v>
      </c>
      <c r="D2776" s="77">
        <f>INDEX('Unemployment Rates'!$B$2:$B$96,MATCH(B2776,'Unemployment Rates'!$A$2:$A$96,0))</f>
        <v>3.9E-2</v>
      </c>
    </row>
    <row r="2777" spans="1:4" x14ac:dyDescent="0.3">
      <c r="A2777" t="s">
        <v>3687</v>
      </c>
      <c r="B2777" t="s">
        <v>60</v>
      </c>
      <c r="D2777" s="77">
        <f>INDEX('Unemployment Rates'!$B$2:$B$96,MATCH(B2777,'Unemployment Rates'!$A$2:$A$96,0))</f>
        <v>3.9E-2</v>
      </c>
    </row>
    <row r="2778" spans="1:4" x14ac:dyDescent="0.3">
      <c r="A2778" t="s">
        <v>3688</v>
      </c>
      <c r="B2778" t="s">
        <v>60</v>
      </c>
      <c r="D2778" s="77">
        <f>INDEX('Unemployment Rates'!$B$2:$B$96,MATCH(B2778,'Unemployment Rates'!$A$2:$A$96,0))</f>
        <v>3.9E-2</v>
      </c>
    </row>
    <row r="2779" spans="1:4" x14ac:dyDescent="0.3">
      <c r="A2779" t="s">
        <v>3689</v>
      </c>
      <c r="B2779" t="s">
        <v>60</v>
      </c>
      <c r="D2779" s="77">
        <f>INDEX('Unemployment Rates'!$B$2:$B$96,MATCH(B2779,'Unemployment Rates'!$A$2:$A$96,0))</f>
        <v>3.9E-2</v>
      </c>
    </row>
    <row r="2780" spans="1:4" x14ac:dyDescent="0.3">
      <c r="A2780" t="s">
        <v>3690</v>
      </c>
      <c r="B2780" t="s">
        <v>60</v>
      </c>
      <c r="D2780" s="77">
        <f>INDEX('Unemployment Rates'!$B$2:$B$96,MATCH(B2780,'Unemployment Rates'!$A$2:$A$96,0))</f>
        <v>3.9E-2</v>
      </c>
    </row>
    <row r="2781" spans="1:4" x14ac:dyDescent="0.3">
      <c r="A2781" t="s">
        <v>3691</v>
      </c>
      <c r="B2781" t="s">
        <v>60</v>
      </c>
      <c r="D2781" s="77">
        <f>INDEX('Unemployment Rates'!$B$2:$B$96,MATCH(B2781,'Unemployment Rates'!$A$2:$A$96,0))</f>
        <v>3.9E-2</v>
      </c>
    </row>
    <row r="2782" spans="1:4" x14ac:dyDescent="0.3">
      <c r="A2782" t="s">
        <v>3692</v>
      </c>
      <c r="B2782" t="s">
        <v>60</v>
      </c>
      <c r="D2782" s="77">
        <f>INDEX('Unemployment Rates'!$B$2:$B$96,MATCH(B2782,'Unemployment Rates'!$A$2:$A$96,0))</f>
        <v>3.9E-2</v>
      </c>
    </row>
    <row r="2783" spans="1:4" x14ac:dyDescent="0.3">
      <c r="A2783" t="s">
        <v>3693</v>
      </c>
      <c r="B2783" t="s">
        <v>60</v>
      </c>
      <c r="D2783" s="77">
        <f>INDEX('Unemployment Rates'!$B$2:$B$96,MATCH(B2783,'Unemployment Rates'!$A$2:$A$96,0))</f>
        <v>3.9E-2</v>
      </c>
    </row>
    <row r="2784" spans="1:4" x14ac:dyDescent="0.3">
      <c r="A2784" t="s">
        <v>3694</v>
      </c>
      <c r="B2784" t="s">
        <v>60</v>
      </c>
      <c r="D2784" s="77">
        <f>INDEX('Unemployment Rates'!$B$2:$B$96,MATCH(B2784,'Unemployment Rates'!$A$2:$A$96,0))</f>
        <v>3.9E-2</v>
      </c>
    </row>
    <row r="2785" spans="1:4" x14ac:dyDescent="0.3">
      <c r="A2785" t="s">
        <v>3695</v>
      </c>
      <c r="B2785" t="s">
        <v>60</v>
      </c>
      <c r="D2785" s="77">
        <f>INDEX('Unemployment Rates'!$B$2:$B$96,MATCH(B2785,'Unemployment Rates'!$A$2:$A$96,0))</f>
        <v>3.9E-2</v>
      </c>
    </row>
    <row r="2786" spans="1:4" x14ac:dyDescent="0.3">
      <c r="A2786" t="s">
        <v>3696</v>
      </c>
      <c r="B2786" t="s">
        <v>60</v>
      </c>
      <c r="D2786" s="77">
        <f>INDEX('Unemployment Rates'!$B$2:$B$96,MATCH(B2786,'Unemployment Rates'!$A$2:$A$96,0))</f>
        <v>3.9E-2</v>
      </c>
    </row>
    <row r="2787" spans="1:4" x14ac:dyDescent="0.3">
      <c r="A2787" t="s">
        <v>3697</v>
      </c>
      <c r="B2787" t="s">
        <v>60</v>
      </c>
      <c r="D2787" s="77">
        <f>INDEX('Unemployment Rates'!$B$2:$B$96,MATCH(B2787,'Unemployment Rates'!$A$2:$A$96,0))</f>
        <v>3.9E-2</v>
      </c>
    </row>
    <row r="2788" spans="1:4" x14ac:dyDescent="0.3">
      <c r="A2788" t="s">
        <v>3698</v>
      </c>
      <c r="B2788" t="s">
        <v>60</v>
      </c>
      <c r="D2788" s="77">
        <f>INDEX('Unemployment Rates'!$B$2:$B$96,MATCH(B2788,'Unemployment Rates'!$A$2:$A$96,0))</f>
        <v>3.9E-2</v>
      </c>
    </row>
    <row r="2789" spans="1:4" x14ac:dyDescent="0.3">
      <c r="A2789" t="s">
        <v>3699</v>
      </c>
      <c r="B2789" t="s">
        <v>60</v>
      </c>
      <c r="D2789" s="77">
        <f>INDEX('Unemployment Rates'!$B$2:$B$96,MATCH(B2789,'Unemployment Rates'!$A$2:$A$96,0))</f>
        <v>3.9E-2</v>
      </c>
    </row>
    <row r="2790" spans="1:4" x14ac:dyDescent="0.3">
      <c r="A2790" t="s">
        <v>3700</v>
      </c>
      <c r="B2790" t="s">
        <v>60</v>
      </c>
      <c r="D2790" s="77">
        <f>INDEX('Unemployment Rates'!$B$2:$B$96,MATCH(B2790,'Unemployment Rates'!$A$2:$A$96,0))</f>
        <v>3.9E-2</v>
      </c>
    </row>
    <row r="2791" spans="1:4" x14ac:dyDescent="0.3">
      <c r="A2791" t="s">
        <v>3701</v>
      </c>
      <c r="B2791" t="s">
        <v>60</v>
      </c>
      <c r="D2791" s="77">
        <f>INDEX('Unemployment Rates'!$B$2:$B$96,MATCH(B2791,'Unemployment Rates'!$A$2:$A$96,0))</f>
        <v>3.9E-2</v>
      </c>
    </row>
    <row r="2792" spans="1:4" x14ac:dyDescent="0.3">
      <c r="A2792" t="s">
        <v>3702</v>
      </c>
      <c r="B2792" t="s">
        <v>60</v>
      </c>
      <c r="D2792" s="77">
        <f>INDEX('Unemployment Rates'!$B$2:$B$96,MATCH(B2792,'Unemployment Rates'!$A$2:$A$96,0))</f>
        <v>3.9E-2</v>
      </c>
    </row>
    <row r="2793" spans="1:4" x14ac:dyDescent="0.3">
      <c r="A2793" t="s">
        <v>3703</v>
      </c>
      <c r="B2793" t="s">
        <v>60</v>
      </c>
      <c r="D2793" s="77">
        <f>INDEX('Unemployment Rates'!$B$2:$B$96,MATCH(B2793,'Unemployment Rates'!$A$2:$A$96,0))</f>
        <v>3.9E-2</v>
      </c>
    </row>
    <row r="2794" spans="1:4" x14ac:dyDescent="0.3">
      <c r="A2794" t="s">
        <v>3704</v>
      </c>
      <c r="B2794" t="s">
        <v>60</v>
      </c>
      <c r="D2794" s="77">
        <f>INDEX('Unemployment Rates'!$B$2:$B$96,MATCH(B2794,'Unemployment Rates'!$A$2:$A$96,0))</f>
        <v>3.9E-2</v>
      </c>
    </row>
    <row r="2795" spans="1:4" x14ac:dyDescent="0.3">
      <c r="A2795" t="s">
        <v>3705</v>
      </c>
      <c r="B2795" t="s">
        <v>60</v>
      </c>
      <c r="D2795" s="77">
        <f>INDEX('Unemployment Rates'!$B$2:$B$96,MATCH(B2795,'Unemployment Rates'!$A$2:$A$96,0))</f>
        <v>3.9E-2</v>
      </c>
    </row>
    <row r="2796" spans="1:4" x14ac:dyDescent="0.3">
      <c r="A2796" t="s">
        <v>3706</v>
      </c>
      <c r="B2796" t="s">
        <v>60</v>
      </c>
      <c r="D2796" s="77">
        <f>INDEX('Unemployment Rates'!$B$2:$B$96,MATCH(B2796,'Unemployment Rates'!$A$2:$A$96,0))</f>
        <v>3.9E-2</v>
      </c>
    </row>
    <row r="2797" spans="1:4" x14ac:dyDescent="0.3">
      <c r="A2797" t="s">
        <v>3707</v>
      </c>
      <c r="B2797" t="s">
        <v>60</v>
      </c>
      <c r="D2797" s="77">
        <f>INDEX('Unemployment Rates'!$B$2:$B$96,MATCH(B2797,'Unemployment Rates'!$A$2:$A$96,0))</f>
        <v>3.9E-2</v>
      </c>
    </row>
    <row r="2798" spans="1:4" x14ac:dyDescent="0.3">
      <c r="A2798" t="s">
        <v>3708</v>
      </c>
      <c r="B2798" t="s">
        <v>60</v>
      </c>
      <c r="D2798" s="77">
        <f>INDEX('Unemployment Rates'!$B$2:$B$96,MATCH(B2798,'Unemployment Rates'!$A$2:$A$96,0))</f>
        <v>3.9E-2</v>
      </c>
    </row>
    <row r="2799" spans="1:4" x14ac:dyDescent="0.3">
      <c r="A2799" t="s">
        <v>3709</v>
      </c>
      <c r="B2799" t="s">
        <v>60</v>
      </c>
      <c r="D2799" s="77">
        <f>INDEX('Unemployment Rates'!$B$2:$B$96,MATCH(B2799,'Unemployment Rates'!$A$2:$A$96,0))</f>
        <v>3.9E-2</v>
      </c>
    </row>
    <row r="2800" spans="1:4" x14ac:dyDescent="0.3">
      <c r="A2800" t="s">
        <v>3710</v>
      </c>
      <c r="B2800" t="s">
        <v>60</v>
      </c>
      <c r="D2800" s="77">
        <f>INDEX('Unemployment Rates'!$B$2:$B$96,MATCH(B2800,'Unemployment Rates'!$A$2:$A$96,0))</f>
        <v>3.9E-2</v>
      </c>
    </row>
    <row r="2801" spans="1:4" x14ac:dyDescent="0.3">
      <c r="A2801" t="s">
        <v>3711</v>
      </c>
      <c r="B2801" t="s">
        <v>60</v>
      </c>
      <c r="D2801" s="77">
        <f>INDEX('Unemployment Rates'!$B$2:$B$96,MATCH(B2801,'Unemployment Rates'!$A$2:$A$96,0))</f>
        <v>3.9E-2</v>
      </c>
    </row>
    <row r="2802" spans="1:4" x14ac:dyDescent="0.3">
      <c r="A2802" t="s">
        <v>3712</v>
      </c>
      <c r="B2802" t="s">
        <v>60</v>
      </c>
      <c r="D2802" s="77">
        <f>INDEX('Unemployment Rates'!$B$2:$B$96,MATCH(B2802,'Unemployment Rates'!$A$2:$A$96,0))</f>
        <v>3.9E-2</v>
      </c>
    </row>
    <row r="2803" spans="1:4" x14ac:dyDescent="0.3">
      <c r="A2803" t="s">
        <v>3713</v>
      </c>
      <c r="B2803" t="s">
        <v>60</v>
      </c>
      <c r="D2803" s="77">
        <f>INDEX('Unemployment Rates'!$B$2:$B$96,MATCH(B2803,'Unemployment Rates'!$A$2:$A$96,0))</f>
        <v>3.9E-2</v>
      </c>
    </row>
    <row r="2804" spans="1:4" x14ac:dyDescent="0.3">
      <c r="A2804" t="s">
        <v>3714</v>
      </c>
      <c r="B2804" t="s">
        <v>60</v>
      </c>
      <c r="D2804" s="77">
        <f>INDEX('Unemployment Rates'!$B$2:$B$96,MATCH(B2804,'Unemployment Rates'!$A$2:$A$96,0))</f>
        <v>3.9E-2</v>
      </c>
    </row>
    <row r="2805" spans="1:4" x14ac:dyDescent="0.3">
      <c r="A2805" t="s">
        <v>3715</v>
      </c>
      <c r="B2805" t="s">
        <v>60</v>
      </c>
      <c r="D2805" s="77">
        <f>INDEX('Unemployment Rates'!$B$2:$B$96,MATCH(B2805,'Unemployment Rates'!$A$2:$A$96,0))</f>
        <v>3.9E-2</v>
      </c>
    </row>
    <row r="2806" spans="1:4" x14ac:dyDescent="0.3">
      <c r="A2806" t="s">
        <v>3716</v>
      </c>
      <c r="B2806" t="s">
        <v>61</v>
      </c>
      <c r="D2806" s="77">
        <f>INDEX('Unemployment Rates'!$B$2:$B$96,MATCH(B2806,'Unemployment Rates'!$A$2:$A$96,0))</f>
        <v>3.4000000000000002E-2</v>
      </c>
    </row>
    <row r="2807" spans="1:4" x14ac:dyDescent="0.3">
      <c r="A2807" t="s">
        <v>3717</v>
      </c>
      <c r="B2807" t="s">
        <v>61</v>
      </c>
      <c r="D2807" s="77">
        <f>INDEX('Unemployment Rates'!$B$2:$B$96,MATCH(B2807,'Unemployment Rates'!$A$2:$A$96,0))</f>
        <v>3.4000000000000002E-2</v>
      </c>
    </row>
    <row r="2808" spans="1:4" x14ac:dyDescent="0.3">
      <c r="A2808" t="s">
        <v>3718</v>
      </c>
      <c r="B2808" t="s">
        <v>61</v>
      </c>
      <c r="D2808" s="77">
        <f>INDEX('Unemployment Rates'!$B$2:$B$96,MATCH(B2808,'Unemployment Rates'!$A$2:$A$96,0))</f>
        <v>3.4000000000000002E-2</v>
      </c>
    </row>
    <row r="2809" spans="1:4" x14ac:dyDescent="0.3">
      <c r="A2809" t="s">
        <v>3719</v>
      </c>
      <c r="B2809" t="s">
        <v>61</v>
      </c>
      <c r="D2809" s="77">
        <f>INDEX('Unemployment Rates'!$B$2:$B$96,MATCH(B2809,'Unemployment Rates'!$A$2:$A$96,0))</f>
        <v>3.4000000000000002E-2</v>
      </c>
    </row>
    <row r="2810" spans="1:4" x14ac:dyDescent="0.3">
      <c r="A2810" t="s">
        <v>3720</v>
      </c>
      <c r="B2810" t="s">
        <v>61</v>
      </c>
      <c r="D2810" s="77">
        <f>INDEX('Unemployment Rates'!$B$2:$B$96,MATCH(B2810,'Unemployment Rates'!$A$2:$A$96,0))</f>
        <v>3.4000000000000002E-2</v>
      </c>
    </row>
    <row r="2811" spans="1:4" x14ac:dyDescent="0.3">
      <c r="A2811" t="s">
        <v>3721</v>
      </c>
      <c r="B2811" t="s">
        <v>61</v>
      </c>
      <c r="D2811" s="77">
        <f>INDEX('Unemployment Rates'!$B$2:$B$96,MATCH(B2811,'Unemployment Rates'!$A$2:$A$96,0))</f>
        <v>3.4000000000000002E-2</v>
      </c>
    </row>
    <row r="2812" spans="1:4" x14ac:dyDescent="0.3">
      <c r="A2812" t="s">
        <v>3722</v>
      </c>
      <c r="B2812" t="s">
        <v>61</v>
      </c>
      <c r="D2812" s="77">
        <f>INDEX('Unemployment Rates'!$B$2:$B$96,MATCH(B2812,'Unemployment Rates'!$A$2:$A$96,0))</f>
        <v>3.4000000000000002E-2</v>
      </c>
    </row>
    <row r="2813" spans="1:4" x14ac:dyDescent="0.3">
      <c r="A2813" t="s">
        <v>3723</v>
      </c>
      <c r="B2813" t="s">
        <v>61</v>
      </c>
      <c r="D2813" s="77">
        <f>INDEX('Unemployment Rates'!$B$2:$B$96,MATCH(B2813,'Unemployment Rates'!$A$2:$A$96,0))</f>
        <v>3.4000000000000002E-2</v>
      </c>
    </row>
    <row r="2814" spans="1:4" x14ac:dyDescent="0.3">
      <c r="A2814" t="s">
        <v>3724</v>
      </c>
      <c r="B2814" t="s">
        <v>61</v>
      </c>
      <c r="D2814" s="77">
        <f>INDEX('Unemployment Rates'!$B$2:$B$96,MATCH(B2814,'Unemployment Rates'!$A$2:$A$96,0))</f>
        <v>3.4000000000000002E-2</v>
      </c>
    </row>
    <row r="2815" spans="1:4" x14ac:dyDescent="0.3">
      <c r="A2815" t="s">
        <v>3725</v>
      </c>
      <c r="B2815" t="s">
        <v>61</v>
      </c>
      <c r="D2815" s="77">
        <f>INDEX('Unemployment Rates'!$B$2:$B$96,MATCH(B2815,'Unemployment Rates'!$A$2:$A$96,0))</f>
        <v>3.4000000000000002E-2</v>
      </c>
    </row>
    <row r="2816" spans="1:4" x14ac:dyDescent="0.3">
      <c r="A2816" t="s">
        <v>3726</v>
      </c>
      <c r="B2816" t="s">
        <v>61</v>
      </c>
      <c r="D2816" s="77">
        <f>INDEX('Unemployment Rates'!$B$2:$B$96,MATCH(B2816,'Unemployment Rates'!$A$2:$A$96,0))</f>
        <v>3.4000000000000002E-2</v>
      </c>
    </row>
    <row r="2817" spans="1:4" x14ac:dyDescent="0.3">
      <c r="A2817" t="s">
        <v>3727</v>
      </c>
      <c r="B2817" t="s">
        <v>61</v>
      </c>
      <c r="D2817" s="77">
        <f>INDEX('Unemployment Rates'!$B$2:$B$96,MATCH(B2817,'Unemployment Rates'!$A$2:$A$96,0))</f>
        <v>3.4000000000000002E-2</v>
      </c>
    </row>
    <row r="2818" spans="1:4" x14ac:dyDescent="0.3">
      <c r="A2818" t="s">
        <v>3728</v>
      </c>
      <c r="B2818" t="s">
        <v>61</v>
      </c>
      <c r="D2818" s="77">
        <f>INDEX('Unemployment Rates'!$B$2:$B$96,MATCH(B2818,'Unemployment Rates'!$A$2:$A$96,0))</f>
        <v>3.4000000000000002E-2</v>
      </c>
    </row>
    <row r="2819" spans="1:4" x14ac:dyDescent="0.3">
      <c r="A2819" t="s">
        <v>3729</v>
      </c>
      <c r="B2819" t="s">
        <v>61</v>
      </c>
      <c r="D2819" s="77">
        <f>INDEX('Unemployment Rates'!$B$2:$B$96,MATCH(B2819,'Unemployment Rates'!$A$2:$A$96,0))</f>
        <v>3.4000000000000002E-2</v>
      </c>
    </row>
    <row r="2820" spans="1:4" x14ac:dyDescent="0.3">
      <c r="A2820" t="s">
        <v>3730</v>
      </c>
      <c r="B2820" t="s">
        <v>61</v>
      </c>
      <c r="D2820" s="77">
        <f>INDEX('Unemployment Rates'!$B$2:$B$96,MATCH(B2820,'Unemployment Rates'!$A$2:$A$96,0))</f>
        <v>3.4000000000000002E-2</v>
      </c>
    </row>
    <row r="2821" spans="1:4" x14ac:dyDescent="0.3">
      <c r="A2821" t="s">
        <v>3731</v>
      </c>
      <c r="B2821" t="s">
        <v>61</v>
      </c>
      <c r="D2821" s="77">
        <f>INDEX('Unemployment Rates'!$B$2:$B$96,MATCH(B2821,'Unemployment Rates'!$A$2:$A$96,0))</f>
        <v>3.4000000000000002E-2</v>
      </c>
    </row>
    <row r="2822" spans="1:4" x14ac:dyDescent="0.3">
      <c r="A2822" t="s">
        <v>3732</v>
      </c>
      <c r="B2822" t="s">
        <v>61</v>
      </c>
      <c r="D2822" s="77">
        <f>INDEX('Unemployment Rates'!$B$2:$B$96,MATCH(B2822,'Unemployment Rates'!$A$2:$A$96,0))</f>
        <v>3.4000000000000002E-2</v>
      </c>
    </row>
    <row r="2823" spans="1:4" x14ac:dyDescent="0.3">
      <c r="A2823" t="s">
        <v>3733</v>
      </c>
      <c r="B2823" t="s">
        <v>61</v>
      </c>
      <c r="D2823" s="77">
        <f>INDEX('Unemployment Rates'!$B$2:$B$96,MATCH(B2823,'Unemployment Rates'!$A$2:$A$96,0))</f>
        <v>3.4000000000000002E-2</v>
      </c>
    </row>
    <row r="2824" spans="1:4" x14ac:dyDescent="0.3">
      <c r="A2824" t="s">
        <v>3734</v>
      </c>
      <c r="B2824" t="s">
        <v>61</v>
      </c>
      <c r="D2824" s="77">
        <f>INDEX('Unemployment Rates'!$B$2:$B$96,MATCH(B2824,'Unemployment Rates'!$A$2:$A$96,0))</f>
        <v>3.4000000000000002E-2</v>
      </c>
    </row>
    <row r="2825" spans="1:4" x14ac:dyDescent="0.3">
      <c r="A2825" t="s">
        <v>3735</v>
      </c>
      <c r="B2825" t="s">
        <v>62</v>
      </c>
      <c r="D2825" s="77">
        <f>INDEX('Unemployment Rates'!$B$2:$B$96,MATCH(B2825,'Unemployment Rates'!$A$2:$A$96,0))</f>
        <v>3.6999999999999998E-2</v>
      </c>
    </row>
    <row r="2826" spans="1:4" x14ac:dyDescent="0.3">
      <c r="A2826" t="s">
        <v>3736</v>
      </c>
      <c r="B2826" t="s">
        <v>62</v>
      </c>
      <c r="D2826" s="77">
        <f>INDEX('Unemployment Rates'!$B$2:$B$96,MATCH(B2826,'Unemployment Rates'!$A$2:$A$96,0))</f>
        <v>3.6999999999999998E-2</v>
      </c>
    </row>
    <row r="2827" spans="1:4" x14ac:dyDescent="0.3">
      <c r="A2827" t="s">
        <v>3737</v>
      </c>
      <c r="B2827" t="s">
        <v>62</v>
      </c>
      <c r="D2827" s="77">
        <f>INDEX('Unemployment Rates'!$B$2:$B$96,MATCH(B2827,'Unemployment Rates'!$A$2:$A$96,0))</f>
        <v>3.6999999999999998E-2</v>
      </c>
    </row>
    <row r="2828" spans="1:4" x14ac:dyDescent="0.3">
      <c r="A2828" t="s">
        <v>3738</v>
      </c>
      <c r="B2828" t="s">
        <v>62</v>
      </c>
      <c r="D2828" s="77">
        <f>INDEX('Unemployment Rates'!$B$2:$B$96,MATCH(B2828,'Unemployment Rates'!$A$2:$A$96,0))</f>
        <v>3.6999999999999998E-2</v>
      </c>
    </row>
    <row r="2829" spans="1:4" x14ac:dyDescent="0.3">
      <c r="A2829" t="s">
        <v>3739</v>
      </c>
      <c r="B2829" t="s">
        <v>62</v>
      </c>
      <c r="D2829" s="77">
        <f>INDEX('Unemployment Rates'!$B$2:$B$96,MATCH(B2829,'Unemployment Rates'!$A$2:$A$96,0))</f>
        <v>3.6999999999999998E-2</v>
      </c>
    </row>
    <row r="2830" spans="1:4" x14ac:dyDescent="0.3">
      <c r="A2830" t="s">
        <v>3740</v>
      </c>
      <c r="B2830" t="s">
        <v>62</v>
      </c>
      <c r="D2830" s="77">
        <f>INDEX('Unemployment Rates'!$B$2:$B$96,MATCH(B2830,'Unemployment Rates'!$A$2:$A$96,0))</f>
        <v>3.6999999999999998E-2</v>
      </c>
    </row>
    <row r="2831" spans="1:4" x14ac:dyDescent="0.3">
      <c r="A2831" t="s">
        <v>3741</v>
      </c>
      <c r="B2831" t="s">
        <v>62</v>
      </c>
      <c r="D2831" s="77">
        <f>INDEX('Unemployment Rates'!$B$2:$B$96,MATCH(B2831,'Unemployment Rates'!$A$2:$A$96,0))</f>
        <v>3.6999999999999998E-2</v>
      </c>
    </row>
    <row r="2832" spans="1:4" x14ac:dyDescent="0.3">
      <c r="A2832" t="s">
        <v>3742</v>
      </c>
      <c r="B2832" t="s">
        <v>62</v>
      </c>
      <c r="D2832" s="77">
        <f>INDEX('Unemployment Rates'!$B$2:$B$96,MATCH(B2832,'Unemployment Rates'!$A$2:$A$96,0))</f>
        <v>3.6999999999999998E-2</v>
      </c>
    </row>
    <row r="2833" spans="1:4" x14ac:dyDescent="0.3">
      <c r="A2833" t="s">
        <v>3743</v>
      </c>
      <c r="B2833" t="s">
        <v>62</v>
      </c>
      <c r="D2833" s="77">
        <f>INDEX('Unemployment Rates'!$B$2:$B$96,MATCH(B2833,'Unemployment Rates'!$A$2:$A$96,0))</f>
        <v>3.6999999999999998E-2</v>
      </c>
    </row>
    <row r="2834" spans="1:4" x14ac:dyDescent="0.3">
      <c r="A2834" t="s">
        <v>3744</v>
      </c>
      <c r="B2834" t="s">
        <v>62</v>
      </c>
      <c r="D2834" s="77">
        <f>INDEX('Unemployment Rates'!$B$2:$B$96,MATCH(B2834,'Unemployment Rates'!$A$2:$A$96,0))</f>
        <v>3.6999999999999998E-2</v>
      </c>
    </row>
    <row r="2835" spans="1:4" x14ac:dyDescent="0.3">
      <c r="A2835" t="s">
        <v>3745</v>
      </c>
      <c r="B2835" t="s">
        <v>62</v>
      </c>
      <c r="D2835" s="77">
        <f>INDEX('Unemployment Rates'!$B$2:$B$96,MATCH(B2835,'Unemployment Rates'!$A$2:$A$96,0))</f>
        <v>3.6999999999999998E-2</v>
      </c>
    </row>
    <row r="2836" spans="1:4" x14ac:dyDescent="0.3">
      <c r="A2836" t="s">
        <v>3746</v>
      </c>
      <c r="B2836" t="s">
        <v>62</v>
      </c>
      <c r="D2836" s="77">
        <f>INDEX('Unemployment Rates'!$B$2:$B$96,MATCH(B2836,'Unemployment Rates'!$A$2:$A$96,0))</f>
        <v>3.6999999999999998E-2</v>
      </c>
    </row>
    <row r="2837" spans="1:4" x14ac:dyDescent="0.3">
      <c r="A2837" t="s">
        <v>3747</v>
      </c>
      <c r="B2837" t="s">
        <v>62</v>
      </c>
      <c r="D2837" s="77">
        <f>INDEX('Unemployment Rates'!$B$2:$B$96,MATCH(B2837,'Unemployment Rates'!$A$2:$A$96,0))</f>
        <v>3.6999999999999998E-2</v>
      </c>
    </row>
    <row r="2838" spans="1:4" x14ac:dyDescent="0.3">
      <c r="A2838" t="s">
        <v>3748</v>
      </c>
      <c r="B2838" t="s">
        <v>62</v>
      </c>
      <c r="D2838" s="77">
        <f>INDEX('Unemployment Rates'!$B$2:$B$96,MATCH(B2838,'Unemployment Rates'!$A$2:$A$96,0))</f>
        <v>3.6999999999999998E-2</v>
      </c>
    </row>
    <row r="2839" spans="1:4" x14ac:dyDescent="0.3">
      <c r="A2839" t="s">
        <v>3749</v>
      </c>
      <c r="B2839" t="s">
        <v>62</v>
      </c>
      <c r="D2839" s="77">
        <f>INDEX('Unemployment Rates'!$B$2:$B$96,MATCH(B2839,'Unemployment Rates'!$A$2:$A$96,0))</f>
        <v>3.6999999999999998E-2</v>
      </c>
    </row>
    <row r="2840" spans="1:4" x14ac:dyDescent="0.3">
      <c r="A2840" t="s">
        <v>3750</v>
      </c>
      <c r="B2840" t="s">
        <v>62</v>
      </c>
      <c r="D2840" s="77">
        <f>INDEX('Unemployment Rates'!$B$2:$B$96,MATCH(B2840,'Unemployment Rates'!$A$2:$A$96,0))</f>
        <v>3.6999999999999998E-2</v>
      </c>
    </row>
    <row r="2841" spans="1:4" x14ac:dyDescent="0.3">
      <c r="A2841" t="s">
        <v>3751</v>
      </c>
      <c r="B2841" t="s">
        <v>63</v>
      </c>
      <c r="D2841" s="77">
        <f>INDEX('Unemployment Rates'!$B$2:$B$96,MATCH(B2841,'Unemployment Rates'!$A$2:$A$96,0))</f>
        <v>3.5000000000000003E-2</v>
      </c>
    </row>
    <row r="2842" spans="1:4" x14ac:dyDescent="0.3">
      <c r="A2842" t="s">
        <v>3752</v>
      </c>
      <c r="B2842" t="s">
        <v>63</v>
      </c>
      <c r="D2842" s="77">
        <f>INDEX('Unemployment Rates'!$B$2:$B$96,MATCH(B2842,'Unemployment Rates'!$A$2:$A$96,0))</f>
        <v>3.5000000000000003E-2</v>
      </c>
    </row>
    <row r="2843" spans="1:4" x14ac:dyDescent="0.3">
      <c r="A2843" t="s">
        <v>3753</v>
      </c>
      <c r="B2843" t="s">
        <v>63</v>
      </c>
      <c r="D2843" s="77">
        <f>INDEX('Unemployment Rates'!$B$2:$B$96,MATCH(B2843,'Unemployment Rates'!$A$2:$A$96,0))</f>
        <v>3.5000000000000003E-2</v>
      </c>
    </row>
    <row r="2844" spans="1:4" x14ac:dyDescent="0.3">
      <c r="A2844" t="s">
        <v>3754</v>
      </c>
      <c r="B2844" t="s">
        <v>63</v>
      </c>
      <c r="D2844" s="77">
        <f>INDEX('Unemployment Rates'!$B$2:$B$96,MATCH(B2844,'Unemployment Rates'!$A$2:$A$96,0))</f>
        <v>3.5000000000000003E-2</v>
      </c>
    </row>
    <row r="2845" spans="1:4" x14ac:dyDescent="0.3">
      <c r="A2845" t="s">
        <v>3755</v>
      </c>
      <c r="B2845" t="s">
        <v>63</v>
      </c>
      <c r="D2845" s="77">
        <f>INDEX('Unemployment Rates'!$B$2:$B$96,MATCH(B2845,'Unemployment Rates'!$A$2:$A$96,0))</f>
        <v>3.5000000000000003E-2</v>
      </c>
    </row>
    <row r="2846" spans="1:4" x14ac:dyDescent="0.3">
      <c r="A2846" t="s">
        <v>3756</v>
      </c>
      <c r="B2846" t="s">
        <v>63</v>
      </c>
      <c r="D2846" s="77">
        <f>INDEX('Unemployment Rates'!$B$2:$B$96,MATCH(B2846,'Unemployment Rates'!$A$2:$A$96,0))</f>
        <v>3.5000000000000003E-2</v>
      </c>
    </row>
    <row r="2847" spans="1:4" x14ac:dyDescent="0.3">
      <c r="A2847" t="s">
        <v>3757</v>
      </c>
      <c r="B2847" t="s">
        <v>63</v>
      </c>
      <c r="D2847" s="77">
        <f>INDEX('Unemployment Rates'!$B$2:$B$96,MATCH(B2847,'Unemployment Rates'!$A$2:$A$96,0))</f>
        <v>3.5000000000000003E-2</v>
      </c>
    </row>
    <row r="2848" spans="1:4" x14ac:dyDescent="0.3">
      <c r="A2848" t="s">
        <v>3758</v>
      </c>
      <c r="B2848" t="s">
        <v>63</v>
      </c>
      <c r="D2848" s="77">
        <f>INDEX('Unemployment Rates'!$B$2:$B$96,MATCH(B2848,'Unemployment Rates'!$A$2:$A$96,0))</f>
        <v>3.5000000000000003E-2</v>
      </c>
    </row>
    <row r="2849" spans="1:4" x14ac:dyDescent="0.3">
      <c r="A2849" t="s">
        <v>3759</v>
      </c>
      <c r="B2849" t="s">
        <v>63</v>
      </c>
      <c r="D2849" s="77">
        <f>INDEX('Unemployment Rates'!$B$2:$B$96,MATCH(B2849,'Unemployment Rates'!$A$2:$A$96,0))</f>
        <v>3.5000000000000003E-2</v>
      </c>
    </row>
    <row r="2850" spans="1:4" x14ac:dyDescent="0.3">
      <c r="A2850" t="s">
        <v>3760</v>
      </c>
      <c r="B2850" t="s">
        <v>63</v>
      </c>
      <c r="D2850" s="77">
        <f>INDEX('Unemployment Rates'!$B$2:$B$96,MATCH(B2850,'Unemployment Rates'!$A$2:$A$96,0))</f>
        <v>3.5000000000000003E-2</v>
      </c>
    </row>
    <row r="2851" spans="1:4" x14ac:dyDescent="0.3">
      <c r="A2851" t="s">
        <v>3761</v>
      </c>
      <c r="B2851" t="s">
        <v>63</v>
      </c>
      <c r="D2851" s="77">
        <f>INDEX('Unemployment Rates'!$B$2:$B$96,MATCH(B2851,'Unemployment Rates'!$A$2:$A$96,0))</f>
        <v>3.5000000000000003E-2</v>
      </c>
    </row>
    <row r="2852" spans="1:4" x14ac:dyDescent="0.3">
      <c r="A2852" t="s">
        <v>3762</v>
      </c>
      <c r="B2852" t="s">
        <v>63</v>
      </c>
      <c r="D2852" s="77">
        <f>INDEX('Unemployment Rates'!$B$2:$B$96,MATCH(B2852,'Unemployment Rates'!$A$2:$A$96,0))</f>
        <v>3.5000000000000003E-2</v>
      </c>
    </row>
    <row r="2853" spans="1:4" x14ac:dyDescent="0.3">
      <c r="A2853" t="s">
        <v>3763</v>
      </c>
      <c r="B2853" t="s">
        <v>63</v>
      </c>
      <c r="D2853" s="77">
        <f>INDEX('Unemployment Rates'!$B$2:$B$96,MATCH(B2853,'Unemployment Rates'!$A$2:$A$96,0))</f>
        <v>3.5000000000000003E-2</v>
      </c>
    </row>
    <row r="2854" spans="1:4" x14ac:dyDescent="0.3">
      <c r="A2854" t="s">
        <v>3764</v>
      </c>
      <c r="B2854" t="s">
        <v>63</v>
      </c>
      <c r="D2854" s="77">
        <f>INDEX('Unemployment Rates'!$B$2:$B$96,MATCH(B2854,'Unemployment Rates'!$A$2:$A$96,0))</f>
        <v>3.5000000000000003E-2</v>
      </c>
    </row>
    <row r="2855" spans="1:4" x14ac:dyDescent="0.3">
      <c r="A2855" t="s">
        <v>3765</v>
      </c>
      <c r="B2855" t="s">
        <v>63</v>
      </c>
      <c r="D2855" s="77">
        <f>INDEX('Unemployment Rates'!$B$2:$B$96,MATCH(B2855,'Unemployment Rates'!$A$2:$A$96,0))</f>
        <v>3.5000000000000003E-2</v>
      </c>
    </row>
    <row r="2856" spans="1:4" x14ac:dyDescent="0.3">
      <c r="A2856" t="s">
        <v>3766</v>
      </c>
      <c r="B2856" t="s">
        <v>63</v>
      </c>
      <c r="D2856" s="77">
        <f>INDEX('Unemployment Rates'!$B$2:$B$96,MATCH(B2856,'Unemployment Rates'!$A$2:$A$96,0))</f>
        <v>3.5000000000000003E-2</v>
      </c>
    </row>
    <row r="2857" spans="1:4" x14ac:dyDescent="0.3">
      <c r="A2857" t="s">
        <v>3767</v>
      </c>
      <c r="B2857" t="s">
        <v>63</v>
      </c>
      <c r="D2857" s="77">
        <f>INDEX('Unemployment Rates'!$B$2:$B$96,MATCH(B2857,'Unemployment Rates'!$A$2:$A$96,0))</f>
        <v>3.5000000000000003E-2</v>
      </c>
    </row>
    <row r="2858" spans="1:4" x14ac:dyDescent="0.3">
      <c r="A2858" t="s">
        <v>3768</v>
      </c>
      <c r="B2858" t="s">
        <v>63</v>
      </c>
      <c r="D2858" s="77">
        <f>INDEX('Unemployment Rates'!$B$2:$B$96,MATCH(B2858,'Unemployment Rates'!$A$2:$A$96,0))</f>
        <v>3.5000000000000003E-2</v>
      </c>
    </row>
    <row r="2859" spans="1:4" x14ac:dyDescent="0.3">
      <c r="A2859" t="s">
        <v>3769</v>
      </c>
      <c r="B2859" t="s">
        <v>63</v>
      </c>
      <c r="D2859" s="77">
        <f>INDEX('Unemployment Rates'!$B$2:$B$96,MATCH(B2859,'Unemployment Rates'!$A$2:$A$96,0))</f>
        <v>3.5000000000000003E-2</v>
      </c>
    </row>
    <row r="2860" spans="1:4" x14ac:dyDescent="0.3">
      <c r="A2860" t="s">
        <v>3770</v>
      </c>
      <c r="B2860" t="s">
        <v>63</v>
      </c>
      <c r="D2860" s="77">
        <f>INDEX('Unemployment Rates'!$B$2:$B$96,MATCH(B2860,'Unemployment Rates'!$A$2:$A$96,0))</f>
        <v>3.5000000000000003E-2</v>
      </c>
    </row>
    <row r="2861" spans="1:4" x14ac:dyDescent="0.3">
      <c r="A2861" t="s">
        <v>3771</v>
      </c>
      <c r="B2861" t="s">
        <v>63</v>
      </c>
      <c r="D2861" s="77">
        <f>INDEX('Unemployment Rates'!$B$2:$B$96,MATCH(B2861,'Unemployment Rates'!$A$2:$A$96,0))</f>
        <v>3.5000000000000003E-2</v>
      </c>
    </row>
    <row r="2862" spans="1:4" x14ac:dyDescent="0.3">
      <c r="A2862" t="s">
        <v>3772</v>
      </c>
      <c r="B2862" t="s">
        <v>63</v>
      </c>
      <c r="D2862" s="77">
        <f>INDEX('Unemployment Rates'!$B$2:$B$96,MATCH(B2862,'Unemployment Rates'!$A$2:$A$96,0))</f>
        <v>3.5000000000000003E-2</v>
      </c>
    </row>
    <row r="2863" spans="1:4" x14ac:dyDescent="0.3">
      <c r="A2863" t="s">
        <v>3773</v>
      </c>
      <c r="B2863" t="s">
        <v>63</v>
      </c>
      <c r="D2863" s="77">
        <f>INDEX('Unemployment Rates'!$B$2:$B$96,MATCH(B2863,'Unemployment Rates'!$A$2:$A$96,0))</f>
        <v>3.5000000000000003E-2</v>
      </c>
    </row>
    <row r="2864" spans="1:4" x14ac:dyDescent="0.3">
      <c r="A2864" t="s">
        <v>3774</v>
      </c>
      <c r="B2864" t="s">
        <v>63</v>
      </c>
      <c r="D2864" s="77">
        <f>INDEX('Unemployment Rates'!$B$2:$B$96,MATCH(B2864,'Unemployment Rates'!$A$2:$A$96,0))</f>
        <v>3.5000000000000003E-2</v>
      </c>
    </row>
    <row r="2865" spans="1:4" x14ac:dyDescent="0.3">
      <c r="A2865" t="s">
        <v>3775</v>
      </c>
      <c r="B2865" t="s">
        <v>63</v>
      </c>
      <c r="D2865" s="77">
        <f>INDEX('Unemployment Rates'!$B$2:$B$96,MATCH(B2865,'Unemployment Rates'!$A$2:$A$96,0))</f>
        <v>3.5000000000000003E-2</v>
      </c>
    </row>
    <row r="2866" spans="1:4" x14ac:dyDescent="0.3">
      <c r="A2866" t="s">
        <v>3776</v>
      </c>
      <c r="B2866" t="s">
        <v>63</v>
      </c>
      <c r="D2866" s="77">
        <f>INDEX('Unemployment Rates'!$B$2:$B$96,MATCH(B2866,'Unemployment Rates'!$A$2:$A$96,0))</f>
        <v>3.5000000000000003E-2</v>
      </c>
    </row>
    <row r="2867" spans="1:4" x14ac:dyDescent="0.3">
      <c r="A2867" t="s">
        <v>3777</v>
      </c>
      <c r="B2867" t="s">
        <v>63</v>
      </c>
      <c r="D2867" s="77">
        <f>INDEX('Unemployment Rates'!$B$2:$B$96,MATCH(B2867,'Unemployment Rates'!$A$2:$A$96,0))</f>
        <v>3.5000000000000003E-2</v>
      </c>
    </row>
    <row r="2868" spans="1:4" x14ac:dyDescent="0.3">
      <c r="A2868" t="s">
        <v>3778</v>
      </c>
      <c r="B2868" t="s">
        <v>63</v>
      </c>
      <c r="D2868" s="77">
        <f>INDEX('Unemployment Rates'!$B$2:$B$96,MATCH(B2868,'Unemployment Rates'!$A$2:$A$96,0))</f>
        <v>3.5000000000000003E-2</v>
      </c>
    </row>
    <row r="2869" spans="1:4" x14ac:dyDescent="0.3">
      <c r="A2869" t="s">
        <v>3779</v>
      </c>
      <c r="B2869" t="s">
        <v>63</v>
      </c>
      <c r="D2869" s="77">
        <f>INDEX('Unemployment Rates'!$B$2:$B$96,MATCH(B2869,'Unemployment Rates'!$A$2:$A$96,0))</f>
        <v>3.5000000000000003E-2</v>
      </c>
    </row>
    <row r="2870" spans="1:4" x14ac:dyDescent="0.3">
      <c r="A2870" t="s">
        <v>3780</v>
      </c>
      <c r="B2870" t="s">
        <v>63</v>
      </c>
      <c r="D2870" s="77">
        <f>INDEX('Unemployment Rates'!$B$2:$B$96,MATCH(B2870,'Unemployment Rates'!$A$2:$A$96,0))</f>
        <v>3.5000000000000003E-2</v>
      </c>
    </row>
    <row r="2871" spans="1:4" x14ac:dyDescent="0.3">
      <c r="A2871" t="s">
        <v>3781</v>
      </c>
      <c r="B2871" t="s">
        <v>63</v>
      </c>
      <c r="D2871" s="77">
        <f>INDEX('Unemployment Rates'!$B$2:$B$96,MATCH(B2871,'Unemployment Rates'!$A$2:$A$96,0))</f>
        <v>3.5000000000000003E-2</v>
      </c>
    </row>
    <row r="2872" spans="1:4" x14ac:dyDescent="0.3">
      <c r="A2872" t="s">
        <v>3782</v>
      </c>
      <c r="B2872" t="s">
        <v>63</v>
      </c>
      <c r="D2872" s="77">
        <f>INDEX('Unemployment Rates'!$B$2:$B$96,MATCH(B2872,'Unemployment Rates'!$A$2:$A$96,0))</f>
        <v>3.5000000000000003E-2</v>
      </c>
    </row>
    <row r="2873" spans="1:4" x14ac:dyDescent="0.3">
      <c r="A2873" t="s">
        <v>3783</v>
      </c>
      <c r="B2873" t="s">
        <v>63</v>
      </c>
      <c r="D2873" s="77">
        <f>INDEX('Unemployment Rates'!$B$2:$B$96,MATCH(B2873,'Unemployment Rates'!$A$2:$A$96,0))</f>
        <v>3.5000000000000003E-2</v>
      </c>
    </row>
    <row r="2874" spans="1:4" x14ac:dyDescent="0.3">
      <c r="A2874" t="s">
        <v>3784</v>
      </c>
      <c r="B2874" t="s">
        <v>63</v>
      </c>
      <c r="D2874" s="77">
        <f>INDEX('Unemployment Rates'!$B$2:$B$96,MATCH(B2874,'Unemployment Rates'!$A$2:$A$96,0))</f>
        <v>3.5000000000000003E-2</v>
      </c>
    </row>
    <row r="2875" spans="1:4" x14ac:dyDescent="0.3">
      <c r="A2875" t="s">
        <v>3785</v>
      </c>
      <c r="B2875" t="s">
        <v>63</v>
      </c>
      <c r="D2875" s="77">
        <f>INDEX('Unemployment Rates'!$B$2:$B$96,MATCH(B2875,'Unemployment Rates'!$A$2:$A$96,0))</f>
        <v>3.5000000000000003E-2</v>
      </c>
    </row>
    <row r="2876" spans="1:4" x14ac:dyDescent="0.3">
      <c r="A2876" t="s">
        <v>3786</v>
      </c>
      <c r="B2876" t="s">
        <v>63</v>
      </c>
      <c r="D2876" s="77">
        <f>INDEX('Unemployment Rates'!$B$2:$B$96,MATCH(B2876,'Unemployment Rates'!$A$2:$A$96,0))</f>
        <v>3.5000000000000003E-2</v>
      </c>
    </row>
    <row r="2877" spans="1:4" x14ac:dyDescent="0.3">
      <c r="A2877" t="s">
        <v>3787</v>
      </c>
      <c r="B2877" t="s">
        <v>63</v>
      </c>
      <c r="D2877" s="77">
        <f>INDEX('Unemployment Rates'!$B$2:$B$96,MATCH(B2877,'Unemployment Rates'!$A$2:$A$96,0))</f>
        <v>3.5000000000000003E-2</v>
      </c>
    </row>
    <row r="2878" spans="1:4" x14ac:dyDescent="0.3">
      <c r="A2878" t="s">
        <v>3788</v>
      </c>
      <c r="B2878" t="s">
        <v>63</v>
      </c>
      <c r="D2878" s="77">
        <f>INDEX('Unemployment Rates'!$B$2:$B$96,MATCH(B2878,'Unemployment Rates'!$A$2:$A$96,0))</f>
        <v>3.5000000000000003E-2</v>
      </c>
    </row>
    <row r="2879" spans="1:4" x14ac:dyDescent="0.3">
      <c r="A2879" t="s">
        <v>3789</v>
      </c>
      <c r="B2879" t="s">
        <v>63</v>
      </c>
      <c r="D2879" s="77">
        <f>INDEX('Unemployment Rates'!$B$2:$B$96,MATCH(B2879,'Unemployment Rates'!$A$2:$A$96,0))</f>
        <v>3.5000000000000003E-2</v>
      </c>
    </row>
    <row r="2880" spans="1:4" x14ac:dyDescent="0.3">
      <c r="A2880" t="s">
        <v>3790</v>
      </c>
      <c r="B2880" t="s">
        <v>63</v>
      </c>
      <c r="D2880" s="77">
        <f>INDEX('Unemployment Rates'!$B$2:$B$96,MATCH(B2880,'Unemployment Rates'!$A$2:$A$96,0))</f>
        <v>3.5000000000000003E-2</v>
      </c>
    </row>
    <row r="2881" spans="1:4" x14ac:dyDescent="0.3">
      <c r="A2881" t="s">
        <v>3791</v>
      </c>
      <c r="B2881" t="s">
        <v>63</v>
      </c>
      <c r="D2881" s="77">
        <f>INDEX('Unemployment Rates'!$B$2:$B$96,MATCH(B2881,'Unemployment Rates'!$A$2:$A$96,0))</f>
        <v>3.5000000000000003E-2</v>
      </c>
    </row>
    <row r="2882" spans="1:4" x14ac:dyDescent="0.3">
      <c r="A2882" t="s">
        <v>3792</v>
      </c>
      <c r="B2882" t="s">
        <v>63</v>
      </c>
      <c r="D2882" s="77">
        <f>INDEX('Unemployment Rates'!$B$2:$B$96,MATCH(B2882,'Unemployment Rates'!$A$2:$A$96,0))</f>
        <v>3.5000000000000003E-2</v>
      </c>
    </row>
    <row r="2883" spans="1:4" x14ac:dyDescent="0.3">
      <c r="A2883" t="s">
        <v>3793</v>
      </c>
      <c r="B2883" t="s">
        <v>63</v>
      </c>
      <c r="D2883" s="77">
        <f>INDEX('Unemployment Rates'!$B$2:$B$96,MATCH(B2883,'Unemployment Rates'!$A$2:$A$96,0))</f>
        <v>3.5000000000000003E-2</v>
      </c>
    </row>
    <row r="2884" spans="1:4" x14ac:dyDescent="0.3">
      <c r="A2884" t="s">
        <v>3794</v>
      </c>
      <c r="B2884" t="s">
        <v>63</v>
      </c>
      <c r="D2884" s="77">
        <f>INDEX('Unemployment Rates'!$B$2:$B$96,MATCH(B2884,'Unemployment Rates'!$A$2:$A$96,0))</f>
        <v>3.5000000000000003E-2</v>
      </c>
    </row>
    <row r="2885" spans="1:4" x14ac:dyDescent="0.3">
      <c r="A2885" t="s">
        <v>3795</v>
      </c>
      <c r="B2885" t="s">
        <v>63</v>
      </c>
      <c r="D2885" s="77">
        <f>INDEX('Unemployment Rates'!$B$2:$B$96,MATCH(B2885,'Unemployment Rates'!$A$2:$A$96,0))</f>
        <v>3.5000000000000003E-2</v>
      </c>
    </row>
    <row r="2886" spans="1:4" x14ac:dyDescent="0.3">
      <c r="A2886" t="s">
        <v>3796</v>
      </c>
      <c r="B2886" t="s">
        <v>63</v>
      </c>
      <c r="D2886" s="77">
        <f>INDEX('Unemployment Rates'!$B$2:$B$96,MATCH(B2886,'Unemployment Rates'!$A$2:$A$96,0))</f>
        <v>3.5000000000000003E-2</v>
      </c>
    </row>
    <row r="2887" spans="1:4" x14ac:dyDescent="0.3">
      <c r="A2887" t="s">
        <v>3797</v>
      </c>
      <c r="B2887" t="s">
        <v>63</v>
      </c>
      <c r="D2887" s="77">
        <f>INDEX('Unemployment Rates'!$B$2:$B$96,MATCH(B2887,'Unemployment Rates'!$A$2:$A$96,0))</f>
        <v>3.5000000000000003E-2</v>
      </c>
    </row>
    <row r="2888" spans="1:4" x14ac:dyDescent="0.3">
      <c r="A2888" t="s">
        <v>3798</v>
      </c>
      <c r="B2888" t="s">
        <v>63</v>
      </c>
      <c r="D2888" s="77">
        <f>INDEX('Unemployment Rates'!$B$2:$B$96,MATCH(B2888,'Unemployment Rates'!$A$2:$A$96,0))</f>
        <v>3.5000000000000003E-2</v>
      </c>
    </row>
    <row r="2889" spans="1:4" x14ac:dyDescent="0.3">
      <c r="A2889" t="s">
        <v>3799</v>
      </c>
      <c r="B2889" t="s">
        <v>63</v>
      </c>
      <c r="D2889" s="77">
        <f>INDEX('Unemployment Rates'!$B$2:$B$96,MATCH(B2889,'Unemployment Rates'!$A$2:$A$96,0))</f>
        <v>3.5000000000000003E-2</v>
      </c>
    </row>
    <row r="2890" spans="1:4" x14ac:dyDescent="0.3">
      <c r="A2890" t="s">
        <v>3800</v>
      </c>
      <c r="B2890" t="s">
        <v>63</v>
      </c>
      <c r="D2890" s="77">
        <f>INDEX('Unemployment Rates'!$B$2:$B$96,MATCH(B2890,'Unemployment Rates'!$A$2:$A$96,0))</f>
        <v>3.5000000000000003E-2</v>
      </c>
    </row>
    <row r="2891" spans="1:4" x14ac:dyDescent="0.3">
      <c r="A2891" t="s">
        <v>3801</v>
      </c>
      <c r="B2891" t="s">
        <v>63</v>
      </c>
      <c r="D2891" s="77">
        <f>INDEX('Unemployment Rates'!$B$2:$B$96,MATCH(B2891,'Unemployment Rates'!$A$2:$A$96,0))</f>
        <v>3.5000000000000003E-2</v>
      </c>
    </row>
    <row r="2892" spans="1:4" x14ac:dyDescent="0.3">
      <c r="A2892" t="s">
        <v>3802</v>
      </c>
      <c r="B2892" t="s">
        <v>63</v>
      </c>
      <c r="D2892" s="77">
        <f>INDEX('Unemployment Rates'!$B$2:$B$96,MATCH(B2892,'Unemployment Rates'!$A$2:$A$96,0))</f>
        <v>3.5000000000000003E-2</v>
      </c>
    </row>
    <row r="2893" spans="1:4" x14ac:dyDescent="0.3">
      <c r="A2893" t="s">
        <v>3803</v>
      </c>
      <c r="B2893" t="s">
        <v>63</v>
      </c>
      <c r="D2893" s="77">
        <f>INDEX('Unemployment Rates'!$B$2:$B$96,MATCH(B2893,'Unemployment Rates'!$A$2:$A$96,0))</f>
        <v>3.5000000000000003E-2</v>
      </c>
    </row>
    <row r="2894" spans="1:4" x14ac:dyDescent="0.3">
      <c r="A2894" t="s">
        <v>3804</v>
      </c>
      <c r="B2894" t="s">
        <v>63</v>
      </c>
      <c r="D2894" s="77">
        <f>INDEX('Unemployment Rates'!$B$2:$B$96,MATCH(B2894,'Unemployment Rates'!$A$2:$A$96,0))</f>
        <v>3.5000000000000003E-2</v>
      </c>
    </row>
    <row r="2895" spans="1:4" x14ac:dyDescent="0.3">
      <c r="A2895" t="s">
        <v>3805</v>
      </c>
      <c r="B2895" t="s">
        <v>63</v>
      </c>
      <c r="D2895" s="77">
        <f>INDEX('Unemployment Rates'!$B$2:$B$96,MATCH(B2895,'Unemployment Rates'!$A$2:$A$96,0))</f>
        <v>3.5000000000000003E-2</v>
      </c>
    </row>
    <row r="2896" spans="1:4" x14ac:dyDescent="0.3">
      <c r="A2896" t="s">
        <v>3806</v>
      </c>
      <c r="B2896" t="s">
        <v>63</v>
      </c>
      <c r="D2896" s="77">
        <f>INDEX('Unemployment Rates'!$B$2:$B$96,MATCH(B2896,'Unemployment Rates'!$A$2:$A$96,0))</f>
        <v>3.5000000000000003E-2</v>
      </c>
    </row>
    <row r="2897" spans="1:4" x14ac:dyDescent="0.3">
      <c r="A2897" t="s">
        <v>3807</v>
      </c>
      <c r="B2897" t="s">
        <v>63</v>
      </c>
      <c r="D2897" s="77">
        <f>INDEX('Unemployment Rates'!$B$2:$B$96,MATCH(B2897,'Unemployment Rates'!$A$2:$A$96,0))</f>
        <v>3.5000000000000003E-2</v>
      </c>
    </row>
    <row r="2898" spans="1:4" x14ac:dyDescent="0.3">
      <c r="A2898" t="s">
        <v>3808</v>
      </c>
      <c r="B2898" t="s">
        <v>63</v>
      </c>
      <c r="D2898" s="77">
        <f>INDEX('Unemployment Rates'!$B$2:$B$96,MATCH(B2898,'Unemployment Rates'!$A$2:$A$96,0))</f>
        <v>3.5000000000000003E-2</v>
      </c>
    </row>
    <row r="2899" spans="1:4" x14ac:dyDescent="0.3">
      <c r="A2899" t="s">
        <v>3809</v>
      </c>
      <c r="B2899" t="s">
        <v>63</v>
      </c>
      <c r="D2899" s="77">
        <f>INDEX('Unemployment Rates'!$B$2:$B$96,MATCH(B2899,'Unemployment Rates'!$A$2:$A$96,0))</f>
        <v>3.5000000000000003E-2</v>
      </c>
    </row>
    <row r="2900" spans="1:4" x14ac:dyDescent="0.3">
      <c r="A2900" t="s">
        <v>3810</v>
      </c>
      <c r="B2900" t="s">
        <v>63</v>
      </c>
      <c r="D2900" s="77">
        <f>INDEX('Unemployment Rates'!$B$2:$B$96,MATCH(B2900,'Unemployment Rates'!$A$2:$A$96,0))</f>
        <v>3.5000000000000003E-2</v>
      </c>
    </row>
    <row r="2901" spans="1:4" x14ac:dyDescent="0.3">
      <c r="A2901" t="s">
        <v>3811</v>
      </c>
      <c r="B2901" t="s">
        <v>63</v>
      </c>
      <c r="D2901" s="77">
        <f>INDEX('Unemployment Rates'!$B$2:$B$96,MATCH(B2901,'Unemployment Rates'!$A$2:$A$96,0))</f>
        <v>3.5000000000000003E-2</v>
      </c>
    </row>
    <row r="2902" spans="1:4" x14ac:dyDescent="0.3">
      <c r="A2902" t="s">
        <v>3812</v>
      </c>
      <c r="B2902" t="s">
        <v>63</v>
      </c>
      <c r="D2902" s="77">
        <f>INDEX('Unemployment Rates'!$B$2:$B$96,MATCH(B2902,'Unemployment Rates'!$A$2:$A$96,0))</f>
        <v>3.5000000000000003E-2</v>
      </c>
    </row>
    <row r="2903" spans="1:4" x14ac:dyDescent="0.3">
      <c r="A2903" t="s">
        <v>3813</v>
      </c>
      <c r="B2903" t="s">
        <v>63</v>
      </c>
      <c r="D2903" s="77">
        <f>INDEX('Unemployment Rates'!$B$2:$B$96,MATCH(B2903,'Unemployment Rates'!$A$2:$A$96,0))</f>
        <v>3.5000000000000003E-2</v>
      </c>
    </row>
    <row r="2904" spans="1:4" x14ac:dyDescent="0.3">
      <c r="A2904" t="s">
        <v>3814</v>
      </c>
      <c r="B2904" t="s">
        <v>63</v>
      </c>
      <c r="D2904" s="77">
        <f>INDEX('Unemployment Rates'!$B$2:$B$96,MATCH(B2904,'Unemployment Rates'!$A$2:$A$96,0))</f>
        <v>3.5000000000000003E-2</v>
      </c>
    </row>
    <row r="2905" spans="1:4" x14ac:dyDescent="0.3">
      <c r="A2905" t="s">
        <v>3815</v>
      </c>
      <c r="B2905" t="s">
        <v>63</v>
      </c>
      <c r="D2905" s="77">
        <f>INDEX('Unemployment Rates'!$B$2:$B$96,MATCH(B2905,'Unemployment Rates'!$A$2:$A$96,0))</f>
        <v>3.5000000000000003E-2</v>
      </c>
    </row>
    <row r="2906" spans="1:4" x14ac:dyDescent="0.3">
      <c r="A2906" t="s">
        <v>3816</v>
      </c>
      <c r="B2906" t="s">
        <v>63</v>
      </c>
      <c r="D2906" s="77">
        <f>INDEX('Unemployment Rates'!$B$2:$B$96,MATCH(B2906,'Unemployment Rates'!$A$2:$A$96,0))</f>
        <v>3.5000000000000003E-2</v>
      </c>
    </row>
    <row r="2907" spans="1:4" x14ac:dyDescent="0.3">
      <c r="A2907" t="s">
        <v>3817</v>
      </c>
      <c r="B2907" t="s">
        <v>64</v>
      </c>
      <c r="D2907" s="77">
        <f>INDEX('Unemployment Rates'!$B$2:$B$96,MATCH(B2907,'Unemployment Rates'!$A$2:$A$96,0))</f>
        <v>3.5000000000000003E-2</v>
      </c>
    </row>
    <row r="2908" spans="1:4" x14ac:dyDescent="0.3">
      <c r="A2908" t="s">
        <v>3818</v>
      </c>
      <c r="B2908" t="s">
        <v>64</v>
      </c>
      <c r="D2908" s="77">
        <f>INDEX('Unemployment Rates'!$B$2:$B$96,MATCH(B2908,'Unemployment Rates'!$A$2:$A$96,0))</f>
        <v>3.5000000000000003E-2</v>
      </c>
    </row>
    <row r="2909" spans="1:4" x14ac:dyDescent="0.3">
      <c r="A2909" t="s">
        <v>3819</v>
      </c>
      <c r="B2909" t="s">
        <v>64</v>
      </c>
      <c r="D2909" s="77">
        <f>INDEX('Unemployment Rates'!$B$2:$B$96,MATCH(B2909,'Unemployment Rates'!$A$2:$A$96,0))</f>
        <v>3.5000000000000003E-2</v>
      </c>
    </row>
    <row r="2910" spans="1:4" x14ac:dyDescent="0.3">
      <c r="A2910" t="s">
        <v>3820</v>
      </c>
      <c r="B2910" t="s">
        <v>64</v>
      </c>
      <c r="D2910" s="77">
        <f>INDEX('Unemployment Rates'!$B$2:$B$96,MATCH(B2910,'Unemployment Rates'!$A$2:$A$96,0))</f>
        <v>3.5000000000000003E-2</v>
      </c>
    </row>
    <row r="2911" spans="1:4" x14ac:dyDescent="0.3">
      <c r="A2911" t="s">
        <v>3821</v>
      </c>
      <c r="B2911" t="s">
        <v>64</v>
      </c>
      <c r="D2911" s="77">
        <f>INDEX('Unemployment Rates'!$B$2:$B$96,MATCH(B2911,'Unemployment Rates'!$A$2:$A$96,0))</f>
        <v>3.5000000000000003E-2</v>
      </c>
    </row>
    <row r="2912" spans="1:4" x14ac:dyDescent="0.3">
      <c r="A2912" t="s">
        <v>3822</v>
      </c>
      <c r="B2912" t="s">
        <v>64</v>
      </c>
      <c r="D2912" s="77">
        <f>INDEX('Unemployment Rates'!$B$2:$B$96,MATCH(B2912,'Unemployment Rates'!$A$2:$A$96,0))</f>
        <v>3.5000000000000003E-2</v>
      </c>
    </row>
    <row r="2913" spans="1:4" x14ac:dyDescent="0.3">
      <c r="A2913" t="s">
        <v>3823</v>
      </c>
      <c r="B2913" t="s">
        <v>64</v>
      </c>
      <c r="D2913" s="77">
        <f>INDEX('Unemployment Rates'!$B$2:$B$96,MATCH(B2913,'Unemployment Rates'!$A$2:$A$96,0))</f>
        <v>3.5000000000000003E-2</v>
      </c>
    </row>
    <row r="2914" spans="1:4" x14ac:dyDescent="0.3">
      <c r="A2914" t="s">
        <v>3824</v>
      </c>
      <c r="B2914" t="s">
        <v>64</v>
      </c>
      <c r="D2914" s="77">
        <f>INDEX('Unemployment Rates'!$B$2:$B$96,MATCH(B2914,'Unemployment Rates'!$A$2:$A$96,0))</f>
        <v>3.5000000000000003E-2</v>
      </c>
    </row>
    <row r="2915" spans="1:4" x14ac:dyDescent="0.3">
      <c r="A2915" t="s">
        <v>3825</v>
      </c>
      <c r="B2915" t="s">
        <v>64</v>
      </c>
      <c r="D2915" s="77">
        <f>INDEX('Unemployment Rates'!$B$2:$B$96,MATCH(B2915,'Unemployment Rates'!$A$2:$A$96,0))</f>
        <v>3.5000000000000003E-2</v>
      </c>
    </row>
    <row r="2916" spans="1:4" x14ac:dyDescent="0.3">
      <c r="A2916" t="s">
        <v>3826</v>
      </c>
      <c r="B2916" t="s">
        <v>64</v>
      </c>
      <c r="D2916" s="77">
        <f>INDEX('Unemployment Rates'!$B$2:$B$96,MATCH(B2916,'Unemployment Rates'!$A$2:$A$96,0))</f>
        <v>3.5000000000000003E-2</v>
      </c>
    </row>
    <row r="2917" spans="1:4" x14ac:dyDescent="0.3">
      <c r="A2917" t="s">
        <v>3827</v>
      </c>
      <c r="B2917" t="s">
        <v>64</v>
      </c>
      <c r="D2917" s="77">
        <f>INDEX('Unemployment Rates'!$B$2:$B$96,MATCH(B2917,'Unemployment Rates'!$A$2:$A$96,0))</f>
        <v>3.5000000000000003E-2</v>
      </c>
    </row>
    <row r="2918" spans="1:4" x14ac:dyDescent="0.3">
      <c r="A2918" t="s">
        <v>3828</v>
      </c>
      <c r="B2918" t="s">
        <v>64</v>
      </c>
      <c r="D2918" s="77">
        <f>INDEX('Unemployment Rates'!$B$2:$B$96,MATCH(B2918,'Unemployment Rates'!$A$2:$A$96,0))</f>
        <v>3.5000000000000003E-2</v>
      </c>
    </row>
    <row r="2919" spans="1:4" x14ac:dyDescent="0.3">
      <c r="A2919" t="s">
        <v>3829</v>
      </c>
      <c r="B2919" t="s">
        <v>64</v>
      </c>
      <c r="D2919" s="77">
        <f>INDEX('Unemployment Rates'!$B$2:$B$96,MATCH(B2919,'Unemployment Rates'!$A$2:$A$96,0))</f>
        <v>3.5000000000000003E-2</v>
      </c>
    </row>
    <row r="2920" spans="1:4" x14ac:dyDescent="0.3">
      <c r="A2920" t="s">
        <v>3830</v>
      </c>
      <c r="B2920" t="s">
        <v>64</v>
      </c>
      <c r="D2920" s="77">
        <f>INDEX('Unemployment Rates'!$B$2:$B$96,MATCH(B2920,'Unemployment Rates'!$A$2:$A$96,0))</f>
        <v>3.5000000000000003E-2</v>
      </c>
    </row>
    <row r="2921" spans="1:4" x14ac:dyDescent="0.3">
      <c r="A2921" t="s">
        <v>3831</v>
      </c>
      <c r="B2921" t="s">
        <v>64</v>
      </c>
      <c r="D2921" s="77">
        <f>INDEX('Unemployment Rates'!$B$2:$B$96,MATCH(B2921,'Unemployment Rates'!$A$2:$A$96,0))</f>
        <v>3.5000000000000003E-2</v>
      </c>
    </row>
    <row r="2922" spans="1:4" x14ac:dyDescent="0.3">
      <c r="A2922" t="s">
        <v>3832</v>
      </c>
      <c r="B2922" t="s">
        <v>64</v>
      </c>
      <c r="D2922" s="77">
        <f>INDEX('Unemployment Rates'!$B$2:$B$96,MATCH(B2922,'Unemployment Rates'!$A$2:$A$96,0))</f>
        <v>3.5000000000000003E-2</v>
      </c>
    </row>
    <row r="2923" spans="1:4" x14ac:dyDescent="0.3">
      <c r="A2923" t="s">
        <v>3833</v>
      </c>
      <c r="B2923" t="s">
        <v>64</v>
      </c>
      <c r="D2923" s="77">
        <f>INDEX('Unemployment Rates'!$B$2:$B$96,MATCH(B2923,'Unemployment Rates'!$A$2:$A$96,0))</f>
        <v>3.5000000000000003E-2</v>
      </c>
    </row>
    <row r="2924" spans="1:4" x14ac:dyDescent="0.3">
      <c r="A2924" t="s">
        <v>3834</v>
      </c>
      <c r="B2924" t="s">
        <v>64</v>
      </c>
      <c r="D2924" s="77">
        <f>INDEX('Unemployment Rates'!$B$2:$B$96,MATCH(B2924,'Unemployment Rates'!$A$2:$A$96,0))</f>
        <v>3.5000000000000003E-2</v>
      </c>
    </row>
    <row r="2925" spans="1:4" x14ac:dyDescent="0.3">
      <c r="A2925" t="s">
        <v>3835</v>
      </c>
      <c r="B2925" t="s">
        <v>64</v>
      </c>
      <c r="D2925" s="77">
        <f>INDEX('Unemployment Rates'!$B$2:$B$96,MATCH(B2925,'Unemployment Rates'!$A$2:$A$96,0))</f>
        <v>3.5000000000000003E-2</v>
      </c>
    </row>
    <row r="2926" spans="1:4" x14ac:dyDescent="0.3">
      <c r="A2926" t="s">
        <v>3836</v>
      </c>
      <c r="B2926" t="s">
        <v>64</v>
      </c>
      <c r="D2926" s="77">
        <f>INDEX('Unemployment Rates'!$B$2:$B$96,MATCH(B2926,'Unemployment Rates'!$A$2:$A$96,0))</f>
        <v>3.5000000000000003E-2</v>
      </c>
    </row>
    <row r="2927" spans="1:4" x14ac:dyDescent="0.3">
      <c r="A2927" t="s">
        <v>3837</v>
      </c>
      <c r="B2927" t="s">
        <v>65</v>
      </c>
      <c r="D2927" s="77">
        <f>INDEX('Unemployment Rates'!$B$2:$B$96,MATCH(B2927,'Unemployment Rates'!$A$2:$A$96,0))</f>
        <v>3.5999999999999997E-2</v>
      </c>
    </row>
    <row r="2928" spans="1:4" x14ac:dyDescent="0.3">
      <c r="A2928" t="s">
        <v>3838</v>
      </c>
      <c r="B2928" t="s">
        <v>65</v>
      </c>
      <c r="D2928" s="77">
        <f>INDEX('Unemployment Rates'!$B$2:$B$96,MATCH(B2928,'Unemployment Rates'!$A$2:$A$96,0))</f>
        <v>3.5999999999999997E-2</v>
      </c>
    </row>
    <row r="2929" spans="1:4" x14ac:dyDescent="0.3">
      <c r="A2929" t="s">
        <v>3839</v>
      </c>
      <c r="B2929" t="s">
        <v>65</v>
      </c>
      <c r="D2929" s="77">
        <f>INDEX('Unemployment Rates'!$B$2:$B$96,MATCH(B2929,'Unemployment Rates'!$A$2:$A$96,0))</f>
        <v>3.5999999999999997E-2</v>
      </c>
    </row>
    <row r="2930" spans="1:4" x14ac:dyDescent="0.3">
      <c r="A2930" t="s">
        <v>3840</v>
      </c>
      <c r="B2930" t="s">
        <v>65</v>
      </c>
      <c r="D2930" s="77">
        <f>INDEX('Unemployment Rates'!$B$2:$B$96,MATCH(B2930,'Unemployment Rates'!$A$2:$A$96,0))</f>
        <v>3.5999999999999997E-2</v>
      </c>
    </row>
    <row r="2931" spans="1:4" x14ac:dyDescent="0.3">
      <c r="A2931" t="s">
        <v>3841</v>
      </c>
      <c r="B2931" t="s">
        <v>65</v>
      </c>
      <c r="D2931" s="77">
        <f>INDEX('Unemployment Rates'!$B$2:$B$96,MATCH(B2931,'Unemployment Rates'!$A$2:$A$96,0))</f>
        <v>3.5999999999999997E-2</v>
      </c>
    </row>
    <row r="2932" spans="1:4" x14ac:dyDescent="0.3">
      <c r="A2932" t="s">
        <v>3842</v>
      </c>
      <c r="B2932" t="s">
        <v>65</v>
      </c>
      <c r="D2932" s="77">
        <f>INDEX('Unemployment Rates'!$B$2:$B$96,MATCH(B2932,'Unemployment Rates'!$A$2:$A$96,0))</f>
        <v>3.5999999999999997E-2</v>
      </c>
    </row>
    <row r="2933" spans="1:4" x14ac:dyDescent="0.3">
      <c r="A2933" t="s">
        <v>3843</v>
      </c>
      <c r="B2933" t="s">
        <v>65</v>
      </c>
      <c r="D2933" s="77">
        <f>INDEX('Unemployment Rates'!$B$2:$B$96,MATCH(B2933,'Unemployment Rates'!$A$2:$A$96,0))</f>
        <v>3.5999999999999997E-2</v>
      </c>
    </row>
    <row r="2934" spans="1:4" x14ac:dyDescent="0.3">
      <c r="A2934" t="s">
        <v>3844</v>
      </c>
      <c r="B2934" t="s">
        <v>65</v>
      </c>
      <c r="D2934" s="77">
        <f>INDEX('Unemployment Rates'!$B$2:$B$96,MATCH(B2934,'Unemployment Rates'!$A$2:$A$96,0))</f>
        <v>3.5999999999999997E-2</v>
      </c>
    </row>
    <row r="2935" spans="1:4" x14ac:dyDescent="0.3">
      <c r="A2935" t="s">
        <v>3845</v>
      </c>
      <c r="B2935" t="s">
        <v>65</v>
      </c>
      <c r="D2935" s="77">
        <f>INDEX('Unemployment Rates'!$B$2:$B$96,MATCH(B2935,'Unemployment Rates'!$A$2:$A$96,0))</f>
        <v>3.5999999999999997E-2</v>
      </c>
    </row>
    <row r="2936" spans="1:4" x14ac:dyDescent="0.3">
      <c r="A2936" t="s">
        <v>3846</v>
      </c>
      <c r="B2936" t="s">
        <v>65</v>
      </c>
      <c r="D2936" s="77">
        <f>INDEX('Unemployment Rates'!$B$2:$B$96,MATCH(B2936,'Unemployment Rates'!$A$2:$A$96,0))</f>
        <v>3.5999999999999997E-2</v>
      </c>
    </row>
    <row r="2937" spans="1:4" x14ac:dyDescent="0.3">
      <c r="A2937" t="s">
        <v>3847</v>
      </c>
      <c r="B2937" t="s">
        <v>65</v>
      </c>
      <c r="D2937" s="77">
        <f>INDEX('Unemployment Rates'!$B$2:$B$96,MATCH(B2937,'Unemployment Rates'!$A$2:$A$96,0))</f>
        <v>3.5999999999999997E-2</v>
      </c>
    </row>
    <row r="2938" spans="1:4" x14ac:dyDescent="0.3">
      <c r="A2938" t="s">
        <v>3848</v>
      </c>
      <c r="B2938" t="s">
        <v>65</v>
      </c>
      <c r="D2938" s="77">
        <f>INDEX('Unemployment Rates'!$B$2:$B$96,MATCH(B2938,'Unemployment Rates'!$A$2:$A$96,0))</f>
        <v>3.5999999999999997E-2</v>
      </c>
    </row>
    <row r="2939" spans="1:4" x14ac:dyDescent="0.3">
      <c r="A2939" t="s">
        <v>3849</v>
      </c>
      <c r="B2939" t="s">
        <v>65</v>
      </c>
      <c r="D2939" s="77">
        <f>INDEX('Unemployment Rates'!$B$2:$B$96,MATCH(B2939,'Unemployment Rates'!$A$2:$A$96,0))</f>
        <v>3.5999999999999997E-2</v>
      </c>
    </row>
    <row r="2940" spans="1:4" x14ac:dyDescent="0.3">
      <c r="A2940" t="s">
        <v>3850</v>
      </c>
      <c r="B2940" t="s">
        <v>65</v>
      </c>
      <c r="D2940" s="77">
        <f>INDEX('Unemployment Rates'!$B$2:$B$96,MATCH(B2940,'Unemployment Rates'!$A$2:$A$96,0))</f>
        <v>3.5999999999999997E-2</v>
      </c>
    </row>
    <row r="2941" spans="1:4" x14ac:dyDescent="0.3">
      <c r="A2941" t="s">
        <v>3851</v>
      </c>
      <c r="B2941" t="s">
        <v>65</v>
      </c>
      <c r="D2941" s="77">
        <f>INDEX('Unemployment Rates'!$B$2:$B$96,MATCH(B2941,'Unemployment Rates'!$A$2:$A$96,0))</f>
        <v>3.5999999999999997E-2</v>
      </c>
    </row>
    <row r="2942" spans="1:4" x14ac:dyDescent="0.3">
      <c r="A2942" t="s">
        <v>3852</v>
      </c>
      <c r="B2942" t="s">
        <v>65</v>
      </c>
      <c r="D2942" s="77">
        <f>INDEX('Unemployment Rates'!$B$2:$B$96,MATCH(B2942,'Unemployment Rates'!$A$2:$A$96,0))</f>
        <v>3.5999999999999997E-2</v>
      </c>
    </row>
    <row r="2943" spans="1:4" x14ac:dyDescent="0.3">
      <c r="A2943" t="s">
        <v>3853</v>
      </c>
      <c r="B2943" t="s">
        <v>65</v>
      </c>
      <c r="D2943" s="77">
        <f>INDEX('Unemployment Rates'!$B$2:$B$96,MATCH(B2943,'Unemployment Rates'!$A$2:$A$96,0))</f>
        <v>3.5999999999999997E-2</v>
      </c>
    </row>
    <row r="2944" spans="1:4" x14ac:dyDescent="0.3">
      <c r="A2944" t="s">
        <v>3854</v>
      </c>
      <c r="B2944" t="s">
        <v>65</v>
      </c>
      <c r="D2944" s="77">
        <f>INDEX('Unemployment Rates'!$B$2:$B$96,MATCH(B2944,'Unemployment Rates'!$A$2:$A$96,0))</f>
        <v>3.5999999999999997E-2</v>
      </c>
    </row>
    <row r="2945" spans="1:4" x14ac:dyDescent="0.3">
      <c r="A2945" t="s">
        <v>3855</v>
      </c>
      <c r="B2945" t="s">
        <v>65</v>
      </c>
      <c r="D2945" s="77">
        <f>INDEX('Unemployment Rates'!$B$2:$B$96,MATCH(B2945,'Unemployment Rates'!$A$2:$A$96,0))</f>
        <v>3.5999999999999997E-2</v>
      </c>
    </row>
    <row r="2946" spans="1:4" x14ac:dyDescent="0.3">
      <c r="A2946" t="s">
        <v>3856</v>
      </c>
      <c r="B2946" t="s">
        <v>65</v>
      </c>
      <c r="D2946" s="77">
        <f>INDEX('Unemployment Rates'!$B$2:$B$96,MATCH(B2946,'Unemployment Rates'!$A$2:$A$96,0))</f>
        <v>3.5999999999999997E-2</v>
      </c>
    </row>
    <row r="2947" spans="1:4" x14ac:dyDescent="0.3">
      <c r="A2947" t="s">
        <v>3857</v>
      </c>
      <c r="B2947" t="s">
        <v>66</v>
      </c>
      <c r="D2947" s="77">
        <f>INDEX('Unemployment Rates'!$B$2:$B$96,MATCH(B2947,'Unemployment Rates'!$A$2:$A$96,0))</f>
        <v>0.03</v>
      </c>
    </row>
    <row r="2948" spans="1:4" x14ac:dyDescent="0.3">
      <c r="A2948" t="s">
        <v>3858</v>
      </c>
      <c r="B2948" t="s">
        <v>66</v>
      </c>
      <c r="D2948" s="77">
        <f>INDEX('Unemployment Rates'!$B$2:$B$96,MATCH(B2948,'Unemployment Rates'!$A$2:$A$96,0))</f>
        <v>0.03</v>
      </c>
    </row>
    <row r="2949" spans="1:4" x14ac:dyDescent="0.3">
      <c r="A2949" t="s">
        <v>3859</v>
      </c>
      <c r="B2949" t="s">
        <v>66</v>
      </c>
      <c r="D2949" s="77">
        <f>INDEX('Unemployment Rates'!$B$2:$B$96,MATCH(B2949,'Unemployment Rates'!$A$2:$A$96,0))</f>
        <v>0.03</v>
      </c>
    </row>
    <row r="2950" spans="1:4" x14ac:dyDescent="0.3">
      <c r="A2950" t="s">
        <v>3860</v>
      </c>
      <c r="B2950" t="s">
        <v>66</v>
      </c>
      <c r="D2950" s="77">
        <f>INDEX('Unemployment Rates'!$B$2:$B$96,MATCH(B2950,'Unemployment Rates'!$A$2:$A$96,0))</f>
        <v>0.03</v>
      </c>
    </row>
    <row r="2951" spans="1:4" x14ac:dyDescent="0.3">
      <c r="A2951" t="s">
        <v>3861</v>
      </c>
      <c r="B2951" t="s">
        <v>66</v>
      </c>
      <c r="D2951" s="77">
        <f>INDEX('Unemployment Rates'!$B$2:$B$96,MATCH(B2951,'Unemployment Rates'!$A$2:$A$96,0))</f>
        <v>0.03</v>
      </c>
    </row>
    <row r="2952" spans="1:4" x14ac:dyDescent="0.3">
      <c r="A2952" t="s">
        <v>3862</v>
      </c>
      <c r="B2952" t="s">
        <v>66</v>
      </c>
      <c r="D2952" s="77">
        <f>INDEX('Unemployment Rates'!$B$2:$B$96,MATCH(B2952,'Unemployment Rates'!$A$2:$A$96,0))</f>
        <v>0.03</v>
      </c>
    </row>
    <row r="2953" spans="1:4" x14ac:dyDescent="0.3">
      <c r="A2953" t="s">
        <v>3863</v>
      </c>
      <c r="B2953" t="s">
        <v>66</v>
      </c>
      <c r="D2953" s="77">
        <f>INDEX('Unemployment Rates'!$B$2:$B$96,MATCH(B2953,'Unemployment Rates'!$A$2:$A$96,0))</f>
        <v>0.03</v>
      </c>
    </row>
    <row r="2954" spans="1:4" x14ac:dyDescent="0.3">
      <c r="A2954" t="s">
        <v>3864</v>
      </c>
      <c r="B2954" t="s">
        <v>66</v>
      </c>
      <c r="D2954" s="77">
        <f>INDEX('Unemployment Rates'!$B$2:$B$96,MATCH(B2954,'Unemployment Rates'!$A$2:$A$96,0))</f>
        <v>0.03</v>
      </c>
    </row>
    <row r="2955" spans="1:4" x14ac:dyDescent="0.3">
      <c r="A2955" t="s">
        <v>3865</v>
      </c>
      <c r="B2955" t="s">
        <v>66</v>
      </c>
      <c r="D2955" s="77">
        <f>INDEX('Unemployment Rates'!$B$2:$B$96,MATCH(B2955,'Unemployment Rates'!$A$2:$A$96,0))</f>
        <v>0.03</v>
      </c>
    </row>
    <row r="2956" spans="1:4" x14ac:dyDescent="0.3">
      <c r="A2956" t="s">
        <v>3866</v>
      </c>
      <c r="B2956" t="s">
        <v>66</v>
      </c>
      <c r="D2956" s="77">
        <f>INDEX('Unemployment Rates'!$B$2:$B$96,MATCH(B2956,'Unemployment Rates'!$A$2:$A$96,0))</f>
        <v>0.03</v>
      </c>
    </row>
    <row r="2957" spans="1:4" x14ac:dyDescent="0.3">
      <c r="A2957" t="s">
        <v>3867</v>
      </c>
      <c r="B2957" t="s">
        <v>66</v>
      </c>
      <c r="D2957" s="77">
        <f>INDEX('Unemployment Rates'!$B$2:$B$96,MATCH(B2957,'Unemployment Rates'!$A$2:$A$96,0))</f>
        <v>0.03</v>
      </c>
    </row>
    <row r="2958" spans="1:4" x14ac:dyDescent="0.3">
      <c r="A2958" t="s">
        <v>3868</v>
      </c>
      <c r="B2958" t="s">
        <v>66</v>
      </c>
      <c r="D2958" s="77">
        <f>INDEX('Unemployment Rates'!$B$2:$B$96,MATCH(B2958,'Unemployment Rates'!$A$2:$A$96,0))</f>
        <v>0.03</v>
      </c>
    </row>
    <row r="2959" spans="1:4" x14ac:dyDescent="0.3">
      <c r="A2959" t="s">
        <v>3869</v>
      </c>
      <c r="B2959" t="s">
        <v>66</v>
      </c>
      <c r="D2959" s="77">
        <f>INDEX('Unemployment Rates'!$B$2:$B$96,MATCH(B2959,'Unemployment Rates'!$A$2:$A$96,0))</f>
        <v>0.03</v>
      </c>
    </row>
    <row r="2960" spans="1:4" x14ac:dyDescent="0.3">
      <c r="A2960" t="s">
        <v>3870</v>
      </c>
      <c r="B2960" t="s">
        <v>66</v>
      </c>
      <c r="D2960" s="77">
        <f>INDEX('Unemployment Rates'!$B$2:$B$96,MATCH(B2960,'Unemployment Rates'!$A$2:$A$96,0))</f>
        <v>0.03</v>
      </c>
    </row>
    <row r="2961" spans="1:4" x14ac:dyDescent="0.3">
      <c r="A2961" t="s">
        <v>3871</v>
      </c>
      <c r="B2961" t="s">
        <v>66</v>
      </c>
      <c r="D2961" s="77">
        <f>INDEX('Unemployment Rates'!$B$2:$B$96,MATCH(B2961,'Unemployment Rates'!$A$2:$A$96,0))</f>
        <v>0.03</v>
      </c>
    </row>
    <row r="2962" spans="1:4" x14ac:dyDescent="0.3">
      <c r="A2962" t="s">
        <v>3872</v>
      </c>
      <c r="B2962" t="s">
        <v>66</v>
      </c>
      <c r="D2962" s="77">
        <f>INDEX('Unemployment Rates'!$B$2:$B$96,MATCH(B2962,'Unemployment Rates'!$A$2:$A$96,0))</f>
        <v>0.03</v>
      </c>
    </row>
    <row r="2963" spans="1:4" x14ac:dyDescent="0.3">
      <c r="A2963" t="s">
        <v>3873</v>
      </c>
      <c r="B2963" t="s">
        <v>66</v>
      </c>
      <c r="D2963" s="77">
        <f>INDEX('Unemployment Rates'!$B$2:$B$96,MATCH(B2963,'Unemployment Rates'!$A$2:$A$96,0))</f>
        <v>0.03</v>
      </c>
    </row>
    <row r="2964" spans="1:4" x14ac:dyDescent="0.3">
      <c r="A2964" t="s">
        <v>3874</v>
      </c>
      <c r="B2964" t="s">
        <v>66</v>
      </c>
      <c r="D2964" s="77">
        <f>INDEX('Unemployment Rates'!$B$2:$B$96,MATCH(B2964,'Unemployment Rates'!$A$2:$A$96,0))</f>
        <v>0.03</v>
      </c>
    </row>
    <row r="2965" spans="1:4" x14ac:dyDescent="0.3">
      <c r="A2965" t="s">
        <v>3875</v>
      </c>
      <c r="B2965" t="s">
        <v>66</v>
      </c>
      <c r="D2965" s="77">
        <f>INDEX('Unemployment Rates'!$B$2:$B$96,MATCH(B2965,'Unemployment Rates'!$A$2:$A$96,0))</f>
        <v>0.03</v>
      </c>
    </row>
    <row r="2966" spans="1:4" x14ac:dyDescent="0.3">
      <c r="A2966" t="s">
        <v>3876</v>
      </c>
      <c r="B2966" t="s">
        <v>66</v>
      </c>
      <c r="D2966" s="77">
        <f>INDEX('Unemployment Rates'!$B$2:$B$96,MATCH(B2966,'Unemployment Rates'!$A$2:$A$96,0))</f>
        <v>0.03</v>
      </c>
    </row>
    <row r="2967" spans="1:4" x14ac:dyDescent="0.3">
      <c r="A2967" t="s">
        <v>3877</v>
      </c>
      <c r="B2967" t="s">
        <v>66</v>
      </c>
      <c r="D2967" s="77">
        <f>INDEX('Unemployment Rates'!$B$2:$B$96,MATCH(B2967,'Unemployment Rates'!$A$2:$A$96,0))</f>
        <v>0.03</v>
      </c>
    </row>
    <row r="2968" spans="1:4" x14ac:dyDescent="0.3">
      <c r="A2968" t="s">
        <v>3878</v>
      </c>
      <c r="B2968" t="s">
        <v>66</v>
      </c>
      <c r="D2968" s="77">
        <f>INDEX('Unemployment Rates'!$B$2:$B$96,MATCH(B2968,'Unemployment Rates'!$A$2:$A$96,0))</f>
        <v>0.03</v>
      </c>
    </row>
    <row r="2969" spans="1:4" x14ac:dyDescent="0.3">
      <c r="A2969" t="s">
        <v>3879</v>
      </c>
      <c r="B2969" t="s">
        <v>66</v>
      </c>
      <c r="D2969" s="77">
        <f>INDEX('Unemployment Rates'!$B$2:$B$96,MATCH(B2969,'Unemployment Rates'!$A$2:$A$96,0))</f>
        <v>0.03</v>
      </c>
    </row>
    <row r="2970" spans="1:4" x14ac:dyDescent="0.3">
      <c r="A2970" t="s">
        <v>3880</v>
      </c>
      <c r="B2970" t="s">
        <v>66</v>
      </c>
      <c r="D2970" s="77">
        <f>INDEX('Unemployment Rates'!$B$2:$B$96,MATCH(B2970,'Unemployment Rates'!$A$2:$A$96,0))</f>
        <v>0.03</v>
      </c>
    </row>
    <row r="2971" spans="1:4" x14ac:dyDescent="0.3">
      <c r="A2971" t="s">
        <v>3881</v>
      </c>
      <c r="B2971" t="s">
        <v>66</v>
      </c>
      <c r="D2971" s="77">
        <f>INDEX('Unemployment Rates'!$B$2:$B$96,MATCH(B2971,'Unemployment Rates'!$A$2:$A$96,0))</f>
        <v>0.03</v>
      </c>
    </row>
    <row r="2972" spans="1:4" x14ac:dyDescent="0.3">
      <c r="A2972" t="s">
        <v>3882</v>
      </c>
      <c r="B2972" t="s">
        <v>66</v>
      </c>
      <c r="D2972" s="77">
        <f>INDEX('Unemployment Rates'!$B$2:$B$96,MATCH(B2972,'Unemployment Rates'!$A$2:$A$96,0))</f>
        <v>0.03</v>
      </c>
    </row>
    <row r="2973" spans="1:4" x14ac:dyDescent="0.3">
      <c r="A2973" t="s">
        <v>3883</v>
      </c>
      <c r="B2973" t="s">
        <v>66</v>
      </c>
      <c r="D2973" s="77">
        <f>INDEX('Unemployment Rates'!$B$2:$B$96,MATCH(B2973,'Unemployment Rates'!$A$2:$A$96,0))</f>
        <v>0.03</v>
      </c>
    </row>
    <row r="2974" spans="1:4" x14ac:dyDescent="0.3">
      <c r="A2974" t="s">
        <v>3884</v>
      </c>
      <c r="B2974" t="s">
        <v>66</v>
      </c>
      <c r="D2974" s="77">
        <f>INDEX('Unemployment Rates'!$B$2:$B$96,MATCH(B2974,'Unemployment Rates'!$A$2:$A$96,0))</f>
        <v>0.03</v>
      </c>
    </row>
    <row r="2975" spans="1:4" x14ac:dyDescent="0.3">
      <c r="A2975" t="s">
        <v>3885</v>
      </c>
      <c r="B2975" t="s">
        <v>66</v>
      </c>
      <c r="D2975" s="77">
        <f>INDEX('Unemployment Rates'!$B$2:$B$96,MATCH(B2975,'Unemployment Rates'!$A$2:$A$96,0))</f>
        <v>0.03</v>
      </c>
    </row>
    <row r="2976" spans="1:4" x14ac:dyDescent="0.3">
      <c r="A2976" t="s">
        <v>3886</v>
      </c>
      <c r="B2976" t="s">
        <v>66</v>
      </c>
      <c r="D2976" s="77">
        <f>INDEX('Unemployment Rates'!$B$2:$B$96,MATCH(B2976,'Unemployment Rates'!$A$2:$A$96,0))</f>
        <v>0.03</v>
      </c>
    </row>
    <row r="2977" spans="1:4" x14ac:dyDescent="0.3">
      <c r="A2977" t="s">
        <v>3887</v>
      </c>
      <c r="B2977" t="s">
        <v>66</v>
      </c>
      <c r="D2977" s="77">
        <f>INDEX('Unemployment Rates'!$B$2:$B$96,MATCH(B2977,'Unemployment Rates'!$A$2:$A$96,0))</f>
        <v>0.03</v>
      </c>
    </row>
    <row r="2978" spans="1:4" x14ac:dyDescent="0.3">
      <c r="A2978" t="s">
        <v>3888</v>
      </c>
      <c r="B2978" t="s">
        <v>66</v>
      </c>
      <c r="D2978" s="77">
        <f>INDEX('Unemployment Rates'!$B$2:$B$96,MATCH(B2978,'Unemployment Rates'!$A$2:$A$96,0))</f>
        <v>0.03</v>
      </c>
    </row>
    <row r="2979" spans="1:4" x14ac:dyDescent="0.3">
      <c r="A2979" t="s">
        <v>3889</v>
      </c>
      <c r="B2979" t="s">
        <v>66</v>
      </c>
      <c r="D2979" s="77">
        <f>INDEX('Unemployment Rates'!$B$2:$B$96,MATCH(B2979,'Unemployment Rates'!$A$2:$A$96,0))</f>
        <v>0.03</v>
      </c>
    </row>
    <row r="2980" spans="1:4" x14ac:dyDescent="0.3">
      <c r="A2980" t="s">
        <v>3890</v>
      </c>
      <c r="B2980" t="s">
        <v>66</v>
      </c>
      <c r="D2980" s="77">
        <f>INDEX('Unemployment Rates'!$B$2:$B$96,MATCH(B2980,'Unemployment Rates'!$A$2:$A$96,0))</f>
        <v>0.03</v>
      </c>
    </row>
    <row r="2981" spans="1:4" x14ac:dyDescent="0.3">
      <c r="A2981" t="s">
        <v>3891</v>
      </c>
      <c r="B2981" t="s">
        <v>66</v>
      </c>
      <c r="D2981" s="77">
        <f>INDEX('Unemployment Rates'!$B$2:$B$96,MATCH(B2981,'Unemployment Rates'!$A$2:$A$96,0))</f>
        <v>0.03</v>
      </c>
    </row>
    <row r="2982" spans="1:4" x14ac:dyDescent="0.3">
      <c r="A2982" t="s">
        <v>3892</v>
      </c>
      <c r="B2982" t="s">
        <v>66</v>
      </c>
      <c r="D2982" s="77">
        <f>INDEX('Unemployment Rates'!$B$2:$B$96,MATCH(B2982,'Unemployment Rates'!$A$2:$A$96,0))</f>
        <v>0.03</v>
      </c>
    </row>
    <row r="2983" spans="1:4" x14ac:dyDescent="0.3">
      <c r="A2983" t="s">
        <v>3893</v>
      </c>
      <c r="B2983" t="s">
        <v>66</v>
      </c>
      <c r="D2983" s="77">
        <f>INDEX('Unemployment Rates'!$B$2:$B$96,MATCH(B2983,'Unemployment Rates'!$A$2:$A$96,0))</f>
        <v>0.03</v>
      </c>
    </row>
    <row r="2984" spans="1:4" x14ac:dyDescent="0.3">
      <c r="A2984" t="s">
        <v>3894</v>
      </c>
      <c r="B2984" t="s">
        <v>66</v>
      </c>
      <c r="D2984" s="77">
        <f>INDEX('Unemployment Rates'!$B$2:$B$96,MATCH(B2984,'Unemployment Rates'!$A$2:$A$96,0))</f>
        <v>0.03</v>
      </c>
    </row>
    <row r="2985" spans="1:4" x14ac:dyDescent="0.3">
      <c r="A2985" t="s">
        <v>3895</v>
      </c>
      <c r="B2985" t="s">
        <v>66</v>
      </c>
      <c r="D2985" s="77">
        <f>INDEX('Unemployment Rates'!$B$2:$B$96,MATCH(B2985,'Unemployment Rates'!$A$2:$A$96,0))</f>
        <v>0.03</v>
      </c>
    </row>
    <row r="2986" spans="1:4" x14ac:dyDescent="0.3">
      <c r="A2986" t="s">
        <v>3896</v>
      </c>
      <c r="B2986" t="s">
        <v>66</v>
      </c>
      <c r="D2986" s="77">
        <f>INDEX('Unemployment Rates'!$B$2:$B$96,MATCH(B2986,'Unemployment Rates'!$A$2:$A$96,0))</f>
        <v>0.03</v>
      </c>
    </row>
    <row r="2987" spans="1:4" x14ac:dyDescent="0.3">
      <c r="A2987" t="s">
        <v>3897</v>
      </c>
      <c r="B2987" t="s">
        <v>66</v>
      </c>
      <c r="D2987" s="77">
        <f>INDEX('Unemployment Rates'!$B$2:$B$96,MATCH(B2987,'Unemployment Rates'!$A$2:$A$96,0))</f>
        <v>0.03</v>
      </c>
    </row>
    <row r="2988" spans="1:4" x14ac:dyDescent="0.3">
      <c r="A2988" t="s">
        <v>3898</v>
      </c>
      <c r="B2988" t="s">
        <v>66</v>
      </c>
      <c r="D2988" s="77">
        <f>INDEX('Unemployment Rates'!$B$2:$B$96,MATCH(B2988,'Unemployment Rates'!$A$2:$A$96,0))</f>
        <v>0.03</v>
      </c>
    </row>
    <row r="2989" spans="1:4" x14ac:dyDescent="0.3">
      <c r="A2989" t="s">
        <v>3899</v>
      </c>
      <c r="B2989" t="s">
        <v>66</v>
      </c>
      <c r="D2989" s="77">
        <f>INDEX('Unemployment Rates'!$B$2:$B$96,MATCH(B2989,'Unemployment Rates'!$A$2:$A$96,0))</f>
        <v>0.03</v>
      </c>
    </row>
    <row r="2990" spans="1:4" x14ac:dyDescent="0.3">
      <c r="A2990" t="s">
        <v>3900</v>
      </c>
      <c r="B2990" t="s">
        <v>66</v>
      </c>
      <c r="D2990" s="77">
        <f>INDEX('Unemployment Rates'!$B$2:$B$96,MATCH(B2990,'Unemployment Rates'!$A$2:$A$96,0))</f>
        <v>0.03</v>
      </c>
    </row>
    <row r="2991" spans="1:4" x14ac:dyDescent="0.3">
      <c r="A2991" t="s">
        <v>3901</v>
      </c>
      <c r="B2991" t="s">
        <v>66</v>
      </c>
      <c r="D2991" s="77">
        <f>INDEX('Unemployment Rates'!$B$2:$B$96,MATCH(B2991,'Unemployment Rates'!$A$2:$A$96,0))</f>
        <v>0.03</v>
      </c>
    </row>
    <row r="2992" spans="1:4" x14ac:dyDescent="0.3">
      <c r="A2992" t="s">
        <v>3902</v>
      </c>
      <c r="B2992" t="s">
        <v>66</v>
      </c>
      <c r="D2992" s="77">
        <f>INDEX('Unemployment Rates'!$B$2:$B$96,MATCH(B2992,'Unemployment Rates'!$A$2:$A$96,0))</f>
        <v>0.03</v>
      </c>
    </row>
    <row r="2993" spans="1:4" x14ac:dyDescent="0.3">
      <c r="A2993" t="s">
        <v>3903</v>
      </c>
      <c r="B2993" t="s">
        <v>66</v>
      </c>
      <c r="D2993" s="77">
        <f>INDEX('Unemployment Rates'!$B$2:$B$96,MATCH(B2993,'Unemployment Rates'!$A$2:$A$96,0))</f>
        <v>0.03</v>
      </c>
    </row>
    <row r="2994" spans="1:4" x14ac:dyDescent="0.3">
      <c r="A2994" t="s">
        <v>3904</v>
      </c>
      <c r="B2994" t="s">
        <v>66</v>
      </c>
      <c r="D2994" s="77">
        <f>INDEX('Unemployment Rates'!$B$2:$B$96,MATCH(B2994,'Unemployment Rates'!$A$2:$A$96,0))</f>
        <v>0.03</v>
      </c>
    </row>
    <row r="2995" spans="1:4" x14ac:dyDescent="0.3">
      <c r="A2995" t="s">
        <v>3905</v>
      </c>
      <c r="B2995" t="s">
        <v>66</v>
      </c>
      <c r="D2995" s="77">
        <f>INDEX('Unemployment Rates'!$B$2:$B$96,MATCH(B2995,'Unemployment Rates'!$A$2:$A$96,0))</f>
        <v>0.03</v>
      </c>
    </row>
    <row r="2996" spans="1:4" x14ac:dyDescent="0.3">
      <c r="A2996" t="s">
        <v>3906</v>
      </c>
      <c r="B2996" t="s">
        <v>66</v>
      </c>
      <c r="D2996" s="77">
        <f>INDEX('Unemployment Rates'!$B$2:$B$96,MATCH(B2996,'Unemployment Rates'!$A$2:$A$96,0))</f>
        <v>0.03</v>
      </c>
    </row>
    <row r="2997" spans="1:4" x14ac:dyDescent="0.3">
      <c r="A2997" t="s">
        <v>3907</v>
      </c>
      <c r="B2997" t="s">
        <v>66</v>
      </c>
      <c r="D2997" s="77">
        <f>INDEX('Unemployment Rates'!$B$2:$B$96,MATCH(B2997,'Unemployment Rates'!$A$2:$A$96,0))</f>
        <v>0.03</v>
      </c>
    </row>
    <row r="2998" spans="1:4" x14ac:dyDescent="0.3">
      <c r="A2998" t="s">
        <v>3908</v>
      </c>
      <c r="B2998" t="s">
        <v>66</v>
      </c>
      <c r="D2998" s="77">
        <f>INDEX('Unemployment Rates'!$B$2:$B$96,MATCH(B2998,'Unemployment Rates'!$A$2:$A$96,0))</f>
        <v>0.03</v>
      </c>
    </row>
    <row r="2999" spans="1:4" x14ac:dyDescent="0.3">
      <c r="A2999" t="s">
        <v>3909</v>
      </c>
      <c r="B2999" t="s">
        <v>66</v>
      </c>
      <c r="D2999" s="77">
        <f>INDEX('Unemployment Rates'!$B$2:$B$96,MATCH(B2999,'Unemployment Rates'!$A$2:$A$96,0))</f>
        <v>0.03</v>
      </c>
    </row>
    <row r="3000" spans="1:4" x14ac:dyDescent="0.3">
      <c r="A3000" t="s">
        <v>3910</v>
      </c>
      <c r="B3000" t="s">
        <v>66</v>
      </c>
      <c r="D3000" s="77">
        <f>INDEX('Unemployment Rates'!$B$2:$B$96,MATCH(B3000,'Unemployment Rates'!$A$2:$A$96,0))</f>
        <v>0.03</v>
      </c>
    </row>
    <row r="3001" spans="1:4" x14ac:dyDescent="0.3">
      <c r="A3001" t="s">
        <v>3911</v>
      </c>
      <c r="B3001" t="s">
        <v>66</v>
      </c>
      <c r="D3001" s="77">
        <f>INDEX('Unemployment Rates'!$B$2:$B$96,MATCH(B3001,'Unemployment Rates'!$A$2:$A$96,0))</f>
        <v>0.03</v>
      </c>
    </row>
    <row r="3002" spans="1:4" x14ac:dyDescent="0.3">
      <c r="A3002" t="s">
        <v>3912</v>
      </c>
      <c r="B3002" t="s">
        <v>66</v>
      </c>
      <c r="D3002" s="77">
        <f>INDEX('Unemployment Rates'!$B$2:$B$96,MATCH(B3002,'Unemployment Rates'!$A$2:$A$96,0))</f>
        <v>0.03</v>
      </c>
    </row>
    <row r="3003" spans="1:4" x14ac:dyDescent="0.3">
      <c r="A3003" t="s">
        <v>3913</v>
      </c>
      <c r="B3003" t="s">
        <v>66</v>
      </c>
      <c r="D3003" s="77">
        <f>INDEX('Unemployment Rates'!$B$2:$B$96,MATCH(B3003,'Unemployment Rates'!$A$2:$A$96,0))</f>
        <v>0.03</v>
      </c>
    </row>
    <row r="3004" spans="1:4" x14ac:dyDescent="0.3">
      <c r="A3004" t="s">
        <v>3914</v>
      </c>
      <c r="B3004" t="s">
        <v>66</v>
      </c>
      <c r="D3004" s="77">
        <f>INDEX('Unemployment Rates'!$B$2:$B$96,MATCH(B3004,'Unemployment Rates'!$A$2:$A$96,0))</f>
        <v>0.03</v>
      </c>
    </row>
    <row r="3005" spans="1:4" x14ac:dyDescent="0.3">
      <c r="A3005" t="s">
        <v>3915</v>
      </c>
      <c r="B3005" t="s">
        <v>67</v>
      </c>
      <c r="D3005" s="77">
        <f>INDEX('Unemployment Rates'!$B$2:$B$96,MATCH(B3005,'Unemployment Rates'!$A$2:$A$96,0))</f>
        <v>4.8000000000000001E-2</v>
      </c>
    </row>
    <row r="3006" spans="1:4" x14ac:dyDescent="0.3">
      <c r="A3006" t="s">
        <v>3916</v>
      </c>
      <c r="B3006" t="s">
        <v>67</v>
      </c>
      <c r="D3006" s="77">
        <f>INDEX('Unemployment Rates'!$B$2:$B$96,MATCH(B3006,'Unemployment Rates'!$A$2:$A$96,0))</f>
        <v>4.8000000000000001E-2</v>
      </c>
    </row>
    <row r="3007" spans="1:4" x14ac:dyDescent="0.3">
      <c r="A3007" t="s">
        <v>3917</v>
      </c>
      <c r="B3007" t="s">
        <v>67</v>
      </c>
      <c r="D3007" s="77">
        <f>INDEX('Unemployment Rates'!$B$2:$B$96,MATCH(B3007,'Unemployment Rates'!$A$2:$A$96,0))</f>
        <v>4.8000000000000001E-2</v>
      </c>
    </row>
    <row r="3008" spans="1:4" x14ac:dyDescent="0.3">
      <c r="A3008" t="s">
        <v>3918</v>
      </c>
      <c r="B3008" t="s">
        <v>67</v>
      </c>
      <c r="D3008" s="77">
        <f>INDEX('Unemployment Rates'!$B$2:$B$96,MATCH(B3008,'Unemployment Rates'!$A$2:$A$96,0))</f>
        <v>4.8000000000000001E-2</v>
      </c>
    </row>
    <row r="3009" spans="1:4" x14ac:dyDescent="0.3">
      <c r="A3009" t="s">
        <v>3919</v>
      </c>
      <c r="B3009" t="s">
        <v>67</v>
      </c>
      <c r="D3009" s="77">
        <f>INDEX('Unemployment Rates'!$B$2:$B$96,MATCH(B3009,'Unemployment Rates'!$A$2:$A$96,0))</f>
        <v>4.8000000000000001E-2</v>
      </c>
    </row>
    <row r="3010" spans="1:4" x14ac:dyDescent="0.3">
      <c r="A3010" t="s">
        <v>3920</v>
      </c>
      <c r="B3010" t="s">
        <v>67</v>
      </c>
      <c r="D3010" s="77">
        <f>INDEX('Unemployment Rates'!$B$2:$B$96,MATCH(B3010,'Unemployment Rates'!$A$2:$A$96,0))</f>
        <v>4.8000000000000001E-2</v>
      </c>
    </row>
    <row r="3011" spans="1:4" x14ac:dyDescent="0.3">
      <c r="A3011" t="s">
        <v>3921</v>
      </c>
      <c r="B3011" t="s">
        <v>67</v>
      </c>
      <c r="D3011" s="77">
        <f>INDEX('Unemployment Rates'!$B$2:$B$96,MATCH(B3011,'Unemployment Rates'!$A$2:$A$96,0))</f>
        <v>4.8000000000000001E-2</v>
      </c>
    </row>
    <row r="3012" spans="1:4" x14ac:dyDescent="0.3">
      <c r="A3012" t="s">
        <v>3922</v>
      </c>
      <c r="B3012" t="s">
        <v>67</v>
      </c>
      <c r="D3012" s="77">
        <f>INDEX('Unemployment Rates'!$B$2:$B$96,MATCH(B3012,'Unemployment Rates'!$A$2:$A$96,0))</f>
        <v>4.8000000000000001E-2</v>
      </c>
    </row>
    <row r="3013" spans="1:4" x14ac:dyDescent="0.3">
      <c r="A3013" t="s">
        <v>3923</v>
      </c>
      <c r="B3013" t="s">
        <v>67</v>
      </c>
      <c r="D3013" s="77">
        <f>INDEX('Unemployment Rates'!$B$2:$B$96,MATCH(B3013,'Unemployment Rates'!$A$2:$A$96,0))</f>
        <v>4.8000000000000001E-2</v>
      </c>
    </row>
    <row r="3014" spans="1:4" x14ac:dyDescent="0.3">
      <c r="A3014" t="s">
        <v>3924</v>
      </c>
      <c r="B3014" t="s">
        <v>68</v>
      </c>
      <c r="D3014" s="77">
        <f>INDEX('Unemployment Rates'!$B$2:$B$96,MATCH(B3014,'Unemployment Rates'!$A$2:$A$96,0))</f>
        <v>3.6999999999999998E-2</v>
      </c>
    </row>
    <row r="3015" spans="1:4" x14ac:dyDescent="0.3">
      <c r="A3015" t="s">
        <v>3925</v>
      </c>
      <c r="B3015" t="s">
        <v>68</v>
      </c>
      <c r="D3015" s="77">
        <f>INDEX('Unemployment Rates'!$B$2:$B$96,MATCH(B3015,'Unemployment Rates'!$A$2:$A$96,0))</f>
        <v>3.6999999999999998E-2</v>
      </c>
    </row>
    <row r="3016" spans="1:4" x14ac:dyDescent="0.3">
      <c r="A3016" t="s">
        <v>3926</v>
      </c>
      <c r="B3016" t="s">
        <v>68</v>
      </c>
      <c r="D3016" s="77">
        <f>INDEX('Unemployment Rates'!$B$2:$B$96,MATCH(B3016,'Unemployment Rates'!$A$2:$A$96,0))</f>
        <v>3.6999999999999998E-2</v>
      </c>
    </row>
    <row r="3017" spans="1:4" x14ac:dyDescent="0.3">
      <c r="A3017" t="s">
        <v>3927</v>
      </c>
      <c r="B3017" t="s">
        <v>68</v>
      </c>
      <c r="D3017" s="77">
        <f>INDEX('Unemployment Rates'!$B$2:$B$96,MATCH(B3017,'Unemployment Rates'!$A$2:$A$96,0))</f>
        <v>3.6999999999999998E-2</v>
      </c>
    </row>
    <row r="3018" spans="1:4" x14ac:dyDescent="0.3">
      <c r="A3018" t="s">
        <v>3928</v>
      </c>
      <c r="B3018" t="s">
        <v>68</v>
      </c>
      <c r="D3018" s="77">
        <f>INDEX('Unemployment Rates'!$B$2:$B$96,MATCH(B3018,'Unemployment Rates'!$A$2:$A$96,0))</f>
        <v>3.6999999999999998E-2</v>
      </c>
    </row>
    <row r="3019" spans="1:4" x14ac:dyDescent="0.3">
      <c r="A3019" t="s">
        <v>3929</v>
      </c>
      <c r="B3019" t="s">
        <v>68</v>
      </c>
      <c r="D3019" s="77">
        <f>INDEX('Unemployment Rates'!$B$2:$B$96,MATCH(B3019,'Unemployment Rates'!$A$2:$A$96,0))</f>
        <v>3.6999999999999998E-2</v>
      </c>
    </row>
    <row r="3020" spans="1:4" x14ac:dyDescent="0.3">
      <c r="A3020" t="s">
        <v>3930</v>
      </c>
      <c r="B3020" t="s">
        <v>68</v>
      </c>
      <c r="D3020" s="77">
        <f>INDEX('Unemployment Rates'!$B$2:$B$96,MATCH(B3020,'Unemployment Rates'!$A$2:$A$96,0))</f>
        <v>3.6999999999999998E-2</v>
      </c>
    </row>
    <row r="3021" spans="1:4" x14ac:dyDescent="0.3">
      <c r="A3021" t="s">
        <v>3931</v>
      </c>
      <c r="B3021" t="s">
        <v>68</v>
      </c>
      <c r="D3021" s="77">
        <f>INDEX('Unemployment Rates'!$B$2:$B$96,MATCH(B3021,'Unemployment Rates'!$A$2:$A$96,0))</f>
        <v>3.6999999999999998E-2</v>
      </c>
    </row>
    <row r="3022" spans="1:4" x14ac:dyDescent="0.3">
      <c r="A3022" t="s">
        <v>3932</v>
      </c>
      <c r="B3022" t="s">
        <v>68</v>
      </c>
      <c r="D3022" s="77">
        <f>INDEX('Unemployment Rates'!$B$2:$B$96,MATCH(B3022,'Unemployment Rates'!$A$2:$A$96,0))</f>
        <v>3.6999999999999998E-2</v>
      </c>
    </row>
    <row r="3023" spans="1:4" x14ac:dyDescent="0.3">
      <c r="A3023" t="s">
        <v>3933</v>
      </c>
      <c r="B3023" t="s">
        <v>68</v>
      </c>
      <c r="D3023" s="77">
        <f>INDEX('Unemployment Rates'!$B$2:$B$96,MATCH(B3023,'Unemployment Rates'!$A$2:$A$96,0))</f>
        <v>3.6999999999999998E-2</v>
      </c>
    </row>
    <row r="3024" spans="1:4" x14ac:dyDescent="0.3">
      <c r="A3024" t="s">
        <v>3934</v>
      </c>
      <c r="B3024" t="s">
        <v>68</v>
      </c>
      <c r="D3024" s="77">
        <f>INDEX('Unemployment Rates'!$B$2:$B$96,MATCH(B3024,'Unemployment Rates'!$A$2:$A$96,0))</f>
        <v>3.6999999999999998E-2</v>
      </c>
    </row>
    <row r="3025" spans="1:4" x14ac:dyDescent="0.3">
      <c r="A3025" t="s">
        <v>3935</v>
      </c>
      <c r="B3025" t="s">
        <v>68</v>
      </c>
      <c r="D3025" s="77">
        <f>INDEX('Unemployment Rates'!$B$2:$B$96,MATCH(B3025,'Unemployment Rates'!$A$2:$A$96,0))</f>
        <v>3.6999999999999998E-2</v>
      </c>
    </row>
    <row r="3026" spans="1:4" x14ac:dyDescent="0.3">
      <c r="A3026" t="s">
        <v>3936</v>
      </c>
      <c r="B3026" t="s">
        <v>68</v>
      </c>
      <c r="D3026" s="77">
        <f>INDEX('Unemployment Rates'!$B$2:$B$96,MATCH(B3026,'Unemployment Rates'!$A$2:$A$96,0))</f>
        <v>3.6999999999999998E-2</v>
      </c>
    </row>
    <row r="3027" spans="1:4" x14ac:dyDescent="0.3">
      <c r="A3027" t="s">
        <v>3937</v>
      </c>
      <c r="B3027" t="s">
        <v>68</v>
      </c>
      <c r="D3027" s="77">
        <f>INDEX('Unemployment Rates'!$B$2:$B$96,MATCH(B3027,'Unemployment Rates'!$A$2:$A$96,0))</f>
        <v>3.6999999999999998E-2</v>
      </c>
    </row>
    <row r="3028" spans="1:4" x14ac:dyDescent="0.3">
      <c r="A3028" t="s">
        <v>3938</v>
      </c>
      <c r="B3028" t="s">
        <v>68</v>
      </c>
      <c r="D3028" s="77">
        <f>INDEX('Unemployment Rates'!$B$2:$B$96,MATCH(B3028,'Unemployment Rates'!$A$2:$A$96,0))</f>
        <v>3.6999999999999998E-2</v>
      </c>
    </row>
    <row r="3029" spans="1:4" x14ac:dyDescent="0.3">
      <c r="A3029" t="s">
        <v>3939</v>
      </c>
      <c r="B3029" t="s">
        <v>68</v>
      </c>
      <c r="D3029" s="77">
        <f>INDEX('Unemployment Rates'!$B$2:$B$96,MATCH(B3029,'Unemployment Rates'!$A$2:$A$96,0))</f>
        <v>3.6999999999999998E-2</v>
      </c>
    </row>
    <row r="3030" spans="1:4" x14ac:dyDescent="0.3">
      <c r="A3030" t="s">
        <v>3940</v>
      </c>
      <c r="B3030" t="s">
        <v>68</v>
      </c>
      <c r="D3030" s="77">
        <f>INDEX('Unemployment Rates'!$B$2:$B$96,MATCH(B3030,'Unemployment Rates'!$A$2:$A$96,0))</f>
        <v>3.6999999999999998E-2</v>
      </c>
    </row>
    <row r="3031" spans="1:4" x14ac:dyDescent="0.3">
      <c r="A3031" t="s">
        <v>3941</v>
      </c>
      <c r="B3031" t="s">
        <v>68</v>
      </c>
      <c r="D3031" s="77">
        <f>INDEX('Unemployment Rates'!$B$2:$B$96,MATCH(B3031,'Unemployment Rates'!$A$2:$A$96,0))</f>
        <v>3.6999999999999998E-2</v>
      </c>
    </row>
    <row r="3032" spans="1:4" x14ac:dyDescent="0.3">
      <c r="A3032" t="s">
        <v>3942</v>
      </c>
      <c r="B3032" t="s">
        <v>68</v>
      </c>
      <c r="D3032" s="77">
        <f>INDEX('Unemployment Rates'!$B$2:$B$96,MATCH(B3032,'Unemployment Rates'!$A$2:$A$96,0))</f>
        <v>3.6999999999999998E-2</v>
      </c>
    </row>
    <row r="3033" spans="1:4" x14ac:dyDescent="0.3">
      <c r="A3033" t="s">
        <v>3943</v>
      </c>
      <c r="B3033" t="s">
        <v>68</v>
      </c>
      <c r="D3033" s="77">
        <f>INDEX('Unemployment Rates'!$B$2:$B$96,MATCH(B3033,'Unemployment Rates'!$A$2:$A$96,0))</f>
        <v>3.6999999999999998E-2</v>
      </c>
    </row>
    <row r="3034" spans="1:4" x14ac:dyDescent="0.3">
      <c r="A3034" t="s">
        <v>3944</v>
      </c>
      <c r="B3034" t="s">
        <v>68</v>
      </c>
      <c r="D3034" s="77">
        <f>INDEX('Unemployment Rates'!$B$2:$B$96,MATCH(B3034,'Unemployment Rates'!$A$2:$A$96,0))</f>
        <v>3.6999999999999998E-2</v>
      </c>
    </row>
    <row r="3035" spans="1:4" x14ac:dyDescent="0.3">
      <c r="A3035" t="s">
        <v>3945</v>
      </c>
      <c r="B3035" t="s">
        <v>68</v>
      </c>
      <c r="D3035" s="77">
        <f>INDEX('Unemployment Rates'!$B$2:$B$96,MATCH(B3035,'Unemployment Rates'!$A$2:$A$96,0))</f>
        <v>3.6999999999999998E-2</v>
      </c>
    </row>
    <row r="3036" spans="1:4" x14ac:dyDescent="0.3">
      <c r="A3036" t="s">
        <v>3946</v>
      </c>
      <c r="B3036" t="s">
        <v>68</v>
      </c>
      <c r="D3036" s="77">
        <f>INDEX('Unemployment Rates'!$B$2:$B$96,MATCH(B3036,'Unemployment Rates'!$A$2:$A$96,0))</f>
        <v>3.6999999999999998E-2</v>
      </c>
    </row>
    <row r="3037" spans="1:4" x14ac:dyDescent="0.3">
      <c r="A3037" t="s">
        <v>3947</v>
      </c>
      <c r="B3037" t="s">
        <v>68</v>
      </c>
      <c r="D3037" s="77">
        <f>INDEX('Unemployment Rates'!$B$2:$B$96,MATCH(B3037,'Unemployment Rates'!$A$2:$A$96,0))</f>
        <v>3.6999999999999998E-2</v>
      </c>
    </row>
    <row r="3038" spans="1:4" x14ac:dyDescent="0.3">
      <c r="A3038" t="s">
        <v>3948</v>
      </c>
      <c r="B3038" t="s">
        <v>68</v>
      </c>
      <c r="D3038" s="77">
        <f>INDEX('Unemployment Rates'!$B$2:$B$96,MATCH(B3038,'Unemployment Rates'!$A$2:$A$96,0))</f>
        <v>3.6999999999999998E-2</v>
      </c>
    </row>
    <row r="3039" spans="1:4" x14ac:dyDescent="0.3">
      <c r="A3039" t="s">
        <v>3949</v>
      </c>
      <c r="B3039" t="s">
        <v>68</v>
      </c>
      <c r="D3039" s="77">
        <f>INDEX('Unemployment Rates'!$B$2:$B$96,MATCH(B3039,'Unemployment Rates'!$A$2:$A$96,0))</f>
        <v>3.6999999999999998E-2</v>
      </c>
    </row>
    <row r="3040" spans="1:4" x14ac:dyDescent="0.3">
      <c r="A3040" t="s">
        <v>3950</v>
      </c>
      <c r="B3040" t="s">
        <v>68</v>
      </c>
      <c r="D3040" s="77">
        <f>INDEX('Unemployment Rates'!$B$2:$B$96,MATCH(B3040,'Unemployment Rates'!$A$2:$A$96,0))</f>
        <v>3.6999999999999998E-2</v>
      </c>
    </row>
    <row r="3041" spans="1:4" x14ac:dyDescent="0.3">
      <c r="A3041" t="s">
        <v>3951</v>
      </c>
      <c r="B3041" t="s">
        <v>68</v>
      </c>
      <c r="D3041" s="77">
        <f>INDEX('Unemployment Rates'!$B$2:$B$96,MATCH(B3041,'Unemployment Rates'!$A$2:$A$96,0))</f>
        <v>3.6999999999999998E-2</v>
      </c>
    </row>
    <row r="3042" spans="1:4" x14ac:dyDescent="0.3">
      <c r="A3042" t="s">
        <v>3952</v>
      </c>
      <c r="B3042" t="s">
        <v>68</v>
      </c>
      <c r="D3042" s="77">
        <f>INDEX('Unemployment Rates'!$B$2:$B$96,MATCH(B3042,'Unemployment Rates'!$A$2:$A$96,0))</f>
        <v>3.6999999999999998E-2</v>
      </c>
    </row>
    <row r="3043" spans="1:4" x14ac:dyDescent="0.3">
      <c r="A3043" t="s">
        <v>3953</v>
      </c>
      <c r="B3043" t="s">
        <v>68</v>
      </c>
      <c r="D3043" s="77">
        <f>INDEX('Unemployment Rates'!$B$2:$B$96,MATCH(B3043,'Unemployment Rates'!$A$2:$A$96,0))</f>
        <v>3.6999999999999998E-2</v>
      </c>
    </row>
    <row r="3044" spans="1:4" x14ac:dyDescent="0.3">
      <c r="A3044" t="s">
        <v>3954</v>
      </c>
      <c r="B3044" t="s">
        <v>68</v>
      </c>
      <c r="D3044" s="77">
        <f>INDEX('Unemployment Rates'!$B$2:$B$96,MATCH(B3044,'Unemployment Rates'!$A$2:$A$96,0))</f>
        <v>3.6999999999999998E-2</v>
      </c>
    </row>
    <row r="3045" spans="1:4" x14ac:dyDescent="0.3">
      <c r="A3045" t="s">
        <v>3955</v>
      </c>
      <c r="B3045" t="s">
        <v>68</v>
      </c>
      <c r="D3045" s="77">
        <f>INDEX('Unemployment Rates'!$B$2:$B$96,MATCH(B3045,'Unemployment Rates'!$A$2:$A$96,0))</f>
        <v>3.6999999999999998E-2</v>
      </c>
    </row>
    <row r="3046" spans="1:4" x14ac:dyDescent="0.3">
      <c r="A3046" t="s">
        <v>3956</v>
      </c>
      <c r="B3046" t="s">
        <v>68</v>
      </c>
      <c r="D3046" s="77">
        <f>INDEX('Unemployment Rates'!$B$2:$B$96,MATCH(B3046,'Unemployment Rates'!$A$2:$A$96,0))</f>
        <v>3.6999999999999998E-2</v>
      </c>
    </row>
    <row r="3047" spans="1:4" x14ac:dyDescent="0.3">
      <c r="A3047" t="s">
        <v>3957</v>
      </c>
      <c r="B3047" t="s">
        <v>68</v>
      </c>
      <c r="D3047" s="77">
        <f>INDEX('Unemployment Rates'!$B$2:$B$96,MATCH(B3047,'Unemployment Rates'!$A$2:$A$96,0))</f>
        <v>3.6999999999999998E-2</v>
      </c>
    </row>
    <row r="3048" spans="1:4" x14ac:dyDescent="0.3">
      <c r="A3048" t="s">
        <v>3958</v>
      </c>
      <c r="B3048" t="s">
        <v>69</v>
      </c>
      <c r="D3048" s="77">
        <f>INDEX('Unemployment Rates'!$B$2:$B$96,MATCH(B3048,'Unemployment Rates'!$A$2:$A$96,0))</f>
        <v>3.6999999999999998E-2</v>
      </c>
    </row>
    <row r="3049" spans="1:4" x14ac:dyDescent="0.3">
      <c r="A3049" t="s">
        <v>3959</v>
      </c>
      <c r="B3049" t="s">
        <v>69</v>
      </c>
      <c r="D3049" s="77">
        <f>INDEX('Unemployment Rates'!$B$2:$B$96,MATCH(B3049,'Unemployment Rates'!$A$2:$A$96,0))</f>
        <v>3.6999999999999998E-2</v>
      </c>
    </row>
    <row r="3050" spans="1:4" x14ac:dyDescent="0.3">
      <c r="A3050" t="s">
        <v>3960</v>
      </c>
      <c r="B3050" t="s">
        <v>69</v>
      </c>
      <c r="D3050" s="77">
        <f>INDEX('Unemployment Rates'!$B$2:$B$96,MATCH(B3050,'Unemployment Rates'!$A$2:$A$96,0))</f>
        <v>3.6999999999999998E-2</v>
      </c>
    </row>
    <row r="3051" spans="1:4" x14ac:dyDescent="0.3">
      <c r="A3051" t="s">
        <v>3961</v>
      </c>
      <c r="B3051" t="s">
        <v>69</v>
      </c>
      <c r="D3051" s="77">
        <f>INDEX('Unemployment Rates'!$B$2:$B$96,MATCH(B3051,'Unemployment Rates'!$A$2:$A$96,0))</f>
        <v>3.6999999999999998E-2</v>
      </c>
    </row>
    <row r="3052" spans="1:4" x14ac:dyDescent="0.3">
      <c r="A3052" t="s">
        <v>3962</v>
      </c>
      <c r="B3052" t="s">
        <v>69</v>
      </c>
      <c r="D3052" s="77">
        <f>INDEX('Unemployment Rates'!$B$2:$B$96,MATCH(B3052,'Unemployment Rates'!$A$2:$A$96,0))</f>
        <v>3.6999999999999998E-2</v>
      </c>
    </row>
    <row r="3053" spans="1:4" x14ac:dyDescent="0.3">
      <c r="A3053" t="s">
        <v>3963</v>
      </c>
      <c r="B3053" t="s">
        <v>69</v>
      </c>
      <c r="D3053" s="77">
        <f>INDEX('Unemployment Rates'!$B$2:$B$96,MATCH(B3053,'Unemployment Rates'!$A$2:$A$96,0))</f>
        <v>3.6999999999999998E-2</v>
      </c>
    </row>
    <row r="3054" spans="1:4" x14ac:dyDescent="0.3">
      <c r="A3054" t="s">
        <v>3964</v>
      </c>
      <c r="B3054" t="s">
        <v>69</v>
      </c>
      <c r="D3054" s="77">
        <f>INDEX('Unemployment Rates'!$B$2:$B$96,MATCH(B3054,'Unemployment Rates'!$A$2:$A$96,0))</f>
        <v>3.6999999999999998E-2</v>
      </c>
    </row>
    <row r="3055" spans="1:4" x14ac:dyDescent="0.3">
      <c r="A3055" t="s">
        <v>3965</v>
      </c>
      <c r="B3055" t="s">
        <v>69</v>
      </c>
      <c r="D3055" s="77">
        <f>INDEX('Unemployment Rates'!$B$2:$B$96,MATCH(B3055,'Unemployment Rates'!$A$2:$A$96,0))</f>
        <v>3.6999999999999998E-2</v>
      </c>
    </row>
    <row r="3056" spans="1:4" x14ac:dyDescent="0.3">
      <c r="A3056" t="s">
        <v>3966</v>
      </c>
      <c r="B3056" t="s">
        <v>69</v>
      </c>
      <c r="D3056" s="77">
        <f>INDEX('Unemployment Rates'!$B$2:$B$96,MATCH(B3056,'Unemployment Rates'!$A$2:$A$96,0))</f>
        <v>3.6999999999999998E-2</v>
      </c>
    </row>
    <row r="3057" spans="1:4" x14ac:dyDescent="0.3">
      <c r="A3057" t="s">
        <v>3967</v>
      </c>
      <c r="B3057" t="s">
        <v>69</v>
      </c>
      <c r="D3057" s="77">
        <f>INDEX('Unemployment Rates'!$B$2:$B$96,MATCH(B3057,'Unemployment Rates'!$A$2:$A$96,0))</f>
        <v>3.6999999999999998E-2</v>
      </c>
    </row>
    <row r="3058" spans="1:4" x14ac:dyDescent="0.3">
      <c r="A3058" t="s">
        <v>3968</v>
      </c>
      <c r="B3058" t="s">
        <v>69</v>
      </c>
      <c r="D3058" s="77">
        <f>INDEX('Unemployment Rates'!$B$2:$B$96,MATCH(B3058,'Unemployment Rates'!$A$2:$A$96,0))</f>
        <v>3.6999999999999998E-2</v>
      </c>
    </row>
    <row r="3059" spans="1:4" x14ac:dyDescent="0.3">
      <c r="A3059" t="s">
        <v>3969</v>
      </c>
      <c r="B3059" t="s">
        <v>69</v>
      </c>
      <c r="D3059" s="77">
        <f>INDEX('Unemployment Rates'!$B$2:$B$96,MATCH(B3059,'Unemployment Rates'!$A$2:$A$96,0))</f>
        <v>3.6999999999999998E-2</v>
      </c>
    </row>
    <row r="3060" spans="1:4" x14ac:dyDescent="0.3">
      <c r="A3060" t="s">
        <v>3970</v>
      </c>
      <c r="B3060" t="s">
        <v>69</v>
      </c>
      <c r="D3060" s="77">
        <f>INDEX('Unemployment Rates'!$B$2:$B$96,MATCH(B3060,'Unemployment Rates'!$A$2:$A$96,0))</f>
        <v>3.6999999999999998E-2</v>
      </c>
    </row>
    <row r="3061" spans="1:4" x14ac:dyDescent="0.3">
      <c r="A3061" t="s">
        <v>3971</v>
      </c>
      <c r="B3061" t="s">
        <v>69</v>
      </c>
      <c r="D3061" s="77">
        <f>INDEX('Unemployment Rates'!$B$2:$B$96,MATCH(B3061,'Unemployment Rates'!$A$2:$A$96,0))</f>
        <v>3.6999999999999998E-2</v>
      </c>
    </row>
    <row r="3062" spans="1:4" x14ac:dyDescent="0.3">
      <c r="A3062" t="s">
        <v>3972</v>
      </c>
      <c r="B3062" t="s">
        <v>69</v>
      </c>
      <c r="D3062" s="77">
        <f>INDEX('Unemployment Rates'!$B$2:$B$96,MATCH(B3062,'Unemployment Rates'!$A$2:$A$96,0))</f>
        <v>3.6999999999999998E-2</v>
      </c>
    </row>
    <row r="3063" spans="1:4" x14ac:dyDescent="0.3">
      <c r="A3063" t="s">
        <v>3973</v>
      </c>
      <c r="B3063" t="s">
        <v>69</v>
      </c>
      <c r="D3063" s="77">
        <f>INDEX('Unemployment Rates'!$B$2:$B$96,MATCH(B3063,'Unemployment Rates'!$A$2:$A$96,0))</f>
        <v>3.6999999999999998E-2</v>
      </c>
    </row>
    <row r="3064" spans="1:4" x14ac:dyDescent="0.3">
      <c r="A3064" t="s">
        <v>3974</v>
      </c>
      <c r="B3064" t="s">
        <v>69</v>
      </c>
      <c r="D3064" s="77">
        <f>INDEX('Unemployment Rates'!$B$2:$B$96,MATCH(B3064,'Unemployment Rates'!$A$2:$A$96,0))</f>
        <v>3.6999999999999998E-2</v>
      </c>
    </row>
    <row r="3065" spans="1:4" x14ac:dyDescent="0.3">
      <c r="A3065" t="s">
        <v>3975</v>
      </c>
      <c r="B3065" t="s">
        <v>69</v>
      </c>
      <c r="D3065" s="77">
        <f>INDEX('Unemployment Rates'!$B$2:$B$96,MATCH(B3065,'Unemployment Rates'!$A$2:$A$96,0))</f>
        <v>3.6999999999999998E-2</v>
      </c>
    </row>
    <row r="3066" spans="1:4" x14ac:dyDescent="0.3">
      <c r="A3066" t="s">
        <v>3976</v>
      </c>
      <c r="B3066" t="s">
        <v>69</v>
      </c>
      <c r="D3066" s="77">
        <f>INDEX('Unemployment Rates'!$B$2:$B$96,MATCH(B3066,'Unemployment Rates'!$A$2:$A$96,0))</f>
        <v>3.6999999999999998E-2</v>
      </c>
    </row>
    <row r="3067" spans="1:4" x14ac:dyDescent="0.3">
      <c r="A3067" t="s">
        <v>3977</v>
      </c>
      <c r="B3067" t="s">
        <v>69</v>
      </c>
      <c r="D3067" s="77">
        <f>INDEX('Unemployment Rates'!$B$2:$B$96,MATCH(B3067,'Unemployment Rates'!$A$2:$A$96,0))</f>
        <v>3.6999999999999998E-2</v>
      </c>
    </row>
    <row r="3068" spans="1:4" x14ac:dyDescent="0.3">
      <c r="A3068" t="s">
        <v>3978</v>
      </c>
      <c r="B3068" t="s">
        <v>69</v>
      </c>
      <c r="D3068" s="77">
        <f>INDEX('Unemployment Rates'!$B$2:$B$96,MATCH(B3068,'Unemployment Rates'!$A$2:$A$96,0))</f>
        <v>3.6999999999999998E-2</v>
      </c>
    </row>
    <row r="3069" spans="1:4" x14ac:dyDescent="0.3">
      <c r="A3069" t="s">
        <v>3979</v>
      </c>
      <c r="B3069" t="s">
        <v>69</v>
      </c>
      <c r="D3069" s="77">
        <f>INDEX('Unemployment Rates'!$B$2:$B$96,MATCH(B3069,'Unemployment Rates'!$A$2:$A$96,0))</f>
        <v>3.6999999999999998E-2</v>
      </c>
    </row>
    <row r="3070" spans="1:4" x14ac:dyDescent="0.3">
      <c r="A3070" t="s">
        <v>3980</v>
      </c>
      <c r="B3070" t="s">
        <v>69</v>
      </c>
      <c r="D3070" s="77">
        <f>INDEX('Unemployment Rates'!$B$2:$B$96,MATCH(B3070,'Unemployment Rates'!$A$2:$A$96,0))</f>
        <v>3.6999999999999998E-2</v>
      </c>
    </row>
    <row r="3071" spans="1:4" x14ac:dyDescent="0.3">
      <c r="A3071" t="s">
        <v>3981</v>
      </c>
      <c r="B3071" t="s">
        <v>69</v>
      </c>
      <c r="D3071" s="77">
        <f>INDEX('Unemployment Rates'!$B$2:$B$96,MATCH(B3071,'Unemployment Rates'!$A$2:$A$96,0))</f>
        <v>3.6999999999999998E-2</v>
      </c>
    </row>
    <row r="3072" spans="1:4" x14ac:dyDescent="0.3">
      <c r="A3072" t="s">
        <v>3982</v>
      </c>
      <c r="B3072" t="s">
        <v>69</v>
      </c>
      <c r="D3072" s="77">
        <f>INDEX('Unemployment Rates'!$B$2:$B$96,MATCH(B3072,'Unemployment Rates'!$A$2:$A$96,0))</f>
        <v>3.6999999999999998E-2</v>
      </c>
    </row>
    <row r="3073" spans="1:4" x14ac:dyDescent="0.3">
      <c r="A3073" t="s">
        <v>3983</v>
      </c>
      <c r="B3073" t="s">
        <v>69</v>
      </c>
      <c r="D3073" s="77">
        <f>INDEX('Unemployment Rates'!$B$2:$B$96,MATCH(B3073,'Unemployment Rates'!$A$2:$A$96,0))</f>
        <v>3.6999999999999998E-2</v>
      </c>
    </row>
    <row r="3074" spans="1:4" x14ac:dyDescent="0.3">
      <c r="A3074" t="s">
        <v>3984</v>
      </c>
      <c r="B3074" t="s">
        <v>69</v>
      </c>
      <c r="D3074" s="77">
        <f>INDEX('Unemployment Rates'!$B$2:$B$96,MATCH(B3074,'Unemployment Rates'!$A$2:$A$96,0))</f>
        <v>3.6999999999999998E-2</v>
      </c>
    </row>
    <row r="3075" spans="1:4" x14ac:dyDescent="0.3">
      <c r="A3075" t="s">
        <v>3985</v>
      </c>
      <c r="B3075" t="s">
        <v>69</v>
      </c>
      <c r="D3075" s="77">
        <f>INDEX('Unemployment Rates'!$B$2:$B$96,MATCH(B3075,'Unemployment Rates'!$A$2:$A$96,0))</f>
        <v>3.6999999999999998E-2</v>
      </c>
    </row>
    <row r="3076" spans="1:4" x14ac:dyDescent="0.3">
      <c r="A3076" t="s">
        <v>3986</v>
      </c>
      <c r="B3076" t="s">
        <v>69</v>
      </c>
      <c r="D3076" s="77">
        <f>INDEX('Unemployment Rates'!$B$2:$B$96,MATCH(B3076,'Unemployment Rates'!$A$2:$A$96,0))</f>
        <v>3.6999999999999998E-2</v>
      </c>
    </row>
    <row r="3077" spans="1:4" x14ac:dyDescent="0.3">
      <c r="A3077" t="s">
        <v>3987</v>
      </c>
      <c r="B3077" t="s">
        <v>69</v>
      </c>
      <c r="D3077" s="77">
        <f>INDEX('Unemployment Rates'!$B$2:$B$96,MATCH(B3077,'Unemployment Rates'!$A$2:$A$96,0))</f>
        <v>3.6999999999999998E-2</v>
      </c>
    </row>
    <row r="3078" spans="1:4" x14ac:dyDescent="0.3">
      <c r="A3078" t="s">
        <v>3988</v>
      </c>
      <c r="B3078" t="s">
        <v>69</v>
      </c>
      <c r="D3078" s="77">
        <f>INDEX('Unemployment Rates'!$B$2:$B$96,MATCH(B3078,'Unemployment Rates'!$A$2:$A$96,0))</f>
        <v>3.6999999999999998E-2</v>
      </c>
    </row>
    <row r="3079" spans="1:4" x14ac:dyDescent="0.3">
      <c r="A3079" t="s">
        <v>3989</v>
      </c>
      <c r="B3079" t="s">
        <v>69</v>
      </c>
      <c r="D3079" s="77">
        <f>INDEX('Unemployment Rates'!$B$2:$B$96,MATCH(B3079,'Unemployment Rates'!$A$2:$A$96,0))</f>
        <v>3.6999999999999998E-2</v>
      </c>
    </row>
    <row r="3080" spans="1:4" x14ac:dyDescent="0.3">
      <c r="A3080" t="s">
        <v>3990</v>
      </c>
      <c r="B3080" t="s">
        <v>69</v>
      </c>
      <c r="D3080" s="77">
        <f>INDEX('Unemployment Rates'!$B$2:$B$96,MATCH(B3080,'Unemployment Rates'!$A$2:$A$96,0))</f>
        <v>3.6999999999999998E-2</v>
      </c>
    </row>
    <row r="3081" spans="1:4" x14ac:dyDescent="0.3">
      <c r="A3081" t="s">
        <v>3991</v>
      </c>
      <c r="B3081" t="s">
        <v>69</v>
      </c>
      <c r="D3081" s="77">
        <f>INDEX('Unemployment Rates'!$B$2:$B$96,MATCH(B3081,'Unemployment Rates'!$A$2:$A$96,0))</f>
        <v>3.6999999999999998E-2</v>
      </c>
    </row>
    <row r="3082" spans="1:4" x14ac:dyDescent="0.3">
      <c r="A3082" t="s">
        <v>3992</v>
      </c>
      <c r="B3082" t="s">
        <v>69</v>
      </c>
      <c r="D3082" s="77">
        <f>INDEX('Unemployment Rates'!$B$2:$B$96,MATCH(B3082,'Unemployment Rates'!$A$2:$A$96,0))</f>
        <v>3.6999999999999998E-2</v>
      </c>
    </row>
    <row r="3083" spans="1:4" x14ac:dyDescent="0.3">
      <c r="A3083" t="s">
        <v>3993</v>
      </c>
      <c r="B3083" t="s">
        <v>69</v>
      </c>
      <c r="D3083" s="77">
        <f>INDEX('Unemployment Rates'!$B$2:$B$96,MATCH(B3083,'Unemployment Rates'!$A$2:$A$96,0))</f>
        <v>3.6999999999999998E-2</v>
      </c>
    </row>
    <row r="3084" spans="1:4" x14ac:dyDescent="0.3">
      <c r="A3084" t="s">
        <v>3994</v>
      </c>
      <c r="B3084" t="s">
        <v>69</v>
      </c>
      <c r="D3084" s="77">
        <f>INDEX('Unemployment Rates'!$B$2:$B$96,MATCH(B3084,'Unemployment Rates'!$A$2:$A$96,0))</f>
        <v>3.6999999999999998E-2</v>
      </c>
    </row>
    <row r="3085" spans="1:4" x14ac:dyDescent="0.3">
      <c r="A3085" t="s">
        <v>3995</v>
      </c>
      <c r="B3085" t="s">
        <v>69</v>
      </c>
      <c r="D3085" s="77">
        <f>INDEX('Unemployment Rates'!$B$2:$B$96,MATCH(B3085,'Unemployment Rates'!$A$2:$A$96,0))</f>
        <v>3.6999999999999998E-2</v>
      </c>
    </row>
    <row r="3086" spans="1:4" x14ac:dyDescent="0.3">
      <c r="A3086" t="s">
        <v>3996</v>
      </c>
      <c r="B3086" t="s">
        <v>69</v>
      </c>
      <c r="D3086" s="77">
        <f>INDEX('Unemployment Rates'!$B$2:$B$96,MATCH(B3086,'Unemployment Rates'!$A$2:$A$96,0))</f>
        <v>3.6999999999999998E-2</v>
      </c>
    </row>
    <row r="3087" spans="1:4" x14ac:dyDescent="0.3">
      <c r="A3087" t="s">
        <v>3997</v>
      </c>
      <c r="B3087" t="s">
        <v>69</v>
      </c>
      <c r="D3087" s="77">
        <f>INDEX('Unemployment Rates'!$B$2:$B$96,MATCH(B3087,'Unemployment Rates'!$A$2:$A$96,0))</f>
        <v>3.6999999999999998E-2</v>
      </c>
    </row>
    <row r="3088" spans="1:4" x14ac:dyDescent="0.3">
      <c r="A3088" t="s">
        <v>3998</v>
      </c>
      <c r="B3088" t="s">
        <v>69</v>
      </c>
      <c r="D3088" s="77">
        <f>INDEX('Unemployment Rates'!$B$2:$B$96,MATCH(B3088,'Unemployment Rates'!$A$2:$A$96,0))</f>
        <v>3.6999999999999998E-2</v>
      </c>
    </row>
    <row r="3089" spans="1:4" x14ac:dyDescent="0.3">
      <c r="A3089" t="s">
        <v>3999</v>
      </c>
      <c r="B3089" t="s">
        <v>69</v>
      </c>
      <c r="D3089" s="77">
        <f>INDEX('Unemployment Rates'!$B$2:$B$96,MATCH(B3089,'Unemployment Rates'!$A$2:$A$96,0))</f>
        <v>3.6999999999999998E-2</v>
      </c>
    </row>
    <row r="3090" spans="1:4" x14ac:dyDescent="0.3">
      <c r="A3090" t="s">
        <v>4000</v>
      </c>
      <c r="B3090" t="s">
        <v>69</v>
      </c>
      <c r="D3090" s="77">
        <f>INDEX('Unemployment Rates'!$B$2:$B$96,MATCH(B3090,'Unemployment Rates'!$A$2:$A$96,0))</f>
        <v>3.6999999999999998E-2</v>
      </c>
    </row>
    <row r="3091" spans="1:4" x14ac:dyDescent="0.3">
      <c r="A3091" t="s">
        <v>4001</v>
      </c>
      <c r="B3091" t="s">
        <v>69</v>
      </c>
      <c r="D3091" s="77">
        <f>INDEX('Unemployment Rates'!$B$2:$B$96,MATCH(B3091,'Unemployment Rates'!$A$2:$A$96,0))</f>
        <v>3.6999999999999998E-2</v>
      </c>
    </row>
    <row r="3092" spans="1:4" x14ac:dyDescent="0.3">
      <c r="A3092" t="s">
        <v>4002</v>
      </c>
      <c r="B3092" t="s">
        <v>69</v>
      </c>
      <c r="D3092" s="77">
        <f>INDEX('Unemployment Rates'!$B$2:$B$96,MATCH(B3092,'Unemployment Rates'!$A$2:$A$96,0))</f>
        <v>3.6999999999999998E-2</v>
      </c>
    </row>
    <row r="3093" spans="1:4" x14ac:dyDescent="0.3">
      <c r="A3093" t="s">
        <v>4003</v>
      </c>
      <c r="B3093" t="s">
        <v>69</v>
      </c>
      <c r="D3093" s="77">
        <f>INDEX('Unemployment Rates'!$B$2:$B$96,MATCH(B3093,'Unemployment Rates'!$A$2:$A$96,0))</f>
        <v>3.6999999999999998E-2</v>
      </c>
    </row>
    <row r="3094" spans="1:4" x14ac:dyDescent="0.3">
      <c r="A3094" t="s">
        <v>4004</v>
      </c>
      <c r="B3094" t="s">
        <v>69</v>
      </c>
      <c r="D3094" s="77">
        <f>INDEX('Unemployment Rates'!$B$2:$B$96,MATCH(B3094,'Unemployment Rates'!$A$2:$A$96,0))</f>
        <v>3.6999999999999998E-2</v>
      </c>
    </row>
    <row r="3095" spans="1:4" x14ac:dyDescent="0.3">
      <c r="A3095" t="s">
        <v>4005</v>
      </c>
      <c r="B3095" t="s">
        <v>69</v>
      </c>
      <c r="D3095" s="77">
        <f>INDEX('Unemployment Rates'!$B$2:$B$96,MATCH(B3095,'Unemployment Rates'!$A$2:$A$96,0))</f>
        <v>3.6999999999999998E-2</v>
      </c>
    </row>
    <row r="3096" spans="1:4" x14ac:dyDescent="0.3">
      <c r="A3096" t="s">
        <v>4006</v>
      </c>
      <c r="B3096" t="s">
        <v>69</v>
      </c>
      <c r="D3096" s="77">
        <f>INDEX('Unemployment Rates'!$B$2:$B$96,MATCH(B3096,'Unemployment Rates'!$A$2:$A$96,0))</f>
        <v>3.6999999999999998E-2</v>
      </c>
    </row>
    <row r="3097" spans="1:4" x14ac:dyDescent="0.3">
      <c r="A3097" t="s">
        <v>4007</v>
      </c>
      <c r="B3097" t="s">
        <v>69</v>
      </c>
      <c r="D3097" s="77">
        <f>INDEX('Unemployment Rates'!$B$2:$B$96,MATCH(B3097,'Unemployment Rates'!$A$2:$A$96,0))</f>
        <v>3.6999999999999998E-2</v>
      </c>
    </row>
    <row r="3098" spans="1:4" x14ac:dyDescent="0.3">
      <c r="A3098" t="s">
        <v>4008</v>
      </c>
      <c r="B3098" t="s">
        <v>69</v>
      </c>
      <c r="D3098" s="77">
        <f>INDEX('Unemployment Rates'!$B$2:$B$96,MATCH(B3098,'Unemployment Rates'!$A$2:$A$96,0))</f>
        <v>3.6999999999999998E-2</v>
      </c>
    </row>
    <row r="3099" spans="1:4" x14ac:dyDescent="0.3">
      <c r="A3099" t="s">
        <v>4009</v>
      </c>
      <c r="B3099" t="s">
        <v>69</v>
      </c>
      <c r="D3099" s="77">
        <f>INDEX('Unemployment Rates'!$B$2:$B$96,MATCH(B3099,'Unemployment Rates'!$A$2:$A$96,0))</f>
        <v>3.6999999999999998E-2</v>
      </c>
    </row>
    <row r="3100" spans="1:4" x14ac:dyDescent="0.3">
      <c r="A3100" t="s">
        <v>4010</v>
      </c>
      <c r="B3100" t="s">
        <v>69</v>
      </c>
      <c r="D3100" s="77">
        <f>INDEX('Unemployment Rates'!$B$2:$B$96,MATCH(B3100,'Unemployment Rates'!$A$2:$A$96,0))</f>
        <v>3.6999999999999998E-2</v>
      </c>
    </row>
    <row r="3101" spans="1:4" x14ac:dyDescent="0.3">
      <c r="A3101" t="s">
        <v>4011</v>
      </c>
      <c r="B3101" t="s">
        <v>69</v>
      </c>
      <c r="D3101" s="77">
        <f>INDEX('Unemployment Rates'!$B$2:$B$96,MATCH(B3101,'Unemployment Rates'!$A$2:$A$96,0))</f>
        <v>3.6999999999999998E-2</v>
      </c>
    </row>
    <row r="3102" spans="1:4" x14ac:dyDescent="0.3">
      <c r="A3102" t="s">
        <v>4012</v>
      </c>
      <c r="B3102" t="s">
        <v>69</v>
      </c>
      <c r="D3102" s="77">
        <f>INDEX('Unemployment Rates'!$B$2:$B$96,MATCH(B3102,'Unemployment Rates'!$A$2:$A$96,0))</f>
        <v>3.6999999999999998E-2</v>
      </c>
    </row>
    <row r="3103" spans="1:4" x14ac:dyDescent="0.3">
      <c r="A3103" t="s">
        <v>4013</v>
      </c>
      <c r="B3103" t="s">
        <v>69</v>
      </c>
      <c r="D3103" s="77">
        <f>INDEX('Unemployment Rates'!$B$2:$B$96,MATCH(B3103,'Unemployment Rates'!$A$2:$A$96,0))</f>
        <v>3.6999999999999998E-2</v>
      </c>
    </row>
    <row r="3104" spans="1:4" x14ac:dyDescent="0.3">
      <c r="A3104" t="s">
        <v>4014</v>
      </c>
      <c r="B3104" t="s">
        <v>69</v>
      </c>
      <c r="D3104" s="77">
        <f>INDEX('Unemployment Rates'!$B$2:$B$96,MATCH(B3104,'Unemployment Rates'!$A$2:$A$96,0))</f>
        <v>3.6999999999999998E-2</v>
      </c>
    </row>
    <row r="3105" spans="1:4" x14ac:dyDescent="0.3">
      <c r="A3105" t="s">
        <v>4015</v>
      </c>
      <c r="B3105" t="s">
        <v>69</v>
      </c>
      <c r="D3105" s="77">
        <f>INDEX('Unemployment Rates'!$B$2:$B$96,MATCH(B3105,'Unemployment Rates'!$A$2:$A$96,0))</f>
        <v>3.6999999999999998E-2</v>
      </c>
    </row>
    <row r="3106" spans="1:4" x14ac:dyDescent="0.3">
      <c r="A3106" t="s">
        <v>4016</v>
      </c>
      <c r="B3106" t="s">
        <v>69</v>
      </c>
      <c r="D3106" s="77">
        <f>INDEX('Unemployment Rates'!$B$2:$B$96,MATCH(B3106,'Unemployment Rates'!$A$2:$A$96,0))</f>
        <v>3.6999999999999998E-2</v>
      </c>
    </row>
    <row r="3107" spans="1:4" x14ac:dyDescent="0.3">
      <c r="A3107" t="s">
        <v>4017</v>
      </c>
      <c r="B3107" t="s">
        <v>69</v>
      </c>
      <c r="D3107" s="77">
        <f>INDEX('Unemployment Rates'!$B$2:$B$96,MATCH(B3107,'Unemployment Rates'!$A$2:$A$96,0))</f>
        <v>3.6999999999999998E-2</v>
      </c>
    </row>
    <row r="3108" spans="1:4" x14ac:dyDescent="0.3">
      <c r="A3108" t="s">
        <v>4018</v>
      </c>
      <c r="B3108" t="s">
        <v>69</v>
      </c>
      <c r="D3108" s="77">
        <f>INDEX('Unemployment Rates'!$B$2:$B$96,MATCH(B3108,'Unemployment Rates'!$A$2:$A$96,0))</f>
        <v>3.6999999999999998E-2</v>
      </c>
    </row>
    <row r="3109" spans="1:4" x14ac:dyDescent="0.3">
      <c r="A3109" t="s">
        <v>4019</v>
      </c>
      <c r="B3109" t="s">
        <v>69</v>
      </c>
      <c r="D3109" s="77">
        <f>INDEX('Unemployment Rates'!$B$2:$B$96,MATCH(B3109,'Unemployment Rates'!$A$2:$A$96,0))</f>
        <v>3.6999999999999998E-2</v>
      </c>
    </row>
    <row r="3110" spans="1:4" x14ac:dyDescent="0.3">
      <c r="A3110" t="s">
        <v>4020</v>
      </c>
      <c r="B3110" t="s">
        <v>69</v>
      </c>
      <c r="D3110" s="77">
        <f>INDEX('Unemployment Rates'!$B$2:$B$96,MATCH(B3110,'Unemployment Rates'!$A$2:$A$96,0))</f>
        <v>3.6999999999999998E-2</v>
      </c>
    </row>
    <row r="3111" spans="1:4" x14ac:dyDescent="0.3">
      <c r="A3111" t="s">
        <v>4021</v>
      </c>
      <c r="B3111" t="s">
        <v>69</v>
      </c>
      <c r="D3111" s="77">
        <f>INDEX('Unemployment Rates'!$B$2:$B$96,MATCH(B3111,'Unemployment Rates'!$A$2:$A$96,0))</f>
        <v>3.6999999999999998E-2</v>
      </c>
    </row>
    <row r="3112" spans="1:4" x14ac:dyDescent="0.3">
      <c r="A3112" t="s">
        <v>4022</v>
      </c>
      <c r="B3112" t="s">
        <v>69</v>
      </c>
      <c r="D3112" s="77">
        <f>INDEX('Unemployment Rates'!$B$2:$B$96,MATCH(B3112,'Unemployment Rates'!$A$2:$A$96,0))</f>
        <v>3.6999999999999998E-2</v>
      </c>
    </row>
    <row r="3113" spans="1:4" x14ac:dyDescent="0.3">
      <c r="A3113" t="s">
        <v>4023</v>
      </c>
      <c r="B3113" t="s">
        <v>69</v>
      </c>
      <c r="D3113" s="77">
        <f>INDEX('Unemployment Rates'!$B$2:$B$96,MATCH(B3113,'Unemployment Rates'!$A$2:$A$96,0))</f>
        <v>3.6999999999999998E-2</v>
      </c>
    </row>
    <row r="3114" spans="1:4" x14ac:dyDescent="0.3">
      <c r="A3114" t="s">
        <v>4024</v>
      </c>
      <c r="B3114" t="s">
        <v>69</v>
      </c>
      <c r="D3114" s="77">
        <f>INDEX('Unemployment Rates'!$B$2:$B$96,MATCH(B3114,'Unemployment Rates'!$A$2:$A$96,0))</f>
        <v>3.6999999999999998E-2</v>
      </c>
    </row>
    <row r="3115" spans="1:4" x14ac:dyDescent="0.3">
      <c r="A3115" t="s">
        <v>4025</v>
      </c>
      <c r="B3115" t="s">
        <v>69</v>
      </c>
      <c r="D3115" s="77">
        <f>INDEX('Unemployment Rates'!$B$2:$B$96,MATCH(B3115,'Unemployment Rates'!$A$2:$A$96,0))</f>
        <v>3.6999999999999998E-2</v>
      </c>
    </row>
    <row r="3116" spans="1:4" x14ac:dyDescent="0.3">
      <c r="A3116" t="s">
        <v>4026</v>
      </c>
      <c r="B3116" t="s">
        <v>69</v>
      </c>
      <c r="D3116" s="77">
        <f>INDEX('Unemployment Rates'!$B$2:$B$96,MATCH(B3116,'Unemployment Rates'!$A$2:$A$96,0))</f>
        <v>3.6999999999999998E-2</v>
      </c>
    </row>
    <row r="3117" spans="1:4" x14ac:dyDescent="0.3">
      <c r="A3117" t="s">
        <v>4027</v>
      </c>
      <c r="B3117" t="s">
        <v>69</v>
      </c>
      <c r="D3117" s="77">
        <f>INDEX('Unemployment Rates'!$B$2:$B$96,MATCH(B3117,'Unemployment Rates'!$A$2:$A$96,0))</f>
        <v>3.6999999999999998E-2</v>
      </c>
    </row>
    <row r="3118" spans="1:4" x14ac:dyDescent="0.3">
      <c r="A3118" t="s">
        <v>4028</v>
      </c>
      <c r="B3118" t="s">
        <v>69</v>
      </c>
      <c r="D3118" s="77">
        <f>INDEX('Unemployment Rates'!$B$2:$B$96,MATCH(B3118,'Unemployment Rates'!$A$2:$A$96,0))</f>
        <v>3.6999999999999998E-2</v>
      </c>
    </row>
    <row r="3119" spans="1:4" x14ac:dyDescent="0.3">
      <c r="A3119" t="s">
        <v>4029</v>
      </c>
      <c r="B3119" t="s">
        <v>69</v>
      </c>
      <c r="D3119" s="77">
        <f>INDEX('Unemployment Rates'!$B$2:$B$96,MATCH(B3119,'Unemployment Rates'!$A$2:$A$96,0))</f>
        <v>3.6999999999999998E-2</v>
      </c>
    </row>
    <row r="3120" spans="1:4" x14ac:dyDescent="0.3">
      <c r="A3120" t="s">
        <v>4030</v>
      </c>
      <c r="B3120" t="s">
        <v>69</v>
      </c>
      <c r="D3120" s="77">
        <f>INDEX('Unemployment Rates'!$B$2:$B$96,MATCH(B3120,'Unemployment Rates'!$A$2:$A$96,0))</f>
        <v>3.6999999999999998E-2</v>
      </c>
    </row>
    <row r="3121" spans="1:4" x14ac:dyDescent="0.3">
      <c r="A3121" t="s">
        <v>4031</v>
      </c>
      <c r="B3121" t="s">
        <v>69</v>
      </c>
      <c r="D3121" s="77">
        <f>INDEX('Unemployment Rates'!$B$2:$B$96,MATCH(B3121,'Unemployment Rates'!$A$2:$A$96,0))</f>
        <v>3.6999999999999998E-2</v>
      </c>
    </row>
    <row r="3122" spans="1:4" x14ac:dyDescent="0.3">
      <c r="A3122" t="s">
        <v>4032</v>
      </c>
      <c r="B3122" t="s">
        <v>69</v>
      </c>
      <c r="D3122" s="77">
        <f>INDEX('Unemployment Rates'!$B$2:$B$96,MATCH(B3122,'Unemployment Rates'!$A$2:$A$96,0))</f>
        <v>3.6999999999999998E-2</v>
      </c>
    </row>
    <row r="3123" spans="1:4" x14ac:dyDescent="0.3">
      <c r="A3123" t="s">
        <v>4033</v>
      </c>
      <c r="B3123" t="s">
        <v>69</v>
      </c>
      <c r="D3123" s="77">
        <f>INDEX('Unemployment Rates'!$B$2:$B$96,MATCH(B3123,'Unemployment Rates'!$A$2:$A$96,0))</f>
        <v>3.6999999999999998E-2</v>
      </c>
    </row>
    <row r="3124" spans="1:4" x14ac:dyDescent="0.3">
      <c r="A3124" t="s">
        <v>4034</v>
      </c>
      <c r="B3124" t="s">
        <v>69</v>
      </c>
      <c r="D3124" s="77">
        <f>INDEX('Unemployment Rates'!$B$2:$B$96,MATCH(B3124,'Unemployment Rates'!$A$2:$A$96,0))</f>
        <v>3.6999999999999998E-2</v>
      </c>
    </row>
    <row r="3125" spans="1:4" x14ac:dyDescent="0.3">
      <c r="A3125" t="s">
        <v>4035</v>
      </c>
      <c r="B3125" t="s">
        <v>69</v>
      </c>
      <c r="D3125" s="77">
        <f>INDEX('Unemployment Rates'!$B$2:$B$96,MATCH(B3125,'Unemployment Rates'!$A$2:$A$96,0))</f>
        <v>3.6999999999999998E-2</v>
      </c>
    </row>
    <row r="3126" spans="1:4" x14ac:dyDescent="0.3">
      <c r="A3126" t="s">
        <v>4036</v>
      </c>
      <c r="B3126" t="s">
        <v>69</v>
      </c>
      <c r="D3126" s="77">
        <f>INDEX('Unemployment Rates'!$B$2:$B$96,MATCH(B3126,'Unemployment Rates'!$A$2:$A$96,0))</f>
        <v>3.6999999999999998E-2</v>
      </c>
    </row>
    <row r="3127" spans="1:4" x14ac:dyDescent="0.3">
      <c r="A3127" t="s">
        <v>4037</v>
      </c>
      <c r="B3127" t="s">
        <v>69</v>
      </c>
      <c r="D3127" s="77">
        <f>INDEX('Unemployment Rates'!$B$2:$B$96,MATCH(B3127,'Unemployment Rates'!$A$2:$A$96,0))</f>
        <v>3.6999999999999998E-2</v>
      </c>
    </row>
    <row r="3128" spans="1:4" x14ac:dyDescent="0.3">
      <c r="A3128" t="s">
        <v>4038</v>
      </c>
      <c r="B3128" t="s">
        <v>69</v>
      </c>
      <c r="D3128" s="77">
        <f>INDEX('Unemployment Rates'!$B$2:$B$96,MATCH(B3128,'Unemployment Rates'!$A$2:$A$96,0))</f>
        <v>3.6999999999999998E-2</v>
      </c>
    </row>
    <row r="3129" spans="1:4" x14ac:dyDescent="0.3">
      <c r="A3129" t="s">
        <v>4039</v>
      </c>
      <c r="B3129" t="s">
        <v>69</v>
      </c>
      <c r="D3129" s="77">
        <f>INDEX('Unemployment Rates'!$B$2:$B$96,MATCH(B3129,'Unemployment Rates'!$A$2:$A$96,0))</f>
        <v>3.6999999999999998E-2</v>
      </c>
    </row>
    <row r="3130" spans="1:4" x14ac:dyDescent="0.3">
      <c r="A3130" t="s">
        <v>4040</v>
      </c>
      <c r="B3130" t="s">
        <v>69</v>
      </c>
      <c r="D3130" s="77">
        <f>INDEX('Unemployment Rates'!$B$2:$B$96,MATCH(B3130,'Unemployment Rates'!$A$2:$A$96,0))</f>
        <v>3.6999999999999998E-2</v>
      </c>
    </row>
    <row r="3131" spans="1:4" x14ac:dyDescent="0.3">
      <c r="A3131" t="s">
        <v>4041</v>
      </c>
      <c r="B3131" t="s">
        <v>69</v>
      </c>
      <c r="D3131" s="77">
        <f>INDEX('Unemployment Rates'!$B$2:$B$96,MATCH(B3131,'Unemployment Rates'!$A$2:$A$96,0))</f>
        <v>3.6999999999999998E-2</v>
      </c>
    </row>
    <row r="3132" spans="1:4" x14ac:dyDescent="0.3">
      <c r="A3132" t="s">
        <v>4042</v>
      </c>
      <c r="B3132" t="s">
        <v>69</v>
      </c>
      <c r="D3132" s="77">
        <f>INDEX('Unemployment Rates'!$B$2:$B$96,MATCH(B3132,'Unemployment Rates'!$A$2:$A$96,0))</f>
        <v>3.6999999999999998E-2</v>
      </c>
    </row>
    <row r="3133" spans="1:4" x14ac:dyDescent="0.3">
      <c r="A3133" t="s">
        <v>4043</v>
      </c>
      <c r="B3133" t="s">
        <v>69</v>
      </c>
      <c r="D3133" s="77">
        <f>INDEX('Unemployment Rates'!$B$2:$B$96,MATCH(B3133,'Unemployment Rates'!$A$2:$A$96,0))</f>
        <v>3.6999999999999998E-2</v>
      </c>
    </row>
    <row r="3134" spans="1:4" x14ac:dyDescent="0.3">
      <c r="A3134" t="s">
        <v>4044</v>
      </c>
      <c r="B3134" t="s">
        <v>69</v>
      </c>
      <c r="D3134" s="77">
        <f>INDEX('Unemployment Rates'!$B$2:$B$96,MATCH(B3134,'Unemployment Rates'!$A$2:$A$96,0))</f>
        <v>3.6999999999999998E-2</v>
      </c>
    </row>
    <row r="3135" spans="1:4" x14ac:dyDescent="0.3">
      <c r="A3135" t="s">
        <v>4045</v>
      </c>
      <c r="B3135" t="s">
        <v>69</v>
      </c>
      <c r="D3135" s="77">
        <f>INDEX('Unemployment Rates'!$B$2:$B$96,MATCH(B3135,'Unemployment Rates'!$A$2:$A$96,0))</f>
        <v>3.6999999999999998E-2</v>
      </c>
    </row>
    <row r="3136" spans="1:4" x14ac:dyDescent="0.3">
      <c r="A3136" t="s">
        <v>4046</v>
      </c>
      <c r="B3136" t="s">
        <v>69</v>
      </c>
      <c r="D3136" s="77">
        <f>INDEX('Unemployment Rates'!$B$2:$B$96,MATCH(B3136,'Unemployment Rates'!$A$2:$A$96,0))</f>
        <v>3.6999999999999998E-2</v>
      </c>
    </row>
    <row r="3137" spans="1:4" x14ac:dyDescent="0.3">
      <c r="A3137" t="s">
        <v>4047</v>
      </c>
      <c r="B3137" t="s">
        <v>69</v>
      </c>
      <c r="D3137" s="77">
        <f>INDEX('Unemployment Rates'!$B$2:$B$96,MATCH(B3137,'Unemployment Rates'!$A$2:$A$96,0))</f>
        <v>3.6999999999999998E-2</v>
      </c>
    </row>
    <row r="3138" spans="1:4" x14ac:dyDescent="0.3">
      <c r="A3138" t="s">
        <v>4048</v>
      </c>
      <c r="B3138" t="s">
        <v>69</v>
      </c>
      <c r="D3138" s="77">
        <f>INDEX('Unemployment Rates'!$B$2:$B$96,MATCH(B3138,'Unemployment Rates'!$A$2:$A$96,0))</f>
        <v>3.6999999999999998E-2</v>
      </c>
    </row>
    <row r="3139" spans="1:4" x14ac:dyDescent="0.3">
      <c r="A3139" t="s">
        <v>4049</v>
      </c>
      <c r="B3139" t="s">
        <v>69</v>
      </c>
      <c r="D3139" s="77">
        <f>INDEX('Unemployment Rates'!$B$2:$B$96,MATCH(B3139,'Unemployment Rates'!$A$2:$A$96,0))</f>
        <v>3.6999999999999998E-2</v>
      </c>
    </row>
    <row r="3140" spans="1:4" x14ac:dyDescent="0.3">
      <c r="A3140" t="s">
        <v>4050</v>
      </c>
      <c r="B3140" t="s">
        <v>69</v>
      </c>
      <c r="D3140" s="77">
        <f>INDEX('Unemployment Rates'!$B$2:$B$96,MATCH(B3140,'Unemployment Rates'!$A$2:$A$96,0))</f>
        <v>3.6999999999999998E-2</v>
      </c>
    </row>
    <row r="3141" spans="1:4" x14ac:dyDescent="0.3">
      <c r="A3141" t="s">
        <v>4051</v>
      </c>
      <c r="B3141" t="s">
        <v>69</v>
      </c>
      <c r="D3141" s="77">
        <f>INDEX('Unemployment Rates'!$B$2:$B$96,MATCH(B3141,'Unemployment Rates'!$A$2:$A$96,0))</f>
        <v>3.6999999999999998E-2</v>
      </c>
    </row>
    <row r="3142" spans="1:4" x14ac:dyDescent="0.3">
      <c r="A3142" t="s">
        <v>4052</v>
      </c>
      <c r="B3142" t="s">
        <v>69</v>
      </c>
      <c r="D3142" s="77">
        <f>INDEX('Unemployment Rates'!$B$2:$B$96,MATCH(B3142,'Unemployment Rates'!$A$2:$A$96,0))</f>
        <v>3.6999999999999998E-2</v>
      </c>
    </row>
    <row r="3143" spans="1:4" x14ac:dyDescent="0.3">
      <c r="A3143" t="s">
        <v>4053</v>
      </c>
      <c r="B3143" t="s">
        <v>69</v>
      </c>
      <c r="D3143" s="77">
        <f>INDEX('Unemployment Rates'!$B$2:$B$96,MATCH(B3143,'Unemployment Rates'!$A$2:$A$96,0))</f>
        <v>3.6999999999999998E-2</v>
      </c>
    </row>
    <row r="3144" spans="1:4" x14ac:dyDescent="0.3">
      <c r="A3144" t="s">
        <v>4054</v>
      </c>
      <c r="B3144" t="s">
        <v>69</v>
      </c>
      <c r="D3144" s="77">
        <f>INDEX('Unemployment Rates'!$B$2:$B$96,MATCH(B3144,'Unemployment Rates'!$A$2:$A$96,0))</f>
        <v>3.6999999999999998E-2</v>
      </c>
    </row>
    <row r="3145" spans="1:4" x14ac:dyDescent="0.3">
      <c r="A3145" t="s">
        <v>4055</v>
      </c>
      <c r="B3145" t="s">
        <v>69</v>
      </c>
      <c r="D3145" s="77">
        <f>INDEX('Unemployment Rates'!$B$2:$B$96,MATCH(B3145,'Unemployment Rates'!$A$2:$A$96,0))</f>
        <v>3.6999999999999998E-2</v>
      </c>
    </row>
    <row r="3146" spans="1:4" x14ac:dyDescent="0.3">
      <c r="A3146" t="s">
        <v>4056</v>
      </c>
      <c r="B3146" t="s">
        <v>69</v>
      </c>
      <c r="D3146" s="77">
        <f>INDEX('Unemployment Rates'!$B$2:$B$96,MATCH(B3146,'Unemployment Rates'!$A$2:$A$96,0))</f>
        <v>3.6999999999999998E-2</v>
      </c>
    </row>
    <row r="3147" spans="1:4" x14ac:dyDescent="0.3">
      <c r="A3147" t="s">
        <v>4057</v>
      </c>
      <c r="B3147" t="s">
        <v>69</v>
      </c>
      <c r="D3147" s="77">
        <f>INDEX('Unemployment Rates'!$B$2:$B$96,MATCH(B3147,'Unemployment Rates'!$A$2:$A$96,0))</f>
        <v>3.6999999999999998E-2</v>
      </c>
    </row>
    <row r="3148" spans="1:4" x14ac:dyDescent="0.3">
      <c r="A3148" t="s">
        <v>4058</v>
      </c>
      <c r="B3148" t="s">
        <v>69</v>
      </c>
      <c r="D3148" s="77">
        <f>INDEX('Unemployment Rates'!$B$2:$B$96,MATCH(B3148,'Unemployment Rates'!$A$2:$A$96,0))</f>
        <v>3.6999999999999998E-2</v>
      </c>
    </row>
    <row r="3149" spans="1:4" x14ac:dyDescent="0.3">
      <c r="A3149" t="s">
        <v>4059</v>
      </c>
      <c r="B3149" t="s">
        <v>69</v>
      </c>
      <c r="D3149" s="77">
        <f>INDEX('Unemployment Rates'!$B$2:$B$96,MATCH(B3149,'Unemployment Rates'!$A$2:$A$96,0))</f>
        <v>3.6999999999999998E-2</v>
      </c>
    </row>
    <row r="3150" spans="1:4" x14ac:dyDescent="0.3">
      <c r="A3150" t="s">
        <v>4060</v>
      </c>
      <c r="B3150" t="s">
        <v>69</v>
      </c>
      <c r="D3150" s="77">
        <f>INDEX('Unemployment Rates'!$B$2:$B$96,MATCH(B3150,'Unemployment Rates'!$A$2:$A$96,0))</f>
        <v>3.6999999999999998E-2</v>
      </c>
    </row>
    <row r="3151" spans="1:4" x14ac:dyDescent="0.3">
      <c r="A3151" t="s">
        <v>4061</v>
      </c>
      <c r="B3151" t="s">
        <v>69</v>
      </c>
      <c r="D3151" s="77">
        <f>INDEX('Unemployment Rates'!$B$2:$B$96,MATCH(B3151,'Unemployment Rates'!$A$2:$A$96,0))</f>
        <v>3.6999999999999998E-2</v>
      </c>
    </row>
    <row r="3152" spans="1:4" x14ac:dyDescent="0.3">
      <c r="A3152" t="s">
        <v>4062</v>
      </c>
      <c r="B3152" t="s">
        <v>69</v>
      </c>
      <c r="D3152" s="77">
        <f>INDEX('Unemployment Rates'!$B$2:$B$96,MATCH(B3152,'Unemployment Rates'!$A$2:$A$96,0))</f>
        <v>3.6999999999999998E-2</v>
      </c>
    </row>
    <row r="3153" spans="1:4" x14ac:dyDescent="0.3">
      <c r="A3153" t="s">
        <v>4063</v>
      </c>
      <c r="B3153" t="s">
        <v>69</v>
      </c>
      <c r="D3153" s="77">
        <f>INDEX('Unemployment Rates'!$B$2:$B$96,MATCH(B3153,'Unemployment Rates'!$A$2:$A$96,0))</f>
        <v>3.6999999999999998E-2</v>
      </c>
    </row>
    <row r="3154" spans="1:4" x14ac:dyDescent="0.3">
      <c r="A3154" t="s">
        <v>4064</v>
      </c>
      <c r="B3154" t="s">
        <v>69</v>
      </c>
      <c r="D3154" s="77">
        <f>INDEX('Unemployment Rates'!$B$2:$B$96,MATCH(B3154,'Unemployment Rates'!$A$2:$A$96,0))</f>
        <v>3.6999999999999998E-2</v>
      </c>
    </row>
    <row r="3155" spans="1:4" x14ac:dyDescent="0.3">
      <c r="A3155" t="s">
        <v>4065</v>
      </c>
      <c r="B3155" t="s">
        <v>69</v>
      </c>
      <c r="D3155" s="77">
        <f>INDEX('Unemployment Rates'!$B$2:$B$96,MATCH(B3155,'Unemployment Rates'!$A$2:$A$96,0))</f>
        <v>3.6999999999999998E-2</v>
      </c>
    </row>
    <row r="3156" spans="1:4" x14ac:dyDescent="0.3">
      <c r="A3156" t="s">
        <v>4066</v>
      </c>
      <c r="B3156" t="s">
        <v>69</v>
      </c>
      <c r="D3156" s="77">
        <f>INDEX('Unemployment Rates'!$B$2:$B$96,MATCH(B3156,'Unemployment Rates'!$A$2:$A$96,0))</f>
        <v>3.6999999999999998E-2</v>
      </c>
    </row>
    <row r="3157" spans="1:4" x14ac:dyDescent="0.3">
      <c r="A3157" t="s">
        <v>4067</v>
      </c>
      <c r="B3157" t="s">
        <v>69</v>
      </c>
      <c r="D3157" s="77">
        <f>INDEX('Unemployment Rates'!$B$2:$B$96,MATCH(B3157,'Unemployment Rates'!$A$2:$A$96,0))</f>
        <v>3.6999999999999998E-2</v>
      </c>
    </row>
    <row r="3158" spans="1:4" x14ac:dyDescent="0.3">
      <c r="A3158" t="s">
        <v>4068</v>
      </c>
      <c r="B3158" t="s">
        <v>69</v>
      </c>
      <c r="D3158" s="77">
        <f>INDEX('Unemployment Rates'!$B$2:$B$96,MATCH(B3158,'Unemployment Rates'!$A$2:$A$96,0))</f>
        <v>3.6999999999999998E-2</v>
      </c>
    </row>
    <row r="3159" spans="1:4" x14ac:dyDescent="0.3">
      <c r="A3159" t="s">
        <v>4069</v>
      </c>
      <c r="B3159" t="s">
        <v>69</v>
      </c>
      <c r="D3159" s="77">
        <f>INDEX('Unemployment Rates'!$B$2:$B$96,MATCH(B3159,'Unemployment Rates'!$A$2:$A$96,0))</f>
        <v>3.6999999999999998E-2</v>
      </c>
    </row>
    <row r="3160" spans="1:4" x14ac:dyDescent="0.3">
      <c r="A3160" t="s">
        <v>4070</v>
      </c>
      <c r="B3160" t="s">
        <v>69</v>
      </c>
      <c r="D3160" s="77">
        <f>INDEX('Unemployment Rates'!$B$2:$B$96,MATCH(B3160,'Unemployment Rates'!$A$2:$A$96,0))</f>
        <v>3.6999999999999998E-2</v>
      </c>
    </row>
    <row r="3161" spans="1:4" x14ac:dyDescent="0.3">
      <c r="A3161" t="s">
        <v>4071</v>
      </c>
      <c r="B3161" t="s">
        <v>70</v>
      </c>
      <c r="D3161" s="77">
        <f>INDEX('Unemployment Rates'!$B$2:$B$96,MATCH(B3161,'Unemployment Rates'!$A$2:$A$96,0))</f>
        <v>2.7E-2</v>
      </c>
    </row>
    <row r="3162" spans="1:4" x14ac:dyDescent="0.3">
      <c r="A3162" t="s">
        <v>4072</v>
      </c>
      <c r="B3162" t="s">
        <v>70</v>
      </c>
      <c r="D3162" s="77">
        <f>INDEX('Unemployment Rates'!$B$2:$B$96,MATCH(B3162,'Unemployment Rates'!$A$2:$A$96,0))</f>
        <v>2.7E-2</v>
      </c>
    </row>
    <row r="3163" spans="1:4" x14ac:dyDescent="0.3">
      <c r="A3163" t="s">
        <v>4073</v>
      </c>
      <c r="B3163" t="s">
        <v>70</v>
      </c>
      <c r="D3163" s="77">
        <f>INDEX('Unemployment Rates'!$B$2:$B$96,MATCH(B3163,'Unemployment Rates'!$A$2:$A$96,0))</f>
        <v>2.7E-2</v>
      </c>
    </row>
    <row r="3164" spans="1:4" x14ac:dyDescent="0.3">
      <c r="A3164" t="s">
        <v>4074</v>
      </c>
      <c r="B3164" t="s">
        <v>70</v>
      </c>
      <c r="D3164" s="77">
        <f>INDEX('Unemployment Rates'!$B$2:$B$96,MATCH(B3164,'Unemployment Rates'!$A$2:$A$96,0))</f>
        <v>2.7E-2</v>
      </c>
    </row>
    <row r="3165" spans="1:4" x14ac:dyDescent="0.3">
      <c r="A3165" t="s">
        <v>4075</v>
      </c>
      <c r="B3165" t="s">
        <v>70</v>
      </c>
      <c r="D3165" s="77">
        <f>INDEX('Unemployment Rates'!$B$2:$B$96,MATCH(B3165,'Unemployment Rates'!$A$2:$A$96,0))</f>
        <v>2.7E-2</v>
      </c>
    </row>
    <row r="3166" spans="1:4" x14ac:dyDescent="0.3">
      <c r="A3166" t="s">
        <v>4076</v>
      </c>
      <c r="B3166" t="s">
        <v>71</v>
      </c>
      <c r="D3166" s="77">
        <f>INDEX('Unemployment Rates'!$B$2:$B$96,MATCH(B3166,'Unemployment Rates'!$A$2:$A$96,0))</f>
        <v>0.04</v>
      </c>
    </row>
    <row r="3167" spans="1:4" x14ac:dyDescent="0.3">
      <c r="A3167" t="s">
        <v>4077</v>
      </c>
      <c r="B3167" t="s">
        <v>71</v>
      </c>
      <c r="D3167" s="77">
        <f>INDEX('Unemployment Rates'!$B$2:$B$96,MATCH(B3167,'Unemployment Rates'!$A$2:$A$96,0))</f>
        <v>0.04</v>
      </c>
    </row>
    <row r="3168" spans="1:4" x14ac:dyDescent="0.3">
      <c r="A3168" t="s">
        <v>4078</v>
      </c>
      <c r="B3168" t="s">
        <v>71</v>
      </c>
      <c r="D3168" s="77">
        <f>INDEX('Unemployment Rates'!$B$2:$B$96,MATCH(B3168,'Unemployment Rates'!$A$2:$A$96,0))</f>
        <v>0.04</v>
      </c>
    </row>
    <row r="3169" spans="1:4" x14ac:dyDescent="0.3">
      <c r="A3169" t="s">
        <v>4079</v>
      </c>
      <c r="B3169" t="s">
        <v>71</v>
      </c>
      <c r="D3169" s="77">
        <f>INDEX('Unemployment Rates'!$B$2:$B$96,MATCH(B3169,'Unemployment Rates'!$A$2:$A$96,0))</f>
        <v>0.04</v>
      </c>
    </row>
    <row r="3170" spans="1:4" x14ac:dyDescent="0.3">
      <c r="A3170" t="s">
        <v>4080</v>
      </c>
      <c r="B3170" t="s">
        <v>71</v>
      </c>
      <c r="D3170" s="77">
        <f>INDEX('Unemployment Rates'!$B$2:$B$96,MATCH(B3170,'Unemployment Rates'!$A$2:$A$96,0))</f>
        <v>0.04</v>
      </c>
    </row>
    <row r="3171" spans="1:4" x14ac:dyDescent="0.3">
      <c r="A3171" t="s">
        <v>4081</v>
      </c>
      <c r="B3171" t="s">
        <v>71</v>
      </c>
      <c r="D3171" s="77">
        <f>INDEX('Unemployment Rates'!$B$2:$B$96,MATCH(B3171,'Unemployment Rates'!$A$2:$A$96,0))</f>
        <v>0.04</v>
      </c>
    </row>
    <row r="3172" spans="1:4" x14ac:dyDescent="0.3">
      <c r="A3172" t="s">
        <v>4082</v>
      </c>
      <c r="B3172" t="s">
        <v>71</v>
      </c>
      <c r="D3172" s="77">
        <f>INDEX('Unemployment Rates'!$B$2:$B$96,MATCH(B3172,'Unemployment Rates'!$A$2:$A$96,0))</f>
        <v>0.04</v>
      </c>
    </row>
    <row r="3173" spans="1:4" x14ac:dyDescent="0.3">
      <c r="A3173" t="s">
        <v>4083</v>
      </c>
      <c r="B3173" t="s">
        <v>71</v>
      </c>
      <c r="D3173" s="77">
        <f>INDEX('Unemployment Rates'!$B$2:$B$96,MATCH(B3173,'Unemployment Rates'!$A$2:$A$96,0))</f>
        <v>0.04</v>
      </c>
    </row>
    <row r="3174" spans="1:4" x14ac:dyDescent="0.3">
      <c r="A3174" t="s">
        <v>4084</v>
      </c>
      <c r="B3174" t="s">
        <v>71</v>
      </c>
      <c r="D3174" s="77">
        <f>INDEX('Unemployment Rates'!$B$2:$B$96,MATCH(B3174,'Unemployment Rates'!$A$2:$A$96,0))</f>
        <v>0.04</v>
      </c>
    </row>
    <row r="3175" spans="1:4" x14ac:dyDescent="0.3">
      <c r="A3175" t="s">
        <v>4085</v>
      </c>
      <c r="B3175" t="s">
        <v>71</v>
      </c>
      <c r="D3175" s="77">
        <f>INDEX('Unemployment Rates'!$B$2:$B$96,MATCH(B3175,'Unemployment Rates'!$A$2:$A$96,0))</f>
        <v>0.04</v>
      </c>
    </row>
    <row r="3176" spans="1:4" x14ac:dyDescent="0.3">
      <c r="A3176" t="s">
        <v>4086</v>
      </c>
      <c r="B3176" t="s">
        <v>71</v>
      </c>
      <c r="D3176" s="77">
        <f>INDEX('Unemployment Rates'!$B$2:$B$96,MATCH(B3176,'Unemployment Rates'!$A$2:$A$96,0))</f>
        <v>0.04</v>
      </c>
    </row>
    <row r="3177" spans="1:4" x14ac:dyDescent="0.3">
      <c r="A3177" t="s">
        <v>4087</v>
      </c>
      <c r="B3177" t="s">
        <v>71</v>
      </c>
      <c r="D3177" s="77">
        <f>INDEX('Unemployment Rates'!$B$2:$B$96,MATCH(B3177,'Unemployment Rates'!$A$2:$A$96,0))</f>
        <v>0.04</v>
      </c>
    </row>
    <row r="3178" spans="1:4" x14ac:dyDescent="0.3">
      <c r="A3178" t="s">
        <v>4088</v>
      </c>
      <c r="B3178" t="s">
        <v>71</v>
      </c>
      <c r="D3178" s="77">
        <f>INDEX('Unemployment Rates'!$B$2:$B$96,MATCH(B3178,'Unemployment Rates'!$A$2:$A$96,0))</f>
        <v>0.04</v>
      </c>
    </row>
    <row r="3179" spans="1:4" x14ac:dyDescent="0.3">
      <c r="A3179" t="s">
        <v>4089</v>
      </c>
      <c r="B3179" t="s">
        <v>71</v>
      </c>
      <c r="D3179" s="77">
        <f>INDEX('Unemployment Rates'!$B$2:$B$96,MATCH(B3179,'Unemployment Rates'!$A$2:$A$96,0))</f>
        <v>0.04</v>
      </c>
    </row>
    <row r="3180" spans="1:4" x14ac:dyDescent="0.3">
      <c r="A3180" t="s">
        <v>4090</v>
      </c>
      <c r="B3180" t="s">
        <v>72</v>
      </c>
      <c r="D3180" s="77">
        <f>INDEX('Unemployment Rates'!$B$2:$B$96,MATCH(B3180,'Unemployment Rates'!$A$2:$A$96,0))</f>
        <v>3.7999999999999999E-2</v>
      </c>
    </row>
    <row r="3181" spans="1:4" x14ac:dyDescent="0.3">
      <c r="A3181" t="s">
        <v>4091</v>
      </c>
      <c r="B3181" t="s">
        <v>72</v>
      </c>
      <c r="D3181" s="77">
        <f>INDEX('Unemployment Rates'!$B$2:$B$96,MATCH(B3181,'Unemployment Rates'!$A$2:$A$96,0))</f>
        <v>3.7999999999999999E-2</v>
      </c>
    </row>
    <row r="3182" spans="1:4" x14ac:dyDescent="0.3">
      <c r="A3182" t="s">
        <v>4092</v>
      </c>
      <c r="B3182" t="s">
        <v>72</v>
      </c>
      <c r="D3182" s="77">
        <f>INDEX('Unemployment Rates'!$B$2:$B$96,MATCH(B3182,'Unemployment Rates'!$A$2:$A$96,0))</f>
        <v>3.7999999999999999E-2</v>
      </c>
    </row>
    <row r="3183" spans="1:4" x14ac:dyDescent="0.3">
      <c r="A3183" t="s">
        <v>4093</v>
      </c>
      <c r="B3183" t="s">
        <v>72</v>
      </c>
      <c r="D3183" s="77">
        <f>INDEX('Unemployment Rates'!$B$2:$B$96,MATCH(B3183,'Unemployment Rates'!$A$2:$A$96,0))</f>
        <v>3.7999999999999999E-2</v>
      </c>
    </row>
    <row r="3184" spans="1:4" x14ac:dyDescent="0.3">
      <c r="A3184" t="s">
        <v>4094</v>
      </c>
      <c r="B3184" t="s">
        <v>72</v>
      </c>
      <c r="D3184" s="77">
        <f>INDEX('Unemployment Rates'!$B$2:$B$96,MATCH(B3184,'Unemployment Rates'!$A$2:$A$96,0))</f>
        <v>3.7999999999999999E-2</v>
      </c>
    </row>
    <row r="3185" spans="1:4" x14ac:dyDescent="0.3">
      <c r="A3185" t="s">
        <v>4095</v>
      </c>
      <c r="B3185" t="s">
        <v>72</v>
      </c>
      <c r="D3185" s="77">
        <f>INDEX('Unemployment Rates'!$B$2:$B$96,MATCH(B3185,'Unemployment Rates'!$A$2:$A$96,0))</f>
        <v>3.7999999999999999E-2</v>
      </c>
    </row>
    <row r="3186" spans="1:4" x14ac:dyDescent="0.3">
      <c r="A3186" t="s">
        <v>4096</v>
      </c>
      <c r="B3186" t="s">
        <v>72</v>
      </c>
      <c r="D3186" s="77">
        <f>INDEX('Unemployment Rates'!$B$2:$B$96,MATCH(B3186,'Unemployment Rates'!$A$2:$A$96,0))</f>
        <v>3.7999999999999999E-2</v>
      </c>
    </row>
    <row r="3187" spans="1:4" x14ac:dyDescent="0.3">
      <c r="A3187" t="s">
        <v>4097</v>
      </c>
      <c r="B3187" t="s">
        <v>72</v>
      </c>
      <c r="D3187" s="77">
        <f>INDEX('Unemployment Rates'!$B$2:$B$96,MATCH(B3187,'Unemployment Rates'!$A$2:$A$96,0))</f>
        <v>3.7999999999999999E-2</v>
      </c>
    </row>
    <row r="3188" spans="1:4" x14ac:dyDescent="0.3">
      <c r="A3188" t="s">
        <v>4098</v>
      </c>
      <c r="B3188" t="s">
        <v>72</v>
      </c>
      <c r="D3188" s="77">
        <f>INDEX('Unemployment Rates'!$B$2:$B$96,MATCH(B3188,'Unemployment Rates'!$A$2:$A$96,0))</f>
        <v>3.7999999999999999E-2</v>
      </c>
    </row>
    <row r="3189" spans="1:4" x14ac:dyDescent="0.3">
      <c r="A3189" t="s">
        <v>4099</v>
      </c>
      <c r="B3189" t="s">
        <v>72</v>
      </c>
      <c r="D3189" s="77">
        <f>INDEX('Unemployment Rates'!$B$2:$B$96,MATCH(B3189,'Unemployment Rates'!$A$2:$A$96,0))</f>
        <v>3.7999999999999999E-2</v>
      </c>
    </row>
    <row r="3190" spans="1:4" x14ac:dyDescent="0.3">
      <c r="A3190" t="s">
        <v>4100</v>
      </c>
      <c r="B3190" t="s">
        <v>72</v>
      </c>
      <c r="D3190" s="77">
        <f>INDEX('Unemployment Rates'!$B$2:$B$96,MATCH(B3190,'Unemployment Rates'!$A$2:$A$96,0))</f>
        <v>3.7999999999999999E-2</v>
      </c>
    </row>
    <row r="3191" spans="1:4" x14ac:dyDescent="0.3">
      <c r="A3191" t="s">
        <v>4101</v>
      </c>
      <c r="B3191" t="s">
        <v>72</v>
      </c>
      <c r="D3191" s="77">
        <f>INDEX('Unemployment Rates'!$B$2:$B$96,MATCH(B3191,'Unemployment Rates'!$A$2:$A$96,0))</f>
        <v>3.7999999999999999E-2</v>
      </c>
    </row>
    <row r="3192" spans="1:4" x14ac:dyDescent="0.3">
      <c r="A3192" t="s">
        <v>4102</v>
      </c>
      <c r="B3192" t="s">
        <v>72</v>
      </c>
      <c r="D3192" s="77">
        <f>INDEX('Unemployment Rates'!$B$2:$B$96,MATCH(B3192,'Unemployment Rates'!$A$2:$A$96,0))</f>
        <v>3.7999999999999999E-2</v>
      </c>
    </row>
    <row r="3193" spans="1:4" x14ac:dyDescent="0.3">
      <c r="A3193" t="s">
        <v>4103</v>
      </c>
      <c r="B3193" t="s">
        <v>72</v>
      </c>
      <c r="D3193" s="77">
        <f>INDEX('Unemployment Rates'!$B$2:$B$96,MATCH(B3193,'Unemployment Rates'!$A$2:$A$96,0))</f>
        <v>3.7999999999999999E-2</v>
      </c>
    </row>
    <row r="3194" spans="1:4" x14ac:dyDescent="0.3">
      <c r="A3194" t="s">
        <v>4104</v>
      </c>
      <c r="B3194" t="s">
        <v>72</v>
      </c>
      <c r="D3194" s="77">
        <f>INDEX('Unemployment Rates'!$B$2:$B$96,MATCH(B3194,'Unemployment Rates'!$A$2:$A$96,0))</f>
        <v>3.7999999999999999E-2</v>
      </c>
    </row>
    <row r="3195" spans="1:4" x14ac:dyDescent="0.3">
      <c r="A3195" t="s">
        <v>4105</v>
      </c>
      <c r="B3195" t="s">
        <v>72</v>
      </c>
      <c r="D3195" s="77">
        <f>INDEX('Unemployment Rates'!$B$2:$B$96,MATCH(B3195,'Unemployment Rates'!$A$2:$A$96,0))</f>
        <v>3.7999999999999999E-2</v>
      </c>
    </row>
    <row r="3196" spans="1:4" x14ac:dyDescent="0.3">
      <c r="A3196" t="s">
        <v>4106</v>
      </c>
      <c r="B3196" t="s">
        <v>72</v>
      </c>
      <c r="D3196" s="77">
        <f>INDEX('Unemployment Rates'!$B$2:$B$96,MATCH(B3196,'Unemployment Rates'!$A$2:$A$96,0))</f>
        <v>3.7999999999999999E-2</v>
      </c>
    </row>
    <row r="3197" spans="1:4" x14ac:dyDescent="0.3">
      <c r="A3197" t="s">
        <v>4107</v>
      </c>
      <c r="B3197" t="s">
        <v>72</v>
      </c>
      <c r="D3197" s="77">
        <f>INDEX('Unemployment Rates'!$B$2:$B$96,MATCH(B3197,'Unemployment Rates'!$A$2:$A$96,0))</f>
        <v>3.7999999999999999E-2</v>
      </c>
    </row>
    <row r="3198" spans="1:4" x14ac:dyDescent="0.3">
      <c r="A3198" t="s">
        <v>4108</v>
      </c>
      <c r="B3198" t="s">
        <v>72</v>
      </c>
      <c r="D3198" s="77">
        <f>INDEX('Unemployment Rates'!$B$2:$B$96,MATCH(B3198,'Unemployment Rates'!$A$2:$A$96,0))</f>
        <v>3.7999999999999999E-2</v>
      </c>
    </row>
    <row r="3199" spans="1:4" x14ac:dyDescent="0.3">
      <c r="A3199" t="s">
        <v>4109</v>
      </c>
      <c r="B3199" t="s">
        <v>72</v>
      </c>
      <c r="D3199" s="77">
        <f>INDEX('Unemployment Rates'!$B$2:$B$96,MATCH(B3199,'Unemployment Rates'!$A$2:$A$96,0))</f>
        <v>3.7999999999999999E-2</v>
      </c>
    </row>
    <row r="3200" spans="1:4" x14ac:dyDescent="0.3">
      <c r="A3200" t="s">
        <v>4110</v>
      </c>
      <c r="B3200" t="s">
        <v>72</v>
      </c>
      <c r="D3200" s="77">
        <f>INDEX('Unemployment Rates'!$B$2:$B$96,MATCH(B3200,'Unemployment Rates'!$A$2:$A$96,0))</f>
        <v>3.7999999999999999E-2</v>
      </c>
    </row>
    <row r="3201" spans="1:4" x14ac:dyDescent="0.3">
      <c r="A3201" t="s">
        <v>4111</v>
      </c>
      <c r="B3201" t="s">
        <v>72</v>
      </c>
      <c r="D3201" s="77">
        <f>INDEX('Unemployment Rates'!$B$2:$B$96,MATCH(B3201,'Unemployment Rates'!$A$2:$A$96,0))</f>
        <v>3.7999999999999999E-2</v>
      </c>
    </row>
    <row r="3202" spans="1:4" x14ac:dyDescent="0.3">
      <c r="A3202" t="s">
        <v>4112</v>
      </c>
      <c r="B3202" t="s">
        <v>72</v>
      </c>
      <c r="D3202" s="77">
        <f>INDEX('Unemployment Rates'!$B$2:$B$96,MATCH(B3202,'Unemployment Rates'!$A$2:$A$96,0))</f>
        <v>3.7999999999999999E-2</v>
      </c>
    </row>
    <row r="3203" spans="1:4" x14ac:dyDescent="0.3">
      <c r="A3203" t="s">
        <v>4113</v>
      </c>
      <c r="B3203" t="s">
        <v>72</v>
      </c>
      <c r="D3203" s="77">
        <f>INDEX('Unemployment Rates'!$B$2:$B$96,MATCH(B3203,'Unemployment Rates'!$A$2:$A$96,0))</f>
        <v>3.7999999999999999E-2</v>
      </c>
    </row>
    <row r="3204" spans="1:4" x14ac:dyDescent="0.3">
      <c r="A3204" t="s">
        <v>4114</v>
      </c>
      <c r="B3204" t="s">
        <v>72</v>
      </c>
      <c r="D3204" s="77">
        <f>INDEX('Unemployment Rates'!$B$2:$B$96,MATCH(B3204,'Unemployment Rates'!$A$2:$A$96,0))</f>
        <v>3.7999999999999999E-2</v>
      </c>
    </row>
    <row r="3205" spans="1:4" x14ac:dyDescent="0.3">
      <c r="A3205" t="s">
        <v>4115</v>
      </c>
      <c r="B3205" t="s">
        <v>72</v>
      </c>
      <c r="D3205" s="77">
        <f>INDEX('Unemployment Rates'!$B$2:$B$96,MATCH(B3205,'Unemployment Rates'!$A$2:$A$96,0))</f>
        <v>3.7999999999999999E-2</v>
      </c>
    </row>
    <row r="3206" spans="1:4" x14ac:dyDescent="0.3">
      <c r="A3206" t="s">
        <v>4116</v>
      </c>
      <c r="B3206" t="s">
        <v>72</v>
      </c>
      <c r="D3206" s="77">
        <f>INDEX('Unemployment Rates'!$B$2:$B$96,MATCH(B3206,'Unemployment Rates'!$A$2:$A$96,0))</f>
        <v>3.7999999999999999E-2</v>
      </c>
    </row>
    <row r="3207" spans="1:4" x14ac:dyDescent="0.3">
      <c r="A3207" t="s">
        <v>4117</v>
      </c>
      <c r="B3207" t="s">
        <v>72</v>
      </c>
      <c r="D3207" s="77">
        <f>INDEX('Unemployment Rates'!$B$2:$B$96,MATCH(B3207,'Unemployment Rates'!$A$2:$A$96,0))</f>
        <v>3.7999999999999999E-2</v>
      </c>
    </row>
    <row r="3208" spans="1:4" x14ac:dyDescent="0.3">
      <c r="A3208" t="s">
        <v>4118</v>
      </c>
      <c r="B3208" t="s">
        <v>73</v>
      </c>
      <c r="D3208" s="77">
        <f>INDEX('Unemployment Rates'!$B$2:$B$96,MATCH(B3208,'Unemployment Rates'!$A$2:$A$96,0))</f>
        <v>3.5000000000000003E-2</v>
      </c>
    </row>
    <row r="3209" spans="1:4" x14ac:dyDescent="0.3">
      <c r="A3209" t="s">
        <v>4119</v>
      </c>
      <c r="B3209" t="s">
        <v>73</v>
      </c>
      <c r="D3209" s="77">
        <f>INDEX('Unemployment Rates'!$B$2:$B$96,MATCH(B3209,'Unemployment Rates'!$A$2:$A$96,0))</f>
        <v>3.5000000000000003E-2</v>
      </c>
    </row>
    <row r="3210" spans="1:4" x14ac:dyDescent="0.3">
      <c r="A3210" t="s">
        <v>4120</v>
      </c>
      <c r="B3210" t="s">
        <v>73</v>
      </c>
      <c r="D3210" s="77">
        <f>INDEX('Unemployment Rates'!$B$2:$B$96,MATCH(B3210,'Unemployment Rates'!$A$2:$A$96,0))</f>
        <v>3.5000000000000003E-2</v>
      </c>
    </row>
    <row r="3211" spans="1:4" x14ac:dyDescent="0.3">
      <c r="A3211" t="s">
        <v>4121</v>
      </c>
      <c r="B3211" t="s">
        <v>73</v>
      </c>
      <c r="D3211" s="77">
        <f>INDEX('Unemployment Rates'!$B$2:$B$96,MATCH(B3211,'Unemployment Rates'!$A$2:$A$96,0))</f>
        <v>3.5000000000000003E-2</v>
      </c>
    </row>
    <row r="3212" spans="1:4" x14ac:dyDescent="0.3">
      <c r="A3212" t="s">
        <v>4122</v>
      </c>
      <c r="B3212" t="s">
        <v>73</v>
      </c>
      <c r="D3212" s="77">
        <f>INDEX('Unemployment Rates'!$B$2:$B$96,MATCH(B3212,'Unemployment Rates'!$A$2:$A$96,0))</f>
        <v>3.5000000000000003E-2</v>
      </c>
    </row>
    <row r="3213" spans="1:4" x14ac:dyDescent="0.3">
      <c r="A3213" t="s">
        <v>4123</v>
      </c>
      <c r="B3213" t="s">
        <v>73</v>
      </c>
      <c r="D3213" s="77">
        <f>INDEX('Unemployment Rates'!$B$2:$B$96,MATCH(B3213,'Unemployment Rates'!$A$2:$A$96,0))</f>
        <v>3.5000000000000003E-2</v>
      </c>
    </row>
    <row r="3214" spans="1:4" x14ac:dyDescent="0.3">
      <c r="A3214" t="s">
        <v>4124</v>
      </c>
      <c r="B3214" t="s">
        <v>73</v>
      </c>
      <c r="D3214" s="77">
        <f>INDEX('Unemployment Rates'!$B$2:$B$96,MATCH(B3214,'Unemployment Rates'!$A$2:$A$96,0))</f>
        <v>3.5000000000000003E-2</v>
      </c>
    </row>
    <row r="3215" spans="1:4" x14ac:dyDescent="0.3">
      <c r="A3215" t="s">
        <v>4125</v>
      </c>
      <c r="B3215" t="s">
        <v>73</v>
      </c>
      <c r="D3215" s="77">
        <f>INDEX('Unemployment Rates'!$B$2:$B$96,MATCH(B3215,'Unemployment Rates'!$A$2:$A$96,0))</f>
        <v>3.5000000000000003E-2</v>
      </c>
    </row>
    <row r="3216" spans="1:4" x14ac:dyDescent="0.3">
      <c r="A3216" t="s">
        <v>4126</v>
      </c>
      <c r="B3216" t="s">
        <v>73</v>
      </c>
      <c r="D3216" s="77">
        <f>INDEX('Unemployment Rates'!$B$2:$B$96,MATCH(B3216,'Unemployment Rates'!$A$2:$A$96,0))</f>
        <v>3.5000000000000003E-2</v>
      </c>
    </row>
    <row r="3217" spans="1:4" x14ac:dyDescent="0.3">
      <c r="A3217" t="s">
        <v>4127</v>
      </c>
      <c r="B3217" t="s">
        <v>73</v>
      </c>
      <c r="D3217" s="77">
        <f>INDEX('Unemployment Rates'!$B$2:$B$96,MATCH(B3217,'Unemployment Rates'!$A$2:$A$96,0))</f>
        <v>3.5000000000000003E-2</v>
      </c>
    </row>
    <row r="3218" spans="1:4" x14ac:dyDescent="0.3">
      <c r="A3218" t="s">
        <v>4128</v>
      </c>
      <c r="B3218" t="s">
        <v>73</v>
      </c>
      <c r="D3218" s="77">
        <f>INDEX('Unemployment Rates'!$B$2:$B$96,MATCH(B3218,'Unemployment Rates'!$A$2:$A$96,0))</f>
        <v>3.5000000000000003E-2</v>
      </c>
    </row>
    <row r="3219" spans="1:4" x14ac:dyDescent="0.3">
      <c r="A3219" t="s">
        <v>4129</v>
      </c>
      <c r="B3219" t="s">
        <v>73</v>
      </c>
      <c r="D3219" s="77">
        <f>INDEX('Unemployment Rates'!$B$2:$B$96,MATCH(B3219,'Unemployment Rates'!$A$2:$A$96,0))</f>
        <v>3.5000000000000003E-2</v>
      </c>
    </row>
    <row r="3220" spans="1:4" x14ac:dyDescent="0.3">
      <c r="A3220" t="s">
        <v>4130</v>
      </c>
      <c r="B3220" t="s">
        <v>73</v>
      </c>
      <c r="D3220" s="77">
        <f>INDEX('Unemployment Rates'!$B$2:$B$96,MATCH(B3220,'Unemployment Rates'!$A$2:$A$96,0))</f>
        <v>3.5000000000000003E-2</v>
      </c>
    </row>
    <row r="3221" spans="1:4" x14ac:dyDescent="0.3">
      <c r="A3221" t="s">
        <v>4131</v>
      </c>
      <c r="B3221" t="s">
        <v>73</v>
      </c>
      <c r="D3221" s="77">
        <f>INDEX('Unemployment Rates'!$B$2:$B$96,MATCH(B3221,'Unemployment Rates'!$A$2:$A$96,0))</f>
        <v>3.5000000000000003E-2</v>
      </c>
    </row>
    <row r="3222" spans="1:4" x14ac:dyDescent="0.3">
      <c r="A3222" t="s">
        <v>4132</v>
      </c>
      <c r="B3222" t="s">
        <v>73</v>
      </c>
      <c r="D3222" s="77">
        <f>INDEX('Unemployment Rates'!$B$2:$B$96,MATCH(B3222,'Unemployment Rates'!$A$2:$A$96,0))</f>
        <v>3.5000000000000003E-2</v>
      </c>
    </row>
    <row r="3223" spans="1:4" x14ac:dyDescent="0.3">
      <c r="A3223" t="s">
        <v>4133</v>
      </c>
      <c r="B3223" t="s">
        <v>73</v>
      </c>
      <c r="D3223" s="77">
        <f>INDEX('Unemployment Rates'!$B$2:$B$96,MATCH(B3223,'Unemployment Rates'!$A$2:$A$96,0))</f>
        <v>3.5000000000000003E-2</v>
      </c>
    </row>
    <row r="3224" spans="1:4" x14ac:dyDescent="0.3">
      <c r="A3224" t="s">
        <v>4134</v>
      </c>
      <c r="B3224" t="s">
        <v>74</v>
      </c>
      <c r="D3224" s="77">
        <f>INDEX('Unemployment Rates'!$B$2:$B$96,MATCH(B3224,'Unemployment Rates'!$A$2:$A$96,0))</f>
        <v>5.2999999999999999E-2</v>
      </c>
    </row>
    <row r="3225" spans="1:4" x14ac:dyDescent="0.3">
      <c r="A3225" t="s">
        <v>4135</v>
      </c>
      <c r="B3225" t="s">
        <v>74</v>
      </c>
      <c r="D3225" s="77">
        <f>INDEX('Unemployment Rates'!$B$2:$B$96,MATCH(B3225,'Unemployment Rates'!$A$2:$A$96,0))</f>
        <v>5.2999999999999999E-2</v>
      </c>
    </row>
    <row r="3226" spans="1:4" x14ac:dyDescent="0.3">
      <c r="A3226" t="s">
        <v>4136</v>
      </c>
      <c r="B3226" t="s">
        <v>74</v>
      </c>
      <c r="D3226" s="77">
        <f>INDEX('Unemployment Rates'!$B$2:$B$96,MATCH(B3226,'Unemployment Rates'!$A$2:$A$96,0))</f>
        <v>5.2999999999999999E-2</v>
      </c>
    </row>
    <row r="3227" spans="1:4" x14ac:dyDescent="0.3">
      <c r="A3227" t="s">
        <v>4137</v>
      </c>
      <c r="B3227" t="s">
        <v>74</v>
      </c>
      <c r="D3227" s="77">
        <f>INDEX('Unemployment Rates'!$B$2:$B$96,MATCH(B3227,'Unemployment Rates'!$A$2:$A$96,0))</f>
        <v>5.2999999999999999E-2</v>
      </c>
    </row>
    <row r="3228" spans="1:4" x14ac:dyDescent="0.3">
      <c r="A3228" t="s">
        <v>4138</v>
      </c>
      <c r="B3228" t="s">
        <v>74</v>
      </c>
      <c r="D3228" s="77">
        <f>INDEX('Unemployment Rates'!$B$2:$B$96,MATCH(B3228,'Unemployment Rates'!$A$2:$A$96,0))</f>
        <v>5.2999999999999999E-2</v>
      </c>
    </row>
    <row r="3229" spans="1:4" x14ac:dyDescent="0.3">
      <c r="A3229" t="s">
        <v>4139</v>
      </c>
      <c r="B3229" t="s">
        <v>74</v>
      </c>
      <c r="D3229" s="77">
        <f>INDEX('Unemployment Rates'!$B$2:$B$96,MATCH(B3229,'Unemployment Rates'!$A$2:$A$96,0))</f>
        <v>5.2999999999999999E-2</v>
      </c>
    </row>
    <row r="3230" spans="1:4" x14ac:dyDescent="0.3">
      <c r="A3230" t="s">
        <v>4140</v>
      </c>
      <c r="B3230" t="s">
        <v>74</v>
      </c>
      <c r="D3230" s="77">
        <f>INDEX('Unemployment Rates'!$B$2:$B$96,MATCH(B3230,'Unemployment Rates'!$A$2:$A$96,0))</f>
        <v>5.2999999999999999E-2</v>
      </c>
    </row>
    <row r="3231" spans="1:4" x14ac:dyDescent="0.3">
      <c r="A3231" t="s">
        <v>4141</v>
      </c>
      <c r="B3231" t="s">
        <v>74</v>
      </c>
      <c r="D3231" s="77">
        <f>INDEX('Unemployment Rates'!$B$2:$B$96,MATCH(B3231,'Unemployment Rates'!$A$2:$A$96,0))</f>
        <v>5.2999999999999999E-2</v>
      </c>
    </row>
    <row r="3232" spans="1:4" x14ac:dyDescent="0.3">
      <c r="A3232" t="s">
        <v>4142</v>
      </c>
      <c r="B3232" t="s">
        <v>75</v>
      </c>
      <c r="D3232" s="77">
        <f>INDEX('Unemployment Rates'!$B$2:$B$96,MATCH(B3232,'Unemployment Rates'!$A$2:$A$96,0))</f>
        <v>4.2000000000000003E-2</v>
      </c>
    </row>
    <row r="3233" spans="1:4" x14ac:dyDescent="0.3">
      <c r="A3233" t="s">
        <v>4143</v>
      </c>
      <c r="B3233" t="s">
        <v>75</v>
      </c>
      <c r="D3233" s="77">
        <f>INDEX('Unemployment Rates'!$B$2:$B$96,MATCH(B3233,'Unemployment Rates'!$A$2:$A$96,0))</f>
        <v>4.2000000000000003E-2</v>
      </c>
    </row>
    <row r="3234" spans="1:4" x14ac:dyDescent="0.3">
      <c r="A3234" t="s">
        <v>4144</v>
      </c>
      <c r="B3234" t="s">
        <v>75</v>
      </c>
      <c r="D3234" s="77">
        <f>INDEX('Unemployment Rates'!$B$2:$B$96,MATCH(B3234,'Unemployment Rates'!$A$2:$A$96,0))</f>
        <v>4.2000000000000003E-2</v>
      </c>
    </row>
    <row r="3235" spans="1:4" x14ac:dyDescent="0.3">
      <c r="A3235" t="s">
        <v>4145</v>
      </c>
      <c r="B3235" t="s">
        <v>75</v>
      </c>
      <c r="D3235" s="77">
        <f>INDEX('Unemployment Rates'!$B$2:$B$96,MATCH(B3235,'Unemployment Rates'!$A$2:$A$96,0))</f>
        <v>4.2000000000000003E-2</v>
      </c>
    </row>
    <row r="3236" spans="1:4" x14ac:dyDescent="0.3">
      <c r="A3236" t="s">
        <v>4146</v>
      </c>
      <c r="B3236" t="s">
        <v>75</v>
      </c>
      <c r="D3236" s="77">
        <f>INDEX('Unemployment Rates'!$B$2:$B$96,MATCH(B3236,'Unemployment Rates'!$A$2:$A$96,0))</f>
        <v>4.2000000000000003E-2</v>
      </c>
    </row>
    <row r="3237" spans="1:4" x14ac:dyDescent="0.3">
      <c r="A3237" t="s">
        <v>4147</v>
      </c>
      <c r="B3237" t="s">
        <v>75</v>
      </c>
      <c r="D3237" s="77">
        <f>INDEX('Unemployment Rates'!$B$2:$B$96,MATCH(B3237,'Unemployment Rates'!$A$2:$A$96,0))</f>
        <v>4.2000000000000003E-2</v>
      </c>
    </row>
    <row r="3238" spans="1:4" x14ac:dyDescent="0.3">
      <c r="A3238" t="s">
        <v>4148</v>
      </c>
      <c r="B3238" t="s">
        <v>76</v>
      </c>
      <c r="D3238" s="77">
        <f>INDEX('Unemployment Rates'!$B$2:$B$96,MATCH(B3238,'Unemployment Rates'!$A$2:$A$96,0))</f>
        <v>3.7999999999999999E-2</v>
      </c>
    </row>
    <row r="3239" spans="1:4" x14ac:dyDescent="0.3">
      <c r="A3239" t="s">
        <v>4149</v>
      </c>
      <c r="B3239" t="s">
        <v>76</v>
      </c>
      <c r="D3239" s="77">
        <f>INDEX('Unemployment Rates'!$B$2:$B$96,MATCH(B3239,'Unemployment Rates'!$A$2:$A$96,0))</f>
        <v>3.7999999999999999E-2</v>
      </c>
    </row>
    <row r="3240" spans="1:4" x14ac:dyDescent="0.3">
      <c r="A3240" t="s">
        <v>4150</v>
      </c>
      <c r="B3240" t="s">
        <v>76</v>
      </c>
      <c r="D3240" s="77">
        <f>INDEX('Unemployment Rates'!$B$2:$B$96,MATCH(B3240,'Unemployment Rates'!$A$2:$A$96,0))</f>
        <v>3.7999999999999999E-2</v>
      </c>
    </row>
    <row r="3241" spans="1:4" x14ac:dyDescent="0.3">
      <c r="A3241" t="s">
        <v>4151</v>
      </c>
      <c r="B3241" t="s">
        <v>76</v>
      </c>
      <c r="D3241" s="77">
        <f>INDEX('Unemployment Rates'!$B$2:$B$96,MATCH(B3241,'Unemployment Rates'!$A$2:$A$96,0))</f>
        <v>3.7999999999999999E-2</v>
      </c>
    </row>
    <row r="3242" spans="1:4" x14ac:dyDescent="0.3">
      <c r="A3242" t="s">
        <v>4152</v>
      </c>
      <c r="B3242" t="s">
        <v>76</v>
      </c>
      <c r="D3242" s="77">
        <f>INDEX('Unemployment Rates'!$B$2:$B$96,MATCH(B3242,'Unemployment Rates'!$A$2:$A$96,0))</f>
        <v>3.7999999999999999E-2</v>
      </c>
    </row>
    <row r="3243" spans="1:4" x14ac:dyDescent="0.3">
      <c r="A3243" t="s">
        <v>4153</v>
      </c>
      <c r="B3243" t="s">
        <v>76</v>
      </c>
      <c r="D3243" s="77">
        <f>INDEX('Unemployment Rates'!$B$2:$B$96,MATCH(B3243,'Unemployment Rates'!$A$2:$A$96,0))</f>
        <v>3.7999999999999999E-2</v>
      </c>
    </row>
    <row r="3244" spans="1:4" x14ac:dyDescent="0.3">
      <c r="A3244" t="s">
        <v>4154</v>
      </c>
      <c r="B3244" t="s">
        <v>76</v>
      </c>
      <c r="D3244" s="77">
        <f>INDEX('Unemployment Rates'!$B$2:$B$96,MATCH(B3244,'Unemployment Rates'!$A$2:$A$96,0))</f>
        <v>3.7999999999999999E-2</v>
      </c>
    </row>
    <row r="3245" spans="1:4" x14ac:dyDescent="0.3">
      <c r="A3245" t="s">
        <v>4155</v>
      </c>
      <c r="B3245" t="s">
        <v>76</v>
      </c>
      <c r="D3245" s="77">
        <f>INDEX('Unemployment Rates'!$B$2:$B$96,MATCH(B3245,'Unemployment Rates'!$A$2:$A$96,0))</f>
        <v>3.7999999999999999E-2</v>
      </c>
    </row>
    <row r="3246" spans="1:4" x14ac:dyDescent="0.3">
      <c r="A3246" t="s">
        <v>4156</v>
      </c>
      <c r="B3246" t="s">
        <v>76</v>
      </c>
      <c r="D3246" s="77">
        <f>INDEX('Unemployment Rates'!$B$2:$B$96,MATCH(B3246,'Unemployment Rates'!$A$2:$A$96,0))</f>
        <v>3.7999999999999999E-2</v>
      </c>
    </row>
    <row r="3247" spans="1:4" x14ac:dyDescent="0.3">
      <c r="A3247" t="s">
        <v>4157</v>
      </c>
      <c r="B3247" t="s">
        <v>76</v>
      </c>
      <c r="D3247" s="77">
        <f>INDEX('Unemployment Rates'!$B$2:$B$96,MATCH(B3247,'Unemployment Rates'!$A$2:$A$96,0))</f>
        <v>3.7999999999999999E-2</v>
      </c>
    </row>
    <row r="3248" spans="1:4" x14ac:dyDescent="0.3">
      <c r="A3248" t="s">
        <v>4158</v>
      </c>
      <c r="B3248" t="s">
        <v>76</v>
      </c>
      <c r="D3248" s="77">
        <f>INDEX('Unemployment Rates'!$B$2:$B$96,MATCH(B3248,'Unemployment Rates'!$A$2:$A$96,0))</f>
        <v>3.7999999999999999E-2</v>
      </c>
    </row>
    <row r="3249" spans="1:4" x14ac:dyDescent="0.3">
      <c r="A3249" t="s">
        <v>4159</v>
      </c>
      <c r="B3249" t="s">
        <v>76</v>
      </c>
      <c r="D3249" s="77">
        <f>INDEX('Unemployment Rates'!$B$2:$B$96,MATCH(B3249,'Unemployment Rates'!$A$2:$A$96,0))</f>
        <v>3.7999999999999999E-2</v>
      </c>
    </row>
    <row r="3250" spans="1:4" x14ac:dyDescent="0.3">
      <c r="A3250" t="s">
        <v>4160</v>
      </c>
      <c r="B3250" t="s">
        <v>76</v>
      </c>
      <c r="D3250" s="77">
        <f>INDEX('Unemployment Rates'!$B$2:$B$96,MATCH(B3250,'Unemployment Rates'!$A$2:$A$96,0))</f>
        <v>3.7999999999999999E-2</v>
      </c>
    </row>
    <row r="3251" spans="1:4" x14ac:dyDescent="0.3">
      <c r="A3251" t="s">
        <v>4161</v>
      </c>
      <c r="B3251" t="s">
        <v>77</v>
      </c>
      <c r="D3251" s="77">
        <f>INDEX('Unemployment Rates'!$B$2:$B$96,MATCH(B3251,'Unemployment Rates'!$A$2:$A$96,0))</f>
        <v>3.4000000000000002E-2</v>
      </c>
    </row>
    <row r="3252" spans="1:4" x14ac:dyDescent="0.3">
      <c r="A3252" t="s">
        <v>4162</v>
      </c>
      <c r="B3252" t="s">
        <v>77</v>
      </c>
      <c r="D3252" s="77">
        <f>INDEX('Unemployment Rates'!$B$2:$B$96,MATCH(B3252,'Unemployment Rates'!$A$2:$A$96,0))</f>
        <v>3.4000000000000002E-2</v>
      </c>
    </row>
    <row r="3253" spans="1:4" x14ac:dyDescent="0.3">
      <c r="A3253" t="s">
        <v>4163</v>
      </c>
      <c r="B3253" t="s">
        <v>77</v>
      </c>
      <c r="D3253" s="77">
        <f>INDEX('Unemployment Rates'!$B$2:$B$96,MATCH(B3253,'Unemployment Rates'!$A$2:$A$96,0))</f>
        <v>3.4000000000000002E-2</v>
      </c>
    </row>
    <row r="3254" spans="1:4" x14ac:dyDescent="0.3">
      <c r="A3254" t="s">
        <v>4164</v>
      </c>
      <c r="B3254" t="s">
        <v>77</v>
      </c>
      <c r="D3254" s="77">
        <f>INDEX('Unemployment Rates'!$B$2:$B$96,MATCH(B3254,'Unemployment Rates'!$A$2:$A$96,0))</f>
        <v>3.4000000000000002E-2</v>
      </c>
    </row>
    <row r="3255" spans="1:4" x14ac:dyDescent="0.3">
      <c r="A3255" t="s">
        <v>4165</v>
      </c>
      <c r="B3255" t="s">
        <v>77</v>
      </c>
      <c r="D3255" s="77">
        <f>INDEX('Unemployment Rates'!$B$2:$B$96,MATCH(B3255,'Unemployment Rates'!$A$2:$A$96,0))</f>
        <v>3.4000000000000002E-2</v>
      </c>
    </row>
    <row r="3256" spans="1:4" x14ac:dyDescent="0.3">
      <c r="A3256" t="s">
        <v>4166</v>
      </c>
      <c r="B3256" t="s">
        <v>77</v>
      </c>
      <c r="D3256" s="77">
        <f>INDEX('Unemployment Rates'!$B$2:$B$96,MATCH(B3256,'Unemployment Rates'!$A$2:$A$96,0))</f>
        <v>3.4000000000000002E-2</v>
      </c>
    </row>
    <row r="3257" spans="1:4" x14ac:dyDescent="0.3">
      <c r="A3257" t="s">
        <v>4167</v>
      </c>
      <c r="B3257" t="s">
        <v>77</v>
      </c>
      <c r="D3257" s="77">
        <f>INDEX('Unemployment Rates'!$B$2:$B$96,MATCH(B3257,'Unemployment Rates'!$A$2:$A$96,0))</f>
        <v>3.4000000000000002E-2</v>
      </c>
    </row>
    <row r="3258" spans="1:4" x14ac:dyDescent="0.3">
      <c r="A3258" t="s">
        <v>4168</v>
      </c>
      <c r="B3258" t="s">
        <v>77</v>
      </c>
      <c r="D3258" s="77">
        <f>INDEX('Unemployment Rates'!$B$2:$B$96,MATCH(B3258,'Unemployment Rates'!$A$2:$A$96,0))</f>
        <v>3.4000000000000002E-2</v>
      </c>
    </row>
    <row r="3259" spans="1:4" x14ac:dyDescent="0.3">
      <c r="A3259" t="s">
        <v>4169</v>
      </c>
      <c r="B3259" t="s">
        <v>77</v>
      </c>
      <c r="D3259" s="77">
        <f>INDEX('Unemployment Rates'!$B$2:$B$96,MATCH(B3259,'Unemployment Rates'!$A$2:$A$96,0))</f>
        <v>3.4000000000000002E-2</v>
      </c>
    </row>
    <row r="3260" spans="1:4" x14ac:dyDescent="0.3">
      <c r="A3260" t="s">
        <v>4170</v>
      </c>
      <c r="B3260" t="s">
        <v>77</v>
      </c>
      <c r="D3260" s="77">
        <f>INDEX('Unemployment Rates'!$B$2:$B$96,MATCH(B3260,'Unemployment Rates'!$A$2:$A$96,0))</f>
        <v>3.4000000000000002E-2</v>
      </c>
    </row>
    <row r="3261" spans="1:4" x14ac:dyDescent="0.3">
      <c r="A3261" t="s">
        <v>4171</v>
      </c>
      <c r="B3261" t="s">
        <v>77</v>
      </c>
      <c r="D3261" s="77">
        <f>INDEX('Unemployment Rates'!$B$2:$B$96,MATCH(B3261,'Unemployment Rates'!$A$2:$A$96,0))</f>
        <v>3.4000000000000002E-2</v>
      </c>
    </row>
    <row r="3262" spans="1:4" x14ac:dyDescent="0.3">
      <c r="A3262" t="s">
        <v>4172</v>
      </c>
      <c r="B3262" t="s">
        <v>77</v>
      </c>
      <c r="D3262" s="77">
        <f>INDEX('Unemployment Rates'!$B$2:$B$96,MATCH(B3262,'Unemployment Rates'!$A$2:$A$96,0))</f>
        <v>3.4000000000000002E-2</v>
      </c>
    </row>
    <row r="3263" spans="1:4" x14ac:dyDescent="0.3">
      <c r="A3263" t="s">
        <v>4173</v>
      </c>
      <c r="B3263" t="s">
        <v>77</v>
      </c>
      <c r="D3263" s="77">
        <f>INDEX('Unemployment Rates'!$B$2:$B$96,MATCH(B3263,'Unemployment Rates'!$A$2:$A$96,0))</f>
        <v>3.4000000000000002E-2</v>
      </c>
    </row>
    <row r="3264" spans="1:4" x14ac:dyDescent="0.3">
      <c r="A3264" t="s">
        <v>4174</v>
      </c>
      <c r="B3264" t="s">
        <v>77</v>
      </c>
      <c r="D3264" s="77">
        <f>INDEX('Unemployment Rates'!$B$2:$B$96,MATCH(B3264,'Unemployment Rates'!$A$2:$A$96,0))</f>
        <v>3.4000000000000002E-2</v>
      </c>
    </row>
    <row r="3265" spans="1:4" x14ac:dyDescent="0.3">
      <c r="A3265" t="s">
        <v>4175</v>
      </c>
      <c r="B3265" t="s">
        <v>77</v>
      </c>
      <c r="D3265" s="77">
        <f>INDEX('Unemployment Rates'!$B$2:$B$96,MATCH(B3265,'Unemployment Rates'!$A$2:$A$96,0))</f>
        <v>3.4000000000000002E-2</v>
      </c>
    </row>
    <row r="3266" spans="1:4" x14ac:dyDescent="0.3">
      <c r="A3266" t="s">
        <v>4176</v>
      </c>
      <c r="B3266" t="s">
        <v>77</v>
      </c>
      <c r="D3266" s="77">
        <f>INDEX('Unemployment Rates'!$B$2:$B$96,MATCH(B3266,'Unemployment Rates'!$A$2:$A$96,0))</f>
        <v>3.4000000000000002E-2</v>
      </c>
    </row>
    <row r="3267" spans="1:4" x14ac:dyDescent="0.3">
      <c r="A3267" t="s">
        <v>4177</v>
      </c>
      <c r="B3267" t="s">
        <v>77</v>
      </c>
      <c r="D3267" s="77">
        <f>INDEX('Unemployment Rates'!$B$2:$B$96,MATCH(B3267,'Unemployment Rates'!$A$2:$A$96,0))</f>
        <v>3.4000000000000002E-2</v>
      </c>
    </row>
    <row r="3268" spans="1:4" x14ac:dyDescent="0.3">
      <c r="A3268" t="s">
        <v>4178</v>
      </c>
      <c r="B3268" t="s">
        <v>77</v>
      </c>
      <c r="D3268" s="77">
        <f>INDEX('Unemployment Rates'!$B$2:$B$96,MATCH(B3268,'Unemployment Rates'!$A$2:$A$96,0))</f>
        <v>3.4000000000000002E-2</v>
      </c>
    </row>
    <row r="3269" spans="1:4" x14ac:dyDescent="0.3">
      <c r="A3269" t="s">
        <v>4179</v>
      </c>
      <c r="B3269" t="s">
        <v>77</v>
      </c>
      <c r="D3269" s="77">
        <f>INDEX('Unemployment Rates'!$B$2:$B$96,MATCH(B3269,'Unemployment Rates'!$A$2:$A$96,0))</f>
        <v>3.4000000000000002E-2</v>
      </c>
    </row>
    <row r="3270" spans="1:4" x14ac:dyDescent="0.3">
      <c r="A3270" t="s">
        <v>4180</v>
      </c>
      <c r="B3270" t="s">
        <v>77</v>
      </c>
      <c r="D3270" s="77">
        <f>INDEX('Unemployment Rates'!$B$2:$B$96,MATCH(B3270,'Unemployment Rates'!$A$2:$A$96,0))</f>
        <v>3.4000000000000002E-2</v>
      </c>
    </row>
    <row r="3271" spans="1:4" x14ac:dyDescent="0.3">
      <c r="A3271" t="s">
        <v>4181</v>
      </c>
      <c r="B3271" t="s">
        <v>77</v>
      </c>
      <c r="D3271" s="77">
        <f>INDEX('Unemployment Rates'!$B$2:$B$96,MATCH(B3271,'Unemployment Rates'!$A$2:$A$96,0))</f>
        <v>3.4000000000000002E-2</v>
      </c>
    </row>
    <row r="3272" spans="1:4" x14ac:dyDescent="0.3">
      <c r="A3272" t="s">
        <v>4182</v>
      </c>
      <c r="B3272" t="s">
        <v>77</v>
      </c>
      <c r="D3272" s="77">
        <f>INDEX('Unemployment Rates'!$B$2:$B$96,MATCH(B3272,'Unemployment Rates'!$A$2:$A$96,0))</f>
        <v>3.4000000000000002E-2</v>
      </c>
    </row>
    <row r="3273" spans="1:4" x14ac:dyDescent="0.3">
      <c r="A3273" t="s">
        <v>4183</v>
      </c>
      <c r="B3273" t="s">
        <v>77</v>
      </c>
      <c r="D3273" s="77">
        <f>INDEX('Unemployment Rates'!$B$2:$B$96,MATCH(B3273,'Unemployment Rates'!$A$2:$A$96,0))</f>
        <v>3.4000000000000002E-2</v>
      </c>
    </row>
    <row r="3274" spans="1:4" x14ac:dyDescent="0.3">
      <c r="A3274" t="s">
        <v>4184</v>
      </c>
      <c r="B3274" t="s">
        <v>77</v>
      </c>
      <c r="D3274" s="77">
        <f>INDEX('Unemployment Rates'!$B$2:$B$96,MATCH(B3274,'Unemployment Rates'!$A$2:$A$96,0))</f>
        <v>3.4000000000000002E-2</v>
      </c>
    </row>
    <row r="3275" spans="1:4" x14ac:dyDescent="0.3">
      <c r="A3275" t="s">
        <v>4185</v>
      </c>
      <c r="B3275" t="s">
        <v>77</v>
      </c>
      <c r="D3275" s="77">
        <f>INDEX('Unemployment Rates'!$B$2:$B$96,MATCH(B3275,'Unemployment Rates'!$A$2:$A$96,0))</f>
        <v>3.4000000000000002E-2</v>
      </c>
    </row>
    <row r="3276" spans="1:4" x14ac:dyDescent="0.3">
      <c r="A3276" t="s">
        <v>4186</v>
      </c>
      <c r="B3276" t="s">
        <v>77</v>
      </c>
      <c r="D3276" s="77">
        <f>INDEX('Unemployment Rates'!$B$2:$B$96,MATCH(B3276,'Unemployment Rates'!$A$2:$A$96,0))</f>
        <v>3.4000000000000002E-2</v>
      </c>
    </row>
    <row r="3277" spans="1:4" x14ac:dyDescent="0.3">
      <c r="A3277" t="s">
        <v>4187</v>
      </c>
      <c r="B3277" t="s">
        <v>77</v>
      </c>
      <c r="D3277" s="77">
        <f>INDEX('Unemployment Rates'!$B$2:$B$96,MATCH(B3277,'Unemployment Rates'!$A$2:$A$96,0))</f>
        <v>3.4000000000000002E-2</v>
      </c>
    </row>
    <row r="3278" spans="1:4" x14ac:dyDescent="0.3">
      <c r="A3278" t="s">
        <v>4188</v>
      </c>
      <c r="B3278" t="s">
        <v>77</v>
      </c>
      <c r="D3278" s="77">
        <f>INDEX('Unemployment Rates'!$B$2:$B$96,MATCH(B3278,'Unemployment Rates'!$A$2:$A$96,0))</f>
        <v>3.4000000000000002E-2</v>
      </c>
    </row>
    <row r="3279" spans="1:4" x14ac:dyDescent="0.3">
      <c r="A3279" t="s">
        <v>4189</v>
      </c>
      <c r="B3279" t="s">
        <v>77</v>
      </c>
      <c r="D3279" s="77">
        <f>INDEX('Unemployment Rates'!$B$2:$B$96,MATCH(B3279,'Unemployment Rates'!$A$2:$A$96,0))</f>
        <v>3.4000000000000002E-2</v>
      </c>
    </row>
    <row r="3280" spans="1:4" x14ac:dyDescent="0.3">
      <c r="A3280" t="s">
        <v>4190</v>
      </c>
      <c r="B3280" t="s">
        <v>77</v>
      </c>
      <c r="D3280" s="77">
        <f>INDEX('Unemployment Rates'!$B$2:$B$96,MATCH(B3280,'Unemployment Rates'!$A$2:$A$96,0))</f>
        <v>3.4000000000000002E-2</v>
      </c>
    </row>
    <row r="3281" spans="1:4" x14ac:dyDescent="0.3">
      <c r="A3281" t="s">
        <v>4191</v>
      </c>
      <c r="B3281" t="s">
        <v>77</v>
      </c>
      <c r="D3281" s="77">
        <f>INDEX('Unemployment Rates'!$B$2:$B$96,MATCH(B3281,'Unemployment Rates'!$A$2:$A$96,0))</f>
        <v>3.4000000000000002E-2</v>
      </c>
    </row>
    <row r="3282" spans="1:4" x14ac:dyDescent="0.3">
      <c r="A3282" t="s">
        <v>4192</v>
      </c>
      <c r="B3282" t="s">
        <v>77</v>
      </c>
      <c r="D3282" s="77">
        <f>INDEX('Unemployment Rates'!$B$2:$B$96,MATCH(B3282,'Unemployment Rates'!$A$2:$A$96,0))</f>
        <v>3.4000000000000002E-2</v>
      </c>
    </row>
    <row r="3283" spans="1:4" x14ac:dyDescent="0.3">
      <c r="A3283" t="s">
        <v>4193</v>
      </c>
      <c r="B3283" t="s">
        <v>77</v>
      </c>
      <c r="D3283" s="77">
        <f>INDEX('Unemployment Rates'!$B$2:$B$96,MATCH(B3283,'Unemployment Rates'!$A$2:$A$96,0))</f>
        <v>3.4000000000000002E-2</v>
      </c>
    </row>
    <row r="3284" spans="1:4" x14ac:dyDescent="0.3">
      <c r="A3284" t="s">
        <v>4194</v>
      </c>
      <c r="B3284" t="s">
        <v>77</v>
      </c>
      <c r="D3284" s="77">
        <f>INDEX('Unemployment Rates'!$B$2:$B$96,MATCH(B3284,'Unemployment Rates'!$A$2:$A$96,0))</f>
        <v>3.4000000000000002E-2</v>
      </c>
    </row>
    <row r="3285" spans="1:4" x14ac:dyDescent="0.3">
      <c r="A3285" t="s">
        <v>4195</v>
      </c>
      <c r="B3285" t="s">
        <v>77</v>
      </c>
      <c r="D3285" s="77">
        <f>INDEX('Unemployment Rates'!$B$2:$B$96,MATCH(B3285,'Unemployment Rates'!$A$2:$A$96,0))</f>
        <v>3.4000000000000002E-2</v>
      </c>
    </row>
    <row r="3286" spans="1:4" x14ac:dyDescent="0.3">
      <c r="A3286" t="s">
        <v>4196</v>
      </c>
      <c r="B3286" t="s">
        <v>77</v>
      </c>
      <c r="D3286" s="77">
        <f>INDEX('Unemployment Rates'!$B$2:$B$96,MATCH(B3286,'Unemployment Rates'!$A$2:$A$96,0))</f>
        <v>3.4000000000000002E-2</v>
      </c>
    </row>
    <row r="3287" spans="1:4" x14ac:dyDescent="0.3">
      <c r="A3287" t="s">
        <v>4197</v>
      </c>
      <c r="B3287" t="s">
        <v>77</v>
      </c>
      <c r="D3287" s="77">
        <f>INDEX('Unemployment Rates'!$B$2:$B$96,MATCH(B3287,'Unemployment Rates'!$A$2:$A$96,0))</f>
        <v>3.4000000000000002E-2</v>
      </c>
    </row>
    <row r="3288" spans="1:4" x14ac:dyDescent="0.3">
      <c r="A3288" t="s">
        <v>4198</v>
      </c>
      <c r="B3288" t="s">
        <v>77</v>
      </c>
      <c r="D3288" s="77">
        <f>INDEX('Unemployment Rates'!$B$2:$B$96,MATCH(B3288,'Unemployment Rates'!$A$2:$A$96,0))</f>
        <v>3.4000000000000002E-2</v>
      </c>
    </row>
    <row r="3289" spans="1:4" x14ac:dyDescent="0.3">
      <c r="A3289" t="s">
        <v>4199</v>
      </c>
      <c r="B3289" t="s">
        <v>77</v>
      </c>
      <c r="D3289" s="77">
        <f>INDEX('Unemployment Rates'!$B$2:$B$96,MATCH(B3289,'Unemployment Rates'!$A$2:$A$96,0))</f>
        <v>3.4000000000000002E-2</v>
      </c>
    </row>
    <row r="3290" spans="1:4" x14ac:dyDescent="0.3">
      <c r="A3290" t="s">
        <v>4200</v>
      </c>
      <c r="B3290" t="s">
        <v>77</v>
      </c>
      <c r="D3290" s="77">
        <f>INDEX('Unemployment Rates'!$B$2:$B$96,MATCH(B3290,'Unemployment Rates'!$A$2:$A$96,0))</f>
        <v>3.4000000000000002E-2</v>
      </c>
    </row>
    <row r="3291" spans="1:4" x14ac:dyDescent="0.3">
      <c r="A3291" t="s">
        <v>4201</v>
      </c>
      <c r="B3291" t="s">
        <v>77</v>
      </c>
      <c r="D3291" s="77">
        <f>INDEX('Unemployment Rates'!$B$2:$B$96,MATCH(B3291,'Unemployment Rates'!$A$2:$A$96,0))</f>
        <v>3.4000000000000002E-2</v>
      </c>
    </row>
    <row r="3292" spans="1:4" x14ac:dyDescent="0.3">
      <c r="A3292" t="s">
        <v>4202</v>
      </c>
      <c r="B3292" t="s">
        <v>77</v>
      </c>
      <c r="D3292" s="77">
        <f>INDEX('Unemployment Rates'!$B$2:$B$96,MATCH(B3292,'Unemployment Rates'!$A$2:$A$96,0))</f>
        <v>3.4000000000000002E-2</v>
      </c>
    </row>
    <row r="3293" spans="1:4" x14ac:dyDescent="0.3">
      <c r="A3293" t="s">
        <v>4203</v>
      </c>
      <c r="B3293" t="s">
        <v>77</v>
      </c>
      <c r="D3293" s="77">
        <f>INDEX('Unemployment Rates'!$B$2:$B$96,MATCH(B3293,'Unemployment Rates'!$A$2:$A$96,0))</f>
        <v>3.4000000000000002E-2</v>
      </c>
    </row>
    <row r="3294" spans="1:4" x14ac:dyDescent="0.3">
      <c r="A3294" t="s">
        <v>4204</v>
      </c>
      <c r="B3294" t="s">
        <v>77</v>
      </c>
      <c r="D3294" s="77">
        <f>INDEX('Unemployment Rates'!$B$2:$B$96,MATCH(B3294,'Unemployment Rates'!$A$2:$A$96,0))</f>
        <v>3.4000000000000002E-2</v>
      </c>
    </row>
    <row r="3295" spans="1:4" x14ac:dyDescent="0.3">
      <c r="A3295" t="s">
        <v>4205</v>
      </c>
      <c r="B3295" t="s">
        <v>77</v>
      </c>
      <c r="D3295" s="77">
        <f>INDEX('Unemployment Rates'!$B$2:$B$96,MATCH(B3295,'Unemployment Rates'!$A$2:$A$96,0))</f>
        <v>3.4000000000000002E-2</v>
      </c>
    </row>
    <row r="3296" spans="1:4" x14ac:dyDescent="0.3">
      <c r="A3296" t="s">
        <v>4206</v>
      </c>
      <c r="B3296" t="s">
        <v>77</v>
      </c>
      <c r="D3296" s="77">
        <f>INDEX('Unemployment Rates'!$B$2:$B$96,MATCH(B3296,'Unemployment Rates'!$A$2:$A$96,0))</f>
        <v>3.4000000000000002E-2</v>
      </c>
    </row>
    <row r="3297" spans="1:4" x14ac:dyDescent="0.3">
      <c r="A3297" t="s">
        <v>4207</v>
      </c>
      <c r="B3297" t="s">
        <v>78</v>
      </c>
      <c r="D3297" s="77">
        <f>INDEX('Unemployment Rates'!$B$2:$B$96,MATCH(B3297,'Unemployment Rates'!$A$2:$A$96,0))</f>
        <v>4.2999999999999997E-2</v>
      </c>
    </row>
    <row r="3298" spans="1:4" x14ac:dyDescent="0.3">
      <c r="A3298" t="s">
        <v>4208</v>
      </c>
      <c r="B3298" t="s">
        <v>78</v>
      </c>
      <c r="D3298" s="77">
        <f>INDEX('Unemployment Rates'!$B$2:$B$96,MATCH(B3298,'Unemployment Rates'!$A$2:$A$96,0))</f>
        <v>4.2999999999999997E-2</v>
      </c>
    </row>
    <row r="3299" spans="1:4" x14ac:dyDescent="0.3">
      <c r="A3299" t="s">
        <v>4209</v>
      </c>
      <c r="B3299" t="s">
        <v>78</v>
      </c>
      <c r="D3299" s="77">
        <f>INDEX('Unemployment Rates'!$B$2:$B$96,MATCH(B3299,'Unemployment Rates'!$A$2:$A$96,0))</f>
        <v>4.2999999999999997E-2</v>
      </c>
    </row>
    <row r="3300" spans="1:4" x14ac:dyDescent="0.3">
      <c r="A3300" t="s">
        <v>4210</v>
      </c>
      <c r="B3300" t="s">
        <v>78</v>
      </c>
      <c r="D3300" s="77">
        <f>INDEX('Unemployment Rates'!$B$2:$B$96,MATCH(B3300,'Unemployment Rates'!$A$2:$A$96,0))</f>
        <v>4.2999999999999997E-2</v>
      </c>
    </row>
    <row r="3301" spans="1:4" x14ac:dyDescent="0.3">
      <c r="A3301" t="s">
        <v>4211</v>
      </c>
      <c r="B3301" t="s">
        <v>78</v>
      </c>
      <c r="D3301" s="77">
        <f>INDEX('Unemployment Rates'!$B$2:$B$96,MATCH(B3301,'Unemployment Rates'!$A$2:$A$96,0))</f>
        <v>4.2999999999999997E-2</v>
      </c>
    </row>
    <row r="3302" spans="1:4" x14ac:dyDescent="0.3">
      <c r="A3302" t="s">
        <v>4212</v>
      </c>
      <c r="B3302" t="s">
        <v>78</v>
      </c>
      <c r="D3302" s="77">
        <f>INDEX('Unemployment Rates'!$B$2:$B$96,MATCH(B3302,'Unemployment Rates'!$A$2:$A$96,0))</f>
        <v>4.2999999999999997E-2</v>
      </c>
    </row>
    <row r="3303" spans="1:4" x14ac:dyDescent="0.3">
      <c r="A3303" t="s">
        <v>4213</v>
      </c>
      <c r="B3303" t="s">
        <v>78</v>
      </c>
      <c r="D3303" s="77">
        <f>INDEX('Unemployment Rates'!$B$2:$B$96,MATCH(B3303,'Unemployment Rates'!$A$2:$A$96,0))</f>
        <v>4.2999999999999997E-2</v>
      </c>
    </row>
    <row r="3304" spans="1:4" x14ac:dyDescent="0.3">
      <c r="A3304" t="s">
        <v>4214</v>
      </c>
      <c r="B3304" t="s">
        <v>78</v>
      </c>
      <c r="D3304" s="77">
        <f>INDEX('Unemployment Rates'!$B$2:$B$96,MATCH(B3304,'Unemployment Rates'!$A$2:$A$96,0))</f>
        <v>4.2999999999999997E-2</v>
      </c>
    </row>
    <row r="3305" spans="1:4" x14ac:dyDescent="0.3">
      <c r="A3305" t="s">
        <v>4215</v>
      </c>
      <c r="B3305" t="s">
        <v>78</v>
      </c>
      <c r="D3305" s="77">
        <f>INDEX('Unemployment Rates'!$B$2:$B$96,MATCH(B3305,'Unemployment Rates'!$A$2:$A$96,0))</f>
        <v>4.2999999999999997E-2</v>
      </c>
    </row>
    <row r="3306" spans="1:4" x14ac:dyDescent="0.3">
      <c r="A3306" t="s">
        <v>4216</v>
      </c>
      <c r="B3306" t="s">
        <v>78</v>
      </c>
      <c r="D3306" s="77">
        <f>INDEX('Unemployment Rates'!$B$2:$B$96,MATCH(B3306,'Unemployment Rates'!$A$2:$A$96,0))</f>
        <v>4.2999999999999997E-2</v>
      </c>
    </row>
    <row r="3307" spans="1:4" x14ac:dyDescent="0.3">
      <c r="A3307" t="s">
        <v>4217</v>
      </c>
      <c r="B3307" t="s">
        <v>78</v>
      </c>
      <c r="D3307" s="77">
        <f>INDEX('Unemployment Rates'!$B$2:$B$96,MATCH(B3307,'Unemployment Rates'!$A$2:$A$96,0))</f>
        <v>4.2999999999999997E-2</v>
      </c>
    </row>
    <row r="3308" spans="1:4" x14ac:dyDescent="0.3">
      <c r="A3308" t="s">
        <v>4218</v>
      </c>
      <c r="B3308" t="s">
        <v>78</v>
      </c>
      <c r="D3308" s="77">
        <f>INDEX('Unemployment Rates'!$B$2:$B$96,MATCH(B3308,'Unemployment Rates'!$A$2:$A$96,0))</f>
        <v>4.2999999999999997E-2</v>
      </c>
    </row>
    <row r="3309" spans="1:4" x14ac:dyDescent="0.3">
      <c r="A3309" t="s">
        <v>4219</v>
      </c>
      <c r="B3309" t="s">
        <v>78</v>
      </c>
      <c r="D3309" s="77">
        <f>INDEX('Unemployment Rates'!$B$2:$B$96,MATCH(B3309,'Unemployment Rates'!$A$2:$A$96,0))</f>
        <v>4.2999999999999997E-2</v>
      </c>
    </row>
    <row r="3310" spans="1:4" x14ac:dyDescent="0.3">
      <c r="A3310" t="s">
        <v>4220</v>
      </c>
      <c r="B3310" t="s">
        <v>78</v>
      </c>
      <c r="D3310" s="77">
        <f>INDEX('Unemployment Rates'!$B$2:$B$96,MATCH(B3310,'Unemployment Rates'!$A$2:$A$96,0))</f>
        <v>4.2999999999999997E-2</v>
      </c>
    </row>
    <row r="3311" spans="1:4" x14ac:dyDescent="0.3">
      <c r="A3311" t="s">
        <v>4221</v>
      </c>
      <c r="B3311" t="s">
        <v>78</v>
      </c>
      <c r="D3311" s="77">
        <f>INDEX('Unemployment Rates'!$B$2:$B$96,MATCH(B3311,'Unemployment Rates'!$A$2:$A$96,0))</f>
        <v>4.2999999999999997E-2</v>
      </c>
    </row>
    <row r="3312" spans="1:4" x14ac:dyDescent="0.3">
      <c r="A3312" t="s">
        <v>4222</v>
      </c>
      <c r="B3312" t="s">
        <v>78</v>
      </c>
      <c r="D3312" s="77">
        <f>INDEX('Unemployment Rates'!$B$2:$B$96,MATCH(B3312,'Unemployment Rates'!$A$2:$A$96,0))</f>
        <v>4.2999999999999997E-2</v>
      </c>
    </row>
    <row r="3313" spans="1:4" x14ac:dyDescent="0.3">
      <c r="A3313" t="s">
        <v>4223</v>
      </c>
      <c r="B3313" t="s">
        <v>78</v>
      </c>
      <c r="D3313" s="77">
        <f>INDEX('Unemployment Rates'!$B$2:$B$96,MATCH(B3313,'Unemployment Rates'!$A$2:$A$96,0))</f>
        <v>4.2999999999999997E-2</v>
      </c>
    </row>
    <row r="3314" spans="1:4" x14ac:dyDescent="0.3">
      <c r="A3314" t="s">
        <v>4224</v>
      </c>
      <c r="B3314" t="s">
        <v>78</v>
      </c>
      <c r="D3314" s="77">
        <f>INDEX('Unemployment Rates'!$B$2:$B$96,MATCH(B3314,'Unemployment Rates'!$A$2:$A$96,0))</f>
        <v>4.2999999999999997E-2</v>
      </c>
    </row>
    <row r="3315" spans="1:4" x14ac:dyDescent="0.3">
      <c r="A3315" t="s">
        <v>4225</v>
      </c>
      <c r="B3315" t="s">
        <v>78</v>
      </c>
      <c r="D3315" s="77">
        <f>INDEX('Unemployment Rates'!$B$2:$B$96,MATCH(B3315,'Unemployment Rates'!$A$2:$A$96,0))</f>
        <v>4.2999999999999997E-2</v>
      </c>
    </row>
    <row r="3316" spans="1:4" x14ac:dyDescent="0.3">
      <c r="A3316" t="s">
        <v>4226</v>
      </c>
      <c r="B3316" t="s">
        <v>79</v>
      </c>
      <c r="D3316" s="77">
        <f>INDEX('Unemployment Rates'!$B$2:$B$96,MATCH(B3316,'Unemployment Rates'!$A$2:$A$96,0))</f>
        <v>3.6999999999999998E-2</v>
      </c>
    </row>
    <row r="3317" spans="1:4" x14ac:dyDescent="0.3">
      <c r="A3317" t="s">
        <v>4227</v>
      </c>
      <c r="B3317" t="s">
        <v>79</v>
      </c>
      <c r="D3317" s="77">
        <f>INDEX('Unemployment Rates'!$B$2:$B$96,MATCH(B3317,'Unemployment Rates'!$A$2:$A$96,0))</f>
        <v>3.6999999999999998E-2</v>
      </c>
    </row>
    <row r="3318" spans="1:4" x14ac:dyDescent="0.3">
      <c r="A3318" t="s">
        <v>4228</v>
      </c>
      <c r="B3318" t="s">
        <v>79</v>
      </c>
      <c r="D3318" s="77">
        <f>INDEX('Unemployment Rates'!$B$2:$B$96,MATCH(B3318,'Unemployment Rates'!$A$2:$A$96,0))</f>
        <v>3.6999999999999998E-2</v>
      </c>
    </row>
    <row r="3319" spans="1:4" x14ac:dyDescent="0.3">
      <c r="A3319" t="s">
        <v>4229</v>
      </c>
      <c r="B3319" t="s">
        <v>79</v>
      </c>
      <c r="D3319" s="77">
        <f>INDEX('Unemployment Rates'!$B$2:$B$96,MATCH(B3319,'Unemployment Rates'!$A$2:$A$96,0))</f>
        <v>3.6999999999999998E-2</v>
      </c>
    </row>
    <row r="3320" spans="1:4" x14ac:dyDescent="0.3">
      <c r="A3320" t="s">
        <v>4230</v>
      </c>
      <c r="B3320" t="s">
        <v>79</v>
      </c>
      <c r="D3320" s="77">
        <f>INDEX('Unemployment Rates'!$B$2:$B$96,MATCH(B3320,'Unemployment Rates'!$A$2:$A$96,0))</f>
        <v>3.6999999999999998E-2</v>
      </c>
    </row>
    <row r="3321" spans="1:4" x14ac:dyDescent="0.3">
      <c r="A3321" t="s">
        <v>4231</v>
      </c>
      <c r="B3321" t="s">
        <v>79</v>
      </c>
      <c r="D3321" s="77">
        <f>INDEX('Unemployment Rates'!$B$2:$B$96,MATCH(B3321,'Unemployment Rates'!$A$2:$A$96,0))</f>
        <v>3.6999999999999998E-2</v>
      </c>
    </row>
    <row r="3322" spans="1:4" x14ac:dyDescent="0.3">
      <c r="A3322" t="s">
        <v>4232</v>
      </c>
      <c r="B3322" t="s">
        <v>79</v>
      </c>
      <c r="D3322" s="77">
        <f>INDEX('Unemployment Rates'!$B$2:$B$96,MATCH(B3322,'Unemployment Rates'!$A$2:$A$96,0))</f>
        <v>3.6999999999999998E-2</v>
      </c>
    </row>
    <row r="3323" spans="1:4" x14ac:dyDescent="0.3">
      <c r="A3323" t="s">
        <v>4233</v>
      </c>
      <c r="B3323" t="s">
        <v>79</v>
      </c>
      <c r="D3323" s="77">
        <f>INDEX('Unemployment Rates'!$B$2:$B$96,MATCH(B3323,'Unemployment Rates'!$A$2:$A$96,0))</f>
        <v>3.6999999999999998E-2</v>
      </c>
    </row>
    <row r="3324" spans="1:4" x14ac:dyDescent="0.3">
      <c r="A3324" t="s">
        <v>4234</v>
      </c>
      <c r="B3324" t="s">
        <v>79</v>
      </c>
      <c r="D3324" s="77">
        <f>INDEX('Unemployment Rates'!$B$2:$B$96,MATCH(B3324,'Unemployment Rates'!$A$2:$A$96,0))</f>
        <v>3.6999999999999998E-2</v>
      </c>
    </row>
    <row r="3325" spans="1:4" x14ac:dyDescent="0.3">
      <c r="A3325" t="s">
        <v>4235</v>
      </c>
      <c r="B3325" t="s">
        <v>79</v>
      </c>
      <c r="D3325" s="77">
        <f>INDEX('Unemployment Rates'!$B$2:$B$96,MATCH(B3325,'Unemployment Rates'!$A$2:$A$96,0))</f>
        <v>3.6999999999999998E-2</v>
      </c>
    </row>
    <row r="3326" spans="1:4" x14ac:dyDescent="0.3">
      <c r="A3326" t="s">
        <v>4236</v>
      </c>
      <c r="B3326" t="s">
        <v>79</v>
      </c>
      <c r="D3326" s="77">
        <f>INDEX('Unemployment Rates'!$B$2:$B$96,MATCH(B3326,'Unemployment Rates'!$A$2:$A$96,0))</f>
        <v>3.6999999999999998E-2</v>
      </c>
    </row>
    <row r="3327" spans="1:4" x14ac:dyDescent="0.3">
      <c r="A3327" t="s">
        <v>4237</v>
      </c>
      <c r="B3327" t="s">
        <v>79</v>
      </c>
      <c r="D3327" s="77">
        <f>INDEX('Unemployment Rates'!$B$2:$B$96,MATCH(B3327,'Unemployment Rates'!$A$2:$A$96,0))</f>
        <v>3.6999999999999998E-2</v>
      </c>
    </row>
    <row r="3328" spans="1:4" x14ac:dyDescent="0.3">
      <c r="A3328" t="s">
        <v>4238</v>
      </c>
      <c r="B3328" t="s">
        <v>79</v>
      </c>
      <c r="D3328" s="77">
        <f>INDEX('Unemployment Rates'!$B$2:$B$96,MATCH(B3328,'Unemployment Rates'!$A$2:$A$96,0))</f>
        <v>3.6999999999999998E-2</v>
      </c>
    </row>
    <row r="3329" spans="1:4" x14ac:dyDescent="0.3">
      <c r="A3329" t="s">
        <v>4239</v>
      </c>
      <c r="B3329" t="s">
        <v>79</v>
      </c>
      <c r="D3329" s="77">
        <f>INDEX('Unemployment Rates'!$B$2:$B$96,MATCH(B3329,'Unemployment Rates'!$A$2:$A$96,0))</f>
        <v>3.6999999999999998E-2</v>
      </c>
    </row>
    <row r="3330" spans="1:4" x14ac:dyDescent="0.3">
      <c r="A3330" t="s">
        <v>4240</v>
      </c>
      <c r="B3330" t="s">
        <v>79</v>
      </c>
      <c r="D3330" s="77">
        <f>INDEX('Unemployment Rates'!$B$2:$B$96,MATCH(B3330,'Unemployment Rates'!$A$2:$A$96,0))</f>
        <v>3.6999999999999998E-2</v>
      </c>
    </row>
    <row r="3331" spans="1:4" x14ac:dyDescent="0.3">
      <c r="A3331" t="s">
        <v>4241</v>
      </c>
      <c r="B3331" t="s">
        <v>79</v>
      </c>
      <c r="D3331" s="77">
        <f>INDEX('Unemployment Rates'!$B$2:$B$96,MATCH(B3331,'Unemployment Rates'!$A$2:$A$96,0))</f>
        <v>3.6999999999999998E-2</v>
      </c>
    </row>
    <row r="3332" spans="1:4" x14ac:dyDescent="0.3">
      <c r="A3332" t="s">
        <v>4242</v>
      </c>
      <c r="B3332" t="s">
        <v>79</v>
      </c>
      <c r="D3332" s="77">
        <f>INDEX('Unemployment Rates'!$B$2:$B$96,MATCH(B3332,'Unemployment Rates'!$A$2:$A$96,0))</f>
        <v>3.6999999999999998E-2</v>
      </c>
    </row>
    <row r="3333" spans="1:4" x14ac:dyDescent="0.3">
      <c r="A3333" t="s">
        <v>4243</v>
      </c>
      <c r="B3333" t="s">
        <v>79</v>
      </c>
      <c r="D3333" s="77">
        <f>INDEX('Unemployment Rates'!$B$2:$B$96,MATCH(B3333,'Unemployment Rates'!$A$2:$A$96,0))</f>
        <v>3.6999999999999998E-2</v>
      </c>
    </row>
    <row r="3334" spans="1:4" x14ac:dyDescent="0.3">
      <c r="A3334" t="s">
        <v>4244</v>
      </c>
      <c r="B3334" t="s">
        <v>79</v>
      </c>
      <c r="D3334" s="77">
        <f>INDEX('Unemployment Rates'!$B$2:$B$96,MATCH(B3334,'Unemployment Rates'!$A$2:$A$96,0))</f>
        <v>3.6999999999999998E-2</v>
      </c>
    </row>
    <row r="3335" spans="1:4" x14ac:dyDescent="0.3">
      <c r="A3335" t="s">
        <v>4245</v>
      </c>
      <c r="B3335" t="s">
        <v>79</v>
      </c>
      <c r="D3335" s="77">
        <f>INDEX('Unemployment Rates'!$B$2:$B$96,MATCH(B3335,'Unemployment Rates'!$A$2:$A$96,0))</f>
        <v>3.6999999999999998E-2</v>
      </c>
    </row>
    <row r="3336" spans="1:4" x14ac:dyDescent="0.3">
      <c r="A3336" t="s">
        <v>4246</v>
      </c>
      <c r="B3336" t="s">
        <v>79</v>
      </c>
      <c r="D3336" s="77">
        <f>INDEX('Unemployment Rates'!$B$2:$B$96,MATCH(B3336,'Unemployment Rates'!$A$2:$A$96,0))</f>
        <v>3.6999999999999998E-2</v>
      </c>
    </row>
    <row r="3337" spans="1:4" x14ac:dyDescent="0.3">
      <c r="A3337" t="s">
        <v>4247</v>
      </c>
      <c r="B3337" t="s">
        <v>79</v>
      </c>
      <c r="D3337" s="77">
        <f>INDEX('Unemployment Rates'!$B$2:$B$96,MATCH(B3337,'Unemployment Rates'!$A$2:$A$96,0))</f>
        <v>3.6999999999999998E-2</v>
      </c>
    </row>
    <row r="3338" spans="1:4" x14ac:dyDescent="0.3">
      <c r="A3338" t="s">
        <v>4248</v>
      </c>
      <c r="B3338" t="s">
        <v>79</v>
      </c>
      <c r="D3338" s="77">
        <f>INDEX('Unemployment Rates'!$B$2:$B$96,MATCH(B3338,'Unemployment Rates'!$A$2:$A$96,0))</f>
        <v>3.6999999999999998E-2</v>
      </c>
    </row>
    <row r="3339" spans="1:4" x14ac:dyDescent="0.3">
      <c r="A3339" t="s">
        <v>4249</v>
      </c>
      <c r="B3339" t="s">
        <v>79</v>
      </c>
      <c r="D3339" s="77">
        <f>INDEX('Unemployment Rates'!$B$2:$B$96,MATCH(B3339,'Unemployment Rates'!$A$2:$A$96,0))</f>
        <v>3.6999999999999998E-2</v>
      </c>
    </row>
    <row r="3340" spans="1:4" x14ac:dyDescent="0.3">
      <c r="A3340" t="s">
        <v>4250</v>
      </c>
      <c r="B3340" t="s">
        <v>79</v>
      </c>
      <c r="D3340" s="77">
        <f>INDEX('Unemployment Rates'!$B$2:$B$96,MATCH(B3340,'Unemployment Rates'!$A$2:$A$96,0))</f>
        <v>3.6999999999999998E-2</v>
      </c>
    </row>
    <row r="3341" spans="1:4" x14ac:dyDescent="0.3">
      <c r="A3341" t="s">
        <v>4251</v>
      </c>
      <c r="B3341" t="s">
        <v>79</v>
      </c>
      <c r="D3341" s="77">
        <f>INDEX('Unemployment Rates'!$B$2:$B$96,MATCH(B3341,'Unemployment Rates'!$A$2:$A$96,0))</f>
        <v>3.6999999999999998E-2</v>
      </c>
    </row>
    <row r="3342" spans="1:4" x14ac:dyDescent="0.3">
      <c r="A3342" t="s">
        <v>4252</v>
      </c>
      <c r="B3342" t="s">
        <v>79</v>
      </c>
      <c r="D3342" s="77">
        <f>INDEX('Unemployment Rates'!$B$2:$B$96,MATCH(B3342,'Unemployment Rates'!$A$2:$A$96,0))</f>
        <v>3.6999999999999998E-2</v>
      </c>
    </row>
    <row r="3343" spans="1:4" x14ac:dyDescent="0.3">
      <c r="A3343" t="s">
        <v>4253</v>
      </c>
      <c r="B3343" t="s">
        <v>79</v>
      </c>
      <c r="D3343" s="77">
        <f>INDEX('Unemployment Rates'!$B$2:$B$96,MATCH(B3343,'Unemployment Rates'!$A$2:$A$96,0))</f>
        <v>3.6999999999999998E-2</v>
      </c>
    </row>
    <row r="3344" spans="1:4" x14ac:dyDescent="0.3">
      <c r="A3344" t="s">
        <v>4254</v>
      </c>
      <c r="B3344" t="s">
        <v>79</v>
      </c>
      <c r="D3344" s="77">
        <f>INDEX('Unemployment Rates'!$B$2:$B$96,MATCH(B3344,'Unemployment Rates'!$A$2:$A$96,0))</f>
        <v>3.6999999999999998E-2</v>
      </c>
    </row>
    <row r="3345" spans="1:4" x14ac:dyDescent="0.3">
      <c r="A3345" t="s">
        <v>4255</v>
      </c>
      <c r="B3345" t="s">
        <v>79</v>
      </c>
      <c r="D3345" s="77">
        <f>INDEX('Unemployment Rates'!$B$2:$B$96,MATCH(B3345,'Unemployment Rates'!$A$2:$A$96,0))</f>
        <v>3.6999999999999998E-2</v>
      </c>
    </row>
    <row r="3346" spans="1:4" x14ac:dyDescent="0.3">
      <c r="A3346" t="s">
        <v>4256</v>
      </c>
      <c r="B3346" t="s">
        <v>79</v>
      </c>
      <c r="D3346" s="77">
        <f>INDEX('Unemployment Rates'!$B$2:$B$96,MATCH(B3346,'Unemployment Rates'!$A$2:$A$96,0))</f>
        <v>3.6999999999999998E-2</v>
      </c>
    </row>
    <row r="3347" spans="1:4" x14ac:dyDescent="0.3">
      <c r="A3347" t="s">
        <v>4257</v>
      </c>
      <c r="B3347" t="s">
        <v>79</v>
      </c>
      <c r="D3347" s="77">
        <f>INDEX('Unemployment Rates'!$B$2:$B$96,MATCH(B3347,'Unemployment Rates'!$A$2:$A$96,0))</f>
        <v>3.6999999999999998E-2</v>
      </c>
    </row>
    <row r="3348" spans="1:4" x14ac:dyDescent="0.3">
      <c r="A3348" t="s">
        <v>4258</v>
      </c>
      <c r="B3348" t="s">
        <v>79</v>
      </c>
      <c r="D3348" s="77">
        <f>INDEX('Unemployment Rates'!$B$2:$B$96,MATCH(B3348,'Unemployment Rates'!$A$2:$A$96,0))</f>
        <v>3.6999999999999998E-2</v>
      </c>
    </row>
    <row r="3349" spans="1:4" x14ac:dyDescent="0.3">
      <c r="A3349" t="s">
        <v>4259</v>
      </c>
      <c r="B3349" t="s">
        <v>79</v>
      </c>
      <c r="D3349" s="77">
        <f>INDEX('Unemployment Rates'!$B$2:$B$96,MATCH(B3349,'Unemployment Rates'!$A$2:$A$96,0))</f>
        <v>3.6999999999999998E-2</v>
      </c>
    </row>
    <row r="3350" spans="1:4" x14ac:dyDescent="0.3">
      <c r="A3350" t="s">
        <v>4260</v>
      </c>
      <c r="B3350" t="s">
        <v>79</v>
      </c>
      <c r="D3350" s="77">
        <f>INDEX('Unemployment Rates'!$B$2:$B$96,MATCH(B3350,'Unemployment Rates'!$A$2:$A$96,0))</f>
        <v>3.6999999999999998E-2</v>
      </c>
    </row>
    <row r="3351" spans="1:4" x14ac:dyDescent="0.3">
      <c r="A3351" t="s">
        <v>4261</v>
      </c>
      <c r="B3351" t="s">
        <v>79</v>
      </c>
      <c r="D3351" s="77">
        <f>INDEX('Unemployment Rates'!$B$2:$B$96,MATCH(B3351,'Unemployment Rates'!$A$2:$A$96,0))</f>
        <v>3.6999999999999998E-2</v>
      </c>
    </row>
    <row r="3352" spans="1:4" x14ac:dyDescent="0.3">
      <c r="A3352" t="s">
        <v>4262</v>
      </c>
      <c r="B3352" t="s">
        <v>79</v>
      </c>
      <c r="D3352" s="77">
        <f>INDEX('Unemployment Rates'!$B$2:$B$96,MATCH(B3352,'Unemployment Rates'!$A$2:$A$96,0))</f>
        <v>3.6999999999999998E-2</v>
      </c>
    </row>
    <row r="3353" spans="1:4" x14ac:dyDescent="0.3">
      <c r="A3353" t="s">
        <v>4263</v>
      </c>
      <c r="B3353" t="s">
        <v>80</v>
      </c>
      <c r="D3353" s="77">
        <f>INDEX('Unemployment Rates'!$B$2:$B$96,MATCH(B3353,'Unemployment Rates'!$A$2:$A$96,0))</f>
        <v>2.8000000000000001E-2</v>
      </c>
    </row>
    <row r="3354" spans="1:4" x14ac:dyDescent="0.3">
      <c r="A3354" t="s">
        <v>4264</v>
      </c>
      <c r="B3354" t="s">
        <v>80</v>
      </c>
      <c r="D3354" s="77">
        <f>INDEX('Unemployment Rates'!$B$2:$B$96,MATCH(B3354,'Unemployment Rates'!$A$2:$A$96,0))</f>
        <v>2.8000000000000001E-2</v>
      </c>
    </row>
    <row r="3355" spans="1:4" x14ac:dyDescent="0.3">
      <c r="A3355" t="s">
        <v>4265</v>
      </c>
      <c r="B3355" t="s">
        <v>80</v>
      </c>
      <c r="D3355" s="77">
        <f>INDEX('Unemployment Rates'!$B$2:$B$96,MATCH(B3355,'Unemployment Rates'!$A$2:$A$96,0))</f>
        <v>2.8000000000000001E-2</v>
      </c>
    </row>
    <row r="3356" spans="1:4" x14ac:dyDescent="0.3">
      <c r="A3356" t="s">
        <v>4266</v>
      </c>
      <c r="B3356" t="s">
        <v>80</v>
      </c>
      <c r="D3356" s="77">
        <f>INDEX('Unemployment Rates'!$B$2:$B$96,MATCH(B3356,'Unemployment Rates'!$A$2:$A$96,0))</f>
        <v>2.8000000000000001E-2</v>
      </c>
    </row>
    <row r="3357" spans="1:4" x14ac:dyDescent="0.3">
      <c r="A3357" t="s">
        <v>4267</v>
      </c>
      <c r="B3357" t="s">
        <v>80</v>
      </c>
      <c r="D3357" s="77">
        <f>INDEX('Unemployment Rates'!$B$2:$B$96,MATCH(B3357,'Unemployment Rates'!$A$2:$A$96,0))</f>
        <v>2.8000000000000001E-2</v>
      </c>
    </row>
    <row r="3358" spans="1:4" x14ac:dyDescent="0.3">
      <c r="A3358" t="s">
        <v>4268</v>
      </c>
      <c r="B3358" t="s">
        <v>80</v>
      </c>
      <c r="D3358" s="77">
        <f>INDEX('Unemployment Rates'!$B$2:$B$96,MATCH(B3358,'Unemployment Rates'!$A$2:$A$96,0))</f>
        <v>2.8000000000000001E-2</v>
      </c>
    </row>
    <row r="3359" spans="1:4" x14ac:dyDescent="0.3">
      <c r="A3359" t="s">
        <v>4269</v>
      </c>
      <c r="B3359" t="s">
        <v>80</v>
      </c>
      <c r="D3359" s="77">
        <f>INDEX('Unemployment Rates'!$B$2:$B$96,MATCH(B3359,'Unemployment Rates'!$A$2:$A$96,0))</f>
        <v>2.8000000000000001E-2</v>
      </c>
    </row>
    <row r="3360" spans="1:4" x14ac:dyDescent="0.3">
      <c r="A3360" t="s">
        <v>4270</v>
      </c>
      <c r="B3360" t="s">
        <v>80</v>
      </c>
      <c r="D3360" s="77">
        <f>INDEX('Unemployment Rates'!$B$2:$B$96,MATCH(B3360,'Unemployment Rates'!$A$2:$A$96,0))</f>
        <v>2.8000000000000001E-2</v>
      </c>
    </row>
    <row r="3361" spans="1:4" x14ac:dyDescent="0.3">
      <c r="A3361" t="s">
        <v>4271</v>
      </c>
      <c r="B3361" t="s">
        <v>80</v>
      </c>
      <c r="D3361" s="77">
        <f>INDEX('Unemployment Rates'!$B$2:$B$96,MATCH(B3361,'Unemployment Rates'!$A$2:$A$96,0))</f>
        <v>2.8000000000000001E-2</v>
      </c>
    </row>
    <row r="3362" spans="1:4" x14ac:dyDescent="0.3">
      <c r="A3362" t="s">
        <v>4272</v>
      </c>
      <c r="B3362" t="s">
        <v>80</v>
      </c>
      <c r="D3362" s="77">
        <f>INDEX('Unemployment Rates'!$B$2:$B$96,MATCH(B3362,'Unemployment Rates'!$A$2:$A$96,0))</f>
        <v>2.8000000000000001E-2</v>
      </c>
    </row>
    <row r="3363" spans="1:4" x14ac:dyDescent="0.3">
      <c r="A3363" t="s">
        <v>4273</v>
      </c>
      <c r="B3363" t="s">
        <v>80</v>
      </c>
      <c r="D3363" s="77">
        <f>INDEX('Unemployment Rates'!$B$2:$B$96,MATCH(B3363,'Unemployment Rates'!$A$2:$A$96,0))</f>
        <v>2.8000000000000001E-2</v>
      </c>
    </row>
    <row r="3364" spans="1:4" x14ac:dyDescent="0.3">
      <c r="A3364" t="s">
        <v>4274</v>
      </c>
      <c r="B3364" t="s">
        <v>80</v>
      </c>
      <c r="D3364" s="77">
        <f>INDEX('Unemployment Rates'!$B$2:$B$96,MATCH(B3364,'Unemployment Rates'!$A$2:$A$96,0))</f>
        <v>2.8000000000000001E-2</v>
      </c>
    </row>
    <row r="3365" spans="1:4" x14ac:dyDescent="0.3">
      <c r="A3365" t="s">
        <v>4275</v>
      </c>
      <c r="B3365" t="s">
        <v>80</v>
      </c>
      <c r="D3365" s="77">
        <f>INDEX('Unemployment Rates'!$B$2:$B$96,MATCH(B3365,'Unemployment Rates'!$A$2:$A$96,0))</f>
        <v>2.8000000000000001E-2</v>
      </c>
    </row>
    <row r="3366" spans="1:4" x14ac:dyDescent="0.3">
      <c r="A3366" t="s">
        <v>4276</v>
      </c>
      <c r="B3366" t="s">
        <v>80</v>
      </c>
      <c r="D3366" s="77">
        <f>INDEX('Unemployment Rates'!$B$2:$B$96,MATCH(B3366,'Unemployment Rates'!$A$2:$A$96,0))</f>
        <v>2.8000000000000001E-2</v>
      </c>
    </row>
    <row r="3367" spans="1:4" x14ac:dyDescent="0.3">
      <c r="A3367" t="s">
        <v>4277</v>
      </c>
      <c r="B3367" t="s">
        <v>80</v>
      </c>
      <c r="D3367" s="77">
        <f>INDEX('Unemployment Rates'!$B$2:$B$96,MATCH(B3367,'Unemployment Rates'!$A$2:$A$96,0))</f>
        <v>2.8000000000000001E-2</v>
      </c>
    </row>
    <row r="3368" spans="1:4" x14ac:dyDescent="0.3">
      <c r="A3368" t="s">
        <v>4278</v>
      </c>
      <c r="B3368" t="s">
        <v>80</v>
      </c>
      <c r="D3368" s="77">
        <f>INDEX('Unemployment Rates'!$B$2:$B$96,MATCH(B3368,'Unemployment Rates'!$A$2:$A$96,0))</f>
        <v>2.8000000000000001E-2</v>
      </c>
    </row>
    <row r="3369" spans="1:4" x14ac:dyDescent="0.3">
      <c r="A3369" t="s">
        <v>4279</v>
      </c>
      <c r="B3369" t="s">
        <v>80</v>
      </c>
      <c r="D3369" s="77">
        <f>INDEX('Unemployment Rates'!$B$2:$B$96,MATCH(B3369,'Unemployment Rates'!$A$2:$A$96,0))</f>
        <v>2.8000000000000001E-2</v>
      </c>
    </row>
    <row r="3370" spans="1:4" x14ac:dyDescent="0.3">
      <c r="A3370" t="s">
        <v>4280</v>
      </c>
      <c r="B3370" t="s">
        <v>80</v>
      </c>
      <c r="D3370" s="77">
        <f>INDEX('Unemployment Rates'!$B$2:$B$96,MATCH(B3370,'Unemployment Rates'!$A$2:$A$96,0))</f>
        <v>2.8000000000000001E-2</v>
      </c>
    </row>
    <row r="3371" spans="1:4" x14ac:dyDescent="0.3">
      <c r="A3371" t="s">
        <v>4281</v>
      </c>
      <c r="B3371" t="s">
        <v>80</v>
      </c>
      <c r="D3371" s="77">
        <f>INDEX('Unemployment Rates'!$B$2:$B$96,MATCH(B3371,'Unemployment Rates'!$A$2:$A$96,0))</f>
        <v>2.8000000000000001E-2</v>
      </c>
    </row>
    <row r="3372" spans="1:4" x14ac:dyDescent="0.3">
      <c r="A3372" t="s">
        <v>4282</v>
      </c>
      <c r="B3372" t="s">
        <v>80</v>
      </c>
      <c r="D3372" s="77">
        <f>INDEX('Unemployment Rates'!$B$2:$B$96,MATCH(B3372,'Unemployment Rates'!$A$2:$A$96,0))</f>
        <v>2.8000000000000001E-2</v>
      </c>
    </row>
    <row r="3373" spans="1:4" x14ac:dyDescent="0.3">
      <c r="A3373" t="s">
        <v>4283</v>
      </c>
      <c r="B3373" t="s">
        <v>80</v>
      </c>
      <c r="D3373" s="77">
        <f>INDEX('Unemployment Rates'!$B$2:$B$96,MATCH(B3373,'Unemployment Rates'!$A$2:$A$96,0))</f>
        <v>2.8000000000000001E-2</v>
      </c>
    </row>
    <row r="3374" spans="1:4" x14ac:dyDescent="0.3">
      <c r="A3374" t="s">
        <v>4284</v>
      </c>
      <c r="B3374" t="s">
        <v>80</v>
      </c>
      <c r="D3374" s="77">
        <f>INDEX('Unemployment Rates'!$B$2:$B$96,MATCH(B3374,'Unemployment Rates'!$A$2:$A$96,0))</f>
        <v>2.8000000000000001E-2</v>
      </c>
    </row>
    <row r="3375" spans="1:4" x14ac:dyDescent="0.3">
      <c r="A3375" t="s">
        <v>4285</v>
      </c>
      <c r="B3375" t="s">
        <v>80</v>
      </c>
      <c r="D3375" s="77">
        <f>INDEX('Unemployment Rates'!$B$2:$B$96,MATCH(B3375,'Unemployment Rates'!$A$2:$A$96,0))</f>
        <v>2.8000000000000001E-2</v>
      </c>
    </row>
    <row r="3376" spans="1:4" x14ac:dyDescent="0.3">
      <c r="A3376" t="s">
        <v>4286</v>
      </c>
      <c r="B3376" t="s">
        <v>80</v>
      </c>
      <c r="D3376" s="77">
        <f>INDEX('Unemployment Rates'!$B$2:$B$96,MATCH(B3376,'Unemployment Rates'!$A$2:$A$96,0))</f>
        <v>2.8000000000000001E-2</v>
      </c>
    </row>
    <row r="3377" spans="1:4" x14ac:dyDescent="0.3">
      <c r="A3377" t="s">
        <v>4287</v>
      </c>
      <c r="B3377" t="s">
        <v>80</v>
      </c>
      <c r="D3377" s="77">
        <f>INDEX('Unemployment Rates'!$B$2:$B$96,MATCH(B3377,'Unemployment Rates'!$A$2:$A$96,0))</f>
        <v>2.8000000000000001E-2</v>
      </c>
    </row>
    <row r="3378" spans="1:4" x14ac:dyDescent="0.3">
      <c r="A3378" t="s">
        <v>4288</v>
      </c>
      <c r="B3378" t="s">
        <v>80</v>
      </c>
      <c r="D3378" s="77">
        <f>INDEX('Unemployment Rates'!$B$2:$B$96,MATCH(B3378,'Unemployment Rates'!$A$2:$A$96,0))</f>
        <v>2.8000000000000001E-2</v>
      </c>
    </row>
    <row r="3379" spans="1:4" x14ac:dyDescent="0.3">
      <c r="A3379" t="s">
        <v>4289</v>
      </c>
      <c r="B3379" t="s">
        <v>80</v>
      </c>
      <c r="D3379" s="77">
        <f>INDEX('Unemployment Rates'!$B$2:$B$96,MATCH(B3379,'Unemployment Rates'!$A$2:$A$96,0))</f>
        <v>2.8000000000000001E-2</v>
      </c>
    </row>
    <row r="3380" spans="1:4" x14ac:dyDescent="0.3">
      <c r="A3380" t="s">
        <v>4290</v>
      </c>
      <c r="B3380" t="s">
        <v>80</v>
      </c>
      <c r="D3380" s="77">
        <f>INDEX('Unemployment Rates'!$B$2:$B$96,MATCH(B3380,'Unemployment Rates'!$A$2:$A$96,0))</f>
        <v>2.8000000000000001E-2</v>
      </c>
    </row>
    <row r="3381" spans="1:4" x14ac:dyDescent="0.3">
      <c r="A3381" t="s">
        <v>4291</v>
      </c>
      <c r="B3381" t="s">
        <v>80</v>
      </c>
      <c r="D3381" s="77">
        <f>INDEX('Unemployment Rates'!$B$2:$B$96,MATCH(B3381,'Unemployment Rates'!$A$2:$A$96,0))</f>
        <v>2.8000000000000001E-2</v>
      </c>
    </row>
    <row r="3382" spans="1:4" x14ac:dyDescent="0.3">
      <c r="A3382" t="s">
        <v>4292</v>
      </c>
      <c r="B3382" t="s">
        <v>80</v>
      </c>
      <c r="D3382" s="77">
        <f>INDEX('Unemployment Rates'!$B$2:$B$96,MATCH(B3382,'Unemployment Rates'!$A$2:$A$96,0))</f>
        <v>2.8000000000000001E-2</v>
      </c>
    </row>
    <row r="3383" spans="1:4" x14ac:dyDescent="0.3">
      <c r="A3383" t="s">
        <v>4293</v>
      </c>
      <c r="B3383" t="s">
        <v>80</v>
      </c>
      <c r="D3383" s="77">
        <f>INDEX('Unemployment Rates'!$B$2:$B$96,MATCH(B3383,'Unemployment Rates'!$A$2:$A$96,0))</f>
        <v>2.8000000000000001E-2</v>
      </c>
    </row>
    <row r="3384" spans="1:4" x14ac:dyDescent="0.3">
      <c r="A3384" t="s">
        <v>4294</v>
      </c>
      <c r="B3384" t="s">
        <v>80</v>
      </c>
      <c r="D3384" s="77">
        <f>INDEX('Unemployment Rates'!$B$2:$B$96,MATCH(B3384,'Unemployment Rates'!$A$2:$A$96,0))</f>
        <v>2.8000000000000001E-2</v>
      </c>
    </row>
    <row r="3385" spans="1:4" x14ac:dyDescent="0.3">
      <c r="A3385" t="s">
        <v>4295</v>
      </c>
      <c r="B3385" t="s">
        <v>80</v>
      </c>
      <c r="D3385" s="77">
        <f>INDEX('Unemployment Rates'!$B$2:$B$96,MATCH(B3385,'Unemployment Rates'!$A$2:$A$96,0))</f>
        <v>2.8000000000000001E-2</v>
      </c>
    </row>
    <row r="3386" spans="1:4" x14ac:dyDescent="0.3">
      <c r="A3386" t="s">
        <v>4296</v>
      </c>
      <c r="B3386" t="s">
        <v>80</v>
      </c>
      <c r="D3386" s="77">
        <f>INDEX('Unemployment Rates'!$B$2:$B$96,MATCH(B3386,'Unemployment Rates'!$A$2:$A$96,0))</f>
        <v>2.8000000000000001E-2</v>
      </c>
    </row>
    <row r="3387" spans="1:4" x14ac:dyDescent="0.3">
      <c r="A3387" t="s">
        <v>4297</v>
      </c>
      <c r="B3387" t="s">
        <v>80</v>
      </c>
      <c r="D3387" s="77">
        <f>INDEX('Unemployment Rates'!$B$2:$B$96,MATCH(B3387,'Unemployment Rates'!$A$2:$A$96,0))</f>
        <v>2.8000000000000001E-2</v>
      </c>
    </row>
    <row r="3388" spans="1:4" x14ac:dyDescent="0.3">
      <c r="A3388" t="s">
        <v>4298</v>
      </c>
      <c r="B3388" t="s">
        <v>80</v>
      </c>
      <c r="D3388" s="77">
        <f>INDEX('Unemployment Rates'!$B$2:$B$96,MATCH(B3388,'Unemployment Rates'!$A$2:$A$96,0))</f>
        <v>2.8000000000000001E-2</v>
      </c>
    </row>
    <row r="3389" spans="1:4" x14ac:dyDescent="0.3">
      <c r="A3389" t="s">
        <v>4299</v>
      </c>
      <c r="B3389" t="s">
        <v>80</v>
      </c>
      <c r="D3389" s="77">
        <f>INDEX('Unemployment Rates'!$B$2:$B$96,MATCH(B3389,'Unemployment Rates'!$A$2:$A$96,0))</f>
        <v>2.8000000000000001E-2</v>
      </c>
    </row>
    <row r="3390" spans="1:4" x14ac:dyDescent="0.3">
      <c r="A3390" t="s">
        <v>4300</v>
      </c>
      <c r="B3390" t="s">
        <v>80</v>
      </c>
      <c r="D3390" s="77">
        <f>INDEX('Unemployment Rates'!$B$2:$B$96,MATCH(B3390,'Unemployment Rates'!$A$2:$A$96,0))</f>
        <v>2.8000000000000001E-2</v>
      </c>
    </row>
    <row r="3391" spans="1:4" x14ac:dyDescent="0.3">
      <c r="A3391" t="s">
        <v>4301</v>
      </c>
      <c r="B3391" t="s">
        <v>80</v>
      </c>
      <c r="D3391" s="77">
        <f>INDEX('Unemployment Rates'!$B$2:$B$96,MATCH(B3391,'Unemployment Rates'!$A$2:$A$96,0))</f>
        <v>2.8000000000000001E-2</v>
      </c>
    </row>
    <row r="3392" spans="1:4" x14ac:dyDescent="0.3">
      <c r="A3392" t="s">
        <v>4302</v>
      </c>
      <c r="B3392" t="s">
        <v>80</v>
      </c>
      <c r="D3392" s="77">
        <f>INDEX('Unemployment Rates'!$B$2:$B$96,MATCH(B3392,'Unemployment Rates'!$A$2:$A$96,0))</f>
        <v>2.8000000000000001E-2</v>
      </c>
    </row>
    <row r="3393" spans="1:4" x14ac:dyDescent="0.3">
      <c r="A3393" t="s">
        <v>4303</v>
      </c>
      <c r="B3393" t="s">
        <v>80</v>
      </c>
      <c r="D3393" s="77">
        <f>INDEX('Unemployment Rates'!$B$2:$B$96,MATCH(B3393,'Unemployment Rates'!$A$2:$A$96,0))</f>
        <v>2.8000000000000001E-2</v>
      </c>
    </row>
    <row r="3394" spans="1:4" x14ac:dyDescent="0.3">
      <c r="A3394" t="s">
        <v>4304</v>
      </c>
      <c r="B3394" t="s">
        <v>81</v>
      </c>
      <c r="D3394" s="77">
        <f>INDEX('Unemployment Rates'!$B$2:$B$96,MATCH(B3394,'Unemployment Rates'!$A$2:$A$96,0))</f>
        <v>2.7E-2</v>
      </c>
    </row>
    <row r="3395" spans="1:4" x14ac:dyDescent="0.3">
      <c r="A3395" t="s">
        <v>4305</v>
      </c>
      <c r="B3395" t="s">
        <v>81</v>
      </c>
      <c r="D3395" s="77">
        <f>INDEX('Unemployment Rates'!$B$2:$B$96,MATCH(B3395,'Unemployment Rates'!$A$2:$A$96,0))</f>
        <v>2.7E-2</v>
      </c>
    </row>
    <row r="3396" spans="1:4" x14ac:dyDescent="0.3">
      <c r="A3396" t="s">
        <v>4306</v>
      </c>
      <c r="B3396" t="s">
        <v>81</v>
      </c>
      <c r="D3396" s="77">
        <f>INDEX('Unemployment Rates'!$B$2:$B$96,MATCH(B3396,'Unemployment Rates'!$A$2:$A$96,0))</f>
        <v>2.7E-2</v>
      </c>
    </row>
    <row r="3397" spans="1:4" x14ac:dyDescent="0.3">
      <c r="A3397" t="s">
        <v>4307</v>
      </c>
      <c r="B3397" t="s">
        <v>81</v>
      </c>
      <c r="D3397" s="77">
        <f>INDEX('Unemployment Rates'!$B$2:$B$96,MATCH(B3397,'Unemployment Rates'!$A$2:$A$96,0))</f>
        <v>2.7E-2</v>
      </c>
    </row>
    <row r="3398" spans="1:4" x14ac:dyDescent="0.3">
      <c r="A3398" t="s">
        <v>4308</v>
      </c>
      <c r="B3398" t="s">
        <v>81</v>
      </c>
      <c r="D3398" s="77">
        <f>INDEX('Unemployment Rates'!$B$2:$B$96,MATCH(B3398,'Unemployment Rates'!$A$2:$A$96,0))</f>
        <v>2.7E-2</v>
      </c>
    </row>
    <row r="3399" spans="1:4" x14ac:dyDescent="0.3">
      <c r="A3399" t="s">
        <v>4309</v>
      </c>
      <c r="B3399" t="s">
        <v>81</v>
      </c>
      <c r="D3399" s="77">
        <f>INDEX('Unemployment Rates'!$B$2:$B$96,MATCH(B3399,'Unemployment Rates'!$A$2:$A$96,0))</f>
        <v>2.7E-2</v>
      </c>
    </row>
    <row r="3400" spans="1:4" x14ac:dyDescent="0.3">
      <c r="A3400" t="s">
        <v>4310</v>
      </c>
      <c r="B3400" t="s">
        <v>81</v>
      </c>
      <c r="D3400" s="77">
        <f>INDEX('Unemployment Rates'!$B$2:$B$96,MATCH(B3400,'Unemployment Rates'!$A$2:$A$96,0))</f>
        <v>2.7E-2</v>
      </c>
    </row>
    <row r="3401" spans="1:4" x14ac:dyDescent="0.3">
      <c r="A3401" t="s">
        <v>4311</v>
      </c>
      <c r="B3401" t="s">
        <v>81</v>
      </c>
      <c r="D3401" s="77">
        <f>INDEX('Unemployment Rates'!$B$2:$B$96,MATCH(B3401,'Unemployment Rates'!$A$2:$A$96,0))</f>
        <v>2.7E-2</v>
      </c>
    </row>
    <row r="3402" spans="1:4" x14ac:dyDescent="0.3">
      <c r="A3402" t="s">
        <v>4312</v>
      </c>
      <c r="B3402" t="s">
        <v>81</v>
      </c>
      <c r="D3402" s="77">
        <f>INDEX('Unemployment Rates'!$B$2:$B$96,MATCH(B3402,'Unemployment Rates'!$A$2:$A$96,0))</f>
        <v>2.7E-2</v>
      </c>
    </row>
    <row r="3403" spans="1:4" x14ac:dyDescent="0.3">
      <c r="A3403" t="s">
        <v>4313</v>
      </c>
      <c r="B3403" t="s">
        <v>81</v>
      </c>
      <c r="D3403" s="77">
        <f>INDEX('Unemployment Rates'!$B$2:$B$96,MATCH(B3403,'Unemployment Rates'!$A$2:$A$96,0))</f>
        <v>2.7E-2</v>
      </c>
    </row>
    <row r="3404" spans="1:4" x14ac:dyDescent="0.3">
      <c r="A3404" t="s">
        <v>4314</v>
      </c>
      <c r="B3404" t="s">
        <v>81</v>
      </c>
      <c r="D3404" s="77">
        <f>INDEX('Unemployment Rates'!$B$2:$B$96,MATCH(B3404,'Unemployment Rates'!$A$2:$A$96,0))</f>
        <v>2.7E-2</v>
      </c>
    </row>
    <row r="3405" spans="1:4" x14ac:dyDescent="0.3">
      <c r="A3405" t="s">
        <v>4315</v>
      </c>
      <c r="B3405" t="s">
        <v>81</v>
      </c>
      <c r="D3405" s="77">
        <f>INDEX('Unemployment Rates'!$B$2:$B$96,MATCH(B3405,'Unemployment Rates'!$A$2:$A$96,0))</f>
        <v>2.7E-2</v>
      </c>
    </row>
    <row r="3406" spans="1:4" x14ac:dyDescent="0.3">
      <c r="A3406" t="s">
        <v>4316</v>
      </c>
      <c r="B3406" t="s">
        <v>81</v>
      </c>
      <c r="D3406" s="77">
        <f>INDEX('Unemployment Rates'!$B$2:$B$96,MATCH(B3406,'Unemployment Rates'!$A$2:$A$96,0))</f>
        <v>2.7E-2</v>
      </c>
    </row>
    <row r="3407" spans="1:4" x14ac:dyDescent="0.3">
      <c r="A3407" t="s">
        <v>4317</v>
      </c>
      <c r="B3407" t="s">
        <v>81</v>
      </c>
      <c r="D3407" s="77">
        <f>INDEX('Unemployment Rates'!$B$2:$B$96,MATCH(B3407,'Unemployment Rates'!$A$2:$A$96,0))</f>
        <v>2.7E-2</v>
      </c>
    </row>
    <row r="3408" spans="1:4" x14ac:dyDescent="0.3">
      <c r="A3408" t="s">
        <v>4318</v>
      </c>
      <c r="B3408" t="s">
        <v>81</v>
      </c>
      <c r="D3408" s="77">
        <f>INDEX('Unemployment Rates'!$B$2:$B$96,MATCH(B3408,'Unemployment Rates'!$A$2:$A$96,0))</f>
        <v>2.7E-2</v>
      </c>
    </row>
    <row r="3409" spans="1:4" x14ac:dyDescent="0.3">
      <c r="A3409" t="s">
        <v>4319</v>
      </c>
      <c r="B3409" t="s">
        <v>81</v>
      </c>
      <c r="D3409" s="77">
        <f>INDEX('Unemployment Rates'!$B$2:$B$96,MATCH(B3409,'Unemployment Rates'!$A$2:$A$96,0))</f>
        <v>2.7E-2</v>
      </c>
    </row>
    <row r="3410" spans="1:4" x14ac:dyDescent="0.3">
      <c r="A3410" t="s">
        <v>4320</v>
      </c>
      <c r="B3410" t="s">
        <v>81</v>
      </c>
      <c r="D3410" s="77">
        <f>INDEX('Unemployment Rates'!$B$2:$B$96,MATCH(B3410,'Unemployment Rates'!$A$2:$A$96,0))</f>
        <v>2.7E-2</v>
      </c>
    </row>
    <row r="3411" spans="1:4" x14ac:dyDescent="0.3">
      <c r="A3411" t="s">
        <v>4321</v>
      </c>
      <c r="B3411" t="s">
        <v>81</v>
      </c>
      <c r="D3411" s="77">
        <f>INDEX('Unemployment Rates'!$B$2:$B$96,MATCH(B3411,'Unemployment Rates'!$A$2:$A$96,0))</f>
        <v>2.7E-2</v>
      </c>
    </row>
    <row r="3412" spans="1:4" x14ac:dyDescent="0.3">
      <c r="A3412" t="s">
        <v>4322</v>
      </c>
      <c r="B3412" t="s">
        <v>81</v>
      </c>
      <c r="D3412" s="77">
        <f>INDEX('Unemployment Rates'!$B$2:$B$96,MATCH(B3412,'Unemployment Rates'!$A$2:$A$96,0))</f>
        <v>2.7E-2</v>
      </c>
    </row>
    <row r="3413" spans="1:4" x14ac:dyDescent="0.3">
      <c r="A3413" t="s">
        <v>4323</v>
      </c>
      <c r="B3413" t="s">
        <v>81</v>
      </c>
      <c r="D3413" s="77">
        <f>INDEX('Unemployment Rates'!$B$2:$B$96,MATCH(B3413,'Unemployment Rates'!$A$2:$A$96,0))</f>
        <v>2.7E-2</v>
      </c>
    </row>
    <row r="3414" spans="1:4" x14ac:dyDescent="0.3">
      <c r="A3414" t="s">
        <v>4324</v>
      </c>
      <c r="B3414" t="s">
        <v>81</v>
      </c>
      <c r="D3414" s="77">
        <f>INDEX('Unemployment Rates'!$B$2:$B$96,MATCH(B3414,'Unemployment Rates'!$A$2:$A$96,0))</f>
        <v>2.7E-2</v>
      </c>
    </row>
    <row r="3415" spans="1:4" x14ac:dyDescent="0.3">
      <c r="A3415" t="s">
        <v>4325</v>
      </c>
      <c r="B3415" t="s">
        <v>81</v>
      </c>
      <c r="D3415" s="77">
        <f>INDEX('Unemployment Rates'!$B$2:$B$96,MATCH(B3415,'Unemployment Rates'!$A$2:$A$96,0))</f>
        <v>2.7E-2</v>
      </c>
    </row>
    <row r="3416" spans="1:4" x14ac:dyDescent="0.3">
      <c r="A3416" t="s">
        <v>4326</v>
      </c>
      <c r="B3416" t="s">
        <v>81</v>
      </c>
      <c r="D3416" s="77">
        <f>INDEX('Unemployment Rates'!$B$2:$B$96,MATCH(B3416,'Unemployment Rates'!$A$2:$A$96,0))</f>
        <v>2.7E-2</v>
      </c>
    </row>
    <row r="3417" spans="1:4" x14ac:dyDescent="0.3">
      <c r="A3417" t="s">
        <v>4327</v>
      </c>
      <c r="B3417" t="s">
        <v>81</v>
      </c>
      <c r="D3417" s="77">
        <f>INDEX('Unemployment Rates'!$B$2:$B$96,MATCH(B3417,'Unemployment Rates'!$A$2:$A$96,0))</f>
        <v>2.7E-2</v>
      </c>
    </row>
    <row r="3418" spans="1:4" x14ac:dyDescent="0.3">
      <c r="A3418" t="s">
        <v>4328</v>
      </c>
      <c r="B3418" t="s">
        <v>81</v>
      </c>
      <c r="D3418" s="77">
        <f>INDEX('Unemployment Rates'!$B$2:$B$96,MATCH(B3418,'Unemployment Rates'!$A$2:$A$96,0))</f>
        <v>2.7E-2</v>
      </c>
    </row>
    <row r="3419" spans="1:4" x14ac:dyDescent="0.3">
      <c r="A3419" t="s">
        <v>4329</v>
      </c>
      <c r="B3419" t="s">
        <v>81</v>
      </c>
      <c r="D3419" s="77">
        <f>INDEX('Unemployment Rates'!$B$2:$B$96,MATCH(B3419,'Unemployment Rates'!$A$2:$A$96,0))</f>
        <v>2.7E-2</v>
      </c>
    </row>
    <row r="3420" spans="1:4" x14ac:dyDescent="0.3">
      <c r="A3420" t="s">
        <v>4330</v>
      </c>
      <c r="B3420" t="s">
        <v>81</v>
      </c>
      <c r="D3420" s="77">
        <f>INDEX('Unemployment Rates'!$B$2:$B$96,MATCH(B3420,'Unemployment Rates'!$A$2:$A$96,0))</f>
        <v>2.7E-2</v>
      </c>
    </row>
    <row r="3421" spans="1:4" x14ac:dyDescent="0.3">
      <c r="A3421" t="s">
        <v>4331</v>
      </c>
      <c r="B3421" t="s">
        <v>81</v>
      </c>
      <c r="D3421" s="77">
        <f>INDEX('Unemployment Rates'!$B$2:$B$96,MATCH(B3421,'Unemployment Rates'!$A$2:$A$96,0))</f>
        <v>2.7E-2</v>
      </c>
    </row>
    <row r="3422" spans="1:4" x14ac:dyDescent="0.3">
      <c r="A3422" t="s">
        <v>4332</v>
      </c>
      <c r="B3422" t="s">
        <v>81</v>
      </c>
      <c r="D3422" s="77">
        <f>INDEX('Unemployment Rates'!$B$2:$B$96,MATCH(B3422,'Unemployment Rates'!$A$2:$A$96,0))</f>
        <v>2.7E-2</v>
      </c>
    </row>
    <row r="3423" spans="1:4" x14ac:dyDescent="0.3">
      <c r="A3423" t="s">
        <v>4333</v>
      </c>
      <c r="B3423" t="s">
        <v>81</v>
      </c>
      <c r="D3423" s="77">
        <f>INDEX('Unemployment Rates'!$B$2:$B$96,MATCH(B3423,'Unemployment Rates'!$A$2:$A$96,0))</f>
        <v>2.7E-2</v>
      </c>
    </row>
    <row r="3424" spans="1:4" x14ac:dyDescent="0.3">
      <c r="A3424" t="s">
        <v>4334</v>
      </c>
      <c r="B3424" t="s">
        <v>81</v>
      </c>
      <c r="D3424" s="77">
        <f>INDEX('Unemployment Rates'!$B$2:$B$96,MATCH(B3424,'Unemployment Rates'!$A$2:$A$96,0))</f>
        <v>2.7E-2</v>
      </c>
    </row>
    <row r="3425" spans="1:4" x14ac:dyDescent="0.3">
      <c r="A3425" t="s">
        <v>4335</v>
      </c>
      <c r="B3425" t="s">
        <v>81</v>
      </c>
      <c r="D3425" s="77">
        <f>INDEX('Unemployment Rates'!$B$2:$B$96,MATCH(B3425,'Unemployment Rates'!$A$2:$A$96,0))</f>
        <v>2.7E-2</v>
      </c>
    </row>
    <row r="3426" spans="1:4" x14ac:dyDescent="0.3">
      <c r="A3426" t="s">
        <v>4336</v>
      </c>
      <c r="B3426" t="s">
        <v>81</v>
      </c>
      <c r="D3426" s="77">
        <f>INDEX('Unemployment Rates'!$B$2:$B$96,MATCH(B3426,'Unemployment Rates'!$A$2:$A$96,0))</f>
        <v>2.7E-2</v>
      </c>
    </row>
    <row r="3427" spans="1:4" x14ac:dyDescent="0.3">
      <c r="A3427" t="s">
        <v>4337</v>
      </c>
      <c r="B3427" t="s">
        <v>81</v>
      </c>
      <c r="D3427" s="77">
        <f>INDEX('Unemployment Rates'!$B$2:$B$96,MATCH(B3427,'Unemployment Rates'!$A$2:$A$96,0))</f>
        <v>2.7E-2</v>
      </c>
    </row>
    <row r="3428" spans="1:4" x14ac:dyDescent="0.3">
      <c r="A3428" t="s">
        <v>4338</v>
      </c>
      <c r="B3428" t="s">
        <v>81</v>
      </c>
      <c r="D3428" s="77">
        <f>INDEX('Unemployment Rates'!$B$2:$B$96,MATCH(B3428,'Unemployment Rates'!$A$2:$A$96,0))</f>
        <v>2.7E-2</v>
      </c>
    </row>
    <row r="3429" spans="1:4" x14ac:dyDescent="0.3">
      <c r="A3429" t="s">
        <v>4339</v>
      </c>
      <c r="B3429" t="s">
        <v>81</v>
      </c>
      <c r="D3429" s="77">
        <f>INDEX('Unemployment Rates'!$B$2:$B$96,MATCH(B3429,'Unemployment Rates'!$A$2:$A$96,0))</f>
        <v>2.7E-2</v>
      </c>
    </row>
    <row r="3430" spans="1:4" x14ac:dyDescent="0.3">
      <c r="A3430" t="s">
        <v>4340</v>
      </c>
      <c r="B3430" t="s">
        <v>81</v>
      </c>
      <c r="D3430" s="77">
        <f>INDEX('Unemployment Rates'!$B$2:$B$96,MATCH(B3430,'Unemployment Rates'!$A$2:$A$96,0))</f>
        <v>2.7E-2</v>
      </c>
    </row>
    <row r="3431" spans="1:4" x14ac:dyDescent="0.3">
      <c r="A3431" t="s">
        <v>4341</v>
      </c>
      <c r="B3431" t="s">
        <v>81</v>
      </c>
      <c r="D3431" s="77">
        <f>INDEX('Unemployment Rates'!$B$2:$B$96,MATCH(B3431,'Unemployment Rates'!$A$2:$A$96,0))</f>
        <v>2.7E-2</v>
      </c>
    </row>
    <row r="3432" spans="1:4" x14ac:dyDescent="0.3">
      <c r="A3432" t="s">
        <v>4342</v>
      </c>
      <c r="B3432" t="s">
        <v>81</v>
      </c>
      <c r="D3432" s="77">
        <f>INDEX('Unemployment Rates'!$B$2:$B$96,MATCH(B3432,'Unemployment Rates'!$A$2:$A$96,0))</f>
        <v>2.7E-2</v>
      </c>
    </row>
    <row r="3433" spans="1:4" x14ac:dyDescent="0.3">
      <c r="A3433" t="s">
        <v>4343</v>
      </c>
      <c r="B3433" t="s">
        <v>81</v>
      </c>
      <c r="D3433" s="77">
        <f>INDEX('Unemployment Rates'!$B$2:$B$96,MATCH(B3433,'Unemployment Rates'!$A$2:$A$96,0))</f>
        <v>2.7E-2</v>
      </c>
    </row>
    <row r="3434" spans="1:4" x14ac:dyDescent="0.3">
      <c r="A3434" t="s">
        <v>4344</v>
      </c>
      <c r="B3434" t="s">
        <v>81</v>
      </c>
      <c r="D3434" s="77">
        <f>INDEX('Unemployment Rates'!$B$2:$B$96,MATCH(B3434,'Unemployment Rates'!$A$2:$A$96,0))</f>
        <v>2.7E-2</v>
      </c>
    </row>
    <row r="3435" spans="1:4" x14ac:dyDescent="0.3">
      <c r="A3435" t="s">
        <v>4345</v>
      </c>
      <c r="B3435" t="s">
        <v>81</v>
      </c>
      <c r="D3435" s="77">
        <f>INDEX('Unemployment Rates'!$B$2:$B$96,MATCH(B3435,'Unemployment Rates'!$A$2:$A$96,0))</f>
        <v>2.7E-2</v>
      </c>
    </row>
    <row r="3436" spans="1:4" x14ac:dyDescent="0.3">
      <c r="A3436" t="s">
        <v>4346</v>
      </c>
      <c r="B3436" t="s">
        <v>81</v>
      </c>
      <c r="D3436" s="77">
        <f>INDEX('Unemployment Rates'!$B$2:$B$96,MATCH(B3436,'Unemployment Rates'!$A$2:$A$96,0))</f>
        <v>2.7E-2</v>
      </c>
    </row>
    <row r="3437" spans="1:4" x14ac:dyDescent="0.3">
      <c r="A3437" t="s">
        <v>4347</v>
      </c>
      <c r="B3437" t="s">
        <v>81</v>
      </c>
      <c r="D3437" s="77">
        <f>INDEX('Unemployment Rates'!$B$2:$B$96,MATCH(B3437,'Unemployment Rates'!$A$2:$A$96,0))</f>
        <v>2.7E-2</v>
      </c>
    </row>
    <row r="3438" spans="1:4" x14ac:dyDescent="0.3">
      <c r="A3438" t="s">
        <v>4348</v>
      </c>
      <c r="B3438" t="s">
        <v>81</v>
      </c>
      <c r="D3438" s="77">
        <f>INDEX('Unemployment Rates'!$B$2:$B$96,MATCH(B3438,'Unemployment Rates'!$A$2:$A$96,0))</f>
        <v>2.7E-2</v>
      </c>
    </row>
    <row r="3439" spans="1:4" x14ac:dyDescent="0.3">
      <c r="A3439" t="s">
        <v>4349</v>
      </c>
      <c r="B3439" t="s">
        <v>81</v>
      </c>
      <c r="D3439" s="77">
        <f>INDEX('Unemployment Rates'!$B$2:$B$96,MATCH(B3439,'Unemployment Rates'!$A$2:$A$96,0))</f>
        <v>2.7E-2</v>
      </c>
    </row>
    <row r="3440" spans="1:4" x14ac:dyDescent="0.3">
      <c r="A3440" t="s">
        <v>4350</v>
      </c>
      <c r="B3440" t="s">
        <v>81</v>
      </c>
      <c r="D3440" s="77">
        <f>INDEX('Unemployment Rates'!$B$2:$B$96,MATCH(B3440,'Unemployment Rates'!$A$2:$A$96,0))</f>
        <v>2.7E-2</v>
      </c>
    </row>
    <row r="3441" spans="1:4" x14ac:dyDescent="0.3">
      <c r="A3441" t="s">
        <v>4351</v>
      </c>
      <c r="B3441" t="s">
        <v>81</v>
      </c>
      <c r="D3441" s="77">
        <f>INDEX('Unemployment Rates'!$B$2:$B$96,MATCH(B3441,'Unemployment Rates'!$A$2:$A$96,0))</f>
        <v>2.7E-2</v>
      </c>
    </row>
    <row r="3442" spans="1:4" x14ac:dyDescent="0.3">
      <c r="A3442" t="s">
        <v>4352</v>
      </c>
      <c r="B3442" t="s">
        <v>81</v>
      </c>
      <c r="D3442" s="77">
        <f>INDEX('Unemployment Rates'!$B$2:$B$96,MATCH(B3442,'Unemployment Rates'!$A$2:$A$96,0))</f>
        <v>2.7E-2</v>
      </c>
    </row>
    <row r="3443" spans="1:4" x14ac:dyDescent="0.3">
      <c r="A3443" t="s">
        <v>4353</v>
      </c>
      <c r="B3443" t="s">
        <v>81</v>
      </c>
      <c r="D3443" s="77">
        <f>INDEX('Unemployment Rates'!$B$2:$B$96,MATCH(B3443,'Unemployment Rates'!$A$2:$A$96,0))</f>
        <v>2.7E-2</v>
      </c>
    </row>
    <row r="3444" spans="1:4" x14ac:dyDescent="0.3">
      <c r="A3444" t="s">
        <v>4354</v>
      </c>
      <c r="B3444" t="s">
        <v>81</v>
      </c>
      <c r="D3444" s="77">
        <f>INDEX('Unemployment Rates'!$B$2:$B$96,MATCH(B3444,'Unemployment Rates'!$A$2:$A$96,0))</f>
        <v>2.7E-2</v>
      </c>
    </row>
    <row r="3445" spans="1:4" x14ac:dyDescent="0.3">
      <c r="A3445" t="s">
        <v>4355</v>
      </c>
      <c r="B3445" t="s">
        <v>81</v>
      </c>
      <c r="D3445" s="77">
        <f>INDEX('Unemployment Rates'!$B$2:$B$96,MATCH(B3445,'Unemployment Rates'!$A$2:$A$96,0))</f>
        <v>2.7E-2</v>
      </c>
    </row>
    <row r="3446" spans="1:4" x14ac:dyDescent="0.3">
      <c r="A3446" t="s">
        <v>4356</v>
      </c>
      <c r="B3446" t="s">
        <v>81</v>
      </c>
      <c r="D3446" s="77">
        <f>INDEX('Unemployment Rates'!$B$2:$B$96,MATCH(B3446,'Unemployment Rates'!$A$2:$A$96,0))</f>
        <v>2.7E-2</v>
      </c>
    </row>
    <row r="3447" spans="1:4" x14ac:dyDescent="0.3">
      <c r="A3447" t="s">
        <v>4357</v>
      </c>
      <c r="B3447" t="s">
        <v>81</v>
      </c>
      <c r="D3447" s="77">
        <f>INDEX('Unemployment Rates'!$B$2:$B$96,MATCH(B3447,'Unemployment Rates'!$A$2:$A$96,0))</f>
        <v>2.7E-2</v>
      </c>
    </row>
    <row r="3448" spans="1:4" x14ac:dyDescent="0.3">
      <c r="A3448" t="s">
        <v>4358</v>
      </c>
      <c r="B3448" t="s">
        <v>81</v>
      </c>
      <c r="D3448" s="77">
        <f>INDEX('Unemployment Rates'!$B$2:$B$96,MATCH(B3448,'Unemployment Rates'!$A$2:$A$96,0))</f>
        <v>2.7E-2</v>
      </c>
    </row>
    <row r="3449" spans="1:4" x14ac:dyDescent="0.3">
      <c r="A3449" t="s">
        <v>4359</v>
      </c>
      <c r="B3449" t="s">
        <v>81</v>
      </c>
      <c r="D3449" s="77">
        <f>INDEX('Unemployment Rates'!$B$2:$B$96,MATCH(B3449,'Unemployment Rates'!$A$2:$A$96,0))</f>
        <v>2.7E-2</v>
      </c>
    </row>
    <row r="3450" spans="1:4" x14ac:dyDescent="0.3">
      <c r="A3450" t="s">
        <v>4360</v>
      </c>
      <c r="B3450" t="s">
        <v>81</v>
      </c>
      <c r="D3450" s="77">
        <f>INDEX('Unemployment Rates'!$B$2:$B$96,MATCH(B3450,'Unemployment Rates'!$A$2:$A$96,0))</f>
        <v>2.7E-2</v>
      </c>
    </row>
    <row r="3451" spans="1:4" x14ac:dyDescent="0.3">
      <c r="A3451" t="s">
        <v>4361</v>
      </c>
      <c r="B3451" t="s">
        <v>81</v>
      </c>
      <c r="D3451" s="77">
        <f>INDEX('Unemployment Rates'!$B$2:$B$96,MATCH(B3451,'Unemployment Rates'!$A$2:$A$96,0))</f>
        <v>2.7E-2</v>
      </c>
    </row>
    <row r="3452" spans="1:4" x14ac:dyDescent="0.3">
      <c r="A3452" t="s">
        <v>4362</v>
      </c>
      <c r="B3452" t="s">
        <v>81</v>
      </c>
      <c r="D3452" s="77">
        <f>INDEX('Unemployment Rates'!$B$2:$B$96,MATCH(B3452,'Unemployment Rates'!$A$2:$A$96,0))</f>
        <v>2.7E-2</v>
      </c>
    </row>
    <row r="3453" spans="1:4" x14ac:dyDescent="0.3">
      <c r="A3453" t="s">
        <v>4363</v>
      </c>
      <c r="B3453" t="s">
        <v>81</v>
      </c>
      <c r="D3453" s="77">
        <f>INDEX('Unemployment Rates'!$B$2:$B$96,MATCH(B3453,'Unemployment Rates'!$A$2:$A$96,0))</f>
        <v>2.7E-2</v>
      </c>
    </row>
    <row r="3454" spans="1:4" x14ac:dyDescent="0.3">
      <c r="A3454" t="s">
        <v>4364</v>
      </c>
      <c r="B3454" t="s">
        <v>81</v>
      </c>
      <c r="D3454" s="77">
        <f>INDEX('Unemployment Rates'!$B$2:$B$96,MATCH(B3454,'Unemployment Rates'!$A$2:$A$96,0))</f>
        <v>2.7E-2</v>
      </c>
    </row>
    <row r="3455" spans="1:4" x14ac:dyDescent="0.3">
      <c r="A3455" t="s">
        <v>4365</v>
      </c>
      <c r="B3455" t="s">
        <v>81</v>
      </c>
      <c r="D3455" s="77">
        <f>INDEX('Unemployment Rates'!$B$2:$B$96,MATCH(B3455,'Unemployment Rates'!$A$2:$A$96,0))</f>
        <v>2.7E-2</v>
      </c>
    </row>
    <row r="3456" spans="1:4" x14ac:dyDescent="0.3">
      <c r="A3456" t="s">
        <v>4366</v>
      </c>
      <c r="B3456" t="s">
        <v>81</v>
      </c>
      <c r="D3456" s="77">
        <f>INDEX('Unemployment Rates'!$B$2:$B$96,MATCH(B3456,'Unemployment Rates'!$A$2:$A$96,0))</f>
        <v>2.7E-2</v>
      </c>
    </row>
    <row r="3457" spans="1:4" x14ac:dyDescent="0.3">
      <c r="A3457" t="s">
        <v>4367</v>
      </c>
      <c r="B3457" t="s">
        <v>81</v>
      </c>
      <c r="D3457" s="77">
        <f>INDEX('Unemployment Rates'!$B$2:$B$96,MATCH(B3457,'Unemployment Rates'!$A$2:$A$96,0))</f>
        <v>2.7E-2</v>
      </c>
    </row>
    <row r="3458" spans="1:4" x14ac:dyDescent="0.3">
      <c r="A3458" t="s">
        <v>4368</v>
      </c>
      <c r="B3458" t="s">
        <v>81</v>
      </c>
      <c r="D3458" s="77">
        <f>INDEX('Unemployment Rates'!$B$2:$B$96,MATCH(B3458,'Unemployment Rates'!$A$2:$A$96,0))</f>
        <v>2.7E-2</v>
      </c>
    </row>
    <row r="3459" spans="1:4" x14ac:dyDescent="0.3">
      <c r="A3459" t="s">
        <v>4369</v>
      </c>
      <c r="B3459" t="s">
        <v>81</v>
      </c>
      <c r="D3459" s="77">
        <f>INDEX('Unemployment Rates'!$B$2:$B$96,MATCH(B3459,'Unemployment Rates'!$A$2:$A$96,0))</f>
        <v>2.7E-2</v>
      </c>
    </row>
    <row r="3460" spans="1:4" x14ac:dyDescent="0.3">
      <c r="A3460" t="s">
        <v>4370</v>
      </c>
      <c r="B3460" t="s">
        <v>81</v>
      </c>
      <c r="D3460" s="77">
        <f>INDEX('Unemployment Rates'!$B$2:$B$96,MATCH(B3460,'Unemployment Rates'!$A$2:$A$96,0))</f>
        <v>2.7E-2</v>
      </c>
    </row>
    <row r="3461" spans="1:4" x14ac:dyDescent="0.3">
      <c r="A3461" t="s">
        <v>4371</v>
      </c>
      <c r="B3461" t="s">
        <v>81</v>
      </c>
      <c r="D3461" s="77">
        <f>INDEX('Unemployment Rates'!$B$2:$B$96,MATCH(B3461,'Unemployment Rates'!$A$2:$A$96,0))</f>
        <v>2.7E-2</v>
      </c>
    </row>
    <row r="3462" spans="1:4" x14ac:dyDescent="0.3">
      <c r="A3462" t="s">
        <v>4372</v>
      </c>
      <c r="B3462" t="s">
        <v>81</v>
      </c>
      <c r="D3462" s="77">
        <f>INDEX('Unemployment Rates'!$B$2:$B$96,MATCH(B3462,'Unemployment Rates'!$A$2:$A$96,0))</f>
        <v>2.7E-2</v>
      </c>
    </row>
    <row r="3463" spans="1:4" x14ac:dyDescent="0.3">
      <c r="A3463" t="s">
        <v>4373</v>
      </c>
      <c r="B3463" t="s">
        <v>81</v>
      </c>
      <c r="D3463" s="77">
        <f>INDEX('Unemployment Rates'!$B$2:$B$96,MATCH(B3463,'Unemployment Rates'!$A$2:$A$96,0))</f>
        <v>2.7E-2</v>
      </c>
    </row>
    <row r="3464" spans="1:4" x14ac:dyDescent="0.3">
      <c r="A3464" t="s">
        <v>4374</v>
      </c>
      <c r="B3464" t="s">
        <v>81</v>
      </c>
      <c r="D3464" s="77">
        <f>INDEX('Unemployment Rates'!$B$2:$B$96,MATCH(B3464,'Unemployment Rates'!$A$2:$A$96,0))</f>
        <v>2.7E-2</v>
      </c>
    </row>
    <row r="3465" spans="1:4" x14ac:dyDescent="0.3">
      <c r="A3465" t="s">
        <v>4375</v>
      </c>
      <c r="B3465" t="s">
        <v>81</v>
      </c>
      <c r="D3465" s="77">
        <f>INDEX('Unemployment Rates'!$B$2:$B$96,MATCH(B3465,'Unemployment Rates'!$A$2:$A$96,0))</f>
        <v>2.7E-2</v>
      </c>
    </row>
    <row r="3466" spans="1:4" x14ac:dyDescent="0.3">
      <c r="A3466" t="s">
        <v>4376</v>
      </c>
      <c r="B3466" t="s">
        <v>81</v>
      </c>
      <c r="D3466" s="77">
        <f>INDEX('Unemployment Rates'!$B$2:$B$96,MATCH(B3466,'Unemployment Rates'!$A$2:$A$96,0))</f>
        <v>2.7E-2</v>
      </c>
    </row>
    <row r="3467" spans="1:4" x14ac:dyDescent="0.3">
      <c r="A3467" t="s">
        <v>4377</v>
      </c>
      <c r="B3467" t="s">
        <v>81</v>
      </c>
      <c r="D3467" s="77">
        <f>INDEX('Unemployment Rates'!$B$2:$B$96,MATCH(B3467,'Unemployment Rates'!$A$2:$A$96,0))</f>
        <v>2.7E-2</v>
      </c>
    </row>
    <row r="3468" spans="1:4" x14ac:dyDescent="0.3">
      <c r="A3468" t="s">
        <v>4378</v>
      </c>
      <c r="B3468" t="s">
        <v>81</v>
      </c>
      <c r="D3468" s="77">
        <f>INDEX('Unemployment Rates'!$B$2:$B$96,MATCH(B3468,'Unemployment Rates'!$A$2:$A$96,0))</f>
        <v>2.7E-2</v>
      </c>
    </row>
    <row r="3469" spans="1:4" x14ac:dyDescent="0.3">
      <c r="A3469" t="s">
        <v>4379</v>
      </c>
      <c r="B3469" t="s">
        <v>81</v>
      </c>
      <c r="D3469" s="77">
        <f>INDEX('Unemployment Rates'!$B$2:$B$96,MATCH(B3469,'Unemployment Rates'!$A$2:$A$96,0))</f>
        <v>2.7E-2</v>
      </c>
    </row>
    <row r="3470" spans="1:4" x14ac:dyDescent="0.3">
      <c r="A3470" t="s">
        <v>4380</v>
      </c>
      <c r="B3470" t="s">
        <v>81</v>
      </c>
      <c r="D3470" s="77">
        <f>INDEX('Unemployment Rates'!$B$2:$B$96,MATCH(B3470,'Unemployment Rates'!$A$2:$A$96,0))</f>
        <v>2.7E-2</v>
      </c>
    </row>
    <row r="3471" spans="1:4" x14ac:dyDescent="0.3">
      <c r="A3471" t="s">
        <v>4381</v>
      </c>
      <c r="B3471" t="s">
        <v>81</v>
      </c>
      <c r="D3471" s="77">
        <f>INDEX('Unemployment Rates'!$B$2:$B$96,MATCH(B3471,'Unemployment Rates'!$A$2:$A$96,0))</f>
        <v>2.7E-2</v>
      </c>
    </row>
    <row r="3472" spans="1:4" x14ac:dyDescent="0.3">
      <c r="A3472" t="s">
        <v>4382</v>
      </c>
      <c r="B3472" t="s">
        <v>81</v>
      </c>
      <c r="D3472" s="77">
        <f>INDEX('Unemployment Rates'!$B$2:$B$96,MATCH(B3472,'Unemployment Rates'!$A$2:$A$96,0))</f>
        <v>2.7E-2</v>
      </c>
    </row>
    <row r="3473" spans="1:4" x14ac:dyDescent="0.3">
      <c r="A3473" t="s">
        <v>4383</v>
      </c>
      <c r="B3473" t="s">
        <v>81</v>
      </c>
      <c r="D3473" s="77">
        <f>INDEX('Unemployment Rates'!$B$2:$B$96,MATCH(B3473,'Unemployment Rates'!$A$2:$A$96,0))</f>
        <v>2.7E-2</v>
      </c>
    </row>
    <row r="3474" spans="1:4" x14ac:dyDescent="0.3">
      <c r="A3474" t="s">
        <v>4384</v>
      </c>
      <c r="B3474" t="s">
        <v>81</v>
      </c>
      <c r="D3474" s="77">
        <f>INDEX('Unemployment Rates'!$B$2:$B$96,MATCH(B3474,'Unemployment Rates'!$A$2:$A$96,0))</f>
        <v>2.7E-2</v>
      </c>
    </row>
    <row r="3475" spans="1:4" x14ac:dyDescent="0.3">
      <c r="A3475" t="s">
        <v>4385</v>
      </c>
      <c r="B3475" t="s">
        <v>81</v>
      </c>
      <c r="D3475" s="77">
        <f>INDEX('Unemployment Rates'!$B$2:$B$96,MATCH(B3475,'Unemployment Rates'!$A$2:$A$96,0))</f>
        <v>2.7E-2</v>
      </c>
    </row>
    <row r="3476" spans="1:4" x14ac:dyDescent="0.3">
      <c r="A3476" t="s">
        <v>4386</v>
      </c>
      <c r="B3476" t="s">
        <v>81</v>
      </c>
      <c r="D3476" s="77">
        <f>INDEX('Unemployment Rates'!$B$2:$B$96,MATCH(B3476,'Unemployment Rates'!$A$2:$A$96,0))</f>
        <v>2.7E-2</v>
      </c>
    </row>
    <row r="3477" spans="1:4" x14ac:dyDescent="0.3">
      <c r="A3477" t="s">
        <v>4387</v>
      </c>
      <c r="B3477" t="s">
        <v>81</v>
      </c>
      <c r="D3477" s="77">
        <f>INDEX('Unemployment Rates'!$B$2:$B$96,MATCH(B3477,'Unemployment Rates'!$A$2:$A$96,0))</f>
        <v>2.7E-2</v>
      </c>
    </row>
    <row r="3478" spans="1:4" x14ac:dyDescent="0.3">
      <c r="A3478" t="s">
        <v>4388</v>
      </c>
      <c r="B3478" t="s">
        <v>81</v>
      </c>
      <c r="D3478" s="77">
        <f>INDEX('Unemployment Rates'!$B$2:$B$96,MATCH(B3478,'Unemployment Rates'!$A$2:$A$96,0))</f>
        <v>2.7E-2</v>
      </c>
    </row>
    <row r="3479" spans="1:4" x14ac:dyDescent="0.3">
      <c r="A3479" t="s">
        <v>4389</v>
      </c>
      <c r="B3479" t="s">
        <v>81</v>
      </c>
      <c r="D3479" s="77">
        <f>INDEX('Unemployment Rates'!$B$2:$B$96,MATCH(B3479,'Unemployment Rates'!$A$2:$A$96,0))</f>
        <v>2.7E-2</v>
      </c>
    </row>
    <row r="3480" spans="1:4" x14ac:dyDescent="0.3">
      <c r="A3480" t="s">
        <v>4390</v>
      </c>
      <c r="B3480" t="s">
        <v>81</v>
      </c>
      <c r="D3480" s="77">
        <f>INDEX('Unemployment Rates'!$B$2:$B$96,MATCH(B3480,'Unemployment Rates'!$A$2:$A$96,0))</f>
        <v>2.7E-2</v>
      </c>
    </row>
    <row r="3481" spans="1:4" x14ac:dyDescent="0.3">
      <c r="A3481" t="s">
        <v>4391</v>
      </c>
      <c r="B3481" t="s">
        <v>81</v>
      </c>
      <c r="D3481" s="77">
        <f>INDEX('Unemployment Rates'!$B$2:$B$96,MATCH(B3481,'Unemployment Rates'!$A$2:$A$96,0))</f>
        <v>2.7E-2</v>
      </c>
    </row>
    <row r="3482" spans="1:4" x14ac:dyDescent="0.3">
      <c r="A3482" t="s">
        <v>4392</v>
      </c>
      <c r="B3482" t="s">
        <v>81</v>
      </c>
      <c r="D3482" s="77">
        <f>INDEX('Unemployment Rates'!$B$2:$B$96,MATCH(B3482,'Unemployment Rates'!$A$2:$A$96,0))</f>
        <v>2.7E-2</v>
      </c>
    </row>
    <row r="3483" spans="1:4" x14ac:dyDescent="0.3">
      <c r="A3483" t="s">
        <v>4393</v>
      </c>
      <c r="B3483" t="s">
        <v>81</v>
      </c>
      <c r="D3483" s="77">
        <f>INDEX('Unemployment Rates'!$B$2:$B$96,MATCH(B3483,'Unemployment Rates'!$A$2:$A$96,0))</f>
        <v>2.7E-2</v>
      </c>
    </row>
    <row r="3484" spans="1:4" x14ac:dyDescent="0.3">
      <c r="A3484" t="s">
        <v>4394</v>
      </c>
      <c r="B3484" t="s">
        <v>81</v>
      </c>
      <c r="D3484" s="77">
        <f>INDEX('Unemployment Rates'!$B$2:$B$96,MATCH(B3484,'Unemployment Rates'!$A$2:$A$96,0))</f>
        <v>2.7E-2</v>
      </c>
    </row>
    <row r="3485" spans="1:4" x14ac:dyDescent="0.3">
      <c r="A3485" t="s">
        <v>4395</v>
      </c>
      <c r="B3485" t="s">
        <v>81</v>
      </c>
      <c r="D3485" s="77">
        <f>INDEX('Unemployment Rates'!$B$2:$B$96,MATCH(B3485,'Unemployment Rates'!$A$2:$A$96,0))</f>
        <v>2.7E-2</v>
      </c>
    </row>
    <row r="3486" spans="1:4" x14ac:dyDescent="0.3">
      <c r="A3486" t="s">
        <v>4396</v>
      </c>
      <c r="B3486" t="s">
        <v>81</v>
      </c>
      <c r="D3486" s="77">
        <f>INDEX('Unemployment Rates'!$B$2:$B$96,MATCH(B3486,'Unemployment Rates'!$A$2:$A$96,0))</f>
        <v>2.7E-2</v>
      </c>
    </row>
    <row r="3487" spans="1:4" x14ac:dyDescent="0.3">
      <c r="A3487" t="s">
        <v>4397</v>
      </c>
      <c r="B3487" t="s">
        <v>81</v>
      </c>
      <c r="D3487" s="77">
        <f>INDEX('Unemployment Rates'!$B$2:$B$96,MATCH(B3487,'Unemployment Rates'!$A$2:$A$96,0))</f>
        <v>2.7E-2</v>
      </c>
    </row>
    <row r="3488" spans="1:4" x14ac:dyDescent="0.3">
      <c r="A3488" t="s">
        <v>4398</v>
      </c>
      <c r="B3488" t="s">
        <v>81</v>
      </c>
      <c r="D3488" s="77">
        <f>INDEX('Unemployment Rates'!$B$2:$B$96,MATCH(B3488,'Unemployment Rates'!$A$2:$A$96,0))</f>
        <v>2.7E-2</v>
      </c>
    </row>
    <row r="3489" spans="1:4" x14ac:dyDescent="0.3">
      <c r="A3489" t="s">
        <v>4399</v>
      </c>
      <c r="B3489" t="s">
        <v>81</v>
      </c>
      <c r="D3489" s="77">
        <f>INDEX('Unemployment Rates'!$B$2:$B$96,MATCH(B3489,'Unemployment Rates'!$A$2:$A$96,0))</f>
        <v>2.7E-2</v>
      </c>
    </row>
    <row r="3490" spans="1:4" x14ac:dyDescent="0.3">
      <c r="A3490" t="s">
        <v>4400</v>
      </c>
      <c r="B3490" t="s">
        <v>81</v>
      </c>
      <c r="D3490" s="77">
        <f>INDEX('Unemployment Rates'!$B$2:$B$96,MATCH(B3490,'Unemployment Rates'!$A$2:$A$96,0))</f>
        <v>2.7E-2</v>
      </c>
    </row>
    <row r="3491" spans="1:4" x14ac:dyDescent="0.3">
      <c r="A3491" t="s">
        <v>4401</v>
      </c>
      <c r="B3491" t="s">
        <v>81</v>
      </c>
      <c r="D3491" s="77">
        <f>INDEX('Unemployment Rates'!$B$2:$B$96,MATCH(B3491,'Unemployment Rates'!$A$2:$A$96,0))</f>
        <v>2.7E-2</v>
      </c>
    </row>
    <row r="3492" spans="1:4" x14ac:dyDescent="0.3">
      <c r="A3492" t="s">
        <v>4402</v>
      </c>
      <c r="B3492" t="s">
        <v>81</v>
      </c>
      <c r="D3492" s="77">
        <f>INDEX('Unemployment Rates'!$B$2:$B$96,MATCH(B3492,'Unemployment Rates'!$A$2:$A$96,0))</f>
        <v>2.7E-2</v>
      </c>
    </row>
    <row r="3493" spans="1:4" x14ac:dyDescent="0.3">
      <c r="A3493" t="s">
        <v>4403</v>
      </c>
      <c r="B3493" t="s">
        <v>81</v>
      </c>
      <c r="D3493" s="77">
        <f>INDEX('Unemployment Rates'!$B$2:$B$96,MATCH(B3493,'Unemployment Rates'!$A$2:$A$96,0))</f>
        <v>2.7E-2</v>
      </c>
    </row>
    <row r="3494" spans="1:4" x14ac:dyDescent="0.3">
      <c r="A3494" t="s">
        <v>4404</v>
      </c>
      <c r="B3494" t="s">
        <v>81</v>
      </c>
      <c r="D3494" s="77">
        <f>INDEX('Unemployment Rates'!$B$2:$B$96,MATCH(B3494,'Unemployment Rates'!$A$2:$A$96,0))</f>
        <v>2.7E-2</v>
      </c>
    </row>
    <row r="3495" spans="1:4" x14ac:dyDescent="0.3">
      <c r="A3495" t="s">
        <v>4405</v>
      </c>
      <c r="B3495" t="s">
        <v>81</v>
      </c>
      <c r="D3495" s="77">
        <f>INDEX('Unemployment Rates'!$B$2:$B$96,MATCH(B3495,'Unemployment Rates'!$A$2:$A$96,0))</f>
        <v>2.7E-2</v>
      </c>
    </row>
    <row r="3496" spans="1:4" x14ac:dyDescent="0.3">
      <c r="A3496" t="s">
        <v>4406</v>
      </c>
      <c r="B3496" t="s">
        <v>81</v>
      </c>
      <c r="D3496" s="77">
        <f>INDEX('Unemployment Rates'!$B$2:$B$96,MATCH(B3496,'Unemployment Rates'!$A$2:$A$96,0))</f>
        <v>2.7E-2</v>
      </c>
    </row>
    <row r="3497" spans="1:4" x14ac:dyDescent="0.3">
      <c r="A3497" t="s">
        <v>4407</v>
      </c>
      <c r="B3497" t="s">
        <v>81</v>
      </c>
      <c r="D3497" s="77">
        <f>INDEX('Unemployment Rates'!$B$2:$B$96,MATCH(B3497,'Unemployment Rates'!$A$2:$A$96,0))</f>
        <v>2.7E-2</v>
      </c>
    </row>
    <row r="3498" spans="1:4" x14ac:dyDescent="0.3">
      <c r="A3498" t="s">
        <v>4408</v>
      </c>
      <c r="B3498" t="s">
        <v>81</v>
      </c>
      <c r="D3498" s="77">
        <f>INDEX('Unemployment Rates'!$B$2:$B$96,MATCH(B3498,'Unemployment Rates'!$A$2:$A$96,0))</f>
        <v>2.7E-2</v>
      </c>
    </row>
    <row r="3499" spans="1:4" x14ac:dyDescent="0.3">
      <c r="A3499" t="s">
        <v>4409</v>
      </c>
      <c r="B3499" t="s">
        <v>81</v>
      </c>
      <c r="D3499" s="77">
        <f>INDEX('Unemployment Rates'!$B$2:$B$96,MATCH(B3499,'Unemployment Rates'!$A$2:$A$96,0))</f>
        <v>2.7E-2</v>
      </c>
    </row>
    <row r="3500" spans="1:4" x14ac:dyDescent="0.3">
      <c r="A3500" t="s">
        <v>4410</v>
      </c>
      <c r="B3500" t="s">
        <v>81</v>
      </c>
      <c r="D3500" s="77">
        <f>INDEX('Unemployment Rates'!$B$2:$B$96,MATCH(B3500,'Unemployment Rates'!$A$2:$A$96,0))</f>
        <v>2.7E-2</v>
      </c>
    </row>
    <row r="3501" spans="1:4" x14ac:dyDescent="0.3">
      <c r="A3501" t="s">
        <v>4411</v>
      </c>
      <c r="B3501" t="s">
        <v>81</v>
      </c>
      <c r="D3501" s="77">
        <f>INDEX('Unemployment Rates'!$B$2:$B$96,MATCH(B3501,'Unemployment Rates'!$A$2:$A$96,0))</f>
        <v>2.7E-2</v>
      </c>
    </row>
    <row r="3502" spans="1:4" x14ac:dyDescent="0.3">
      <c r="A3502" t="s">
        <v>4412</v>
      </c>
      <c r="B3502" t="s">
        <v>81</v>
      </c>
      <c r="D3502" s="77">
        <f>INDEX('Unemployment Rates'!$B$2:$B$96,MATCH(B3502,'Unemployment Rates'!$A$2:$A$96,0))</f>
        <v>2.7E-2</v>
      </c>
    </row>
    <row r="3503" spans="1:4" x14ac:dyDescent="0.3">
      <c r="A3503" t="s">
        <v>4413</v>
      </c>
      <c r="B3503" t="s">
        <v>81</v>
      </c>
      <c r="D3503" s="77">
        <f>INDEX('Unemployment Rates'!$B$2:$B$96,MATCH(B3503,'Unemployment Rates'!$A$2:$A$96,0))</f>
        <v>2.7E-2</v>
      </c>
    </row>
    <row r="3504" spans="1:4" x14ac:dyDescent="0.3">
      <c r="A3504" t="s">
        <v>4414</v>
      </c>
      <c r="B3504" t="s">
        <v>81</v>
      </c>
      <c r="D3504" s="77">
        <f>INDEX('Unemployment Rates'!$B$2:$B$96,MATCH(B3504,'Unemployment Rates'!$A$2:$A$96,0))</f>
        <v>2.7E-2</v>
      </c>
    </row>
    <row r="3505" spans="1:4" x14ac:dyDescent="0.3">
      <c r="A3505" t="s">
        <v>4415</v>
      </c>
      <c r="B3505" t="s">
        <v>81</v>
      </c>
      <c r="D3505" s="77">
        <f>INDEX('Unemployment Rates'!$B$2:$B$96,MATCH(B3505,'Unemployment Rates'!$A$2:$A$96,0))</f>
        <v>2.7E-2</v>
      </c>
    </row>
    <row r="3506" spans="1:4" x14ac:dyDescent="0.3">
      <c r="A3506" t="s">
        <v>4416</v>
      </c>
      <c r="B3506" t="s">
        <v>81</v>
      </c>
      <c r="D3506" s="77">
        <f>INDEX('Unemployment Rates'!$B$2:$B$96,MATCH(B3506,'Unemployment Rates'!$A$2:$A$96,0))</f>
        <v>2.7E-2</v>
      </c>
    </row>
    <row r="3507" spans="1:4" x14ac:dyDescent="0.3">
      <c r="A3507" t="s">
        <v>4417</v>
      </c>
      <c r="B3507" t="s">
        <v>81</v>
      </c>
      <c r="D3507" s="77">
        <f>INDEX('Unemployment Rates'!$B$2:$B$96,MATCH(B3507,'Unemployment Rates'!$A$2:$A$96,0))</f>
        <v>2.7E-2</v>
      </c>
    </row>
    <row r="3508" spans="1:4" x14ac:dyDescent="0.3">
      <c r="A3508" t="s">
        <v>4418</v>
      </c>
      <c r="B3508" t="s">
        <v>81</v>
      </c>
      <c r="D3508" s="77">
        <f>INDEX('Unemployment Rates'!$B$2:$B$96,MATCH(B3508,'Unemployment Rates'!$A$2:$A$96,0))</f>
        <v>2.7E-2</v>
      </c>
    </row>
    <row r="3509" spans="1:4" x14ac:dyDescent="0.3">
      <c r="A3509" t="s">
        <v>4419</v>
      </c>
      <c r="B3509" t="s">
        <v>81</v>
      </c>
      <c r="D3509" s="77">
        <f>INDEX('Unemployment Rates'!$B$2:$B$96,MATCH(B3509,'Unemployment Rates'!$A$2:$A$96,0))</f>
        <v>2.7E-2</v>
      </c>
    </row>
    <row r="3510" spans="1:4" x14ac:dyDescent="0.3">
      <c r="A3510" t="s">
        <v>4420</v>
      </c>
      <c r="B3510" t="s">
        <v>81</v>
      </c>
      <c r="D3510" s="77">
        <f>INDEX('Unemployment Rates'!$B$2:$B$96,MATCH(B3510,'Unemployment Rates'!$A$2:$A$96,0))</f>
        <v>2.7E-2</v>
      </c>
    </row>
    <row r="3511" spans="1:4" x14ac:dyDescent="0.3">
      <c r="A3511" t="s">
        <v>4421</v>
      </c>
      <c r="B3511" t="s">
        <v>81</v>
      </c>
      <c r="D3511" s="77">
        <f>INDEX('Unemployment Rates'!$B$2:$B$96,MATCH(B3511,'Unemployment Rates'!$A$2:$A$96,0))</f>
        <v>2.7E-2</v>
      </c>
    </row>
    <row r="3512" spans="1:4" x14ac:dyDescent="0.3">
      <c r="A3512" t="s">
        <v>4422</v>
      </c>
      <c r="B3512" t="s">
        <v>81</v>
      </c>
      <c r="D3512" s="77">
        <f>INDEX('Unemployment Rates'!$B$2:$B$96,MATCH(B3512,'Unemployment Rates'!$A$2:$A$96,0))</f>
        <v>2.7E-2</v>
      </c>
    </row>
    <row r="3513" spans="1:4" x14ac:dyDescent="0.3">
      <c r="A3513" t="s">
        <v>4423</v>
      </c>
      <c r="B3513" t="s">
        <v>81</v>
      </c>
      <c r="D3513" s="77">
        <f>INDEX('Unemployment Rates'!$B$2:$B$96,MATCH(B3513,'Unemployment Rates'!$A$2:$A$96,0))</f>
        <v>2.7E-2</v>
      </c>
    </row>
    <row r="3514" spans="1:4" x14ac:dyDescent="0.3">
      <c r="A3514" t="s">
        <v>4424</v>
      </c>
      <c r="B3514" t="s">
        <v>81</v>
      </c>
      <c r="D3514" s="77">
        <f>INDEX('Unemployment Rates'!$B$2:$B$96,MATCH(B3514,'Unemployment Rates'!$A$2:$A$96,0))</f>
        <v>2.7E-2</v>
      </c>
    </row>
    <row r="3515" spans="1:4" x14ac:dyDescent="0.3">
      <c r="A3515" t="s">
        <v>4425</v>
      </c>
      <c r="B3515" t="s">
        <v>81</v>
      </c>
      <c r="D3515" s="77">
        <f>INDEX('Unemployment Rates'!$B$2:$B$96,MATCH(B3515,'Unemployment Rates'!$A$2:$A$96,0))</f>
        <v>2.7E-2</v>
      </c>
    </row>
    <row r="3516" spans="1:4" x14ac:dyDescent="0.3">
      <c r="A3516" t="s">
        <v>4426</v>
      </c>
      <c r="B3516" t="s">
        <v>81</v>
      </c>
      <c r="D3516" s="77">
        <f>INDEX('Unemployment Rates'!$B$2:$B$96,MATCH(B3516,'Unemployment Rates'!$A$2:$A$96,0))</f>
        <v>2.7E-2</v>
      </c>
    </row>
    <row r="3517" spans="1:4" x14ac:dyDescent="0.3">
      <c r="A3517" t="s">
        <v>4427</v>
      </c>
      <c r="B3517" t="s">
        <v>81</v>
      </c>
      <c r="D3517" s="77">
        <f>INDEX('Unemployment Rates'!$B$2:$B$96,MATCH(B3517,'Unemployment Rates'!$A$2:$A$96,0))</f>
        <v>2.7E-2</v>
      </c>
    </row>
    <row r="3518" spans="1:4" x14ac:dyDescent="0.3">
      <c r="A3518" t="s">
        <v>4428</v>
      </c>
      <c r="B3518" t="s">
        <v>81</v>
      </c>
      <c r="D3518" s="77">
        <f>INDEX('Unemployment Rates'!$B$2:$B$96,MATCH(B3518,'Unemployment Rates'!$A$2:$A$96,0))</f>
        <v>2.7E-2</v>
      </c>
    </row>
    <row r="3519" spans="1:4" x14ac:dyDescent="0.3">
      <c r="A3519" t="s">
        <v>4429</v>
      </c>
      <c r="B3519" t="s">
        <v>81</v>
      </c>
      <c r="D3519" s="77">
        <f>INDEX('Unemployment Rates'!$B$2:$B$96,MATCH(B3519,'Unemployment Rates'!$A$2:$A$96,0))</f>
        <v>2.7E-2</v>
      </c>
    </row>
    <row r="3520" spans="1:4" x14ac:dyDescent="0.3">
      <c r="A3520" t="s">
        <v>4430</v>
      </c>
      <c r="B3520" t="s">
        <v>81</v>
      </c>
      <c r="D3520" s="77">
        <f>INDEX('Unemployment Rates'!$B$2:$B$96,MATCH(B3520,'Unemployment Rates'!$A$2:$A$96,0))</f>
        <v>2.7E-2</v>
      </c>
    </row>
    <row r="3521" spans="1:4" x14ac:dyDescent="0.3">
      <c r="A3521" t="s">
        <v>4431</v>
      </c>
      <c r="B3521" t="s">
        <v>81</v>
      </c>
      <c r="D3521" s="77">
        <f>INDEX('Unemployment Rates'!$B$2:$B$96,MATCH(B3521,'Unemployment Rates'!$A$2:$A$96,0))</f>
        <v>2.7E-2</v>
      </c>
    </row>
    <row r="3522" spans="1:4" x14ac:dyDescent="0.3">
      <c r="A3522" t="s">
        <v>4432</v>
      </c>
      <c r="B3522" t="s">
        <v>81</v>
      </c>
      <c r="D3522" s="77">
        <f>INDEX('Unemployment Rates'!$B$2:$B$96,MATCH(B3522,'Unemployment Rates'!$A$2:$A$96,0))</f>
        <v>2.7E-2</v>
      </c>
    </row>
    <row r="3523" spans="1:4" x14ac:dyDescent="0.3">
      <c r="A3523" t="s">
        <v>4433</v>
      </c>
      <c r="B3523" t="s">
        <v>81</v>
      </c>
      <c r="D3523" s="77">
        <f>INDEX('Unemployment Rates'!$B$2:$B$96,MATCH(B3523,'Unemployment Rates'!$A$2:$A$96,0))</f>
        <v>2.7E-2</v>
      </c>
    </row>
    <row r="3524" spans="1:4" x14ac:dyDescent="0.3">
      <c r="A3524" t="s">
        <v>4434</v>
      </c>
      <c r="B3524" t="s">
        <v>81</v>
      </c>
      <c r="D3524" s="77">
        <f>INDEX('Unemployment Rates'!$B$2:$B$96,MATCH(B3524,'Unemployment Rates'!$A$2:$A$96,0))</f>
        <v>2.7E-2</v>
      </c>
    </row>
    <row r="3525" spans="1:4" x14ac:dyDescent="0.3">
      <c r="A3525" t="s">
        <v>4435</v>
      </c>
      <c r="B3525" t="s">
        <v>81</v>
      </c>
      <c r="D3525" s="77">
        <f>INDEX('Unemployment Rates'!$B$2:$B$96,MATCH(B3525,'Unemployment Rates'!$A$2:$A$96,0))</f>
        <v>2.7E-2</v>
      </c>
    </row>
    <row r="3526" spans="1:4" x14ac:dyDescent="0.3">
      <c r="A3526" t="s">
        <v>4436</v>
      </c>
      <c r="B3526" t="s">
        <v>81</v>
      </c>
      <c r="D3526" s="77">
        <f>INDEX('Unemployment Rates'!$B$2:$B$96,MATCH(B3526,'Unemployment Rates'!$A$2:$A$96,0))</f>
        <v>2.7E-2</v>
      </c>
    </row>
    <row r="3527" spans="1:4" x14ac:dyDescent="0.3">
      <c r="A3527" t="s">
        <v>4437</v>
      </c>
      <c r="B3527" t="s">
        <v>81</v>
      </c>
      <c r="D3527" s="77">
        <f>INDEX('Unemployment Rates'!$B$2:$B$96,MATCH(B3527,'Unemployment Rates'!$A$2:$A$96,0))</f>
        <v>2.7E-2</v>
      </c>
    </row>
    <row r="3528" spans="1:4" x14ac:dyDescent="0.3">
      <c r="A3528" t="s">
        <v>4438</v>
      </c>
      <c r="B3528" t="s">
        <v>81</v>
      </c>
      <c r="D3528" s="77">
        <f>INDEX('Unemployment Rates'!$B$2:$B$96,MATCH(B3528,'Unemployment Rates'!$A$2:$A$96,0))</f>
        <v>2.7E-2</v>
      </c>
    </row>
    <row r="3529" spans="1:4" x14ac:dyDescent="0.3">
      <c r="A3529" t="s">
        <v>4439</v>
      </c>
      <c r="B3529" t="s">
        <v>81</v>
      </c>
      <c r="D3529" s="77">
        <f>INDEX('Unemployment Rates'!$B$2:$B$96,MATCH(B3529,'Unemployment Rates'!$A$2:$A$96,0))</f>
        <v>2.7E-2</v>
      </c>
    </row>
    <row r="3530" spans="1:4" x14ac:dyDescent="0.3">
      <c r="A3530" t="s">
        <v>4440</v>
      </c>
      <c r="B3530" t="s">
        <v>81</v>
      </c>
      <c r="D3530" s="77">
        <f>INDEX('Unemployment Rates'!$B$2:$B$96,MATCH(B3530,'Unemployment Rates'!$A$2:$A$96,0))</f>
        <v>2.7E-2</v>
      </c>
    </row>
    <row r="3531" spans="1:4" x14ac:dyDescent="0.3">
      <c r="A3531" t="s">
        <v>4441</v>
      </c>
      <c r="B3531" t="s">
        <v>81</v>
      </c>
      <c r="D3531" s="77">
        <f>INDEX('Unemployment Rates'!$B$2:$B$96,MATCH(B3531,'Unemployment Rates'!$A$2:$A$96,0))</f>
        <v>2.7E-2</v>
      </c>
    </row>
    <row r="3532" spans="1:4" x14ac:dyDescent="0.3">
      <c r="A3532" t="s">
        <v>4442</v>
      </c>
      <c r="B3532" t="s">
        <v>81</v>
      </c>
      <c r="D3532" s="77">
        <f>INDEX('Unemployment Rates'!$B$2:$B$96,MATCH(B3532,'Unemployment Rates'!$A$2:$A$96,0))</f>
        <v>2.7E-2</v>
      </c>
    </row>
    <row r="3533" spans="1:4" x14ac:dyDescent="0.3">
      <c r="A3533" t="s">
        <v>4443</v>
      </c>
      <c r="B3533" t="s">
        <v>81</v>
      </c>
      <c r="D3533" s="77">
        <f>INDEX('Unemployment Rates'!$B$2:$B$96,MATCH(B3533,'Unemployment Rates'!$A$2:$A$96,0))</f>
        <v>2.7E-2</v>
      </c>
    </row>
    <row r="3534" spans="1:4" x14ac:dyDescent="0.3">
      <c r="A3534" t="s">
        <v>4444</v>
      </c>
      <c r="B3534" t="s">
        <v>81</v>
      </c>
      <c r="D3534" s="77">
        <f>INDEX('Unemployment Rates'!$B$2:$B$96,MATCH(B3534,'Unemployment Rates'!$A$2:$A$96,0))</f>
        <v>2.7E-2</v>
      </c>
    </row>
    <row r="3535" spans="1:4" x14ac:dyDescent="0.3">
      <c r="A3535" t="s">
        <v>4445</v>
      </c>
      <c r="B3535" t="s">
        <v>81</v>
      </c>
      <c r="D3535" s="77">
        <f>INDEX('Unemployment Rates'!$B$2:$B$96,MATCH(B3535,'Unemployment Rates'!$A$2:$A$96,0))</f>
        <v>2.7E-2</v>
      </c>
    </row>
    <row r="3536" spans="1:4" x14ac:dyDescent="0.3">
      <c r="A3536" t="s">
        <v>4446</v>
      </c>
      <c r="B3536" t="s">
        <v>81</v>
      </c>
      <c r="D3536" s="77">
        <f>INDEX('Unemployment Rates'!$B$2:$B$96,MATCH(B3536,'Unemployment Rates'!$A$2:$A$96,0))</f>
        <v>2.7E-2</v>
      </c>
    </row>
    <row r="3537" spans="1:4" x14ac:dyDescent="0.3">
      <c r="A3537" t="s">
        <v>4447</v>
      </c>
      <c r="B3537" t="s">
        <v>81</v>
      </c>
      <c r="D3537" s="77">
        <f>INDEX('Unemployment Rates'!$B$2:$B$96,MATCH(B3537,'Unemployment Rates'!$A$2:$A$96,0))</f>
        <v>2.7E-2</v>
      </c>
    </row>
    <row r="3538" spans="1:4" x14ac:dyDescent="0.3">
      <c r="A3538" t="s">
        <v>4448</v>
      </c>
      <c r="B3538" t="s">
        <v>81</v>
      </c>
      <c r="D3538" s="77">
        <f>INDEX('Unemployment Rates'!$B$2:$B$96,MATCH(B3538,'Unemployment Rates'!$A$2:$A$96,0))</f>
        <v>2.7E-2</v>
      </c>
    </row>
    <row r="3539" spans="1:4" x14ac:dyDescent="0.3">
      <c r="A3539" t="s">
        <v>4449</v>
      </c>
      <c r="B3539" t="s">
        <v>81</v>
      </c>
      <c r="D3539" s="77">
        <f>INDEX('Unemployment Rates'!$B$2:$B$96,MATCH(B3539,'Unemployment Rates'!$A$2:$A$96,0))</f>
        <v>2.7E-2</v>
      </c>
    </row>
    <row r="3540" spans="1:4" x14ac:dyDescent="0.3">
      <c r="A3540" t="s">
        <v>4450</v>
      </c>
      <c r="B3540" t="s">
        <v>81</v>
      </c>
      <c r="D3540" s="77">
        <f>INDEX('Unemployment Rates'!$B$2:$B$96,MATCH(B3540,'Unemployment Rates'!$A$2:$A$96,0))</f>
        <v>2.7E-2</v>
      </c>
    </row>
    <row r="3541" spans="1:4" x14ac:dyDescent="0.3">
      <c r="A3541" t="s">
        <v>4451</v>
      </c>
      <c r="B3541" t="s">
        <v>81</v>
      </c>
      <c r="D3541" s="77">
        <f>INDEX('Unemployment Rates'!$B$2:$B$96,MATCH(B3541,'Unemployment Rates'!$A$2:$A$96,0))</f>
        <v>2.7E-2</v>
      </c>
    </row>
    <row r="3542" spans="1:4" x14ac:dyDescent="0.3">
      <c r="A3542" t="s">
        <v>4452</v>
      </c>
      <c r="B3542" t="s">
        <v>81</v>
      </c>
      <c r="D3542" s="77">
        <f>INDEX('Unemployment Rates'!$B$2:$B$96,MATCH(B3542,'Unemployment Rates'!$A$2:$A$96,0))</f>
        <v>2.7E-2</v>
      </c>
    </row>
    <row r="3543" spans="1:4" x14ac:dyDescent="0.3">
      <c r="A3543" t="s">
        <v>4453</v>
      </c>
      <c r="B3543" t="s">
        <v>81</v>
      </c>
      <c r="D3543" s="77">
        <f>INDEX('Unemployment Rates'!$B$2:$B$96,MATCH(B3543,'Unemployment Rates'!$A$2:$A$96,0))</f>
        <v>2.7E-2</v>
      </c>
    </row>
    <row r="3544" spans="1:4" x14ac:dyDescent="0.3">
      <c r="A3544" t="s">
        <v>4454</v>
      </c>
      <c r="B3544" t="s">
        <v>81</v>
      </c>
      <c r="D3544" s="77">
        <f>INDEX('Unemployment Rates'!$B$2:$B$96,MATCH(B3544,'Unemployment Rates'!$A$2:$A$96,0))</f>
        <v>2.7E-2</v>
      </c>
    </row>
    <row r="3545" spans="1:4" x14ac:dyDescent="0.3">
      <c r="A3545" t="s">
        <v>4455</v>
      </c>
      <c r="B3545" t="s">
        <v>81</v>
      </c>
      <c r="D3545" s="77">
        <f>INDEX('Unemployment Rates'!$B$2:$B$96,MATCH(B3545,'Unemployment Rates'!$A$2:$A$96,0))</f>
        <v>2.7E-2</v>
      </c>
    </row>
    <row r="3546" spans="1:4" x14ac:dyDescent="0.3">
      <c r="A3546" t="s">
        <v>4456</v>
      </c>
      <c r="B3546" t="s">
        <v>81</v>
      </c>
      <c r="D3546" s="77">
        <f>INDEX('Unemployment Rates'!$B$2:$B$96,MATCH(B3546,'Unemployment Rates'!$A$2:$A$96,0))</f>
        <v>2.7E-2</v>
      </c>
    </row>
    <row r="3547" spans="1:4" x14ac:dyDescent="0.3">
      <c r="A3547" t="s">
        <v>4457</v>
      </c>
      <c r="B3547" t="s">
        <v>81</v>
      </c>
      <c r="D3547" s="77">
        <f>INDEX('Unemployment Rates'!$B$2:$B$96,MATCH(B3547,'Unemployment Rates'!$A$2:$A$96,0))</f>
        <v>2.7E-2</v>
      </c>
    </row>
    <row r="3548" spans="1:4" x14ac:dyDescent="0.3">
      <c r="A3548" t="s">
        <v>4458</v>
      </c>
      <c r="B3548" t="s">
        <v>81</v>
      </c>
      <c r="D3548" s="77">
        <f>INDEX('Unemployment Rates'!$B$2:$B$96,MATCH(B3548,'Unemployment Rates'!$A$2:$A$96,0))</f>
        <v>2.7E-2</v>
      </c>
    </row>
    <row r="3549" spans="1:4" x14ac:dyDescent="0.3">
      <c r="A3549" t="s">
        <v>4459</v>
      </c>
      <c r="B3549" t="s">
        <v>81</v>
      </c>
      <c r="D3549" s="77">
        <f>INDEX('Unemployment Rates'!$B$2:$B$96,MATCH(B3549,'Unemployment Rates'!$A$2:$A$96,0))</f>
        <v>2.7E-2</v>
      </c>
    </row>
    <row r="3550" spans="1:4" x14ac:dyDescent="0.3">
      <c r="A3550" t="s">
        <v>4460</v>
      </c>
      <c r="B3550" t="s">
        <v>81</v>
      </c>
      <c r="D3550" s="77">
        <f>INDEX('Unemployment Rates'!$B$2:$B$96,MATCH(B3550,'Unemployment Rates'!$A$2:$A$96,0))</f>
        <v>2.7E-2</v>
      </c>
    </row>
    <row r="3551" spans="1:4" x14ac:dyDescent="0.3">
      <c r="A3551" t="s">
        <v>4461</v>
      </c>
      <c r="B3551" t="s">
        <v>81</v>
      </c>
      <c r="D3551" s="77">
        <f>INDEX('Unemployment Rates'!$B$2:$B$96,MATCH(B3551,'Unemployment Rates'!$A$2:$A$96,0))</f>
        <v>2.7E-2</v>
      </c>
    </row>
    <row r="3552" spans="1:4" x14ac:dyDescent="0.3">
      <c r="A3552" t="s">
        <v>4462</v>
      </c>
      <c r="B3552" t="s">
        <v>81</v>
      </c>
      <c r="D3552" s="77">
        <f>INDEX('Unemployment Rates'!$B$2:$B$96,MATCH(B3552,'Unemployment Rates'!$A$2:$A$96,0))</f>
        <v>2.7E-2</v>
      </c>
    </row>
    <row r="3553" spans="1:4" x14ac:dyDescent="0.3">
      <c r="A3553" t="s">
        <v>4463</v>
      </c>
      <c r="B3553" t="s">
        <v>81</v>
      </c>
      <c r="D3553" s="77">
        <f>INDEX('Unemployment Rates'!$B$2:$B$96,MATCH(B3553,'Unemployment Rates'!$A$2:$A$96,0))</f>
        <v>2.7E-2</v>
      </c>
    </row>
    <row r="3554" spans="1:4" x14ac:dyDescent="0.3">
      <c r="A3554" t="s">
        <v>4464</v>
      </c>
      <c r="B3554" t="s">
        <v>81</v>
      </c>
      <c r="D3554" s="77">
        <f>INDEX('Unemployment Rates'!$B$2:$B$96,MATCH(B3554,'Unemployment Rates'!$A$2:$A$96,0))</f>
        <v>2.7E-2</v>
      </c>
    </row>
    <row r="3555" spans="1:4" x14ac:dyDescent="0.3">
      <c r="A3555" t="s">
        <v>4465</v>
      </c>
      <c r="B3555" t="s">
        <v>82</v>
      </c>
      <c r="D3555" s="77">
        <f>INDEX('Unemployment Rates'!$B$2:$B$96,MATCH(B3555,'Unemployment Rates'!$A$2:$A$96,0))</f>
        <v>4.5999999999999999E-2</v>
      </c>
    </row>
    <row r="3556" spans="1:4" x14ac:dyDescent="0.3">
      <c r="A3556" t="s">
        <v>4466</v>
      </c>
      <c r="B3556" t="s">
        <v>82</v>
      </c>
      <c r="D3556" s="77">
        <f>INDEX('Unemployment Rates'!$B$2:$B$96,MATCH(B3556,'Unemployment Rates'!$A$2:$A$96,0))</f>
        <v>4.5999999999999999E-2</v>
      </c>
    </row>
    <row r="3557" spans="1:4" x14ac:dyDescent="0.3">
      <c r="A3557" t="s">
        <v>4467</v>
      </c>
      <c r="B3557" t="s">
        <v>82</v>
      </c>
      <c r="D3557" s="77">
        <f>INDEX('Unemployment Rates'!$B$2:$B$96,MATCH(B3557,'Unemployment Rates'!$A$2:$A$96,0))</f>
        <v>4.5999999999999999E-2</v>
      </c>
    </row>
    <row r="3558" spans="1:4" x14ac:dyDescent="0.3">
      <c r="A3558" t="s">
        <v>4468</v>
      </c>
      <c r="B3558" t="s">
        <v>82</v>
      </c>
      <c r="D3558" s="77">
        <f>INDEX('Unemployment Rates'!$B$2:$B$96,MATCH(B3558,'Unemployment Rates'!$A$2:$A$96,0))</f>
        <v>4.5999999999999999E-2</v>
      </c>
    </row>
    <row r="3559" spans="1:4" x14ac:dyDescent="0.3">
      <c r="A3559" t="s">
        <v>4469</v>
      </c>
      <c r="B3559" t="s">
        <v>82</v>
      </c>
      <c r="D3559" s="77">
        <f>INDEX('Unemployment Rates'!$B$2:$B$96,MATCH(B3559,'Unemployment Rates'!$A$2:$A$96,0))</f>
        <v>4.5999999999999999E-2</v>
      </c>
    </row>
    <row r="3560" spans="1:4" x14ac:dyDescent="0.3">
      <c r="A3560" t="s">
        <v>4470</v>
      </c>
      <c r="B3560" t="s">
        <v>82</v>
      </c>
      <c r="D3560" s="77">
        <f>INDEX('Unemployment Rates'!$B$2:$B$96,MATCH(B3560,'Unemployment Rates'!$A$2:$A$96,0))</f>
        <v>4.5999999999999999E-2</v>
      </c>
    </row>
    <row r="3561" spans="1:4" x14ac:dyDescent="0.3">
      <c r="A3561" t="s">
        <v>4471</v>
      </c>
      <c r="B3561" t="s">
        <v>82</v>
      </c>
      <c r="D3561" s="77">
        <f>INDEX('Unemployment Rates'!$B$2:$B$96,MATCH(B3561,'Unemployment Rates'!$A$2:$A$96,0))</f>
        <v>4.5999999999999999E-2</v>
      </c>
    </row>
    <row r="3562" spans="1:4" x14ac:dyDescent="0.3">
      <c r="A3562" t="s">
        <v>4472</v>
      </c>
      <c r="B3562" t="s">
        <v>82</v>
      </c>
      <c r="D3562" s="77">
        <f>INDEX('Unemployment Rates'!$B$2:$B$96,MATCH(B3562,'Unemployment Rates'!$A$2:$A$96,0))</f>
        <v>4.5999999999999999E-2</v>
      </c>
    </row>
    <row r="3563" spans="1:4" x14ac:dyDescent="0.3">
      <c r="A3563" t="s">
        <v>4473</v>
      </c>
      <c r="B3563" t="s">
        <v>82</v>
      </c>
      <c r="D3563" s="77">
        <f>INDEX('Unemployment Rates'!$B$2:$B$96,MATCH(B3563,'Unemployment Rates'!$A$2:$A$96,0))</f>
        <v>4.5999999999999999E-2</v>
      </c>
    </row>
    <row r="3564" spans="1:4" x14ac:dyDescent="0.3">
      <c r="A3564" t="s">
        <v>4474</v>
      </c>
      <c r="B3564" t="s">
        <v>82</v>
      </c>
      <c r="D3564" s="77">
        <f>INDEX('Unemployment Rates'!$B$2:$B$96,MATCH(B3564,'Unemployment Rates'!$A$2:$A$96,0))</f>
        <v>4.5999999999999999E-2</v>
      </c>
    </row>
    <row r="3565" spans="1:4" x14ac:dyDescent="0.3">
      <c r="A3565" t="s">
        <v>4475</v>
      </c>
      <c r="B3565" t="s">
        <v>82</v>
      </c>
      <c r="D3565" s="77">
        <f>INDEX('Unemployment Rates'!$B$2:$B$96,MATCH(B3565,'Unemployment Rates'!$A$2:$A$96,0))</f>
        <v>4.5999999999999999E-2</v>
      </c>
    </row>
    <row r="3566" spans="1:4" x14ac:dyDescent="0.3">
      <c r="A3566" t="s">
        <v>4476</v>
      </c>
      <c r="B3566" t="s">
        <v>82</v>
      </c>
      <c r="D3566" s="77">
        <f>INDEX('Unemployment Rates'!$B$2:$B$96,MATCH(B3566,'Unemployment Rates'!$A$2:$A$96,0))</f>
        <v>4.5999999999999999E-2</v>
      </c>
    </row>
    <row r="3567" spans="1:4" x14ac:dyDescent="0.3">
      <c r="A3567" t="s">
        <v>4477</v>
      </c>
      <c r="B3567" t="s">
        <v>82</v>
      </c>
      <c r="D3567" s="77">
        <f>INDEX('Unemployment Rates'!$B$2:$B$96,MATCH(B3567,'Unemployment Rates'!$A$2:$A$96,0))</f>
        <v>4.5999999999999999E-2</v>
      </c>
    </row>
    <row r="3568" spans="1:4" x14ac:dyDescent="0.3">
      <c r="A3568" t="s">
        <v>4478</v>
      </c>
      <c r="B3568" t="s">
        <v>82</v>
      </c>
      <c r="D3568" s="77">
        <f>INDEX('Unemployment Rates'!$B$2:$B$96,MATCH(B3568,'Unemployment Rates'!$A$2:$A$96,0))</f>
        <v>4.5999999999999999E-2</v>
      </c>
    </row>
    <row r="3569" spans="1:4" x14ac:dyDescent="0.3">
      <c r="A3569" t="s">
        <v>4479</v>
      </c>
      <c r="B3569" t="s">
        <v>82</v>
      </c>
      <c r="D3569" s="77">
        <f>INDEX('Unemployment Rates'!$B$2:$B$96,MATCH(B3569,'Unemployment Rates'!$A$2:$A$96,0))</f>
        <v>4.5999999999999999E-2</v>
      </c>
    </row>
    <row r="3570" spans="1:4" x14ac:dyDescent="0.3">
      <c r="A3570" t="s">
        <v>4480</v>
      </c>
      <c r="B3570" t="s">
        <v>82</v>
      </c>
      <c r="D3570" s="77">
        <f>INDEX('Unemployment Rates'!$B$2:$B$96,MATCH(B3570,'Unemployment Rates'!$A$2:$A$96,0))</f>
        <v>4.5999999999999999E-2</v>
      </c>
    </row>
    <row r="3571" spans="1:4" x14ac:dyDescent="0.3">
      <c r="A3571" t="s">
        <v>4481</v>
      </c>
      <c r="B3571" t="s">
        <v>83</v>
      </c>
      <c r="D3571" s="77">
        <f>INDEX('Unemployment Rates'!$B$2:$B$96,MATCH(B3571,'Unemployment Rates'!$A$2:$A$96,0))</f>
        <v>0.04</v>
      </c>
    </row>
    <row r="3572" spans="1:4" x14ac:dyDescent="0.3">
      <c r="A3572" t="s">
        <v>4482</v>
      </c>
      <c r="B3572" t="s">
        <v>83</v>
      </c>
      <c r="D3572" s="77">
        <f>INDEX('Unemployment Rates'!$B$2:$B$96,MATCH(B3572,'Unemployment Rates'!$A$2:$A$96,0))</f>
        <v>0.04</v>
      </c>
    </row>
    <row r="3573" spans="1:4" x14ac:dyDescent="0.3">
      <c r="A3573" t="s">
        <v>4483</v>
      </c>
      <c r="B3573" t="s">
        <v>83</v>
      </c>
      <c r="D3573" s="77">
        <f>INDEX('Unemployment Rates'!$B$2:$B$96,MATCH(B3573,'Unemployment Rates'!$A$2:$A$96,0))</f>
        <v>0.04</v>
      </c>
    </row>
    <row r="3574" spans="1:4" x14ac:dyDescent="0.3">
      <c r="A3574" t="s">
        <v>4484</v>
      </c>
      <c r="B3574" t="s">
        <v>83</v>
      </c>
      <c r="D3574" s="77">
        <f>INDEX('Unemployment Rates'!$B$2:$B$96,MATCH(B3574,'Unemployment Rates'!$A$2:$A$96,0))</f>
        <v>0.04</v>
      </c>
    </row>
    <row r="3575" spans="1:4" x14ac:dyDescent="0.3">
      <c r="A3575" t="s">
        <v>4485</v>
      </c>
      <c r="B3575" t="s">
        <v>83</v>
      </c>
      <c r="D3575" s="77">
        <f>INDEX('Unemployment Rates'!$B$2:$B$96,MATCH(B3575,'Unemployment Rates'!$A$2:$A$96,0))</f>
        <v>0.04</v>
      </c>
    </row>
    <row r="3576" spans="1:4" x14ac:dyDescent="0.3">
      <c r="A3576" t="s">
        <v>4486</v>
      </c>
      <c r="B3576" t="s">
        <v>83</v>
      </c>
      <c r="D3576" s="77">
        <f>INDEX('Unemployment Rates'!$B$2:$B$96,MATCH(B3576,'Unemployment Rates'!$A$2:$A$96,0))</f>
        <v>0.04</v>
      </c>
    </row>
    <row r="3577" spans="1:4" x14ac:dyDescent="0.3">
      <c r="A3577" t="s">
        <v>4487</v>
      </c>
      <c r="B3577" t="s">
        <v>83</v>
      </c>
      <c r="D3577" s="77">
        <f>INDEX('Unemployment Rates'!$B$2:$B$96,MATCH(B3577,'Unemployment Rates'!$A$2:$A$96,0))</f>
        <v>0.04</v>
      </c>
    </row>
    <row r="3578" spans="1:4" x14ac:dyDescent="0.3">
      <c r="A3578" t="s">
        <v>4488</v>
      </c>
      <c r="B3578" t="s">
        <v>83</v>
      </c>
      <c r="D3578" s="77">
        <f>INDEX('Unemployment Rates'!$B$2:$B$96,MATCH(B3578,'Unemployment Rates'!$A$2:$A$96,0))</f>
        <v>0.04</v>
      </c>
    </row>
    <row r="3579" spans="1:4" x14ac:dyDescent="0.3">
      <c r="A3579" t="s">
        <v>4489</v>
      </c>
      <c r="B3579" t="s">
        <v>83</v>
      </c>
      <c r="D3579" s="77">
        <f>INDEX('Unemployment Rates'!$B$2:$B$96,MATCH(B3579,'Unemployment Rates'!$A$2:$A$96,0))</f>
        <v>0.04</v>
      </c>
    </row>
    <row r="3580" spans="1:4" x14ac:dyDescent="0.3">
      <c r="A3580" t="s">
        <v>4490</v>
      </c>
      <c r="B3580" t="s">
        <v>84</v>
      </c>
      <c r="D3580" s="77">
        <f>INDEX('Unemployment Rates'!$B$2:$B$96,MATCH(B3580,'Unemployment Rates'!$A$2:$A$96,0))</f>
        <v>3.1E-2</v>
      </c>
    </row>
    <row r="3581" spans="1:4" x14ac:dyDescent="0.3">
      <c r="A3581" t="s">
        <v>4491</v>
      </c>
      <c r="B3581" t="s">
        <v>84</v>
      </c>
      <c r="D3581" s="77">
        <f>INDEX('Unemployment Rates'!$B$2:$B$96,MATCH(B3581,'Unemployment Rates'!$A$2:$A$96,0))</f>
        <v>3.1E-2</v>
      </c>
    </row>
    <row r="3582" spans="1:4" x14ac:dyDescent="0.3">
      <c r="A3582" t="s">
        <v>4492</v>
      </c>
      <c r="B3582" t="s">
        <v>84</v>
      </c>
      <c r="D3582" s="77">
        <f>INDEX('Unemployment Rates'!$B$2:$B$96,MATCH(B3582,'Unemployment Rates'!$A$2:$A$96,0))</f>
        <v>3.1E-2</v>
      </c>
    </row>
    <row r="3583" spans="1:4" x14ac:dyDescent="0.3">
      <c r="A3583" t="s">
        <v>4493</v>
      </c>
      <c r="B3583" t="s">
        <v>84</v>
      </c>
      <c r="D3583" s="77">
        <f>INDEX('Unemployment Rates'!$B$2:$B$96,MATCH(B3583,'Unemployment Rates'!$A$2:$A$96,0))</f>
        <v>3.1E-2</v>
      </c>
    </row>
    <row r="3584" spans="1:4" x14ac:dyDescent="0.3">
      <c r="A3584" t="s">
        <v>4494</v>
      </c>
      <c r="B3584" t="s">
        <v>84</v>
      </c>
      <c r="D3584" s="77">
        <f>INDEX('Unemployment Rates'!$B$2:$B$96,MATCH(B3584,'Unemployment Rates'!$A$2:$A$96,0))</f>
        <v>3.1E-2</v>
      </c>
    </row>
    <row r="3585" spans="1:4" x14ac:dyDescent="0.3">
      <c r="A3585" t="s">
        <v>4495</v>
      </c>
      <c r="B3585" t="s">
        <v>84</v>
      </c>
      <c r="D3585" s="77">
        <f>INDEX('Unemployment Rates'!$B$2:$B$96,MATCH(B3585,'Unemployment Rates'!$A$2:$A$96,0))</f>
        <v>3.1E-2</v>
      </c>
    </row>
    <row r="3586" spans="1:4" x14ac:dyDescent="0.3">
      <c r="A3586" t="s">
        <v>4496</v>
      </c>
      <c r="B3586" t="s">
        <v>84</v>
      </c>
      <c r="D3586" s="77">
        <f>INDEX('Unemployment Rates'!$B$2:$B$96,MATCH(B3586,'Unemployment Rates'!$A$2:$A$96,0))</f>
        <v>3.1E-2</v>
      </c>
    </row>
    <row r="3587" spans="1:4" x14ac:dyDescent="0.3">
      <c r="A3587" t="s">
        <v>4497</v>
      </c>
      <c r="B3587" t="s">
        <v>84</v>
      </c>
      <c r="D3587" s="77">
        <f>INDEX('Unemployment Rates'!$B$2:$B$96,MATCH(B3587,'Unemployment Rates'!$A$2:$A$96,0))</f>
        <v>3.1E-2</v>
      </c>
    </row>
    <row r="3588" spans="1:4" x14ac:dyDescent="0.3">
      <c r="A3588" t="s">
        <v>4498</v>
      </c>
      <c r="B3588" t="s">
        <v>84</v>
      </c>
      <c r="D3588" s="77">
        <f>INDEX('Unemployment Rates'!$B$2:$B$96,MATCH(B3588,'Unemployment Rates'!$A$2:$A$96,0))</f>
        <v>3.1E-2</v>
      </c>
    </row>
    <row r="3589" spans="1:4" x14ac:dyDescent="0.3">
      <c r="A3589" t="s">
        <v>4499</v>
      </c>
      <c r="B3589" t="s">
        <v>84</v>
      </c>
      <c r="D3589" s="77">
        <f>INDEX('Unemployment Rates'!$B$2:$B$96,MATCH(B3589,'Unemployment Rates'!$A$2:$A$96,0))</f>
        <v>3.1E-2</v>
      </c>
    </row>
    <row r="3590" spans="1:4" x14ac:dyDescent="0.3">
      <c r="A3590" t="s">
        <v>4500</v>
      </c>
      <c r="B3590" t="s">
        <v>84</v>
      </c>
      <c r="D3590" s="77">
        <f>INDEX('Unemployment Rates'!$B$2:$B$96,MATCH(B3590,'Unemployment Rates'!$A$2:$A$96,0))</f>
        <v>3.1E-2</v>
      </c>
    </row>
    <row r="3591" spans="1:4" x14ac:dyDescent="0.3">
      <c r="A3591" t="s">
        <v>4501</v>
      </c>
      <c r="B3591" t="s">
        <v>84</v>
      </c>
      <c r="D3591" s="77">
        <f>INDEX('Unemployment Rates'!$B$2:$B$96,MATCH(B3591,'Unemployment Rates'!$A$2:$A$96,0))</f>
        <v>3.1E-2</v>
      </c>
    </row>
    <row r="3592" spans="1:4" x14ac:dyDescent="0.3">
      <c r="A3592" t="s">
        <v>4502</v>
      </c>
      <c r="B3592" t="s">
        <v>84</v>
      </c>
      <c r="D3592" s="77">
        <f>INDEX('Unemployment Rates'!$B$2:$B$96,MATCH(B3592,'Unemployment Rates'!$A$2:$A$96,0))</f>
        <v>3.1E-2</v>
      </c>
    </row>
    <row r="3593" spans="1:4" x14ac:dyDescent="0.3">
      <c r="A3593" t="s">
        <v>4503</v>
      </c>
      <c r="B3593" t="s">
        <v>84</v>
      </c>
      <c r="D3593" s="77">
        <f>INDEX('Unemployment Rates'!$B$2:$B$96,MATCH(B3593,'Unemployment Rates'!$A$2:$A$96,0))</f>
        <v>3.1E-2</v>
      </c>
    </row>
    <row r="3594" spans="1:4" x14ac:dyDescent="0.3">
      <c r="A3594" t="s">
        <v>4504</v>
      </c>
      <c r="B3594" t="s">
        <v>84</v>
      </c>
      <c r="D3594" s="77">
        <f>INDEX('Unemployment Rates'!$B$2:$B$96,MATCH(B3594,'Unemployment Rates'!$A$2:$A$96,0))</f>
        <v>3.1E-2</v>
      </c>
    </row>
    <row r="3595" spans="1:4" x14ac:dyDescent="0.3">
      <c r="A3595" t="s">
        <v>4505</v>
      </c>
      <c r="B3595" t="s">
        <v>84</v>
      </c>
      <c r="D3595" s="77">
        <f>INDEX('Unemployment Rates'!$B$2:$B$96,MATCH(B3595,'Unemployment Rates'!$A$2:$A$96,0))</f>
        <v>3.1E-2</v>
      </c>
    </row>
    <row r="3596" spans="1:4" x14ac:dyDescent="0.3">
      <c r="A3596" t="s">
        <v>4506</v>
      </c>
      <c r="B3596" t="s">
        <v>84</v>
      </c>
      <c r="D3596" s="77">
        <f>INDEX('Unemployment Rates'!$B$2:$B$96,MATCH(B3596,'Unemployment Rates'!$A$2:$A$96,0))</f>
        <v>3.1E-2</v>
      </c>
    </row>
    <row r="3597" spans="1:4" x14ac:dyDescent="0.3">
      <c r="A3597" t="s">
        <v>4507</v>
      </c>
      <c r="B3597" t="s">
        <v>84</v>
      </c>
      <c r="D3597" s="77">
        <f>INDEX('Unemployment Rates'!$B$2:$B$96,MATCH(B3597,'Unemployment Rates'!$A$2:$A$96,0))</f>
        <v>3.1E-2</v>
      </c>
    </row>
    <row r="3598" spans="1:4" x14ac:dyDescent="0.3">
      <c r="A3598" t="s">
        <v>4508</v>
      </c>
      <c r="B3598" t="s">
        <v>84</v>
      </c>
      <c r="D3598" s="77">
        <f>INDEX('Unemployment Rates'!$B$2:$B$96,MATCH(B3598,'Unemployment Rates'!$A$2:$A$96,0))</f>
        <v>3.1E-2</v>
      </c>
    </row>
    <row r="3599" spans="1:4" x14ac:dyDescent="0.3">
      <c r="A3599" t="s">
        <v>4509</v>
      </c>
      <c r="B3599" t="s">
        <v>84</v>
      </c>
      <c r="D3599" s="77">
        <f>INDEX('Unemployment Rates'!$B$2:$B$96,MATCH(B3599,'Unemployment Rates'!$A$2:$A$96,0))</f>
        <v>3.1E-2</v>
      </c>
    </row>
    <row r="3600" spans="1:4" x14ac:dyDescent="0.3">
      <c r="A3600" t="s">
        <v>4510</v>
      </c>
      <c r="B3600" t="s">
        <v>84</v>
      </c>
      <c r="D3600" s="77">
        <f>INDEX('Unemployment Rates'!$B$2:$B$96,MATCH(B3600,'Unemployment Rates'!$A$2:$A$96,0))</f>
        <v>3.1E-2</v>
      </c>
    </row>
    <row r="3601" spans="1:4" x14ac:dyDescent="0.3">
      <c r="A3601" t="s">
        <v>4511</v>
      </c>
      <c r="B3601" t="s">
        <v>84</v>
      </c>
      <c r="D3601" s="77">
        <f>INDEX('Unemployment Rates'!$B$2:$B$96,MATCH(B3601,'Unemployment Rates'!$A$2:$A$96,0))</f>
        <v>3.1E-2</v>
      </c>
    </row>
    <row r="3602" spans="1:4" x14ac:dyDescent="0.3">
      <c r="A3602" t="s">
        <v>4512</v>
      </c>
      <c r="B3602" t="s">
        <v>84</v>
      </c>
      <c r="D3602" s="77">
        <f>INDEX('Unemployment Rates'!$B$2:$B$96,MATCH(B3602,'Unemployment Rates'!$A$2:$A$96,0))</f>
        <v>3.1E-2</v>
      </c>
    </row>
    <row r="3603" spans="1:4" x14ac:dyDescent="0.3">
      <c r="A3603" t="s">
        <v>4513</v>
      </c>
      <c r="B3603" t="s">
        <v>84</v>
      </c>
      <c r="D3603" s="77">
        <f>INDEX('Unemployment Rates'!$B$2:$B$96,MATCH(B3603,'Unemployment Rates'!$A$2:$A$96,0))</f>
        <v>3.1E-2</v>
      </c>
    </row>
    <row r="3604" spans="1:4" x14ac:dyDescent="0.3">
      <c r="A3604" t="s">
        <v>4514</v>
      </c>
      <c r="B3604" t="s">
        <v>84</v>
      </c>
      <c r="D3604" s="77">
        <f>INDEX('Unemployment Rates'!$B$2:$B$96,MATCH(B3604,'Unemployment Rates'!$A$2:$A$96,0))</f>
        <v>3.1E-2</v>
      </c>
    </row>
    <row r="3605" spans="1:4" x14ac:dyDescent="0.3">
      <c r="A3605" t="s">
        <v>4515</v>
      </c>
      <c r="B3605" t="s">
        <v>84</v>
      </c>
      <c r="D3605" s="77">
        <f>INDEX('Unemployment Rates'!$B$2:$B$96,MATCH(B3605,'Unemployment Rates'!$A$2:$A$96,0))</f>
        <v>3.1E-2</v>
      </c>
    </row>
    <row r="3606" spans="1:4" x14ac:dyDescent="0.3">
      <c r="A3606" t="s">
        <v>4516</v>
      </c>
      <c r="B3606" t="s">
        <v>84</v>
      </c>
      <c r="D3606" s="77">
        <f>INDEX('Unemployment Rates'!$B$2:$B$96,MATCH(B3606,'Unemployment Rates'!$A$2:$A$96,0))</f>
        <v>3.1E-2</v>
      </c>
    </row>
    <row r="3607" spans="1:4" x14ac:dyDescent="0.3">
      <c r="A3607" t="s">
        <v>4517</v>
      </c>
      <c r="B3607" t="s">
        <v>84</v>
      </c>
      <c r="D3607" s="77">
        <f>INDEX('Unemployment Rates'!$B$2:$B$96,MATCH(B3607,'Unemployment Rates'!$A$2:$A$96,0))</f>
        <v>3.1E-2</v>
      </c>
    </row>
    <row r="3608" spans="1:4" x14ac:dyDescent="0.3">
      <c r="A3608" t="s">
        <v>4518</v>
      </c>
      <c r="B3608" t="s">
        <v>84</v>
      </c>
      <c r="D3608" s="77">
        <f>INDEX('Unemployment Rates'!$B$2:$B$96,MATCH(B3608,'Unemployment Rates'!$A$2:$A$96,0))</f>
        <v>3.1E-2</v>
      </c>
    </row>
    <row r="3609" spans="1:4" x14ac:dyDescent="0.3">
      <c r="A3609" t="s">
        <v>4519</v>
      </c>
      <c r="B3609" t="s">
        <v>84</v>
      </c>
      <c r="D3609" s="77">
        <f>INDEX('Unemployment Rates'!$B$2:$B$96,MATCH(B3609,'Unemployment Rates'!$A$2:$A$96,0))</f>
        <v>3.1E-2</v>
      </c>
    </row>
    <row r="3610" spans="1:4" x14ac:dyDescent="0.3">
      <c r="A3610" t="s">
        <v>4520</v>
      </c>
      <c r="B3610" t="s">
        <v>84</v>
      </c>
      <c r="D3610" s="77">
        <f>INDEX('Unemployment Rates'!$B$2:$B$96,MATCH(B3610,'Unemployment Rates'!$A$2:$A$96,0))</f>
        <v>3.1E-2</v>
      </c>
    </row>
    <row r="3611" spans="1:4" x14ac:dyDescent="0.3">
      <c r="A3611" t="s">
        <v>4521</v>
      </c>
      <c r="B3611" t="s">
        <v>84</v>
      </c>
      <c r="D3611" s="77">
        <f>INDEX('Unemployment Rates'!$B$2:$B$96,MATCH(B3611,'Unemployment Rates'!$A$2:$A$96,0))</f>
        <v>3.1E-2</v>
      </c>
    </row>
    <row r="3612" spans="1:4" x14ac:dyDescent="0.3">
      <c r="A3612" t="s">
        <v>4522</v>
      </c>
      <c r="B3612" t="s">
        <v>84</v>
      </c>
      <c r="D3612" s="77">
        <f>INDEX('Unemployment Rates'!$B$2:$B$96,MATCH(B3612,'Unemployment Rates'!$A$2:$A$96,0))</f>
        <v>3.1E-2</v>
      </c>
    </row>
    <row r="3613" spans="1:4" x14ac:dyDescent="0.3">
      <c r="A3613" t="s">
        <v>4523</v>
      </c>
      <c r="B3613" t="s">
        <v>84</v>
      </c>
      <c r="D3613" s="77">
        <f>INDEX('Unemployment Rates'!$B$2:$B$96,MATCH(B3613,'Unemployment Rates'!$A$2:$A$96,0))</f>
        <v>3.1E-2</v>
      </c>
    </row>
    <row r="3614" spans="1:4" x14ac:dyDescent="0.3">
      <c r="A3614" t="s">
        <v>4524</v>
      </c>
      <c r="B3614" t="s">
        <v>84</v>
      </c>
      <c r="D3614" s="77">
        <f>INDEX('Unemployment Rates'!$B$2:$B$96,MATCH(B3614,'Unemployment Rates'!$A$2:$A$96,0))</f>
        <v>3.1E-2</v>
      </c>
    </row>
    <row r="3615" spans="1:4" x14ac:dyDescent="0.3">
      <c r="A3615" t="s">
        <v>4525</v>
      </c>
      <c r="B3615" t="s">
        <v>84</v>
      </c>
      <c r="D3615" s="77">
        <f>INDEX('Unemployment Rates'!$B$2:$B$96,MATCH(B3615,'Unemployment Rates'!$A$2:$A$96,0))</f>
        <v>3.1E-2</v>
      </c>
    </row>
    <row r="3616" spans="1:4" x14ac:dyDescent="0.3">
      <c r="A3616" t="s">
        <v>4526</v>
      </c>
      <c r="B3616" t="s">
        <v>84</v>
      </c>
      <c r="D3616" s="77">
        <f>INDEX('Unemployment Rates'!$B$2:$B$96,MATCH(B3616,'Unemployment Rates'!$A$2:$A$96,0))</f>
        <v>3.1E-2</v>
      </c>
    </row>
    <row r="3617" spans="1:4" x14ac:dyDescent="0.3">
      <c r="A3617" t="s">
        <v>4527</v>
      </c>
      <c r="B3617" t="s">
        <v>84</v>
      </c>
      <c r="D3617" s="77">
        <f>INDEX('Unemployment Rates'!$B$2:$B$96,MATCH(B3617,'Unemployment Rates'!$A$2:$A$96,0))</f>
        <v>3.1E-2</v>
      </c>
    </row>
    <row r="3618" spans="1:4" x14ac:dyDescent="0.3">
      <c r="A3618" t="s">
        <v>4528</v>
      </c>
      <c r="B3618" t="s">
        <v>84</v>
      </c>
      <c r="D3618" s="77">
        <f>INDEX('Unemployment Rates'!$B$2:$B$96,MATCH(B3618,'Unemployment Rates'!$A$2:$A$96,0))</f>
        <v>3.1E-2</v>
      </c>
    </row>
    <row r="3619" spans="1:4" x14ac:dyDescent="0.3">
      <c r="A3619" t="s">
        <v>4529</v>
      </c>
      <c r="B3619" t="s">
        <v>84</v>
      </c>
      <c r="D3619" s="77">
        <f>INDEX('Unemployment Rates'!$B$2:$B$96,MATCH(B3619,'Unemployment Rates'!$A$2:$A$96,0))</f>
        <v>3.1E-2</v>
      </c>
    </row>
    <row r="3620" spans="1:4" x14ac:dyDescent="0.3">
      <c r="A3620" t="s">
        <v>4530</v>
      </c>
      <c r="B3620" t="s">
        <v>84</v>
      </c>
      <c r="D3620" s="77">
        <f>INDEX('Unemployment Rates'!$B$2:$B$96,MATCH(B3620,'Unemployment Rates'!$A$2:$A$96,0))</f>
        <v>3.1E-2</v>
      </c>
    </row>
    <row r="3621" spans="1:4" x14ac:dyDescent="0.3">
      <c r="A3621" t="s">
        <v>4531</v>
      </c>
      <c r="B3621" t="s">
        <v>84</v>
      </c>
      <c r="D3621" s="77">
        <f>INDEX('Unemployment Rates'!$B$2:$B$96,MATCH(B3621,'Unemployment Rates'!$A$2:$A$96,0))</f>
        <v>3.1E-2</v>
      </c>
    </row>
    <row r="3622" spans="1:4" x14ac:dyDescent="0.3">
      <c r="A3622" t="s">
        <v>4532</v>
      </c>
      <c r="B3622" t="s">
        <v>84</v>
      </c>
      <c r="D3622" s="77">
        <f>INDEX('Unemployment Rates'!$B$2:$B$96,MATCH(B3622,'Unemployment Rates'!$A$2:$A$96,0))</f>
        <v>3.1E-2</v>
      </c>
    </row>
    <row r="3623" spans="1:4" x14ac:dyDescent="0.3">
      <c r="A3623" t="s">
        <v>4533</v>
      </c>
      <c r="B3623" t="s">
        <v>84</v>
      </c>
      <c r="D3623" s="77">
        <f>INDEX('Unemployment Rates'!$B$2:$B$96,MATCH(B3623,'Unemployment Rates'!$A$2:$A$96,0))</f>
        <v>3.1E-2</v>
      </c>
    </row>
    <row r="3624" spans="1:4" x14ac:dyDescent="0.3">
      <c r="A3624" t="s">
        <v>4534</v>
      </c>
      <c r="B3624" t="s">
        <v>84</v>
      </c>
      <c r="D3624" s="77">
        <f>INDEX('Unemployment Rates'!$B$2:$B$96,MATCH(B3624,'Unemployment Rates'!$A$2:$A$96,0))</f>
        <v>3.1E-2</v>
      </c>
    </row>
    <row r="3625" spans="1:4" x14ac:dyDescent="0.3">
      <c r="A3625" t="s">
        <v>4535</v>
      </c>
      <c r="B3625" t="s">
        <v>84</v>
      </c>
      <c r="D3625" s="77">
        <f>INDEX('Unemployment Rates'!$B$2:$B$96,MATCH(B3625,'Unemployment Rates'!$A$2:$A$96,0))</f>
        <v>3.1E-2</v>
      </c>
    </row>
    <row r="3626" spans="1:4" x14ac:dyDescent="0.3">
      <c r="A3626" t="s">
        <v>4536</v>
      </c>
      <c r="B3626" t="s">
        <v>84</v>
      </c>
      <c r="D3626" s="77">
        <f>INDEX('Unemployment Rates'!$B$2:$B$96,MATCH(B3626,'Unemployment Rates'!$A$2:$A$96,0))</f>
        <v>3.1E-2</v>
      </c>
    </row>
    <row r="3627" spans="1:4" x14ac:dyDescent="0.3">
      <c r="A3627" t="s">
        <v>4537</v>
      </c>
      <c r="B3627" t="s">
        <v>84</v>
      </c>
      <c r="D3627" s="77">
        <f>INDEX('Unemployment Rates'!$B$2:$B$96,MATCH(B3627,'Unemployment Rates'!$A$2:$A$96,0))</f>
        <v>3.1E-2</v>
      </c>
    </row>
    <row r="3628" spans="1:4" x14ac:dyDescent="0.3">
      <c r="A3628" t="s">
        <v>4538</v>
      </c>
      <c r="B3628" t="s">
        <v>84</v>
      </c>
      <c r="D3628" s="77">
        <f>INDEX('Unemployment Rates'!$B$2:$B$96,MATCH(B3628,'Unemployment Rates'!$A$2:$A$96,0))</f>
        <v>3.1E-2</v>
      </c>
    </row>
    <row r="3629" spans="1:4" x14ac:dyDescent="0.3">
      <c r="A3629" t="s">
        <v>4539</v>
      </c>
      <c r="B3629" t="s">
        <v>84</v>
      </c>
      <c r="D3629" s="77">
        <f>INDEX('Unemployment Rates'!$B$2:$B$96,MATCH(B3629,'Unemployment Rates'!$A$2:$A$96,0))</f>
        <v>3.1E-2</v>
      </c>
    </row>
    <row r="3630" spans="1:4" x14ac:dyDescent="0.3">
      <c r="A3630" t="s">
        <v>4540</v>
      </c>
      <c r="B3630" t="s">
        <v>84</v>
      </c>
      <c r="D3630" s="77">
        <f>INDEX('Unemployment Rates'!$B$2:$B$96,MATCH(B3630,'Unemployment Rates'!$A$2:$A$96,0))</f>
        <v>3.1E-2</v>
      </c>
    </row>
    <row r="3631" spans="1:4" x14ac:dyDescent="0.3">
      <c r="A3631" t="s">
        <v>4541</v>
      </c>
      <c r="B3631" t="s">
        <v>84</v>
      </c>
      <c r="D3631" s="77">
        <f>INDEX('Unemployment Rates'!$B$2:$B$96,MATCH(B3631,'Unemployment Rates'!$A$2:$A$96,0))</f>
        <v>3.1E-2</v>
      </c>
    </row>
    <row r="3632" spans="1:4" x14ac:dyDescent="0.3">
      <c r="A3632" t="s">
        <v>4542</v>
      </c>
      <c r="B3632" t="s">
        <v>84</v>
      </c>
      <c r="D3632" s="77">
        <f>INDEX('Unemployment Rates'!$B$2:$B$96,MATCH(B3632,'Unemployment Rates'!$A$2:$A$96,0))</f>
        <v>3.1E-2</v>
      </c>
    </row>
    <row r="3633" spans="1:4" x14ac:dyDescent="0.3">
      <c r="A3633" t="s">
        <v>4543</v>
      </c>
      <c r="B3633" t="s">
        <v>84</v>
      </c>
      <c r="D3633" s="77">
        <f>INDEX('Unemployment Rates'!$B$2:$B$96,MATCH(B3633,'Unemployment Rates'!$A$2:$A$96,0))</f>
        <v>3.1E-2</v>
      </c>
    </row>
    <row r="3634" spans="1:4" x14ac:dyDescent="0.3">
      <c r="A3634" t="s">
        <v>4544</v>
      </c>
      <c r="B3634" t="s">
        <v>84</v>
      </c>
      <c r="D3634" s="77">
        <f>INDEX('Unemployment Rates'!$B$2:$B$96,MATCH(B3634,'Unemployment Rates'!$A$2:$A$96,0))</f>
        <v>3.1E-2</v>
      </c>
    </row>
    <row r="3635" spans="1:4" x14ac:dyDescent="0.3">
      <c r="A3635" t="s">
        <v>4545</v>
      </c>
      <c r="B3635" t="s">
        <v>84</v>
      </c>
      <c r="D3635" s="77">
        <f>INDEX('Unemployment Rates'!$B$2:$B$96,MATCH(B3635,'Unemployment Rates'!$A$2:$A$96,0))</f>
        <v>3.1E-2</v>
      </c>
    </row>
    <row r="3636" spans="1:4" x14ac:dyDescent="0.3">
      <c r="A3636" t="s">
        <v>4546</v>
      </c>
      <c r="B3636" t="s">
        <v>84</v>
      </c>
      <c r="D3636" s="77">
        <f>INDEX('Unemployment Rates'!$B$2:$B$96,MATCH(B3636,'Unemployment Rates'!$A$2:$A$96,0))</f>
        <v>3.1E-2</v>
      </c>
    </row>
    <row r="3637" spans="1:4" x14ac:dyDescent="0.3">
      <c r="A3637" t="s">
        <v>4547</v>
      </c>
      <c r="B3637" t="s">
        <v>84</v>
      </c>
      <c r="D3637" s="77">
        <f>INDEX('Unemployment Rates'!$B$2:$B$96,MATCH(B3637,'Unemployment Rates'!$A$2:$A$96,0))</f>
        <v>3.1E-2</v>
      </c>
    </row>
    <row r="3638" spans="1:4" x14ac:dyDescent="0.3">
      <c r="A3638" t="s">
        <v>4548</v>
      </c>
      <c r="B3638" t="s">
        <v>84</v>
      </c>
      <c r="D3638" s="77">
        <f>INDEX('Unemployment Rates'!$B$2:$B$96,MATCH(B3638,'Unemployment Rates'!$A$2:$A$96,0))</f>
        <v>3.1E-2</v>
      </c>
    </row>
    <row r="3639" spans="1:4" x14ac:dyDescent="0.3">
      <c r="A3639" t="s">
        <v>4549</v>
      </c>
      <c r="B3639" t="s">
        <v>84</v>
      </c>
      <c r="D3639" s="77">
        <f>INDEX('Unemployment Rates'!$B$2:$B$96,MATCH(B3639,'Unemployment Rates'!$A$2:$A$96,0))</f>
        <v>3.1E-2</v>
      </c>
    </row>
    <row r="3640" spans="1:4" x14ac:dyDescent="0.3">
      <c r="A3640" t="s">
        <v>4550</v>
      </c>
      <c r="B3640" t="s">
        <v>84</v>
      </c>
      <c r="D3640" s="77">
        <f>INDEX('Unemployment Rates'!$B$2:$B$96,MATCH(B3640,'Unemployment Rates'!$A$2:$A$96,0))</f>
        <v>3.1E-2</v>
      </c>
    </row>
    <row r="3641" spans="1:4" x14ac:dyDescent="0.3">
      <c r="A3641" t="s">
        <v>4551</v>
      </c>
      <c r="B3641" t="s">
        <v>84</v>
      </c>
      <c r="D3641" s="77">
        <f>INDEX('Unemployment Rates'!$B$2:$B$96,MATCH(B3641,'Unemployment Rates'!$A$2:$A$96,0))</f>
        <v>3.1E-2</v>
      </c>
    </row>
    <row r="3642" spans="1:4" x14ac:dyDescent="0.3">
      <c r="A3642" t="s">
        <v>4552</v>
      </c>
      <c r="B3642" t="s">
        <v>84</v>
      </c>
      <c r="D3642" s="77">
        <f>INDEX('Unemployment Rates'!$B$2:$B$96,MATCH(B3642,'Unemployment Rates'!$A$2:$A$96,0))</f>
        <v>3.1E-2</v>
      </c>
    </row>
    <row r="3643" spans="1:4" x14ac:dyDescent="0.3">
      <c r="A3643" t="s">
        <v>4553</v>
      </c>
      <c r="B3643" t="s">
        <v>84</v>
      </c>
      <c r="D3643" s="77">
        <f>INDEX('Unemployment Rates'!$B$2:$B$96,MATCH(B3643,'Unemployment Rates'!$A$2:$A$96,0))</f>
        <v>3.1E-2</v>
      </c>
    </row>
    <row r="3644" spans="1:4" x14ac:dyDescent="0.3">
      <c r="A3644" t="s">
        <v>4554</v>
      </c>
      <c r="B3644" t="s">
        <v>84</v>
      </c>
      <c r="D3644" s="77">
        <f>INDEX('Unemployment Rates'!$B$2:$B$96,MATCH(B3644,'Unemployment Rates'!$A$2:$A$96,0))</f>
        <v>3.1E-2</v>
      </c>
    </row>
    <row r="3645" spans="1:4" x14ac:dyDescent="0.3">
      <c r="A3645" t="s">
        <v>4555</v>
      </c>
      <c r="B3645" t="s">
        <v>84</v>
      </c>
      <c r="D3645" s="77">
        <f>INDEX('Unemployment Rates'!$B$2:$B$96,MATCH(B3645,'Unemployment Rates'!$A$2:$A$96,0))</f>
        <v>3.1E-2</v>
      </c>
    </row>
    <row r="3646" spans="1:4" x14ac:dyDescent="0.3">
      <c r="A3646" t="s">
        <v>4556</v>
      </c>
      <c r="B3646" t="s">
        <v>84</v>
      </c>
      <c r="D3646" s="77">
        <f>INDEX('Unemployment Rates'!$B$2:$B$96,MATCH(B3646,'Unemployment Rates'!$A$2:$A$96,0))</f>
        <v>3.1E-2</v>
      </c>
    </row>
    <row r="3647" spans="1:4" x14ac:dyDescent="0.3">
      <c r="A3647" t="s">
        <v>4557</v>
      </c>
      <c r="B3647" t="s">
        <v>84</v>
      </c>
      <c r="D3647" s="77">
        <f>INDEX('Unemployment Rates'!$B$2:$B$96,MATCH(B3647,'Unemployment Rates'!$A$2:$A$96,0))</f>
        <v>3.1E-2</v>
      </c>
    </row>
    <row r="3648" spans="1:4" x14ac:dyDescent="0.3">
      <c r="A3648" t="s">
        <v>4558</v>
      </c>
      <c r="B3648" t="s">
        <v>84</v>
      </c>
      <c r="D3648" s="77">
        <f>INDEX('Unemployment Rates'!$B$2:$B$96,MATCH(B3648,'Unemployment Rates'!$A$2:$A$96,0))</f>
        <v>3.1E-2</v>
      </c>
    </row>
    <row r="3649" spans="1:4" x14ac:dyDescent="0.3">
      <c r="A3649" t="s">
        <v>4559</v>
      </c>
      <c r="B3649" t="s">
        <v>85</v>
      </c>
      <c r="D3649" s="77">
        <f>INDEX('Unemployment Rates'!$B$2:$B$96,MATCH(B3649,'Unemployment Rates'!$A$2:$A$96,0))</f>
        <v>4.3999999999999997E-2</v>
      </c>
    </row>
    <row r="3650" spans="1:4" x14ac:dyDescent="0.3">
      <c r="A3650" t="s">
        <v>4560</v>
      </c>
      <c r="B3650" t="s">
        <v>85</v>
      </c>
      <c r="D3650" s="77">
        <f>INDEX('Unemployment Rates'!$B$2:$B$96,MATCH(B3650,'Unemployment Rates'!$A$2:$A$96,0))</f>
        <v>4.3999999999999997E-2</v>
      </c>
    </row>
    <row r="3651" spans="1:4" x14ac:dyDescent="0.3">
      <c r="A3651" t="s">
        <v>4561</v>
      </c>
      <c r="B3651" t="s">
        <v>85</v>
      </c>
      <c r="D3651" s="77">
        <f>INDEX('Unemployment Rates'!$B$2:$B$96,MATCH(B3651,'Unemployment Rates'!$A$2:$A$96,0))</f>
        <v>4.3999999999999997E-2</v>
      </c>
    </row>
    <row r="3652" spans="1:4" x14ac:dyDescent="0.3">
      <c r="A3652" t="s">
        <v>4562</v>
      </c>
      <c r="B3652" t="s">
        <v>85</v>
      </c>
      <c r="D3652" s="77">
        <f>INDEX('Unemployment Rates'!$B$2:$B$96,MATCH(B3652,'Unemployment Rates'!$A$2:$A$96,0))</f>
        <v>4.3999999999999997E-2</v>
      </c>
    </row>
    <row r="3653" spans="1:4" x14ac:dyDescent="0.3">
      <c r="A3653" t="s">
        <v>4563</v>
      </c>
      <c r="B3653" t="s">
        <v>85</v>
      </c>
      <c r="D3653" s="77">
        <f>INDEX('Unemployment Rates'!$B$2:$B$96,MATCH(B3653,'Unemployment Rates'!$A$2:$A$96,0))</f>
        <v>4.3999999999999997E-2</v>
      </c>
    </row>
    <row r="3654" spans="1:4" x14ac:dyDescent="0.3">
      <c r="A3654" t="s">
        <v>4564</v>
      </c>
      <c r="B3654" t="s">
        <v>85</v>
      </c>
      <c r="D3654" s="77">
        <f>INDEX('Unemployment Rates'!$B$2:$B$96,MATCH(B3654,'Unemployment Rates'!$A$2:$A$96,0))</f>
        <v>4.3999999999999997E-2</v>
      </c>
    </row>
    <row r="3655" spans="1:4" x14ac:dyDescent="0.3">
      <c r="A3655" t="s">
        <v>4565</v>
      </c>
      <c r="B3655" t="s">
        <v>85</v>
      </c>
      <c r="D3655" s="77">
        <f>INDEX('Unemployment Rates'!$B$2:$B$96,MATCH(B3655,'Unemployment Rates'!$A$2:$A$96,0))</f>
        <v>4.3999999999999997E-2</v>
      </c>
    </row>
    <row r="3656" spans="1:4" x14ac:dyDescent="0.3">
      <c r="A3656" t="s">
        <v>4566</v>
      </c>
      <c r="B3656" t="s">
        <v>85</v>
      </c>
      <c r="D3656" s="77">
        <f>INDEX('Unemployment Rates'!$B$2:$B$96,MATCH(B3656,'Unemployment Rates'!$A$2:$A$96,0))</f>
        <v>4.3999999999999997E-2</v>
      </c>
    </row>
    <row r="3657" spans="1:4" x14ac:dyDescent="0.3">
      <c r="A3657" t="s">
        <v>4567</v>
      </c>
      <c r="B3657" t="s">
        <v>85</v>
      </c>
      <c r="D3657" s="77">
        <f>INDEX('Unemployment Rates'!$B$2:$B$96,MATCH(B3657,'Unemployment Rates'!$A$2:$A$96,0))</f>
        <v>4.3999999999999997E-2</v>
      </c>
    </row>
    <row r="3658" spans="1:4" x14ac:dyDescent="0.3">
      <c r="A3658" t="s">
        <v>4568</v>
      </c>
      <c r="B3658" t="s">
        <v>85</v>
      </c>
      <c r="D3658" s="77">
        <f>INDEX('Unemployment Rates'!$B$2:$B$96,MATCH(B3658,'Unemployment Rates'!$A$2:$A$96,0))</f>
        <v>4.3999999999999997E-2</v>
      </c>
    </row>
    <row r="3659" spans="1:4" x14ac:dyDescent="0.3">
      <c r="A3659" t="s">
        <v>4569</v>
      </c>
      <c r="B3659" t="s">
        <v>85</v>
      </c>
      <c r="D3659" s="77">
        <f>INDEX('Unemployment Rates'!$B$2:$B$96,MATCH(B3659,'Unemployment Rates'!$A$2:$A$96,0))</f>
        <v>4.3999999999999997E-2</v>
      </c>
    </row>
    <row r="3660" spans="1:4" x14ac:dyDescent="0.3">
      <c r="A3660" t="s">
        <v>4570</v>
      </c>
      <c r="B3660" t="s">
        <v>85</v>
      </c>
      <c r="D3660" s="77">
        <f>INDEX('Unemployment Rates'!$B$2:$B$96,MATCH(B3660,'Unemployment Rates'!$A$2:$A$96,0))</f>
        <v>4.3999999999999997E-2</v>
      </c>
    </row>
    <row r="3661" spans="1:4" x14ac:dyDescent="0.3">
      <c r="A3661" t="s">
        <v>4571</v>
      </c>
      <c r="B3661" t="s">
        <v>85</v>
      </c>
      <c r="D3661" s="77">
        <f>INDEX('Unemployment Rates'!$B$2:$B$96,MATCH(B3661,'Unemployment Rates'!$A$2:$A$96,0))</f>
        <v>4.3999999999999997E-2</v>
      </c>
    </row>
    <row r="3662" spans="1:4" x14ac:dyDescent="0.3">
      <c r="A3662" t="s">
        <v>4572</v>
      </c>
      <c r="B3662" t="s">
        <v>85</v>
      </c>
      <c r="D3662" s="77">
        <f>INDEX('Unemployment Rates'!$B$2:$B$96,MATCH(B3662,'Unemployment Rates'!$A$2:$A$96,0))</f>
        <v>4.3999999999999997E-2</v>
      </c>
    </row>
    <row r="3663" spans="1:4" x14ac:dyDescent="0.3">
      <c r="A3663" t="s">
        <v>4573</v>
      </c>
      <c r="B3663" t="s">
        <v>85</v>
      </c>
      <c r="D3663" s="77">
        <f>INDEX('Unemployment Rates'!$B$2:$B$96,MATCH(B3663,'Unemployment Rates'!$A$2:$A$96,0))</f>
        <v>4.3999999999999997E-2</v>
      </c>
    </row>
    <row r="3664" spans="1:4" x14ac:dyDescent="0.3">
      <c r="A3664" t="s">
        <v>4574</v>
      </c>
      <c r="B3664" t="s">
        <v>85</v>
      </c>
      <c r="D3664" s="77">
        <f>INDEX('Unemployment Rates'!$B$2:$B$96,MATCH(B3664,'Unemployment Rates'!$A$2:$A$96,0))</f>
        <v>4.3999999999999997E-2</v>
      </c>
    </row>
    <row r="3665" spans="1:4" x14ac:dyDescent="0.3">
      <c r="A3665" t="s">
        <v>4575</v>
      </c>
      <c r="B3665" t="s">
        <v>85</v>
      </c>
      <c r="D3665" s="77">
        <f>INDEX('Unemployment Rates'!$B$2:$B$96,MATCH(B3665,'Unemployment Rates'!$A$2:$A$96,0))</f>
        <v>4.3999999999999997E-2</v>
      </c>
    </row>
    <row r="3666" spans="1:4" x14ac:dyDescent="0.3">
      <c r="A3666" t="s">
        <v>4576</v>
      </c>
      <c r="B3666" t="s">
        <v>85</v>
      </c>
      <c r="D3666" s="77">
        <f>INDEX('Unemployment Rates'!$B$2:$B$96,MATCH(B3666,'Unemployment Rates'!$A$2:$A$96,0))</f>
        <v>4.3999999999999997E-2</v>
      </c>
    </row>
    <row r="3667" spans="1:4" x14ac:dyDescent="0.3">
      <c r="A3667" t="s">
        <v>4577</v>
      </c>
      <c r="B3667" t="s">
        <v>85</v>
      </c>
      <c r="D3667" s="77">
        <f>INDEX('Unemployment Rates'!$B$2:$B$96,MATCH(B3667,'Unemployment Rates'!$A$2:$A$96,0))</f>
        <v>4.3999999999999997E-2</v>
      </c>
    </row>
    <row r="3668" spans="1:4" x14ac:dyDescent="0.3">
      <c r="A3668" t="s">
        <v>4578</v>
      </c>
      <c r="B3668" t="s">
        <v>85</v>
      </c>
      <c r="D3668" s="77">
        <f>INDEX('Unemployment Rates'!$B$2:$B$96,MATCH(B3668,'Unemployment Rates'!$A$2:$A$96,0))</f>
        <v>4.3999999999999997E-2</v>
      </c>
    </row>
    <row r="3669" spans="1:4" x14ac:dyDescent="0.3">
      <c r="A3669" t="s">
        <v>4579</v>
      </c>
      <c r="B3669" t="s">
        <v>85</v>
      </c>
      <c r="D3669" s="77">
        <f>INDEX('Unemployment Rates'!$B$2:$B$96,MATCH(B3669,'Unemployment Rates'!$A$2:$A$96,0))</f>
        <v>4.3999999999999997E-2</v>
      </c>
    </row>
    <row r="3670" spans="1:4" x14ac:dyDescent="0.3">
      <c r="A3670" t="s">
        <v>4580</v>
      </c>
      <c r="B3670" t="s">
        <v>85</v>
      </c>
      <c r="D3670" s="77">
        <f>INDEX('Unemployment Rates'!$B$2:$B$96,MATCH(B3670,'Unemployment Rates'!$A$2:$A$96,0))</f>
        <v>4.3999999999999997E-2</v>
      </c>
    </row>
    <row r="3671" spans="1:4" x14ac:dyDescent="0.3">
      <c r="A3671" t="s">
        <v>4581</v>
      </c>
      <c r="B3671" t="s">
        <v>85</v>
      </c>
      <c r="D3671" s="77">
        <f>INDEX('Unemployment Rates'!$B$2:$B$96,MATCH(B3671,'Unemployment Rates'!$A$2:$A$96,0))</f>
        <v>4.3999999999999997E-2</v>
      </c>
    </row>
    <row r="3672" spans="1:4" x14ac:dyDescent="0.3">
      <c r="A3672" t="s">
        <v>4582</v>
      </c>
      <c r="B3672" t="s">
        <v>85</v>
      </c>
      <c r="D3672" s="77">
        <f>INDEX('Unemployment Rates'!$B$2:$B$96,MATCH(B3672,'Unemployment Rates'!$A$2:$A$96,0))</f>
        <v>4.3999999999999997E-2</v>
      </c>
    </row>
    <row r="3673" spans="1:4" x14ac:dyDescent="0.3">
      <c r="A3673" t="s">
        <v>4583</v>
      </c>
      <c r="B3673" t="s">
        <v>85</v>
      </c>
      <c r="D3673" s="77">
        <f>INDEX('Unemployment Rates'!$B$2:$B$96,MATCH(B3673,'Unemployment Rates'!$A$2:$A$96,0))</f>
        <v>4.3999999999999997E-2</v>
      </c>
    </row>
    <row r="3674" spans="1:4" x14ac:dyDescent="0.3">
      <c r="A3674" t="s">
        <v>4584</v>
      </c>
      <c r="B3674" t="s">
        <v>85</v>
      </c>
      <c r="D3674" s="77">
        <f>INDEX('Unemployment Rates'!$B$2:$B$96,MATCH(B3674,'Unemployment Rates'!$A$2:$A$96,0))</f>
        <v>4.3999999999999997E-2</v>
      </c>
    </row>
    <row r="3675" spans="1:4" x14ac:dyDescent="0.3">
      <c r="A3675" t="s">
        <v>4585</v>
      </c>
      <c r="B3675" t="s">
        <v>85</v>
      </c>
      <c r="D3675" s="77">
        <f>INDEX('Unemployment Rates'!$B$2:$B$96,MATCH(B3675,'Unemployment Rates'!$A$2:$A$96,0))</f>
        <v>4.3999999999999997E-2</v>
      </c>
    </row>
    <row r="3676" spans="1:4" x14ac:dyDescent="0.3">
      <c r="A3676" t="s">
        <v>4586</v>
      </c>
      <c r="B3676" t="s">
        <v>85</v>
      </c>
      <c r="D3676" s="77">
        <f>INDEX('Unemployment Rates'!$B$2:$B$96,MATCH(B3676,'Unemployment Rates'!$A$2:$A$96,0))</f>
        <v>4.3999999999999997E-2</v>
      </c>
    </row>
    <row r="3677" spans="1:4" x14ac:dyDescent="0.3">
      <c r="A3677" t="s">
        <v>4587</v>
      </c>
      <c r="B3677" t="s">
        <v>85</v>
      </c>
      <c r="D3677" s="77">
        <f>INDEX('Unemployment Rates'!$B$2:$B$96,MATCH(B3677,'Unemployment Rates'!$A$2:$A$96,0))</f>
        <v>4.3999999999999997E-2</v>
      </c>
    </row>
    <row r="3678" spans="1:4" x14ac:dyDescent="0.3">
      <c r="A3678" t="s">
        <v>4588</v>
      </c>
      <c r="B3678" t="s">
        <v>85</v>
      </c>
      <c r="D3678" s="77">
        <f>INDEX('Unemployment Rates'!$B$2:$B$96,MATCH(B3678,'Unemployment Rates'!$A$2:$A$96,0))</f>
        <v>4.3999999999999997E-2</v>
      </c>
    </row>
    <row r="3679" spans="1:4" x14ac:dyDescent="0.3">
      <c r="A3679" t="s">
        <v>4589</v>
      </c>
      <c r="B3679" t="s">
        <v>85</v>
      </c>
      <c r="D3679" s="77">
        <f>INDEX('Unemployment Rates'!$B$2:$B$96,MATCH(B3679,'Unemployment Rates'!$A$2:$A$96,0))</f>
        <v>4.3999999999999997E-2</v>
      </c>
    </row>
    <row r="3680" spans="1:4" x14ac:dyDescent="0.3">
      <c r="A3680" t="s">
        <v>4590</v>
      </c>
      <c r="B3680" t="s">
        <v>85</v>
      </c>
      <c r="D3680" s="77">
        <f>INDEX('Unemployment Rates'!$B$2:$B$96,MATCH(B3680,'Unemployment Rates'!$A$2:$A$96,0))</f>
        <v>4.3999999999999997E-2</v>
      </c>
    </row>
    <row r="3681" spans="1:4" x14ac:dyDescent="0.3">
      <c r="A3681" t="s">
        <v>4591</v>
      </c>
      <c r="B3681" t="s">
        <v>85</v>
      </c>
      <c r="D3681" s="77">
        <f>INDEX('Unemployment Rates'!$B$2:$B$96,MATCH(B3681,'Unemployment Rates'!$A$2:$A$96,0))</f>
        <v>4.3999999999999997E-2</v>
      </c>
    </row>
    <row r="3682" spans="1:4" x14ac:dyDescent="0.3">
      <c r="A3682" t="s">
        <v>4592</v>
      </c>
      <c r="B3682" t="s">
        <v>85</v>
      </c>
      <c r="D3682" s="77">
        <f>INDEX('Unemployment Rates'!$B$2:$B$96,MATCH(B3682,'Unemployment Rates'!$A$2:$A$96,0))</f>
        <v>4.3999999999999997E-2</v>
      </c>
    </row>
    <row r="3683" spans="1:4" x14ac:dyDescent="0.3">
      <c r="A3683" t="s">
        <v>4593</v>
      </c>
      <c r="B3683" t="s">
        <v>85</v>
      </c>
      <c r="D3683" s="77">
        <f>INDEX('Unemployment Rates'!$B$2:$B$96,MATCH(B3683,'Unemployment Rates'!$A$2:$A$96,0))</f>
        <v>4.3999999999999997E-2</v>
      </c>
    </row>
    <row r="3684" spans="1:4" x14ac:dyDescent="0.3">
      <c r="A3684" t="s">
        <v>4594</v>
      </c>
      <c r="B3684" t="s">
        <v>85</v>
      </c>
      <c r="D3684" s="77">
        <f>INDEX('Unemployment Rates'!$B$2:$B$96,MATCH(B3684,'Unemployment Rates'!$A$2:$A$96,0))</f>
        <v>4.3999999999999997E-2</v>
      </c>
    </row>
    <row r="3685" spans="1:4" x14ac:dyDescent="0.3">
      <c r="A3685" t="s">
        <v>4595</v>
      </c>
      <c r="B3685" t="s">
        <v>85</v>
      </c>
      <c r="D3685" s="77">
        <f>INDEX('Unemployment Rates'!$B$2:$B$96,MATCH(B3685,'Unemployment Rates'!$A$2:$A$96,0))</f>
        <v>4.3999999999999997E-2</v>
      </c>
    </row>
    <row r="3686" spans="1:4" x14ac:dyDescent="0.3">
      <c r="A3686" t="s">
        <v>4596</v>
      </c>
      <c r="B3686" t="s">
        <v>85</v>
      </c>
      <c r="D3686" s="77">
        <f>INDEX('Unemployment Rates'!$B$2:$B$96,MATCH(B3686,'Unemployment Rates'!$A$2:$A$96,0))</f>
        <v>4.3999999999999997E-2</v>
      </c>
    </row>
    <row r="3687" spans="1:4" x14ac:dyDescent="0.3">
      <c r="A3687" t="s">
        <v>4597</v>
      </c>
      <c r="B3687" t="s">
        <v>85</v>
      </c>
      <c r="D3687" s="77">
        <f>INDEX('Unemployment Rates'!$B$2:$B$96,MATCH(B3687,'Unemployment Rates'!$A$2:$A$96,0))</f>
        <v>4.3999999999999997E-2</v>
      </c>
    </row>
    <row r="3688" spans="1:4" x14ac:dyDescent="0.3">
      <c r="A3688" t="s">
        <v>4598</v>
      </c>
      <c r="B3688" t="s">
        <v>85</v>
      </c>
      <c r="D3688" s="77">
        <f>INDEX('Unemployment Rates'!$B$2:$B$96,MATCH(B3688,'Unemployment Rates'!$A$2:$A$96,0))</f>
        <v>4.3999999999999997E-2</v>
      </c>
    </row>
    <row r="3689" spans="1:4" x14ac:dyDescent="0.3">
      <c r="A3689" t="s">
        <v>4599</v>
      </c>
      <c r="B3689" t="s">
        <v>85</v>
      </c>
      <c r="D3689" s="77">
        <f>INDEX('Unemployment Rates'!$B$2:$B$96,MATCH(B3689,'Unemployment Rates'!$A$2:$A$96,0))</f>
        <v>4.3999999999999997E-2</v>
      </c>
    </row>
    <row r="3690" spans="1:4" x14ac:dyDescent="0.3">
      <c r="A3690" t="s">
        <v>4600</v>
      </c>
      <c r="B3690" t="s">
        <v>85</v>
      </c>
      <c r="D3690" s="77">
        <f>INDEX('Unemployment Rates'!$B$2:$B$96,MATCH(B3690,'Unemployment Rates'!$A$2:$A$96,0))</f>
        <v>4.3999999999999997E-2</v>
      </c>
    </row>
    <row r="3691" spans="1:4" x14ac:dyDescent="0.3">
      <c r="A3691" t="s">
        <v>4601</v>
      </c>
      <c r="B3691" t="s">
        <v>85</v>
      </c>
      <c r="D3691" s="77">
        <f>INDEX('Unemployment Rates'!$B$2:$B$96,MATCH(B3691,'Unemployment Rates'!$A$2:$A$96,0))</f>
        <v>4.3999999999999997E-2</v>
      </c>
    </row>
    <row r="3692" spans="1:4" x14ac:dyDescent="0.3">
      <c r="A3692" t="s">
        <v>4602</v>
      </c>
      <c r="B3692" t="s">
        <v>85</v>
      </c>
      <c r="D3692" s="77">
        <f>INDEX('Unemployment Rates'!$B$2:$B$96,MATCH(B3692,'Unemployment Rates'!$A$2:$A$96,0))</f>
        <v>4.3999999999999997E-2</v>
      </c>
    </row>
    <row r="3693" spans="1:4" x14ac:dyDescent="0.3">
      <c r="A3693" t="s">
        <v>4603</v>
      </c>
      <c r="B3693" t="s">
        <v>85</v>
      </c>
      <c r="D3693" s="77">
        <f>INDEX('Unemployment Rates'!$B$2:$B$96,MATCH(B3693,'Unemployment Rates'!$A$2:$A$96,0))</f>
        <v>4.3999999999999997E-2</v>
      </c>
    </row>
    <row r="3694" spans="1:4" x14ac:dyDescent="0.3">
      <c r="A3694" t="s">
        <v>4604</v>
      </c>
      <c r="B3694" t="s">
        <v>85</v>
      </c>
      <c r="D3694" s="77">
        <f>INDEX('Unemployment Rates'!$B$2:$B$96,MATCH(B3694,'Unemployment Rates'!$A$2:$A$96,0))</f>
        <v>4.3999999999999997E-2</v>
      </c>
    </row>
    <row r="3695" spans="1:4" x14ac:dyDescent="0.3">
      <c r="A3695" t="s">
        <v>4605</v>
      </c>
      <c r="B3695" t="s">
        <v>85</v>
      </c>
      <c r="D3695" s="77">
        <f>INDEX('Unemployment Rates'!$B$2:$B$96,MATCH(B3695,'Unemployment Rates'!$A$2:$A$96,0))</f>
        <v>4.3999999999999997E-2</v>
      </c>
    </row>
    <row r="3696" spans="1:4" x14ac:dyDescent="0.3">
      <c r="A3696" t="s">
        <v>4606</v>
      </c>
      <c r="B3696" t="s">
        <v>85</v>
      </c>
      <c r="D3696" s="77">
        <f>INDEX('Unemployment Rates'!$B$2:$B$96,MATCH(B3696,'Unemployment Rates'!$A$2:$A$96,0))</f>
        <v>4.3999999999999997E-2</v>
      </c>
    </row>
    <row r="3697" spans="1:4" x14ac:dyDescent="0.3">
      <c r="A3697" t="s">
        <v>4607</v>
      </c>
      <c r="B3697" t="s">
        <v>85</v>
      </c>
      <c r="D3697" s="77">
        <f>INDEX('Unemployment Rates'!$B$2:$B$96,MATCH(B3697,'Unemployment Rates'!$A$2:$A$96,0))</f>
        <v>4.3999999999999997E-2</v>
      </c>
    </row>
    <row r="3698" spans="1:4" x14ac:dyDescent="0.3">
      <c r="A3698" t="s">
        <v>4608</v>
      </c>
      <c r="B3698" t="s">
        <v>85</v>
      </c>
      <c r="D3698" s="77">
        <f>INDEX('Unemployment Rates'!$B$2:$B$96,MATCH(B3698,'Unemployment Rates'!$A$2:$A$96,0))</f>
        <v>4.3999999999999997E-2</v>
      </c>
    </row>
    <row r="3699" spans="1:4" x14ac:dyDescent="0.3">
      <c r="A3699" t="s">
        <v>4609</v>
      </c>
      <c r="B3699" t="s">
        <v>85</v>
      </c>
      <c r="D3699" s="77">
        <f>INDEX('Unemployment Rates'!$B$2:$B$96,MATCH(B3699,'Unemployment Rates'!$A$2:$A$96,0))</f>
        <v>4.3999999999999997E-2</v>
      </c>
    </row>
    <row r="3700" spans="1:4" x14ac:dyDescent="0.3">
      <c r="A3700" t="s">
        <v>4610</v>
      </c>
      <c r="B3700" t="s">
        <v>85</v>
      </c>
      <c r="D3700" s="77">
        <f>INDEX('Unemployment Rates'!$B$2:$B$96,MATCH(B3700,'Unemployment Rates'!$A$2:$A$96,0))</f>
        <v>4.3999999999999997E-2</v>
      </c>
    </row>
    <row r="3701" spans="1:4" x14ac:dyDescent="0.3">
      <c r="A3701" t="s">
        <v>4611</v>
      </c>
      <c r="B3701" t="s">
        <v>85</v>
      </c>
      <c r="D3701" s="77">
        <f>INDEX('Unemployment Rates'!$B$2:$B$96,MATCH(B3701,'Unemployment Rates'!$A$2:$A$96,0))</f>
        <v>4.3999999999999997E-2</v>
      </c>
    </row>
    <row r="3702" spans="1:4" x14ac:dyDescent="0.3">
      <c r="A3702" t="s">
        <v>4612</v>
      </c>
      <c r="B3702" t="s">
        <v>85</v>
      </c>
      <c r="D3702" s="77">
        <f>INDEX('Unemployment Rates'!$B$2:$B$96,MATCH(B3702,'Unemployment Rates'!$A$2:$A$96,0))</f>
        <v>4.3999999999999997E-2</v>
      </c>
    </row>
    <row r="3703" spans="1:4" x14ac:dyDescent="0.3">
      <c r="A3703" t="s">
        <v>4613</v>
      </c>
      <c r="B3703" t="s">
        <v>85</v>
      </c>
      <c r="D3703" s="77">
        <f>INDEX('Unemployment Rates'!$B$2:$B$96,MATCH(B3703,'Unemployment Rates'!$A$2:$A$96,0))</f>
        <v>4.3999999999999997E-2</v>
      </c>
    </row>
    <row r="3704" spans="1:4" x14ac:dyDescent="0.3">
      <c r="A3704" t="s">
        <v>4614</v>
      </c>
      <c r="B3704" t="s">
        <v>85</v>
      </c>
      <c r="D3704" s="77">
        <f>INDEX('Unemployment Rates'!$B$2:$B$96,MATCH(B3704,'Unemployment Rates'!$A$2:$A$96,0))</f>
        <v>4.3999999999999997E-2</v>
      </c>
    </row>
    <row r="3705" spans="1:4" x14ac:dyDescent="0.3">
      <c r="A3705" t="s">
        <v>4615</v>
      </c>
      <c r="B3705" t="s">
        <v>85</v>
      </c>
      <c r="D3705" s="77">
        <f>INDEX('Unemployment Rates'!$B$2:$B$96,MATCH(B3705,'Unemployment Rates'!$A$2:$A$96,0))</f>
        <v>4.3999999999999997E-2</v>
      </c>
    </row>
    <row r="3706" spans="1:4" x14ac:dyDescent="0.3">
      <c r="A3706" t="s">
        <v>4616</v>
      </c>
      <c r="B3706" t="s">
        <v>85</v>
      </c>
      <c r="D3706" s="77">
        <f>INDEX('Unemployment Rates'!$B$2:$B$96,MATCH(B3706,'Unemployment Rates'!$A$2:$A$96,0))</f>
        <v>4.3999999999999997E-2</v>
      </c>
    </row>
    <row r="3707" spans="1:4" x14ac:dyDescent="0.3">
      <c r="A3707" t="s">
        <v>4617</v>
      </c>
      <c r="B3707" t="s">
        <v>85</v>
      </c>
      <c r="D3707" s="77">
        <f>INDEX('Unemployment Rates'!$B$2:$B$96,MATCH(B3707,'Unemployment Rates'!$A$2:$A$96,0))</f>
        <v>4.3999999999999997E-2</v>
      </c>
    </row>
    <row r="3708" spans="1:4" x14ac:dyDescent="0.3">
      <c r="A3708" t="s">
        <v>4618</v>
      </c>
      <c r="B3708" t="s">
        <v>85</v>
      </c>
      <c r="D3708" s="77">
        <f>INDEX('Unemployment Rates'!$B$2:$B$96,MATCH(B3708,'Unemployment Rates'!$A$2:$A$96,0))</f>
        <v>4.3999999999999997E-2</v>
      </c>
    </row>
    <row r="3709" spans="1:4" x14ac:dyDescent="0.3">
      <c r="A3709" t="s">
        <v>4619</v>
      </c>
      <c r="B3709" t="s">
        <v>85</v>
      </c>
      <c r="D3709" s="77">
        <f>INDEX('Unemployment Rates'!$B$2:$B$96,MATCH(B3709,'Unemployment Rates'!$A$2:$A$96,0))</f>
        <v>4.3999999999999997E-2</v>
      </c>
    </row>
    <row r="3710" spans="1:4" x14ac:dyDescent="0.3">
      <c r="A3710" t="s">
        <v>4620</v>
      </c>
      <c r="B3710" t="s">
        <v>85</v>
      </c>
      <c r="D3710" s="77">
        <f>INDEX('Unemployment Rates'!$B$2:$B$96,MATCH(B3710,'Unemployment Rates'!$A$2:$A$96,0))</f>
        <v>4.3999999999999997E-2</v>
      </c>
    </row>
    <row r="3711" spans="1:4" x14ac:dyDescent="0.3">
      <c r="A3711" t="s">
        <v>4621</v>
      </c>
      <c r="B3711" t="s">
        <v>85</v>
      </c>
      <c r="D3711" s="77">
        <f>INDEX('Unemployment Rates'!$B$2:$B$96,MATCH(B3711,'Unemployment Rates'!$A$2:$A$96,0))</f>
        <v>4.3999999999999997E-2</v>
      </c>
    </row>
    <row r="3712" spans="1:4" x14ac:dyDescent="0.3">
      <c r="A3712" t="s">
        <v>4622</v>
      </c>
      <c r="B3712" t="s">
        <v>85</v>
      </c>
      <c r="D3712" s="77">
        <f>INDEX('Unemployment Rates'!$B$2:$B$96,MATCH(B3712,'Unemployment Rates'!$A$2:$A$96,0))</f>
        <v>4.3999999999999997E-2</v>
      </c>
    </row>
    <row r="3713" spans="1:4" x14ac:dyDescent="0.3">
      <c r="A3713" t="s">
        <v>4623</v>
      </c>
      <c r="B3713" t="s">
        <v>85</v>
      </c>
      <c r="D3713" s="77">
        <f>INDEX('Unemployment Rates'!$B$2:$B$96,MATCH(B3713,'Unemployment Rates'!$A$2:$A$96,0))</f>
        <v>4.3999999999999997E-2</v>
      </c>
    </row>
    <row r="3714" spans="1:4" x14ac:dyDescent="0.3">
      <c r="A3714" t="s">
        <v>4624</v>
      </c>
      <c r="B3714" t="s">
        <v>85</v>
      </c>
      <c r="D3714" s="77">
        <f>INDEX('Unemployment Rates'!$B$2:$B$96,MATCH(B3714,'Unemployment Rates'!$A$2:$A$96,0))</f>
        <v>4.3999999999999997E-2</v>
      </c>
    </row>
    <row r="3715" spans="1:4" x14ac:dyDescent="0.3">
      <c r="A3715" t="s">
        <v>4625</v>
      </c>
      <c r="B3715" t="s">
        <v>85</v>
      </c>
      <c r="D3715" s="77">
        <f>INDEX('Unemployment Rates'!$B$2:$B$96,MATCH(B3715,'Unemployment Rates'!$A$2:$A$96,0))</f>
        <v>4.3999999999999997E-2</v>
      </c>
    </row>
    <row r="3716" spans="1:4" x14ac:dyDescent="0.3">
      <c r="A3716" t="s">
        <v>4626</v>
      </c>
      <c r="B3716" t="s">
        <v>85</v>
      </c>
      <c r="D3716" s="77">
        <f>INDEX('Unemployment Rates'!$B$2:$B$96,MATCH(B3716,'Unemployment Rates'!$A$2:$A$96,0))</f>
        <v>4.3999999999999997E-2</v>
      </c>
    </row>
    <row r="3717" spans="1:4" x14ac:dyDescent="0.3">
      <c r="A3717" t="s">
        <v>4627</v>
      </c>
      <c r="B3717" t="s">
        <v>85</v>
      </c>
      <c r="D3717" s="77">
        <f>INDEX('Unemployment Rates'!$B$2:$B$96,MATCH(B3717,'Unemployment Rates'!$A$2:$A$96,0))</f>
        <v>4.3999999999999997E-2</v>
      </c>
    </row>
    <row r="3718" spans="1:4" x14ac:dyDescent="0.3">
      <c r="A3718" t="s">
        <v>4628</v>
      </c>
      <c r="B3718" t="s">
        <v>85</v>
      </c>
      <c r="D3718" s="77">
        <f>INDEX('Unemployment Rates'!$B$2:$B$96,MATCH(B3718,'Unemployment Rates'!$A$2:$A$96,0))</f>
        <v>4.3999999999999997E-2</v>
      </c>
    </row>
    <row r="3719" spans="1:4" x14ac:dyDescent="0.3">
      <c r="A3719" t="s">
        <v>4629</v>
      </c>
      <c r="B3719" t="s">
        <v>85</v>
      </c>
      <c r="D3719" s="77">
        <f>INDEX('Unemployment Rates'!$B$2:$B$96,MATCH(B3719,'Unemployment Rates'!$A$2:$A$96,0))</f>
        <v>4.3999999999999997E-2</v>
      </c>
    </row>
    <row r="3720" spans="1:4" x14ac:dyDescent="0.3">
      <c r="A3720" t="s">
        <v>4630</v>
      </c>
      <c r="B3720" t="s">
        <v>85</v>
      </c>
      <c r="D3720" s="77">
        <f>INDEX('Unemployment Rates'!$B$2:$B$96,MATCH(B3720,'Unemployment Rates'!$A$2:$A$96,0))</f>
        <v>4.3999999999999997E-2</v>
      </c>
    </row>
    <row r="3721" spans="1:4" x14ac:dyDescent="0.3">
      <c r="A3721" t="s">
        <v>4631</v>
      </c>
      <c r="B3721" t="s">
        <v>85</v>
      </c>
      <c r="D3721" s="77">
        <f>INDEX('Unemployment Rates'!$B$2:$B$96,MATCH(B3721,'Unemployment Rates'!$A$2:$A$96,0))</f>
        <v>4.3999999999999997E-2</v>
      </c>
    </row>
    <row r="3722" spans="1:4" x14ac:dyDescent="0.3">
      <c r="A3722" t="s">
        <v>4632</v>
      </c>
      <c r="B3722" t="s">
        <v>85</v>
      </c>
      <c r="D3722" s="77">
        <f>INDEX('Unemployment Rates'!$B$2:$B$96,MATCH(B3722,'Unemployment Rates'!$A$2:$A$96,0))</f>
        <v>4.3999999999999997E-2</v>
      </c>
    </row>
    <row r="3723" spans="1:4" x14ac:dyDescent="0.3">
      <c r="A3723" t="s">
        <v>4633</v>
      </c>
      <c r="B3723" t="s">
        <v>85</v>
      </c>
      <c r="D3723" s="77">
        <f>INDEX('Unemployment Rates'!$B$2:$B$96,MATCH(B3723,'Unemployment Rates'!$A$2:$A$96,0))</f>
        <v>4.3999999999999997E-2</v>
      </c>
    </row>
    <row r="3724" spans="1:4" x14ac:dyDescent="0.3">
      <c r="A3724" t="s">
        <v>4634</v>
      </c>
      <c r="B3724" t="s">
        <v>85</v>
      </c>
      <c r="D3724" s="77">
        <f>INDEX('Unemployment Rates'!$B$2:$B$96,MATCH(B3724,'Unemployment Rates'!$A$2:$A$96,0))</f>
        <v>4.3999999999999997E-2</v>
      </c>
    </row>
    <row r="3725" spans="1:4" x14ac:dyDescent="0.3">
      <c r="A3725" t="s">
        <v>4635</v>
      </c>
      <c r="B3725" t="s">
        <v>85</v>
      </c>
      <c r="D3725" s="77">
        <f>INDEX('Unemployment Rates'!$B$2:$B$96,MATCH(B3725,'Unemployment Rates'!$A$2:$A$96,0))</f>
        <v>4.3999999999999997E-2</v>
      </c>
    </row>
    <row r="3726" spans="1:4" x14ac:dyDescent="0.3">
      <c r="A3726" t="s">
        <v>4636</v>
      </c>
      <c r="B3726" t="s">
        <v>85</v>
      </c>
      <c r="D3726" s="77">
        <f>INDEX('Unemployment Rates'!$B$2:$B$96,MATCH(B3726,'Unemployment Rates'!$A$2:$A$96,0))</f>
        <v>4.3999999999999997E-2</v>
      </c>
    </row>
    <row r="3727" spans="1:4" x14ac:dyDescent="0.3">
      <c r="A3727" t="s">
        <v>4637</v>
      </c>
      <c r="B3727" t="s">
        <v>85</v>
      </c>
      <c r="D3727" s="77">
        <f>INDEX('Unemployment Rates'!$B$2:$B$96,MATCH(B3727,'Unemployment Rates'!$A$2:$A$96,0))</f>
        <v>4.3999999999999997E-2</v>
      </c>
    </row>
    <row r="3728" spans="1:4" x14ac:dyDescent="0.3">
      <c r="A3728" t="s">
        <v>4638</v>
      </c>
      <c r="B3728" t="s">
        <v>85</v>
      </c>
      <c r="D3728" s="77">
        <f>INDEX('Unemployment Rates'!$B$2:$B$96,MATCH(B3728,'Unemployment Rates'!$A$2:$A$96,0))</f>
        <v>4.3999999999999997E-2</v>
      </c>
    </row>
    <row r="3729" spans="1:4" x14ac:dyDescent="0.3">
      <c r="A3729" t="s">
        <v>4639</v>
      </c>
      <c r="B3729" t="s">
        <v>85</v>
      </c>
      <c r="D3729" s="77">
        <f>INDEX('Unemployment Rates'!$B$2:$B$96,MATCH(B3729,'Unemployment Rates'!$A$2:$A$96,0))</f>
        <v>4.3999999999999997E-2</v>
      </c>
    </row>
    <row r="3730" spans="1:4" x14ac:dyDescent="0.3">
      <c r="A3730" t="s">
        <v>4640</v>
      </c>
      <c r="B3730" t="s">
        <v>85</v>
      </c>
      <c r="D3730" s="77">
        <f>INDEX('Unemployment Rates'!$B$2:$B$96,MATCH(B3730,'Unemployment Rates'!$A$2:$A$96,0))</f>
        <v>4.3999999999999997E-2</v>
      </c>
    </row>
    <row r="3731" spans="1:4" x14ac:dyDescent="0.3">
      <c r="A3731" t="s">
        <v>4641</v>
      </c>
      <c r="B3731" t="s">
        <v>85</v>
      </c>
      <c r="D3731" s="77">
        <f>INDEX('Unemployment Rates'!$B$2:$B$96,MATCH(B3731,'Unemployment Rates'!$A$2:$A$96,0))</f>
        <v>4.3999999999999997E-2</v>
      </c>
    </row>
    <row r="3732" spans="1:4" x14ac:dyDescent="0.3">
      <c r="A3732" t="s">
        <v>4642</v>
      </c>
      <c r="B3732" t="s">
        <v>85</v>
      </c>
      <c r="D3732" s="77">
        <f>INDEX('Unemployment Rates'!$B$2:$B$96,MATCH(B3732,'Unemployment Rates'!$A$2:$A$96,0))</f>
        <v>4.3999999999999997E-2</v>
      </c>
    </row>
    <row r="3733" spans="1:4" x14ac:dyDescent="0.3">
      <c r="A3733" t="s">
        <v>4643</v>
      </c>
      <c r="B3733" t="s">
        <v>85</v>
      </c>
      <c r="D3733" s="77">
        <f>INDEX('Unemployment Rates'!$B$2:$B$96,MATCH(B3733,'Unemployment Rates'!$A$2:$A$96,0))</f>
        <v>4.3999999999999997E-2</v>
      </c>
    </row>
    <row r="3734" spans="1:4" x14ac:dyDescent="0.3">
      <c r="A3734" t="s">
        <v>4644</v>
      </c>
      <c r="B3734" t="s">
        <v>85</v>
      </c>
      <c r="D3734" s="77">
        <f>INDEX('Unemployment Rates'!$B$2:$B$96,MATCH(B3734,'Unemployment Rates'!$A$2:$A$96,0))</f>
        <v>4.3999999999999997E-2</v>
      </c>
    </row>
    <row r="3735" spans="1:4" x14ac:dyDescent="0.3">
      <c r="A3735" t="s">
        <v>4645</v>
      </c>
      <c r="B3735" t="s">
        <v>85</v>
      </c>
      <c r="D3735" s="77">
        <f>INDEX('Unemployment Rates'!$B$2:$B$96,MATCH(B3735,'Unemployment Rates'!$A$2:$A$96,0))</f>
        <v>4.3999999999999997E-2</v>
      </c>
    </row>
    <row r="3736" spans="1:4" x14ac:dyDescent="0.3">
      <c r="A3736" t="s">
        <v>4646</v>
      </c>
      <c r="B3736" t="s">
        <v>85</v>
      </c>
      <c r="D3736" s="77">
        <f>INDEX('Unemployment Rates'!$B$2:$B$96,MATCH(B3736,'Unemployment Rates'!$A$2:$A$96,0))</f>
        <v>4.3999999999999997E-2</v>
      </c>
    </row>
    <row r="3737" spans="1:4" x14ac:dyDescent="0.3">
      <c r="A3737" t="s">
        <v>4647</v>
      </c>
      <c r="B3737" t="s">
        <v>85</v>
      </c>
      <c r="D3737" s="77">
        <f>INDEX('Unemployment Rates'!$B$2:$B$96,MATCH(B3737,'Unemployment Rates'!$A$2:$A$96,0))</f>
        <v>4.3999999999999997E-2</v>
      </c>
    </row>
    <row r="3738" spans="1:4" x14ac:dyDescent="0.3">
      <c r="A3738" t="s">
        <v>4648</v>
      </c>
      <c r="B3738" t="s">
        <v>85</v>
      </c>
      <c r="D3738" s="77">
        <f>INDEX('Unemployment Rates'!$B$2:$B$96,MATCH(B3738,'Unemployment Rates'!$A$2:$A$96,0))</f>
        <v>4.3999999999999997E-2</v>
      </c>
    </row>
    <row r="3739" spans="1:4" x14ac:dyDescent="0.3">
      <c r="A3739" t="s">
        <v>4649</v>
      </c>
      <c r="B3739" t="s">
        <v>85</v>
      </c>
      <c r="D3739" s="77">
        <f>INDEX('Unemployment Rates'!$B$2:$B$96,MATCH(B3739,'Unemployment Rates'!$A$2:$A$96,0))</f>
        <v>4.3999999999999997E-2</v>
      </c>
    </row>
    <row r="3740" spans="1:4" x14ac:dyDescent="0.3">
      <c r="A3740" t="s">
        <v>4650</v>
      </c>
      <c r="B3740" t="s">
        <v>85</v>
      </c>
      <c r="D3740" s="77">
        <f>INDEX('Unemployment Rates'!$B$2:$B$96,MATCH(B3740,'Unemployment Rates'!$A$2:$A$96,0))</f>
        <v>4.3999999999999997E-2</v>
      </c>
    </row>
    <row r="3741" spans="1:4" x14ac:dyDescent="0.3">
      <c r="A3741" t="s">
        <v>4651</v>
      </c>
      <c r="B3741" t="s">
        <v>85</v>
      </c>
      <c r="D3741" s="77">
        <f>INDEX('Unemployment Rates'!$B$2:$B$96,MATCH(B3741,'Unemployment Rates'!$A$2:$A$96,0))</f>
        <v>4.3999999999999997E-2</v>
      </c>
    </row>
    <row r="3742" spans="1:4" x14ac:dyDescent="0.3">
      <c r="A3742" t="s">
        <v>4652</v>
      </c>
      <c r="B3742" t="s">
        <v>85</v>
      </c>
      <c r="D3742" s="77">
        <f>INDEX('Unemployment Rates'!$B$2:$B$96,MATCH(B3742,'Unemployment Rates'!$A$2:$A$96,0))</f>
        <v>4.3999999999999997E-2</v>
      </c>
    </row>
    <row r="3743" spans="1:4" x14ac:dyDescent="0.3">
      <c r="A3743" t="s">
        <v>4653</v>
      </c>
      <c r="B3743" t="s">
        <v>85</v>
      </c>
      <c r="D3743" s="77">
        <f>INDEX('Unemployment Rates'!$B$2:$B$96,MATCH(B3743,'Unemployment Rates'!$A$2:$A$96,0))</f>
        <v>4.3999999999999997E-2</v>
      </c>
    </row>
    <row r="3744" spans="1:4" x14ac:dyDescent="0.3">
      <c r="A3744" t="s">
        <v>4654</v>
      </c>
      <c r="B3744" t="s">
        <v>85</v>
      </c>
      <c r="D3744" s="77">
        <f>INDEX('Unemployment Rates'!$B$2:$B$96,MATCH(B3744,'Unemployment Rates'!$A$2:$A$96,0))</f>
        <v>4.3999999999999997E-2</v>
      </c>
    </row>
    <row r="3745" spans="1:4" x14ac:dyDescent="0.3">
      <c r="A3745" t="s">
        <v>4655</v>
      </c>
      <c r="B3745" t="s">
        <v>85</v>
      </c>
      <c r="D3745" s="77">
        <f>INDEX('Unemployment Rates'!$B$2:$B$96,MATCH(B3745,'Unemployment Rates'!$A$2:$A$96,0))</f>
        <v>4.3999999999999997E-2</v>
      </c>
    </row>
    <row r="3746" spans="1:4" x14ac:dyDescent="0.3">
      <c r="A3746" t="s">
        <v>4656</v>
      </c>
      <c r="B3746" t="s">
        <v>85</v>
      </c>
      <c r="D3746" s="77">
        <f>INDEX('Unemployment Rates'!$B$2:$B$96,MATCH(B3746,'Unemployment Rates'!$A$2:$A$96,0))</f>
        <v>4.3999999999999997E-2</v>
      </c>
    </row>
    <row r="3747" spans="1:4" x14ac:dyDescent="0.3">
      <c r="A3747" t="s">
        <v>4657</v>
      </c>
      <c r="B3747" t="s">
        <v>85</v>
      </c>
      <c r="D3747" s="77">
        <f>INDEX('Unemployment Rates'!$B$2:$B$96,MATCH(B3747,'Unemployment Rates'!$A$2:$A$96,0))</f>
        <v>4.3999999999999997E-2</v>
      </c>
    </row>
    <row r="3748" spans="1:4" x14ac:dyDescent="0.3">
      <c r="A3748" t="s">
        <v>4658</v>
      </c>
      <c r="B3748" t="s">
        <v>85</v>
      </c>
      <c r="D3748" s="77">
        <f>INDEX('Unemployment Rates'!$B$2:$B$96,MATCH(B3748,'Unemployment Rates'!$A$2:$A$96,0))</f>
        <v>4.3999999999999997E-2</v>
      </c>
    </row>
    <row r="3749" spans="1:4" x14ac:dyDescent="0.3">
      <c r="A3749" t="s">
        <v>4659</v>
      </c>
      <c r="B3749" t="s">
        <v>85</v>
      </c>
      <c r="D3749" s="77">
        <f>INDEX('Unemployment Rates'!$B$2:$B$96,MATCH(B3749,'Unemployment Rates'!$A$2:$A$96,0))</f>
        <v>4.3999999999999997E-2</v>
      </c>
    </row>
    <row r="3750" spans="1:4" x14ac:dyDescent="0.3">
      <c r="A3750" t="s">
        <v>4660</v>
      </c>
      <c r="B3750" t="s">
        <v>85</v>
      </c>
      <c r="D3750" s="77">
        <f>INDEX('Unemployment Rates'!$B$2:$B$96,MATCH(B3750,'Unemployment Rates'!$A$2:$A$96,0))</f>
        <v>4.3999999999999997E-2</v>
      </c>
    </row>
    <row r="3751" spans="1:4" x14ac:dyDescent="0.3">
      <c r="A3751" t="s">
        <v>4661</v>
      </c>
      <c r="B3751" t="s">
        <v>85</v>
      </c>
      <c r="D3751" s="77">
        <f>INDEX('Unemployment Rates'!$B$2:$B$96,MATCH(B3751,'Unemployment Rates'!$A$2:$A$96,0))</f>
        <v>4.3999999999999997E-2</v>
      </c>
    </row>
    <row r="3752" spans="1:4" x14ac:dyDescent="0.3">
      <c r="A3752" t="s">
        <v>4662</v>
      </c>
      <c r="B3752" t="s">
        <v>85</v>
      </c>
      <c r="D3752" s="77">
        <f>INDEX('Unemployment Rates'!$B$2:$B$96,MATCH(B3752,'Unemployment Rates'!$A$2:$A$96,0))</f>
        <v>4.3999999999999997E-2</v>
      </c>
    </row>
    <row r="3753" spans="1:4" x14ac:dyDescent="0.3">
      <c r="A3753" t="s">
        <v>4663</v>
      </c>
      <c r="B3753" t="s">
        <v>85</v>
      </c>
      <c r="D3753" s="77">
        <f>INDEX('Unemployment Rates'!$B$2:$B$96,MATCH(B3753,'Unemployment Rates'!$A$2:$A$96,0))</f>
        <v>4.3999999999999997E-2</v>
      </c>
    </row>
    <row r="3754" spans="1:4" x14ac:dyDescent="0.3">
      <c r="A3754" t="s">
        <v>4664</v>
      </c>
      <c r="B3754" t="s">
        <v>85</v>
      </c>
      <c r="D3754" s="77">
        <f>INDEX('Unemployment Rates'!$B$2:$B$96,MATCH(B3754,'Unemployment Rates'!$A$2:$A$96,0))</f>
        <v>4.3999999999999997E-2</v>
      </c>
    </row>
    <row r="3755" spans="1:4" x14ac:dyDescent="0.3">
      <c r="A3755" t="s">
        <v>4665</v>
      </c>
      <c r="B3755" t="s">
        <v>85</v>
      </c>
      <c r="D3755" s="77">
        <f>INDEX('Unemployment Rates'!$B$2:$B$96,MATCH(B3755,'Unemployment Rates'!$A$2:$A$96,0))</f>
        <v>4.3999999999999997E-2</v>
      </c>
    </row>
    <row r="3756" spans="1:4" x14ac:dyDescent="0.3">
      <c r="A3756" t="s">
        <v>4666</v>
      </c>
      <c r="B3756" t="s">
        <v>85</v>
      </c>
      <c r="D3756" s="77">
        <f>INDEX('Unemployment Rates'!$B$2:$B$96,MATCH(B3756,'Unemployment Rates'!$A$2:$A$96,0))</f>
        <v>4.3999999999999997E-2</v>
      </c>
    </row>
    <row r="3757" spans="1:4" x14ac:dyDescent="0.3">
      <c r="A3757" t="s">
        <v>4667</v>
      </c>
      <c r="B3757" t="s">
        <v>85</v>
      </c>
      <c r="D3757" s="77">
        <f>INDEX('Unemployment Rates'!$B$2:$B$96,MATCH(B3757,'Unemployment Rates'!$A$2:$A$96,0))</f>
        <v>4.3999999999999997E-2</v>
      </c>
    </row>
    <row r="3758" spans="1:4" x14ac:dyDescent="0.3">
      <c r="A3758" t="s">
        <v>4668</v>
      </c>
      <c r="B3758" t="s">
        <v>85</v>
      </c>
      <c r="D3758" s="77">
        <f>INDEX('Unemployment Rates'!$B$2:$B$96,MATCH(B3758,'Unemployment Rates'!$A$2:$A$96,0))</f>
        <v>4.3999999999999997E-2</v>
      </c>
    </row>
    <row r="3759" spans="1:4" x14ac:dyDescent="0.3">
      <c r="A3759" t="s">
        <v>4669</v>
      </c>
      <c r="B3759" t="s">
        <v>85</v>
      </c>
      <c r="D3759" s="77">
        <f>INDEX('Unemployment Rates'!$B$2:$B$96,MATCH(B3759,'Unemployment Rates'!$A$2:$A$96,0))</f>
        <v>4.3999999999999997E-2</v>
      </c>
    </row>
    <row r="3760" spans="1:4" x14ac:dyDescent="0.3">
      <c r="A3760" t="s">
        <v>4670</v>
      </c>
      <c r="B3760" t="s">
        <v>85</v>
      </c>
      <c r="D3760" s="77">
        <f>INDEX('Unemployment Rates'!$B$2:$B$96,MATCH(B3760,'Unemployment Rates'!$A$2:$A$96,0))</f>
        <v>4.3999999999999997E-2</v>
      </c>
    </row>
    <row r="3761" spans="1:4" x14ac:dyDescent="0.3">
      <c r="A3761" t="s">
        <v>4671</v>
      </c>
      <c r="B3761" t="s">
        <v>85</v>
      </c>
      <c r="D3761" s="77">
        <f>INDEX('Unemployment Rates'!$B$2:$B$96,MATCH(B3761,'Unemployment Rates'!$A$2:$A$96,0))</f>
        <v>4.3999999999999997E-2</v>
      </c>
    </row>
    <row r="3762" spans="1:4" x14ac:dyDescent="0.3">
      <c r="A3762" t="s">
        <v>4672</v>
      </c>
      <c r="B3762" t="s">
        <v>85</v>
      </c>
      <c r="D3762" s="77">
        <f>INDEX('Unemployment Rates'!$B$2:$B$96,MATCH(B3762,'Unemployment Rates'!$A$2:$A$96,0))</f>
        <v>4.3999999999999997E-2</v>
      </c>
    </row>
    <row r="3763" spans="1:4" x14ac:dyDescent="0.3">
      <c r="A3763" t="s">
        <v>4673</v>
      </c>
      <c r="B3763" t="s">
        <v>85</v>
      </c>
      <c r="D3763" s="77">
        <f>INDEX('Unemployment Rates'!$B$2:$B$96,MATCH(B3763,'Unemployment Rates'!$A$2:$A$96,0))</f>
        <v>4.3999999999999997E-2</v>
      </c>
    </row>
    <row r="3764" spans="1:4" x14ac:dyDescent="0.3">
      <c r="A3764" t="s">
        <v>4674</v>
      </c>
      <c r="B3764" t="s">
        <v>85</v>
      </c>
      <c r="D3764" s="77">
        <f>INDEX('Unemployment Rates'!$B$2:$B$96,MATCH(B3764,'Unemployment Rates'!$A$2:$A$96,0))</f>
        <v>4.3999999999999997E-2</v>
      </c>
    </row>
    <row r="3765" spans="1:4" x14ac:dyDescent="0.3">
      <c r="A3765" t="s">
        <v>4675</v>
      </c>
      <c r="B3765" t="s">
        <v>85</v>
      </c>
      <c r="D3765" s="77">
        <f>INDEX('Unemployment Rates'!$B$2:$B$96,MATCH(B3765,'Unemployment Rates'!$A$2:$A$96,0))</f>
        <v>4.3999999999999997E-2</v>
      </c>
    </row>
    <row r="3766" spans="1:4" x14ac:dyDescent="0.3">
      <c r="A3766" t="s">
        <v>4676</v>
      </c>
      <c r="B3766" t="s">
        <v>85</v>
      </c>
      <c r="D3766" s="77">
        <f>INDEX('Unemployment Rates'!$B$2:$B$96,MATCH(B3766,'Unemployment Rates'!$A$2:$A$96,0))</f>
        <v>4.3999999999999997E-2</v>
      </c>
    </row>
    <row r="3767" spans="1:4" x14ac:dyDescent="0.3">
      <c r="A3767" t="s">
        <v>4677</v>
      </c>
      <c r="B3767" t="s">
        <v>85</v>
      </c>
      <c r="D3767" s="77">
        <f>INDEX('Unemployment Rates'!$B$2:$B$96,MATCH(B3767,'Unemployment Rates'!$A$2:$A$96,0))</f>
        <v>4.3999999999999997E-2</v>
      </c>
    </row>
    <row r="3768" spans="1:4" x14ac:dyDescent="0.3">
      <c r="A3768" t="s">
        <v>4678</v>
      </c>
      <c r="B3768" t="s">
        <v>85</v>
      </c>
      <c r="D3768" s="77">
        <f>INDEX('Unemployment Rates'!$B$2:$B$96,MATCH(B3768,'Unemployment Rates'!$A$2:$A$96,0))</f>
        <v>4.3999999999999997E-2</v>
      </c>
    </row>
    <row r="3769" spans="1:4" x14ac:dyDescent="0.3">
      <c r="A3769" t="s">
        <v>4679</v>
      </c>
      <c r="B3769" t="s">
        <v>85</v>
      </c>
      <c r="D3769" s="77">
        <f>INDEX('Unemployment Rates'!$B$2:$B$96,MATCH(B3769,'Unemployment Rates'!$A$2:$A$96,0))</f>
        <v>4.3999999999999997E-2</v>
      </c>
    </row>
    <row r="3770" spans="1:4" x14ac:dyDescent="0.3">
      <c r="A3770" t="s">
        <v>4680</v>
      </c>
      <c r="B3770" t="s">
        <v>85</v>
      </c>
      <c r="D3770" s="77">
        <f>INDEX('Unemployment Rates'!$B$2:$B$96,MATCH(B3770,'Unemployment Rates'!$A$2:$A$96,0))</f>
        <v>4.3999999999999997E-2</v>
      </c>
    </row>
    <row r="3771" spans="1:4" x14ac:dyDescent="0.3">
      <c r="A3771" t="s">
        <v>4681</v>
      </c>
      <c r="B3771" t="s">
        <v>85</v>
      </c>
      <c r="D3771" s="77">
        <f>INDEX('Unemployment Rates'!$B$2:$B$96,MATCH(B3771,'Unemployment Rates'!$A$2:$A$96,0))</f>
        <v>4.3999999999999997E-2</v>
      </c>
    </row>
    <row r="3772" spans="1:4" x14ac:dyDescent="0.3">
      <c r="A3772" t="s">
        <v>4682</v>
      </c>
      <c r="B3772" t="s">
        <v>85</v>
      </c>
      <c r="D3772" s="77">
        <f>INDEX('Unemployment Rates'!$B$2:$B$96,MATCH(B3772,'Unemployment Rates'!$A$2:$A$96,0))</f>
        <v>4.3999999999999997E-2</v>
      </c>
    </row>
    <row r="3773" spans="1:4" x14ac:dyDescent="0.3">
      <c r="A3773" t="s">
        <v>4683</v>
      </c>
      <c r="B3773" t="s">
        <v>85</v>
      </c>
      <c r="D3773" s="77">
        <f>INDEX('Unemployment Rates'!$B$2:$B$96,MATCH(B3773,'Unemployment Rates'!$A$2:$A$96,0))</f>
        <v>4.3999999999999997E-2</v>
      </c>
    </row>
    <row r="3774" spans="1:4" x14ac:dyDescent="0.3">
      <c r="A3774" t="s">
        <v>4684</v>
      </c>
      <c r="B3774" t="s">
        <v>85</v>
      </c>
      <c r="D3774" s="77">
        <f>INDEX('Unemployment Rates'!$B$2:$B$96,MATCH(B3774,'Unemployment Rates'!$A$2:$A$96,0))</f>
        <v>4.3999999999999997E-2</v>
      </c>
    </row>
    <row r="3775" spans="1:4" x14ac:dyDescent="0.3">
      <c r="A3775" t="s">
        <v>4685</v>
      </c>
      <c r="B3775" t="s">
        <v>85</v>
      </c>
      <c r="D3775" s="77">
        <f>INDEX('Unemployment Rates'!$B$2:$B$96,MATCH(B3775,'Unemployment Rates'!$A$2:$A$96,0))</f>
        <v>4.3999999999999997E-2</v>
      </c>
    </row>
    <row r="3776" spans="1:4" x14ac:dyDescent="0.3">
      <c r="A3776" t="s">
        <v>4686</v>
      </c>
      <c r="B3776" t="s">
        <v>85</v>
      </c>
      <c r="D3776" s="77">
        <f>INDEX('Unemployment Rates'!$B$2:$B$96,MATCH(B3776,'Unemployment Rates'!$A$2:$A$96,0))</f>
        <v>4.3999999999999997E-2</v>
      </c>
    </row>
    <row r="3777" spans="1:4" x14ac:dyDescent="0.3">
      <c r="A3777" t="s">
        <v>4687</v>
      </c>
      <c r="B3777" t="s">
        <v>85</v>
      </c>
      <c r="D3777" s="77">
        <f>INDEX('Unemployment Rates'!$B$2:$B$96,MATCH(B3777,'Unemployment Rates'!$A$2:$A$96,0))</f>
        <v>4.3999999999999997E-2</v>
      </c>
    </row>
    <row r="3778" spans="1:4" x14ac:dyDescent="0.3">
      <c r="A3778" t="s">
        <v>4688</v>
      </c>
      <c r="B3778" t="s">
        <v>85</v>
      </c>
      <c r="D3778" s="77">
        <f>INDEX('Unemployment Rates'!$B$2:$B$96,MATCH(B3778,'Unemployment Rates'!$A$2:$A$96,0))</f>
        <v>4.3999999999999997E-2</v>
      </c>
    </row>
    <row r="3779" spans="1:4" x14ac:dyDescent="0.3">
      <c r="A3779" t="s">
        <v>4689</v>
      </c>
      <c r="B3779" t="s">
        <v>85</v>
      </c>
      <c r="D3779" s="77">
        <f>INDEX('Unemployment Rates'!$B$2:$B$96,MATCH(B3779,'Unemployment Rates'!$A$2:$A$96,0))</f>
        <v>4.3999999999999997E-2</v>
      </c>
    </row>
    <row r="3780" spans="1:4" x14ac:dyDescent="0.3">
      <c r="A3780" t="s">
        <v>4690</v>
      </c>
      <c r="B3780" t="s">
        <v>85</v>
      </c>
      <c r="D3780" s="77">
        <f>INDEX('Unemployment Rates'!$B$2:$B$96,MATCH(B3780,'Unemployment Rates'!$A$2:$A$96,0))</f>
        <v>4.3999999999999997E-2</v>
      </c>
    </row>
    <row r="3781" spans="1:4" x14ac:dyDescent="0.3">
      <c r="A3781" t="s">
        <v>4691</v>
      </c>
      <c r="B3781" t="s">
        <v>85</v>
      </c>
      <c r="D3781" s="77">
        <f>INDEX('Unemployment Rates'!$B$2:$B$96,MATCH(B3781,'Unemployment Rates'!$A$2:$A$96,0))</f>
        <v>4.3999999999999997E-2</v>
      </c>
    </row>
    <row r="3782" spans="1:4" x14ac:dyDescent="0.3">
      <c r="A3782" t="s">
        <v>4692</v>
      </c>
      <c r="B3782" t="s">
        <v>85</v>
      </c>
      <c r="D3782" s="77">
        <f>INDEX('Unemployment Rates'!$B$2:$B$96,MATCH(B3782,'Unemployment Rates'!$A$2:$A$96,0))</f>
        <v>4.3999999999999997E-2</v>
      </c>
    </row>
    <row r="3783" spans="1:4" x14ac:dyDescent="0.3">
      <c r="A3783" t="s">
        <v>4693</v>
      </c>
      <c r="B3783" t="s">
        <v>85</v>
      </c>
      <c r="D3783" s="77">
        <f>INDEX('Unemployment Rates'!$B$2:$B$96,MATCH(B3783,'Unemployment Rates'!$A$2:$A$96,0))</f>
        <v>4.3999999999999997E-2</v>
      </c>
    </row>
    <row r="3784" spans="1:4" x14ac:dyDescent="0.3">
      <c r="A3784" t="s">
        <v>4694</v>
      </c>
      <c r="B3784" t="s">
        <v>85</v>
      </c>
      <c r="D3784" s="77">
        <f>INDEX('Unemployment Rates'!$B$2:$B$96,MATCH(B3784,'Unemployment Rates'!$A$2:$A$96,0))</f>
        <v>4.3999999999999997E-2</v>
      </c>
    </row>
    <row r="3785" spans="1:4" x14ac:dyDescent="0.3">
      <c r="A3785" t="s">
        <v>4695</v>
      </c>
      <c r="B3785" t="s">
        <v>85</v>
      </c>
      <c r="D3785" s="77">
        <f>INDEX('Unemployment Rates'!$B$2:$B$96,MATCH(B3785,'Unemployment Rates'!$A$2:$A$96,0))</f>
        <v>4.3999999999999997E-2</v>
      </c>
    </row>
    <row r="3786" spans="1:4" x14ac:dyDescent="0.3">
      <c r="A3786" t="s">
        <v>4696</v>
      </c>
      <c r="B3786" t="s">
        <v>85</v>
      </c>
      <c r="D3786" s="77">
        <f>INDEX('Unemployment Rates'!$B$2:$B$96,MATCH(B3786,'Unemployment Rates'!$A$2:$A$96,0))</f>
        <v>4.3999999999999997E-2</v>
      </c>
    </row>
    <row r="3787" spans="1:4" x14ac:dyDescent="0.3">
      <c r="A3787" t="s">
        <v>4697</v>
      </c>
      <c r="B3787" t="s">
        <v>85</v>
      </c>
      <c r="D3787" s="77">
        <f>INDEX('Unemployment Rates'!$B$2:$B$96,MATCH(B3787,'Unemployment Rates'!$A$2:$A$96,0))</f>
        <v>4.3999999999999997E-2</v>
      </c>
    </row>
    <row r="3788" spans="1:4" x14ac:dyDescent="0.3">
      <c r="A3788" t="s">
        <v>4698</v>
      </c>
      <c r="B3788" t="s">
        <v>85</v>
      </c>
      <c r="D3788" s="77">
        <f>INDEX('Unemployment Rates'!$B$2:$B$96,MATCH(B3788,'Unemployment Rates'!$A$2:$A$96,0))</f>
        <v>4.3999999999999997E-2</v>
      </c>
    </row>
    <row r="3789" spans="1:4" x14ac:dyDescent="0.3">
      <c r="A3789" t="s">
        <v>4699</v>
      </c>
      <c r="B3789" t="s">
        <v>85</v>
      </c>
      <c r="D3789" s="77">
        <f>INDEX('Unemployment Rates'!$B$2:$B$96,MATCH(B3789,'Unemployment Rates'!$A$2:$A$96,0))</f>
        <v>4.3999999999999997E-2</v>
      </c>
    </row>
    <row r="3790" spans="1:4" x14ac:dyDescent="0.3">
      <c r="A3790" t="s">
        <v>4700</v>
      </c>
      <c r="B3790" t="s">
        <v>85</v>
      </c>
      <c r="D3790" s="77">
        <f>INDEX('Unemployment Rates'!$B$2:$B$96,MATCH(B3790,'Unemployment Rates'!$A$2:$A$96,0))</f>
        <v>4.3999999999999997E-2</v>
      </c>
    </row>
    <row r="3791" spans="1:4" x14ac:dyDescent="0.3">
      <c r="A3791" t="s">
        <v>4701</v>
      </c>
      <c r="B3791" t="s">
        <v>85</v>
      </c>
      <c r="D3791" s="77">
        <f>INDEX('Unemployment Rates'!$B$2:$B$96,MATCH(B3791,'Unemployment Rates'!$A$2:$A$96,0))</f>
        <v>4.3999999999999997E-2</v>
      </c>
    </row>
    <row r="3792" spans="1:4" x14ac:dyDescent="0.3">
      <c r="A3792" t="s">
        <v>4702</v>
      </c>
      <c r="B3792" t="s">
        <v>85</v>
      </c>
      <c r="D3792" s="77">
        <f>INDEX('Unemployment Rates'!$B$2:$B$96,MATCH(B3792,'Unemployment Rates'!$A$2:$A$96,0))</f>
        <v>4.3999999999999997E-2</v>
      </c>
    </row>
    <row r="3793" spans="1:4" x14ac:dyDescent="0.3">
      <c r="A3793" t="s">
        <v>4703</v>
      </c>
      <c r="B3793" t="s">
        <v>85</v>
      </c>
      <c r="D3793" s="77">
        <f>INDEX('Unemployment Rates'!$B$2:$B$96,MATCH(B3793,'Unemployment Rates'!$A$2:$A$96,0))</f>
        <v>4.3999999999999997E-2</v>
      </c>
    </row>
    <row r="3794" spans="1:4" x14ac:dyDescent="0.3">
      <c r="A3794" t="s">
        <v>4704</v>
      </c>
      <c r="B3794" t="s">
        <v>85</v>
      </c>
      <c r="D3794" s="77">
        <f>INDEX('Unemployment Rates'!$B$2:$B$96,MATCH(B3794,'Unemployment Rates'!$A$2:$A$96,0))</f>
        <v>4.3999999999999997E-2</v>
      </c>
    </row>
    <row r="3795" spans="1:4" x14ac:dyDescent="0.3">
      <c r="A3795" t="s">
        <v>4705</v>
      </c>
      <c r="B3795" t="s">
        <v>85</v>
      </c>
      <c r="D3795" s="77">
        <f>INDEX('Unemployment Rates'!$B$2:$B$96,MATCH(B3795,'Unemployment Rates'!$A$2:$A$96,0))</f>
        <v>4.3999999999999997E-2</v>
      </c>
    </row>
    <row r="3796" spans="1:4" x14ac:dyDescent="0.3">
      <c r="A3796" t="s">
        <v>4706</v>
      </c>
      <c r="B3796" t="s">
        <v>85</v>
      </c>
      <c r="D3796" s="77">
        <f>INDEX('Unemployment Rates'!$B$2:$B$96,MATCH(B3796,'Unemployment Rates'!$A$2:$A$96,0))</f>
        <v>4.3999999999999997E-2</v>
      </c>
    </row>
    <row r="3797" spans="1:4" x14ac:dyDescent="0.3">
      <c r="A3797" t="s">
        <v>4707</v>
      </c>
      <c r="B3797" t="s">
        <v>85</v>
      </c>
      <c r="D3797" s="77">
        <f>INDEX('Unemployment Rates'!$B$2:$B$96,MATCH(B3797,'Unemployment Rates'!$A$2:$A$96,0))</f>
        <v>4.3999999999999997E-2</v>
      </c>
    </row>
    <row r="3798" spans="1:4" x14ac:dyDescent="0.3">
      <c r="A3798" t="s">
        <v>4708</v>
      </c>
      <c r="B3798" t="s">
        <v>85</v>
      </c>
      <c r="D3798" s="77">
        <f>INDEX('Unemployment Rates'!$B$2:$B$96,MATCH(B3798,'Unemployment Rates'!$A$2:$A$96,0))</f>
        <v>4.3999999999999997E-2</v>
      </c>
    </row>
    <row r="3799" spans="1:4" x14ac:dyDescent="0.3">
      <c r="A3799" t="s">
        <v>4709</v>
      </c>
      <c r="B3799" t="s">
        <v>85</v>
      </c>
      <c r="D3799" s="77">
        <f>INDEX('Unemployment Rates'!$B$2:$B$96,MATCH(B3799,'Unemployment Rates'!$A$2:$A$96,0))</f>
        <v>4.3999999999999997E-2</v>
      </c>
    </row>
    <row r="3800" spans="1:4" x14ac:dyDescent="0.3">
      <c r="A3800" t="s">
        <v>4710</v>
      </c>
      <c r="B3800" t="s">
        <v>85</v>
      </c>
      <c r="D3800" s="77">
        <f>INDEX('Unemployment Rates'!$B$2:$B$96,MATCH(B3800,'Unemployment Rates'!$A$2:$A$96,0))</f>
        <v>4.3999999999999997E-2</v>
      </c>
    </row>
    <row r="3801" spans="1:4" x14ac:dyDescent="0.3">
      <c r="A3801" t="s">
        <v>4711</v>
      </c>
      <c r="B3801" t="s">
        <v>85</v>
      </c>
      <c r="D3801" s="77">
        <f>INDEX('Unemployment Rates'!$B$2:$B$96,MATCH(B3801,'Unemployment Rates'!$A$2:$A$96,0))</f>
        <v>4.3999999999999997E-2</v>
      </c>
    </row>
    <row r="3802" spans="1:4" x14ac:dyDescent="0.3">
      <c r="A3802" t="s">
        <v>4712</v>
      </c>
      <c r="B3802" t="s">
        <v>85</v>
      </c>
      <c r="D3802" s="77">
        <f>INDEX('Unemployment Rates'!$B$2:$B$96,MATCH(B3802,'Unemployment Rates'!$A$2:$A$96,0))</f>
        <v>4.3999999999999997E-2</v>
      </c>
    </row>
    <row r="3803" spans="1:4" x14ac:dyDescent="0.3">
      <c r="A3803" t="s">
        <v>4713</v>
      </c>
      <c r="B3803" t="s">
        <v>85</v>
      </c>
      <c r="D3803" s="77">
        <f>INDEX('Unemployment Rates'!$B$2:$B$96,MATCH(B3803,'Unemployment Rates'!$A$2:$A$96,0))</f>
        <v>4.3999999999999997E-2</v>
      </c>
    </row>
    <row r="3804" spans="1:4" x14ac:dyDescent="0.3">
      <c r="A3804" t="s">
        <v>4714</v>
      </c>
      <c r="B3804" t="s">
        <v>85</v>
      </c>
      <c r="D3804" s="77">
        <f>INDEX('Unemployment Rates'!$B$2:$B$96,MATCH(B3804,'Unemployment Rates'!$A$2:$A$96,0))</f>
        <v>4.3999999999999997E-2</v>
      </c>
    </row>
    <row r="3805" spans="1:4" x14ac:dyDescent="0.3">
      <c r="A3805" t="s">
        <v>4715</v>
      </c>
      <c r="B3805" t="s">
        <v>85</v>
      </c>
      <c r="D3805" s="77">
        <f>INDEX('Unemployment Rates'!$B$2:$B$96,MATCH(B3805,'Unemployment Rates'!$A$2:$A$96,0))</f>
        <v>4.3999999999999997E-2</v>
      </c>
    </row>
    <row r="3806" spans="1:4" x14ac:dyDescent="0.3">
      <c r="A3806" t="s">
        <v>4716</v>
      </c>
      <c r="B3806" t="s">
        <v>85</v>
      </c>
      <c r="D3806" s="77">
        <f>INDEX('Unemployment Rates'!$B$2:$B$96,MATCH(B3806,'Unemployment Rates'!$A$2:$A$96,0))</f>
        <v>4.3999999999999997E-2</v>
      </c>
    </row>
    <row r="3807" spans="1:4" x14ac:dyDescent="0.3">
      <c r="A3807" t="s">
        <v>4717</v>
      </c>
      <c r="B3807" t="s">
        <v>85</v>
      </c>
      <c r="D3807" s="77">
        <f>INDEX('Unemployment Rates'!$B$2:$B$96,MATCH(B3807,'Unemployment Rates'!$A$2:$A$96,0))</f>
        <v>4.3999999999999997E-2</v>
      </c>
    </row>
    <row r="3808" spans="1:4" x14ac:dyDescent="0.3">
      <c r="A3808" t="s">
        <v>4718</v>
      </c>
      <c r="B3808" t="s">
        <v>85</v>
      </c>
      <c r="D3808" s="77">
        <f>INDEX('Unemployment Rates'!$B$2:$B$96,MATCH(B3808,'Unemployment Rates'!$A$2:$A$96,0))</f>
        <v>4.3999999999999997E-2</v>
      </c>
    </row>
    <row r="3809" spans="1:4" x14ac:dyDescent="0.3">
      <c r="A3809" t="s">
        <v>4719</v>
      </c>
      <c r="B3809" t="s">
        <v>85</v>
      </c>
      <c r="D3809" s="77">
        <f>INDEX('Unemployment Rates'!$B$2:$B$96,MATCH(B3809,'Unemployment Rates'!$A$2:$A$96,0))</f>
        <v>4.3999999999999997E-2</v>
      </c>
    </row>
    <row r="3810" spans="1:4" x14ac:dyDescent="0.3">
      <c r="A3810" t="s">
        <v>4720</v>
      </c>
      <c r="B3810" t="s">
        <v>85</v>
      </c>
      <c r="D3810" s="77">
        <f>INDEX('Unemployment Rates'!$B$2:$B$96,MATCH(B3810,'Unemployment Rates'!$A$2:$A$96,0))</f>
        <v>4.3999999999999997E-2</v>
      </c>
    </row>
    <row r="3811" spans="1:4" x14ac:dyDescent="0.3">
      <c r="A3811" t="s">
        <v>4721</v>
      </c>
      <c r="B3811" t="s">
        <v>85</v>
      </c>
      <c r="D3811" s="77">
        <f>INDEX('Unemployment Rates'!$B$2:$B$96,MATCH(B3811,'Unemployment Rates'!$A$2:$A$96,0))</f>
        <v>4.3999999999999997E-2</v>
      </c>
    </row>
    <row r="3812" spans="1:4" x14ac:dyDescent="0.3">
      <c r="A3812" t="s">
        <v>4722</v>
      </c>
      <c r="B3812" t="s">
        <v>85</v>
      </c>
      <c r="D3812" s="77">
        <f>INDEX('Unemployment Rates'!$B$2:$B$96,MATCH(B3812,'Unemployment Rates'!$A$2:$A$96,0))</f>
        <v>4.3999999999999997E-2</v>
      </c>
    </row>
    <row r="3813" spans="1:4" x14ac:dyDescent="0.3">
      <c r="A3813" t="s">
        <v>4723</v>
      </c>
      <c r="B3813" t="s">
        <v>85</v>
      </c>
      <c r="D3813" s="77">
        <f>INDEX('Unemployment Rates'!$B$2:$B$96,MATCH(B3813,'Unemployment Rates'!$A$2:$A$96,0))</f>
        <v>4.3999999999999997E-2</v>
      </c>
    </row>
    <row r="3814" spans="1:4" x14ac:dyDescent="0.3">
      <c r="A3814" t="s">
        <v>4724</v>
      </c>
      <c r="B3814" t="s">
        <v>85</v>
      </c>
      <c r="D3814" s="77">
        <f>INDEX('Unemployment Rates'!$B$2:$B$96,MATCH(B3814,'Unemployment Rates'!$A$2:$A$96,0))</f>
        <v>4.3999999999999997E-2</v>
      </c>
    </row>
    <row r="3815" spans="1:4" x14ac:dyDescent="0.3">
      <c r="A3815" t="s">
        <v>4725</v>
      </c>
      <c r="B3815" t="s">
        <v>85</v>
      </c>
      <c r="D3815" s="77">
        <f>INDEX('Unemployment Rates'!$B$2:$B$96,MATCH(B3815,'Unemployment Rates'!$A$2:$A$96,0))</f>
        <v>4.3999999999999997E-2</v>
      </c>
    </row>
    <row r="3816" spans="1:4" x14ac:dyDescent="0.3">
      <c r="A3816" t="s">
        <v>4726</v>
      </c>
      <c r="B3816" t="s">
        <v>85</v>
      </c>
      <c r="D3816" s="77">
        <f>INDEX('Unemployment Rates'!$B$2:$B$96,MATCH(B3816,'Unemployment Rates'!$A$2:$A$96,0))</f>
        <v>4.3999999999999997E-2</v>
      </c>
    </row>
    <row r="3817" spans="1:4" x14ac:dyDescent="0.3">
      <c r="A3817" t="s">
        <v>4727</v>
      </c>
      <c r="B3817" t="s">
        <v>85</v>
      </c>
      <c r="D3817" s="77">
        <f>INDEX('Unemployment Rates'!$B$2:$B$96,MATCH(B3817,'Unemployment Rates'!$A$2:$A$96,0))</f>
        <v>4.3999999999999997E-2</v>
      </c>
    </row>
    <row r="3818" spans="1:4" x14ac:dyDescent="0.3">
      <c r="A3818" t="s">
        <v>4728</v>
      </c>
      <c r="B3818" t="s">
        <v>85</v>
      </c>
      <c r="D3818" s="77">
        <f>INDEX('Unemployment Rates'!$B$2:$B$96,MATCH(B3818,'Unemployment Rates'!$A$2:$A$96,0))</f>
        <v>4.3999999999999997E-2</v>
      </c>
    </row>
    <row r="3819" spans="1:4" x14ac:dyDescent="0.3">
      <c r="A3819" t="s">
        <v>4729</v>
      </c>
      <c r="B3819" t="s">
        <v>85</v>
      </c>
      <c r="D3819" s="77">
        <f>INDEX('Unemployment Rates'!$B$2:$B$96,MATCH(B3819,'Unemployment Rates'!$A$2:$A$96,0))</f>
        <v>4.3999999999999997E-2</v>
      </c>
    </row>
    <row r="3820" spans="1:4" x14ac:dyDescent="0.3">
      <c r="A3820" t="s">
        <v>4730</v>
      </c>
      <c r="B3820" t="s">
        <v>85</v>
      </c>
      <c r="D3820" s="77">
        <f>INDEX('Unemployment Rates'!$B$2:$B$96,MATCH(B3820,'Unemployment Rates'!$A$2:$A$96,0))</f>
        <v>4.3999999999999997E-2</v>
      </c>
    </row>
    <row r="3821" spans="1:4" x14ac:dyDescent="0.3">
      <c r="A3821" t="s">
        <v>4731</v>
      </c>
      <c r="B3821" t="s">
        <v>85</v>
      </c>
      <c r="D3821" s="77">
        <f>INDEX('Unemployment Rates'!$B$2:$B$96,MATCH(B3821,'Unemployment Rates'!$A$2:$A$96,0))</f>
        <v>4.3999999999999997E-2</v>
      </c>
    </row>
    <row r="3822" spans="1:4" x14ac:dyDescent="0.3">
      <c r="A3822" t="s">
        <v>4732</v>
      </c>
      <c r="B3822" t="s">
        <v>85</v>
      </c>
      <c r="D3822" s="77">
        <f>INDEX('Unemployment Rates'!$B$2:$B$96,MATCH(B3822,'Unemployment Rates'!$A$2:$A$96,0))</f>
        <v>4.3999999999999997E-2</v>
      </c>
    </row>
    <row r="3823" spans="1:4" x14ac:dyDescent="0.3">
      <c r="A3823" t="s">
        <v>4733</v>
      </c>
      <c r="B3823" t="s">
        <v>85</v>
      </c>
      <c r="D3823" s="77">
        <f>INDEX('Unemployment Rates'!$B$2:$B$96,MATCH(B3823,'Unemployment Rates'!$A$2:$A$96,0))</f>
        <v>4.3999999999999997E-2</v>
      </c>
    </row>
    <row r="3824" spans="1:4" x14ac:dyDescent="0.3">
      <c r="A3824" t="s">
        <v>4734</v>
      </c>
      <c r="B3824" t="s">
        <v>85</v>
      </c>
      <c r="D3824" s="77">
        <f>INDEX('Unemployment Rates'!$B$2:$B$96,MATCH(B3824,'Unemployment Rates'!$A$2:$A$96,0))</f>
        <v>4.3999999999999997E-2</v>
      </c>
    </row>
    <row r="3825" spans="1:4" x14ac:dyDescent="0.3">
      <c r="A3825" t="s">
        <v>4735</v>
      </c>
      <c r="B3825" t="s">
        <v>85</v>
      </c>
      <c r="D3825" s="77">
        <f>INDEX('Unemployment Rates'!$B$2:$B$96,MATCH(B3825,'Unemployment Rates'!$A$2:$A$96,0))</f>
        <v>4.3999999999999997E-2</v>
      </c>
    </row>
    <row r="3826" spans="1:4" x14ac:dyDescent="0.3">
      <c r="A3826" t="s">
        <v>4736</v>
      </c>
      <c r="B3826" t="s">
        <v>85</v>
      </c>
      <c r="D3826" s="77">
        <f>INDEX('Unemployment Rates'!$B$2:$B$96,MATCH(B3826,'Unemployment Rates'!$A$2:$A$96,0))</f>
        <v>4.3999999999999997E-2</v>
      </c>
    </row>
    <row r="3827" spans="1:4" x14ac:dyDescent="0.3">
      <c r="A3827" t="s">
        <v>4737</v>
      </c>
      <c r="B3827" t="s">
        <v>85</v>
      </c>
      <c r="D3827" s="77">
        <f>INDEX('Unemployment Rates'!$B$2:$B$96,MATCH(B3827,'Unemployment Rates'!$A$2:$A$96,0))</f>
        <v>4.3999999999999997E-2</v>
      </c>
    </row>
    <row r="3828" spans="1:4" x14ac:dyDescent="0.3">
      <c r="A3828" t="s">
        <v>4738</v>
      </c>
      <c r="B3828" t="s">
        <v>85</v>
      </c>
      <c r="D3828" s="77">
        <f>INDEX('Unemployment Rates'!$B$2:$B$96,MATCH(B3828,'Unemployment Rates'!$A$2:$A$96,0))</f>
        <v>4.3999999999999997E-2</v>
      </c>
    </row>
    <row r="3829" spans="1:4" x14ac:dyDescent="0.3">
      <c r="A3829" t="s">
        <v>4739</v>
      </c>
      <c r="B3829" t="s">
        <v>85</v>
      </c>
      <c r="D3829" s="77">
        <f>INDEX('Unemployment Rates'!$B$2:$B$96,MATCH(B3829,'Unemployment Rates'!$A$2:$A$96,0))</f>
        <v>4.3999999999999997E-2</v>
      </c>
    </row>
    <row r="3830" spans="1:4" x14ac:dyDescent="0.3">
      <c r="A3830" t="s">
        <v>4740</v>
      </c>
      <c r="B3830" t="s">
        <v>85</v>
      </c>
      <c r="D3830" s="77">
        <f>INDEX('Unemployment Rates'!$B$2:$B$96,MATCH(B3830,'Unemployment Rates'!$A$2:$A$96,0))</f>
        <v>4.3999999999999997E-2</v>
      </c>
    </row>
    <row r="3831" spans="1:4" x14ac:dyDescent="0.3">
      <c r="A3831" t="s">
        <v>4741</v>
      </c>
      <c r="B3831" t="s">
        <v>85</v>
      </c>
      <c r="D3831" s="77">
        <f>INDEX('Unemployment Rates'!$B$2:$B$96,MATCH(B3831,'Unemployment Rates'!$A$2:$A$96,0))</f>
        <v>4.3999999999999997E-2</v>
      </c>
    </row>
    <row r="3832" spans="1:4" x14ac:dyDescent="0.3">
      <c r="A3832" t="s">
        <v>4742</v>
      </c>
      <c r="B3832" t="s">
        <v>85</v>
      </c>
      <c r="D3832" s="77">
        <f>INDEX('Unemployment Rates'!$B$2:$B$96,MATCH(B3832,'Unemployment Rates'!$A$2:$A$96,0))</f>
        <v>4.3999999999999997E-2</v>
      </c>
    </row>
    <row r="3833" spans="1:4" x14ac:dyDescent="0.3">
      <c r="A3833" t="s">
        <v>4743</v>
      </c>
      <c r="B3833" t="s">
        <v>85</v>
      </c>
      <c r="D3833" s="77">
        <f>INDEX('Unemployment Rates'!$B$2:$B$96,MATCH(B3833,'Unemployment Rates'!$A$2:$A$96,0))</f>
        <v>4.3999999999999997E-2</v>
      </c>
    </row>
    <row r="3834" spans="1:4" x14ac:dyDescent="0.3">
      <c r="A3834" t="s">
        <v>4744</v>
      </c>
      <c r="B3834" t="s">
        <v>85</v>
      </c>
      <c r="D3834" s="77">
        <f>INDEX('Unemployment Rates'!$B$2:$B$96,MATCH(B3834,'Unemployment Rates'!$A$2:$A$96,0))</f>
        <v>4.3999999999999997E-2</v>
      </c>
    </row>
    <row r="3835" spans="1:4" x14ac:dyDescent="0.3">
      <c r="A3835" t="s">
        <v>4745</v>
      </c>
      <c r="B3835" t="s">
        <v>85</v>
      </c>
      <c r="D3835" s="77">
        <f>INDEX('Unemployment Rates'!$B$2:$B$96,MATCH(B3835,'Unemployment Rates'!$A$2:$A$96,0))</f>
        <v>4.3999999999999997E-2</v>
      </c>
    </row>
    <row r="3836" spans="1:4" x14ac:dyDescent="0.3">
      <c r="A3836" t="s">
        <v>4746</v>
      </c>
      <c r="B3836" t="s">
        <v>85</v>
      </c>
      <c r="D3836" s="77">
        <f>INDEX('Unemployment Rates'!$B$2:$B$96,MATCH(B3836,'Unemployment Rates'!$A$2:$A$96,0))</f>
        <v>4.3999999999999997E-2</v>
      </c>
    </row>
    <row r="3837" spans="1:4" x14ac:dyDescent="0.3">
      <c r="A3837" t="s">
        <v>4747</v>
      </c>
      <c r="B3837" t="s">
        <v>85</v>
      </c>
      <c r="D3837" s="77">
        <f>INDEX('Unemployment Rates'!$B$2:$B$96,MATCH(B3837,'Unemployment Rates'!$A$2:$A$96,0))</f>
        <v>4.3999999999999997E-2</v>
      </c>
    </row>
    <row r="3838" spans="1:4" x14ac:dyDescent="0.3">
      <c r="A3838" t="s">
        <v>4748</v>
      </c>
      <c r="B3838" t="s">
        <v>85</v>
      </c>
      <c r="D3838" s="77">
        <f>INDEX('Unemployment Rates'!$B$2:$B$96,MATCH(B3838,'Unemployment Rates'!$A$2:$A$96,0))</f>
        <v>4.3999999999999997E-2</v>
      </c>
    </row>
    <row r="3839" spans="1:4" x14ac:dyDescent="0.3">
      <c r="A3839" t="s">
        <v>4749</v>
      </c>
      <c r="B3839" t="s">
        <v>85</v>
      </c>
      <c r="D3839" s="77">
        <f>INDEX('Unemployment Rates'!$B$2:$B$96,MATCH(B3839,'Unemployment Rates'!$A$2:$A$96,0))</f>
        <v>4.3999999999999997E-2</v>
      </c>
    </row>
    <row r="3840" spans="1:4" x14ac:dyDescent="0.3">
      <c r="A3840" t="s">
        <v>4750</v>
      </c>
      <c r="B3840" t="s">
        <v>85</v>
      </c>
      <c r="D3840" s="77">
        <f>INDEX('Unemployment Rates'!$B$2:$B$96,MATCH(B3840,'Unemployment Rates'!$A$2:$A$96,0))</f>
        <v>4.3999999999999997E-2</v>
      </c>
    </row>
    <row r="3841" spans="1:4" x14ac:dyDescent="0.3">
      <c r="A3841" t="s">
        <v>4751</v>
      </c>
      <c r="B3841" t="s">
        <v>85</v>
      </c>
      <c r="D3841" s="77">
        <f>INDEX('Unemployment Rates'!$B$2:$B$96,MATCH(B3841,'Unemployment Rates'!$A$2:$A$96,0))</f>
        <v>4.3999999999999997E-2</v>
      </c>
    </row>
    <row r="3842" spans="1:4" x14ac:dyDescent="0.3">
      <c r="A3842" t="s">
        <v>4752</v>
      </c>
      <c r="B3842" t="s">
        <v>85</v>
      </c>
      <c r="D3842" s="77">
        <f>INDEX('Unemployment Rates'!$B$2:$B$96,MATCH(B3842,'Unemployment Rates'!$A$2:$A$96,0))</f>
        <v>4.3999999999999997E-2</v>
      </c>
    </row>
    <row r="3843" spans="1:4" x14ac:dyDescent="0.3">
      <c r="A3843" t="s">
        <v>4753</v>
      </c>
      <c r="B3843" t="s">
        <v>85</v>
      </c>
      <c r="D3843" s="77">
        <f>INDEX('Unemployment Rates'!$B$2:$B$96,MATCH(B3843,'Unemployment Rates'!$A$2:$A$96,0))</f>
        <v>4.3999999999999997E-2</v>
      </c>
    </row>
    <row r="3844" spans="1:4" x14ac:dyDescent="0.3">
      <c r="A3844" t="s">
        <v>4754</v>
      </c>
      <c r="B3844" t="s">
        <v>85</v>
      </c>
      <c r="D3844" s="77">
        <f>INDEX('Unemployment Rates'!$B$2:$B$96,MATCH(B3844,'Unemployment Rates'!$A$2:$A$96,0))</f>
        <v>4.3999999999999997E-2</v>
      </c>
    </row>
    <row r="3845" spans="1:4" x14ac:dyDescent="0.3">
      <c r="A3845" t="s">
        <v>4755</v>
      </c>
      <c r="B3845" t="s">
        <v>85</v>
      </c>
      <c r="D3845" s="77">
        <f>INDEX('Unemployment Rates'!$B$2:$B$96,MATCH(B3845,'Unemployment Rates'!$A$2:$A$96,0))</f>
        <v>4.3999999999999997E-2</v>
      </c>
    </row>
    <row r="3846" spans="1:4" x14ac:dyDescent="0.3">
      <c r="A3846" t="s">
        <v>4756</v>
      </c>
      <c r="B3846" t="s">
        <v>85</v>
      </c>
      <c r="D3846" s="77">
        <f>INDEX('Unemployment Rates'!$B$2:$B$96,MATCH(B3846,'Unemployment Rates'!$A$2:$A$96,0))</f>
        <v>4.3999999999999997E-2</v>
      </c>
    </row>
    <row r="3847" spans="1:4" x14ac:dyDescent="0.3">
      <c r="A3847" t="s">
        <v>4757</v>
      </c>
      <c r="B3847" t="s">
        <v>85</v>
      </c>
      <c r="D3847" s="77">
        <f>INDEX('Unemployment Rates'!$B$2:$B$96,MATCH(B3847,'Unemployment Rates'!$A$2:$A$96,0))</f>
        <v>4.3999999999999997E-2</v>
      </c>
    </row>
    <row r="3848" spans="1:4" x14ac:dyDescent="0.3">
      <c r="A3848" t="s">
        <v>4758</v>
      </c>
      <c r="B3848" t="s">
        <v>85</v>
      </c>
      <c r="D3848" s="77">
        <f>INDEX('Unemployment Rates'!$B$2:$B$96,MATCH(B3848,'Unemployment Rates'!$A$2:$A$96,0))</f>
        <v>4.3999999999999997E-2</v>
      </c>
    </row>
    <row r="3849" spans="1:4" x14ac:dyDescent="0.3">
      <c r="A3849" t="s">
        <v>4759</v>
      </c>
      <c r="B3849" t="s">
        <v>85</v>
      </c>
      <c r="D3849" s="77">
        <f>INDEX('Unemployment Rates'!$B$2:$B$96,MATCH(B3849,'Unemployment Rates'!$A$2:$A$96,0))</f>
        <v>4.3999999999999997E-2</v>
      </c>
    </row>
    <row r="3850" spans="1:4" x14ac:dyDescent="0.3">
      <c r="A3850" t="s">
        <v>4760</v>
      </c>
      <c r="B3850" t="s">
        <v>85</v>
      </c>
      <c r="D3850" s="77">
        <f>INDEX('Unemployment Rates'!$B$2:$B$96,MATCH(B3850,'Unemployment Rates'!$A$2:$A$96,0))</f>
        <v>4.3999999999999997E-2</v>
      </c>
    </row>
    <row r="3851" spans="1:4" x14ac:dyDescent="0.3">
      <c r="A3851" t="s">
        <v>4761</v>
      </c>
      <c r="B3851" t="s">
        <v>85</v>
      </c>
      <c r="D3851" s="77">
        <f>INDEX('Unemployment Rates'!$B$2:$B$96,MATCH(B3851,'Unemployment Rates'!$A$2:$A$96,0))</f>
        <v>4.3999999999999997E-2</v>
      </c>
    </row>
    <row r="3852" spans="1:4" x14ac:dyDescent="0.3">
      <c r="A3852" t="s">
        <v>4762</v>
      </c>
      <c r="B3852" t="s">
        <v>85</v>
      </c>
      <c r="D3852" s="77">
        <f>INDEX('Unemployment Rates'!$B$2:$B$96,MATCH(B3852,'Unemployment Rates'!$A$2:$A$96,0))</f>
        <v>4.3999999999999997E-2</v>
      </c>
    </row>
    <row r="3853" spans="1:4" x14ac:dyDescent="0.3">
      <c r="A3853" t="s">
        <v>4763</v>
      </c>
      <c r="B3853" t="s">
        <v>85</v>
      </c>
      <c r="D3853" s="77">
        <f>INDEX('Unemployment Rates'!$B$2:$B$96,MATCH(B3853,'Unemployment Rates'!$A$2:$A$96,0))</f>
        <v>4.3999999999999997E-2</v>
      </c>
    </row>
    <row r="3854" spans="1:4" x14ac:dyDescent="0.3">
      <c r="A3854" t="s">
        <v>4764</v>
      </c>
      <c r="B3854" t="s">
        <v>85</v>
      </c>
      <c r="D3854" s="77">
        <f>INDEX('Unemployment Rates'!$B$2:$B$96,MATCH(B3854,'Unemployment Rates'!$A$2:$A$96,0))</f>
        <v>4.3999999999999997E-2</v>
      </c>
    </row>
    <row r="3855" spans="1:4" x14ac:dyDescent="0.3">
      <c r="A3855" t="s">
        <v>4765</v>
      </c>
      <c r="B3855" t="s">
        <v>85</v>
      </c>
      <c r="D3855" s="77">
        <f>INDEX('Unemployment Rates'!$B$2:$B$96,MATCH(B3855,'Unemployment Rates'!$A$2:$A$96,0))</f>
        <v>4.3999999999999997E-2</v>
      </c>
    </row>
    <row r="3856" spans="1:4" x14ac:dyDescent="0.3">
      <c r="A3856" t="s">
        <v>4766</v>
      </c>
      <c r="B3856" t="s">
        <v>85</v>
      </c>
      <c r="D3856" s="77">
        <f>INDEX('Unemployment Rates'!$B$2:$B$96,MATCH(B3856,'Unemployment Rates'!$A$2:$A$96,0))</f>
        <v>4.3999999999999997E-2</v>
      </c>
    </row>
    <row r="3857" spans="1:4" x14ac:dyDescent="0.3">
      <c r="A3857" t="s">
        <v>4767</v>
      </c>
      <c r="B3857" t="s">
        <v>85</v>
      </c>
      <c r="D3857" s="77">
        <f>INDEX('Unemployment Rates'!$B$2:$B$96,MATCH(B3857,'Unemployment Rates'!$A$2:$A$96,0))</f>
        <v>4.3999999999999997E-2</v>
      </c>
    </row>
    <row r="3858" spans="1:4" x14ac:dyDescent="0.3">
      <c r="A3858" t="s">
        <v>4768</v>
      </c>
      <c r="B3858" t="s">
        <v>85</v>
      </c>
      <c r="D3858" s="77">
        <f>INDEX('Unemployment Rates'!$B$2:$B$96,MATCH(B3858,'Unemployment Rates'!$A$2:$A$96,0))</f>
        <v>4.3999999999999997E-2</v>
      </c>
    </row>
    <row r="3859" spans="1:4" x14ac:dyDescent="0.3">
      <c r="A3859" t="s">
        <v>4769</v>
      </c>
      <c r="B3859" t="s">
        <v>85</v>
      </c>
      <c r="D3859" s="77">
        <f>INDEX('Unemployment Rates'!$B$2:$B$96,MATCH(B3859,'Unemployment Rates'!$A$2:$A$96,0))</f>
        <v>4.3999999999999997E-2</v>
      </c>
    </row>
    <row r="3860" spans="1:4" x14ac:dyDescent="0.3">
      <c r="A3860" t="s">
        <v>4770</v>
      </c>
      <c r="B3860" t="s">
        <v>85</v>
      </c>
      <c r="D3860" s="77">
        <f>INDEX('Unemployment Rates'!$B$2:$B$96,MATCH(B3860,'Unemployment Rates'!$A$2:$A$96,0))</f>
        <v>4.3999999999999997E-2</v>
      </c>
    </row>
    <row r="3861" spans="1:4" x14ac:dyDescent="0.3">
      <c r="A3861" t="s">
        <v>4771</v>
      </c>
      <c r="B3861" t="s">
        <v>85</v>
      </c>
      <c r="D3861" s="77">
        <f>INDEX('Unemployment Rates'!$B$2:$B$96,MATCH(B3861,'Unemployment Rates'!$A$2:$A$96,0))</f>
        <v>4.3999999999999997E-2</v>
      </c>
    </row>
    <row r="3862" spans="1:4" x14ac:dyDescent="0.3">
      <c r="A3862" t="s">
        <v>4772</v>
      </c>
      <c r="B3862" t="s">
        <v>85</v>
      </c>
      <c r="D3862" s="77">
        <f>INDEX('Unemployment Rates'!$B$2:$B$96,MATCH(B3862,'Unemployment Rates'!$A$2:$A$96,0))</f>
        <v>4.3999999999999997E-2</v>
      </c>
    </row>
    <row r="3863" spans="1:4" x14ac:dyDescent="0.3">
      <c r="A3863" t="s">
        <v>4773</v>
      </c>
      <c r="B3863" t="s">
        <v>85</v>
      </c>
      <c r="D3863" s="77">
        <f>INDEX('Unemployment Rates'!$B$2:$B$96,MATCH(B3863,'Unemployment Rates'!$A$2:$A$96,0))</f>
        <v>4.3999999999999997E-2</v>
      </c>
    </row>
    <row r="3864" spans="1:4" x14ac:dyDescent="0.3">
      <c r="A3864" t="s">
        <v>4774</v>
      </c>
      <c r="B3864" t="s">
        <v>85</v>
      </c>
      <c r="D3864" s="77">
        <f>INDEX('Unemployment Rates'!$B$2:$B$96,MATCH(B3864,'Unemployment Rates'!$A$2:$A$96,0))</f>
        <v>4.3999999999999997E-2</v>
      </c>
    </row>
    <row r="3865" spans="1:4" x14ac:dyDescent="0.3">
      <c r="A3865" t="s">
        <v>4775</v>
      </c>
      <c r="B3865" t="s">
        <v>85</v>
      </c>
      <c r="D3865" s="77">
        <f>INDEX('Unemployment Rates'!$B$2:$B$96,MATCH(B3865,'Unemployment Rates'!$A$2:$A$96,0))</f>
        <v>4.3999999999999997E-2</v>
      </c>
    </row>
    <row r="3866" spans="1:4" x14ac:dyDescent="0.3">
      <c r="A3866" t="s">
        <v>4776</v>
      </c>
      <c r="B3866" t="s">
        <v>85</v>
      </c>
      <c r="D3866" s="77">
        <f>INDEX('Unemployment Rates'!$B$2:$B$96,MATCH(B3866,'Unemployment Rates'!$A$2:$A$96,0))</f>
        <v>4.3999999999999997E-2</v>
      </c>
    </row>
    <row r="3867" spans="1:4" x14ac:dyDescent="0.3">
      <c r="A3867" t="s">
        <v>4777</v>
      </c>
      <c r="B3867" t="s">
        <v>85</v>
      </c>
      <c r="D3867" s="77">
        <f>INDEX('Unemployment Rates'!$B$2:$B$96,MATCH(B3867,'Unemployment Rates'!$A$2:$A$96,0))</f>
        <v>4.3999999999999997E-2</v>
      </c>
    </row>
    <row r="3868" spans="1:4" x14ac:dyDescent="0.3">
      <c r="A3868" t="s">
        <v>4778</v>
      </c>
      <c r="B3868" t="s">
        <v>85</v>
      </c>
      <c r="D3868" s="77">
        <f>INDEX('Unemployment Rates'!$B$2:$B$96,MATCH(B3868,'Unemployment Rates'!$A$2:$A$96,0))</f>
        <v>4.3999999999999997E-2</v>
      </c>
    </row>
    <row r="3869" spans="1:4" x14ac:dyDescent="0.3">
      <c r="A3869" t="s">
        <v>4779</v>
      </c>
      <c r="B3869" t="s">
        <v>85</v>
      </c>
      <c r="D3869" s="77">
        <f>INDEX('Unemployment Rates'!$B$2:$B$96,MATCH(B3869,'Unemployment Rates'!$A$2:$A$96,0))</f>
        <v>4.3999999999999997E-2</v>
      </c>
    </row>
    <row r="3870" spans="1:4" x14ac:dyDescent="0.3">
      <c r="A3870" t="s">
        <v>4780</v>
      </c>
      <c r="B3870" t="s">
        <v>85</v>
      </c>
      <c r="D3870" s="77">
        <f>INDEX('Unemployment Rates'!$B$2:$B$96,MATCH(B3870,'Unemployment Rates'!$A$2:$A$96,0))</f>
        <v>4.3999999999999997E-2</v>
      </c>
    </row>
    <row r="3871" spans="1:4" x14ac:dyDescent="0.3">
      <c r="A3871" t="s">
        <v>4781</v>
      </c>
      <c r="B3871" t="s">
        <v>85</v>
      </c>
      <c r="D3871" s="77">
        <f>INDEX('Unemployment Rates'!$B$2:$B$96,MATCH(B3871,'Unemployment Rates'!$A$2:$A$96,0))</f>
        <v>4.3999999999999997E-2</v>
      </c>
    </row>
    <row r="3872" spans="1:4" x14ac:dyDescent="0.3">
      <c r="A3872" t="s">
        <v>4782</v>
      </c>
      <c r="B3872" t="s">
        <v>85</v>
      </c>
      <c r="D3872" s="77">
        <f>INDEX('Unemployment Rates'!$B$2:$B$96,MATCH(B3872,'Unemployment Rates'!$A$2:$A$96,0))</f>
        <v>4.3999999999999997E-2</v>
      </c>
    </row>
    <row r="3873" spans="1:4" x14ac:dyDescent="0.3">
      <c r="A3873" t="s">
        <v>4783</v>
      </c>
      <c r="B3873" t="s">
        <v>85</v>
      </c>
      <c r="D3873" s="77">
        <f>INDEX('Unemployment Rates'!$B$2:$B$96,MATCH(B3873,'Unemployment Rates'!$A$2:$A$96,0))</f>
        <v>4.3999999999999997E-2</v>
      </c>
    </row>
    <row r="3874" spans="1:4" x14ac:dyDescent="0.3">
      <c r="A3874" t="s">
        <v>4784</v>
      </c>
      <c r="B3874" t="s">
        <v>85</v>
      </c>
      <c r="D3874" s="77">
        <f>INDEX('Unemployment Rates'!$B$2:$B$96,MATCH(B3874,'Unemployment Rates'!$A$2:$A$96,0))</f>
        <v>4.3999999999999997E-2</v>
      </c>
    </row>
    <row r="3875" spans="1:4" x14ac:dyDescent="0.3">
      <c r="A3875" t="s">
        <v>4785</v>
      </c>
      <c r="B3875" t="s">
        <v>85</v>
      </c>
      <c r="D3875" s="77">
        <f>INDEX('Unemployment Rates'!$B$2:$B$96,MATCH(B3875,'Unemployment Rates'!$A$2:$A$96,0))</f>
        <v>4.3999999999999997E-2</v>
      </c>
    </row>
    <row r="3876" spans="1:4" x14ac:dyDescent="0.3">
      <c r="A3876" t="s">
        <v>4786</v>
      </c>
      <c r="B3876" t="s">
        <v>85</v>
      </c>
      <c r="D3876" s="77">
        <f>INDEX('Unemployment Rates'!$B$2:$B$96,MATCH(B3876,'Unemployment Rates'!$A$2:$A$96,0))</f>
        <v>4.3999999999999997E-2</v>
      </c>
    </row>
    <row r="3877" spans="1:4" x14ac:dyDescent="0.3">
      <c r="A3877" t="s">
        <v>4787</v>
      </c>
      <c r="B3877" t="s">
        <v>85</v>
      </c>
      <c r="D3877" s="77">
        <f>INDEX('Unemployment Rates'!$B$2:$B$96,MATCH(B3877,'Unemployment Rates'!$A$2:$A$96,0))</f>
        <v>4.3999999999999997E-2</v>
      </c>
    </row>
    <row r="3878" spans="1:4" x14ac:dyDescent="0.3">
      <c r="A3878" t="s">
        <v>4788</v>
      </c>
      <c r="B3878" t="s">
        <v>85</v>
      </c>
      <c r="D3878" s="77">
        <f>INDEX('Unemployment Rates'!$B$2:$B$96,MATCH(B3878,'Unemployment Rates'!$A$2:$A$96,0))</f>
        <v>4.3999999999999997E-2</v>
      </c>
    </row>
    <row r="3879" spans="1:4" x14ac:dyDescent="0.3">
      <c r="A3879" t="s">
        <v>4789</v>
      </c>
      <c r="B3879" t="s">
        <v>85</v>
      </c>
      <c r="D3879" s="77">
        <f>INDEX('Unemployment Rates'!$B$2:$B$96,MATCH(B3879,'Unemployment Rates'!$A$2:$A$96,0))</f>
        <v>4.3999999999999997E-2</v>
      </c>
    </row>
    <row r="3880" spans="1:4" x14ac:dyDescent="0.3">
      <c r="A3880" t="s">
        <v>4790</v>
      </c>
      <c r="B3880" t="s">
        <v>85</v>
      </c>
      <c r="D3880" s="77">
        <f>INDEX('Unemployment Rates'!$B$2:$B$96,MATCH(B3880,'Unemployment Rates'!$A$2:$A$96,0))</f>
        <v>4.3999999999999997E-2</v>
      </c>
    </row>
    <row r="3881" spans="1:4" x14ac:dyDescent="0.3">
      <c r="A3881" t="s">
        <v>4791</v>
      </c>
      <c r="B3881" t="s">
        <v>85</v>
      </c>
      <c r="D3881" s="77">
        <f>INDEX('Unemployment Rates'!$B$2:$B$96,MATCH(B3881,'Unemployment Rates'!$A$2:$A$96,0))</f>
        <v>4.3999999999999997E-2</v>
      </c>
    </row>
    <row r="3882" spans="1:4" x14ac:dyDescent="0.3">
      <c r="A3882" t="s">
        <v>4792</v>
      </c>
      <c r="B3882" t="s">
        <v>85</v>
      </c>
      <c r="D3882" s="77">
        <f>INDEX('Unemployment Rates'!$B$2:$B$96,MATCH(B3882,'Unemployment Rates'!$A$2:$A$96,0))</f>
        <v>4.3999999999999997E-2</v>
      </c>
    </row>
    <row r="3883" spans="1:4" x14ac:dyDescent="0.3">
      <c r="A3883" t="s">
        <v>4793</v>
      </c>
      <c r="B3883" t="s">
        <v>85</v>
      </c>
      <c r="D3883" s="77">
        <f>INDEX('Unemployment Rates'!$B$2:$B$96,MATCH(B3883,'Unemployment Rates'!$A$2:$A$96,0))</f>
        <v>4.3999999999999997E-2</v>
      </c>
    </row>
    <row r="3884" spans="1:4" x14ac:dyDescent="0.3">
      <c r="A3884" t="s">
        <v>4794</v>
      </c>
      <c r="B3884" t="s">
        <v>85</v>
      </c>
      <c r="D3884" s="77">
        <f>INDEX('Unemployment Rates'!$B$2:$B$96,MATCH(B3884,'Unemployment Rates'!$A$2:$A$96,0))</f>
        <v>4.3999999999999997E-2</v>
      </c>
    </row>
    <row r="3885" spans="1:4" x14ac:dyDescent="0.3">
      <c r="A3885" t="s">
        <v>4795</v>
      </c>
      <c r="B3885" t="s">
        <v>85</v>
      </c>
      <c r="D3885" s="77">
        <f>INDEX('Unemployment Rates'!$B$2:$B$96,MATCH(B3885,'Unemployment Rates'!$A$2:$A$96,0))</f>
        <v>4.3999999999999997E-2</v>
      </c>
    </row>
    <row r="3886" spans="1:4" x14ac:dyDescent="0.3">
      <c r="A3886" t="s">
        <v>4796</v>
      </c>
      <c r="B3886" t="s">
        <v>85</v>
      </c>
      <c r="D3886" s="77">
        <f>INDEX('Unemployment Rates'!$B$2:$B$96,MATCH(B3886,'Unemployment Rates'!$A$2:$A$96,0))</f>
        <v>4.3999999999999997E-2</v>
      </c>
    </row>
    <row r="3887" spans="1:4" x14ac:dyDescent="0.3">
      <c r="A3887" t="s">
        <v>4797</v>
      </c>
      <c r="B3887" t="s">
        <v>85</v>
      </c>
      <c r="D3887" s="77">
        <f>INDEX('Unemployment Rates'!$B$2:$B$96,MATCH(B3887,'Unemployment Rates'!$A$2:$A$96,0))</f>
        <v>4.3999999999999997E-2</v>
      </c>
    </row>
    <row r="3888" spans="1:4" x14ac:dyDescent="0.3">
      <c r="A3888" t="s">
        <v>4798</v>
      </c>
      <c r="B3888" t="s">
        <v>85</v>
      </c>
      <c r="D3888" s="77">
        <f>INDEX('Unemployment Rates'!$B$2:$B$96,MATCH(B3888,'Unemployment Rates'!$A$2:$A$96,0))</f>
        <v>4.3999999999999997E-2</v>
      </c>
    </row>
    <row r="3889" spans="1:4" x14ac:dyDescent="0.3">
      <c r="A3889" t="s">
        <v>4799</v>
      </c>
      <c r="B3889" t="s">
        <v>85</v>
      </c>
      <c r="D3889" s="77">
        <f>INDEX('Unemployment Rates'!$B$2:$B$96,MATCH(B3889,'Unemployment Rates'!$A$2:$A$96,0))</f>
        <v>4.3999999999999997E-2</v>
      </c>
    </row>
    <row r="3890" spans="1:4" x14ac:dyDescent="0.3">
      <c r="A3890" t="s">
        <v>4800</v>
      </c>
      <c r="B3890" t="s">
        <v>85</v>
      </c>
      <c r="D3890" s="77">
        <f>INDEX('Unemployment Rates'!$B$2:$B$96,MATCH(B3890,'Unemployment Rates'!$A$2:$A$96,0))</f>
        <v>4.3999999999999997E-2</v>
      </c>
    </row>
    <row r="3891" spans="1:4" x14ac:dyDescent="0.3">
      <c r="A3891" t="s">
        <v>4801</v>
      </c>
      <c r="B3891" t="s">
        <v>85</v>
      </c>
      <c r="D3891" s="77">
        <f>INDEX('Unemployment Rates'!$B$2:$B$96,MATCH(B3891,'Unemployment Rates'!$A$2:$A$96,0))</f>
        <v>4.3999999999999997E-2</v>
      </c>
    </row>
    <row r="3892" spans="1:4" x14ac:dyDescent="0.3">
      <c r="A3892" t="s">
        <v>4802</v>
      </c>
      <c r="B3892" t="s">
        <v>85</v>
      </c>
      <c r="D3892" s="77">
        <f>INDEX('Unemployment Rates'!$B$2:$B$96,MATCH(B3892,'Unemployment Rates'!$A$2:$A$96,0))</f>
        <v>4.3999999999999997E-2</v>
      </c>
    </row>
    <row r="3893" spans="1:4" x14ac:dyDescent="0.3">
      <c r="A3893" t="s">
        <v>4803</v>
      </c>
      <c r="B3893" t="s">
        <v>85</v>
      </c>
      <c r="D3893" s="77">
        <f>INDEX('Unemployment Rates'!$B$2:$B$96,MATCH(B3893,'Unemployment Rates'!$A$2:$A$96,0))</f>
        <v>4.3999999999999997E-2</v>
      </c>
    </row>
    <row r="3894" spans="1:4" x14ac:dyDescent="0.3">
      <c r="A3894" t="s">
        <v>4804</v>
      </c>
      <c r="B3894" t="s">
        <v>85</v>
      </c>
      <c r="D3894" s="77">
        <f>INDEX('Unemployment Rates'!$B$2:$B$96,MATCH(B3894,'Unemployment Rates'!$A$2:$A$96,0))</f>
        <v>4.3999999999999997E-2</v>
      </c>
    </row>
    <row r="3895" spans="1:4" x14ac:dyDescent="0.3">
      <c r="A3895" t="s">
        <v>4805</v>
      </c>
      <c r="B3895" t="s">
        <v>85</v>
      </c>
      <c r="D3895" s="77">
        <f>INDEX('Unemployment Rates'!$B$2:$B$96,MATCH(B3895,'Unemployment Rates'!$A$2:$A$96,0))</f>
        <v>4.3999999999999997E-2</v>
      </c>
    </row>
    <row r="3896" spans="1:4" x14ac:dyDescent="0.3">
      <c r="A3896" t="s">
        <v>4806</v>
      </c>
      <c r="B3896" t="s">
        <v>85</v>
      </c>
      <c r="D3896" s="77">
        <f>INDEX('Unemployment Rates'!$B$2:$B$96,MATCH(B3896,'Unemployment Rates'!$A$2:$A$96,0))</f>
        <v>4.3999999999999997E-2</v>
      </c>
    </row>
    <row r="3897" spans="1:4" x14ac:dyDescent="0.3">
      <c r="A3897" t="s">
        <v>4807</v>
      </c>
      <c r="B3897" t="s">
        <v>85</v>
      </c>
      <c r="D3897" s="77">
        <f>INDEX('Unemployment Rates'!$B$2:$B$96,MATCH(B3897,'Unemployment Rates'!$A$2:$A$96,0))</f>
        <v>4.3999999999999997E-2</v>
      </c>
    </row>
    <row r="3898" spans="1:4" x14ac:dyDescent="0.3">
      <c r="A3898" t="s">
        <v>4808</v>
      </c>
      <c r="B3898" t="s">
        <v>85</v>
      </c>
      <c r="D3898" s="77">
        <f>INDEX('Unemployment Rates'!$B$2:$B$96,MATCH(B3898,'Unemployment Rates'!$A$2:$A$96,0))</f>
        <v>4.3999999999999997E-2</v>
      </c>
    </row>
    <row r="3899" spans="1:4" x14ac:dyDescent="0.3">
      <c r="A3899" t="s">
        <v>4809</v>
      </c>
      <c r="B3899" t="s">
        <v>85</v>
      </c>
      <c r="D3899" s="77">
        <f>INDEX('Unemployment Rates'!$B$2:$B$96,MATCH(B3899,'Unemployment Rates'!$A$2:$A$96,0))</f>
        <v>4.3999999999999997E-2</v>
      </c>
    </row>
    <row r="3900" spans="1:4" x14ac:dyDescent="0.3">
      <c r="A3900" t="s">
        <v>4810</v>
      </c>
      <c r="B3900" t="s">
        <v>85</v>
      </c>
      <c r="D3900" s="77">
        <f>INDEX('Unemployment Rates'!$B$2:$B$96,MATCH(B3900,'Unemployment Rates'!$A$2:$A$96,0))</f>
        <v>4.3999999999999997E-2</v>
      </c>
    </row>
    <row r="3901" spans="1:4" x14ac:dyDescent="0.3">
      <c r="A3901" t="s">
        <v>4811</v>
      </c>
      <c r="B3901" t="s">
        <v>85</v>
      </c>
      <c r="D3901" s="77">
        <f>INDEX('Unemployment Rates'!$B$2:$B$96,MATCH(B3901,'Unemployment Rates'!$A$2:$A$96,0))</f>
        <v>4.3999999999999997E-2</v>
      </c>
    </row>
    <row r="3902" spans="1:4" x14ac:dyDescent="0.3">
      <c r="A3902" t="s">
        <v>4812</v>
      </c>
      <c r="B3902" t="s">
        <v>85</v>
      </c>
      <c r="D3902" s="77">
        <f>INDEX('Unemployment Rates'!$B$2:$B$96,MATCH(B3902,'Unemployment Rates'!$A$2:$A$96,0))</f>
        <v>4.3999999999999997E-2</v>
      </c>
    </row>
    <row r="3903" spans="1:4" x14ac:dyDescent="0.3">
      <c r="A3903" t="s">
        <v>4813</v>
      </c>
      <c r="B3903" t="s">
        <v>85</v>
      </c>
      <c r="D3903" s="77">
        <f>INDEX('Unemployment Rates'!$B$2:$B$96,MATCH(B3903,'Unemployment Rates'!$A$2:$A$96,0))</f>
        <v>4.3999999999999997E-2</v>
      </c>
    </row>
    <row r="3904" spans="1:4" x14ac:dyDescent="0.3">
      <c r="A3904" t="s">
        <v>4814</v>
      </c>
      <c r="B3904" t="s">
        <v>85</v>
      </c>
      <c r="D3904" s="77">
        <f>INDEX('Unemployment Rates'!$B$2:$B$96,MATCH(B3904,'Unemployment Rates'!$A$2:$A$96,0))</f>
        <v>4.3999999999999997E-2</v>
      </c>
    </row>
    <row r="3905" spans="1:4" x14ac:dyDescent="0.3">
      <c r="A3905" t="s">
        <v>4815</v>
      </c>
      <c r="B3905" t="s">
        <v>85</v>
      </c>
      <c r="D3905" s="77">
        <f>INDEX('Unemployment Rates'!$B$2:$B$96,MATCH(B3905,'Unemployment Rates'!$A$2:$A$96,0))</f>
        <v>4.3999999999999997E-2</v>
      </c>
    </row>
    <row r="3906" spans="1:4" x14ac:dyDescent="0.3">
      <c r="A3906" t="s">
        <v>4816</v>
      </c>
      <c r="B3906" t="s">
        <v>85</v>
      </c>
      <c r="D3906" s="77">
        <f>INDEX('Unemployment Rates'!$B$2:$B$96,MATCH(B3906,'Unemployment Rates'!$A$2:$A$96,0))</f>
        <v>4.3999999999999997E-2</v>
      </c>
    </row>
    <row r="3907" spans="1:4" x14ac:dyDescent="0.3">
      <c r="A3907" t="s">
        <v>4817</v>
      </c>
      <c r="B3907" t="s">
        <v>85</v>
      </c>
      <c r="D3907" s="77">
        <f>INDEX('Unemployment Rates'!$B$2:$B$96,MATCH(B3907,'Unemployment Rates'!$A$2:$A$96,0))</f>
        <v>4.3999999999999997E-2</v>
      </c>
    </row>
    <row r="3908" spans="1:4" x14ac:dyDescent="0.3">
      <c r="A3908" t="s">
        <v>4818</v>
      </c>
      <c r="B3908" t="s">
        <v>85</v>
      </c>
      <c r="D3908" s="77">
        <f>INDEX('Unemployment Rates'!$B$2:$B$96,MATCH(B3908,'Unemployment Rates'!$A$2:$A$96,0))</f>
        <v>4.3999999999999997E-2</v>
      </c>
    </row>
    <row r="3909" spans="1:4" x14ac:dyDescent="0.3">
      <c r="A3909" t="s">
        <v>4819</v>
      </c>
      <c r="B3909" t="s">
        <v>85</v>
      </c>
      <c r="D3909" s="77">
        <f>INDEX('Unemployment Rates'!$B$2:$B$96,MATCH(B3909,'Unemployment Rates'!$A$2:$A$96,0))</f>
        <v>4.3999999999999997E-2</v>
      </c>
    </row>
    <row r="3910" spans="1:4" x14ac:dyDescent="0.3">
      <c r="A3910" t="s">
        <v>4820</v>
      </c>
      <c r="B3910" t="s">
        <v>85</v>
      </c>
      <c r="D3910" s="77">
        <f>INDEX('Unemployment Rates'!$B$2:$B$96,MATCH(B3910,'Unemployment Rates'!$A$2:$A$96,0))</f>
        <v>4.3999999999999997E-2</v>
      </c>
    </row>
    <row r="3911" spans="1:4" x14ac:dyDescent="0.3">
      <c r="A3911" t="s">
        <v>4821</v>
      </c>
      <c r="B3911" t="s">
        <v>85</v>
      </c>
      <c r="D3911" s="77">
        <f>INDEX('Unemployment Rates'!$B$2:$B$96,MATCH(B3911,'Unemployment Rates'!$A$2:$A$96,0))</f>
        <v>4.3999999999999997E-2</v>
      </c>
    </row>
    <row r="3912" spans="1:4" x14ac:dyDescent="0.3">
      <c r="A3912" t="s">
        <v>4822</v>
      </c>
      <c r="B3912" t="s">
        <v>85</v>
      </c>
      <c r="D3912" s="77">
        <f>INDEX('Unemployment Rates'!$B$2:$B$96,MATCH(B3912,'Unemployment Rates'!$A$2:$A$96,0))</f>
        <v>4.3999999999999997E-2</v>
      </c>
    </row>
    <row r="3913" spans="1:4" x14ac:dyDescent="0.3">
      <c r="A3913" t="s">
        <v>4823</v>
      </c>
      <c r="B3913" t="s">
        <v>85</v>
      </c>
      <c r="D3913" s="77">
        <f>INDEX('Unemployment Rates'!$B$2:$B$96,MATCH(B3913,'Unemployment Rates'!$A$2:$A$96,0))</f>
        <v>4.3999999999999997E-2</v>
      </c>
    </row>
    <row r="3914" spans="1:4" x14ac:dyDescent="0.3">
      <c r="A3914" t="s">
        <v>4824</v>
      </c>
      <c r="B3914" t="s">
        <v>85</v>
      </c>
      <c r="D3914" s="77">
        <f>INDEX('Unemployment Rates'!$B$2:$B$96,MATCH(B3914,'Unemployment Rates'!$A$2:$A$96,0))</f>
        <v>4.3999999999999997E-2</v>
      </c>
    </row>
    <row r="3915" spans="1:4" x14ac:dyDescent="0.3">
      <c r="A3915" t="s">
        <v>4825</v>
      </c>
      <c r="B3915" t="s">
        <v>85</v>
      </c>
      <c r="D3915" s="77">
        <f>INDEX('Unemployment Rates'!$B$2:$B$96,MATCH(B3915,'Unemployment Rates'!$A$2:$A$96,0))</f>
        <v>4.3999999999999997E-2</v>
      </c>
    </row>
    <row r="3916" spans="1:4" x14ac:dyDescent="0.3">
      <c r="A3916" t="s">
        <v>4826</v>
      </c>
      <c r="B3916" t="s">
        <v>85</v>
      </c>
      <c r="D3916" s="77">
        <f>INDEX('Unemployment Rates'!$B$2:$B$96,MATCH(B3916,'Unemployment Rates'!$A$2:$A$96,0))</f>
        <v>4.3999999999999997E-2</v>
      </c>
    </row>
    <row r="3917" spans="1:4" x14ac:dyDescent="0.3">
      <c r="A3917" t="s">
        <v>4827</v>
      </c>
      <c r="B3917" t="s">
        <v>85</v>
      </c>
      <c r="D3917" s="77">
        <f>INDEX('Unemployment Rates'!$B$2:$B$96,MATCH(B3917,'Unemployment Rates'!$A$2:$A$96,0))</f>
        <v>4.3999999999999997E-2</v>
      </c>
    </row>
    <row r="3918" spans="1:4" x14ac:dyDescent="0.3">
      <c r="A3918" t="s">
        <v>4828</v>
      </c>
      <c r="B3918" t="s">
        <v>85</v>
      </c>
      <c r="D3918" s="77">
        <f>INDEX('Unemployment Rates'!$B$2:$B$96,MATCH(B3918,'Unemployment Rates'!$A$2:$A$96,0))</f>
        <v>4.3999999999999997E-2</v>
      </c>
    </row>
    <row r="3919" spans="1:4" x14ac:dyDescent="0.3">
      <c r="A3919" t="s">
        <v>4829</v>
      </c>
      <c r="B3919" t="s">
        <v>85</v>
      </c>
      <c r="D3919" s="77">
        <f>INDEX('Unemployment Rates'!$B$2:$B$96,MATCH(B3919,'Unemployment Rates'!$A$2:$A$96,0))</f>
        <v>4.3999999999999997E-2</v>
      </c>
    </row>
    <row r="3920" spans="1:4" x14ac:dyDescent="0.3">
      <c r="A3920" t="s">
        <v>4830</v>
      </c>
      <c r="B3920" t="s">
        <v>85</v>
      </c>
      <c r="D3920" s="77">
        <f>INDEX('Unemployment Rates'!$B$2:$B$96,MATCH(B3920,'Unemployment Rates'!$A$2:$A$96,0))</f>
        <v>4.3999999999999997E-2</v>
      </c>
    </row>
    <row r="3921" spans="1:4" x14ac:dyDescent="0.3">
      <c r="A3921" t="s">
        <v>4831</v>
      </c>
      <c r="B3921" t="s">
        <v>85</v>
      </c>
      <c r="D3921" s="77">
        <f>INDEX('Unemployment Rates'!$B$2:$B$96,MATCH(B3921,'Unemployment Rates'!$A$2:$A$96,0))</f>
        <v>4.3999999999999997E-2</v>
      </c>
    </row>
    <row r="3922" spans="1:4" x14ac:dyDescent="0.3">
      <c r="A3922" t="s">
        <v>4832</v>
      </c>
      <c r="B3922" t="s">
        <v>85</v>
      </c>
      <c r="D3922" s="77">
        <f>INDEX('Unemployment Rates'!$B$2:$B$96,MATCH(B3922,'Unemployment Rates'!$A$2:$A$96,0))</f>
        <v>4.3999999999999997E-2</v>
      </c>
    </row>
    <row r="3923" spans="1:4" x14ac:dyDescent="0.3">
      <c r="A3923" t="s">
        <v>4833</v>
      </c>
      <c r="B3923" t="s">
        <v>85</v>
      </c>
      <c r="D3923" s="77">
        <f>INDEX('Unemployment Rates'!$B$2:$B$96,MATCH(B3923,'Unemployment Rates'!$A$2:$A$96,0))</f>
        <v>4.3999999999999997E-2</v>
      </c>
    </row>
    <row r="3924" spans="1:4" x14ac:dyDescent="0.3">
      <c r="A3924" t="s">
        <v>4834</v>
      </c>
      <c r="B3924" t="s">
        <v>85</v>
      </c>
      <c r="D3924" s="77">
        <f>INDEX('Unemployment Rates'!$B$2:$B$96,MATCH(B3924,'Unemployment Rates'!$A$2:$A$96,0))</f>
        <v>4.3999999999999997E-2</v>
      </c>
    </row>
    <row r="3925" spans="1:4" x14ac:dyDescent="0.3">
      <c r="A3925" t="s">
        <v>4835</v>
      </c>
      <c r="B3925" t="s">
        <v>85</v>
      </c>
      <c r="D3925" s="77">
        <f>INDEX('Unemployment Rates'!$B$2:$B$96,MATCH(B3925,'Unemployment Rates'!$A$2:$A$96,0))</f>
        <v>4.3999999999999997E-2</v>
      </c>
    </row>
    <row r="3926" spans="1:4" x14ac:dyDescent="0.3">
      <c r="A3926" t="s">
        <v>4836</v>
      </c>
      <c r="B3926" t="s">
        <v>85</v>
      </c>
      <c r="D3926" s="77">
        <f>INDEX('Unemployment Rates'!$B$2:$B$96,MATCH(B3926,'Unemployment Rates'!$A$2:$A$96,0))</f>
        <v>4.3999999999999997E-2</v>
      </c>
    </row>
    <row r="3927" spans="1:4" x14ac:dyDescent="0.3">
      <c r="A3927" t="s">
        <v>4837</v>
      </c>
      <c r="B3927" t="s">
        <v>85</v>
      </c>
      <c r="D3927" s="77">
        <f>INDEX('Unemployment Rates'!$B$2:$B$96,MATCH(B3927,'Unemployment Rates'!$A$2:$A$96,0))</f>
        <v>4.3999999999999997E-2</v>
      </c>
    </row>
    <row r="3928" spans="1:4" x14ac:dyDescent="0.3">
      <c r="A3928" t="s">
        <v>4838</v>
      </c>
      <c r="B3928" t="s">
        <v>85</v>
      </c>
      <c r="D3928" s="77">
        <f>INDEX('Unemployment Rates'!$B$2:$B$96,MATCH(B3928,'Unemployment Rates'!$A$2:$A$96,0))</f>
        <v>4.3999999999999997E-2</v>
      </c>
    </row>
    <row r="3929" spans="1:4" x14ac:dyDescent="0.3">
      <c r="A3929" t="s">
        <v>4839</v>
      </c>
      <c r="B3929" t="s">
        <v>85</v>
      </c>
      <c r="D3929" s="77">
        <f>INDEX('Unemployment Rates'!$B$2:$B$96,MATCH(B3929,'Unemployment Rates'!$A$2:$A$96,0))</f>
        <v>4.3999999999999997E-2</v>
      </c>
    </row>
    <row r="3930" spans="1:4" x14ac:dyDescent="0.3">
      <c r="A3930" t="s">
        <v>4840</v>
      </c>
      <c r="B3930" t="s">
        <v>85</v>
      </c>
      <c r="D3930" s="77">
        <f>INDEX('Unemployment Rates'!$B$2:$B$96,MATCH(B3930,'Unemployment Rates'!$A$2:$A$96,0))</f>
        <v>4.3999999999999997E-2</v>
      </c>
    </row>
    <row r="3931" spans="1:4" x14ac:dyDescent="0.3">
      <c r="A3931" t="s">
        <v>4841</v>
      </c>
      <c r="B3931" t="s">
        <v>85</v>
      </c>
      <c r="D3931" s="77">
        <f>INDEX('Unemployment Rates'!$B$2:$B$96,MATCH(B3931,'Unemployment Rates'!$A$2:$A$96,0))</f>
        <v>4.3999999999999997E-2</v>
      </c>
    </row>
    <row r="3932" spans="1:4" x14ac:dyDescent="0.3">
      <c r="A3932" t="s">
        <v>4842</v>
      </c>
      <c r="B3932" t="s">
        <v>85</v>
      </c>
      <c r="D3932" s="77">
        <f>INDEX('Unemployment Rates'!$B$2:$B$96,MATCH(B3932,'Unemployment Rates'!$A$2:$A$96,0))</f>
        <v>4.3999999999999997E-2</v>
      </c>
    </row>
    <row r="3933" spans="1:4" x14ac:dyDescent="0.3">
      <c r="A3933" t="s">
        <v>4843</v>
      </c>
      <c r="B3933" t="s">
        <v>85</v>
      </c>
      <c r="D3933" s="77">
        <f>INDEX('Unemployment Rates'!$B$2:$B$96,MATCH(B3933,'Unemployment Rates'!$A$2:$A$96,0))</f>
        <v>4.3999999999999997E-2</v>
      </c>
    </row>
    <row r="3934" spans="1:4" x14ac:dyDescent="0.3">
      <c r="A3934" t="s">
        <v>4844</v>
      </c>
      <c r="B3934" t="s">
        <v>85</v>
      </c>
      <c r="D3934" s="77">
        <f>INDEX('Unemployment Rates'!$B$2:$B$96,MATCH(B3934,'Unemployment Rates'!$A$2:$A$96,0))</f>
        <v>4.3999999999999997E-2</v>
      </c>
    </row>
    <row r="3935" spans="1:4" x14ac:dyDescent="0.3">
      <c r="A3935" t="s">
        <v>4845</v>
      </c>
      <c r="B3935" t="s">
        <v>85</v>
      </c>
      <c r="D3935" s="77">
        <f>INDEX('Unemployment Rates'!$B$2:$B$96,MATCH(B3935,'Unemployment Rates'!$A$2:$A$96,0))</f>
        <v>4.3999999999999997E-2</v>
      </c>
    </row>
    <row r="3936" spans="1:4" x14ac:dyDescent="0.3">
      <c r="A3936" t="s">
        <v>4846</v>
      </c>
      <c r="B3936" t="s">
        <v>85</v>
      </c>
      <c r="D3936" s="77">
        <f>INDEX('Unemployment Rates'!$B$2:$B$96,MATCH(B3936,'Unemployment Rates'!$A$2:$A$96,0))</f>
        <v>4.3999999999999997E-2</v>
      </c>
    </row>
    <row r="3937" spans="1:4" x14ac:dyDescent="0.3">
      <c r="A3937" t="s">
        <v>4847</v>
      </c>
      <c r="B3937" t="s">
        <v>85</v>
      </c>
      <c r="D3937" s="77">
        <f>INDEX('Unemployment Rates'!$B$2:$B$96,MATCH(B3937,'Unemployment Rates'!$A$2:$A$96,0))</f>
        <v>4.3999999999999997E-2</v>
      </c>
    </row>
    <row r="3938" spans="1:4" x14ac:dyDescent="0.3">
      <c r="A3938" t="s">
        <v>4848</v>
      </c>
      <c r="B3938" t="s">
        <v>85</v>
      </c>
      <c r="D3938" s="77">
        <f>INDEX('Unemployment Rates'!$B$2:$B$96,MATCH(B3938,'Unemployment Rates'!$A$2:$A$96,0))</f>
        <v>4.3999999999999997E-2</v>
      </c>
    </row>
    <row r="3939" spans="1:4" x14ac:dyDescent="0.3">
      <c r="A3939" t="s">
        <v>4849</v>
      </c>
      <c r="B3939" t="s">
        <v>85</v>
      </c>
      <c r="D3939" s="77">
        <f>INDEX('Unemployment Rates'!$B$2:$B$96,MATCH(B3939,'Unemployment Rates'!$A$2:$A$96,0))</f>
        <v>4.3999999999999997E-2</v>
      </c>
    </row>
    <row r="3940" spans="1:4" x14ac:dyDescent="0.3">
      <c r="A3940" t="s">
        <v>4850</v>
      </c>
      <c r="B3940" t="s">
        <v>85</v>
      </c>
      <c r="D3940" s="77">
        <f>INDEX('Unemployment Rates'!$B$2:$B$96,MATCH(B3940,'Unemployment Rates'!$A$2:$A$96,0))</f>
        <v>4.3999999999999997E-2</v>
      </c>
    </row>
    <row r="3941" spans="1:4" x14ac:dyDescent="0.3">
      <c r="A3941" t="s">
        <v>4851</v>
      </c>
      <c r="B3941" t="s">
        <v>85</v>
      </c>
      <c r="D3941" s="77">
        <f>INDEX('Unemployment Rates'!$B$2:$B$96,MATCH(B3941,'Unemployment Rates'!$A$2:$A$96,0))</f>
        <v>4.3999999999999997E-2</v>
      </c>
    </row>
    <row r="3942" spans="1:4" x14ac:dyDescent="0.3">
      <c r="A3942" t="s">
        <v>4852</v>
      </c>
      <c r="B3942" t="s">
        <v>85</v>
      </c>
      <c r="D3942" s="77">
        <f>INDEX('Unemployment Rates'!$B$2:$B$96,MATCH(B3942,'Unemployment Rates'!$A$2:$A$96,0))</f>
        <v>4.3999999999999997E-2</v>
      </c>
    </row>
    <row r="3943" spans="1:4" x14ac:dyDescent="0.3">
      <c r="A3943" t="s">
        <v>4853</v>
      </c>
      <c r="B3943" t="s">
        <v>85</v>
      </c>
      <c r="D3943" s="77">
        <f>INDEX('Unemployment Rates'!$B$2:$B$96,MATCH(B3943,'Unemployment Rates'!$A$2:$A$96,0))</f>
        <v>4.3999999999999997E-2</v>
      </c>
    </row>
    <row r="3944" spans="1:4" x14ac:dyDescent="0.3">
      <c r="A3944" t="s">
        <v>4854</v>
      </c>
      <c r="B3944" t="s">
        <v>85</v>
      </c>
      <c r="D3944" s="77">
        <f>INDEX('Unemployment Rates'!$B$2:$B$96,MATCH(B3944,'Unemployment Rates'!$A$2:$A$96,0))</f>
        <v>4.3999999999999997E-2</v>
      </c>
    </row>
    <row r="3945" spans="1:4" x14ac:dyDescent="0.3">
      <c r="A3945" t="s">
        <v>4855</v>
      </c>
      <c r="B3945" t="s">
        <v>85</v>
      </c>
      <c r="D3945" s="77">
        <f>INDEX('Unemployment Rates'!$B$2:$B$96,MATCH(B3945,'Unemployment Rates'!$A$2:$A$96,0))</f>
        <v>4.3999999999999997E-2</v>
      </c>
    </row>
    <row r="3946" spans="1:4" x14ac:dyDescent="0.3">
      <c r="A3946" t="s">
        <v>4856</v>
      </c>
      <c r="B3946" t="s">
        <v>85</v>
      </c>
      <c r="D3946" s="77">
        <f>INDEX('Unemployment Rates'!$B$2:$B$96,MATCH(B3946,'Unemployment Rates'!$A$2:$A$96,0))</f>
        <v>4.3999999999999997E-2</v>
      </c>
    </row>
    <row r="3947" spans="1:4" x14ac:dyDescent="0.3">
      <c r="A3947" t="s">
        <v>4857</v>
      </c>
      <c r="B3947" t="s">
        <v>85</v>
      </c>
      <c r="D3947" s="77">
        <f>INDEX('Unemployment Rates'!$B$2:$B$96,MATCH(B3947,'Unemployment Rates'!$A$2:$A$96,0))</f>
        <v>4.3999999999999997E-2</v>
      </c>
    </row>
    <row r="3948" spans="1:4" x14ac:dyDescent="0.3">
      <c r="A3948" t="s">
        <v>4858</v>
      </c>
      <c r="B3948" t="s">
        <v>85</v>
      </c>
      <c r="D3948" s="77">
        <f>INDEX('Unemployment Rates'!$B$2:$B$96,MATCH(B3948,'Unemployment Rates'!$A$2:$A$96,0))</f>
        <v>4.3999999999999997E-2</v>
      </c>
    </row>
    <row r="3949" spans="1:4" x14ac:dyDescent="0.3">
      <c r="A3949" t="s">
        <v>4859</v>
      </c>
      <c r="B3949" t="s">
        <v>85</v>
      </c>
      <c r="D3949" s="77">
        <f>INDEX('Unemployment Rates'!$B$2:$B$96,MATCH(B3949,'Unemployment Rates'!$A$2:$A$96,0))</f>
        <v>4.3999999999999997E-2</v>
      </c>
    </row>
    <row r="3950" spans="1:4" x14ac:dyDescent="0.3">
      <c r="A3950" t="s">
        <v>4860</v>
      </c>
      <c r="B3950" t="s">
        <v>85</v>
      </c>
      <c r="D3950" s="77">
        <f>INDEX('Unemployment Rates'!$B$2:$B$96,MATCH(B3950,'Unemployment Rates'!$A$2:$A$96,0))</f>
        <v>4.3999999999999997E-2</v>
      </c>
    </row>
    <row r="3951" spans="1:4" x14ac:dyDescent="0.3">
      <c r="A3951" t="s">
        <v>4861</v>
      </c>
      <c r="B3951" t="s">
        <v>85</v>
      </c>
      <c r="D3951" s="77">
        <f>INDEX('Unemployment Rates'!$B$2:$B$96,MATCH(B3951,'Unemployment Rates'!$A$2:$A$96,0))</f>
        <v>4.3999999999999997E-2</v>
      </c>
    </row>
    <row r="3952" spans="1:4" x14ac:dyDescent="0.3">
      <c r="A3952" t="s">
        <v>4862</v>
      </c>
      <c r="B3952" t="s">
        <v>85</v>
      </c>
      <c r="D3952" s="77">
        <f>INDEX('Unemployment Rates'!$B$2:$B$96,MATCH(B3952,'Unemployment Rates'!$A$2:$A$96,0))</f>
        <v>4.3999999999999997E-2</v>
      </c>
    </row>
    <row r="3953" spans="1:4" x14ac:dyDescent="0.3">
      <c r="A3953" t="s">
        <v>4863</v>
      </c>
      <c r="B3953" t="s">
        <v>85</v>
      </c>
      <c r="D3953" s="77">
        <f>INDEX('Unemployment Rates'!$B$2:$B$96,MATCH(B3953,'Unemployment Rates'!$A$2:$A$96,0))</f>
        <v>4.3999999999999997E-2</v>
      </c>
    </row>
    <row r="3954" spans="1:4" x14ac:dyDescent="0.3">
      <c r="A3954" t="s">
        <v>4864</v>
      </c>
      <c r="B3954" t="s">
        <v>85</v>
      </c>
      <c r="D3954" s="77">
        <f>INDEX('Unemployment Rates'!$B$2:$B$96,MATCH(B3954,'Unemployment Rates'!$A$2:$A$96,0))</f>
        <v>4.3999999999999997E-2</v>
      </c>
    </row>
    <row r="3955" spans="1:4" x14ac:dyDescent="0.3">
      <c r="A3955" t="s">
        <v>4865</v>
      </c>
      <c r="B3955" t="s">
        <v>85</v>
      </c>
      <c r="D3955" s="77">
        <f>INDEX('Unemployment Rates'!$B$2:$B$96,MATCH(B3955,'Unemployment Rates'!$A$2:$A$96,0))</f>
        <v>4.3999999999999997E-2</v>
      </c>
    </row>
    <row r="3956" spans="1:4" x14ac:dyDescent="0.3">
      <c r="A3956" t="s">
        <v>4866</v>
      </c>
      <c r="B3956" t="s">
        <v>85</v>
      </c>
      <c r="D3956" s="77">
        <f>INDEX('Unemployment Rates'!$B$2:$B$96,MATCH(B3956,'Unemployment Rates'!$A$2:$A$96,0))</f>
        <v>4.3999999999999997E-2</v>
      </c>
    </row>
    <row r="3957" spans="1:4" x14ac:dyDescent="0.3">
      <c r="A3957" t="s">
        <v>4867</v>
      </c>
      <c r="B3957" t="s">
        <v>85</v>
      </c>
      <c r="D3957" s="77">
        <f>INDEX('Unemployment Rates'!$B$2:$B$96,MATCH(B3957,'Unemployment Rates'!$A$2:$A$96,0))</f>
        <v>4.3999999999999997E-2</v>
      </c>
    </row>
    <row r="3958" spans="1:4" x14ac:dyDescent="0.3">
      <c r="A3958" t="s">
        <v>4868</v>
      </c>
      <c r="B3958" t="s">
        <v>85</v>
      </c>
      <c r="D3958" s="77">
        <f>INDEX('Unemployment Rates'!$B$2:$B$96,MATCH(B3958,'Unemployment Rates'!$A$2:$A$96,0))</f>
        <v>4.3999999999999997E-2</v>
      </c>
    </row>
    <row r="3959" spans="1:4" x14ac:dyDescent="0.3">
      <c r="A3959" t="s">
        <v>4869</v>
      </c>
      <c r="B3959" t="s">
        <v>85</v>
      </c>
      <c r="D3959" s="77">
        <f>INDEX('Unemployment Rates'!$B$2:$B$96,MATCH(B3959,'Unemployment Rates'!$A$2:$A$96,0))</f>
        <v>4.3999999999999997E-2</v>
      </c>
    </row>
    <row r="3960" spans="1:4" x14ac:dyDescent="0.3">
      <c r="A3960" t="s">
        <v>4870</v>
      </c>
      <c r="B3960" t="s">
        <v>85</v>
      </c>
      <c r="D3960" s="77">
        <f>INDEX('Unemployment Rates'!$B$2:$B$96,MATCH(B3960,'Unemployment Rates'!$A$2:$A$96,0))</f>
        <v>4.3999999999999997E-2</v>
      </c>
    </row>
    <row r="3961" spans="1:4" x14ac:dyDescent="0.3">
      <c r="A3961" t="s">
        <v>4871</v>
      </c>
      <c r="B3961" t="s">
        <v>85</v>
      </c>
      <c r="D3961" s="77">
        <f>INDEX('Unemployment Rates'!$B$2:$B$96,MATCH(B3961,'Unemployment Rates'!$A$2:$A$96,0))</f>
        <v>4.3999999999999997E-2</v>
      </c>
    </row>
    <row r="3962" spans="1:4" x14ac:dyDescent="0.3">
      <c r="A3962" t="s">
        <v>4872</v>
      </c>
      <c r="B3962" t="s">
        <v>85</v>
      </c>
      <c r="D3962" s="77">
        <f>INDEX('Unemployment Rates'!$B$2:$B$96,MATCH(B3962,'Unemployment Rates'!$A$2:$A$96,0))</f>
        <v>4.3999999999999997E-2</v>
      </c>
    </row>
    <row r="3963" spans="1:4" x14ac:dyDescent="0.3">
      <c r="A3963" t="s">
        <v>4873</v>
      </c>
      <c r="B3963" t="s">
        <v>85</v>
      </c>
      <c r="D3963" s="77">
        <f>INDEX('Unemployment Rates'!$B$2:$B$96,MATCH(B3963,'Unemployment Rates'!$A$2:$A$96,0))</f>
        <v>4.3999999999999997E-2</v>
      </c>
    </row>
    <row r="3964" spans="1:4" x14ac:dyDescent="0.3">
      <c r="A3964" t="s">
        <v>4874</v>
      </c>
      <c r="B3964" t="s">
        <v>85</v>
      </c>
      <c r="D3964" s="77">
        <f>INDEX('Unemployment Rates'!$B$2:$B$96,MATCH(B3964,'Unemployment Rates'!$A$2:$A$96,0))</f>
        <v>4.3999999999999997E-2</v>
      </c>
    </row>
    <row r="3965" spans="1:4" x14ac:dyDescent="0.3">
      <c r="A3965" t="s">
        <v>4875</v>
      </c>
      <c r="B3965" t="s">
        <v>85</v>
      </c>
      <c r="D3965" s="77">
        <f>INDEX('Unemployment Rates'!$B$2:$B$96,MATCH(B3965,'Unemployment Rates'!$A$2:$A$96,0))</f>
        <v>4.3999999999999997E-2</v>
      </c>
    </row>
    <row r="3966" spans="1:4" x14ac:dyDescent="0.3">
      <c r="A3966" t="s">
        <v>4876</v>
      </c>
      <c r="B3966" t="s">
        <v>85</v>
      </c>
      <c r="D3966" s="77">
        <f>INDEX('Unemployment Rates'!$B$2:$B$96,MATCH(B3966,'Unemployment Rates'!$A$2:$A$96,0))</f>
        <v>4.3999999999999997E-2</v>
      </c>
    </row>
    <row r="3967" spans="1:4" x14ac:dyDescent="0.3">
      <c r="A3967" t="s">
        <v>4877</v>
      </c>
      <c r="B3967" t="s">
        <v>85</v>
      </c>
      <c r="D3967" s="77">
        <f>INDEX('Unemployment Rates'!$B$2:$B$96,MATCH(B3967,'Unemployment Rates'!$A$2:$A$96,0))</f>
        <v>4.3999999999999997E-2</v>
      </c>
    </row>
    <row r="3968" spans="1:4" x14ac:dyDescent="0.3">
      <c r="A3968" t="s">
        <v>4878</v>
      </c>
      <c r="B3968" t="s">
        <v>85</v>
      </c>
      <c r="D3968" s="77">
        <f>INDEX('Unemployment Rates'!$B$2:$B$96,MATCH(B3968,'Unemployment Rates'!$A$2:$A$96,0))</f>
        <v>4.3999999999999997E-2</v>
      </c>
    </row>
    <row r="3969" spans="1:4" x14ac:dyDescent="0.3">
      <c r="A3969" t="s">
        <v>4879</v>
      </c>
      <c r="B3969" t="s">
        <v>85</v>
      </c>
      <c r="D3969" s="77">
        <f>INDEX('Unemployment Rates'!$B$2:$B$96,MATCH(B3969,'Unemployment Rates'!$A$2:$A$96,0))</f>
        <v>4.3999999999999997E-2</v>
      </c>
    </row>
    <row r="3970" spans="1:4" x14ac:dyDescent="0.3">
      <c r="A3970" t="s">
        <v>4880</v>
      </c>
      <c r="B3970" t="s">
        <v>85</v>
      </c>
      <c r="D3970" s="77">
        <f>INDEX('Unemployment Rates'!$B$2:$B$96,MATCH(B3970,'Unemployment Rates'!$A$2:$A$96,0))</f>
        <v>4.3999999999999997E-2</v>
      </c>
    </row>
    <row r="3971" spans="1:4" x14ac:dyDescent="0.3">
      <c r="A3971" t="s">
        <v>4881</v>
      </c>
      <c r="B3971" t="s">
        <v>85</v>
      </c>
      <c r="D3971" s="77">
        <f>INDEX('Unemployment Rates'!$B$2:$B$96,MATCH(B3971,'Unemployment Rates'!$A$2:$A$96,0))</f>
        <v>4.3999999999999997E-2</v>
      </c>
    </row>
    <row r="3972" spans="1:4" x14ac:dyDescent="0.3">
      <c r="A3972" t="s">
        <v>4882</v>
      </c>
      <c r="B3972" t="s">
        <v>85</v>
      </c>
      <c r="D3972" s="77">
        <f>INDEX('Unemployment Rates'!$B$2:$B$96,MATCH(B3972,'Unemployment Rates'!$A$2:$A$96,0))</f>
        <v>4.3999999999999997E-2</v>
      </c>
    </row>
    <row r="3973" spans="1:4" x14ac:dyDescent="0.3">
      <c r="A3973" t="s">
        <v>4883</v>
      </c>
      <c r="B3973" t="s">
        <v>85</v>
      </c>
      <c r="D3973" s="77">
        <f>INDEX('Unemployment Rates'!$B$2:$B$96,MATCH(B3973,'Unemployment Rates'!$A$2:$A$96,0))</f>
        <v>4.3999999999999997E-2</v>
      </c>
    </row>
    <row r="3974" spans="1:4" x14ac:dyDescent="0.3">
      <c r="A3974" t="s">
        <v>4884</v>
      </c>
      <c r="B3974" t="s">
        <v>85</v>
      </c>
      <c r="D3974" s="77">
        <f>INDEX('Unemployment Rates'!$B$2:$B$96,MATCH(B3974,'Unemployment Rates'!$A$2:$A$96,0))</f>
        <v>4.3999999999999997E-2</v>
      </c>
    </row>
    <row r="3975" spans="1:4" x14ac:dyDescent="0.3">
      <c r="A3975" t="s">
        <v>4885</v>
      </c>
      <c r="B3975" t="s">
        <v>85</v>
      </c>
      <c r="D3975" s="77">
        <f>INDEX('Unemployment Rates'!$B$2:$B$96,MATCH(B3975,'Unemployment Rates'!$A$2:$A$96,0))</f>
        <v>4.3999999999999997E-2</v>
      </c>
    </row>
    <row r="3976" spans="1:4" x14ac:dyDescent="0.3">
      <c r="A3976" t="s">
        <v>4886</v>
      </c>
      <c r="B3976" t="s">
        <v>85</v>
      </c>
      <c r="D3976" s="77">
        <f>INDEX('Unemployment Rates'!$B$2:$B$96,MATCH(B3976,'Unemployment Rates'!$A$2:$A$96,0))</f>
        <v>4.3999999999999997E-2</v>
      </c>
    </row>
    <row r="3977" spans="1:4" x14ac:dyDescent="0.3">
      <c r="A3977" t="s">
        <v>4887</v>
      </c>
      <c r="B3977" t="s">
        <v>85</v>
      </c>
      <c r="D3977" s="77">
        <f>INDEX('Unemployment Rates'!$B$2:$B$96,MATCH(B3977,'Unemployment Rates'!$A$2:$A$96,0))</f>
        <v>4.3999999999999997E-2</v>
      </c>
    </row>
    <row r="3978" spans="1:4" x14ac:dyDescent="0.3">
      <c r="A3978" t="s">
        <v>4888</v>
      </c>
      <c r="B3978" t="s">
        <v>85</v>
      </c>
      <c r="D3978" s="77">
        <f>INDEX('Unemployment Rates'!$B$2:$B$96,MATCH(B3978,'Unemployment Rates'!$A$2:$A$96,0))</f>
        <v>4.3999999999999997E-2</v>
      </c>
    </row>
    <row r="3979" spans="1:4" x14ac:dyDescent="0.3">
      <c r="A3979" t="s">
        <v>4889</v>
      </c>
      <c r="B3979" t="s">
        <v>85</v>
      </c>
      <c r="D3979" s="77">
        <f>INDEX('Unemployment Rates'!$B$2:$B$96,MATCH(B3979,'Unemployment Rates'!$A$2:$A$96,0))</f>
        <v>4.3999999999999997E-2</v>
      </c>
    </row>
    <row r="3980" spans="1:4" x14ac:dyDescent="0.3">
      <c r="A3980" t="s">
        <v>4890</v>
      </c>
      <c r="B3980" t="s">
        <v>85</v>
      </c>
      <c r="D3980" s="77">
        <f>INDEX('Unemployment Rates'!$B$2:$B$96,MATCH(B3980,'Unemployment Rates'!$A$2:$A$96,0))</f>
        <v>4.3999999999999997E-2</v>
      </c>
    </row>
    <row r="3981" spans="1:4" x14ac:dyDescent="0.3">
      <c r="A3981" t="s">
        <v>4891</v>
      </c>
      <c r="B3981" t="s">
        <v>85</v>
      </c>
      <c r="D3981" s="77">
        <f>INDEX('Unemployment Rates'!$B$2:$B$96,MATCH(B3981,'Unemployment Rates'!$A$2:$A$96,0))</f>
        <v>4.3999999999999997E-2</v>
      </c>
    </row>
    <row r="3982" spans="1:4" x14ac:dyDescent="0.3">
      <c r="A3982" t="s">
        <v>4892</v>
      </c>
      <c r="B3982" t="s">
        <v>85</v>
      </c>
      <c r="D3982" s="77">
        <f>INDEX('Unemployment Rates'!$B$2:$B$96,MATCH(B3982,'Unemployment Rates'!$A$2:$A$96,0))</f>
        <v>4.3999999999999997E-2</v>
      </c>
    </row>
    <row r="3983" spans="1:4" x14ac:dyDescent="0.3">
      <c r="A3983" t="s">
        <v>4893</v>
      </c>
      <c r="B3983" t="s">
        <v>85</v>
      </c>
      <c r="D3983" s="77">
        <f>INDEX('Unemployment Rates'!$B$2:$B$96,MATCH(B3983,'Unemployment Rates'!$A$2:$A$96,0))</f>
        <v>4.3999999999999997E-2</v>
      </c>
    </row>
    <row r="3984" spans="1:4" x14ac:dyDescent="0.3">
      <c r="A3984" t="s">
        <v>4894</v>
      </c>
      <c r="B3984" t="s">
        <v>85</v>
      </c>
      <c r="D3984" s="77">
        <f>INDEX('Unemployment Rates'!$B$2:$B$96,MATCH(B3984,'Unemployment Rates'!$A$2:$A$96,0))</f>
        <v>4.3999999999999997E-2</v>
      </c>
    </row>
    <row r="3985" spans="1:4" x14ac:dyDescent="0.3">
      <c r="A3985" t="s">
        <v>4895</v>
      </c>
      <c r="B3985" t="s">
        <v>85</v>
      </c>
      <c r="D3985" s="77">
        <f>INDEX('Unemployment Rates'!$B$2:$B$96,MATCH(B3985,'Unemployment Rates'!$A$2:$A$96,0))</f>
        <v>4.3999999999999997E-2</v>
      </c>
    </row>
    <row r="3986" spans="1:4" x14ac:dyDescent="0.3">
      <c r="A3986" t="s">
        <v>4896</v>
      </c>
      <c r="B3986" t="s">
        <v>85</v>
      </c>
      <c r="D3986" s="77">
        <f>INDEX('Unemployment Rates'!$B$2:$B$96,MATCH(B3986,'Unemployment Rates'!$A$2:$A$96,0))</f>
        <v>4.3999999999999997E-2</v>
      </c>
    </row>
    <row r="3987" spans="1:4" x14ac:dyDescent="0.3">
      <c r="A3987" t="s">
        <v>4897</v>
      </c>
      <c r="B3987" t="s">
        <v>85</v>
      </c>
      <c r="D3987" s="77">
        <f>INDEX('Unemployment Rates'!$B$2:$B$96,MATCH(B3987,'Unemployment Rates'!$A$2:$A$96,0))</f>
        <v>4.3999999999999997E-2</v>
      </c>
    </row>
    <row r="3988" spans="1:4" x14ac:dyDescent="0.3">
      <c r="A3988" t="s">
        <v>4898</v>
      </c>
      <c r="B3988" t="s">
        <v>85</v>
      </c>
      <c r="D3988" s="77">
        <f>INDEX('Unemployment Rates'!$B$2:$B$96,MATCH(B3988,'Unemployment Rates'!$A$2:$A$96,0))</f>
        <v>4.3999999999999997E-2</v>
      </c>
    </row>
    <row r="3989" spans="1:4" x14ac:dyDescent="0.3">
      <c r="A3989" t="s">
        <v>4899</v>
      </c>
      <c r="B3989" t="s">
        <v>85</v>
      </c>
      <c r="D3989" s="77">
        <f>INDEX('Unemployment Rates'!$B$2:$B$96,MATCH(B3989,'Unemployment Rates'!$A$2:$A$96,0))</f>
        <v>4.3999999999999997E-2</v>
      </c>
    </row>
    <row r="3990" spans="1:4" x14ac:dyDescent="0.3">
      <c r="A3990" t="s">
        <v>4900</v>
      </c>
      <c r="B3990" t="s">
        <v>85</v>
      </c>
      <c r="D3990" s="77">
        <f>INDEX('Unemployment Rates'!$B$2:$B$96,MATCH(B3990,'Unemployment Rates'!$A$2:$A$96,0))</f>
        <v>4.3999999999999997E-2</v>
      </c>
    </row>
    <row r="3991" spans="1:4" x14ac:dyDescent="0.3">
      <c r="A3991" t="s">
        <v>4901</v>
      </c>
      <c r="B3991" t="s">
        <v>85</v>
      </c>
      <c r="D3991" s="77">
        <f>INDEX('Unemployment Rates'!$B$2:$B$96,MATCH(B3991,'Unemployment Rates'!$A$2:$A$96,0))</f>
        <v>4.3999999999999997E-2</v>
      </c>
    </row>
    <row r="3992" spans="1:4" x14ac:dyDescent="0.3">
      <c r="A3992" t="s">
        <v>4902</v>
      </c>
      <c r="B3992" t="s">
        <v>85</v>
      </c>
      <c r="D3992" s="77">
        <f>INDEX('Unemployment Rates'!$B$2:$B$96,MATCH(B3992,'Unemployment Rates'!$A$2:$A$96,0))</f>
        <v>4.3999999999999997E-2</v>
      </c>
    </row>
    <row r="3993" spans="1:4" x14ac:dyDescent="0.3">
      <c r="A3993" t="s">
        <v>4903</v>
      </c>
      <c r="B3993" t="s">
        <v>85</v>
      </c>
      <c r="D3993" s="77">
        <f>INDEX('Unemployment Rates'!$B$2:$B$96,MATCH(B3993,'Unemployment Rates'!$A$2:$A$96,0))</f>
        <v>4.3999999999999997E-2</v>
      </c>
    </row>
    <row r="3994" spans="1:4" x14ac:dyDescent="0.3">
      <c r="A3994" t="s">
        <v>4904</v>
      </c>
      <c r="B3994" t="s">
        <v>85</v>
      </c>
      <c r="D3994" s="77">
        <f>INDEX('Unemployment Rates'!$B$2:$B$96,MATCH(B3994,'Unemployment Rates'!$A$2:$A$96,0))</f>
        <v>4.3999999999999997E-2</v>
      </c>
    </row>
    <row r="3995" spans="1:4" x14ac:dyDescent="0.3">
      <c r="A3995" t="s">
        <v>4905</v>
      </c>
      <c r="B3995" t="s">
        <v>85</v>
      </c>
      <c r="D3995" s="77">
        <f>INDEX('Unemployment Rates'!$B$2:$B$96,MATCH(B3995,'Unemployment Rates'!$A$2:$A$96,0))</f>
        <v>4.3999999999999997E-2</v>
      </c>
    </row>
    <row r="3996" spans="1:4" x14ac:dyDescent="0.3">
      <c r="A3996" t="s">
        <v>4906</v>
      </c>
      <c r="B3996" t="s">
        <v>85</v>
      </c>
      <c r="D3996" s="77">
        <f>INDEX('Unemployment Rates'!$B$2:$B$96,MATCH(B3996,'Unemployment Rates'!$A$2:$A$96,0))</f>
        <v>4.3999999999999997E-2</v>
      </c>
    </row>
    <row r="3997" spans="1:4" x14ac:dyDescent="0.3">
      <c r="A3997" t="s">
        <v>4907</v>
      </c>
      <c r="B3997" t="s">
        <v>85</v>
      </c>
      <c r="D3997" s="77">
        <f>INDEX('Unemployment Rates'!$B$2:$B$96,MATCH(B3997,'Unemployment Rates'!$A$2:$A$96,0))</f>
        <v>4.3999999999999997E-2</v>
      </c>
    </row>
    <row r="3998" spans="1:4" x14ac:dyDescent="0.3">
      <c r="A3998" t="s">
        <v>4908</v>
      </c>
      <c r="B3998" t="s">
        <v>85</v>
      </c>
      <c r="D3998" s="77">
        <f>INDEX('Unemployment Rates'!$B$2:$B$96,MATCH(B3998,'Unemployment Rates'!$A$2:$A$96,0))</f>
        <v>4.3999999999999997E-2</v>
      </c>
    </row>
    <row r="3999" spans="1:4" x14ac:dyDescent="0.3">
      <c r="A3999" t="s">
        <v>4909</v>
      </c>
      <c r="B3999" t="s">
        <v>85</v>
      </c>
      <c r="D3999" s="77">
        <f>INDEX('Unemployment Rates'!$B$2:$B$96,MATCH(B3999,'Unemployment Rates'!$A$2:$A$96,0))</f>
        <v>4.3999999999999997E-2</v>
      </c>
    </row>
    <row r="4000" spans="1:4" x14ac:dyDescent="0.3">
      <c r="A4000" t="s">
        <v>4910</v>
      </c>
      <c r="B4000" t="s">
        <v>85</v>
      </c>
      <c r="D4000" s="77">
        <f>INDEX('Unemployment Rates'!$B$2:$B$96,MATCH(B4000,'Unemployment Rates'!$A$2:$A$96,0))</f>
        <v>4.3999999999999997E-2</v>
      </c>
    </row>
    <row r="4001" spans="1:4" x14ac:dyDescent="0.3">
      <c r="A4001" t="s">
        <v>4911</v>
      </c>
      <c r="B4001" t="s">
        <v>85</v>
      </c>
      <c r="D4001" s="77">
        <f>INDEX('Unemployment Rates'!$B$2:$B$96,MATCH(B4001,'Unemployment Rates'!$A$2:$A$96,0))</f>
        <v>4.3999999999999997E-2</v>
      </c>
    </row>
    <row r="4002" spans="1:4" x14ac:dyDescent="0.3">
      <c r="A4002" t="s">
        <v>4912</v>
      </c>
      <c r="B4002" t="s">
        <v>85</v>
      </c>
      <c r="D4002" s="77">
        <f>INDEX('Unemployment Rates'!$B$2:$B$96,MATCH(B4002,'Unemployment Rates'!$A$2:$A$96,0))</f>
        <v>4.3999999999999997E-2</v>
      </c>
    </row>
    <row r="4003" spans="1:4" x14ac:dyDescent="0.3">
      <c r="A4003" t="s">
        <v>4913</v>
      </c>
      <c r="B4003" t="s">
        <v>85</v>
      </c>
      <c r="D4003" s="77">
        <f>INDEX('Unemployment Rates'!$B$2:$B$96,MATCH(B4003,'Unemployment Rates'!$A$2:$A$96,0))</f>
        <v>4.3999999999999997E-2</v>
      </c>
    </row>
    <row r="4004" spans="1:4" x14ac:dyDescent="0.3">
      <c r="A4004" t="s">
        <v>4914</v>
      </c>
      <c r="B4004" t="s">
        <v>85</v>
      </c>
      <c r="D4004" s="77">
        <f>INDEX('Unemployment Rates'!$B$2:$B$96,MATCH(B4004,'Unemployment Rates'!$A$2:$A$96,0))</f>
        <v>4.3999999999999997E-2</v>
      </c>
    </row>
    <row r="4005" spans="1:4" x14ac:dyDescent="0.3">
      <c r="A4005" t="s">
        <v>4915</v>
      </c>
      <c r="B4005" t="s">
        <v>85</v>
      </c>
      <c r="D4005" s="77">
        <f>INDEX('Unemployment Rates'!$B$2:$B$96,MATCH(B4005,'Unemployment Rates'!$A$2:$A$96,0))</f>
        <v>4.3999999999999997E-2</v>
      </c>
    </row>
    <row r="4006" spans="1:4" x14ac:dyDescent="0.3">
      <c r="A4006" t="s">
        <v>4916</v>
      </c>
      <c r="B4006" t="s">
        <v>85</v>
      </c>
      <c r="D4006" s="77">
        <f>INDEX('Unemployment Rates'!$B$2:$B$96,MATCH(B4006,'Unemployment Rates'!$A$2:$A$96,0))</f>
        <v>4.3999999999999997E-2</v>
      </c>
    </row>
    <row r="4007" spans="1:4" x14ac:dyDescent="0.3">
      <c r="A4007" t="s">
        <v>4917</v>
      </c>
      <c r="B4007" t="s">
        <v>85</v>
      </c>
      <c r="D4007" s="77">
        <f>INDEX('Unemployment Rates'!$B$2:$B$96,MATCH(B4007,'Unemployment Rates'!$A$2:$A$96,0))</f>
        <v>4.3999999999999997E-2</v>
      </c>
    </row>
    <row r="4008" spans="1:4" x14ac:dyDescent="0.3">
      <c r="A4008" t="s">
        <v>4918</v>
      </c>
      <c r="B4008" t="s">
        <v>85</v>
      </c>
      <c r="D4008" s="77">
        <f>INDEX('Unemployment Rates'!$B$2:$B$96,MATCH(B4008,'Unemployment Rates'!$A$2:$A$96,0))</f>
        <v>4.3999999999999997E-2</v>
      </c>
    </row>
    <row r="4009" spans="1:4" x14ac:dyDescent="0.3">
      <c r="A4009" t="s">
        <v>4919</v>
      </c>
      <c r="B4009" t="s">
        <v>85</v>
      </c>
      <c r="D4009" s="77">
        <f>INDEX('Unemployment Rates'!$B$2:$B$96,MATCH(B4009,'Unemployment Rates'!$A$2:$A$96,0))</f>
        <v>4.3999999999999997E-2</v>
      </c>
    </row>
    <row r="4010" spans="1:4" x14ac:dyDescent="0.3">
      <c r="A4010" t="s">
        <v>4920</v>
      </c>
      <c r="B4010" t="s">
        <v>85</v>
      </c>
      <c r="D4010" s="77">
        <f>INDEX('Unemployment Rates'!$B$2:$B$96,MATCH(B4010,'Unemployment Rates'!$A$2:$A$96,0))</f>
        <v>4.3999999999999997E-2</v>
      </c>
    </row>
    <row r="4011" spans="1:4" x14ac:dyDescent="0.3">
      <c r="A4011" t="s">
        <v>4921</v>
      </c>
      <c r="B4011" t="s">
        <v>85</v>
      </c>
      <c r="D4011" s="77">
        <f>INDEX('Unemployment Rates'!$B$2:$B$96,MATCH(B4011,'Unemployment Rates'!$A$2:$A$96,0))</f>
        <v>4.3999999999999997E-2</v>
      </c>
    </row>
    <row r="4012" spans="1:4" x14ac:dyDescent="0.3">
      <c r="A4012" t="s">
        <v>4922</v>
      </c>
      <c r="B4012" t="s">
        <v>85</v>
      </c>
      <c r="D4012" s="77">
        <f>INDEX('Unemployment Rates'!$B$2:$B$96,MATCH(B4012,'Unemployment Rates'!$A$2:$A$96,0))</f>
        <v>4.3999999999999997E-2</v>
      </c>
    </row>
    <row r="4013" spans="1:4" x14ac:dyDescent="0.3">
      <c r="A4013" t="s">
        <v>4923</v>
      </c>
      <c r="B4013" t="s">
        <v>85</v>
      </c>
      <c r="D4013" s="77">
        <f>INDEX('Unemployment Rates'!$B$2:$B$96,MATCH(B4013,'Unemployment Rates'!$A$2:$A$96,0))</f>
        <v>4.3999999999999997E-2</v>
      </c>
    </row>
    <row r="4014" spans="1:4" x14ac:dyDescent="0.3">
      <c r="A4014" t="s">
        <v>4924</v>
      </c>
      <c r="B4014" t="s">
        <v>85</v>
      </c>
      <c r="D4014" s="77">
        <f>INDEX('Unemployment Rates'!$B$2:$B$96,MATCH(B4014,'Unemployment Rates'!$A$2:$A$96,0))</f>
        <v>4.3999999999999997E-2</v>
      </c>
    </row>
    <row r="4015" spans="1:4" x14ac:dyDescent="0.3">
      <c r="A4015" t="s">
        <v>4925</v>
      </c>
      <c r="B4015" t="s">
        <v>85</v>
      </c>
      <c r="D4015" s="77">
        <f>INDEX('Unemployment Rates'!$B$2:$B$96,MATCH(B4015,'Unemployment Rates'!$A$2:$A$96,0))</f>
        <v>4.3999999999999997E-2</v>
      </c>
    </row>
    <row r="4016" spans="1:4" x14ac:dyDescent="0.3">
      <c r="A4016" t="s">
        <v>4926</v>
      </c>
      <c r="B4016" t="s">
        <v>85</v>
      </c>
      <c r="D4016" s="77">
        <f>INDEX('Unemployment Rates'!$B$2:$B$96,MATCH(B4016,'Unemployment Rates'!$A$2:$A$96,0))</f>
        <v>4.3999999999999997E-2</v>
      </c>
    </row>
    <row r="4017" spans="1:4" x14ac:dyDescent="0.3">
      <c r="A4017" t="s">
        <v>4927</v>
      </c>
      <c r="B4017" t="s">
        <v>85</v>
      </c>
      <c r="D4017" s="77">
        <f>INDEX('Unemployment Rates'!$B$2:$B$96,MATCH(B4017,'Unemployment Rates'!$A$2:$A$96,0))</f>
        <v>4.3999999999999997E-2</v>
      </c>
    </row>
    <row r="4018" spans="1:4" x14ac:dyDescent="0.3">
      <c r="A4018" t="s">
        <v>4928</v>
      </c>
      <c r="B4018" t="s">
        <v>85</v>
      </c>
      <c r="D4018" s="77">
        <f>INDEX('Unemployment Rates'!$B$2:$B$96,MATCH(B4018,'Unemployment Rates'!$A$2:$A$96,0))</f>
        <v>4.3999999999999997E-2</v>
      </c>
    </row>
    <row r="4019" spans="1:4" x14ac:dyDescent="0.3">
      <c r="A4019" t="s">
        <v>4929</v>
      </c>
      <c r="B4019" t="s">
        <v>85</v>
      </c>
      <c r="D4019" s="77">
        <f>INDEX('Unemployment Rates'!$B$2:$B$96,MATCH(B4019,'Unemployment Rates'!$A$2:$A$96,0))</f>
        <v>4.3999999999999997E-2</v>
      </c>
    </row>
    <row r="4020" spans="1:4" x14ac:dyDescent="0.3">
      <c r="A4020" t="s">
        <v>4930</v>
      </c>
      <c r="B4020" t="s">
        <v>85</v>
      </c>
      <c r="D4020" s="77">
        <f>INDEX('Unemployment Rates'!$B$2:$B$96,MATCH(B4020,'Unemployment Rates'!$A$2:$A$96,0))</f>
        <v>4.3999999999999997E-2</v>
      </c>
    </row>
    <row r="4021" spans="1:4" x14ac:dyDescent="0.3">
      <c r="A4021" t="s">
        <v>4931</v>
      </c>
      <c r="B4021" t="s">
        <v>85</v>
      </c>
      <c r="D4021" s="77">
        <f>INDEX('Unemployment Rates'!$B$2:$B$96,MATCH(B4021,'Unemployment Rates'!$A$2:$A$96,0))</f>
        <v>4.3999999999999997E-2</v>
      </c>
    </row>
    <row r="4022" spans="1:4" x14ac:dyDescent="0.3">
      <c r="A4022" t="s">
        <v>4932</v>
      </c>
      <c r="B4022" t="s">
        <v>85</v>
      </c>
      <c r="D4022" s="77">
        <f>INDEX('Unemployment Rates'!$B$2:$B$96,MATCH(B4022,'Unemployment Rates'!$A$2:$A$96,0))</f>
        <v>4.3999999999999997E-2</v>
      </c>
    </row>
    <row r="4023" spans="1:4" x14ac:dyDescent="0.3">
      <c r="A4023" t="s">
        <v>4933</v>
      </c>
      <c r="B4023" t="s">
        <v>85</v>
      </c>
      <c r="D4023" s="77">
        <f>INDEX('Unemployment Rates'!$B$2:$B$96,MATCH(B4023,'Unemployment Rates'!$A$2:$A$96,0))</f>
        <v>4.3999999999999997E-2</v>
      </c>
    </row>
    <row r="4024" spans="1:4" x14ac:dyDescent="0.3">
      <c r="A4024" t="s">
        <v>4934</v>
      </c>
      <c r="B4024" t="s">
        <v>85</v>
      </c>
      <c r="D4024" s="77">
        <f>INDEX('Unemployment Rates'!$B$2:$B$96,MATCH(B4024,'Unemployment Rates'!$A$2:$A$96,0))</f>
        <v>4.3999999999999997E-2</v>
      </c>
    </row>
    <row r="4025" spans="1:4" x14ac:dyDescent="0.3">
      <c r="A4025" t="s">
        <v>4935</v>
      </c>
      <c r="B4025" t="s">
        <v>85</v>
      </c>
      <c r="D4025" s="77">
        <f>INDEX('Unemployment Rates'!$B$2:$B$96,MATCH(B4025,'Unemployment Rates'!$A$2:$A$96,0))</f>
        <v>4.3999999999999997E-2</v>
      </c>
    </row>
    <row r="4026" spans="1:4" x14ac:dyDescent="0.3">
      <c r="A4026" t="s">
        <v>4936</v>
      </c>
      <c r="B4026" t="s">
        <v>85</v>
      </c>
      <c r="D4026" s="77">
        <f>INDEX('Unemployment Rates'!$B$2:$B$96,MATCH(B4026,'Unemployment Rates'!$A$2:$A$96,0))</f>
        <v>4.3999999999999997E-2</v>
      </c>
    </row>
    <row r="4027" spans="1:4" x14ac:dyDescent="0.3">
      <c r="A4027" t="s">
        <v>4937</v>
      </c>
      <c r="B4027" t="s">
        <v>85</v>
      </c>
      <c r="D4027" s="77">
        <f>INDEX('Unemployment Rates'!$B$2:$B$96,MATCH(B4027,'Unemployment Rates'!$A$2:$A$96,0))</f>
        <v>4.3999999999999997E-2</v>
      </c>
    </row>
    <row r="4028" spans="1:4" x14ac:dyDescent="0.3">
      <c r="A4028" t="s">
        <v>4938</v>
      </c>
      <c r="B4028" t="s">
        <v>85</v>
      </c>
      <c r="D4028" s="77">
        <f>INDEX('Unemployment Rates'!$B$2:$B$96,MATCH(B4028,'Unemployment Rates'!$A$2:$A$96,0))</f>
        <v>4.3999999999999997E-2</v>
      </c>
    </row>
    <row r="4029" spans="1:4" x14ac:dyDescent="0.3">
      <c r="A4029" t="s">
        <v>4939</v>
      </c>
      <c r="B4029" t="s">
        <v>85</v>
      </c>
      <c r="D4029" s="77">
        <f>INDEX('Unemployment Rates'!$B$2:$B$96,MATCH(B4029,'Unemployment Rates'!$A$2:$A$96,0))</f>
        <v>4.3999999999999997E-2</v>
      </c>
    </row>
    <row r="4030" spans="1:4" x14ac:dyDescent="0.3">
      <c r="A4030" t="s">
        <v>4940</v>
      </c>
      <c r="B4030" t="s">
        <v>85</v>
      </c>
      <c r="D4030" s="77">
        <f>INDEX('Unemployment Rates'!$B$2:$B$96,MATCH(B4030,'Unemployment Rates'!$A$2:$A$96,0))</f>
        <v>4.3999999999999997E-2</v>
      </c>
    </row>
    <row r="4031" spans="1:4" x14ac:dyDescent="0.3">
      <c r="A4031" t="s">
        <v>4941</v>
      </c>
      <c r="B4031" t="s">
        <v>85</v>
      </c>
      <c r="D4031" s="77">
        <f>INDEX('Unemployment Rates'!$B$2:$B$96,MATCH(B4031,'Unemployment Rates'!$A$2:$A$96,0))</f>
        <v>4.3999999999999997E-2</v>
      </c>
    </row>
    <row r="4032" spans="1:4" x14ac:dyDescent="0.3">
      <c r="A4032" t="s">
        <v>4942</v>
      </c>
      <c r="B4032" t="s">
        <v>85</v>
      </c>
      <c r="D4032" s="77">
        <f>INDEX('Unemployment Rates'!$B$2:$B$96,MATCH(B4032,'Unemployment Rates'!$A$2:$A$96,0))</f>
        <v>4.3999999999999997E-2</v>
      </c>
    </row>
    <row r="4033" spans="1:4" x14ac:dyDescent="0.3">
      <c r="A4033" t="s">
        <v>4943</v>
      </c>
      <c r="B4033" t="s">
        <v>85</v>
      </c>
      <c r="D4033" s="77">
        <f>INDEX('Unemployment Rates'!$B$2:$B$96,MATCH(B4033,'Unemployment Rates'!$A$2:$A$96,0))</f>
        <v>4.3999999999999997E-2</v>
      </c>
    </row>
    <row r="4034" spans="1:4" x14ac:dyDescent="0.3">
      <c r="A4034" t="s">
        <v>4944</v>
      </c>
      <c r="B4034" t="s">
        <v>85</v>
      </c>
      <c r="D4034" s="77">
        <f>INDEX('Unemployment Rates'!$B$2:$B$96,MATCH(B4034,'Unemployment Rates'!$A$2:$A$96,0))</f>
        <v>4.3999999999999997E-2</v>
      </c>
    </row>
    <row r="4035" spans="1:4" x14ac:dyDescent="0.3">
      <c r="A4035" t="s">
        <v>4945</v>
      </c>
      <c r="B4035" t="s">
        <v>85</v>
      </c>
      <c r="D4035" s="77">
        <f>INDEX('Unemployment Rates'!$B$2:$B$96,MATCH(B4035,'Unemployment Rates'!$A$2:$A$96,0))</f>
        <v>4.3999999999999997E-2</v>
      </c>
    </row>
    <row r="4036" spans="1:4" x14ac:dyDescent="0.3">
      <c r="A4036" t="s">
        <v>4946</v>
      </c>
      <c r="B4036" t="s">
        <v>85</v>
      </c>
      <c r="D4036" s="77">
        <f>INDEX('Unemployment Rates'!$B$2:$B$96,MATCH(B4036,'Unemployment Rates'!$A$2:$A$96,0))</f>
        <v>4.3999999999999997E-2</v>
      </c>
    </row>
    <row r="4037" spans="1:4" x14ac:dyDescent="0.3">
      <c r="A4037" t="s">
        <v>4947</v>
      </c>
      <c r="B4037" t="s">
        <v>85</v>
      </c>
      <c r="D4037" s="77">
        <f>INDEX('Unemployment Rates'!$B$2:$B$96,MATCH(B4037,'Unemployment Rates'!$A$2:$A$96,0))</f>
        <v>4.3999999999999997E-2</v>
      </c>
    </row>
    <row r="4038" spans="1:4" x14ac:dyDescent="0.3">
      <c r="A4038" t="s">
        <v>4948</v>
      </c>
      <c r="B4038" t="s">
        <v>85</v>
      </c>
      <c r="D4038" s="77">
        <f>INDEX('Unemployment Rates'!$B$2:$B$96,MATCH(B4038,'Unemployment Rates'!$A$2:$A$96,0))</f>
        <v>4.3999999999999997E-2</v>
      </c>
    </row>
    <row r="4039" spans="1:4" x14ac:dyDescent="0.3">
      <c r="A4039" t="s">
        <v>4949</v>
      </c>
      <c r="B4039" t="s">
        <v>85</v>
      </c>
      <c r="D4039" s="77">
        <f>INDEX('Unemployment Rates'!$B$2:$B$96,MATCH(B4039,'Unemployment Rates'!$A$2:$A$96,0))</f>
        <v>4.3999999999999997E-2</v>
      </c>
    </row>
    <row r="4040" spans="1:4" x14ac:dyDescent="0.3">
      <c r="A4040" t="s">
        <v>4950</v>
      </c>
      <c r="B4040" t="s">
        <v>85</v>
      </c>
      <c r="D4040" s="77">
        <f>INDEX('Unemployment Rates'!$B$2:$B$96,MATCH(B4040,'Unemployment Rates'!$A$2:$A$96,0))</f>
        <v>4.3999999999999997E-2</v>
      </c>
    </row>
    <row r="4041" spans="1:4" x14ac:dyDescent="0.3">
      <c r="A4041" t="s">
        <v>4951</v>
      </c>
      <c r="B4041" t="s">
        <v>85</v>
      </c>
      <c r="D4041" s="77">
        <f>INDEX('Unemployment Rates'!$B$2:$B$96,MATCH(B4041,'Unemployment Rates'!$A$2:$A$96,0))</f>
        <v>4.3999999999999997E-2</v>
      </c>
    </row>
    <row r="4042" spans="1:4" x14ac:dyDescent="0.3">
      <c r="A4042" t="s">
        <v>4952</v>
      </c>
      <c r="B4042" t="s">
        <v>85</v>
      </c>
      <c r="D4042" s="77">
        <f>INDEX('Unemployment Rates'!$B$2:$B$96,MATCH(B4042,'Unemployment Rates'!$A$2:$A$96,0))</f>
        <v>4.3999999999999997E-2</v>
      </c>
    </row>
    <row r="4043" spans="1:4" x14ac:dyDescent="0.3">
      <c r="A4043" t="s">
        <v>4953</v>
      </c>
      <c r="B4043" t="s">
        <v>85</v>
      </c>
      <c r="D4043" s="77">
        <f>INDEX('Unemployment Rates'!$B$2:$B$96,MATCH(B4043,'Unemployment Rates'!$A$2:$A$96,0))</f>
        <v>4.3999999999999997E-2</v>
      </c>
    </row>
    <row r="4044" spans="1:4" x14ac:dyDescent="0.3">
      <c r="A4044" t="s">
        <v>4954</v>
      </c>
      <c r="B4044" t="s">
        <v>85</v>
      </c>
      <c r="D4044" s="77">
        <f>INDEX('Unemployment Rates'!$B$2:$B$96,MATCH(B4044,'Unemployment Rates'!$A$2:$A$96,0))</f>
        <v>4.3999999999999997E-2</v>
      </c>
    </row>
    <row r="4045" spans="1:4" x14ac:dyDescent="0.3">
      <c r="A4045" t="s">
        <v>4955</v>
      </c>
      <c r="B4045" t="s">
        <v>85</v>
      </c>
      <c r="D4045" s="77">
        <f>INDEX('Unemployment Rates'!$B$2:$B$96,MATCH(B4045,'Unemployment Rates'!$A$2:$A$96,0))</f>
        <v>4.3999999999999997E-2</v>
      </c>
    </row>
    <row r="4046" spans="1:4" x14ac:dyDescent="0.3">
      <c r="A4046" t="s">
        <v>4956</v>
      </c>
      <c r="B4046" t="s">
        <v>85</v>
      </c>
      <c r="D4046" s="77">
        <f>INDEX('Unemployment Rates'!$B$2:$B$96,MATCH(B4046,'Unemployment Rates'!$A$2:$A$96,0))</f>
        <v>4.3999999999999997E-2</v>
      </c>
    </row>
    <row r="4047" spans="1:4" x14ac:dyDescent="0.3">
      <c r="A4047" t="s">
        <v>4957</v>
      </c>
      <c r="B4047" t="s">
        <v>85</v>
      </c>
      <c r="D4047" s="77">
        <f>INDEX('Unemployment Rates'!$B$2:$B$96,MATCH(B4047,'Unemployment Rates'!$A$2:$A$96,0))</f>
        <v>4.3999999999999997E-2</v>
      </c>
    </row>
    <row r="4048" spans="1:4" x14ac:dyDescent="0.3">
      <c r="A4048" t="s">
        <v>4958</v>
      </c>
      <c r="B4048" t="s">
        <v>85</v>
      </c>
      <c r="D4048" s="77">
        <f>INDEX('Unemployment Rates'!$B$2:$B$96,MATCH(B4048,'Unemployment Rates'!$A$2:$A$96,0))</f>
        <v>4.3999999999999997E-2</v>
      </c>
    </row>
    <row r="4049" spans="1:4" x14ac:dyDescent="0.3">
      <c r="A4049" t="s">
        <v>4959</v>
      </c>
      <c r="B4049" t="s">
        <v>85</v>
      </c>
      <c r="D4049" s="77">
        <f>INDEX('Unemployment Rates'!$B$2:$B$96,MATCH(B4049,'Unemployment Rates'!$A$2:$A$96,0))</f>
        <v>4.3999999999999997E-2</v>
      </c>
    </row>
    <row r="4050" spans="1:4" x14ac:dyDescent="0.3">
      <c r="A4050" t="s">
        <v>4960</v>
      </c>
      <c r="B4050" t="s">
        <v>85</v>
      </c>
      <c r="D4050" s="77">
        <f>INDEX('Unemployment Rates'!$B$2:$B$96,MATCH(B4050,'Unemployment Rates'!$A$2:$A$96,0))</f>
        <v>4.3999999999999997E-2</v>
      </c>
    </row>
    <row r="4051" spans="1:4" x14ac:dyDescent="0.3">
      <c r="A4051" t="s">
        <v>4961</v>
      </c>
      <c r="B4051" t="s">
        <v>85</v>
      </c>
      <c r="D4051" s="77">
        <f>INDEX('Unemployment Rates'!$B$2:$B$96,MATCH(B4051,'Unemployment Rates'!$A$2:$A$96,0))</f>
        <v>4.3999999999999997E-2</v>
      </c>
    </row>
    <row r="4052" spans="1:4" x14ac:dyDescent="0.3">
      <c r="A4052" t="s">
        <v>4962</v>
      </c>
      <c r="B4052" t="s">
        <v>85</v>
      </c>
      <c r="D4052" s="77">
        <f>INDEX('Unemployment Rates'!$B$2:$B$96,MATCH(B4052,'Unemployment Rates'!$A$2:$A$96,0))</f>
        <v>4.3999999999999997E-2</v>
      </c>
    </row>
    <row r="4053" spans="1:4" x14ac:dyDescent="0.3">
      <c r="A4053" t="s">
        <v>4963</v>
      </c>
      <c r="B4053" t="s">
        <v>85</v>
      </c>
      <c r="D4053" s="77">
        <f>INDEX('Unemployment Rates'!$B$2:$B$96,MATCH(B4053,'Unemployment Rates'!$A$2:$A$96,0))</f>
        <v>4.3999999999999997E-2</v>
      </c>
    </row>
    <row r="4054" spans="1:4" x14ac:dyDescent="0.3">
      <c r="A4054" t="s">
        <v>4964</v>
      </c>
      <c r="B4054" t="s">
        <v>85</v>
      </c>
      <c r="D4054" s="77">
        <f>INDEX('Unemployment Rates'!$B$2:$B$96,MATCH(B4054,'Unemployment Rates'!$A$2:$A$96,0))</f>
        <v>4.3999999999999997E-2</v>
      </c>
    </row>
    <row r="4055" spans="1:4" x14ac:dyDescent="0.3">
      <c r="A4055" t="s">
        <v>4965</v>
      </c>
      <c r="B4055" t="s">
        <v>85</v>
      </c>
      <c r="D4055" s="77">
        <f>INDEX('Unemployment Rates'!$B$2:$B$96,MATCH(B4055,'Unemployment Rates'!$A$2:$A$96,0))</f>
        <v>4.3999999999999997E-2</v>
      </c>
    </row>
    <row r="4056" spans="1:4" x14ac:dyDescent="0.3">
      <c r="A4056" t="s">
        <v>4966</v>
      </c>
      <c r="B4056" t="s">
        <v>85</v>
      </c>
      <c r="D4056" s="77">
        <f>INDEX('Unemployment Rates'!$B$2:$B$96,MATCH(B4056,'Unemployment Rates'!$A$2:$A$96,0))</f>
        <v>4.3999999999999997E-2</v>
      </c>
    </row>
    <row r="4057" spans="1:4" x14ac:dyDescent="0.3">
      <c r="A4057" t="s">
        <v>4967</v>
      </c>
      <c r="B4057" t="s">
        <v>85</v>
      </c>
      <c r="D4057" s="77">
        <f>INDEX('Unemployment Rates'!$B$2:$B$96,MATCH(B4057,'Unemployment Rates'!$A$2:$A$96,0))</f>
        <v>4.3999999999999997E-2</v>
      </c>
    </row>
    <row r="4058" spans="1:4" x14ac:dyDescent="0.3">
      <c r="A4058" t="s">
        <v>4968</v>
      </c>
      <c r="B4058" t="s">
        <v>85</v>
      </c>
      <c r="D4058" s="77">
        <f>INDEX('Unemployment Rates'!$B$2:$B$96,MATCH(B4058,'Unemployment Rates'!$A$2:$A$96,0))</f>
        <v>4.3999999999999997E-2</v>
      </c>
    </row>
    <row r="4059" spans="1:4" x14ac:dyDescent="0.3">
      <c r="A4059" t="s">
        <v>4969</v>
      </c>
      <c r="B4059" t="s">
        <v>85</v>
      </c>
      <c r="D4059" s="77">
        <f>INDEX('Unemployment Rates'!$B$2:$B$96,MATCH(B4059,'Unemployment Rates'!$A$2:$A$96,0))</f>
        <v>4.3999999999999997E-2</v>
      </c>
    </row>
    <row r="4060" spans="1:4" x14ac:dyDescent="0.3">
      <c r="A4060" t="s">
        <v>4970</v>
      </c>
      <c r="B4060" t="s">
        <v>85</v>
      </c>
      <c r="D4060" s="77">
        <f>INDEX('Unemployment Rates'!$B$2:$B$96,MATCH(B4060,'Unemployment Rates'!$A$2:$A$96,0))</f>
        <v>4.3999999999999997E-2</v>
      </c>
    </row>
    <row r="4061" spans="1:4" x14ac:dyDescent="0.3">
      <c r="A4061" t="s">
        <v>4971</v>
      </c>
      <c r="B4061" t="s">
        <v>85</v>
      </c>
      <c r="D4061" s="77">
        <f>INDEX('Unemployment Rates'!$B$2:$B$96,MATCH(B4061,'Unemployment Rates'!$A$2:$A$96,0))</f>
        <v>4.3999999999999997E-2</v>
      </c>
    </row>
    <row r="4062" spans="1:4" x14ac:dyDescent="0.3">
      <c r="A4062" t="s">
        <v>4972</v>
      </c>
      <c r="B4062" t="s">
        <v>85</v>
      </c>
      <c r="D4062" s="77">
        <f>INDEX('Unemployment Rates'!$B$2:$B$96,MATCH(B4062,'Unemployment Rates'!$A$2:$A$96,0))</f>
        <v>4.3999999999999997E-2</v>
      </c>
    </row>
    <row r="4063" spans="1:4" x14ac:dyDescent="0.3">
      <c r="A4063" t="s">
        <v>4973</v>
      </c>
      <c r="B4063" t="s">
        <v>85</v>
      </c>
      <c r="D4063" s="77">
        <f>INDEX('Unemployment Rates'!$B$2:$B$96,MATCH(B4063,'Unemployment Rates'!$A$2:$A$96,0))</f>
        <v>4.3999999999999997E-2</v>
      </c>
    </row>
    <row r="4064" spans="1:4" x14ac:dyDescent="0.3">
      <c r="A4064" t="s">
        <v>4974</v>
      </c>
      <c r="B4064" t="s">
        <v>85</v>
      </c>
      <c r="D4064" s="77">
        <f>INDEX('Unemployment Rates'!$B$2:$B$96,MATCH(B4064,'Unemployment Rates'!$A$2:$A$96,0))</f>
        <v>4.3999999999999997E-2</v>
      </c>
    </row>
    <row r="4065" spans="1:4" x14ac:dyDescent="0.3">
      <c r="A4065" t="s">
        <v>4975</v>
      </c>
      <c r="B4065" t="s">
        <v>85</v>
      </c>
      <c r="D4065" s="77">
        <f>INDEX('Unemployment Rates'!$B$2:$B$96,MATCH(B4065,'Unemployment Rates'!$A$2:$A$96,0))</f>
        <v>4.3999999999999997E-2</v>
      </c>
    </row>
    <row r="4066" spans="1:4" x14ac:dyDescent="0.3">
      <c r="A4066" t="s">
        <v>4976</v>
      </c>
      <c r="B4066" t="s">
        <v>85</v>
      </c>
      <c r="D4066" s="77">
        <f>INDEX('Unemployment Rates'!$B$2:$B$96,MATCH(B4066,'Unemployment Rates'!$A$2:$A$96,0))</f>
        <v>4.3999999999999997E-2</v>
      </c>
    </row>
    <row r="4067" spans="1:4" x14ac:dyDescent="0.3">
      <c r="A4067" t="s">
        <v>4977</v>
      </c>
      <c r="B4067" t="s">
        <v>85</v>
      </c>
      <c r="D4067" s="77">
        <f>INDEX('Unemployment Rates'!$B$2:$B$96,MATCH(B4067,'Unemployment Rates'!$A$2:$A$96,0))</f>
        <v>4.3999999999999997E-2</v>
      </c>
    </row>
    <row r="4068" spans="1:4" x14ac:dyDescent="0.3">
      <c r="A4068" t="s">
        <v>4978</v>
      </c>
      <c r="B4068" t="s">
        <v>85</v>
      </c>
      <c r="D4068" s="77">
        <f>INDEX('Unemployment Rates'!$B$2:$B$96,MATCH(B4068,'Unemployment Rates'!$A$2:$A$96,0))</f>
        <v>4.3999999999999997E-2</v>
      </c>
    </row>
    <row r="4069" spans="1:4" x14ac:dyDescent="0.3">
      <c r="A4069" t="s">
        <v>4979</v>
      </c>
      <c r="B4069" t="s">
        <v>85</v>
      </c>
      <c r="D4069" s="77">
        <f>INDEX('Unemployment Rates'!$B$2:$B$96,MATCH(B4069,'Unemployment Rates'!$A$2:$A$96,0))</f>
        <v>4.3999999999999997E-2</v>
      </c>
    </row>
    <row r="4070" spans="1:4" x14ac:dyDescent="0.3">
      <c r="A4070" t="s">
        <v>4980</v>
      </c>
      <c r="B4070" t="s">
        <v>85</v>
      </c>
      <c r="D4070" s="77">
        <f>INDEX('Unemployment Rates'!$B$2:$B$96,MATCH(B4070,'Unemployment Rates'!$A$2:$A$96,0))</f>
        <v>4.3999999999999997E-2</v>
      </c>
    </row>
    <row r="4071" spans="1:4" x14ac:dyDescent="0.3">
      <c r="A4071" t="s">
        <v>4981</v>
      </c>
      <c r="B4071" t="s">
        <v>85</v>
      </c>
      <c r="D4071" s="77">
        <f>INDEX('Unemployment Rates'!$B$2:$B$96,MATCH(B4071,'Unemployment Rates'!$A$2:$A$96,0))</f>
        <v>4.3999999999999997E-2</v>
      </c>
    </row>
    <row r="4072" spans="1:4" x14ac:dyDescent="0.3">
      <c r="A4072" t="s">
        <v>4982</v>
      </c>
      <c r="B4072" t="s">
        <v>85</v>
      </c>
      <c r="D4072" s="77">
        <f>INDEX('Unemployment Rates'!$B$2:$B$96,MATCH(B4072,'Unemployment Rates'!$A$2:$A$96,0))</f>
        <v>4.3999999999999997E-2</v>
      </c>
    </row>
    <row r="4073" spans="1:4" x14ac:dyDescent="0.3">
      <c r="A4073" t="s">
        <v>4983</v>
      </c>
      <c r="B4073" t="s">
        <v>85</v>
      </c>
      <c r="D4073" s="77">
        <f>INDEX('Unemployment Rates'!$B$2:$B$96,MATCH(B4073,'Unemployment Rates'!$A$2:$A$96,0))</f>
        <v>4.3999999999999997E-2</v>
      </c>
    </row>
    <row r="4074" spans="1:4" x14ac:dyDescent="0.3">
      <c r="A4074" t="s">
        <v>4984</v>
      </c>
      <c r="B4074" t="s">
        <v>85</v>
      </c>
      <c r="D4074" s="77">
        <f>INDEX('Unemployment Rates'!$B$2:$B$96,MATCH(B4074,'Unemployment Rates'!$A$2:$A$96,0))</f>
        <v>4.3999999999999997E-2</v>
      </c>
    </row>
    <row r="4075" spans="1:4" x14ac:dyDescent="0.3">
      <c r="A4075" t="s">
        <v>4985</v>
      </c>
      <c r="B4075" t="s">
        <v>85</v>
      </c>
      <c r="D4075" s="77">
        <f>INDEX('Unemployment Rates'!$B$2:$B$96,MATCH(B4075,'Unemployment Rates'!$A$2:$A$96,0))</f>
        <v>4.3999999999999997E-2</v>
      </c>
    </row>
    <row r="4076" spans="1:4" x14ac:dyDescent="0.3">
      <c r="A4076" t="s">
        <v>4986</v>
      </c>
      <c r="B4076" t="s">
        <v>85</v>
      </c>
      <c r="D4076" s="77">
        <f>INDEX('Unemployment Rates'!$B$2:$B$96,MATCH(B4076,'Unemployment Rates'!$A$2:$A$96,0))</f>
        <v>4.3999999999999997E-2</v>
      </c>
    </row>
    <row r="4077" spans="1:4" x14ac:dyDescent="0.3">
      <c r="A4077" t="s">
        <v>4987</v>
      </c>
      <c r="B4077" t="s">
        <v>85</v>
      </c>
      <c r="D4077" s="77">
        <f>INDEX('Unemployment Rates'!$B$2:$B$96,MATCH(B4077,'Unemployment Rates'!$A$2:$A$96,0))</f>
        <v>4.3999999999999997E-2</v>
      </c>
    </row>
    <row r="4078" spans="1:4" x14ac:dyDescent="0.3">
      <c r="A4078" t="s">
        <v>4988</v>
      </c>
      <c r="B4078" t="s">
        <v>85</v>
      </c>
      <c r="D4078" s="77">
        <f>INDEX('Unemployment Rates'!$B$2:$B$96,MATCH(B4078,'Unemployment Rates'!$A$2:$A$96,0))</f>
        <v>4.3999999999999997E-2</v>
      </c>
    </row>
    <row r="4079" spans="1:4" x14ac:dyDescent="0.3">
      <c r="A4079" t="s">
        <v>4989</v>
      </c>
      <c r="B4079" t="s">
        <v>85</v>
      </c>
      <c r="D4079" s="77">
        <f>INDEX('Unemployment Rates'!$B$2:$B$96,MATCH(B4079,'Unemployment Rates'!$A$2:$A$96,0))</f>
        <v>4.3999999999999997E-2</v>
      </c>
    </row>
    <row r="4080" spans="1:4" x14ac:dyDescent="0.3">
      <c r="A4080" t="s">
        <v>4990</v>
      </c>
      <c r="B4080" t="s">
        <v>85</v>
      </c>
      <c r="D4080" s="77">
        <f>INDEX('Unemployment Rates'!$B$2:$B$96,MATCH(B4080,'Unemployment Rates'!$A$2:$A$96,0))</f>
        <v>4.3999999999999997E-2</v>
      </c>
    </row>
    <row r="4081" spans="1:4" x14ac:dyDescent="0.3">
      <c r="A4081" t="s">
        <v>4991</v>
      </c>
      <c r="B4081" t="s">
        <v>85</v>
      </c>
      <c r="D4081" s="77">
        <f>INDEX('Unemployment Rates'!$B$2:$B$96,MATCH(B4081,'Unemployment Rates'!$A$2:$A$96,0))</f>
        <v>4.3999999999999997E-2</v>
      </c>
    </row>
    <row r="4082" spans="1:4" x14ac:dyDescent="0.3">
      <c r="A4082" t="s">
        <v>4992</v>
      </c>
      <c r="B4082" t="s">
        <v>85</v>
      </c>
      <c r="D4082" s="77">
        <f>INDEX('Unemployment Rates'!$B$2:$B$96,MATCH(B4082,'Unemployment Rates'!$A$2:$A$96,0))</f>
        <v>4.3999999999999997E-2</v>
      </c>
    </row>
    <row r="4083" spans="1:4" x14ac:dyDescent="0.3">
      <c r="A4083" t="s">
        <v>4993</v>
      </c>
      <c r="B4083" t="s">
        <v>85</v>
      </c>
      <c r="D4083" s="77">
        <f>INDEX('Unemployment Rates'!$B$2:$B$96,MATCH(B4083,'Unemployment Rates'!$A$2:$A$96,0))</f>
        <v>4.3999999999999997E-2</v>
      </c>
    </row>
    <row r="4084" spans="1:4" x14ac:dyDescent="0.3">
      <c r="A4084" t="s">
        <v>4994</v>
      </c>
      <c r="B4084" t="s">
        <v>85</v>
      </c>
      <c r="D4084" s="77">
        <f>INDEX('Unemployment Rates'!$B$2:$B$96,MATCH(B4084,'Unemployment Rates'!$A$2:$A$96,0))</f>
        <v>4.3999999999999997E-2</v>
      </c>
    </row>
    <row r="4085" spans="1:4" x14ac:dyDescent="0.3">
      <c r="A4085" t="s">
        <v>4995</v>
      </c>
      <c r="B4085" t="s">
        <v>85</v>
      </c>
      <c r="D4085" s="77">
        <f>INDEX('Unemployment Rates'!$B$2:$B$96,MATCH(B4085,'Unemployment Rates'!$A$2:$A$96,0))</f>
        <v>4.3999999999999997E-2</v>
      </c>
    </row>
    <row r="4086" spans="1:4" x14ac:dyDescent="0.3">
      <c r="A4086" t="s">
        <v>4996</v>
      </c>
      <c r="B4086" t="s">
        <v>85</v>
      </c>
      <c r="D4086" s="77">
        <f>INDEX('Unemployment Rates'!$B$2:$B$96,MATCH(B4086,'Unemployment Rates'!$A$2:$A$96,0))</f>
        <v>4.3999999999999997E-2</v>
      </c>
    </row>
    <row r="4087" spans="1:4" x14ac:dyDescent="0.3">
      <c r="A4087" t="s">
        <v>4997</v>
      </c>
      <c r="B4087" t="s">
        <v>85</v>
      </c>
      <c r="D4087" s="77">
        <f>INDEX('Unemployment Rates'!$B$2:$B$96,MATCH(B4087,'Unemployment Rates'!$A$2:$A$96,0))</f>
        <v>4.3999999999999997E-2</v>
      </c>
    </row>
    <row r="4088" spans="1:4" x14ac:dyDescent="0.3">
      <c r="A4088" t="s">
        <v>4998</v>
      </c>
      <c r="B4088" t="s">
        <v>85</v>
      </c>
      <c r="D4088" s="77">
        <f>INDEX('Unemployment Rates'!$B$2:$B$96,MATCH(B4088,'Unemployment Rates'!$A$2:$A$96,0))</f>
        <v>4.3999999999999997E-2</v>
      </c>
    </row>
    <row r="4089" spans="1:4" x14ac:dyDescent="0.3">
      <c r="A4089" t="s">
        <v>4999</v>
      </c>
      <c r="B4089" t="s">
        <v>85</v>
      </c>
      <c r="D4089" s="77">
        <f>INDEX('Unemployment Rates'!$B$2:$B$96,MATCH(B4089,'Unemployment Rates'!$A$2:$A$96,0))</f>
        <v>4.3999999999999997E-2</v>
      </c>
    </row>
    <row r="4090" spans="1:4" x14ac:dyDescent="0.3">
      <c r="A4090" t="s">
        <v>5000</v>
      </c>
      <c r="B4090" t="s">
        <v>85</v>
      </c>
      <c r="D4090" s="77">
        <f>INDEX('Unemployment Rates'!$B$2:$B$96,MATCH(B4090,'Unemployment Rates'!$A$2:$A$96,0))</f>
        <v>4.3999999999999997E-2</v>
      </c>
    </row>
    <row r="4091" spans="1:4" x14ac:dyDescent="0.3">
      <c r="A4091" t="s">
        <v>5001</v>
      </c>
      <c r="B4091" t="s">
        <v>85</v>
      </c>
      <c r="D4091" s="77">
        <f>INDEX('Unemployment Rates'!$B$2:$B$96,MATCH(B4091,'Unemployment Rates'!$A$2:$A$96,0))</f>
        <v>4.3999999999999997E-2</v>
      </c>
    </row>
    <row r="4092" spans="1:4" x14ac:dyDescent="0.3">
      <c r="A4092" t="s">
        <v>5002</v>
      </c>
      <c r="B4092" t="s">
        <v>85</v>
      </c>
      <c r="D4092" s="77">
        <f>INDEX('Unemployment Rates'!$B$2:$B$96,MATCH(B4092,'Unemployment Rates'!$A$2:$A$96,0))</f>
        <v>4.3999999999999997E-2</v>
      </c>
    </row>
    <row r="4093" spans="1:4" x14ac:dyDescent="0.3">
      <c r="A4093" t="s">
        <v>5003</v>
      </c>
      <c r="B4093" t="s">
        <v>85</v>
      </c>
      <c r="D4093" s="77">
        <f>INDEX('Unemployment Rates'!$B$2:$B$96,MATCH(B4093,'Unemployment Rates'!$A$2:$A$96,0))</f>
        <v>4.3999999999999997E-2</v>
      </c>
    </row>
    <row r="4094" spans="1:4" x14ac:dyDescent="0.3">
      <c r="A4094" t="s">
        <v>5004</v>
      </c>
      <c r="B4094" t="s">
        <v>85</v>
      </c>
      <c r="D4094" s="77">
        <f>INDEX('Unemployment Rates'!$B$2:$B$96,MATCH(B4094,'Unemployment Rates'!$A$2:$A$96,0))</f>
        <v>4.3999999999999997E-2</v>
      </c>
    </row>
    <row r="4095" spans="1:4" x14ac:dyDescent="0.3">
      <c r="A4095" t="s">
        <v>5005</v>
      </c>
      <c r="B4095" t="s">
        <v>85</v>
      </c>
      <c r="D4095" s="77">
        <f>INDEX('Unemployment Rates'!$B$2:$B$96,MATCH(B4095,'Unemployment Rates'!$A$2:$A$96,0))</f>
        <v>4.3999999999999997E-2</v>
      </c>
    </row>
    <row r="4096" spans="1:4" x14ac:dyDescent="0.3">
      <c r="A4096" t="s">
        <v>5006</v>
      </c>
      <c r="B4096" t="s">
        <v>85</v>
      </c>
      <c r="D4096" s="77">
        <f>INDEX('Unemployment Rates'!$B$2:$B$96,MATCH(B4096,'Unemployment Rates'!$A$2:$A$96,0))</f>
        <v>4.3999999999999997E-2</v>
      </c>
    </row>
    <row r="4097" spans="1:4" x14ac:dyDescent="0.3">
      <c r="A4097" t="s">
        <v>5007</v>
      </c>
      <c r="B4097" t="s">
        <v>85</v>
      </c>
      <c r="D4097" s="77">
        <f>INDEX('Unemployment Rates'!$B$2:$B$96,MATCH(B4097,'Unemployment Rates'!$A$2:$A$96,0))</f>
        <v>4.3999999999999997E-2</v>
      </c>
    </row>
    <row r="4098" spans="1:4" x14ac:dyDescent="0.3">
      <c r="A4098" t="s">
        <v>5008</v>
      </c>
      <c r="B4098" t="s">
        <v>85</v>
      </c>
      <c r="D4098" s="77">
        <f>INDEX('Unemployment Rates'!$B$2:$B$96,MATCH(B4098,'Unemployment Rates'!$A$2:$A$96,0))</f>
        <v>4.3999999999999997E-2</v>
      </c>
    </row>
    <row r="4099" spans="1:4" x14ac:dyDescent="0.3">
      <c r="A4099" t="s">
        <v>5009</v>
      </c>
      <c r="B4099" t="s">
        <v>85</v>
      </c>
      <c r="D4099" s="77">
        <f>INDEX('Unemployment Rates'!$B$2:$B$96,MATCH(B4099,'Unemployment Rates'!$A$2:$A$96,0))</f>
        <v>4.3999999999999997E-2</v>
      </c>
    </row>
    <row r="4100" spans="1:4" x14ac:dyDescent="0.3">
      <c r="A4100" t="s">
        <v>5010</v>
      </c>
      <c r="B4100" t="s">
        <v>85</v>
      </c>
      <c r="D4100" s="77">
        <f>INDEX('Unemployment Rates'!$B$2:$B$96,MATCH(B4100,'Unemployment Rates'!$A$2:$A$96,0))</f>
        <v>4.3999999999999997E-2</v>
      </c>
    </row>
    <row r="4101" spans="1:4" x14ac:dyDescent="0.3">
      <c r="A4101" t="s">
        <v>5011</v>
      </c>
      <c r="B4101" t="s">
        <v>85</v>
      </c>
      <c r="D4101" s="77">
        <f>INDEX('Unemployment Rates'!$B$2:$B$96,MATCH(B4101,'Unemployment Rates'!$A$2:$A$96,0))</f>
        <v>4.3999999999999997E-2</v>
      </c>
    </row>
    <row r="4102" spans="1:4" x14ac:dyDescent="0.3">
      <c r="A4102" t="s">
        <v>5012</v>
      </c>
      <c r="B4102" t="s">
        <v>85</v>
      </c>
      <c r="D4102" s="77">
        <f>INDEX('Unemployment Rates'!$B$2:$B$96,MATCH(B4102,'Unemployment Rates'!$A$2:$A$96,0))</f>
        <v>4.3999999999999997E-2</v>
      </c>
    </row>
    <row r="4103" spans="1:4" x14ac:dyDescent="0.3">
      <c r="A4103" t="s">
        <v>5013</v>
      </c>
      <c r="B4103" t="s">
        <v>85</v>
      </c>
      <c r="D4103" s="77">
        <f>INDEX('Unemployment Rates'!$B$2:$B$96,MATCH(B4103,'Unemployment Rates'!$A$2:$A$96,0))</f>
        <v>4.3999999999999997E-2</v>
      </c>
    </row>
    <row r="4104" spans="1:4" x14ac:dyDescent="0.3">
      <c r="A4104" t="s">
        <v>5014</v>
      </c>
      <c r="B4104" t="s">
        <v>85</v>
      </c>
      <c r="D4104" s="77">
        <f>INDEX('Unemployment Rates'!$B$2:$B$96,MATCH(B4104,'Unemployment Rates'!$A$2:$A$96,0))</f>
        <v>4.3999999999999997E-2</v>
      </c>
    </row>
    <row r="4105" spans="1:4" x14ac:dyDescent="0.3">
      <c r="A4105" t="s">
        <v>5015</v>
      </c>
      <c r="B4105" t="s">
        <v>85</v>
      </c>
      <c r="D4105" s="77">
        <f>INDEX('Unemployment Rates'!$B$2:$B$96,MATCH(B4105,'Unemployment Rates'!$A$2:$A$96,0))</f>
        <v>4.3999999999999997E-2</v>
      </c>
    </row>
    <row r="4106" spans="1:4" x14ac:dyDescent="0.3">
      <c r="A4106" t="s">
        <v>5016</v>
      </c>
      <c r="B4106" t="s">
        <v>85</v>
      </c>
      <c r="D4106" s="77">
        <f>INDEX('Unemployment Rates'!$B$2:$B$96,MATCH(B4106,'Unemployment Rates'!$A$2:$A$96,0))</f>
        <v>4.3999999999999997E-2</v>
      </c>
    </row>
    <row r="4107" spans="1:4" x14ac:dyDescent="0.3">
      <c r="A4107" t="s">
        <v>5017</v>
      </c>
      <c r="B4107" t="s">
        <v>85</v>
      </c>
      <c r="D4107" s="77">
        <f>INDEX('Unemployment Rates'!$B$2:$B$96,MATCH(B4107,'Unemployment Rates'!$A$2:$A$96,0))</f>
        <v>4.3999999999999997E-2</v>
      </c>
    </row>
    <row r="4108" spans="1:4" x14ac:dyDescent="0.3">
      <c r="A4108" t="s">
        <v>5018</v>
      </c>
      <c r="B4108" t="s">
        <v>85</v>
      </c>
      <c r="D4108" s="77">
        <f>INDEX('Unemployment Rates'!$B$2:$B$96,MATCH(B4108,'Unemployment Rates'!$A$2:$A$96,0))</f>
        <v>4.3999999999999997E-2</v>
      </c>
    </row>
    <row r="4109" spans="1:4" x14ac:dyDescent="0.3">
      <c r="A4109" t="s">
        <v>5019</v>
      </c>
      <c r="B4109" t="s">
        <v>85</v>
      </c>
      <c r="D4109" s="77">
        <f>INDEX('Unemployment Rates'!$B$2:$B$96,MATCH(B4109,'Unemployment Rates'!$A$2:$A$96,0))</f>
        <v>4.3999999999999997E-2</v>
      </c>
    </row>
    <row r="4110" spans="1:4" x14ac:dyDescent="0.3">
      <c r="A4110" t="s">
        <v>5020</v>
      </c>
      <c r="B4110" t="s">
        <v>85</v>
      </c>
      <c r="D4110" s="77">
        <f>INDEX('Unemployment Rates'!$B$2:$B$96,MATCH(B4110,'Unemployment Rates'!$A$2:$A$96,0))</f>
        <v>4.3999999999999997E-2</v>
      </c>
    </row>
    <row r="4111" spans="1:4" x14ac:dyDescent="0.3">
      <c r="A4111" t="s">
        <v>5021</v>
      </c>
      <c r="B4111" t="s">
        <v>85</v>
      </c>
      <c r="D4111" s="77">
        <f>INDEX('Unemployment Rates'!$B$2:$B$96,MATCH(B4111,'Unemployment Rates'!$A$2:$A$96,0))</f>
        <v>4.3999999999999997E-2</v>
      </c>
    </row>
    <row r="4112" spans="1:4" x14ac:dyDescent="0.3">
      <c r="A4112" t="s">
        <v>5022</v>
      </c>
      <c r="B4112" t="s">
        <v>85</v>
      </c>
      <c r="D4112" s="77">
        <f>INDEX('Unemployment Rates'!$B$2:$B$96,MATCH(B4112,'Unemployment Rates'!$A$2:$A$96,0))</f>
        <v>4.3999999999999997E-2</v>
      </c>
    </row>
    <row r="4113" spans="1:4" x14ac:dyDescent="0.3">
      <c r="A4113" t="s">
        <v>5023</v>
      </c>
      <c r="B4113" t="s">
        <v>85</v>
      </c>
      <c r="D4113" s="77">
        <f>INDEX('Unemployment Rates'!$B$2:$B$96,MATCH(B4113,'Unemployment Rates'!$A$2:$A$96,0))</f>
        <v>4.3999999999999997E-2</v>
      </c>
    </row>
    <row r="4114" spans="1:4" x14ac:dyDescent="0.3">
      <c r="A4114" t="s">
        <v>5024</v>
      </c>
      <c r="B4114" t="s">
        <v>85</v>
      </c>
      <c r="D4114" s="77">
        <f>INDEX('Unemployment Rates'!$B$2:$B$96,MATCH(B4114,'Unemployment Rates'!$A$2:$A$96,0))</f>
        <v>4.3999999999999997E-2</v>
      </c>
    </row>
    <row r="4115" spans="1:4" x14ac:dyDescent="0.3">
      <c r="A4115" t="s">
        <v>5025</v>
      </c>
      <c r="B4115" t="s">
        <v>85</v>
      </c>
      <c r="D4115" s="77">
        <f>INDEX('Unemployment Rates'!$B$2:$B$96,MATCH(B4115,'Unemployment Rates'!$A$2:$A$96,0))</f>
        <v>4.3999999999999997E-2</v>
      </c>
    </row>
    <row r="4116" spans="1:4" x14ac:dyDescent="0.3">
      <c r="A4116" t="s">
        <v>5026</v>
      </c>
      <c r="B4116" t="s">
        <v>85</v>
      </c>
      <c r="D4116" s="77">
        <f>INDEX('Unemployment Rates'!$B$2:$B$96,MATCH(B4116,'Unemployment Rates'!$A$2:$A$96,0))</f>
        <v>4.3999999999999997E-2</v>
      </c>
    </row>
    <row r="4117" spans="1:4" x14ac:dyDescent="0.3">
      <c r="A4117" t="s">
        <v>5027</v>
      </c>
      <c r="B4117" t="s">
        <v>85</v>
      </c>
      <c r="D4117" s="77">
        <f>INDEX('Unemployment Rates'!$B$2:$B$96,MATCH(B4117,'Unemployment Rates'!$A$2:$A$96,0))</f>
        <v>4.3999999999999997E-2</v>
      </c>
    </row>
    <row r="4118" spans="1:4" x14ac:dyDescent="0.3">
      <c r="A4118" t="s">
        <v>5028</v>
      </c>
      <c r="B4118" t="s">
        <v>85</v>
      </c>
      <c r="D4118" s="77">
        <f>INDEX('Unemployment Rates'!$B$2:$B$96,MATCH(B4118,'Unemployment Rates'!$A$2:$A$96,0))</f>
        <v>4.3999999999999997E-2</v>
      </c>
    </row>
    <row r="4119" spans="1:4" x14ac:dyDescent="0.3">
      <c r="A4119" t="s">
        <v>5029</v>
      </c>
      <c r="B4119" t="s">
        <v>85</v>
      </c>
      <c r="D4119" s="77">
        <f>INDEX('Unemployment Rates'!$B$2:$B$96,MATCH(B4119,'Unemployment Rates'!$A$2:$A$96,0))</f>
        <v>4.3999999999999997E-2</v>
      </c>
    </row>
    <row r="4120" spans="1:4" x14ac:dyDescent="0.3">
      <c r="A4120" t="s">
        <v>5030</v>
      </c>
      <c r="B4120" t="s">
        <v>85</v>
      </c>
      <c r="D4120" s="77">
        <f>INDEX('Unemployment Rates'!$B$2:$B$96,MATCH(B4120,'Unemployment Rates'!$A$2:$A$96,0))</f>
        <v>4.3999999999999997E-2</v>
      </c>
    </row>
    <row r="4121" spans="1:4" x14ac:dyDescent="0.3">
      <c r="A4121" t="s">
        <v>5031</v>
      </c>
      <c r="B4121" t="s">
        <v>85</v>
      </c>
      <c r="D4121" s="77">
        <f>INDEX('Unemployment Rates'!$B$2:$B$96,MATCH(B4121,'Unemployment Rates'!$A$2:$A$96,0))</f>
        <v>4.3999999999999997E-2</v>
      </c>
    </row>
    <row r="4122" spans="1:4" x14ac:dyDescent="0.3">
      <c r="A4122" t="s">
        <v>5032</v>
      </c>
      <c r="B4122" t="s">
        <v>85</v>
      </c>
      <c r="D4122" s="77">
        <f>INDEX('Unemployment Rates'!$B$2:$B$96,MATCH(B4122,'Unemployment Rates'!$A$2:$A$96,0))</f>
        <v>4.3999999999999997E-2</v>
      </c>
    </row>
    <row r="4123" spans="1:4" x14ac:dyDescent="0.3">
      <c r="A4123" t="s">
        <v>5033</v>
      </c>
      <c r="B4123" t="s">
        <v>85</v>
      </c>
      <c r="D4123" s="77">
        <f>INDEX('Unemployment Rates'!$B$2:$B$96,MATCH(B4123,'Unemployment Rates'!$A$2:$A$96,0))</f>
        <v>4.3999999999999997E-2</v>
      </c>
    </row>
    <row r="4124" spans="1:4" x14ac:dyDescent="0.3">
      <c r="A4124" t="s">
        <v>5034</v>
      </c>
      <c r="B4124" t="s">
        <v>85</v>
      </c>
      <c r="D4124" s="77">
        <f>INDEX('Unemployment Rates'!$B$2:$B$96,MATCH(B4124,'Unemployment Rates'!$A$2:$A$96,0))</f>
        <v>4.3999999999999997E-2</v>
      </c>
    </row>
    <row r="4125" spans="1:4" x14ac:dyDescent="0.3">
      <c r="A4125" t="s">
        <v>5035</v>
      </c>
      <c r="B4125" t="s">
        <v>85</v>
      </c>
      <c r="D4125" s="77">
        <f>INDEX('Unemployment Rates'!$B$2:$B$96,MATCH(B4125,'Unemployment Rates'!$A$2:$A$96,0))</f>
        <v>4.3999999999999997E-2</v>
      </c>
    </row>
    <row r="4126" spans="1:4" x14ac:dyDescent="0.3">
      <c r="A4126" t="s">
        <v>5036</v>
      </c>
      <c r="B4126" t="s">
        <v>85</v>
      </c>
      <c r="D4126" s="77">
        <f>INDEX('Unemployment Rates'!$B$2:$B$96,MATCH(B4126,'Unemployment Rates'!$A$2:$A$96,0))</f>
        <v>4.3999999999999997E-2</v>
      </c>
    </row>
    <row r="4127" spans="1:4" x14ac:dyDescent="0.3">
      <c r="A4127" t="s">
        <v>5037</v>
      </c>
      <c r="B4127" t="s">
        <v>85</v>
      </c>
      <c r="D4127" s="77">
        <f>INDEX('Unemployment Rates'!$B$2:$B$96,MATCH(B4127,'Unemployment Rates'!$A$2:$A$96,0))</f>
        <v>4.3999999999999997E-2</v>
      </c>
    </row>
    <row r="4128" spans="1:4" x14ac:dyDescent="0.3">
      <c r="A4128" t="s">
        <v>5038</v>
      </c>
      <c r="B4128" t="s">
        <v>85</v>
      </c>
      <c r="D4128" s="77">
        <f>INDEX('Unemployment Rates'!$B$2:$B$96,MATCH(B4128,'Unemployment Rates'!$A$2:$A$96,0))</f>
        <v>4.3999999999999997E-2</v>
      </c>
    </row>
    <row r="4129" spans="1:4" x14ac:dyDescent="0.3">
      <c r="A4129" t="s">
        <v>5039</v>
      </c>
      <c r="B4129" t="s">
        <v>85</v>
      </c>
      <c r="D4129" s="77">
        <f>INDEX('Unemployment Rates'!$B$2:$B$96,MATCH(B4129,'Unemployment Rates'!$A$2:$A$96,0))</f>
        <v>4.3999999999999997E-2</v>
      </c>
    </row>
    <row r="4130" spans="1:4" x14ac:dyDescent="0.3">
      <c r="A4130" t="s">
        <v>5040</v>
      </c>
      <c r="B4130" t="s">
        <v>85</v>
      </c>
      <c r="D4130" s="77">
        <f>INDEX('Unemployment Rates'!$B$2:$B$96,MATCH(B4130,'Unemployment Rates'!$A$2:$A$96,0))</f>
        <v>4.3999999999999997E-2</v>
      </c>
    </row>
    <row r="4131" spans="1:4" x14ac:dyDescent="0.3">
      <c r="A4131" t="s">
        <v>5041</v>
      </c>
      <c r="B4131" t="s">
        <v>85</v>
      </c>
      <c r="D4131" s="77">
        <f>INDEX('Unemployment Rates'!$B$2:$B$96,MATCH(B4131,'Unemployment Rates'!$A$2:$A$96,0))</f>
        <v>4.3999999999999997E-2</v>
      </c>
    </row>
    <row r="4132" spans="1:4" x14ac:dyDescent="0.3">
      <c r="A4132" t="s">
        <v>5042</v>
      </c>
      <c r="B4132" t="s">
        <v>85</v>
      </c>
      <c r="D4132" s="77">
        <f>INDEX('Unemployment Rates'!$B$2:$B$96,MATCH(B4132,'Unemployment Rates'!$A$2:$A$96,0))</f>
        <v>4.3999999999999997E-2</v>
      </c>
    </row>
    <row r="4133" spans="1:4" x14ac:dyDescent="0.3">
      <c r="A4133" t="s">
        <v>5043</v>
      </c>
      <c r="B4133" t="s">
        <v>85</v>
      </c>
      <c r="D4133" s="77">
        <f>INDEX('Unemployment Rates'!$B$2:$B$96,MATCH(B4133,'Unemployment Rates'!$A$2:$A$96,0))</f>
        <v>4.3999999999999997E-2</v>
      </c>
    </row>
    <row r="4134" spans="1:4" x14ac:dyDescent="0.3">
      <c r="A4134" t="s">
        <v>5044</v>
      </c>
      <c r="B4134" t="s">
        <v>85</v>
      </c>
      <c r="D4134" s="77">
        <f>INDEX('Unemployment Rates'!$B$2:$B$96,MATCH(B4134,'Unemployment Rates'!$A$2:$A$96,0))</f>
        <v>4.3999999999999997E-2</v>
      </c>
    </row>
    <row r="4135" spans="1:4" x14ac:dyDescent="0.3">
      <c r="A4135" t="s">
        <v>5045</v>
      </c>
      <c r="B4135" t="s">
        <v>85</v>
      </c>
      <c r="D4135" s="77">
        <f>INDEX('Unemployment Rates'!$B$2:$B$96,MATCH(B4135,'Unemployment Rates'!$A$2:$A$96,0))</f>
        <v>4.3999999999999997E-2</v>
      </c>
    </row>
    <row r="4136" spans="1:4" x14ac:dyDescent="0.3">
      <c r="A4136" t="s">
        <v>5046</v>
      </c>
      <c r="B4136" t="s">
        <v>85</v>
      </c>
      <c r="D4136" s="77">
        <f>INDEX('Unemployment Rates'!$B$2:$B$96,MATCH(B4136,'Unemployment Rates'!$A$2:$A$96,0))</f>
        <v>4.3999999999999997E-2</v>
      </c>
    </row>
    <row r="4137" spans="1:4" x14ac:dyDescent="0.3">
      <c r="A4137" t="s">
        <v>5047</v>
      </c>
      <c r="B4137" t="s">
        <v>85</v>
      </c>
      <c r="D4137" s="77">
        <f>INDEX('Unemployment Rates'!$B$2:$B$96,MATCH(B4137,'Unemployment Rates'!$A$2:$A$96,0))</f>
        <v>4.3999999999999997E-2</v>
      </c>
    </row>
    <row r="4138" spans="1:4" x14ac:dyDescent="0.3">
      <c r="A4138" t="s">
        <v>5048</v>
      </c>
      <c r="B4138" t="s">
        <v>85</v>
      </c>
      <c r="D4138" s="77">
        <f>INDEX('Unemployment Rates'!$B$2:$B$96,MATCH(B4138,'Unemployment Rates'!$A$2:$A$96,0))</f>
        <v>4.3999999999999997E-2</v>
      </c>
    </row>
    <row r="4139" spans="1:4" x14ac:dyDescent="0.3">
      <c r="A4139" t="s">
        <v>5049</v>
      </c>
      <c r="B4139" t="s">
        <v>85</v>
      </c>
      <c r="D4139" s="77">
        <f>INDEX('Unemployment Rates'!$B$2:$B$96,MATCH(B4139,'Unemployment Rates'!$A$2:$A$96,0))</f>
        <v>4.3999999999999997E-2</v>
      </c>
    </row>
    <row r="4140" spans="1:4" x14ac:dyDescent="0.3">
      <c r="A4140" t="s">
        <v>5050</v>
      </c>
      <c r="B4140" t="s">
        <v>85</v>
      </c>
      <c r="D4140" s="77">
        <f>INDEX('Unemployment Rates'!$B$2:$B$96,MATCH(B4140,'Unemployment Rates'!$A$2:$A$96,0))</f>
        <v>4.3999999999999997E-2</v>
      </c>
    </row>
    <row r="4141" spans="1:4" x14ac:dyDescent="0.3">
      <c r="A4141" t="s">
        <v>5051</v>
      </c>
      <c r="B4141" t="s">
        <v>85</v>
      </c>
      <c r="D4141" s="77">
        <f>INDEX('Unemployment Rates'!$B$2:$B$96,MATCH(B4141,'Unemployment Rates'!$A$2:$A$96,0))</f>
        <v>4.3999999999999997E-2</v>
      </c>
    </row>
    <row r="4142" spans="1:4" x14ac:dyDescent="0.3">
      <c r="A4142" t="s">
        <v>5052</v>
      </c>
      <c r="B4142" t="s">
        <v>85</v>
      </c>
      <c r="D4142" s="77">
        <f>INDEX('Unemployment Rates'!$B$2:$B$96,MATCH(B4142,'Unemployment Rates'!$A$2:$A$96,0))</f>
        <v>4.3999999999999997E-2</v>
      </c>
    </row>
    <row r="4143" spans="1:4" x14ac:dyDescent="0.3">
      <c r="A4143" t="s">
        <v>5053</v>
      </c>
      <c r="B4143" t="s">
        <v>85</v>
      </c>
      <c r="D4143" s="77">
        <f>INDEX('Unemployment Rates'!$B$2:$B$96,MATCH(B4143,'Unemployment Rates'!$A$2:$A$96,0))</f>
        <v>4.3999999999999997E-2</v>
      </c>
    </row>
    <row r="4144" spans="1:4" x14ac:dyDescent="0.3">
      <c r="A4144" t="s">
        <v>5054</v>
      </c>
      <c r="B4144" t="s">
        <v>85</v>
      </c>
      <c r="D4144" s="77">
        <f>INDEX('Unemployment Rates'!$B$2:$B$96,MATCH(B4144,'Unemployment Rates'!$A$2:$A$96,0))</f>
        <v>4.3999999999999997E-2</v>
      </c>
    </row>
    <row r="4145" spans="1:4" x14ac:dyDescent="0.3">
      <c r="A4145" t="s">
        <v>5055</v>
      </c>
      <c r="B4145" t="s">
        <v>85</v>
      </c>
      <c r="D4145" s="77">
        <f>INDEX('Unemployment Rates'!$B$2:$B$96,MATCH(B4145,'Unemployment Rates'!$A$2:$A$96,0))</f>
        <v>4.3999999999999997E-2</v>
      </c>
    </row>
    <row r="4146" spans="1:4" x14ac:dyDescent="0.3">
      <c r="A4146" t="s">
        <v>5056</v>
      </c>
      <c r="B4146" t="s">
        <v>85</v>
      </c>
      <c r="D4146" s="77">
        <f>INDEX('Unemployment Rates'!$B$2:$B$96,MATCH(B4146,'Unemployment Rates'!$A$2:$A$96,0))</f>
        <v>4.3999999999999997E-2</v>
      </c>
    </row>
    <row r="4147" spans="1:4" x14ac:dyDescent="0.3">
      <c r="A4147" t="s">
        <v>5057</v>
      </c>
      <c r="B4147" t="s">
        <v>85</v>
      </c>
      <c r="D4147" s="77">
        <f>INDEX('Unemployment Rates'!$B$2:$B$96,MATCH(B4147,'Unemployment Rates'!$A$2:$A$96,0))</f>
        <v>4.3999999999999997E-2</v>
      </c>
    </row>
    <row r="4148" spans="1:4" x14ac:dyDescent="0.3">
      <c r="A4148" t="s">
        <v>5058</v>
      </c>
      <c r="B4148" t="s">
        <v>85</v>
      </c>
      <c r="D4148" s="77">
        <f>INDEX('Unemployment Rates'!$B$2:$B$96,MATCH(B4148,'Unemployment Rates'!$A$2:$A$96,0))</f>
        <v>4.3999999999999997E-2</v>
      </c>
    </row>
    <row r="4149" spans="1:4" x14ac:dyDescent="0.3">
      <c r="A4149" t="s">
        <v>5059</v>
      </c>
      <c r="B4149" t="s">
        <v>85</v>
      </c>
      <c r="D4149" s="77">
        <f>INDEX('Unemployment Rates'!$B$2:$B$96,MATCH(B4149,'Unemployment Rates'!$A$2:$A$96,0))</f>
        <v>4.3999999999999997E-2</v>
      </c>
    </row>
    <row r="4150" spans="1:4" x14ac:dyDescent="0.3">
      <c r="A4150" t="s">
        <v>5060</v>
      </c>
      <c r="B4150" t="s">
        <v>85</v>
      </c>
      <c r="D4150" s="77">
        <f>INDEX('Unemployment Rates'!$B$2:$B$96,MATCH(B4150,'Unemployment Rates'!$A$2:$A$96,0))</f>
        <v>4.3999999999999997E-2</v>
      </c>
    </row>
    <row r="4151" spans="1:4" x14ac:dyDescent="0.3">
      <c r="A4151" t="s">
        <v>5061</v>
      </c>
      <c r="B4151" t="s">
        <v>85</v>
      </c>
      <c r="D4151" s="77">
        <f>INDEX('Unemployment Rates'!$B$2:$B$96,MATCH(B4151,'Unemployment Rates'!$A$2:$A$96,0))</f>
        <v>4.3999999999999997E-2</v>
      </c>
    </row>
    <row r="4152" spans="1:4" x14ac:dyDescent="0.3">
      <c r="A4152" t="s">
        <v>5062</v>
      </c>
      <c r="B4152" t="s">
        <v>85</v>
      </c>
      <c r="D4152" s="77">
        <f>INDEX('Unemployment Rates'!$B$2:$B$96,MATCH(B4152,'Unemployment Rates'!$A$2:$A$96,0))</f>
        <v>4.3999999999999997E-2</v>
      </c>
    </row>
    <row r="4153" spans="1:4" x14ac:dyDescent="0.3">
      <c r="A4153" t="s">
        <v>5063</v>
      </c>
      <c r="B4153" t="s">
        <v>85</v>
      </c>
      <c r="D4153" s="77">
        <f>INDEX('Unemployment Rates'!$B$2:$B$96,MATCH(B4153,'Unemployment Rates'!$A$2:$A$96,0))</f>
        <v>4.3999999999999997E-2</v>
      </c>
    </row>
    <row r="4154" spans="1:4" x14ac:dyDescent="0.3">
      <c r="A4154" t="s">
        <v>5064</v>
      </c>
      <c r="B4154" t="s">
        <v>85</v>
      </c>
      <c r="D4154" s="77">
        <f>INDEX('Unemployment Rates'!$B$2:$B$96,MATCH(B4154,'Unemployment Rates'!$A$2:$A$96,0))</f>
        <v>4.3999999999999997E-2</v>
      </c>
    </row>
    <row r="4155" spans="1:4" x14ac:dyDescent="0.3">
      <c r="A4155" t="s">
        <v>5065</v>
      </c>
      <c r="B4155" t="s">
        <v>85</v>
      </c>
      <c r="D4155" s="77">
        <f>INDEX('Unemployment Rates'!$B$2:$B$96,MATCH(B4155,'Unemployment Rates'!$A$2:$A$96,0))</f>
        <v>4.3999999999999997E-2</v>
      </c>
    </row>
    <row r="4156" spans="1:4" x14ac:dyDescent="0.3">
      <c r="A4156" t="s">
        <v>5066</v>
      </c>
      <c r="B4156" t="s">
        <v>85</v>
      </c>
      <c r="D4156" s="77">
        <f>INDEX('Unemployment Rates'!$B$2:$B$96,MATCH(B4156,'Unemployment Rates'!$A$2:$A$96,0))</f>
        <v>4.3999999999999997E-2</v>
      </c>
    </row>
    <row r="4157" spans="1:4" x14ac:dyDescent="0.3">
      <c r="A4157" t="s">
        <v>5067</v>
      </c>
      <c r="B4157" t="s">
        <v>85</v>
      </c>
      <c r="D4157" s="77">
        <f>INDEX('Unemployment Rates'!$B$2:$B$96,MATCH(B4157,'Unemployment Rates'!$A$2:$A$96,0))</f>
        <v>4.3999999999999997E-2</v>
      </c>
    </row>
    <row r="4158" spans="1:4" x14ac:dyDescent="0.3">
      <c r="A4158" t="s">
        <v>5068</v>
      </c>
      <c r="B4158" t="s">
        <v>85</v>
      </c>
      <c r="D4158" s="77">
        <f>INDEX('Unemployment Rates'!$B$2:$B$96,MATCH(B4158,'Unemployment Rates'!$A$2:$A$96,0))</f>
        <v>4.3999999999999997E-2</v>
      </c>
    </row>
    <row r="4159" spans="1:4" x14ac:dyDescent="0.3">
      <c r="A4159" t="s">
        <v>5069</v>
      </c>
      <c r="B4159" t="s">
        <v>85</v>
      </c>
      <c r="D4159" s="77">
        <f>INDEX('Unemployment Rates'!$B$2:$B$96,MATCH(B4159,'Unemployment Rates'!$A$2:$A$96,0))</f>
        <v>4.3999999999999997E-2</v>
      </c>
    </row>
    <row r="4160" spans="1:4" x14ac:dyDescent="0.3">
      <c r="A4160" t="s">
        <v>5070</v>
      </c>
      <c r="B4160" t="s">
        <v>85</v>
      </c>
      <c r="D4160" s="77">
        <f>INDEX('Unemployment Rates'!$B$2:$B$96,MATCH(B4160,'Unemployment Rates'!$A$2:$A$96,0))</f>
        <v>4.3999999999999997E-2</v>
      </c>
    </row>
    <row r="4161" spans="1:4" x14ac:dyDescent="0.3">
      <c r="A4161" t="s">
        <v>5071</v>
      </c>
      <c r="B4161" t="s">
        <v>85</v>
      </c>
      <c r="D4161" s="77">
        <f>INDEX('Unemployment Rates'!$B$2:$B$96,MATCH(B4161,'Unemployment Rates'!$A$2:$A$96,0))</f>
        <v>4.3999999999999997E-2</v>
      </c>
    </row>
    <row r="4162" spans="1:4" x14ac:dyDescent="0.3">
      <c r="A4162" t="s">
        <v>5072</v>
      </c>
      <c r="B4162" t="s">
        <v>85</v>
      </c>
      <c r="D4162" s="77">
        <f>INDEX('Unemployment Rates'!$B$2:$B$96,MATCH(B4162,'Unemployment Rates'!$A$2:$A$96,0))</f>
        <v>4.3999999999999997E-2</v>
      </c>
    </row>
    <row r="4163" spans="1:4" x14ac:dyDescent="0.3">
      <c r="A4163" t="s">
        <v>5073</v>
      </c>
      <c r="B4163" t="s">
        <v>85</v>
      </c>
      <c r="D4163" s="77">
        <f>INDEX('Unemployment Rates'!$B$2:$B$96,MATCH(B4163,'Unemployment Rates'!$A$2:$A$96,0))</f>
        <v>4.3999999999999997E-2</v>
      </c>
    </row>
    <row r="4164" spans="1:4" x14ac:dyDescent="0.3">
      <c r="A4164" t="s">
        <v>5074</v>
      </c>
      <c r="B4164" t="s">
        <v>85</v>
      </c>
      <c r="D4164" s="77">
        <f>INDEX('Unemployment Rates'!$B$2:$B$96,MATCH(B4164,'Unemployment Rates'!$A$2:$A$96,0))</f>
        <v>4.3999999999999997E-2</v>
      </c>
    </row>
    <row r="4165" spans="1:4" x14ac:dyDescent="0.3">
      <c r="A4165" t="s">
        <v>5075</v>
      </c>
      <c r="B4165" t="s">
        <v>85</v>
      </c>
      <c r="D4165" s="77">
        <f>INDEX('Unemployment Rates'!$B$2:$B$96,MATCH(B4165,'Unemployment Rates'!$A$2:$A$96,0))</f>
        <v>4.3999999999999997E-2</v>
      </c>
    </row>
    <row r="4166" spans="1:4" x14ac:dyDescent="0.3">
      <c r="A4166" t="s">
        <v>5076</v>
      </c>
      <c r="B4166" t="s">
        <v>85</v>
      </c>
      <c r="D4166" s="77">
        <f>INDEX('Unemployment Rates'!$B$2:$B$96,MATCH(B4166,'Unemployment Rates'!$A$2:$A$96,0))</f>
        <v>4.3999999999999997E-2</v>
      </c>
    </row>
    <row r="4167" spans="1:4" x14ac:dyDescent="0.3">
      <c r="A4167" t="s">
        <v>5077</v>
      </c>
      <c r="B4167" t="s">
        <v>85</v>
      </c>
      <c r="D4167" s="77">
        <f>INDEX('Unemployment Rates'!$B$2:$B$96,MATCH(B4167,'Unemployment Rates'!$A$2:$A$96,0))</f>
        <v>4.3999999999999997E-2</v>
      </c>
    </row>
    <row r="4168" spans="1:4" x14ac:dyDescent="0.3">
      <c r="A4168" t="s">
        <v>5078</v>
      </c>
      <c r="B4168" t="s">
        <v>85</v>
      </c>
      <c r="D4168" s="77">
        <f>INDEX('Unemployment Rates'!$B$2:$B$96,MATCH(B4168,'Unemployment Rates'!$A$2:$A$96,0))</f>
        <v>4.3999999999999997E-2</v>
      </c>
    </row>
    <row r="4169" spans="1:4" x14ac:dyDescent="0.3">
      <c r="A4169" t="s">
        <v>5079</v>
      </c>
      <c r="B4169" t="s">
        <v>85</v>
      </c>
      <c r="D4169" s="77">
        <f>INDEX('Unemployment Rates'!$B$2:$B$96,MATCH(B4169,'Unemployment Rates'!$A$2:$A$96,0))</f>
        <v>4.3999999999999997E-2</v>
      </c>
    </row>
    <row r="4170" spans="1:4" x14ac:dyDescent="0.3">
      <c r="A4170" t="s">
        <v>5080</v>
      </c>
      <c r="B4170" t="s">
        <v>85</v>
      </c>
      <c r="D4170" s="77">
        <f>INDEX('Unemployment Rates'!$B$2:$B$96,MATCH(B4170,'Unemployment Rates'!$A$2:$A$96,0))</f>
        <v>4.3999999999999997E-2</v>
      </c>
    </row>
    <row r="4171" spans="1:4" x14ac:dyDescent="0.3">
      <c r="A4171" t="s">
        <v>5081</v>
      </c>
      <c r="B4171" t="s">
        <v>85</v>
      </c>
      <c r="D4171" s="77">
        <f>INDEX('Unemployment Rates'!$B$2:$B$96,MATCH(B4171,'Unemployment Rates'!$A$2:$A$96,0))</f>
        <v>4.3999999999999997E-2</v>
      </c>
    </row>
    <row r="4172" spans="1:4" x14ac:dyDescent="0.3">
      <c r="A4172" t="s">
        <v>5082</v>
      </c>
      <c r="B4172" t="s">
        <v>85</v>
      </c>
      <c r="D4172" s="77">
        <f>INDEX('Unemployment Rates'!$B$2:$B$96,MATCH(B4172,'Unemployment Rates'!$A$2:$A$96,0))</f>
        <v>4.3999999999999997E-2</v>
      </c>
    </row>
    <row r="4173" spans="1:4" x14ac:dyDescent="0.3">
      <c r="A4173" t="s">
        <v>5083</v>
      </c>
      <c r="B4173" t="s">
        <v>85</v>
      </c>
      <c r="D4173" s="77">
        <f>INDEX('Unemployment Rates'!$B$2:$B$96,MATCH(B4173,'Unemployment Rates'!$A$2:$A$96,0))</f>
        <v>4.3999999999999997E-2</v>
      </c>
    </row>
    <row r="4174" spans="1:4" x14ac:dyDescent="0.3">
      <c r="A4174" t="s">
        <v>5084</v>
      </c>
      <c r="B4174" t="s">
        <v>85</v>
      </c>
      <c r="D4174" s="77">
        <f>INDEX('Unemployment Rates'!$B$2:$B$96,MATCH(B4174,'Unemployment Rates'!$A$2:$A$96,0))</f>
        <v>4.3999999999999997E-2</v>
      </c>
    </row>
    <row r="4175" spans="1:4" x14ac:dyDescent="0.3">
      <c r="A4175" t="s">
        <v>5085</v>
      </c>
      <c r="B4175" t="s">
        <v>85</v>
      </c>
      <c r="D4175" s="77">
        <f>INDEX('Unemployment Rates'!$B$2:$B$96,MATCH(B4175,'Unemployment Rates'!$A$2:$A$96,0))</f>
        <v>4.3999999999999997E-2</v>
      </c>
    </row>
    <row r="4176" spans="1:4" x14ac:dyDescent="0.3">
      <c r="A4176" t="s">
        <v>5086</v>
      </c>
      <c r="B4176" t="s">
        <v>85</v>
      </c>
      <c r="D4176" s="77">
        <f>INDEX('Unemployment Rates'!$B$2:$B$96,MATCH(B4176,'Unemployment Rates'!$A$2:$A$96,0))</f>
        <v>4.3999999999999997E-2</v>
      </c>
    </row>
    <row r="4177" spans="1:4" x14ac:dyDescent="0.3">
      <c r="A4177" t="s">
        <v>5087</v>
      </c>
      <c r="B4177" t="s">
        <v>85</v>
      </c>
      <c r="D4177" s="77">
        <f>INDEX('Unemployment Rates'!$B$2:$B$96,MATCH(B4177,'Unemployment Rates'!$A$2:$A$96,0))</f>
        <v>4.3999999999999997E-2</v>
      </c>
    </row>
    <row r="4178" spans="1:4" x14ac:dyDescent="0.3">
      <c r="A4178" t="s">
        <v>5088</v>
      </c>
      <c r="B4178" t="s">
        <v>85</v>
      </c>
      <c r="D4178" s="77">
        <f>INDEX('Unemployment Rates'!$B$2:$B$96,MATCH(B4178,'Unemployment Rates'!$A$2:$A$96,0))</f>
        <v>4.3999999999999997E-2</v>
      </c>
    </row>
    <row r="4179" spans="1:4" x14ac:dyDescent="0.3">
      <c r="A4179" t="s">
        <v>5089</v>
      </c>
      <c r="B4179" t="s">
        <v>85</v>
      </c>
      <c r="D4179" s="77">
        <f>INDEX('Unemployment Rates'!$B$2:$B$96,MATCH(B4179,'Unemployment Rates'!$A$2:$A$96,0))</f>
        <v>4.3999999999999997E-2</v>
      </c>
    </row>
    <row r="4180" spans="1:4" x14ac:dyDescent="0.3">
      <c r="A4180" t="s">
        <v>5090</v>
      </c>
      <c r="B4180" t="s">
        <v>85</v>
      </c>
      <c r="D4180" s="77">
        <f>INDEX('Unemployment Rates'!$B$2:$B$96,MATCH(B4180,'Unemployment Rates'!$A$2:$A$96,0))</f>
        <v>4.3999999999999997E-2</v>
      </c>
    </row>
    <row r="4181" spans="1:4" x14ac:dyDescent="0.3">
      <c r="A4181" t="s">
        <v>5091</v>
      </c>
      <c r="B4181" t="s">
        <v>85</v>
      </c>
      <c r="D4181" s="77">
        <f>INDEX('Unemployment Rates'!$B$2:$B$96,MATCH(B4181,'Unemployment Rates'!$A$2:$A$96,0))</f>
        <v>4.3999999999999997E-2</v>
      </c>
    </row>
    <row r="4182" spans="1:4" x14ac:dyDescent="0.3">
      <c r="A4182" t="s">
        <v>5092</v>
      </c>
      <c r="B4182" t="s">
        <v>85</v>
      </c>
      <c r="D4182" s="77">
        <f>INDEX('Unemployment Rates'!$B$2:$B$96,MATCH(B4182,'Unemployment Rates'!$A$2:$A$96,0))</f>
        <v>4.3999999999999997E-2</v>
      </c>
    </row>
    <row r="4183" spans="1:4" x14ac:dyDescent="0.3">
      <c r="A4183" t="s">
        <v>5093</v>
      </c>
      <c r="B4183" t="s">
        <v>85</v>
      </c>
      <c r="D4183" s="77">
        <f>INDEX('Unemployment Rates'!$B$2:$B$96,MATCH(B4183,'Unemployment Rates'!$A$2:$A$96,0))</f>
        <v>4.3999999999999997E-2</v>
      </c>
    </row>
    <row r="4184" spans="1:4" x14ac:dyDescent="0.3">
      <c r="A4184" t="s">
        <v>5094</v>
      </c>
      <c r="B4184" t="s">
        <v>85</v>
      </c>
      <c r="D4184" s="77">
        <f>INDEX('Unemployment Rates'!$B$2:$B$96,MATCH(B4184,'Unemployment Rates'!$A$2:$A$96,0))</f>
        <v>4.3999999999999997E-2</v>
      </c>
    </row>
    <row r="4185" spans="1:4" x14ac:dyDescent="0.3">
      <c r="A4185" t="s">
        <v>5095</v>
      </c>
      <c r="B4185" t="s">
        <v>85</v>
      </c>
      <c r="D4185" s="77">
        <f>INDEX('Unemployment Rates'!$B$2:$B$96,MATCH(B4185,'Unemployment Rates'!$A$2:$A$96,0))</f>
        <v>4.3999999999999997E-2</v>
      </c>
    </row>
    <row r="4186" spans="1:4" x14ac:dyDescent="0.3">
      <c r="A4186" t="s">
        <v>5096</v>
      </c>
      <c r="B4186" t="s">
        <v>85</v>
      </c>
      <c r="D4186" s="77">
        <f>INDEX('Unemployment Rates'!$B$2:$B$96,MATCH(B4186,'Unemployment Rates'!$A$2:$A$96,0))</f>
        <v>4.3999999999999997E-2</v>
      </c>
    </row>
    <row r="4187" spans="1:4" x14ac:dyDescent="0.3">
      <c r="A4187" t="s">
        <v>5097</v>
      </c>
      <c r="B4187" t="s">
        <v>85</v>
      </c>
      <c r="D4187" s="77">
        <f>INDEX('Unemployment Rates'!$B$2:$B$96,MATCH(B4187,'Unemployment Rates'!$A$2:$A$96,0))</f>
        <v>4.3999999999999997E-2</v>
      </c>
    </row>
    <row r="4188" spans="1:4" x14ac:dyDescent="0.3">
      <c r="A4188" t="s">
        <v>5098</v>
      </c>
      <c r="B4188" t="s">
        <v>85</v>
      </c>
      <c r="D4188" s="77">
        <f>INDEX('Unemployment Rates'!$B$2:$B$96,MATCH(B4188,'Unemployment Rates'!$A$2:$A$96,0))</f>
        <v>4.3999999999999997E-2</v>
      </c>
    </row>
    <row r="4189" spans="1:4" x14ac:dyDescent="0.3">
      <c r="A4189" t="s">
        <v>5099</v>
      </c>
      <c r="B4189" t="s">
        <v>85</v>
      </c>
      <c r="D4189" s="77">
        <f>INDEX('Unemployment Rates'!$B$2:$B$96,MATCH(B4189,'Unemployment Rates'!$A$2:$A$96,0))</f>
        <v>4.3999999999999997E-2</v>
      </c>
    </row>
    <row r="4190" spans="1:4" x14ac:dyDescent="0.3">
      <c r="A4190" t="s">
        <v>5100</v>
      </c>
      <c r="B4190" t="s">
        <v>85</v>
      </c>
      <c r="D4190" s="77">
        <f>INDEX('Unemployment Rates'!$B$2:$B$96,MATCH(B4190,'Unemployment Rates'!$A$2:$A$96,0))</f>
        <v>4.3999999999999997E-2</v>
      </c>
    </row>
    <row r="4191" spans="1:4" x14ac:dyDescent="0.3">
      <c r="A4191" t="s">
        <v>5101</v>
      </c>
      <c r="B4191" t="s">
        <v>85</v>
      </c>
      <c r="D4191" s="77">
        <f>INDEX('Unemployment Rates'!$B$2:$B$96,MATCH(B4191,'Unemployment Rates'!$A$2:$A$96,0))</f>
        <v>4.3999999999999997E-2</v>
      </c>
    </row>
    <row r="4192" spans="1:4" x14ac:dyDescent="0.3">
      <c r="A4192" t="s">
        <v>5102</v>
      </c>
      <c r="B4192" t="s">
        <v>85</v>
      </c>
      <c r="D4192" s="77">
        <f>INDEX('Unemployment Rates'!$B$2:$B$96,MATCH(B4192,'Unemployment Rates'!$A$2:$A$96,0))</f>
        <v>4.3999999999999997E-2</v>
      </c>
    </row>
    <row r="4193" spans="1:4" x14ac:dyDescent="0.3">
      <c r="A4193" t="s">
        <v>5103</v>
      </c>
      <c r="B4193" t="s">
        <v>85</v>
      </c>
      <c r="D4193" s="77">
        <f>INDEX('Unemployment Rates'!$B$2:$B$96,MATCH(B4193,'Unemployment Rates'!$A$2:$A$96,0))</f>
        <v>4.3999999999999997E-2</v>
      </c>
    </row>
    <row r="4194" spans="1:4" x14ac:dyDescent="0.3">
      <c r="A4194" t="s">
        <v>5104</v>
      </c>
      <c r="B4194" t="s">
        <v>85</v>
      </c>
      <c r="D4194" s="77">
        <f>INDEX('Unemployment Rates'!$B$2:$B$96,MATCH(B4194,'Unemployment Rates'!$A$2:$A$96,0))</f>
        <v>4.3999999999999997E-2</v>
      </c>
    </row>
    <row r="4195" spans="1:4" x14ac:dyDescent="0.3">
      <c r="A4195" t="s">
        <v>5105</v>
      </c>
      <c r="B4195" t="s">
        <v>85</v>
      </c>
      <c r="D4195" s="77">
        <f>INDEX('Unemployment Rates'!$B$2:$B$96,MATCH(B4195,'Unemployment Rates'!$A$2:$A$96,0))</f>
        <v>4.3999999999999997E-2</v>
      </c>
    </row>
    <row r="4196" spans="1:4" x14ac:dyDescent="0.3">
      <c r="A4196" t="s">
        <v>5106</v>
      </c>
      <c r="B4196" t="s">
        <v>85</v>
      </c>
      <c r="D4196" s="77">
        <f>INDEX('Unemployment Rates'!$B$2:$B$96,MATCH(B4196,'Unemployment Rates'!$A$2:$A$96,0))</f>
        <v>4.3999999999999997E-2</v>
      </c>
    </row>
    <row r="4197" spans="1:4" x14ac:dyDescent="0.3">
      <c r="A4197" t="s">
        <v>5107</v>
      </c>
      <c r="B4197" t="s">
        <v>85</v>
      </c>
      <c r="D4197" s="77">
        <f>INDEX('Unemployment Rates'!$B$2:$B$96,MATCH(B4197,'Unemployment Rates'!$A$2:$A$96,0))</f>
        <v>4.3999999999999997E-2</v>
      </c>
    </row>
    <row r="4198" spans="1:4" x14ac:dyDescent="0.3">
      <c r="A4198" t="s">
        <v>5108</v>
      </c>
      <c r="B4198" t="s">
        <v>85</v>
      </c>
      <c r="D4198" s="77">
        <f>INDEX('Unemployment Rates'!$B$2:$B$96,MATCH(B4198,'Unemployment Rates'!$A$2:$A$96,0))</f>
        <v>4.3999999999999997E-2</v>
      </c>
    </row>
    <row r="4199" spans="1:4" x14ac:dyDescent="0.3">
      <c r="A4199" t="s">
        <v>5109</v>
      </c>
      <c r="B4199" t="s">
        <v>85</v>
      </c>
      <c r="D4199" s="77">
        <f>INDEX('Unemployment Rates'!$B$2:$B$96,MATCH(B4199,'Unemployment Rates'!$A$2:$A$96,0))</f>
        <v>4.3999999999999997E-2</v>
      </c>
    </row>
    <row r="4200" spans="1:4" x14ac:dyDescent="0.3">
      <c r="A4200" t="s">
        <v>5110</v>
      </c>
      <c r="B4200" t="s">
        <v>85</v>
      </c>
      <c r="D4200" s="77">
        <f>INDEX('Unemployment Rates'!$B$2:$B$96,MATCH(B4200,'Unemployment Rates'!$A$2:$A$96,0))</f>
        <v>4.3999999999999997E-2</v>
      </c>
    </row>
    <row r="4201" spans="1:4" x14ac:dyDescent="0.3">
      <c r="A4201" t="s">
        <v>5111</v>
      </c>
      <c r="B4201" t="s">
        <v>85</v>
      </c>
      <c r="D4201" s="77">
        <f>INDEX('Unemployment Rates'!$B$2:$B$96,MATCH(B4201,'Unemployment Rates'!$A$2:$A$96,0))</f>
        <v>4.3999999999999997E-2</v>
      </c>
    </row>
    <row r="4202" spans="1:4" x14ac:dyDescent="0.3">
      <c r="A4202" t="s">
        <v>5112</v>
      </c>
      <c r="B4202" t="s">
        <v>85</v>
      </c>
      <c r="D4202" s="77">
        <f>INDEX('Unemployment Rates'!$B$2:$B$96,MATCH(B4202,'Unemployment Rates'!$A$2:$A$96,0))</f>
        <v>4.3999999999999997E-2</v>
      </c>
    </row>
    <row r="4203" spans="1:4" x14ac:dyDescent="0.3">
      <c r="A4203" t="s">
        <v>5113</v>
      </c>
      <c r="B4203" t="s">
        <v>85</v>
      </c>
      <c r="D4203" s="77">
        <f>INDEX('Unemployment Rates'!$B$2:$B$96,MATCH(B4203,'Unemployment Rates'!$A$2:$A$96,0))</f>
        <v>4.3999999999999997E-2</v>
      </c>
    </row>
    <row r="4204" spans="1:4" x14ac:dyDescent="0.3">
      <c r="A4204" t="s">
        <v>5114</v>
      </c>
      <c r="B4204" t="s">
        <v>85</v>
      </c>
      <c r="D4204" s="77">
        <f>INDEX('Unemployment Rates'!$B$2:$B$96,MATCH(B4204,'Unemployment Rates'!$A$2:$A$96,0))</f>
        <v>4.3999999999999997E-2</v>
      </c>
    </row>
    <row r="4205" spans="1:4" x14ac:dyDescent="0.3">
      <c r="A4205" t="s">
        <v>5115</v>
      </c>
      <c r="B4205" t="s">
        <v>85</v>
      </c>
      <c r="D4205" s="77">
        <f>INDEX('Unemployment Rates'!$B$2:$B$96,MATCH(B4205,'Unemployment Rates'!$A$2:$A$96,0))</f>
        <v>4.3999999999999997E-2</v>
      </c>
    </row>
    <row r="4206" spans="1:4" x14ac:dyDescent="0.3">
      <c r="A4206" t="s">
        <v>5116</v>
      </c>
      <c r="B4206" t="s">
        <v>85</v>
      </c>
      <c r="D4206" s="77">
        <f>INDEX('Unemployment Rates'!$B$2:$B$96,MATCH(B4206,'Unemployment Rates'!$A$2:$A$96,0))</f>
        <v>4.3999999999999997E-2</v>
      </c>
    </row>
    <row r="4207" spans="1:4" x14ac:dyDescent="0.3">
      <c r="A4207" t="s">
        <v>5117</v>
      </c>
      <c r="B4207" t="s">
        <v>85</v>
      </c>
      <c r="D4207" s="77">
        <f>INDEX('Unemployment Rates'!$B$2:$B$96,MATCH(B4207,'Unemployment Rates'!$A$2:$A$96,0))</f>
        <v>4.3999999999999997E-2</v>
      </c>
    </row>
    <row r="4208" spans="1:4" x14ac:dyDescent="0.3">
      <c r="A4208" t="s">
        <v>5118</v>
      </c>
      <c r="B4208" t="s">
        <v>85</v>
      </c>
      <c r="D4208" s="77">
        <f>INDEX('Unemployment Rates'!$B$2:$B$96,MATCH(B4208,'Unemployment Rates'!$A$2:$A$96,0))</f>
        <v>4.3999999999999997E-2</v>
      </c>
    </row>
    <row r="4209" spans="1:4" x14ac:dyDescent="0.3">
      <c r="A4209" t="s">
        <v>5119</v>
      </c>
      <c r="B4209" t="s">
        <v>85</v>
      </c>
      <c r="D4209" s="77">
        <f>INDEX('Unemployment Rates'!$B$2:$B$96,MATCH(B4209,'Unemployment Rates'!$A$2:$A$96,0))</f>
        <v>4.3999999999999997E-2</v>
      </c>
    </row>
    <row r="4210" spans="1:4" x14ac:dyDescent="0.3">
      <c r="A4210" t="s">
        <v>5120</v>
      </c>
      <c r="B4210" t="s">
        <v>85</v>
      </c>
      <c r="D4210" s="77">
        <f>INDEX('Unemployment Rates'!$B$2:$B$96,MATCH(B4210,'Unemployment Rates'!$A$2:$A$96,0))</f>
        <v>4.3999999999999997E-2</v>
      </c>
    </row>
    <row r="4211" spans="1:4" x14ac:dyDescent="0.3">
      <c r="A4211" t="s">
        <v>5121</v>
      </c>
      <c r="B4211" t="s">
        <v>85</v>
      </c>
      <c r="D4211" s="77">
        <f>INDEX('Unemployment Rates'!$B$2:$B$96,MATCH(B4211,'Unemployment Rates'!$A$2:$A$96,0))</f>
        <v>4.3999999999999997E-2</v>
      </c>
    </row>
    <row r="4212" spans="1:4" x14ac:dyDescent="0.3">
      <c r="A4212" t="s">
        <v>5122</v>
      </c>
      <c r="B4212" t="s">
        <v>85</v>
      </c>
      <c r="D4212" s="77">
        <f>INDEX('Unemployment Rates'!$B$2:$B$96,MATCH(B4212,'Unemployment Rates'!$A$2:$A$96,0))</f>
        <v>4.3999999999999997E-2</v>
      </c>
    </row>
    <row r="4213" spans="1:4" x14ac:dyDescent="0.3">
      <c r="A4213" t="s">
        <v>5123</v>
      </c>
      <c r="B4213" t="s">
        <v>85</v>
      </c>
      <c r="D4213" s="77">
        <f>INDEX('Unemployment Rates'!$B$2:$B$96,MATCH(B4213,'Unemployment Rates'!$A$2:$A$96,0))</f>
        <v>4.3999999999999997E-2</v>
      </c>
    </row>
    <row r="4214" spans="1:4" x14ac:dyDescent="0.3">
      <c r="A4214" t="s">
        <v>5124</v>
      </c>
      <c r="B4214" t="s">
        <v>85</v>
      </c>
      <c r="D4214" s="77">
        <f>INDEX('Unemployment Rates'!$B$2:$B$96,MATCH(B4214,'Unemployment Rates'!$A$2:$A$96,0))</f>
        <v>4.3999999999999997E-2</v>
      </c>
    </row>
    <row r="4215" spans="1:4" x14ac:dyDescent="0.3">
      <c r="A4215" t="s">
        <v>5125</v>
      </c>
      <c r="B4215" t="s">
        <v>85</v>
      </c>
      <c r="D4215" s="77">
        <f>INDEX('Unemployment Rates'!$B$2:$B$96,MATCH(B4215,'Unemployment Rates'!$A$2:$A$96,0))</f>
        <v>4.3999999999999997E-2</v>
      </c>
    </row>
    <row r="4216" spans="1:4" x14ac:dyDescent="0.3">
      <c r="A4216" t="s">
        <v>5126</v>
      </c>
      <c r="B4216" t="s">
        <v>85</v>
      </c>
      <c r="D4216" s="77">
        <f>INDEX('Unemployment Rates'!$B$2:$B$96,MATCH(B4216,'Unemployment Rates'!$A$2:$A$96,0))</f>
        <v>4.3999999999999997E-2</v>
      </c>
    </row>
    <row r="4217" spans="1:4" x14ac:dyDescent="0.3">
      <c r="A4217" t="s">
        <v>5127</v>
      </c>
      <c r="B4217" t="s">
        <v>85</v>
      </c>
      <c r="D4217" s="77">
        <f>INDEX('Unemployment Rates'!$B$2:$B$96,MATCH(B4217,'Unemployment Rates'!$A$2:$A$96,0))</f>
        <v>4.3999999999999997E-2</v>
      </c>
    </row>
    <row r="4218" spans="1:4" x14ac:dyDescent="0.3">
      <c r="A4218" t="s">
        <v>5128</v>
      </c>
      <c r="B4218" t="s">
        <v>85</v>
      </c>
      <c r="D4218" s="77">
        <f>INDEX('Unemployment Rates'!$B$2:$B$96,MATCH(B4218,'Unemployment Rates'!$A$2:$A$96,0))</f>
        <v>4.3999999999999997E-2</v>
      </c>
    </row>
    <row r="4219" spans="1:4" x14ac:dyDescent="0.3">
      <c r="A4219" t="s">
        <v>5129</v>
      </c>
      <c r="B4219" t="s">
        <v>85</v>
      </c>
      <c r="D4219" s="77">
        <f>INDEX('Unemployment Rates'!$B$2:$B$96,MATCH(B4219,'Unemployment Rates'!$A$2:$A$96,0))</f>
        <v>4.3999999999999997E-2</v>
      </c>
    </row>
    <row r="4220" spans="1:4" x14ac:dyDescent="0.3">
      <c r="A4220" t="s">
        <v>5130</v>
      </c>
      <c r="B4220" t="s">
        <v>85</v>
      </c>
      <c r="D4220" s="77">
        <f>INDEX('Unemployment Rates'!$B$2:$B$96,MATCH(B4220,'Unemployment Rates'!$A$2:$A$96,0))</f>
        <v>4.3999999999999997E-2</v>
      </c>
    </row>
    <row r="4221" spans="1:4" x14ac:dyDescent="0.3">
      <c r="A4221" t="s">
        <v>5131</v>
      </c>
      <c r="B4221" t="s">
        <v>85</v>
      </c>
      <c r="D4221" s="77">
        <f>INDEX('Unemployment Rates'!$B$2:$B$96,MATCH(B4221,'Unemployment Rates'!$A$2:$A$96,0))</f>
        <v>4.3999999999999997E-2</v>
      </c>
    </row>
    <row r="4222" spans="1:4" x14ac:dyDescent="0.3">
      <c r="A4222" t="s">
        <v>5132</v>
      </c>
      <c r="B4222" t="s">
        <v>85</v>
      </c>
      <c r="D4222" s="77">
        <f>INDEX('Unemployment Rates'!$B$2:$B$96,MATCH(B4222,'Unemployment Rates'!$A$2:$A$96,0))</f>
        <v>4.3999999999999997E-2</v>
      </c>
    </row>
    <row r="4223" spans="1:4" x14ac:dyDescent="0.3">
      <c r="A4223" t="s">
        <v>5133</v>
      </c>
      <c r="B4223" t="s">
        <v>85</v>
      </c>
      <c r="D4223" s="77">
        <f>INDEX('Unemployment Rates'!$B$2:$B$96,MATCH(B4223,'Unemployment Rates'!$A$2:$A$96,0))</f>
        <v>4.3999999999999997E-2</v>
      </c>
    </row>
    <row r="4224" spans="1:4" x14ac:dyDescent="0.3">
      <c r="A4224" t="s">
        <v>5134</v>
      </c>
      <c r="B4224" t="s">
        <v>85</v>
      </c>
      <c r="D4224" s="77">
        <f>INDEX('Unemployment Rates'!$B$2:$B$96,MATCH(B4224,'Unemployment Rates'!$A$2:$A$96,0))</f>
        <v>4.3999999999999997E-2</v>
      </c>
    </row>
    <row r="4225" spans="1:4" x14ac:dyDescent="0.3">
      <c r="A4225" t="s">
        <v>5135</v>
      </c>
      <c r="B4225" t="s">
        <v>85</v>
      </c>
      <c r="D4225" s="77">
        <f>INDEX('Unemployment Rates'!$B$2:$B$96,MATCH(B4225,'Unemployment Rates'!$A$2:$A$96,0))</f>
        <v>4.3999999999999997E-2</v>
      </c>
    </row>
    <row r="4226" spans="1:4" x14ac:dyDescent="0.3">
      <c r="A4226" t="s">
        <v>5136</v>
      </c>
      <c r="B4226" t="s">
        <v>85</v>
      </c>
      <c r="D4226" s="77">
        <f>INDEX('Unemployment Rates'!$B$2:$B$96,MATCH(B4226,'Unemployment Rates'!$A$2:$A$96,0))</f>
        <v>4.3999999999999997E-2</v>
      </c>
    </row>
    <row r="4227" spans="1:4" x14ac:dyDescent="0.3">
      <c r="A4227" t="s">
        <v>5137</v>
      </c>
      <c r="B4227" t="s">
        <v>85</v>
      </c>
      <c r="D4227" s="77">
        <f>INDEX('Unemployment Rates'!$B$2:$B$96,MATCH(B4227,'Unemployment Rates'!$A$2:$A$96,0))</f>
        <v>4.3999999999999997E-2</v>
      </c>
    </row>
    <row r="4228" spans="1:4" x14ac:dyDescent="0.3">
      <c r="A4228" t="s">
        <v>5138</v>
      </c>
      <c r="B4228" t="s">
        <v>85</v>
      </c>
      <c r="D4228" s="77">
        <f>INDEX('Unemployment Rates'!$B$2:$B$96,MATCH(B4228,'Unemployment Rates'!$A$2:$A$96,0))</f>
        <v>4.3999999999999997E-2</v>
      </c>
    </row>
    <row r="4229" spans="1:4" x14ac:dyDescent="0.3">
      <c r="A4229" t="s">
        <v>5139</v>
      </c>
      <c r="B4229" t="s">
        <v>85</v>
      </c>
      <c r="D4229" s="77">
        <f>INDEX('Unemployment Rates'!$B$2:$B$96,MATCH(B4229,'Unemployment Rates'!$A$2:$A$96,0))</f>
        <v>4.3999999999999997E-2</v>
      </c>
    </row>
    <row r="4230" spans="1:4" x14ac:dyDescent="0.3">
      <c r="A4230" t="s">
        <v>5140</v>
      </c>
      <c r="B4230" t="s">
        <v>85</v>
      </c>
      <c r="D4230" s="77">
        <f>INDEX('Unemployment Rates'!$B$2:$B$96,MATCH(B4230,'Unemployment Rates'!$A$2:$A$96,0))</f>
        <v>4.3999999999999997E-2</v>
      </c>
    </row>
    <row r="4231" spans="1:4" x14ac:dyDescent="0.3">
      <c r="A4231" t="s">
        <v>5141</v>
      </c>
      <c r="B4231" t="s">
        <v>85</v>
      </c>
      <c r="D4231" s="77">
        <f>INDEX('Unemployment Rates'!$B$2:$B$96,MATCH(B4231,'Unemployment Rates'!$A$2:$A$96,0))</f>
        <v>4.3999999999999997E-2</v>
      </c>
    </row>
    <row r="4232" spans="1:4" x14ac:dyDescent="0.3">
      <c r="A4232" t="s">
        <v>5142</v>
      </c>
      <c r="B4232" t="s">
        <v>85</v>
      </c>
      <c r="D4232" s="77">
        <f>INDEX('Unemployment Rates'!$B$2:$B$96,MATCH(B4232,'Unemployment Rates'!$A$2:$A$96,0))</f>
        <v>4.3999999999999997E-2</v>
      </c>
    </row>
    <row r="4233" spans="1:4" x14ac:dyDescent="0.3">
      <c r="A4233" t="s">
        <v>5143</v>
      </c>
      <c r="B4233" t="s">
        <v>85</v>
      </c>
      <c r="D4233" s="77">
        <f>INDEX('Unemployment Rates'!$B$2:$B$96,MATCH(B4233,'Unemployment Rates'!$A$2:$A$96,0))</f>
        <v>4.3999999999999997E-2</v>
      </c>
    </row>
    <row r="4234" spans="1:4" x14ac:dyDescent="0.3">
      <c r="A4234" t="s">
        <v>5144</v>
      </c>
      <c r="B4234" t="s">
        <v>85</v>
      </c>
      <c r="D4234" s="77">
        <f>INDEX('Unemployment Rates'!$B$2:$B$96,MATCH(B4234,'Unemployment Rates'!$A$2:$A$96,0))</f>
        <v>4.3999999999999997E-2</v>
      </c>
    </row>
    <row r="4235" spans="1:4" x14ac:dyDescent="0.3">
      <c r="A4235" t="s">
        <v>5145</v>
      </c>
      <c r="B4235" t="s">
        <v>85</v>
      </c>
      <c r="D4235" s="77">
        <f>INDEX('Unemployment Rates'!$B$2:$B$96,MATCH(B4235,'Unemployment Rates'!$A$2:$A$96,0))</f>
        <v>4.3999999999999997E-2</v>
      </c>
    </row>
    <row r="4236" spans="1:4" x14ac:dyDescent="0.3">
      <c r="A4236" t="s">
        <v>5146</v>
      </c>
      <c r="B4236" t="s">
        <v>85</v>
      </c>
      <c r="D4236" s="77">
        <f>INDEX('Unemployment Rates'!$B$2:$B$96,MATCH(B4236,'Unemployment Rates'!$A$2:$A$96,0))</f>
        <v>4.3999999999999997E-2</v>
      </c>
    </row>
    <row r="4237" spans="1:4" x14ac:dyDescent="0.3">
      <c r="A4237" t="s">
        <v>5147</v>
      </c>
      <c r="B4237" t="s">
        <v>85</v>
      </c>
      <c r="D4237" s="77">
        <f>INDEX('Unemployment Rates'!$B$2:$B$96,MATCH(B4237,'Unemployment Rates'!$A$2:$A$96,0))</f>
        <v>4.3999999999999997E-2</v>
      </c>
    </row>
    <row r="4238" spans="1:4" x14ac:dyDescent="0.3">
      <c r="A4238" t="s">
        <v>5148</v>
      </c>
      <c r="B4238" t="s">
        <v>85</v>
      </c>
      <c r="D4238" s="77">
        <f>INDEX('Unemployment Rates'!$B$2:$B$96,MATCH(B4238,'Unemployment Rates'!$A$2:$A$96,0))</f>
        <v>4.3999999999999997E-2</v>
      </c>
    </row>
    <row r="4239" spans="1:4" x14ac:dyDescent="0.3">
      <c r="A4239" t="s">
        <v>5149</v>
      </c>
      <c r="B4239" t="s">
        <v>85</v>
      </c>
      <c r="D4239" s="77">
        <f>INDEX('Unemployment Rates'!$B$2:$B$96,MATCH(B4239,'Unemployment Rates'!$A$2:$A$96,0))</f>
        <v>4.3999999999999997E-2</v>
      </c>
    </row>
    <row r="4240" spans="1:4" x14ac:dyDescent="0.3">
      <c r="A4240" t="s">
        <v>5150</v>
      </c>
      <c r="B4240" t="s">
        <v>85</v>
      </c>
      <c r="D4240" s="77">
        <f>INDEX('Unemployment Rates'!$B$2:$B$96,MATCH(B4240,'Unemployment Rates'!$A$2:$A$96,0))</f>
        <v>4.3999999999999997E-2</v>
      </c>
    </row>
    <row r="4241" spans="1:4" x14ac:dyDescent="0.3">
      <c r="A4241" t="s">
        <v>5151</v>
      </c>
      <c r="B4241" t="s">
        <v>85</v>
      </c>
      <c r="D4241" s="77">
        <f>INDEX('Unemployment Rates'!$B$2:$B$96,MATCH(B4241,'Unemployment Rates'!$A$2:$A$96,0))</f>
        <v>4.3999999999999997E-2</v>
      </c>
    </row>
    <row r="4242" spans="1:4" x14ac:dyDescent="0.3">
      <c r="A4242" t="s">
        <v>5152</v>
      </c>
      <c r="B4242" t="s">
        <v>85</v>
      </c>
      <c r="D4242" s="77">
        <f>INDEX('Unemployment Rates'!$B$2:$B$96,MATCH(B4242,'Unemployment Rates'!$A$2:$A$96,0))</f>
        <v>4.3999999999999997E-2</v>
      </c>
    </row>
    <row r="4243" spans="1:4" x14ac:dyDescent="0.3">
      <c r="A4243" t="s">
        <v>5153</v>
      </c>
      <c r="B4243" t="s">
        <v>85</v>
      </c>
      <c r="D4243" s="77">
        <f>INDEX('Unemployment Rates'!$B$2:$B$96,MATCH(B4243,'Unemployment Rates'!$A$2:$A$96,0))</f>
        <v>4.3999999999999997E-2</v>
      </c>
    </row>
    <row r="4244" spans="1:4" x14ac:dyDescent="0.3">
      <c r="A4244" t="s">
        <v>5154</v>
      </c>
      <c r="B4244" t="s">
        <v>85</v>
      </c>
      <c r="D4244" s="77">
        <f>INDEX('Unemployment Rates'!$B$2:$B$96,MATCH(B4244,'Unemployment Rates'!$A$2:$A$96,0))</f>
        <v>4.3999999999999997E-2</v>
      </c>
    </row>
    <row r="4245" spans="1:4" x14ac:dyDescent="0.3">
      <c r="A4245" t="s">
        <v>5155</v>
      </c>
      <c r="B4245" t="s">
        <v>85</v>
      </c>
      <c r="D4245" s="77">
        <f>INDEX('Unemployment Rates'!$B$2:$B$96,MATCH(B4245,'Unemployment Rates'!$A$2:$A$96,0))</f>
        <v>4.3999999999999997E-2</v>
      </c>
    </row>
    <row r="4246" spans="1:4" x14ac:dyDescent="0.3">
      <c r="A4246" t="s">
        <v>5156</v>
      </c>
      <c r="B4246" t="s">
        <v>85</v>
      </c>
      <c r="D4246" s="77">
        <f>INDEX('Unemployment Rates'!$B$2:$B$96,MATCH(B4246,'Unemployment Rates'!$A$2:$A$96,0))</f>
        <v>4.3999999999999997E-2</v>
      </c>
    </row>
    <row r="4247" spans="1:4" x14ac:dyDescent="0.3">
      <c r="A4247" t="s">
        <v>5157</v>
      </c>
      <c r="B4247" t="s">
        <v>85</v>
      </c>
      <c r="D4247" s="77">
        <f>INDEX('Unemployment Rates'!$B$2:$B$96,MATCH(B4247,'Unemployment Rates'!$A$2:$A$96,0))</f>
        <v>4.3999999999999997E-2</v>
      </c>
    </row>
    <row r="4248" spans="1:4" x14ac:dyDescent="0.3">
      <c r="A4248" t="s">
        <v>5158</v>
      </c>
      <c r="B4248" t="s">
        <v>85</v>
      </c>
      <c r="D4248" s="77">
        <f>INDEX('Unemployment Rates'!$B$2:$B$96,MATCH(B4248,'Unemployment Rates'!$A$2:$A$96,0))</f>
        <v>4.3999999999999997E-2</v>
      </c>
    </row>
    <row r="4249" spans="1:4" x14ac:dyDescent="0.3">
      <c r="A4249" t="s">
        <v>5159</v>
      </c>
      <c r="B4249" t="s">
        <v>85</v>
      </c>
      <c r="D4249" s="77">
        <f>INDEX('Unemployment Rates'!$B$2:$B$96,MATCH(B4249,'Unemployment Rates'!$A$2:$A$96,0))</f>
        <v>4.3999999999999997E-2</v>
      </c>
    </row>
    <row r="4250" spans="1:4" x14ac:dyDescent="0.3">
      <c r="A4250" t="s">
        <v>5160</v>
      </c>
      <c r="B4250" t="s">
        <v>85</v>
      </c>
      <c r="D4250" s="77">
        <f>INDEX('Unemployment Rates'!$B$2:$B$96,MATCH(B4250,'Unemployment Rates'!$A$2:$A$96,0))</f>
        <v>4.3999999999999997E-2</v>
      </c>
    </row>
    <row r="4251" spans="1:4" x14ac:dyDescent="0.3">
      <c r="A4251" t="s">
        <v>5161</v>
      </c>
      <c r="B4251" t="s">
        <v>85</v>
      </c>
      <c r="D4251" s="77">
        <f>INDEX('Unemployment Rates'!$B$2:$B$96,MATCH(B4251,'Unemployment Rates'!$A$2:$A$96,0))</f>
        <v>4.3999999999999997E-2</v>
      </c>
    </row>
    <row r="4252" spans="1:4" x14ac:dyDescent="0.3">
      <c r="A4252" t="s">
        <v>5162</v>
      </c>
      <c r="B4252" t="s">
        <v>85</v>
      </c>
      <c r="D4252" s="77">
        <f>INDEX('Unemployment Rates'!$B$2:$B$96,MATCH(B4252,'Unemployment Rates'!$A$2:$A$96,0))</f>
        <v>4.3999999999999997E-2</v>
      </c>
    </row>
    <row r="4253" spans="1:4" x14ac:dyDescent="0.3">
      <c r="A4253" t="s">
        <v>5163</v>
      </c>
      <c r="B4253" t="s">
        <v>85</v>
      </c>
      <c r="D4253" s="77">
        <f>INDEX('Unemployment Rates'!$B$2:$B$96,MATCH(B4253,'Unemployment Rates'!$A$2:$A$96,0))</f>
        <v>4.3999999999999997E-2</v>
      </c>
    </row>
    <row r="4254" spans="1:4" x14ac:dyDescent="0.3">
      <c r="A4254" t="s">
        <v>5164</v>
      </c>
      <c r="B4254" t="s">
        <v>85</v>
      </c>
      <c r="D4254" s="77">
        <f>INDEX('Unemployment Rates'!$B$2:$B$96,MATCH(B4254,'Unemployment Rates'!$A$2:$A$96,0))</f>
        <v>4.3999999999999997E-2</v>
      </c>
    </row>
    <row r="4255" spans="1:4" x14ac:dyDescent="0.3">
      <c r="A4255" t="s">
        <v>5165</v>
      </c>
      <c r="B4255" t="s">
        <v>85</v>
      </c>
      <c r="D4255" s="77">
        <f>INDEX('Unemployment Rates'!$B$2:$B$96,MATCH(B4255,'Unemployment Rates'!$A$2:$A$96,0))</f>
        <v>4.3999999999999997E-2</v>
      </c>
    </row>
    <row r="4256" spans="1:4" x14ac:dyDescent="0.3">
      <c r="A4256" t="s">
        <v>5166</v>
      </c>
      <c r="B4256" t="s">
        <v>85</v>
      </c>
      <c r="D4256" s="77">
        <f>INDEX('Unemployment Rates'!$B$2:$B$96,MATCH(B4256,'Unemployment Rates'!$A$2:$A$96,0))</f>
        <v>4.3999999999999997E-2</v>
      </c>
    </row>
    <row r="4257" spans="1:4" x14ac:dyDescent="0.3">
      <c r="A4257" t="s">
        <v>5167</v>
      </c>
      <c r="B4257" t="s">
        <v>85</v>
      </c>
      <c r="D4257" s="77">
        <f>INDEX('Unemployment Rates'!$B$2:$B$96,MATCH(B4257,'Unemployment Rates'!$A$2:$A$96,0))</f>
        <v>4.3999999999999997E-2</v>
      </c>
    </row>
    <row r="4258" spans="1:4" x14ac:dyDescent="0.3">
      <c r="A4258" t="s">
        <v>5168</v>
      </c>
      <c r="B4258" t="s">
        <v>85</v>
      </c>
      <c r="D4258" s="77">
        <f>INDEX('Unemployment Rates'!$B$2:$B$96,MATCH(B4258,'Unemployment Rates'!$A$2:$A$96,0))</f>
        <v>4.3999999999999997E-2</v>
      </c>
    </row>
    <row r="4259" spans="1:4" x14ac:dyDescent="0.3">
      <c r="A4259" t="s">
        <v>5169</v>
      </c>
      <c r="B4259" t="s">
        <v>85</v>
      </c>
      <c r="D4259" s="77">
        <f>INDEX('Unemployment Rates'!$B$2:$B$96,MATCH(B4259,'Unemployment Rates'!$A$2:$A$96,0))</f>
        <v>4.3999999999999997E-2</v>
      </c>
    </row>
    <row r="4260" spans="1:4" x14ac:dyDescent="0.3">
      <c r="A4260" t="s">
        <v>5170</v>
      </c>
      <c r="B4260" t="s">
        <v>85</v>
      </c>
      <c r="D4260" s="77">
        <f>INDEX('Unemployment Rates'!$B$2:$B$96,MATCH(B4260,'Unemployment Rates'!$A$2:$A$96,0))</f>
        <v>4.3999999999999997E-2</v>
      </c>
    </row>
    <row r="4261" spans="1:4" x14ac:dyDescent="0.3">
      <c r="A4261" t="s">
        <v>5171</v>
      </c>
      <c r="B4261" t="s">
        <v>85</v>
      </c>
      <c r="D4261" s="77">
        <f>INDEX('Unemployment Rates'!$B$2:$B$96,MATCH(B4261,'Unemployment Rates'!$A$2:$A$96,0))</f>
        <v>4.3999999999999997E-2</v>
      </c>
    </row>
    <row r="4262" spans="1:4" x14ac:dyDescent="0.3">
      <c r="A4262" t="s">
        <v>5172</v>
      </c>
      <c r="B4262" t="s">
        <v>85</v>
      </c>
      <c r="D4262" s="77">
        <f>INDEX('Unemployment Rates'!$B$2:$B$96,MATCH(B4262,'Unemployment Rates'!$A$2:$A$96,0))</f>
        <v>4.3999999999999997E-2</v>
      </c>
    </row>
    <row r="4263" spans="1:4" x14ac:dyDescent="0.3">
      <c r="A4263" t="s">
        <v>5173</v>
      </c>
      <c r="B4263" t="s">
        <v>85</v>
      </c>
      <c r="D4263" s="77">
        <f>INDEX('Unemployment Rates'!$B$2:$B$96,MATCH(B4263,'Unemployment Rates'!$A$2:$A$96,0))</f>
        <v>4.3999999999999997E-2</v>
      </c>
    </row>
    <row r="4264" spans="1:4" x14ac:dyDescent="0.3">
      <c r="A4264" t="s">
        <v>5174</v>
      </c>
      <c r="B4264" t="s">
        <v>85</v>
      </c>
      <c r="D4264" s="77">
        <f>INDEX('Unemployment Rates'!$B$2:$B$96,MATCH(B4264,'Unemployment Rates'!$A$2:$A$96,0))</f>
        <v>4.3999999999999997E-2</v>
      </c>
    </row>
    <row r="4265" spans="1:4" x14ac:dyDescent="0.3">
      <c r="A4265" t="s">
        <v>5175</v>
      </c>
      <c r="B4265" t="s">
        <v>85</v>
      </c>
      <c r="D4265" s="77">
        <f>INDEX('Unemployment Rates'!$B$2:$B$96,MATCH(B4265,'Unemployment Rates'!$A$2:$A$96,0))</f>
        <v>4.3999999999999997E-2</v>
      </c>
    </row>
    <row r="4266" spans="1:4" x14ac:dyDescent="0.3">
      <c r="A4266" t="s">
        <v>5176</v>
      </c>
      <c r="B4266" t="s">
        <v>85</v>
      </c>
      <c r="D4266" s="77">
        <f>INDEX('Unemployment Rates'!$B$2:$B$96,MATCH(B4266,'Unemployment Rates'!$A$2:$A$96,0))</f>
        <v>4.3999999999999997E-2</v>
      </c>
    </row>
    <row r="4267" spans="1:4" x14ac:dyDescent="0.3">
      <c r="A4267" t="s">
        <v>5177</v>
      </c>
      <c r="B4267" t="s">
        <v>85</v>
      </c>
      <c r="D4267" s="77">
        <f>INDEX('Unemployment Rates'!$B$2:$B$96,MATCH(B4267,'Unemployment Rates'!$A$2:$A$96,0))</f>
        <v>4.3999999999999997E-2</v>
      </c>
    </row>
    <row r="4268" spans="1:4" x14ac:dyDescent="0.3">
      <c r="A4268" t="s">
        <v>5178</v>
      </c>
      <c r="B4268" t="s">
        <v>85</v>
      </c>
      <c r="D4268" s="77">
        <f>INDEX('Unemployment Rates'!$B$2:$B$96,MATCH(B4268,'Unemployment Rates'!$A$2:$A$96,0))</f>
        <v>4.3999999999999997E-2</v>
      </c>
    </row>
    <row r="4269" spans="1:4" x14ac:dyDescent="0.3">
      <c r="A4269" t="s">
        <v>5179</v>
      </c>
      <c r="B4269" t="s">
        <v>85</v>
      </c>
      <c r="D4269" s="77">
        <f>INDEX('Unemployment Rates'!$B$2:$B$96,MATCH(B4269,'Unemployment Rates'!$A$2:$A$96,0))</f>
        <v>4.3999999999999997E-2</v>
      </c>
    </row>
    <row r="4270" spans="1:4" x14ac:dyDescent="0.3">
      <c r="A4270" t="s">
        <v>5180</v>
      </c>
      <c r="B4270" t="s">
        <v>85</v>
      </c>
      <c r="D4270" s="77">
        <f>INDEX('Unemployment Rates'!$B$2:$B$96,MATCH(B4270,'Unemployment Rates'!$A$2:$A$96,0))</f>
        <v>4.3999999999999997E-2</v>
      </c>
    </row>
    <row r="4271" spans="1:4" x14ac:dyDescent="0.3">
      <c r="A4271" t="s">
        <v>5181</v>
      </c>
      <c r="B4271" t="s">
        <v>85</v>
      </c>
      <c r="D4271" s="77">
        <f>INDEX('Unemployment Rates'!$B$2:$B$96,MATCH(B4271,'Unemployment Rates'!$A$2:$A$96,0))</f>
        <v>4.3999999999999997E-2</v>
      </c>
    </row>
    <row r="4272" spans="1:4" x14ac:dyDescent="0.3">
      <c r="A4272" t="s">
        <v>5182</v>
      </c>
      <c r="B4272" t="s">
        <v>85</v>
      </c>
      <c r="D4272" s="77">
        <f>INDEX('Unemployment Rates'!$B$2:$B$96,MATCH(B4272,'Unemployment Rates'!$A$2:$A$96,0))</f>
        <v>4.3999999999999997E-2</v>
      </c>
    </row>
    <row r="4273" spans="1:4" x14ac:dyDescent="0.3">
      <c r="A4273" t="s">
        <v>5183</v>
      </c>
      <c r="B4273" t="s">
        <v>85</v>
      </c>
      <c r="D4273" s="77">
        <f>INDEX('Unemployment Rates'!$B$2:$B$96,MATCH(B4273,'Unemployment Rates'!$A$2:$A$96,0))</f>
        <v>4.3999999999999997E-2</v>
      </c>
    </row>
    <row r="4274" spans="1:4" x14ac:dyDescent="0.3">
      <c r="A4274" t="s">
        <v>5184</v>
      </c>
      <c r="B4274" t="s">
        <v>85</v>
      </c>
      <c r="D4274" s="77">
        <f>INDEX('Unemployment Rates'!$B$2:$B$96,MATCH(B4274,'Unemployment Rates'!$A$2:$A$96,0))</f>
        <v>4.3999999999999997E-2</v>
      </c>
    </row>
    <row r="4275" spans="1:4" x14ac:dyDescent="0.3">
      <c r="A4275" t="s">
        <v>5185</v>
      </c>
      <c r="B4275" t="s">
        <v>85</v>
      </c>
      <c r="D4275" s="77">
        <f>INDEX('Unemployment Rates'!$B$2:$B$96,MATCH(B4275,'Unemployment Rates'!$A$2:$A$96,0))</f>
        <v>4.3999999999999997E-2</v>
      </c>
    </row>
    <row r="4276" spans="1:4" x14ac:dyDescent="0.3">
      <c r="A4276" t="s">
        <v>5186</v>
      </c>
      <c r="B4276" t="s">
        <v>85</v>
      </c>
      <c r="D4276" s="77">
        <f>INDEX('Unemployment Rates'!$B$2:$B$96,MATCH(B4276,'Unemployment Rates'!$A$2:$A$96,0))</f>
        <v>4.3999999999999997E-2</v>
      </c>
    </row>
    <row r="4277" spans="1:4" x14ac:dyDescent="0.3">
      <c r="A4277" t="s">
        <v>5187</v>
      </c>
      <c r="B4277" t="s">
        <v>85</v>
      </c>
      <c r="D4277" s="77">
        <f>INDEX('Unemployment Rates'!$B$2:$B$96,MATCH(B4277,'Unemployment Rates'!$A$2:$A$96,0))</f>
        <v>4.3999999999999997E-2</v>
      </c>
    </row>
    <row r="4278" spans="1:4" x14ac:dyDescent="0.3">
      <c r="A4278" t="s">
        <v>5188</v>
      </c>
      <c r="B4278" t="s">
        <v>85</v>
      </c>
      <c r="D4278" s="77">
        <f>INDEX('Unemployment Rates'!$B$2:$B$96,MATCH(B4278,'Unemployment Rates'!$A$2:$A$96,0))</f>
        <v>4.3999999999999997E-2</v>
      </c>
    </row>
    <row r="4279" spans="1:4" x14ac:dyDescent="0.3">
      <c r="A4279" t="s">
        <v>5189</v>
      </c>
      <c r="B4279" t="s">
        <v>85</v>
      </c>
      <c r="D4279" s="77">
        <f>INDEX('Unemployment Rates'!$B$2:$B$96,MATCH(B4279,'Unemployment Rates'!$A$2:$A$96,0))</f>
        <v>4.3999999999999997E-2</v>
      </c>
    </row>
    <row r="4280" spans="1:4" x14ac:dyDescent="0.3">
      <c r="A4280" t="s">
        <v>5190</v>
      </c>
      <c r="B4280" t="s">
        <v>85</v>
      </c>
      <c r="D4280" s="77">
        <f>INDEX('Unemployment Rates'!$B$2:$B$96,MATCH(B4280,'Unemployment Rates'!$A$2:$A$96,0))</f>
        <v>4.3999999999999997E-2</v>
      </c>
    </row>
    <row r="4281" spans="1:4" x14ac:dyDescent="0.3">
      <c r="A4281" t="s">
        <v>5191</v>
      </c>
      <c r="B4281" t="s">
        <v>85</v>
      </c>
      <c r="D4281" s="77">
        <f>INDEX('Unemployment Rates'!$B$2:$B$96,MATCH(B4281,'Unemployment Rates'!$A$2:$A$96,0))</f>
        <v>4.3999999999999997E-2</v>
      </c>
    </row>
    <row r="4282" spans="1:4" x14ac:dyDescent="0.3">
      <c r="A4282" t="s">
        <v>5192</v>
      </c>
      <c r="B4282" t="s">
        <v>85</v>
      </c>
      <c r="D4282" s="77">
        <f>INDEX('Unemployment Rates'!$B$2:$B$96,MATCH(B4282,'Unemployment Rates'!$A$2:$A$96,0))</f>
        <v>4.3999999999999997E-2</v>
      </c>
    </row>
    <row r="4283" spans="1:4" x14ac:dyDescent="0.3">
      <c r="A4283" t="s">
        <v>5193</v>
      </c>
      <c r="B4283" t="s">
        <v>85</v>
      </c>
      <c r="D4283" s="77">
        <f>INDEX('Unemployment Rates'!$B$2:$B$96,MATCH(B4283,'Unemployment Rates'!$A$2:$A$96,0))</f>
        <v>4.3999999999999997E-2</v>
      </c>
    </row>
    <row r="4284" spans="1:4" x14ac:dyDescent="0.3">
      <c r="A4284" t="s">
        <v>5194</v>
      </c>
      <c r="B4284" t="s">
        <v>85</v>
      </c>
      <c r="D4284" s="77">
        <f>INDEX('Unemployment Rates'!$B$2:$B$96,MATCH(B4284,'Unemployment Rates'!$A$2:$A$96,0))</f>
        <v>4.3999999999999997E-2</v>
      </c>
    </row>
    <row r="4285" spans="1:4" x14ac:dyDescent="0.3">
      <c r="A4285" t="s">
        <v>5195</v>
      </c>
      <c r="B4285" t="s">
        <v>85</v>
      </c>
      <c r="D4285" s="77">
        <f>INDEX('Unemployment Rates'!$B$2:$B$96,MATCH(B4285,'Unemployment Rates'!$A$2:$A$96,0))</f>
        <v>4.3999999999999997E-2</v>
      </c>
    </row>
    <row r="4286" spans="1:4" x14ac:dyDescent="0.3">
      <c r="A4286" t="s">
        <v>5196</v>
      </c>
      <c r="B4286" t="s">
        <v>85</v>
      </c>
      <c r="D4286" s="77">
        <f>INDEX('Unemployment Rates'!$B$2:$B$96,MATCH(B4286,'Unemployment Rates'!$A$2:$A$96,0))</f>
        <v>4.3999999999999997E-2</v>
      </c>
    </row>
    <row r="4287" spans="1:4" x14ac:dyDescent="0.3">
      <c r="A4287" t="s">
        <v>5197</v>
      </c>
      <c r="B4287" t="s">
        <v>85</v>
      </c>
      <c r="D4287" s="77">
        <f>INDEX('Unemployment Rates'!$B$2:$B$96,MATCH(B4287,'Unemployment Rates'!$A$2:$A$96,0))</f>
        <v>4.3999999999999997E-2</v>
      </c>
    </row>
    <row r="4288" spans="1:4" x14ac:dyDescent="0.3">
      <c r="A4288" t="s">
        <v>5198</v>
      </c>
      <c r="B4288" t="s">
        <v>85</v>
      </c>
      <c r="D4288" s="77">
        <f>INDEX('Unemployment Rates'!$B$2:$B$96,MATCH(B4288,'Unemployment Rates'!$A$2:$A$96,0))</f>
        <v>4.3999999999999997E-2</v>
      </c>
    </row>
    <row r="4289" spans="1:4" x14ac:dyDescent="0.3">
      <c r="A4289" t="s">
        <v>5199</v>
      </c>
      <c r="B4289" t="s">
        <v>85</v>
      </c>
      <c r="D4289" s="77">
        <f>INDEX('Unemployment Rates'!$B$2:$B$96,MATCH(B4289,'Unemployment Rates'!$A$2:$A$96,0))</f>
        <v>4.3999999999999997E-2</v>
      </c>
    </row>
    <row r="4290" spans="1:4" x14ac:dyDescent="0.3">
      <c r="A4290" t="s">
        <v>5200</v>
      </c>
      <c r="B4290" t="s">
        <v>85</v>
      </c>
      <c r="D4290" s="77">
        <f>INDEX('Unemployment Rates'!$B$2:$B$96,MATCH(B4290,'Unemployment Rates'!$A$2:$A$96,0))</f>
        <v>4.3999999999999997E-2</v>
      </c>
    </row>
    <row r="4291" spans="1:4" x14ac:dyDescent="0.3">
      <c r="A4291" t="s">
        <v>5201</v>
      </c>
      <c r="B4291" t="s">
        <v>85</v>
      </c>
      <c r="D4291" s="77">
        <f>INDEX('Unemployment Rates'!$B$2:$B$96,MATCH(B4291,'Unemployment Rates'!$A$2:$A$96,0))</f>
        <v>4.3999999999999997E-2</v>
      </c>
    </row>
    <row r="4292" spans="1:4" x14ac:dyDescent="0.3">
      <c r="A4292" t="s">
        <v>5202</v>
      </c>
      <c r="B4292" t="s">
        <v>85</v>
      </c>
      <c r="D4292" s="77">
        <f>INDEX('Unemployment Rates'!$B$2:$B$96,MATCH(B4292,'Unemployment Rates'!$A$2:$A$96,0))</f>
        <v>4.3999999999999997E-2</v>
      </c>
    </row>
    <row r="4293" spans="1:4" x14ac:dyDescent="0.3">
      <c r="A4293" t="s">
        <v>5203</v>
      </c>
      <c r="B4293" t="s">
        <v>85</v>
      </c>
      <c r="D4293" s="77">
        <f>INDEX('Unemployment Rates'!$B$2:$B$96,MATCH(B4293,'Unemployment Rates'!$A$2:$A$96,0))</f>
        <v>4.3999999999999997E-2</v>
      </c>
    </row>
    <row r="4294" spans="1:4" x14ac:dyDescent="0.3">
      <c r="A4294" t="s">
        <v>5204</v>
      </c>
      <c r="B4294" t="s">
        <v>85</v>
      </c>
      <c r="D4294" s="77">
        <f>INDEX('Unemployment Rates'!$B$2:$B$96,MATCH(B4294,'Unemployment Rates'!$A$2:$A$96,0))</f>
        <v>4.3999999999999997E-2</v>
      </c>
    </row>
    <row r="4295" spans="1:4" x14ac:dyDescent="0.3">
      <c r="A4295" t="s">
        <v>5205</v>
      </c>
      <c r="B4295" t="s">
        <v>85</v>
      </c>
      <c r="D4295" s="77">
        <f>INDEX('Unemployment Rates'!$B$2:$B$96,MATCH(B4295,'Unemployment Rates'!$A$2:$A$96,0))</f>
        <v>4.3999999999999997E-2</v>
      </c>
    </row>
    <row r="4296" spans="1:4" x14ac:dyDescent="0.3">
      <c r="A4296" t="s">
        <v>5206</v>
      </c>
      <c r="B4296" t="s">
        <v>85</v>
      </c>
      <c r="D4296" s="77">
        <f>INDEX('Unemployment Rates'!$B$2:$B$96,MATCH(B4296,'Unemployment Rates'!$A$2:$A$96,0))</f>
        <v>4.3999999999999997E-2</v>
      </c>
    </row>
    <row r="4297" spans="1:4" x14ac:dyDescent="0.3">
      <c r="A4297" t="s">
        <v>5207</v>
      </c>
      <c r="B4297" t="s">
        <v>85</v>
      </c>
      <c r="D4297" s="77">
        <f>INDEX('Unemployment Rates'!$B$2:$B$96,MATCH(B4297,'Unemployment Rates'!$A$2:$A$96,0))</f>
        <v>4.3999999999999997E-2</v>
      </c>
    </row>
    <row r="4298" spans="1:4" x14ac:dyDescent="0.3">
      <c r="A4298" t="s">
        <v>5208</v>
      </c>
      <c r="B4298" t="s">
        <v>85</v>
      </c>
      <c r="D4298" s="77">
        <f>INDEX('Unemployment Rates'!$B$2:$B$96,MATCH(B4298,'Unemployment Rates'!$A$2:$A$96,0))</f>
        <v>4.3999999999999997E-2</v>
      </c>
    </row>
    <row r="4299" spans="1:4" x14ac:dyDescent="0.3">
      <c r="A4299" t="s">
        <v>5209</v>
      </c>
      <c r="B4299" t="s">
        <v>85</v>
      </c>
      <c r="D4299" s="77">
        <f>INDEX('Unemployment Rates'!$B$2:$B$96,MATCH(B4299,'Unemployment Rates'!$A$2:$A$96,0))</f>
        <v>4.3999999999999997E-2</v>
      </c>
    </row>
    <row r="4300" spans="1:4" x14ac:dyDescent="0.3">
      <c r="A4300" t="s">
        <v>5210</v>
      </c>
      <c r="B4300" t="s">
        <v>85</v>
      </c>
      <c r="D4300" s="77">
        <f>INDEX('Unemployment Rates'!$B$2:$B$96,MATCH(B4300,'Unemployment Rates'!$A$2:$A$96,0))</f>
        <v>4.3999999999999997E-2</v>
      </c>
    </row>
    <row r="4301" spans="1:4" x14ac:dyDescent="0.3">
      <c r="A4301" t="s">
        <v>5211</v>
      </c>
      <c r="B4301" t="s">
        <v>85</v>
      </c>
      <c r="D4301" s="77">
        <f>INDEX('Unemployment Rates'!$B$2:$B$96,MATCH(B4301,'Unemployment Rates'!$A$2:$A$96,0))</f>
        <v>4.3999999999999997E-2</v>
      </c>
    </row>
    <row r="4302" spans="1:4" x14ac:dyDescent="0.3">
      <c r="A4302" t="s">
        <v>5212</v>
      </c>
      <c r="B4302" t="s">
        <v>85</v>
      </c>
      <c r="D4302" s="77">
        <f>INDEX('Unemployment Rates'!$B$2:$B$96,MATCH(B4302,'Unemployment Rates'!$A$2:$A$96,0))</f>
        <v>4.3999999999999997E-2</v>
      </c>
    </row>
    <row r="4303" spans="1:4" x14ac:dyDescent="0.3">
      <c r="A4303" t="s">
        <v>5213</v>
      </c>
      <c r="B4303" t="s">
        <v>85</v>
      </c>
      <c r="D4303" s="77">
        <f>INDEX('Unemployment Rates'!$B$2:$B$96,MATCH(B4303,'Unemployment Rates'!$A$2:$A$96,0))</f>
        <v>4.3999999999999997E-2</v>
      </c>
    </row>
    <row r="4304" spans="1:4" x14ac:dyDescent="0.3">
      <c r="A4304" t="s">
        <v>5214</v>
      </c>
      <c r="B4304" t="s">
        <v>85</v>
      </c>
      <c r="D4304" s="77">
        <f>INDEX('Unemployment Rates'!$B$2:$B$96,MATCH(B4304,'Unemployment Rates'!$A$2:$A$96,0))</f>
        <v>4.3999999999999997E-2</v>
      </c>
    </row>
    <row r="4305" spans="1:4" x14ac:dyDescent="0.3">
      <c r="A4305" t="s">
        <v>5215</v>
      </c>
      <c r="B4305" t="s">
        <v>85</v>
      </c>
      <c r="D4305" s="77">
        <f>INDEX('Unemployment Rates'!$B$2:$B$96,MATCH(B4305,'Unemployment Rates'!$A$2:$A$96,0))</f>
        <v>4.3999999999999997E-2</v>
      </c>
    </row>
    <row r="4306" spans="1:4" x14ac:dyDescent="0.3">
      <c r="A4306" t="s">
        <v>5216</v>
      </c>
      <c r="B4306" t="s">
        <v>85</v>
      </c>
      <c r="D4306" s="77">
        <f>INDEX('Unemployment Rates'!$B$2:$B$96,MATCH(B4306,'Unemployment Rates'!$A$2:$A$96,0))</f>
        <v>4.3999999999999997E-2</v>
      </c>
    </row>
    <row r="4307" spans="1:4" x14ac:dyDescent="0.3">
      <c r="A4307" t="s">
        <v>5217</v>
      </c>
      <c r="B4307" t="s">
        <v>85</v>
      </c>
      <c r="D4307" s="77">
        <f>INDEX('Unemployment Rates'!$B$2:$B$96,MATCH(B4307,'Unemployment Rates'!$A$2:$A$96,0))</f>
        <v>4.3999999999999997E-2</v>
      </c>
    </row>
    <row r="4308" spans="1:4" x14ac:dyDescent="0.3">
      <c r="A4308" t="s">
        <v>5218</v>
      </c>
      <c r="B4308" t="s">
        <v>85</v>
      </c>
      <c r="D4308" s="77">
        <f>INDEX('Unemployment Rates'!$B$2:$B$96,MATCH(B4308,'Unemployment Rates'!$A$2:$A$96,0))</f>
        <v>4.3999999999999997E-2</v>
      </c>
    </row>
    <row r="4309" spans="1:4" x14ac:dyDescent="0.3">
      <c r="A4309" t="s">
        <v>5219</v>
      </c>
      <c r="B4309" t="s">
        <v>85</v>
      </c>
      <c r="D4309" s="77">
        <f>INDEX('Unemployment Rates'!$B$2:$B$96,MATCH(B4309,'Unemployment Rates'!$A$2:$A$96,0))</f>
        <v>4.3999999999999997E-2</v>
      </c>
    </row>
    <row r="4310" spans="1:4" x14ac:dyDescent="0.3">
      <c r="A4310" t="s">
        <v>5220</v>
      </c>
      <c r="B4310" t="s">
        <v>85</v>
      </c>
      <c r="D4310" s="77">
        <f>INDEX('Unemployment Rates'!$B$2:$B$96,MATCH(B4310,'Unemployment Rates'!$A$2:$A$96,0))</f>
        <v>4.3999999999999997E-2</v>
      </c>
    </row>
    <row r="4311" spans="1:4" x14ac:dyDescent="0.3">
      <c r="A4311" t="s">
        <v>5221</v>
      </c>
      <c r="B4311" t="s">
        <v>85</v>
      </c>
      <c r="D4311" s="77">
        <f>INDEX('Unemployment Rates'!$B$2:$B$96,MATCH(B4311,'Unemployment Rates'!$A$2:$A$96,0))</f>
        <v>4.3999999999999997E-2</v>
      </c>
    </row>
    <row r="4312" spans="1:4" x14ac:dyDescent="0.3">
      <c r="A4312" t="s">
        <v>5222</v>
      </c>
      <c r="B4312" t="s">
        <v>85</v>
      </c>
      <c r="D4312" s="77">
        <f>INDEX('Unemployment Rates'!$B$2:$B$96,MATCH(B4312,'Unemployment Rates'!$A$2:$A$96,0))</f>
        <v>4.3999999999999997E-2</v>
      </c>
    </row>
    <row r="4313" spans="1:4" x14ac:dyDescent="0.3">
      <c r="A4313" t="s">
        <v>5223</v>
      </c>
      <c r="B4313" t="s">
        <v>85</v>
      </c>
      <c r="D4313" s="77">
        <f>INDEX('Unemployment Rates'!$B$2:$B$96,MATCH(B4313,'Unemployment Rates'!$A$2:$A$96,0))</f>
        <v>4.3999999999999997E-2</v>
      </c>
    </row>
    <row r="4314" spans="1:4" x14ac:dyDescent="0.3">
      <c r="A4314" t="s">
        <v>5224</v>
      </c>
      <c r="B4314" t="s">
        <v>85</v>
      </c>
      <c r="D4314" s="77">
        <f>INDEX('Unemployment Rates'!$B$2:$B$96,MATCH(B4314,'Unemployment Rates'!$A$2:$A$96,0))</f>
        <v>4.3999999999999997E-2</v>
      </c>
    </row>
    <row r="4315" spans="1:4" x14ac:dyDescent="0.3">
      <c r="A4315" t="s">
        <v>5225</v>
      </c>
      <c r="B4315" t="s">
        <v>85</v>
      </c>
      <c r="D4315" s="77">
        <f>INDEX('Unemployment Rates'!$B$2:$B$96,MATCH(B4315,'Unemployment Rates'!$A$2:$A$96,0))</f>
        <v>4.3999999999999997E-2</v>
      </c>
    </row>
    <row r="4316" spans="1:4" x14ac:dyDescent="0.3">
      <c r="A4316" t="s">
        <v>5226</v>
      </c>
      <c r="B4316" t="s">
        <v>85</v>
      </c>
      <c r="D4316" s="77">
        <f>INDEX('Unemployment Rates'!$B$2:$B$96,MATCH(B4316,'Unemployment Rates'!$A$2:$A$96,0))</f>
        <v>4.3999999999999997E-2</v>
      </c>
    </row>
    <row r="4317" spans="1:4" x14ac:dyDescent="0.3">
      <c r="A4317" t="s">
        <v>5227</v>
      </c>
      <c r="B4317" t="s">
        <v>85</v>
      </c>
      <c r="D4317" s="77">
        <f>INDEX('Unemployment Rates'!$B$2:$B$96,MATCH(B4317,'Unemployment Rates'!$A$2:$A$96,0))</f>
        <v>4.3999999999999997E-2</v>
      </c>
    </row>
    <row r="4318" spans="1:4" x14ac:dyDescent="0.3">
      <c r="A4318" t="s">
        <v>5228</v>
      </c>
      <c r="B4318" t="s">
        <v>85</v>
      </c>
      <c r="D4318" s="77">
        <f>INDEX('Unemployment Rates'!$B$2:$B$96,MATCH(B4318,'Unemployment Rates'!$A$2:$A$96,0))</f>
        <v>4.3999999999999997E-2</v>
      </c>
    </row>
    <row r="4319" spans="1:4" x14ac:dyDescent="0.3">
      <c r="A4319" t="s">
        <v>5229</v>
      </c>
      <c r="B4319" t="s">
        <v>85</v>
      </c>
      <c r="D4319" s="77">
        <f>INDEX('Unemployment Rates'!$B$2:$B$96,MATCH(B4319,'Unemployment Rates'!$A$2:$A$96,0))</f>
        <v>4.3999999999999997E-2</v>
      </c>
    </row>
    <row r="4320" spans="1:4" x14ac:dyDescent="0.3">
      <c r="A4320" t="s">
        <v>5230</v>
      </c>
      <c r="B4320" t="s">
        <v>85</v>
      </c>
      <c r="D4320" s="77">
        <f>INDEX('Unemployment Rates'!$B$2:$B$96,MATCH(B4320,'Unemployment Rates'!$A$2:$A$96,0))</f>
        <v>4.3999999999999997E-2</v>
      </c>
    </row>
    <row r="4321" spans="1:4" x14ac:dyDescent="0.3">
      <c r="A4321" t="s">
        <v>5231</v>
      </c>
      <c r="B4321" t="s">
        <v>85</v>
      </c>
      <c r="D4321" s="77">
        <f>INDEX('Unemployment Rates'!$B$2:$B$96,MATCH(B4321,'Unemployment Rates'!$A$2:$A$96,0))</f>
        <v>4.3999999999999997E-2</v>
      </c>
    </row>
    <row r="4322" spans="1:4" x14ac:dyDescent="0.3">
      <c r="A4322" t="s">
        <v>5232</v>
      </c>
      <c r="B4322" t="s">
        <v>85</v>
      </c>
      <c r="D4322" s="77">
        <f>INDEX('Unemployment Rates'!$B$2:$B$96,MATCH(B4322,'Unemployment Rates'!$A$2:$A$96,0))</f>
        <v>4.3999999999999997E-2</v>
      </c>
    </row>
    <row r="4323" spans="1:4" x14ac:dyDescent="0.3">
      <c r="A4323" t="s">
        <v>5233</v>
      </c>
      <c r="B4323" t="s">
        <v>85</v>
      </c>
      <c r="D4323" s="77">
        <f>INDEX('Unemployment Rates'!$B$2:$B$96,MATCH(B4323,'Unemployment Rates'!$A$2:$A$96,0))</f>
        <v>4.3999999999999997E-2</v>
      </c>
    </row>
    <row r="4324" spans="1:4" x14ac:dyDescent="0.3">
      <c r="A4324" t="s">
        <v>5234</v>
      </c>
      <c r="B4324" t="s">
        <v>85</v>
      </c>
      <c r="D4324" s="77">
        <f>INDEX('Unemployment Rates'!$B$2:$B$96,MATCH(B4324,'Unemployment Rates'!$A$2:$A$96,0))</f>
        <v>4.3999999999999997E-2</v>
      </c>
    </row>
    <row r="4325" spans="1:4" x14ac:dyDescent="0.3">
      <c r="A4325" t="s">
        <v>5235</v>
      </c>
      <c r="B4325" t="s">
        <v>85</v>
      </c>
      <c r="D4325" s="77">
        <f>INDEX('Unemployment Rates'!$B$2:$B$96,MATCH(B4325,'Unemployment Rates'!$A$2:$A$96,0))</f>
        <v>4.3999999999999997E-2</v>
      </c>
    </row>
    <row r="4326" spans="1:4" x14ac:dyDescent="0.3">
      <c r="A4326" t="s">
        <v>5236</v>
      </c>
      <c r="B4326" t="s">
        <v>85</v>
      </c>
      <c r="D4326" s="77">
        <f>INDEX('Unemployment Rates'!$B$2:$B$96,MATCH(B4326,'Unemployment Rates'!$A$2:$A$96,0))</f>
        <v>4.3999999999999997E-2</v>
      </c>
    </row>
    <row r="4327" spans="1:4" x14ac:dyDescent="0.3">
      <c r="A4327" t="s">
        <v>5237</v>
      </c>
      <c r="B4327" t="s">
        <v>85</v>
      </c>
      <c r="D4327" s="77">
        <f>INDEX('Unemployment Rates'!$B$2:$B$96,MATCH(B4327,'Unemployment Rates'!$A$2:$A$96,0))</f>
        <v>4.3999999999999997E-2</v>
      </c>
    </row>
    <row r="4328" spans="1:4" x14ac:dyDescent="0.3">
      <c r="A4328" t="s">
        <v>5238</v>
      </c>
      <c r="B4328" t="s">
        <v>85</v>
      </c>
      <c r="D4328" s="77">
        <f>INDEX('Unemployment Rates'!$B$2:$B$96,MATCH(B4328,'Unemployment Rates'!$A$2:$A$96,0))</f>
        <v>4.3999999999999997E-2</v>
      </c>
    </row>
    <row r="4329" spans="1:4" x14ac:dyDescent="0.3">
      <c r="A4329" t="s">
        <v>5239</v>
      </c>
      <c r="B4329" t="s">
        <v>85</v>
      </c>
      <c r="D4329" s="77">
        <f>INDEX('Unemployment Rates'!$B$2:$B$96,MATCH(B4329,'Unemployment Rates'!$A$2:$A$96,0))</f>
        <v>4.3999999999999997E-2</v>
      </c>
    </row>
    <row r="4330" spans="1:4" x14ac:dyDescent="0.3">
      <c r="A4330" t="s">
        <v>5240</v>
      </c>
      <c r="B4330" t="s">
        <v>85</v>
      </c>
      <c r="D4330" s="77">
        <f>INDEX('Unemployment Rates'!$B$2:$B$96,MATCH(B4330,'Unemployment Rates'!$A$2:$A$96,0))</f>
        <v>4.3999999999999997E-2</v>
      </c>
    </row>
    <row r="4331" spans="1:4" x14ac:dyDescent="0.3">
      <c r="A4331" t="s">
        <v>5241</v>
      </c>
      <c r="B4331" t="s">
        <v>85</v>
      </c>
      <c r="D4331" s="77">
        <f>INDEX('Unemployment Rates'!$B$2:$B$96,MATCH(B4331,'Unemployment Rates'!$A$2:$A$96,0))</f>
        <v>4.3999999999999997E-2</v>
      </c>
    </row>
    <row r="4332" spans="1:4" x14ac:dyDescent="0.3">
      <c r="A4332" t="s">
        <v>5242</v>
      </c>
      <c r="B4332" t="s">
        <v>85</v>
      </c>
      <c r="D4332" s="77">
        <f>INDEX('Unemployment Rates'!$B$2:$B$96,MATCH(B4332,'Unemployment Rates'!$A$2:$A$96,0))</f>
        <v>4.3999999999999997E-2</v>
      </c>
    </row>
    <row r="4333" spans="1:4" x14ac:dyDescent="0.3">
      <c r="A4333" t="s">
        <v>5243</v>
      </c>
      <c r="B4333" t="s">
        <v>85</v>
      </c>
      <c r="D4333" s="77">
        <f>INDEX('Unemployment Rates'!$B$2:$B$96,MATCH(B4333,'Unemployment Rates'!$A$2:$A$96,0))</f>
        <v>4.3999999999999997E-2</v>
      </c>
    </row>
    <row r="4334" spans="1:4" x14ac:dyDescent="0.3">
      <c r="A4334" t="s">
        <v>5244</v>
      </c>
      <c r="B4334" t="s">
        <v>86</v>
      </c>
      <c r="D4334" s="77">
        <f>INDEX('Unemployment Rates'!$B$2:$B$96,MATCH(B4334,'Unemployment Rates'!$A$2:$A$96,0))</f>
        <v>0.03</v>
      </c>
    </row>
    <row r="4335" spans="1:4" x14ac:dyDescent="0.3">
      <c r="A4335" t="s">
        <v>5245</v>
      </c>
      <c r="B4335" t="s">
        <v>86</v>
      </c>
      <c r="D4335" s="77">
        <f>INDEX('Unemployment Rates'!$B$2:$B$96,MATCH(B4335,'Unemployment Rates'!$A$2:$A$96,0))</f>
        <v>0.03</v>
      </c>
    </row>
    <row r="4336" spans="1:4" x14ac:dyDescent="0.3">
      <c r="A4336" t="s">
        <v>5246</v>
      </c>
      <c r="B4336" t="s">
        <v>86</v>
      </c>
      <c r="D4336" s="77">
        <f>INDEX('Unemployment Rates'!$B$2:$B$96,MATCH(B4336,'Unemployment Rates'!$A$2:$A$96,0))</f>
        <v>0.03</v>
      </c>
    </row>
    <row r="4337" spans="1:4" x14ac:dyDescent="0.3">
      <c r="A4337" t="s">
        <v>5247</v>
      </c>
      <c r="B4337" t="s">
        <v>86</v>
      </c>
      <c r="D4337" s="77">
        <f>INDEX('Unemployment Rates'!$B$2:$B$96,MATCH(B4337,'Unemployment Rates'!$A$2:$A$96,0))</f>
        <v>0.03</v>
      </c>
    </row>
    <row r="4338" spans="1:4" x14ac:dyDescent="0.3">
      <c r="A4338" t="s">
        <v>5248</v>
      </c>
      <c r="B4338" t="s">
        <v>86</v>
      </c>
      <c r="D4338" s="77">
        <f>INDEX('Unemployment Rates'!$B$2:$B$96,MATCH(B4338,'Unemployment Rates'!$A$2:$A$96,0))</f>
        <v>0.03</v>
      </c>
    </row>
    <row r="4339" spans="1:4" x14ac:dyDescent="0.3">
      <c r="A4339" t="s">
        <v>5249</v>
      </c>
      <c r="B4339" t="s">
        <v>86</v>
      </c>
      <c r="D4339" s="77">
        <f>INDEX('Unemployment Rates'!$B$2:$B$96,MATCH(B4339,'Unemployment Rates'!$A$2:$A$96,0))</f>
        <v>0.03</v>
      </c>
    </row>
    <row r="4340" spans="1:4" x14ac:dyDescent="0.3">
      <c r="A4340" t="s">
        <v>5250</v>
      </c>
      <c r="B4340" t="s">
        <v>86</v>
      </c>
      <c r="D4340" s="77">
        <f>INDEX('Unemployment Rates'!$B$2:$B$96,MATCH(B4340,'Unemployment Rates'!$A$2:$A$96,0))</f>
        <v>0.03</v>
      </c>
    </row>
    <row r="4341" spans="1:4" x14ac:dyDescent="0.3">
      <c r="A4341" t="s">
        <v>5251</v>
      </c>
      <c r="B4341" t="s">
        <v>86</v>
      </c>
      <c r="D4341" s="77">
        <f>INDEX('Unemployment Rates'!$B$2:$B$96,MATCH(B4341,'Unemployment Rates'!$A$2:$A$96,0))</f>
        <v>0.03</v>
      </c>
    </row>
    <row r="4342" spans="1:4" x14ac:dyDescent="0.3">
      <c r="A4342" t="s">
        <v>5252</v>
      </c>
      <c r="B4342" t="s">
        <v>86</v>
      </c>
      <c r="D4342" s="77">
        <f>INDEX('Unemployment Rates'!$B$2:$B$96,MATCH(B4342,'Unemployment Rates'!$A$2:$A$96,0))</f>
        <v>0.03</v>
      </c>
    </row>
    <row r="4343" spans="1:4" x14ac:dyDescent="0.3">
      <c r="A4343" t="s">
        <v>5253</v>
      </c>
      <c r="B4343" t="s">
        <v>86</v>
      </c>
      <c r="D4343" s="77">
        <f>INDEX('Unemployment Rates'!$B$2:$B$96,MATCH(B4343,'Unemployment Rates'!$A$2:$A$96,0))</f>
        <v>0.03</v>
      </c>
    </row>
    <row r="4344" spans="1:4" x14ac:dyDescent="0.3">
      <c r="A4344" t="s">
        <v>5254</v>
      </c>
      <c r="B4344" t="s">
        <v>86</v>
      </c>
      <c r="D4344" s="77">
        <f>INDEX('Unemployment Rates'!$B$2:$B$96,MATCH(B4344,'Unemployment Rates'!$A$2:$A$96,0))</f>
        <v>0.03</v>
      </c>
    </row>
    <row r="4345" spans="1:4" x14ac:dyDescent="0.3">
      <c r="A4345" t="s">
        <v>5255</v>
      </c>
      <c r="B4345" t="s">
        <v>86</v>
      </c>
      <c r="D4345" s="77">
        <f>INDEX('Unemployment Rates'!$B$2:$B$96,MATCH(B4345,'Unemployment Rates'!$A$2:$A$96,0))</f>
        <v>0.03</v>
      </c>
    </row>
    <row r="4346" spans="1:4" x14ac:dyDescent="0.3">
      <c r="A4346" t="s">
        <v>5256</v>
      </c>
      <c r="B4346" t="s">
        <v>86</v>
      </c>
      <c r="D4346" s="77">
        <f>INDEX('Unemployment Rates'!$B$2:$B$96,MATCH(B4346,'Unemployment Rates'!$A$2:$A$96,0))</f>
        <v>0.03</v>
      </c>
    </row>
    <row r="4347" spans="1:4" x14ac:dyDescent="0.3">
      <c r="A4347" t="s">
        <v>5257</v>
      </c>
      <c r="B4347" t="s">
        <v>87</v>
      </c>
      <c r="D4347" s="77">
        <f>INDEX('Unemployment Rates'!$B$2:$B$96,MATCH(B4347,'Unemployment Rates'!$A$2:$A$96,0))</f>
        <v>3.6999999999999998E-2</v>
      </c>
    </row>
    <row r="4348" spans="1:4" x14ac:dyDescent="0.3">
      <c r="A4348" t="s">
        <v>5258</v>
      </c>
      <c r="B4348" t="s">
        <v>87</v>
      </c>
      <c r="D4348" s="77">
        <f>INDEX('Unemployment Rates'!$B$2:$B$96,MATCH(B4348,'Unemployment Rates'!$A$2:$A$96,0))</f>
        <v>3.6999999999999998E-2</v>
      </c>
    </row>
    <row r="4349" spans="1:4" x14ac:dyDescent="0.3">
      <c r="A4349" t="s">
        <v>5259</v>
      </c>
      <c r="B4349" t="s">
        <v>87</v>
      </c>
      <c r="D4349" s="77">
        <f>INDEX('Unemployment Rates'!$B$2:$B$96,MATCH(B4349,'Unemployment Rates'!$A$2:$A$96,0))</f>
        <v>3.6999999999999998E-2</v>
      </c>
    </row>
    <row r="4350" spans="1:4" x14ac:dyDescent="0.3">
      <c r="A4350" t="s">
        <v>5260</v>
      </c>
      <c r="B4350" t="s">
        <v>87</v>
      </c>
      <c r="D4350" s="77">
        <f>INDEX('Unemployment Rates'!$B$2:$B$96,MATCH(B4350,'Unemployment Rates'!$A$2:$A$96,0))</f>
        <v>3.6999999999999998E-2</v>
      </c>
    </row>
    <row r="4351" spans="1:4" x14ac:dyDescent="0.3">
      <c r="A4351" t="s">
        <v>5261</v>
      </c>
      <c r="B4351" t="s">
        <v>87</v>
      </c>
      <c r="D4351" s="77">
        <f>INDEX('Unemployment Rates'!$B$2:$B$96,MATCH(B4351,'Unemployment Rates'!$A$2:$A$96,0))</f>
        <v>3.6999999999999998E-2</v>
      </c>
    </row>
    <row r="4352" spans="1:4" x14ac:dyDescent="0.3">
      <c r="A4352" t="s">
        <v>5262</v>
      </c>
      <c r="B4352" t="s">
        <v>87</v>
      </c>
      <c r="D4352" s="77">
        <f>INDEX('Unemployment Rates'!$B$2:$B$96,MATCH(B4352,'Unemployment Rates'!$A$2:$A$96,0))</f>
        <v>3.6999999999999998E-2</v>
      </c>
    </row>
    <row r="4353" spans="1:4" x14ac:dyDescent="0.3">
      <c r="A4353" t="s">
        <v>5263</v>
      </c>
      <c r="B4353" t="s">
        <v>87</v>
      </c>
      <c r="D4353" s="77">
        <f>INDEX('Unemployment Rates'!$B$2:$B$96,MATCH(B4353,'Unemployment Rates'!$A$2:$A$96,0))</f>
        <v>3.6999999999999998E-2</v>
      </c>
    </row>
    <row r="4354" spans="1:4" x14ac:dyDescent="0.3">
      <c r="A4354" t="s">
        <v>5264</v>
      </c>
      <c r="B4354" t="s">
        <v>87</v>
      </c>
      <c r="D4354" s="77">
        <f>INDEX('Unemployment Rates'!$B$2:$B$96,MATCH(B4354,'Unemployment Rates'!$A$2:$A$96,0))</f>
        <v>3.6999999999999998E-2</v>
      </c>
    </row>
    <row r="4355" spans="1:4" x14ac:dyDescent="0.3">
      <c r="A4355" t="s">
        <v>5265</v>
      </c>
      <c r="B4355" t="s">
        <v>87</v>
      </c>
      <c r="D4355" s="77">
        <f>INDEX('Unemployment Rates'!$B$2:$B$96,MATCH(B4355,'Unemployment Rates'!$A$2:$A$96,0))</f>
        <v>3.6999999999999998E-2</v>
      </c>
    </row>
    <row r="4356" spans="1:4" x14ac:dyDescent="0.3">
      <c r="A4356" t="s">
        <v>5266</v>
      </c>
      <c r="B4356" t="s">
        <v>87</v>
      </c>
      <c r="D4356" s="77">
        <f>INDEX('Unemployment Rates'!$B$2:$B$96,MATCH(B4356,'Unemployment Rates'!$A$2:$A$96,0))</f>
        <v>3.6999999999999998E-2</v>
      </c>
    </row>
    <row r="4357" spans="1:4" x14ac:dyDescent="0.3">
      <c r="A4357" t="s">
        <v>5267</v>
      </c>
      <c r="B4357" t="s">
        <v>87</v>
      </c>
      <c r="D4357" s="77">
        <f>INDEX('Unemployment Rates'!$B$2:$B$96,MATCH(B4357,'Unemployment Rates'!$A$2:$A$96,0))</f>
        <v>3.6999999999999998E-2</v>
      </c>
    </row>
    <row r="4358" spans="1:4" x14ac:dyDescent="0.3">
      <c r="A4358" t="s">
        <v>5268</v>
      </c>
      <c r="B4358" t="s">
        <v>87</v>
      </c>
      <c r="D4358" s="77">
        <f>INDEX('Unemployment Rates'!$B$2:$B$96,MATCH(B4358,'Unemployment Rates'!$A$2:$A$96,0))</f>
        <v>3.6999999999999998E-2</v>
      </c>
    </row>
    <row r="4359" spans="1:4" x14ac:dyDescent="0.3">
      <c r="A4359" t="s">
        <v>5269</v>
      </c>
      <c r="B4359" t="s">
        <v>88</v>
      </c>
      <c r="D4359" s="77">
        <f>INDEX('Unemployment Rates'!$B$2:$B$96,MATCH(B4359,'Unemployment Rates'!$A$2:$A$96,0))</f>
        <v>3.5000000000000003E-2</v>
      </c>
    </row>
    <row r="4360" spans="1:4" x14ac:dyDescent="0.3">
      <c r="A4360" t="s">
        <v>5270</v>
      </c>
      <c r="B4360" t="s">
        <v>88</v>
      </c>
      <c r="D4360" s="77">
        <f>INDEX('Unemployment Rates'!$B$2:$B$96,MATCH(B4360,'Unemployment Rates'!$A$2:$A$96,0))</f>
        <v>3.5000000000000003E-2</v>
      </c>
    </row>
    <row r="4361" spans="1:4" x14ac:dyDescent="0.3">
      <c r="A4361" t="s">
        <v>5271</v>
      </c>
      <c r="B4361" t="s">
        <v>88</v>
      </c>
      <c r="D4361" s="77">
        <f>INDEX('Unemployment Rates'!$B$2:$B$96,MATCH(B4361,'Unemployment Rates'!$A$2:$A$96,0))</f>
        <v>3.5000000000000003E-2</v>
      </c>
    </row>
    <row r="4362" spans="1:4" x14ac:dyDescent="0.3">
      <c r="A4362" t="s">
        <v>5272</v>
      </c>
      <c r="B4362" t="s">
        <v>88</v>
      </c>
      <c r="D4362" s="77">
        <f>INDEX('Unemployment Rates'!$B$2:$B$96,MATCH(B4362,'Unemployment Rates'!$A$2:$A$96,0))</f>
        <v>3.5000000000000003E-2</v>
      </c>
    </row>
    <row r="4363" spans="1:4" x14ac:dyDescent="0.3">
      <c r="A4363" t="s">
        <v>5273</v>
      </c>
      <c r="B4363" t="s">
        <v>88</v>
      </c>
      <c r="D4363" s="77">
        <f>INDEX('Unemployment Rates'!$B$2:$B$96,MATCH(B4363,'Unemployment Rates'!$A$2:$A$96,0))</f>
        <v>3.5000000000000003E-2</v>
      </c>
    </row>
    <row r="4364" spans="1:4" x14ac:dyDescent="0.3">
      <c r="A4364" t="s">
        <v>5274</v>
      </c>
      <c r="B4364" t="s">
        <v>88</v>
      </c>
      <c r="D4364" s="77">
        <f>INDEX('Unemployment Rates'!$B$2:$B$96,MATCH(B4364,'Unemployment Rates'!$A$2:$A$96,0))</f>
        <v>3.5000000000000003E-2</v>
      </c>
    </row>
    <row r="4365" spans="1:4" x14ac:dyDescent="0.3">
      <c r="A4365" t="s">
        <v>5275</v>
      </c>
      <c r="B4365" t="s">
        <v>88</v>
      </c>
      <c r="D4365" s="77">
        <f>INDEX('Unemployment Rates'!$B$2:$B$96,MATCH(B4365,'Unemployment Rates'!$A$2:$A$96,0))</f>
        <v>3.5000000000000003E-2</v>
      </c>
    </row>
    <row r="4366" spans="1:4" x14ac:dyDescent="0.3">
      <c r="A4366" t="s">
        <v>5276</v>
      </c>
      <c r="B4366" t="s">
        <v>88</v>
      </c>
      <c r="D4366" s="77">
        <f>INDEX('Unemployment Rates'!$B$2:$B$96,MATCH(B4366,'Unemployment Rates'!$A$2:$A$96,0))</f>
        <v>3.5000000000000003E-2</v>
      </c>
    </row>
    <row r="4367" spans="1:4" x14ac:dyDescent="0.3">
      <c r="A4367" t="s">
        <v>5277</v>
      </c>
      <c r="B4367" t="s">
        <v>88</v>
      </c>
      <c r="D4367" s="77">
        <f>INDEX('Unemployment Rates'!$B$2:$B$96,MATCH(B4367,'Unemployment Rates'!$A$2:$A$96,0))</f>
        <v>3.5000000000000003E-2</v>
      </c>
    </row>
    <row r="4368" spans="1:4" x14ac:dyDescent="0.3">
      <c r="A4368" t="s">
        <v>5278</v>
      </c>
      <c r="B4368" t="s">
        <v>88</v>
      </c>
      <c r="D4368" s="77">
        <f>INDEX('Unemployment Rates'!$B$2:$B$96,MATCH(B4368,'Unemployment Rates'!$A$2:$A$96,0))</f>
        <v>3.5000000000000003E-2</v>
      </c>
    </row>
    <row r="4369" spans="1:4" x14ac:dyDescent="0.3">
      <c r="A4369" t="s">
        <v>5279</v>
      </c>
      <c r="B4369" t="s">
        <v>88</v>
      </c>
      <c r="D4369" s="77">
        <f>INDEX('Unemployment Rates'!$B$2:$B$96,MATCH(B4369,'Unemployment Rates'!$A$2:$A$96,0))</f>
        <v>3.5000000000000003E-2</v>
      </c>
    </row>
    <row r="4370" spans="1:4" x14ac:dyDescent="0.3">
      <c r="A4370" t="s">
        <v>5280</v>
      </c>
      <c r="B4370" t="s">
        <v>88</v>
      </c>
      <c r="D4370" s="77">
        <f>INDEX('Unemployment Rates'!$B$2:$B$96,MATCH(B4370,'Unemployment Rates'!$A$2:$A$96,0))</f>
        <v>3.5000000000000003E-2</v>
      </c>
    </row>
    <row r="4371" spans="1:4" x14ac:dyDescent="0.3">
      <c r="A4371" t="s">
        <v>5281</v>
      </c>
      <c r="B4371" t="s">
        <v>88</v>
      </c>
      <c r="D4371" s="77">
        <f>INDEX('Unemployment Rates'!$B$2:$B$96,MATCH(B4371,'Unemployment Rates'!$A$2:$A$96,0))</f>
        <v>3.5000000000000003E-2</v>
      </c>
    </row>
    <row r="4372" spans="1:4" x14ac:dyDescent="0.3">
      <c r="A4372" t="s">
        <v>5282</v>
      </c>
      <c r="B4372" t="s">
        <v>88</v>
      </c>
      <c r="D4372" s="77">
        <f>INDEX('Unemployment Rates'!$B$2:$B$96,MATCH(B4372,'Unemployment Rates'!$A$2:$A$96,0))</f>
        <v>3.5000000000000003E-2</v>
      </c>
    </row>
    <row r="4373" spans="1:4" x14ac:dyDescent="0.3">
      <c r="A4373" t="s">
        <v>5283</v>
      </c>
      <c r="B4373" t="s">
        <v>88</v>
      </c>
      <c r="D4373" s="77">
        <f>INDEX('Unemployment Rates'!$B$2:$B$96,MATCH(B4373,'Unemployment Rates'!$A$2:$A$96,0))</f>
        <v>3.5000000000000003E-2</v>
      </c>
    </row>
    <row r="4374" spans="1:4" x14ac:dyDescent="0.3">
      <c r="A4374" t="s">
        <v>5284</v>
      </c>
      <c r="B4374" t="s">
        <v>88</v>
      </c>
      <c r="D4374" s="77">
        <f>INDEX('Unemployment Rates'!$B$2:$B$96,MATCH(B4374,'Unemployment Rates'!$A$2:$A$96,0))</f>
        <v>3.5000000000000003E-2</v>
      </c>
    </row>
    <row r="4375" spans="1:4" x14ac:dyDescent="0.3">
      <c r="A4375" t="s">
        <v>5285</v>
      </c>
      <c r="B4375" t="s">
        <v>88</v>
      </c>
      <c r="D4375" s="77">
        <f>INDEX('Unemployment Rates'!$B$2:$B$96,MATCH(B4375,'Unemployment Rates'!$A$2:$A$96,0))</f>
        <v>3.5000000000000003E-2</v>
      </c>
    </row>
    <row r="4376" spans="1:4" x14ac:dyDescent="0.3">
      <c r="A4376" t="s">
        <v>5286</v>
      </c>
      <c r="B4376" t="s">
        <v>88</v>
      </c>
      <c r="D4376" s="77">
        <f>INDEX('Unemployment Rates'!$B$2:$B$96,MATCH(B4376,'Unemployment Rates'!$A$2:$A$96,0))</f>
        <v>3.5000000000000003E-2</v>
      </c>
    </row>
    <row r="4377" spans="1:4" x14ac:dyDescent="0.3">
      <c r="A4377" t="s">
        <v>5287</v>
      </c>
      <c r="B4377" t="s">
        <v>88</v>
      </c>
      <c r="D4377" s="77">
        <f>INDEX('Unemployment Rates'!$B$2:$B$96,MATCH(B4377,'Unemployment Rates'!$A$2:$A$96,0))</f>
        <v>3.5000000000000003E-2</v>
      </c>
    </row>
    <row r="4378" spans="1:4" x14ac:dyDescent="0.3">
      <c r="A4378" t="s">
        <v>5288</v>
      </c>
      <c r="B4378" t="s">
        <v>88</v>
      </c>
      <c r="D4378" s="77">
        <f>INDEX('Unemployment Rates'!$B$2:$B$96,MATCH(B4378,'Unemployment Rates'!$A$2:$A$96,0))</f>
        <v>3.5000000000000003E-2</v>
      </c>
    </row>
    <row r="4379" spans="1:4" x14ac:dyDescent="0.3">
      <c r="A4379" t="s">
        <v>5289</v>
      </c>
      <c r="B4379" t="s">
        <v>88</v>
      </c>
      <c r="D4379" s="77">
        <f>INDEX('Unemployment Rates'!$B$2:$B$96,MATCH(B4379,'Unemployment Rates'!$A$2:$A$96,0))</f>
        <v>3.5000000000000003E-2</v>
      </c>
    </row>
    <row r="4380" spans="1:4" x14ac:dyDescent="0.3">
      <c r="A4380" t="s">
        <v>5290</v>
      </c>
      <c r="B4380" t="s">
        <v>88</v>
      </c>
      <c r="D4380" s="77">
        <f>INDEX('Unemployment Rates'!$B$2:$B$96,MATCH(B4380,'Unemployment Rates'!$A$2:$A$96,0))</f>
        <v>3.5000000000000003E-2</v>
      </c>
    </row>
    <row r="4381" spans="1:4" x14ac:dyDescent="0.3">
      <c r="A4381" t="s">
        <v>5291</v>
      </c>
      <c r="B4381" t="s">
        <v>88</v>
      </c>
      <c r="D4381" s="77">
        <f>INDEX('Unemployment Rates'!$B$2:$B$96,MATCH(B4381,'Unemployment Rates'!$A$2:$A$96,0))</f>
        <v>3.5000000000000003E-2</v>
      </c>
    </row>
    <row r="4382" spans="1:4" x14ac:dyDescent="0.3">
      <c r="A4382" t="s">
        <v>5292</v>
      </c>
      <c r="B4382" t="s">
        <v>88</v>
      </c>
      <c r="D4382" s="77">
        <f>INDEX('Unemployment Rates'!$B$2:$B$96,MATCH(B4382,'Unemployment Rates'!$A$2:$A$96,0))</f>
        <v>3.5000000000000003E-2</v>
      </c>
    </row>
    <row r="4383" spans="1:4" x14ac:dyDescent="0.3">
      <c r="A4383" t="s">
        <v>5293</v>
      </c>
      <c r="B4383" t="s">
        <v>88</v>
      </c>
      <c r="D4383" s="77">
        <f>INDEX('Unemployment Rates'!$B$2:$B$96,MATCH(B4383,'Unemployment Rates'!$A$2:$A$96,0))</f>
        <v>3.5000000000000003E-2</v>
      </c>
    </row>
    <row r="4384" spans="1:4" x14ac:dyDescent="0.3">
      <c r="A4384" t="s">
        <v>5294</v>
      </c>
      <c r="B4384" t="s">
        <v>88</v>
      </c>
      <c r="D4384" s="77">
        <f>INDEX('Unemployment Rates'!$B$2:$B$96,MATCH(B4384,'Unemployment Rates'!$A$2:$A$96,0))</f>
        <v>3.5000000000000003E-2</v>
      </c>
    </row>
    <row r="4385" spans="1:4" x14ac:dyDescent="0.3">
      <c r="A4385" t="s">
        <v>5295</v>
      </c>
      <c r="B4385" t="s">
        <v>88</v>
      </c>
      <c r="D4385" s="77">
        <f>INDEX('Unemployment Rates'!$B$2:$B$96,MATCH(B4385,'Unemployment Rates'!$A$2:$A$96,0))</f>
        <v>3.5000000000000003E-2</v>
      </c>
    </row>
    <row r="4386" spans="1:4" x14ac:dyDescent="0.3">
      <c r="A4386" t="s">
        <v>5296</v>
      </c>
      <c r="B4386" t="s">
        <v>88</v>
      </c>
      <c r="D4386" s="77">
        <f>INDEX('Unemployment Rates'!$B$2:$B$96,MATCH(B4386,'Unemployment Rates'!$A$2:$A$96,0))</f>
        <v>3.5000000000000003E-2</v>
      </c>
    </row>
    <row r="4387" spans="1:4" x14ac:dyDescent="0.3">
      <c r="A4387" t="s">
        <v>5297</v>
      </c>
      <c r="B4387" t="s">
        <v>88</v>
      </c>
      <c r="D4387" s="77">
        <f>INDEX('Unemployment Rates'!$B$2:$B$96,MATCH(B4387,'Unemployment Rates'!$A$2:$A$96,0))</f>
        <v>3.5000000000000003E-2</v>
      </c>
    </row>
    <row r="4388" spans="1:4" x14ac:dyDescent="0.3">
      <c r="A4388" t="s">
        <v>5298</v>
      </c>
      <c r="B4388" t="s">
        <v>88</v>
      </c>
      <c r="D4388" s="77">
        <f>INDEX('Unemployment Rates'!$B$2:$B$96,MATCH(B4388,'Unemployment Rates'!$A$2:$A$96,0))</f>
        <v>3.5000000000000003E-2</v>
      </c>
    </row>
    <row r="4389" spans="1:4" x14ac:dyDescent="0.3">
      <c r="A4389" t="s">
        <v>5299</v>
      </c>
      <c r="B4389" t="s">
        <v>88</v>
      </c>
      <c r="D4389" s="77">
        <f>INDEX('Unemployment Rates'!$B$2:$B$96,MATCH(B4389,'Unemployment Rates'!$A$2:$A$96,0))</f>
        <v>3.5000000000000003E-2</v>
      </c>
    </row>
    <row r="4390" spans="1:4" x14ac:dyDescent="0.3">
      <c r="A4390" t="s">
        <v>5300</v>
      </c>
      <c r="B4390" t="s">
        <v>88</v>
      </c>
      <c r="D4390" s="77">
        <f>INDEX('Unemployment Rates'!$B$2:$B$96,MATCH(B4390,'Unemployment Rates'!$A$2:$A$96,0))</f>
        <v>3.5000000000000003E-2</v>
      </c>
    </row>
    <row r="4391" spans="1:4" x14ac:dyDescent="0.3">
      <c r="A4391" t="s">
        <v>5301</v>
      </c>
      <c r="B4391" t="s">
        <v>88</v>
      </c>
      <c r="D4391" s="77">
        <f>INDEX('Unemployment Rates'!$B$2:$B$96,MATCH(B4391,'Unemployment Rates'!$A$2:$A$96,0))</f>
        <v>3.5000000000000003E-2</v>
      </c>
    </row>
    <row r="4392" spans="1:4" x14ac:dyDescent="0.3">
      <c r="A4392" t="s">
        <v>5302</v>
      </c>
      <c r="B4392" t="s">
        <v>88</v>
      </c>
      <c r="D4392" s="77">
        <f>INDEX('Unemployment Rates'!$B$2:$B$96,MATCH(B4392,'Unemployment Rates'!$A$2:$A$96,0))</f>
        <v>3.5000000000000003E-2</v>
      </c>
    </row>
    <row r="4393" spans="1:4" x14ac:dyDescent="0.3">
      <c r="A4393" t="s">
        <v>5303</v>
      </c>
      <c r="B4393" t="s">
        <v>88</v>
      </c>
      <c r="D4393" s="77">
        <f>INDEX('Unemployment Rates'!$B$2:$B$96,MATCH(B4393,'Unemployment Rates'!$A$2:$A$96,0))</f>
        <v>3.5000000000000003E-2</v>
      </c>
    </row>
    <row r="4394" spans="1:4" x14ac:dyDescent="0.3">
      <c r="A4394" t="s">
        <v>5304</v>
      </c>
      <c r="B4394" t="s">
        <v>88</v>
      </c>
      <c r="D4394" s="77">
        <f>INDEX('Unemployment Rates'!$B$2:$B$96,MATCH(B4394,'Unemployment Rates'!$A$2:$A$96,0))</f>
        <v>3.5000000000000003E-2</v>
      </c>
    </row>
    <row r="4395" spans="1:4" x14ac:dyDescent="0.3">
      <c r="A4395" t="s">
        <v>5305</v>
      </c>
      <c r="B4395" t="s">
        <v>88</v>
      </c>
      <c r="D4395" s="77">
        <f>INDEX('Unemployment Rates'!$B$2:$B$96,MATCH(B4395,'Unemployment Rates'!$A$2:$A$96,0))</f>
        <v>3.5000000000000003E-2</v>
      </c>
    </row>
    <row r="4396" spans="1:4" x14ac:dyDescent="0.3">
      <c r="A4396" t="s">
        <v>5306</v>
      </c>
      <c r="B4396" t="s">
        <v>88</v>
      </c>
      <c r="D4396" s="77">
        <f>INDEX('Unemployment Rates'!$B$2:$B$96,MATCH(B4396,'Unemployment Rates'!$A$2:$A$96,0))</f>
        <v>3.5000000000000003E-2</v>
      </c>
    </row>
    <row r="4397" spans="1:4" x14ac:dyDescent="0.3">
      <c r="A4397" t="s">
        <v>5307</v>
      </c>
      <c r="B4397" t="s">
        <v>88</v>
      </c>
      <c r="D4397" s="77">
        <f>INDEX('Unemployment Rates'!$B$2:$B$96,MATCH(B4397,'Unemployment Rates'!$A$2:$A$96,0))</f>
        <v>3.5000000000000003E-2</v>
      </c>
    </row>
    <row r="4398" spans="1:4" x14ac:dyDescent="0.3">
      <c r="A4398" t="s">
        <v>5308</v>
      </c>
      <c r="B4398" t="s">
        <v>88</v>
      </c>
      <c r="D4398" s="77">
        <f>INDEX('Unemployment Rates'!$B$2:$B$96,MATCH(B4398,'Unemployment Rates'!$A$2:$A$96,0))</f>
        <v>3.5000000000000003E-2</v>
      </c>
    </row>
    <row r="4399" spans="1:4" x14ac:dyDescent="0.3">
      <c r="A4399" t="s">
        <v>5309</v>
      </c>
      <c r="B4399" t="s">
        <v>88</v>
      </c>
      <c r="D4399" s="77">
        <f>INDEX('Unemployment Rates'!$B$2:$B$96,MATCH(B4399,'Unemployment Rates'!$A$2:$A$96,0))</f>
        <v>3.5000000000000003E-2</v>
      </c>
    </row>
    <row r="4400" spans="1:4" x14ac:dyDescent="0.3">
      <c r="A4400" t="s">
        <v>5310</v>
      </c>
      <c r="B4400" t="s">
        <v>88</v>
      </c>
      <c r="D4400" s="77">
        <f>INDEX('Unemployment Rates'!$B$2:$B$96,MATCH(B4400,'Unemployment Rates'!$A$2:$A$96,0))</f>
        <v>3.5000000000000003E-2</v>
      </c>
    </row>
    <row r="4401" spans="1:4" x14ac:dyDescent="0.3">
      <c r="A4401" t="s">
        <v>5311</v>
      </c>
      <c r="B4401" t="s">
        <v>88</v>
      </c>
      <c r="D4401" s="77">
        <f>INDEX('Unemployment Rates'!$B$2:$B$96,MATCH(B4401,'Unemployment Rates'!$A$2:$A$96,0))</f>
        <v>3.5000000000000003E-2</v>
      </c>
    </row>
    <row r="4402" spans="1:4" x14ac:dyDescent="0.3">
      <c r="A4402" t="s">
        <v>5312</v>
      </c>
      <c r="B4402" t="s">
        <v>88</v>
      </c>
      <c r="D4402" s="77">
        <f>INDEX('Unemployment Rates'!$B$2:$B$96,MATCH(B4402,'Unemployment Rates'!$A$2:$A$96,0))</f>
        <v>3.5000000000000003E-2</v>
      </c>
    </row>
    <row r="4403" spans="1:4" x14ac:dyDescent="0.3">
      <c r="A4403" t="s">
        <v>5313</v>
      </c>
      <c r="B4403" t="s">
        <v>88</v>
      </c>
      <c r="D4403" s="77">
        <f>INDEX('Unemployment Rates'!$B$2:$B$96,MATCH(B4403,'Unemployment Rates'!$A$2:$A$96,0))</f>
        <v>3.5000000000000003E-2</v>
      </c>
    </row>
    <row r="4404" spans="1:4" x14ac:dyDescent="0.3">
      <c r="A4404" t="s">
        <v>5314</v>
      </c>
      <c r="B4404" t="s">
        <v>88</v>
      </c>
      <c r="D4404" s="77">
        <f>INDEX('Unemployment Rates'!$B$2:$B$96,MATCH(B4404,'Unemployment Rates'!$A$2:$A$96,0))</f>
        <v>3.5000000000000003E-2</v>
      </c>
    </row>
    <row r="4405" spans="1:4" x14ac:dyDescent="0.3">
      <c r="A4405" t="s">
        <v>5315</v>
      </c>
      <c r="B4405" t="s">
        <v>88</v>
      </c>
      <c r="D4405" s="77">
        <f>INDEX('Unemployment Rates'!$B$2:$B$96,MATCH(B4405,'Unemployment Rates'!$A$2:$A$96,0))</f>
        <v>3.5000000000000003E-2</v>
      </c>
    </row>
    <row r="4406" spans="1:4" x14ac:dyDescent="0.3">
      <c r="A4406" t="s">
        <v>5316</v>
      </c>
      <c r="B4406" t="s">
        <v>88</v>
      </c>
      <c r="D4406" s="77">
        <f>INDEX('Unemployment Rates'!$B$2:$B$96,MATCH(B4406,'Unemployment Rates'!$A$2:$A$96,0))</f>
        <v>3.5000000000000003E-2</v>
      </c>
    </row>
    <row r="4407" spans="1:4" x14ac:dyDescent="0.3">
      <c r="A4407" t="s">
        <v>5317</v>
      </c>
      <c r="B4407" t="s">
        <v>88</v>
      </c>
      <c r="D4407" s="77">
        <f>INDEX('Unemployment Rates'!$B$2:$B$96,MATCH(B4407,'Unemployment Rates'!$A$2:$A$96,0))</f>
        <v>3.5000000000000003E-2</v>
      </c>
    </row>
    <row r="4408" spans="1:4" x14ac:dyDescent="0.3">
      <c r="A4408" t="s">
        <v>5318</v>
      </c>
      <c r="B4408" t="s">
        <v>88</v>
      </c>
      <c r="D4408" s="77">
        <f>INDEX('Unemployment Rates'!$B$2:$B$96,MATCH(B4408,'Unemployment Rates'!$A$2:$A$96,0))</f>
        <v>3.5000000000000003E-2</v>
      </c>
    </row>
    <row r="4409" spans="1:4" x14ac:dyDescent="0.3">
      <c r="A4409" t="s">
        <v>5319</v>
      </c>
      <c r="B4409" t="s">
        <v>88</v>
      </c>
      <c r="D4409" s="77">
        <f>INDEX('Unemployment Rates'!$B$2:$B$96,MATCH(B4409,'Unemployment Rates'!$A$2:$A$96,0))</f>
        <v>3.5000000000000003E-2</v>
      </c>
    </row>
    <row r="4410" spans="1:4" x14ac:dyDescent="0.3">
      <c r="A4410" t="s">
        <v>5320</v>
      </c>
      <c r="B4410" t="s">
        <v>88</v>
      </c>
      <c r="D4410" s="77">
        <f>INDEX('Unemployment Rates'!$B$2:$B$96,MATCH(B4410,'Unemployment Rates'!$A$2:$A$96,0))</f>
        <v>3.5000000000000003E-2</v>
      </c>
    </row>
    <row r="4411" spans="1:4" x14ac:dyDescent="0.3">
      <c r="A4411" t="s">
        <v>5321</v>
      </c>
      <c r="B4411" t="s">
        <v>88</v>
      </c>
      <c r="D4411" s="77">
        <f>INDEX('Unemployment Rates'!$B$2:$B$96,MATCH(B4411,'Unemployment Rates'!$A$2:$A$96,0))</f>
        <v>3.5000000000000003E-2</v>
      </c>
    </row>
    <row r="4412" spans="1:4" x14ac:dyDescent="0.3">
      <c r="A4412" t="s">
        <v>5322</v>
      </c>
      <c r="B4412" t="s">
        <v>88</v>
      </c>
      <c r="D4412" s="77">
        <f>INDEX('Unemployment Rates'!$B$2:$B$96,MATCH(B4412,'Unemployment Rates'!$A$2:$A$96,0))</f>
        <v>3.5000000000000003E-2</v>
      </c>
    </row>
    <row r="4413" spans="1:4" x14ac:dyDescent="0.3">
      <c r="A4413" t="s">
        <v>5323</v>
      </c>
      <c r="B4413" t="s">
        <v>88</v>
      </c>
      <c r="D4413" s="77">
        <f>INDEX('Unemployment Rates'!$B$2:$B$96,MATCH(B4413,'Unemployment Rates'!$A$2:$A$96,0))</f>
        <v>3.5000000000000003E-2</v>
      </c>
    </row>
    <row r="4414" spans="1:4" x14ac:dyDescent="0.3">
      <c r="A4414" t="s">
        <v>5324</v>
      </c>
      <c r="B4414" t="s">
        <v>88</v>
      </c>
      <c r="D4414" s="77">
        <f>INDEX('Unemployment Rates'!$B$2:$B$96,MATCH(B4414,'Unemployment Rates'!$A$2:$A$96,0))</f>
        <v>3.5000000000000003E-2</v>
      </c>
    </row>
    <row r="4415" spans="1:4" x14ac:dyDescent="0.3">
      <c r="A4415" t="s">
        <v>5325</v>
      </c>
      <c r="B4415" t="s">
        <v>88</v>
      </c>
      <c r="D4415" s="77">
        <f>INDEX('Unemployment Rates'!$B$2:$B$96,MATCH(B4415,'Unemployment Rates'!$A$2:$A$96,0))</f>
        <v>3.5000000000000003E-2</v>
      </c>
    </row>
    <row r="4416" spans="1:4" x14ac:dyDescent="0.3">
      <c r="A4416" t="s">
        <v>5326</v>
      </c>
      <c r="B4416" t="s">
        <v>88</v>
      </c>
      <c r="D4416" s="77">
        <f>INDEX('Unemployment Rates'!$B$2:$B$96,MATCH(B4416,'Unemployment Rates'!$A$2:$A$96,0))</f>
        <v>3.5000000000000003E-2</v>
      </c>
    </row>
    <row r="4417" spans="1:4" x14ac:dyDescent="0.3">
      <c r="A4417" t="s">
        <v>5327</v>
      </c>
      <c r="B4417" t="s">
        <v>88</v>
      </c>
      <c r="D4417" s="77">
        <f>INDEX('Unemployment Rates'!$B$2:$B$96,MATCH(B4417,'Unemployment Rates'!$A$2:$A$96,0))</f>
        <v>3.5000000000000003E-2</v>
      </c>
    </row>
    <row r="4418" spans="1:4" x14ac:dyDescent="0.3">
      <c r="A4418" t="s">
        <v>5328</v>
      </c>
      <c r="B4418" t="s">
        <v>88</v>
      </c>
      <c r="D4418" s="77">
        <f>INDEX('Unemployment Rates'!$B$2:$B$96,MATCH(B4418,'Unemployment Rates'!$A$2:$A$96,0))</f>
        <v>3.5000000000000003E-2</v>
      </c>
    </row>
    <row r="4419" spans="1:4" x14ac:dyDescent="0.3">
      <c r="A4419" t="s">
        <v>5329</v>
      </c>
      <c r="B4419" t="s">
        <v>88</v>
      </c>
      <c r="D4419" s="77">
        <f>INDEX('Unemployment Rates'!$B$2:$B$96,MATCH(B4419,'Unemployment Rates'!$A$2:$A$96,0))</f>
        <v>3.5000000000000003E-2</v>
      </c>
    </row>
    <row r="4420" spans="1:4" x14ac:dyDescent="0.3">
      <c r="A4420" t="s">
        <v>5330</v>
      </c>
      <c r="B4420" t="s">
        <v>88</v>
      </c>
      <c r="D4420" s="77">
        <f>INDEX('Unemployment Rates'!$B$2:$B$96,MATCH(B4420,'Unemployment Rates'!$A$2:$A$96,0))</f>
        <v>3.5000000000000003E-2</v>
      </c>
    </row>
    <row r="4421" spans="1:4" x14ac:dyDescent="0.3">
      <c r="A4421" t="s">
        <v>5331</v>
      </c>
      <c r="B4421" t="s">
        <v>88</v>
      </c>
      <c r="D4421" s="77">
        <f>INDEX('Unemployment Rates'!$B$2:$B$96,MATCH(B4421,'Unemployment Rates'!$A$2:$A$96,0))</f>
        <v>3.5000000000000003E-2</v>
      </c>
    </row>
    <row r="4422" spans="1:4" x14ac:dyDescent="0.3">
      <c r="A4422" t="s">
        <v>5332</v>
      </c>
      <c r="B4422" t="s">
        <v>88</v>
      </c>
      <c r="D4422" s="77">
        <f>INDEX('Unemployment Rates'!$B$2:$B$96,MATCH(B4422,'Unemployment Rates'!$A$2:$A$96,0))</f>
        <v>3.5000000000000003E-2</v>
      </c>
    </row>
    <row r="4423" spans="1:4" x14ac:dyDescent="0.3">
      <c r="A4423" t="s">
        <v>5333</v>
      </c>
      <c r="B4423" t="s">
        <v>88</v>
      </c>
      <c r="D4423" s="77">
        <f>INDEX('Unemployment Rates'!$B$2:$B$96,MATCH(B4423,'Unemployment Rates'!$A$2:$A$96,0))</f>
        <v>3.5000000000000003E-2</v>
      </c>
    </row>
    <row r="4424" spans="1:4" x14ac:dyDescent="0.3">
      <c r="A4424" t="s">
        <v>5334</v>
      </c>
      <c r="B4424" t="s">
        <v>88</v>
      </c>
      <c r="D4424" s="77">
        <f>INDEX('Unemployment Rates'!$B$2:$B$96,MATCH(B4424,'Unemployment Rates'!$A$2:$A$96,0))</f>
        <v>3.5000000000000003E-2</v>
      </c>
    </row>
    <row r="4425" spans="1:4" x14ac:dyDescent="0.3">
      <c r="A4425" t="s">
        <v>5335</v>
      </c>
      <c r="B4425" t="s">
        <v>88</v>
      </c>
      <c r="D4425" s="77">
        <f>INDEX('Unemployment Rates'!$B$2:$B$96,MATCH(B4425,'Unemployment Rates'!$A$2:$A$96,0))</f>
        <v>3.5000000000000003E-2</v>
      </c>
    </row>
    <row r="4426" spans="1:4" x14ac:dyDescent="0.3">
      <c r="A4426" t="s">
        <v>5336</v>
      </c>
      <c r="B4426" t="s">
        <v>88</v>
      </c>
      <c r="D4426" s="77">
        <f>INDEX('Unemployment Rates'!$B$2:$B$96,MATCH(B4426,'Unemployment Rates'!$A$2:$A$96,0))</f>
        <v>3.5000000000000003E-2</v>
      </c>
    </row>
    <row r="4427" spans="1:4" x14ac:dyDescent="0.3">
      <c r="A4427" t="s">
        <v>5337</v>
      </c>
      <c r="B4427" t="s">
        <v>88</v>
      </c>
      <c r="D4427" s="77">
        <f>INDEX('Unemployment Rates'!$B$2:$B$96,MATCH(B4427,'Unemployment Rates'!$A$2:$A$96,0))</f>
        <v>3.5000000000000003E-2</v>
      </c>
    </row>
    <row r="4428" spans="1:4" x14ac:dyDescent="0.3">
      <c r="A4428" t="s">
        <v>5338</v>
      </c>
      <c r="B4428" t="s">
        <v>88</v>
      </c>
      <c r="D4428" s="77">
        <f>INDEX('Unemployment Rates'!$B$2:$B$96,MATCH(B4428,'Unemployment Rates'!$A$2:$A$96,0))</f>
        <v>3.5000000000000003E-2</v>
      </c>
    </row>
    <row r="4429" spans="1:4" x14ac:dyDescent="0.3">
      <c r="A4429" t="s">
        <v>5339</v>
      </c>
      <c r="B4429" t="s">
        <v>88</v>
      </c>
      <c r="D4429" s="77">
        <f>INDEX('Unemployment Rates'!$B$2:$B$96,MATCH(B4429,'Unemployment Rates'!$A$2:$A$96,0))</f>
        <v>3.5000000000000003E-2</v>
      </c>
    </row>
    <row r="4430" spans="1:4" x14ac:dyDescent="0.3">
      <c r="A4430" t="s">
        <v>5340</v>
      </c>
      <c r="B4430" t="s">
        <v>88</v>
      </c>
      <c r="D4430" s="77">
        <f>INDEX('Unemployment Rates'!$B$2:$B$96,MATCH(B4430,'Unemployment Rates'!$A$2:$A$96,0))</f>
        <v>3.5000000000000003E-2</v>
      </c>
    </row>
    <row r="4431" spans="1:4" x14ac:dyDescent="0.3">
      <c r="A4431" t="s">
        <v>5341</v>
      </c>
      <c r="B4431" t="s">
        <v>88</v>
      </c>
      <c r="D4431" s="77">
        <f>INDEX('Unemployment Rates'!$B$2:$B$96,MATCH(B4431,'Unemployment Rates'!$A$2:$A$96,0))</f>
        <v>3.5000000000000003E-2</v>
      </c>
    </row>
    <row r="4432" spans="1:4" x14ac:dyDescent="0.3">
      <c r="A4432" t="s">
        <v>5342</v>
      </c>
      <c r="B4432" t="s">
        <v>88</v>
      </c>
      <c r="D4432" s="77">
        <f>INDEX('Unemployment Rates'!$B$2:$B$96,MATCH(B4432,'Unemployment Rates'!$A$2:$A$96,0))</f>
        <v>3.5000000000000003E-2</v>
      </c>
    </row>
    <row r="4433" spans="1:4" x14ac:dyDescent="0.3">
      <c r="A4433" t="s">
        <v>5343</v>
      </c>
      <c r="B4433" t="s">
        <v>88</v>
      </c>
      <c r="D4433" s="77">
        <f>INDEX('Unemployment Rates'!$B$2:$B$96,MATCH(B4433,'Unemployment Rates'!$A$2:$A$96,0))</f>
        <v>3.5000000000000003E-2</v>
      </c>
    </row>
    <row r="4434" spans="1:4" x14ac:dyDescent="0.3">
      <c r="A4434" t="s">
        <v>5344</v>
      </c>
      <c r="B4434" t="s">
        <v>88</v>
      </c>
      <c r="D4434" s="77">
        <f>INDEX('Unemployment Rates'!$B$2:$B$96,MATCH(B4434,'Unemployment Rates'!$A$2:$A$96,0))</f>
        <v>3.5000000000000003E-2</v>
      </c>
    </row>
    <row r="4435" spans="1:4" x14ac:dyDescent="0.3">
      <c r="A4435" t="s">
        <v>5345</v>
      </c>
      <c r="B4435" t="s">
        <v>88</v>
      </c>
      <c r="D4435" s="77">
        <f>INDEX('Unemployment Rates'!$B$2:$B$96,MATCH(B4435,'Unemployment Rates'!$A$2:$A$96,0))</f>
        <v>3.5000000000000003E-2</v>
      </c>
    </row>
    <row r="4436" spans="1:4" x14ac:dyDescent="0.3">
      <c r="A4436" t="s">
        <v>5346</v>
      </c>
      <c r="B4436" t="s">
        <v>88</v>
      </c>
      <c r="D4436" s="77">
        <f>INDEX('Unemployment Rates'!$B$2:$B$96,MATCH(B4436,'Unemployment Rates'!$A$2:$A$96,0))</f>
        <v>3.5000000000000003E-2</v>
      </c>
    </row>
    <row r="4437" spans="1:4" x14ac:dyDescent="0.3">
      <c r="A4437" t="s">
        <v>5347</v>
      </c>
      <c r="B4437" t="s">
        <v>88</v>
      </c>
      <c r="D4437" s="77">
        <f>INDEX('Unemployment Rates'!$B$2:$B$96,MATCH(B4437,'Unemployment Rates'!$A$2:$A$96,0))</f>
        <v>3.5000000000000003E-2</v>
      </c>
    </row>
    <row r="4438" spans="1:4" x14ac:dyDescent="0.3">
      <c r="A4438" t="s">
        <v>5348</v>
      </c>
      <c r="B4438" t="s">
        <v>88</v>
      </c>
      <c r="D4438" s="77">
        <f>INDEX('Unemployment Rates'!$B$2:$B$96,MATCH(B4438,'Unemployment Rates'!$A$2:$A$96,0))</f>
        <v>3.5000000000000003E-2</v>
      </c>
    </row>
    <row r="4439" spans="1:4" x14ac:dyDescent="0.3">
      <c r="A4439" t="s">
        <v>5349</v>
      </c>
      <c r="B4439" t="s">
        <v>88</v>
      </c>
      <c r="D4439" s="77">
        <f>INDEX('Unemployment Rates'!$B$2:$B$96,MATCH(B4439,'Unemployment Rates'!$A$2:$A$96,0))</f>
        <v>3.5000000000000003E-2</v>
      </c>
    </row>
    <row r="4440" spans="1:4" x14ac:dyDescent="0.3">
      <c r="A4440" t="s">
        <v>5350</v>
      </c>
      <c r="B4440" t="s">
        <v>88</v>
      </c>
      <c r="D4440" s="77">
        <f>INDEX('Unemployment Rates'!$B$2:$B$96,MATCH(B4440,'Unemployment Rates'!$A$2:$A$96,0))</f>
        <v>3.5000000000000003E-2</v>
      </c>
    </row>
    <row r="4441" spans="1:4" x14ac:dyDescent="0.3">
      <c r="A4441" t="s">
        <v>5351</v>
      </c>
      <c r="B4441" t="s">
        <v>88</v>
      </c>
      <c r="D4441" s="77">
        <f>INDEX('Unemployment Rates'!$B$2:$B$96,MATCH(B4441,'Unemployment Rates'!$A$2:$A$96,0))</f>
        <v>3.5000000000000003E-2</v>
      </c>
    </row>
    <row r="4442" spans="1:4" x14ac:dyDescent="0.3">
      <c r="A4442" t="s">
        <v>5352</v>
      </c>
      <c r="B4442" t="s">
        <v>88</v>
      </c>
      <c r="D4442" s="77">
        <f>INDEX('Unemployment Rates'!$B$2:$B$96,MATCH(B4442,'Unemployment Rates'!$A$2:$A$96,0))</f>
        <v>3.5000000000000003E-2</v>
      </c>
    </row>
    <row r="4443" spans="1:4" x14ac:dyDescent="0.3">
      <c r="A4443" t="s">
        <v>5353</v>
      </c>
      <c r="B4443" t="s">
        <v>88</v>
      </c>
      <c r="D4443" s="77">
        <f>INDEX('Unemployment Rates'!$B$2:$B$96,MATCH(B4443,'Unemployment Rates'!$A$2:$A$96,0))</f>
        <v>3.5000000000000003E-2</v>
      </c>
    </row>
    <row r="4444" spans="1:4" x14ac:dyDescent="0.3">
      <c r="A4444" t="s">
        <v>5354</v>
      </c>
      <c r="B4444" t="s">
        <v>88</v>
      </c>
      <c r="D4444" s="77">
        <f>INDEX('Unemployment Rates'!$B$2:$B$96,MATCH(B4444,'Unemployment Rates'!$A$2:$A$96,0))</f>
        <v>3.5000000000000003E-2</v>
      </c>
    </row>
    <row r="4445" spans="1:4" x14ac:dyDescent="0.3">
      <c r="A4445" t="s">
        <v>5355</v>
      </c>
      <c r="B4445" t="s">
        <v>88</v>
      </c>
      <c r="D4445" s="77">
        <f>INDEX('Unemployment Rates'!$B$2:$B$96,MATCH(B4445,'Unemployment Rates'!$A$2:$A$96,0))</f>
        <v>3.5000000000000003E-2</v>
      </c>
    </row>
    <row r="4446" spans="1:4" x14ac:dyDescent="0.3">
      <c r="A4446" t="s">
        <v>5356</v>
      </c>
      <c r="B4446" t="s">
        <v>88</v>
      </c>
      <c r="D4446" s="77">
        <f>INDEX('Unemployment Rates'!$B$2:$B$96,MATCH(B4446,'Unemployment Rates'!$A$2:$A$96,0))</f>
        <v>3.5000000000000003E-2</v>
      </c>
    </row>
    <row r="4447" spans="1:4" x14ac:dyDescent="0.3">
      <c r="A4447" t="s">
        <v>5357</v>
      </c>
      <c r="B4447" t="s">
        <v>88</v>
      </c>
      <c r="D4447" s="77">
        <f>INDEX('Unemployment Rates'!$B$2:$B$96,MATCH(B4447,'Unemployment Rates'!$A$2:$A$96,0))</f>
        <v>3.5000000000000003E-2</v>
      </c>
    </row>
    <row r="4448" spans="1:4" x14ac:dyDescent="0.3">
      <c r="A4448" t="s">
        <v>5358</v>
      </c>
      <c r="B4448" t="s">
        <v>88</v>
      </c>
      <c r="D4448" s="77">
        <f>INDEX('Unemployment Rates'!$B$2:$B$96,MATCH(B4448,'Unemployment Rates'!$A$2:$A$96,0))</f>
        <v>3.5000000000000003E-2</v>
      </c>
    </row>
    <row r="4449" spans="1:4" x14ac:dyDescent="0.3">
      <c r="A4449" t="s">
        <v>5359</v>
      </c>
      <c r="B4449" t="s">
        <v>88</v>
      </c>
      <c r="D4449" s="77">
        <f>INDEX('Unemployment Rates'!$B$2:$B$96,MATCH(B4449,'Unemployment Rates'!$A$2:$A$96,0))</f>
        <v>3.5000000000000003E-2</v>
      </c>
    </row>
    <row r="4450" spans="1:4" x14ac:dyDescent="0.3">
      <c r="A4450" t="s">
        <v>5360</v>
      </c>
      <c r="B4450" t="s">
        <v>88</v>
      </c>
      <c r="D4450" s="77">
        <f>INDEX('Unemployment Rates'!$B$2:$B$96,MATCH(B4450,'Unemployment Rates'!$A$2:$A$96,0))</f>
        <v>3.5000000000000003E-2</v>
      </c>
    </row>
    <row r="4451" spans="1:4" x14ac:dyDescent="0.3">
      <c r="A4451" t="s">
        <v>5361</v>
      </c>
      <c r="B4451" t="s">
        <v>88</v>
      </c>
      <c r="D4451" s="77">
        <f>INDEX('Unemployment Rates'!$B$2:$B$96,MATCH(B4451,'Unemployment Rates'!$A$2:$A$96,0))</f>
        <v>3.5000000000000003E-2</v>
      </c>
    </row>
    <row r="4452" spans="1:4" x14ac:dyDescent="0.3">
      <c r="A4452" t="s">
        <v>5362</v>
      </c>
      <c r="B4452" t="s">
        <v>88</v>
      </c>
      <c r="D4452" s="77">
        <f>INDEX('Unemployment Rates'!$B$2:$B$96,MATCH(B4452,'Unemployment Rates'!$A$2:$A$96,0))</f>
        <v>3.5000000000000003E-2</v>
      </c>
    </row>
    <row r="4453" spans="1:4" x14ac:dyDescent="0.3">
      <c r="A4453" t="s">
        <v>5363</v>
      </c>
      <c r="B4453" t="s">
        <v>88</v>
      </c>
      <c r="D4453" s="77">
        <f>INDEX('Unemployment Rates'!$B$2:$B$96,MATCH(B4453,'Unemployment Rates'!$A$2:$A$96,0))</f>
        <v>3.5000000000000003E-2</v>
      </c>
    </row>
    <row r="4454" spans="1:4" x14ac:dyDescent="0.3">
      <c r="A4454" t="s">
        <v>5364</v>
      </c>
      <c r="B4454" t="s">
        <v>88</v>
      </c>
      <c r="D4454" s="77">
        <f>INDEX('Unemployment Rates'!$B$2:$B$96,MATCH(B4454,'Unemployment Rates'!$A$2:$A$96,0))</f>
        <v>3.5000000000000003E-2</v>
      </c>
    </row>
    <row r="4455" spans="1:4" x14ac:dyDescent="0.3">
      <c r="A4455" t="s">
        <v>5365</v>
      </c>
      <c r="B4455" t="s">
        <v>88</v>
      </c>
      <c r="D4455" s="77">
        <f>INDEX('Unemployment Rates'!$B$2:$B$96,MATCH(B4455,'Unemployment Rates'!$A$2:$A$96,0))</f>
        <v>3.5000000000000003E-2</v>
      </c>
    </row>
    <row r="4456" spans="1:4" x14ac:dyDescent="0.3">
      <c r="A4456" t="s">
        <v>5366</v>
      </c>
      <c r="B4456" t="s">
        <v>88</v>
      </c>
      <c r="D4456" s="77">
        <f>INDEX('Unemployment Rates'!$B$2:$B$96,MATCH(B4456,'Unemployment Rates'!$A$2:$A$96,0))</f>
        <v>3.5000000000000003E-2</v>
      </c>
    </row>
    <row r="4457" spans="1:4" x14ac:dyDescent="0.3">
      <c r="A4457" t="s">
        <v>5367</v>
      </c>
      <c r="B4457" t="s">
        <v>88</v>
      </c>
      <c r="D4457" s="77">
        <f>INDEX('Unemployment Rates'!$B$2:$B$96,MATCH(B4457,'Unemployment Rates'!$A$2:$A$96,0))</f>
        <v>3.5000000000000003E-2</v>
      </c>
    </row>
    <row r="4458" spans="1:4" x14ac:dyDescent="0.3">
      <c r="A4458" t="s">
        <v>5368</v>
      </c>
      <c r="B4458" t="s">
        <v>88</v>
      </c>
      <c r="D4458" s="77">
        <f>INDEX('Unemployment Rates'!$B$2:$B$96,MATCH(B4458,'Unemployment Rates'!$A$2:$A$96,0))</f>
        <v>3.5000000000000003E-2</v>
      </c>
    </row>
    <row r="4459" spans="1:4" x14ac:dyDescent="0.3">
      <c r="A4459" t="s">
        <v>5369</v>
      </c>
      <c r="B4459" t="s">
        <v>88</v>
      </c>
      <c r="D4459" s="77">
        <f>INDEX('Unemployment Rates'!$B$2:$B$96,MATCH(B4459,'Unemployment Rates'!$A$2:$A$96,0))</f>
        <v>3.5000000000000003E-2</v>
      </c>
    </row>
    <row r="4460" spans="1:4" x14ac:dyDescent="0.3">
      <c r="A4460" t="s">
        <v>5370</v>
      </c>
      <c r="B4460" t="s">
        <v>88</v>
      </c>
      <c r="D4460" s="77">
        <f>INDEX('Unemployment Rates'!$B$2:$B$96,MATCH(B4460,'Unemployment Rates'!$A$2:$A$96,0))</f>
        <v>3.5000000000000003E-2</v>
      </c>
    </row>
    <row r="4461" spans="1:4" x14ac:dyDescent="0.3">
      <c r="A4461" t="s">
        <v>5371</v>
      </c>
      <c r="B4461" t="s">
        <v>88</v>
      </c>
      <c r="D4461" s="77">
        <f>INDEX('Unemployment Rates'!$B$2:$B$96,MATCH(B4461,'Unemployment Rates'!$A$2:$A$96,0))</f>
        <v>3.5000000000000003E-2</v>
      </c>
    </row>
    <row r="4462" spans="1:4" x14ac:dyDescent="0.3">
      <c r="A4462" t="s">
        <v>5372</v>
      </c>
      <c r="B4462" t="s">
        <v>88</v>
      </c>
      <c r="D4462" s="77">
        <f>INDEX('Unemployment Rates'!$B$2:$B$96,MATCH(B4462,'Unemployment Rates'!$A$2:$A$96,0))</f>
        <v>3.5000000000000003E-2</v>
      </c>
    </row>
    <row r="4463" spans="1:4" x14ac:dyDescent="0.3">
      <c r="A4463" t="s">
        <v>5373</v>
      </c>
      <c r="B4463" t="s">
        <v>88</v>
      </c>
      <c r="D4463" s="77">
        <f>INDEX('Unemployment Rates'!$B$2:$B$96,MATCH(B4463,'Unemployment Rates'!$A$2:$A$96,0))</f>
        <v>3.5000000000000003E-2</v>
      </c>
    </row>
    <row r="4464" spans="1:4" x14ac:dyDescent="0.3">
      <c r="A4464" t="s">
        <v>5374</v>
      </c>
      <c r="B4464" t="s">
        <v>88</v>
      </c>
      <c r="D4464" s="77">
        <f>INDEX('Unemployment Rates'!$B$2:$B$96,MATCH(B4464,'Unemployment Rates'!$A$2:$A$96,0))</f>
        <v>3.5000000000000003E-2</v>
      </c>
    </row>
    <row r="4465" spans="1:4" x14ac:dyDescent="0.3">
      <c r="A4465" t="s">
        <v>5375</v>
      </c>
      <c r="B4465" t="s">
        <v>88</v>
      </c>
      <c r="D4465" s="77">
        <f>INDEX('Unemployment Rates'!$B$2:$B$96,MATCH(B4465,'Unemployment Rates'!$A$2:$A$96,0))</f>
        <v>3.5000000000000003E-2</v>
      </c>
    </row>
    <row r="4466" spans="1:4" x14ac:dyDescent="0.3">
      <c r="A4466" t="s">
        <v>5376</v>
      </c>
      <c r="B4466" t="s">
        <v>88</v>
      </c>
      <c r="D4466" s="77">
        <f>INDEX('Unemployment Rates'!$B$2:$B$96,MATCH(B4466,'Unemployment Rates'!$A$2:$A$96,0))</f>
        <v>3.5000000000000003E-2</v>
      </c>
    </row>
    <row r="4467" spans="1:4" x14ac:dyDescent="0.3">
      <c r="A4467" t="s">
        <v>5377</v>
      </c>
      <c r="B4467" t="s">
        <v>88</v>
      </c>
      <c r="D4467" s="77">
        <f>INDEX('Unemployment Rates'!$B$2:$B$96,MATCH(B4467,'Unemployment Rates'!$A$2:$A$96,0))</f>
        <v>3.5000000000000003E-2</v>
      </c>
    </row>
    <row r="4468" spans="1:4" x14ac:dyDescent="0.3">
      <c r="A4468" t="s">
        <v>5378</v>
      </c>
      <c r="B4468" t="s">
        <v>88</v>
      </c>
      <c r="D4468" s="77">
        <f>INDEX('Unemployment Rates'!$B$2:$B$96,MATCH(B4468,'Unemployment Rates'!$A$2:$A$96,0))</f>
        <v>3.5000000000000003E-2</v>
      </c>
    </row>
    <row r="4469" spans="1:4" x14ac:dyDescent="0.3">
      <c r="A4469" t="s">
        <v>5379</v>
      </c>
      <c r="B4469" t="s">
        <v>88</v>
      </c>
      <c r="D4469" s="77">
        <f>INDEX('Unemployment Rates'!$B$2:$B$96,MATCH(B4469,'Unemployment Rates'!$A$2:$A$96,0))</f>
        <v>3.5000000000000003E-2</v>
      </c>
    </row>
    <row r="4470" spans="1:4" x14ac:dyDescent="0.3">
      <c r="A4470" t="s">
        <v>5380</v>
      </c>
      <c r="B4470" t="s">
        <v>88</v>
      </c>
      <c r="D4470" s="77">
        <f>INDEX('Unemployment Rates'!$B$2:$B$96,MATCH(B4470,'Unemployment Rates'!$A$2:$A$96,0))</f>
        <v>3.5000000000000003E-2</v>
      </c>
    </row>
    <row r="4471" spans="1:4" x14ac:dyDescent="0.3">
      <c r="A4471" t="s">
        <v>5381</v>
      </c>
      <c r="B4471" t="s">
        <v>89</v>
      </c>
      <c r="D4471" s="77">
        <f>INDEX('Unemployment Rates'!$B$2:$B$96,MATCH(B4471,'Unemployment Rates'!$A$2:$A$96,0))</f>
        <v>2.7E-2</v>
      </c>
    </row>
    <row r="4472" spans="1:4" x14ac:dyDescent="0.3">
      <c r="A4472" t="s">
        <v>5382</v>
      </c>
      <c r="B4472" t="s">
        <v>89</v>
      </c>
      <c r="D4472" s="77">
        <f>INDEX('Unemployment Rates'!$B$2:$B$96,MATCH(B4472,'Unemployment Rates'!$A$2:$A$96,0))</f>
        <v>2.7E-2</v>
      </c>
    </row>
    <row r="4473" spans="1:4" x14ac:dyDescent="0.3">
      <c r="A4473" t="s">
        <v>5383</v>
      </c>
      <c r="B4473" t="s">
        <v>89</v>
      </c>
      <c r="D4473" s="77">
        <f>INDEX('Unemployment Rates'!$B$2:$B$96,MATCH(B4473,'Unemployment Rates'!$A$2:$A$96,0))</f>
        <v>2.7E-2</v>
      </c>
    </row>
    <row r="4474" spans="1:4" x14ac:dyDescent="0.3">
      <c r="A4474" t="s">
        <v>5384</v>
      </c>
      <c r="B4474" t="s">
        <v>89</v>
      </c>
      <c r="D4474" s="77">
        <f>INDEX('Unemployment Rates'!$B$2:$B$96,MATCH(B4474,'Unemployment Rates'!$A$2:$A$96,0))</f>
        <v>2.7E-2</v>
      </c>
    </row>
    <row r="4475" spans="1:4" x14ac:dyDescent="0.3">
      <c r="A4475" t="s">
        <v>5385</v>
      </c>
      <c r="B4475" t="s">
        <v>89</v>
      </c>
      <c r="D4475" s="77">
        <f>INDEX('Unemployment Rates'!$B$2:$B$96,MATCH(B4475,'Unemployment Rates'!$A$2:$A$96,0))</f>
        <v>2.7E-2</v>
      </c>
    </row>
    <row r="4476" spans="1:4" x14ac:dyDescent="0.3">
      <c r="A4476" t="s">
        <v>5386</v>
      </c>
      <c r="B4476" t="s">
        <v>89</v>
      </c>
      <c r="D4476" s="77">
        <f>INDEX('Unemployment Rates'!$B$2:$B$96,MATCH(B4476,'Unemployment Rates'!$A$2:$A$96,0))</f>
        <v>2.7E-2</v>
      </c>
    </row>
    <row r="4477" spans="1:4" x14ac:dyDescent="0.3">
      <c r="A4477" t="s">
        <v>5387</v>
      </c>
      <c r="B4477" t="s">
        <v>89</v>
      </c>
      <c r="D4477" s="77">
        <f>INDEX('Unemployment Rates'!$B$2:$B$96,MATCH(B4477,'Unemployment Rates'!$A$2:$A$96,0))</f>
        <v>2.7E-2</v>
      </c>
    </row>
    <row r="4478" spans="1:4" x14ac:dyDescent="0.3">
      <c r="A4478" t="s">
        <v>5388</v>
      </c>
      <c r="B4478" t="s">
        <v>89</v>
      </c>
      <c r="D4478" s="77">
        <f>INDEX('Unemployment Rates'!$B$2:$B$96,MATCH(B4478,'Unemployment Rates'!$A$2:$A$96,0))</f>
        <v>2.7E-2</v>
      </c>
    </row>
    <row r="4479" spans="1:4" x14ac:dyDescent="0.3">
      <c r="A4479" t="s">
        <v>5389</v>
      </c>
      <c r="B4479" t="s">
        <v>89</v>
      </c>
      <c r="D4479" s="77">
        <f>INDEX('Unemployment Rates'!$B$2:$B$96,MATCH(B4479,'Unemployment Rates'!$A$2:$A$96,0))</f>
        <v>2.7E-2</v>
      </c>
    </row>
    <row r="4480" spans="1:4" x14ac:dyDescent="0.3">
      <c r="A4480" t="s">
        <v>5390</v>
      </c>
      <c r="B4480" t="s">
        <v>89</v>
      </c>
      <c r="D4480" s="77">
        <f>INDEX('Unemployment Rates'!$B$2:$B$96,MATCH(B4480,'Unemployment Rates'!$A$2:$A$96,0))</f>
        <v>2.7E-2</v>
      </c>
    </row>
    <row r="4481" spans="1:4" x14ac:dyDescent="0.3">
      <c r="A4481" t="s">
        <v>5391</v>
      </c>
      <c r="B4481" t="s">
        <v>89</v>
      </c>
      <c r="D4481" s="77">
        <f>INDEX('Unemployment Rates'!$B$2:$B$96,MATCH(B4481,'Unemployment Rates'!$A$2:$A$96,0))</f>
        <v>2.7E-2</v>
      </c>
    </row>
    <row r="4482" spans="1:4" x14ac:dyDescent="0.3">
      <c r="A4482" t="s">
        <v>5392</v>
      </c>
      <c r="B4482" t="s">
        <v>89</v>
      </c>
      <c r="D4482" s="77">
        <f>INDEX('Unemployment Rates'!$B$2:$B$96,MATCH(B4482,'Unemployment Rates'!$A$2:$A$96,0))</f>
        <v>2.7E-2</v>
      </c>
    </row>
    <row r="4483" spans="1:4" x14ac:dyDescent="0.3">
      <c r="A4483" t="s">
        <v>5393</v>
      </c>
      <c r="B4483" t="s">
        <v>89</v>
      </c>
      <c r="D4483" s="77">
        <f>INDEX('Unemployment Rates'!$B$2:$B$96,MATCH(B4483,'Unemployment Rates'!$A$2:$A$96,0))</f>
        <v>2.7E-2</v>
      </c>
    </row>
    <row r="4484" spans="1:4" x14ac:dyDescent="0.3">
      <c r="A4484" t="s">
        <v>5394</v>
      </c>
      <c r="B4484" t="s">
        <v>89</v>
      </c>
      <c r="D4484" s="77">
        <f>INDEX('Unemployment Rates'!$B$2:$B$96,MATCH(B4484,'Unemployment Rates'!$A$2:$A$96,0))</f>
        <v>2.7E-2</v>
      </c>
    </row>
    <row r="4485" spans="1:4" x14ac:dyDescent="0.3">
      <c r="A4485" t="s">
        <v>5395</v>
      </c>
      <c r="B4485" t="s">
        <v>89</v>
      </c>
      <c r="D4485" s="77">
        <f>INDEX('Unemployment Rates'!$B$2:$B$96,MATCH(B4485,'Unemployment Rates'!$A$2:$A$96,0))</f>
        <v>2.7E-2</v>
      </c>
    </row>
    <row r="4486" spans="1:4" x14ac:dyDescent="0.3">
      <c r="A4486" t="s">
        <v>5396</v>
      </c>
      <c r="B4486" t="s">
        <v>89</v>
      </c>
      <c r="D4486" s="77">
        <f>INDEX('Unemployment Rates'!$B$2:$B$96,MATCH(B4486,'Unemployment Rates'!$A$2:$A$96,0))</f>
        <v>2.7E-2</v>
      </c>
    </row>
    <row r="4487" spans="1:4" x14ac:dyDescent="0.3">
      <c r="A4487" t="s">
        <v>5397</v>
      </c>
      <c r="B4487" t="s">
        <v>89</v>
      </c>
      <c r="D4487" s="77">
        <f>INDEX('Unemployment Rates'!$B$2:$B$96,MATCH(B4487,'Unemployment Rates'!$A$2:$A$96,0))</f>
        <v>2.7E-2</v>
      </c>
    </row>
    <row r="4488" spans="1:4" x14ac:dyDescent="0.3">
      <c r="A4488" t="s">
        <v>5398</v>
      </c>
      <c r="B4488" t="s">
        <v>89</v>
      </c>
      <c r="D4488" s="77">
        <f>INDEX('Unemployment Rates'!$B$2:$B$96,MATCH(B4488,'Unemployment Rates'!$A$2:$A$96,0))</f>
        <v>2.7E-2</v>
      </c>
    </row>
    <row r="4489" spans="1:4" x14ac:dyDescent="0.3">
      <c r="A4489" t="s">
        <v>5399</v>
      </c>
      <c r="B4489" t="s">
        <v>89</v>
      </c>
      <c r="D4489" s="77">
        <f>INDEX('Unemployment Rates'!$B$2:$B$96,MATCH(B4489,'Unemployment Rates'!$A$2:$A$96,0))</f>
        <v>2.7E-2</v>
      </c>
    </row>
    <row r="4490" spans="1:4" x14ac:dyDescent="0.3">
      <c r="A4490" t="s">
        <v>5400</v>
      </c>
      <c r="B4490" t="s">
        <v>89</v>
      </c>
      <c r="D4490" s="77">
        <f>INDEX('Unemployment Rates'!$B$2:$B$96,MATCH(B4490,'Unemployment Rates'!$A$2:$A$96,0))</f>
        <v>2.7E-2</v>
      </c>
    </row>
    <row r="4491" spans="1:4" x14ac:dyDescent="0.3">
      <c r="A4491" t="s">
        <v>5401</v>
      </c>
      <c r="B4491" t="s">
        <v>89</v>
      </c>
      <c r="D4491" s="77">
        <f>INDEX('Unemployment Rates'!$B$2:$B$96,MATCH(B4491,'Unemployment Rates'!$A$2:$A$96,0))</f>
        <v>2.7E-2</v>
      </c>
    </row>
    <row r="4492" spans="1:4" x14ac:dyDescent="0.3">
      <c r="A4492" t="s">
        <v>5402</v>
      </c>
      <c r="B4492" t="s">
        <v>89</v>
      </c>
      <c r="D4492" s="77">
        <f>INDEX('Unemployment Rates'!$B$2:$B$96,MATCH(B4492,'Unemployment Rates'!$A$2:$A$96,0))</f>
        <v>2.7E-2</v>
      </c>
    </row>
    <row r="4493" spans="1:4" x14ac:dyDescent="0.3">
      <c r="A4493" t="s">
        <v>5403</v>
      </c>
      <c r="B4493" t="s">
        <v>89</v>
      </c>
      <c r="D4493" s="77">
        <f>INDEX('Unemployment Rates'!$B$2:$B$96,MATCH(B4493,'Unemployment Rates'!$A$2:$A$96,0))</f>
        <v>2.7E-2</v>
      </c>
    </row>
    <row r="4494" spans="1:4" x14ac:dyDescent="0.3">
      <c r="A4494" t="s">
        <v>5404</v>
      </c>
      <c r="B4494" t="s">
        <v>89</v>
      </c>
      <c r="D4494" s="77">
        <f>INDEX('Unemployment Rates'!$B$2:$B$96,MATCH(B4494,'Unemployment Rates'!$A$2:$A$96,0))</f>
        <v>2.7E-2</v>
      </c>
    </row>
    <row r="4495" spans="1:4" x14ac:dyDescent="0.3">
      <c r="A4495" t="s">
        <v>5405</v>
      </c>
      <c r="B4495" t="s">
        <v>89</v>
      </c>
      <c r="D4495" s="77">
        <f>INDEX('Unemployment Rates'!$B$2:$B$96,MATCH(B4495,'Unemployment Rates'!$A$2:$A$96,0))</f>
        <v>2.7E-2</v>
      </c>
    </row>
    <row r="4496" spans="1:4" x14ac:dyDescent="0.3">
      <c r="A4496" t="s">
        <v>5406</v>
      </c>
      <c r="B4496" t="s">
        <v>89</v>
      </c>
      <c r="D4496" s="77">
        <f>INDEX('Unemployment Rates'!$B$2:$B$96,MATCH(B4496,'Unemployment Rates'!$A$2:$A$96,0))</f>
        <v>2.7E-2</v>
      </c>
    </row>
    <row r="4497" spans="1:4" x14ac:dyDescent="0.3">
      <c r="A4497" t="s">
        <v>5407</v>
      </c>
      <c r="B4497" t="s">
        <v>89</v>
      </c>
      <c r="D4497" s="77">
        <f>INDEX('Unemployment Rates'!$B$2:$B$96,MATCH(B4497,'Unemployment Rates'!$A$2:$A$96,0))</f>
        <v>2.7E-2</v>
      </c>
    </row>
    <row r="4498" spans="1:4" x14ac:dyDescent="0.3">
      <c r="A4498" t="s">
        <v>5408</v>
      </c>
      <c r="B4498" t="s">
        <v>89</v>
      </c>
      <c r="D4498" s="77">
        <f>INDEX('Unemployment Rates'!$B$2:$B$96,MATCH(B4498,'Unemployment Rates'!$A$2:$A$96,0))</f>
        <v>2.7E-2</v>
      </c>
    </row>
    <row r="4499" spans="1:4" x14ac:dyDescent="0.3">
      <c r="A4499" t="s">
        <v>5409</v>
      </c>
      <c r="B4499" t="s">
        <v>89</v>
      </c>
      <c r="D4499" s="77">
        <f>INDEX('Unemployment Rates'!$B$2:$B$96,MATCH(B4499,'Unemployment Rates'!$A$2:$A$96,0))</f>
        <v>2.7E-2</v>
      </c>
    </row>
    <row r="4500" spans="1:4" x14ac:dyDescent="0.3">
      <c r="A4500" t="s">
        <v>5410</v>
      </c>
      <c r="B4500" t="s">
        <v>89</v>
      </c>
      <c r="D4500" s="77">
        <f>INDEX('Unemployment Rates'!$B$2:$B$96,MATCH(B4500,'Unemployment Rates'!$A$2:$A$96,0))</f>
        <v>2.7E-2</v>
      </c>
    </row>
    <row r="4501" spans="1:4" x14ac:dyDescent="0.3">
      <c r="A4501" t="s">
        <v>5411</v>
      </c>
      <c r="B4501" t="s">
        <v>89</v>
      </c>
      <c r="D4501" s="77">
        <f>INDEX('Unemployment Rates'!$B$2:$B$96,MATCH(B4501,'Unemployment Rates'!$A$2:$A$96,0))</f>
        <v>2.7E-2</v>
      </c>
    </row>
    <row r="4502" spans="1:4" x14ac:dyDescent="0.3">
      <c r="A4502" t="s">
        <v>5412</v>
      </c>
      <c r="B4502" t="s">
        <v>89</v>
      </c>
      <c r="D4502" s="77">
        <f>INDEX('Unemployment Rates'!$B$2:$B$96,MATCH(B4502,'Unemployment Rates'!$A$2:$A$96,0))</f>
        <v>2.7E-2</v>
      </c>
    </row>
    <row r="4503" spans="1:4" x14ac:dyDescent="0.3">
      <c r="A4503" t="s">
        <v>5413</v>
      </c>
      <c r="B4503" t="s">
        <v>89</v>
      </c>
      <c r="D4503" s="77">
        <f>INDEX('Unemployment Rates'!$B$2:$B$96,MATCH(B4503,'Unemployment Rates'!$A$2:$A$96,0))</f>
        <v>2.7E-2</v>
      </c>
    </row>
    <row r="4504" spans="1:4" x14ac:dyDescent="0.3">
      <c r="A4504" t="s">
        <v>5414</v>
      </c>
      <c r="B4504" t="s">
        <v>89</v>
      </c>
      <c r="D4504" s="77">
        <f>INDEX('Unemployment Rates'!$B$2:$B$96,MATCH(B4504,'Unemployment Rates'!$A$2:$A$96,0))</f>
        <v>2.7E-2</v>
      </c>
    </row>
    <row r="4505" spans="1:4" x14ac:dyDescent="0.3">
      <c r="A4505" t="s">
        <v>5415</v>
      </c>
      <c r="B4505" t="s">
        <v>89</v>
      </c>
      <c r="D4505" s="77">
        <f>INDEX('Unemployment Rates'!$B$2:$B$96,MATCH(B4505,'Unemployment Rates'!$A$2:$A$96,0))</f>
        <v>2.7E-2</v>
      </c>
    </row>
    <row r="4506" spans="1:4" x14ac:dyDescent="0.3">
      <c r="A4506" t="s">
        <v>5416</v>
      </c>
      <c r="B4506" t="s">
        <v>89</v>
      </c>
      <c r="D4506" s="77">
        <f>INDEX('Unemployment Rates'!$B$2:$B$96,MATCH(B4506,'Unemployment Rates'!$A$2:$A$96,0))</f>
        <v>2.7E-2</v>
      </c>
    </row>
    <row r="4507" spans="1:4" x14ac:dyDescent="0.3">
      <c r="A4507" t="s">
        <v>5417</v>
      </c>
      <c r="B4507" t="s">
        <v>89</v>
      </c>
      <c r="D4507" s="77">
        <f>INDEX('Unemployment Rates'!$B$2:$B$96,MATCH(B4507,'Unemployment Rates'!$A$2:$A$96,0))</f>
        <v>2.7E-2</v>
      </c>
    </row>
    <row r="4508" spans="1:4" x14ac:dyDescent="0.3">
      <c r="A4508" t="s">
        <v>5418</v>
      </c>
      <c r="B4508" t="s">
        <v>89</v>
      </c>
      <c r="D4508" s="77">
        <f>INDEX('Unemployment Rates'!$B$2:$B$96,MATCH(B4508,'Unemployment Rates'!$A$2:$A$96,0))</f>
        <v>2.7E-2</v>
      </c>
    </row>
    <row r="4509" spans="1:4" x14ac:dyDescent="0.3">
      <c r="A4509" t="s">
        <v>5419</v>
      </c>
      <c r="B4509" t="s">
        <v>89</v>
      </c>
      <c r="D4509" s="77">
        <f>INDEX('Unemployment Rates'!$B$2:$B$96,MATCH(B4509,'Unemployment Rates'!$A$2:$A$96,0))</f>
        <v>2.7E-2</v>
      </c>
    </row>
    <row r="4510" spans="1:4" x14ac:dyDescent="0.3">
      <c r="A4510" t="s">
        <v>5420</v>
      </c>
      <c r="B4510" t="s">
        <v>89</v>
      </c>
      <c r="D4510" s="77">
        <f>INDEX('Unemployment Rates'!$B$2:$B$96,MATCH(B4510,'Unemployment Rates'!$A$2:$A$96,0))</f>
        <v>2.7E-2</v>
      </c>
    </row>
    <row r="4511" spans="1:4" x14ac:dyDescent="0.3">
      <c r="A4511" t="s">
        <v>5421</v>
      </c>
      <c r="B4511" t="s">
        <v>89</v>
      </c>
      <c r="D4511" s="77">
        <f>INDEX('Unemployment Rates'!$B$2:$B$96,MATCH(B4511,'Unemployment Rates'!$A$2:$A$96,0))</f>
        <v>2.7E-2</v>
      </c>
    </row>
    <row r="4512" spans="1:4" x14ac:dyDescent="0.3">
      <c r="A4512" t="s">
        <v>5422</v>
      </c>
      <c r="B4512" t="s">
        <v>89</v>
      </c>
      <c r="D4512" s="77">
        <f>INDEX('Unemployment Rates'!$B$2:$B$96,MATCH(B4512,'Unemployment Rates'!$A$2:$A$96,0))</f>
        <v>2.7E-2</v>
      </c>
    </row>
    <row r="4513" spans="1:4" x14ac:dyDescent="0.3">
      <c r="A4513" t="s">
        <v>5423</v>
      </c>
      <c r="B4513" t="s">
        <v>89</v>
      </c>
      <c r="D4513" s="77">
        <f>INDEX('Unemployment Rates'!$B$2:$B$96,MATCH(B4513,'Unemployment Rates'!$A$2:$A$96,0))</f>
        <v>2.7E-2</v>
      </c>
    </row>
    <row r="4514" spans="1:4" x14ac:dyDescent="0.3">
      <c r="A4514" t="s">
        <v>5424</v>
      </c>
      <c r="B4514" t="s">
        <v>89</v>
      </c>
      <c r="D4514" s="77">
        <f>INDEX('Unemployment Rates'!$B$2:$B$96,MATCH(B4514,'Unemployment Rates'!$A$2:$A$96,0))</f>
        <v>2.7E-2</v>
      </c>
    </row>
    <row r="4515" spans="1:4" x14ac:dyDescent="0.3">
      <c r="A4515" t="s">
        <v>5425</v>
      </c>
      <c r="B4515" t="s">
        <v>89</v>
      </c>
      <c r="D4515" s="77">
        <f>INDEX('Unemployment Rates'!$B$2:$B$96,MATCH(B4515,'Unemployment Rates'!$A$2:$A$96,0))</f>
        <v>2.7E-2</v>
      </c>
    </row>
    <row r="4516" spans="1:4" x14ac:dyDescent="0.3">
      <c r="A4516" t="s">
        <v>5426</v>
      </c>
      <c r="B4516" t="s">
        <v>89</v>
      </c>
      <c r="D4516" s="77">
        <f>INDEX('Unemployment Rates'!$B$2:$B$96,MATCH(B4516,'Unemployment Rates'!$A$2:$A$96,0))</f>
        <v>2.7E-2</v>
      </c>
    </row>
    <row r="4517" spans="1:4" x14ac:dyDescent="0.3">
      <c r="A4517" t="s">
        <v>5427</v>
      </c>
      <c r="B4517" t="s">
        <v>89</v>
      </c>
      <c r="D4517" s="77">
        <f>INDEX('Unemployment Rates'!$B$2:$B$96,MATCH(B4517,'Unemployment Rates'!$A$2:$A$96,0))</f>
        <v>2.7E-2</v>
      </c>
    </row>
    <row r="4518" spans="1:4" x14ac:dyDescent="0.3">
      <c r="A4518" t="s">
        <v>5428</v>
      </c>
      <c r="B4518" t="s">
        <v>89</v>
      </c>
      <c r="D4518" s="77">
        <f>INDEX('Unemployment Rates'!$B$2:$B$96,MATCH(B4518,'Unemployment Rates'!$A$2:$A$96,0))</f>
        <v>2.7E-2</v>
      </c>
    </row>
    <row r="4519" spans="1:4" x14ac:dyDescent="0.3">
      <c r="A4519" t="s">
        <v>5429</v>
      </c>
      <c r="B4519" t="s">
        <v>89</v>
      </c>
      <c r="D4519" s="77">
        <f>INDEX('Unemployment Rates'!$B$2:$B$96,MATCH(B4519,'Unemployment Rates'!$A$2:$A$96,0))</f>
        <v>2.7E-2</v>
      </c>
    </row>
    <row r="4520" spans="1:4" x14ac:dyDescent="0.3">
      <c r="A4520" t="s">
        <v>5430</v>
      </c>
      <c r="B4520" t="s">
        <v>89</v>
      </c>
      <c r="D4520" s="77">
        <f>INDEX('Unemployment Rates'!$B$2:$B$96,MATCH(B4520,'Unemployment Rates'!$A$2:$A$96,0))</f>
        <v>2.7E-2</v>
      </c>
    </row>
    <row r="4521" spans="1:4" x14ac:dyDescent="0.3">
      <c r="A4521" t="s">
        <v>5431</v>
      </c>
      <c r="B4521" t="s">
        <v>89</v>
      </c>
      <c r="D4521" s="77">
        <f>INDEX('Unemployment Rates'!$B$2:$B$96,MATCH(B4521,'Unemployment Rates'!$A$2:$A$96,0))</f>
        <v>2.7E-2</v>
      </c>
    </row>
    <row r="4522" spans="1:4" x14ac:dyDescent="0.3">
      <c r="A4522" t="s">
        <v>5432</v>
      </c>
      <c r="B4522" t="s">
        <v>89</v>
      </c>
      <c r="D4522" s="77">
        <f>INDEX('Unemployment Rates'!$B$2:$B$96,MATCH(B4522,'Unemployment Rates'!$A$2:$A$96,0))</f>
        <v>2.7E-2</v>
      </c>
    </row>
    <row r="4523" spans="1:4" x14ac:dyDescent="0.3">
      <c r="A4523" t="s">
        <v>5433</v>
      </c>
      <c r="B4523" t="s">
        <v>89</v>
      </c>
      <c r="D4523" s="77">
        <f>INDEX('Unemployment Rates'!$B$2:$B$96,MATCH(B4523,'Unemployment Rates'!$A$2:$A$96,0))</f>
        <v>2.7E-2</v>
      </c>
    </row>
    <row r="4524" spans="1:4" x14ac:dyDescent="0.3">
      <c r="A4524" t="s">
        <v>5434</v>
      </c>
      <c r="B4524" t="s">
        <v>89</v>
      </c>
      <c r="D4524" s="77">
        <f>INDEX('Unemployment Rates'!$B$2:$B$96,MATCH(B4524,'Unemployment Rates'!$A$2:$A$96,0))</f>
        <v>2.7E-2</v>
      </c>
    </row>
    <row r="4525" spans="1:4" x14ac:dyDescent="0.3">
      <c r="A4525" t="s">
        <v>5435</v>
      </c>
      <c r="B4525" t="s">
        <v>89</v>
      </c>
      <c r="D4525" s="77">
        <f>INDEX('Unemployment Rates'!$B$2:$B$96,MATCH(B4525,'Unemployment Rates'!$A$2:$A$96,0))</f>
        <v>2.7E-2</v>
      </c>
    </row>
    <row r="4526" spans="1:4" x14ac:dyDescent="0.3">
      <c r="A4526" t="s">
        <v>5436</v>
      </c>
      <c r="B4526" t="s">
        <v>89</v>
      </c>
      <c r="D4526" s="77">
        <f>INDEX('Unemployment Rates'!$B$2:$B$96,MATCH(B4526,'Unemployment Rates'!$A$2:$A$96,0))</f>
        <v>2.7E-2</v>
      </c>
    </row>
    <row r="4527" spans="1:4" x14ac:dyDescent="0.3">
      <c r="A4527" t="s">
        <v>5437</v>
      </c>
      <c r="B4527" t="s">
        <v>89</v>
      </c>
      <c r="D4527" s="77">
        <f>INDEX('Unemployment Rates'!$B$2:$B$96,MATCH(B4527,'Unemployment Rates'!$A$2:$A$96,0))</f>
        <v>2.7E-2</v>
      </c>
    </row>
    <row r="4528" spans="1:4" x14ac:dyDescent="0.3">
      <c r="A4528" t="s">
        <v>5438</v>
      </c>
      <c r="B4528" t="s">
        <v>89</v>
      </c>
      <c r="D4528" s="77">
        <f>INDEX('Unemployment Rates'!$B$2:$B$96,MATCH(B4528,'Unemployment Rates'!$A$2:$A$96,0))</f>
        <v>2.7E-2</v>
      </c>
    </row>
    <row r="4529" spans="1:4" x14ac:dyDescent="0.3">
      <c r="A4529" t="s">
        <v>5439</v>
      </c>
      <c r="B4529" t="s">
        <v>89</v>
      </c>
      <c r="D4529" s="77">
        <f>INDEX('Unemployment Rates'!$B$2:$B$96,MATCH(B4529,'Unemployment Rates'!$A$2:$A$96,0))</f>
        <v>2.7E-2</v>
      </c>
    </row>
    <row r="4530" spans="1:4" x14ac:dyDescent="0.3">
      <c r="A4530" t="s">
        <v>5440</v>
      </c>
      <c r="B4530" t="s">
        <v>89</v>
      </c>
      <c r="D4530" s="77">
        <f>INDEX('Unemployment Rates'!$B$2:$B$96,MATCH(B4530,'Unemployment Rates'!$A$2:$A$96,0))</f>
        <v>2.7E-2</v>
      </c>
    </row>
    <row r="4531" spans="1:4" x14ac:dyDescent="0.3">
      <c r="A4531" t="s">
        <v>5441</v>
      </c>
      <c r="B4531" t="s">
        <v>89</v>
      </c>
      <c r="D4531" s="77">
        <f>INDEX('Unemployment Rates'!$B$2:$B$96,MATCH(B4531,'Unemployment Rates'!$A$2:$A$96,0))</f>
        <v>2.7E-2</v>
      </c>
    </row>
    <row r="4532" spans="1:4" x14ac:dyDescent="0.3">
      <c r="A4532" t="s">
        <v>5442</v>
      </c>
      <c r="B4532" t="s">
        <v>89</v>
      </c>
      <c r="D4532" s="77">
        <f>INDEX('Unemployment Rates'!$B$2:$B$96,MATCH(B4532,'Unemployment Rates'!$A$2:$A$96,0))</f>
        <v>2.7E-2</v>
      </c>
    </row>
    <row r="4533" spans="1:4" x14ac:dyDescent="0.3">
      <c r="A4533" t="s">
        <v>5443</v>
      </c>
      <c r="B4533" t="s">
        <v>89</v>
      </c>
      <c r="D4533" s="77">
        <f>INDEX('Unemployment Rates'!$B$2:$B$96,MATCH(B4533,'Unemployment Rates'!$A$2:$A$96,0))</f>
        <v>2.7E-2</v>
      </c>
    </row>
    <row r="4534" spans="1:4" x14ac:dyDescent="0.3">
      <c r="A4534" t="s">
        <v>5444</v>
      </c>
      <c r="B4534" t="s">
        <v>89</v>
      </c>
      <c r="D4534" s="77">
        <f>INDEX('Unemployment Rates'!$B$2:$B$96,MATCH(B4534,'Unemployment Rates'!$A$2:$A$96,0))</f>
        <v>2.7E-2</v>
      </c>
    </row>
    <row r="4535" spans="1:4" x14ac:dyDescent="0.3">
      <c r="A4535" t="s">
        <v>5445</v>
      </c>
      <c r="B4535" t="s">
        <v>89</v>
      </c>
      <c r="D4535" s="77">
        <f>INDEX('Unemployment Rates'!$B$2:$B$96,MATCH(B4535,'Unemployment Rates'!$A$2:$A$96,0))</f>
        <v>2.7E-2</v>
      </c>
    </row>
    <row r="4536" spans="1:4" x14ac:dyDescent="0.3">
      <c r="A4536" t="s">
        <v>5446</v>
      </c>
      <c r="B4536" t="s">
        <v>89</v>
      </c>
      <c r="D4536" s="77">
        <f>INDEX('Unemployment Rates'!$B$2:$B$96,MATCH(B4536,'Unemployment Rates'!$A$2:$A$96,0))</f>
        <v>2.7E-2</v>
      </c>
    </row>
    <row r="4537" spans="1:4" x14ac:dyDescent="0.3">
      <c r="A4537" t="s">
        <v>5447</v>
      </c>
      <c r="B4537" t="s">
        <v>89</v>
      </c>
      <c r="D4537" s="77">
        <f>INDEX('Unemployment Rates'!$B$2:$B$96,MATCH(B4537,'Unemployment Rates'!$A$2:$A$96,0))</f>
        <v>2.7E-2</v>
      </c>
    </row>
    <row r="4538" spans="1:4" x14ac:dyDescent="0.3">
      <c r="A4538" t="s">
        <v>5448</v>
      </c>
      <c r="B4538" t="s">
        <v>89</v>
      </c>
      <c r="D4538" s="77">
        <f>INDEX('Unemployment Rates'!$B$2:$B$96,MATCH(B4538,'Unemployment Rates'!$A$2:$A$96,0))</f>
        <v>2.7E-2</v>
      </c>
    </row>
    <row r="4539" spans="1:4" x14ac:dyDescent="0.3">
      <c r="A4539" t="s">
        <v>5449</v>
      </c>
      <c r="B4539" t="s">
        <v>89</v>
      </c>
      <c r="D4539" s="77">
        <f>INDEX('Unemployment Rates'!$B$2:$B$96,MATCH(B4539,'Unemployment Rates'!$A$2:$A$96,0))</f>
        <v>2.7E-2</v>
      </c>
    </row>
    <row r="4540" spans="1:4" x14ac:dyDescent="0.3">
      <c r="A4540" t="s">
        <v>5450</v>
      </c>
      <c r="B4540" t="s">
        <v>89</v>
      </c>
      <c r="D4540" s="77">
        <f>INDEX('Unemployment Rates'!$B$2:$B$96,MATCH(B4540,'Unemployment Rates'!$A$2:$A$96,0))</f>
        <v>2.7E-2</v>
      </c>
    </row>
    <row r="4541" spans="1:4" x14ac:dyDescent="0.3">
      <c r="A4541" t="s">
        <v>5451</v>
      </c>
      <c r="B4541" t="s">
        <v>89</v>
      </c>
      <c r="D4541" s="77">
        <f>INDEX('Unemployment Rates'!$B$2:$B$96,MATCH(B4541,'Unemployment Rates'!$A$2:$A$96,0))</f>
        <v>2.7E-2</v>
      </c>
    </row>
    <row r="4542" spans="1:4" x14ac:dyDescent="0.3">
      <c r="A4542" t="s">
        <v>5452</v>
      </c>
      <c r="B4542" t="s">
        <v>89</v>
      </c>
      <c r="D4542" s="77">
        <f>INDEX('Unemployment Rates'!$B$2:$B$96,MATCH(B4542,'Unemployment Rates'!$A$2:$A$96,0))</f>
        <v>2.7E-2</v>
      </c>
    </row>
    <row r="4543" spans="1:4" x14ac:dyDescent="0.3">
      <c r="A4543" t="s">
        <v>5453</v>
      </c>
      <c r="B4543" t="s">
        <v>89</v>
      </c>
      <c r="D4543" s="77">
        <f>INDEX('Unemployment Rates'!$B$2:$B$96,MATCH(B4543,'Unemployment Rates'!$A$2:$A$96,0))</f>
        <v>2.7E-2</v>
      </c>
    </row>
    <row r="4544" spans="1:4" x14ac:dyDescent="0.3">
      <c r="A4544" t="s">
        <v>5454</v>
      </c>
      <c r="B4544" t="s">
        <v>89</v>
      </c>
      <c r="D4544" s="77">
        <f>INDEX('Unemployment Rates'!$B$2:$B$96,MATCH(B4544,'Unemployment Rates'!$A$2:$A$96,0))</f>
        <v>2.7E-2</v>
      </c>
    </row>
    <row r="4545" spans="1:4" x14ac:dyDescent="0.3">
      <c r="A4545" t="s">
        <v>5455</v>
      </c>
      <c r="B4545" t="s">
        <v>89</v>
      </c>
      <c r="D4545" s="77">
        <f>INDEX('Unemployment Rates'!$B$2:$B$96,MATCH(B4545,'Unemployment Rates'!$A$2:$A$96,0))</f>
        <v>2.7E-2</v>
      </c>
    </row>
    <row r="4546" spans="1:4" x14ac:dyDescent="0.3">
      <c r="A4546" t="s">
        <v>5456</v>
      </c>
      <c r="B4546" t="s">
        <v>89</v>
      </c>
      <c r="D4546" s="77">
        <f>INDEX('Unemployment Rates'!$B$2:$B$96,MATCH(B4546,'Unemployment Rates'!$A$2:$A$96,0))</f>
        <v>2.7E-2</v>
      </c>
    </row>
    <row r="4547" spans="1:4" x14ac:dyDescent="0.3">
      <c r="A4547" t="s">
        <v>5457</v>
      </c>
      <c r="B4547" t="s">
        <v>89</v>
      </c>
      <c r="D4547" s="77">
        <f>INDEX('Unemployment Rates'!$B$2:$B$96,MATCH(B4547,'Unemployment Rates'!$A$2:$A$96,0))</f>
        <v>2.7E-2</v>
      </c>
    </row>
    <row r="4548" spans="1:4" x14ac:dyDescent="0.3">
      <c r="A4548" t="s">
        <v>5458</v>
      </c>
      <c r="B4548" t="s">
        <v>89</v>
      </c>
      <c r="D4548" s="77">
        <f>INDEX('Unemployment Rates'!$B$2:$B$96,MATCH(B4548,'Unemployment Rates'!$A$2:$A$96,0))</f>
        <v>2.7E-2</v>
      </c>
    </row>
    <row r="4549" spans="1:4" x14ac:dyDescent="0.3">
      <c r="A4549" t="s">
        <v>5459</v>
      </c>
      <c r="B4549" t="s">
        <v>89</v>
      </c>
      <c r="D4549" s="77">
        <f>INDEX('Unemployment Rates'!$B$2:$B$96,MATCH(B4549,'Unemployment Rates'!$A$2:$A$96,0))</f>
        <v>2.7E-2</v>
      </c>
    </row>
    <row r="4550" spans="1:4" x14ac:dyDescent="0.3">
      <c r="A4550" t="s">
        <v>5460</v>
      </c>
      <c r="B4550" t="s">
        <v>89</v>
      </c>
      <c r="D4550" s="77">
        <f>INDEX('Unemployment Rates'!$B$2:$B$96,MATCH(B4550,'Unemployment Rates'!$A$2:$A$96,0))</f>
        <v>2.7E-2</v>
      </c>
    </row>
    <row r="4551" spans="1:4" x14ac:dyDescent="0.3">
      <c r="A4551" t="s">
        <v>5461</v>
      </c>
      <c r="B4551" t="s">
        <v>89</v>
      </c>
      <c r="D4551" s="77">
        <f>INDEX('Unemployment Rates'!$B$2:$B$96,MATCH(B4551,'Unemployment Rates'!$A$2:$A$96,0))</f>
        <v>2.7E-2</v>
      </c>
    </row>
    <row r="4552" spans="1:4" x14ac:dyDescent="0.3">
      <c r="A4552" t="s">
        <v>5462</v>
      </c>
      <c r="B4552" t="s">
        <v>89</v>
      </c>
      <c r="D4552" s="77">
        <f>INDEX('Unemployment Rates'!$B$2:$B$96,MATCH(B4552,'Unemployment Rates'!$A$2:$A$96,0))</f>
        <v>2.7E-2</v>
      </c>
    </row>
    <row r="4553" spans="1:4" x14ac:dyDescent="0.3">
      <c r="A4553" t="s">
        <v>5463</v>
      </c>
      <c r="B4553" t="s">
        <v>89</v>
      </c>
      <c r="D4553" s="77">
        <f>INDEX('Unemployment Rates'!$B$2:$B$96,MATCH(B4553,'Unemployment Rates'!$A$2:$A$96,0))</f>
        <v>2.7E-2</v>
      </c>
    </row>
    <row r="4554" spans="1:4" x14ac:dyDescent="0.3">
      <c r="A4554" t="s">
        <v>5464</v>
      </c>
      <c r="B4554" t="s">
        <v>89</v>
      </c>
      <c r="D4554" s="77">
        <f>INDEX('Unemployment Rates'!$B$2:$B$96,MATCH(B4554,'Unemployment Rates'!$A$2:$A$96,0))</f>
        <v>2.7E-2</v>
      </c>
    </row>
    <row r="4555" spans="1:4" x14ac:dyDescent="0.3">
      <c r="A4555" t="s">
        <v>5465</v>
      </c>
      <c r="B4555" t="s">
        <v>89</v>
      </c>
      <c r="D4555" s="77">
        <f>INDEX('Unemployment Rates'!$B$2:$B$96,MATCH(B4555,'Unemployment Rates'!$A$2:$A$96,0))</f>
        <v>2.7E-2</v>
      </c>
    </row>
    <row r="4556" spans="1:4" x14ac:dyDescent="0.3">
      <c r="A4556" t="s">
        <v>5466</v>
      </c>
      <c r="B4556" t="s">
        <v>89</v>
      </c>
      <c r="D4556" s="77">
        <f>INDEX('Unemployment Rates'!$B$2:$B$96,MATCH(B4556,'Unemployment Rates'!$A$2:$A$96,0))</f>
        <v>2.7E-2</v>
      </c>
    </row>
    <row r="4557" spans="1:4" x14ac:dyDescent="0.3">
      <c r="A4557" t="s">
        <v>5467</v>
      </c>
      <c r="B4557" t="s">
        <v>89</v>
      </c>
      <c r="D4557" s="77">
        <f>INDEX('Unemployment Rates'!$B$2:$B$96,MATCH(B4557,'Unemployment Rates'!$A$2:$A$96,0))</f>
        <v>2.7E-2</v>
      </c>
    </row>
    <row r="4558" spans="1:4" x14ac:dyDescent="0.3">
      <c r="A4558" t="s">
        <v>5468</v>
      </c>
      <c r="B4558" t="s">
        <v>89</v>
      </c>
      <c r="D4558" s="77">
        <f>INDEX('Unemployment Rates'!$B$2:$B$96,MATCH(B4558,'Unemployment Rates'!$A$2:$A$96,0))</f>
        <v>2.7E-2</v>
      </c>
    </row>
    <row r="4559" spans="1:4" x14ac:dyDescent="0.3">
      <c r="A4559" t="s">
        <v>5469</v>
      </c>
      <c r="B4559" t="s">
        <v>89</v>
      </c>
      <c r="D4559" s="77">
        <f>INDEX('Unemployment Rates'!$B$2:$B$96,MATCH(B4559,'Unemployment Rates'!$A$2:$A$96,0))</f>
        <v>2.7E-2</v>
      </c>
    </row>
    <row r="4560" spans="1:4" x14ac:dyDescent="0.3">
      <c r="A4560" t="s">
        <v>5470</v>
      </c>
      <c r="B4560" t="s">
        <v>89</v>
      </c>
      <c r="D4560" s="77">
        <f>INDEX('Unemployment Rates'!$B$2:$B$96,MATCH(B4560,'Unemployment Rates'!$A$2:$A$96,0))</f>
        <v>2.7E-2</v>
      </c>
    </row>
    <row r="4561" spans="1:4" x14ac:dyDescent="0.3">
      <c r="A4561" t="s">
        <v>5471</v>
      </c>
      <c r="B4561" t="s">
        <v>89</v>
      </c>
      <c r="D4561" s="77">
        <f>INDEX('Unemployment Rates'!$B$2:$B$96,MATCH(B4561,'Unemployment Rates'!$A$2:$A$96,0))</f>
        <v>2.7E-2</v>
      </c>
    </row>
    <row r="4562" spans="1:4" x14ac:dyDescent="0.3">
      <c r="A4562" t="s">
        <v>5472</v>
      </c>
      <c r="B4562" t="s">
        <v>89</v>
      </c>
      <c r="D4562" s="77">
        <f>INDEX('Unemployment Rates'!$B$2:$B$96,MATCH(B4562,'Unemployment Rates'!$A$2:$A$96,0))</f>
        <v>2.7E-2</v>
      </c>
    </row>
    <row r="4563" spans="1:4" x14ac:dyDescent="0.3">
      <c r="A4563" t="s">
        <v>5473</v>
      </c>
      <c r="B4563" t="s">
        <v>89</v>
      </c>
      <c r="D4563" s="77">
        <f>INDEX('Unemployment Rates'!$B$2:$B$96,MATCH(B4563,'Unemployment Rates'!$A$2:$A$96,0))</f>
        <v>2.7E-2</v>
      </c>
    </row>
    <row r="4564" spans="1:4" x14ac:dyDescent="0.3">
      <c r="A4564" t="s">
        <v>5474</v>
      </c>
      <c r="B4564" t="s">
        <v>89</v>
      </c>
      <c r="D4564" s="77">
        <f>INDEX('Unemployment Rates'!$B$2:$B$96,MATCH(B4564,'Unemployment Rates'!$A$2:$A$96,0))</f>
        <v>2.7E-2</v>
      </c>
    </row>
    <row r="4565" spans="1:4" x14ac:dyDescent="0.3">
      <c r="A4565" t="s">
        <v>5475</v>
      </c>
      <c r="B4565" t="s">
        <v>90</v>
      </c>
      <c r="D4565" s="77">
        <f>INDEX('Unemployment Rates'!$B$2:$B$96,MATCH(B4565,'Unemployment Rates'!$A$2:$A$96,0))</f>
        <v>3.6999999999999998E-2</v>
      </c>
    </row>
    <row r="4566" spans="1:4" x14ac:dyDescent="0.3">
      <c r="A4566" t="s">
        <v>5476</v>
      </c>
      <c r="B4566" t="s">
        <v>90</v>
      </c>
      <c r="D4566" s="77">
        <f>INDEX('Unemployment Rates'!$B$2:$B$96,MATCH(B4566,'Unemployment Rates'!$A$2:$A$96,0))</f>
        <v>3.6999999999999998E-2</v>
      </c>
    </row>
    <row r="4567" spans="1:4" x14ac:dyDescent="0.3">
      <c r="A4567" t="s">
        <v>5477</v>
      </c>
      <c r="B4567" t="s">
        <v>90</v>
      </c>
      <c r="D4567" s="77">
        <f>INDEX('Unemployment Rates'!$B$2:$B$96,MATCH(B4567,'Unemployment Rates'!$A$2:$A$96,0))</f>
        <v>3.6999999999999998E-2</v>
      </c>
    </row>
    <row r="4568" spans="1:4" x14ac:dyDescent="0.3">
      <c r="A4568" t="s">
        <v>5478</v>
      </c>
      <c r="B4568" t="s">
        <v>90</v>
      </c>
      <c r="D4568" s="77">
        <f>INDEX('Unemployment Rates'!$B$2:$B$96,MATCH(B4568,'Unemployment Rates'!$A$2:$A$96,0))</f>
        <v>3.6999999999999998E-2</v>
      </c>
    </row>
    <row r="4569" spans="1:4" x14ac:dyDescent="0.3">
      <c r="A4569" t="s">
        <v>5479</v>
      </c>
      <c r="B4569" t="s">
        <v>90</v>
      </c>
      <c r="D4569" s="77">
        <f>INDEX('Unemployment Rates'!$B$2:$B$96,MATCH(B4569,'Unemployment Rates'!$A$2:$A$96,0))</f>
        <v>3.6999999999999998E-2</v>
      </c>
    </row>
    <row r="4570" spans="1:4" x14ac:dyDescent="0.3">
      <c r="A4570" t="s">
        <v>5480</v>
      </c>
      <c r="B4570" t="s">
        <v>90</v>
      </c>
      <c r="D4570" s="77">
        <f>INDEX('Unemployment Rates'!$B$2:$B$96,MATCH(B4570,'Unemployment Rates'!$A$2:$A$96,0))</f>
        <v>3.6999999999999998E-2</v>
      </c>
    </row>
    <row r="4571" spans="1:4" x14ac:dyDescent="0.3">
      <c r="A4571" t="s">
        <v>5481</v>
      </c>
      <c r="B4571" t="s">
        <v>90</v>
      </c>
      <c r="D4571" s="77">
        <f>INDEX('Unemployment Rates'!$B$2:$B$96,MATCH(B4571,'Unemployment Rates'!$A$2:$A$96,0))</f>
        <v>3.6999999999999998E-2</v>
      </c>
    </row>
    <row r="4572" spans="1:4" x14ac:dyDescent="0.3">
      <c r="A4572" t="s">
        <v>5482</v>
      </c>
      <c r="B4572" t="s">
        <v>90</v>
      </c>
      <c r="D4572" s="77">
        <f>INDEX('Unemployment Rates'!$B$2:$B$96,MATCH(B4572,'Unemployment Rates'!$A$2:$A$96,0))</f>
        <v>3.6999999999999998E-2</v>
      </c>
    </row>
    <row r="4573" spans="1:4" x14ac:dyDescent="0.3">
      <c r="A4573" t="s">
        <v>5483</v>
      </c>
      <c r="B4573" t="s">
        <v>90</v>
      </c>
      <c r="D4573" s="77">
        <f>INDEX('Unemployment Rates'!$B$2:$B$96,MATCH(B4573,'Unemployment Rates'!$A$2:$A$96,0))</f>
        <v>3.6999999999999998E-2</v>
      </c>
    </row>
    <row r="4574" spans="1:4" x14ac:dyDescent="0.3">
      <c r="A4574" t="s">
        <v>5484</v>
      </c>
      <c r="B4574" t="s">
        <v>90</v>
      </c>
      <c r="D4574" s="77">
        <f>INDEX('Unemployment Rates'!$B$2:$B$96,MATCH(B4574,'Unemployment Rates'!$A$2:$A$96,0))</f>
        <v>3.6999999999999998E-2</v>
      </c>
    </row>
    <row r="4575" spans="1:4" x14ac:dyDescent="0.3">
      <c r="A4575" t="s">
        <v>5485</v>
      </c>
      <c r="B4575" t="s">
        <v>90</v>
      </c>
      <c r="D4575" s="77">
        <f>INDEX('Unemployment Rates'!$B$2:$B$96,MATCH(B4575,'Unemployment Rates'!$A$2:$A$96,0))</f>
        <v>3.6999999999999998E-2</v>
      </c>
    </row>
    <row r="4576" spans="1:4" x14ac:dyDescent="0.3">
      <c r="A4576" t="s">
        <v>5486</v>
      </c>
      <c r="B4576" t="s">
        <v>90</v>
      </c>
      <c r="D4576" s="77">
        <f>INDEX('Unemployment Rates'!$B$2:$B$96,MATCH(B4576,'Unemployment Rates'!$A$2:$A$96,0))</f>
        <v>3.6999999999999998E-2</v>
      </c>
    </row>
    <row r="4577" spans="1:4" x14ac:dyDescent="0.3">
      <c r="A4577" t="s">
        <v>5487</v>
      </c>
      <c r="B4577" t="s">
        <v>90</v>
      </c>
      <c r="D4577" s="77">
        <f>INDEX('Unemployment Rates'!$B$2:$B$96,MATCH(B4577,'Unemployment Rates'!$A$2:$A$96,0))</f>
        <v>3.6999999999999998E-2</v>
      </c>
    </row>
    <row r="4578" spans="1:4" x14ac:dyDescent="0.3">
      <c r="A4578" t="s">
        <v>5488</v>
      </c>
      <c r="B4578" t="s">
        <v>90</v>
      </c>
      <c r="D4578" s="77">
        <f>INDEX('Unemployment Rates'!$B$2:$B$96,MATCH(B4578,'Unemployment Rates'!$A$2:$A$96,0))</f>
        <v>3.6999999999999998E-2</v>
      </c>
    </row>
    <row r="4579" spans="1:4" x14ac:dyDescent="0.3">
      <c r="A4579" t="s">
        <v>5489</v>
      </c>
      <c r="B4579" t="s">
        <v>90</v>
      </c>
      <c r="D4579" s="77">
        <f>INDEX('Unemployment Rates'!$B$2:$B$96,MATCH(B4579,'Unemployment Rates'!$A$2:$A$96,0))</f>
        <v>3.6999999999999998E-2</v>
      </c>
    </row>
    <row r="4580" spans="1:4" x14ac:dyDescent="0.3">
      <c r="A4580" t="s">
        <v>5490</v>
      </c>
      <c r="B4580" t="s">
        <v>90</v>
      </c>
      <c r="D4580" s="77">
        <f>INDEX('Unemployment Rates'!$B$2:$B$96,MATCH(B4580,'Unemployment Rates'!$A$2:$A$96,0))</f>
        <v>3.6999999999999998E-2</v>
      </c>
    </row>
    <row r="4581" spans="1:4" x14ac:dyDescent="0.3">
      <c r="A4581" t="s">
        <v>5491</v>
      </c>
      <c r="B4581" t="s">
        <v>90</v>
      </c>
      <c r="D4581" s="77">
        <f>INDEX('Unemployment Rates'!$B$2:$B$96,MATCH(B4581,'Unemployment Rates'!$A$2:$A$96,0))</f>
        <v>3.6999999999999998E-2</v>
      </c>
    </row>
    <row r="4582" spans="1:4" x14ac:dyDescent="0.3">
      <c r="A4582" t="s">
        <v>5492</v>
      </c>
      <c r="B4582" t="s">
        <v>90</v>
      </c>
      <c r="D4582" s="77">
        <f>INDEX('Unemployment Rates'!$B$2:$B$96,MATCH(B4582,'Unemployment Rates'!$A$2:$A$96,0))</f>
        <v>3.6999999999999998E-2</v>
      </c>
    </row>
    <row r="4583" spans="1:4" x14ac:dyDescent="0.3">
      <c r="A4583" t="s">
        <v>5493</v>
      </c>
      <c r="B4583" t="s">
        <v>90</v>
      </c>
      <c r="D4583" s="77">
        <f>INDEX('Unemployment Rates'!$B$2:$B$96,MATCH(B4583,'Unemployment Rates'!$A$2:$A$96,0))</f>
        <v>3.6999999999999998E-2</v>
      </c>
    </row>
    <row r="4584" spans="1:4" x14ac:dyDescent="0.3">
      <c r="A4584" t="s">
        <v>5494</v>
      </c>
      <c r="B4584" t="s">
        <v>90</v>
      </c>
      <c r="D4584" s="77">
        <f>INDEX('Unemployment Rates'!$B$2:$B$96,MATCH(B4584,'Unemployment Rates'!$A$2:$A$96,0))</f>
        <v>3.6999999999999998E-2</v>
      </c>
    </row>
    <row r="4585" spans="1:4" x14ac:dyDescent="0.3">
      <c r="A4585" t="s">
        <v>5495</v>
      </c>
      <c r="B4585" t="s">
        <v>90</v>
      </c>
      <c r="D4585" s="77">
        <f>INDEX('Unemployment Rates'!$B$2:$B$96,MATCH(B4585,'Unemployment Rates'!$A$2:$A$96,0))</f>
        <v>3.6999999999999998E-2</v>
      </c>
    </row>
    <row r="4586" spans="1:4" x14ac:dyDescent="0.3">
      <c r="A4586" t="s">
        <v>5496</v>
      </c>
      <c r="B4586" t="s">
        <v>90</v>
      </c>
      <c r="D4586" s="77">
        <f>INDEX('Unemployment Rates'!$B$2:$B$96,MATCH(B4586,'Unemployment Rates'!$A$2:$A$96,0))</f>
        <v>3.6999999999999998E-2</v>
      </c>
    </row>
    <row r="4587" spans="1:4" x14ac:dyDescent="0.3">
      <c r="A4587" t="s">
        <v>5497</v>
      </c>
      <c r="B4587" t="s">
        <v>90</v>
      </c>
      <c r="D4587" s="77">
        <f>INDEX('Unemployment Rates'!$B$2:$B$96,MATCH(B4587,'Unemployment Rates'!$A$2:$A$96,0))</f>
        <v>3.6999999999999998E-2</v>
      </c>
    </row>
    <row r="4588" spans="1:4" x14ac:dyDescent="0.3">
      <c r="A4588" t="s">
        <v>5498</v>
      </c>
      <c r="B4588" t="s">
        <v>90</v>
      </c>
      <c r="D4588" s="77">
        <f>INDEX('Unemployment Rates'!$B$2:$B$96,MATCH(B4588,'Unemployment Rates'!$A$2:$A$96,0))</f>
        <v>3.6999999999999998E-2</v>
      </c>
    </row>
    <row r="4589" spans="1:4" x14ac:dyDescent="0.3">
      <c r="A4589" t="s">
        <v>5499</v>
      </c>
      <c r="B4589" t="s">
        <v>90</v>
      </c>
      <c r="D4589" s="77">
        <f>INDEX('Unemployment Rates'!$B$2:$B$96,MATCH(B4589,'Unemployment Rates'!$A$2:$A$96,0))</f>
        <v>3.6999999999999998E-2</v>
      </c>
    </row>
    <row r="4590" spans="1:4" x14ac:dyDescent="0.3">
      <c r="A4590" t="s">
        <v>5500</v>
      </c>
      <c r="B4590" t="s">
        <v>90</v>
      </c>
      <c r="D4590" s="77">
        <f>INDEX('Unemployment Rates'!$B$2:$B$96,MATCH(B4590,'Unemployment Rates'!$A$2:$A$96,0))</f>
        <v>3.6999999999999998E-2</v>
      </c>
    </row>
    <row r="4591" spans="1:4" x14ac:dyDescent="0.3">
      <c r="A4591" t="s">
        <v>5501</v>
      </c>
      <c r="B4591" t="s">
        <v>90</v>
      </c>
      <c r="D4591" s="77">
        <f>INDEX('Unemployment Rates'!$B$2:$B$96,MATCH(B4591,'Unemployment Rates'!$A$2:$A$96,0))</f>
        <v>3.6999999999999998E-2</v>
      </c>
    </row>
    <row r="4592" spans="1:4" x14ac:dyDescent="0.3">
      <c r="A4592" t="s">
        <v>5502</v>
      </c>
      <c r="B4592" t="s">
        <v>90</v>
      </c>
      <c r="D4592" s="77">
        <f>INDEX('Unemployment Rates'!$B$2:$B$96,MATCH(B4592,'Unemployment Rates'!$A$2:$A$96,0))</f>
        <v>3.6999999999999998E-2</v>
      </c>
    </row>
    <row r="4593" spans="1:4" x14ac:dyDescent="0.3">
      <c r="A4593" t="s">
        <v>5503</v>
      </c>
      <c r="B4593" t="s">
        <v>90</v>
      </c>
      <c r="D4593" s="77">
        <f>INDEX('Unemployment Rates'!$B$2:$B$96,MATCH(B4593,'Unemployment Rates'!$A$2:$A$96,0))</f>
        <v>3.6999999999999998E-2</v>
      </c>
    </row>
    <row r="4594" spans="1:4" x14ac:dyDescent="0.3">
      <c r="A4594" t="s">
        <v>5504</v>
      </c>
      <c r="B4594" t="s">
        <v>90</v>
      </c>
      <c r="D4594" s="77">
        <f>INDEX('Unemployment Rates'!$B$2:$B$96,MATCH(B4594,'Unemployment Rates'!$A$2:$A$96,0))</f>
        <v>3.6999999999999998E-2</v>
      </c>
    </row>
    <row r="4595" spans="1:4" x14ac:dyDescent="0.3">
      <c r="A4595" t="s">
        <v>5505</v>
      </c>
      <c r="B4595" t="s">
        <v>90</v>
      </c>
      <c r="D4595" s="77">
        <f>INDEX('Unemployment Rates'!$B$2:$B$96,MATCH(B4595,'Unemployment Rates'!$A$2:$A$96,0))</f>
        <v>3.6999999999999998E-2</v>
      </c>
    </row>
    <row r="4596" spans="1:4" x14ac:dyDescent="0.3">
      <c r="A4596" t="s">
        <v>5506</v>
      </c>
      <c r="B4596" t="s">
        <v>90</v>
      </c>
      <c r="D4596" s="77">
        <f>INDEX('Unemployment Rates'!$B$2:$B$96,MATCH(B4596,'Unemployment Rates'!$A$2:$A$96,0))</f>
        <v>3.6999999999999998E-2</v>
      </c>
    </row>
    <row r="4597" spans="1:4" x14ac:dyDescent="0.3">
      <c r="A4597" t="s">
        <v>5507</v>
      </c>
      <c r="B4597" t="s">
        <v>90</v>
      </c>
      <c r="D4597" s="77">
        <f>INDEX('Unemployment Rates'!$B$2:$B$96,MATCH(B4597,'Unemployment Rates'!$A$2:$A$96,0))</f>
        <v>3.6999999999999998E-2</v>
      </c>
    </row>
    <row r="4598" spans="1:4" x14ac:dyDescent="0.3">
      <c r="A4598" t="s">
        <v>5508</v>
      </c>
      <c r="B4598" t="s">
        <v>90</v>
      </c>
      <c r="D4598" s="77">
        <f>INDEX('Unemployment Rates'!$B$2:$B$96,MATCH(B4598,'Unemployment Rates'!$A$2:$A$96,0))</f>
        <v>3.6999999999999998E-2</v>
      </c>
    </row>
    <row r="4599" spans="1:4" x14ac:dyDescent="0.3">
      <c r="A4599" t="s">
        <v>5509</v>
      </c>
      <c r="B4599" t="s">
        <v>90</v>
      </c>
      <c r="D4599" s="77">
        <f>INDEX('Unemployment Rates'!$B$2:$B$96,MATCH(B4599,'Unemployment Rates'!$A$2:$A$96,0))</f>
        <v>3.6999999999999998E-2</v>
      </c>
    </row>
    <row r="4600" spans="1:4" x14ac:dyDescent="0.3">
      <c r="A4600" t="s">
        <v>5510</v>
      </c>
      <c r="B4600" t="s">
        <v>90</v>
      </c>
      <c r="D4600" s="77">
        <f>INDEX('Unemployment Rates'!$B$2:$B$96,MATCH(B4600,'Unemployment Rates'!$A$2:$A$96,0))</f>
        <v>3.6999999999999998E-2</v>
      </c>
    </row>
    <row r="4601" spans="1:4" x14ac:dyDescent="0.3">
      <c r="A4601" t="s">
        <v>5511</v>
      </c>
      <c r="B4601" t="s">
        <v>90</v>
      </c>
      <c r="D4601" s="77">
        <f>INDEX('Unemployment Rates'!$B$2:$B$96,MATCH(B4601,'Unemployment Rates'!$A$2:$A$96,0))</f>
        <v>3.6999999999999998E-2</v>
      </c>
    </row>
    <row r="4602" spans="1:4" x14ac:dyDescent="0.3">
      <c r="A4602" t="s">
        <v>5512</v>
      </c>
      <c r="B4602" t="s">
        <v>91</v>
      </c>
      <c r="D4602" s="77">
        <f>INDEX('Unemployment Rates'!$B$2:$B$96,MATCH(B4602,'Unemployment Rates'!$A$2:$A$96,0))</f>
        <v>0.03</v>
      </c>
    </row>
    <row r="4603" spans="1:4" x14ac:dyDescent="0.3">
      <c r="A4603" t="s">
        <v>5513</v>
      </c>
      <c r="B4603" t="s">
        <v>91</v>
      </c>
      <c r="D4603" s="77">
        <f>INDEX('Unemployment Rates'!$B$2:$B$96,MATCH(B4603,'Unemployment Rates'!$A$2:$A$96,0))</f>
        <v>0.03</v>
      </c>
    </row>
    <row r="4604" spans="1:4" x14ac:dyDescent="0.3">
      <c r="A4604" t="s">
        <v>5514</v>
      </c>
      <c r="B4604" t="s">
        <v>91</v>
      </c>
      <c r="D4604" s="77">
        <f>INDEX('Unemployment Rates'!$B$2:$B$96,MATCH(B4604,'Unemployment Rates'!$A$2:$A$96,0))</f>
        <v>0.03</v>
      </c>
    </row>
    <row r="4605" spans="1:4" x14ac:dyDescent="0.3">
      <c r="A4605" t="s">
        <v>5515</v>
      </c>
      <c r="B4605" t="s">
        <v>91</v>
      </c>
      <c r="D4605" s="77">
        <f>INDEX('Unemployment Rates'!$B$2:$B$96,MATCH(B4605,'Unemployment Rates'!$A$2:$A$96,0))</f>
        <v>0.03</v>
      </c>
    </row>
    <row r="4606" spans="1:4" x14ac:dyDescent="0.3">
      <c r="A4606" t="s">
        <v>5516</v>
      </c>
      <c r="B4606" t="s">
        <v>91</v>
      </c>
      <c r="D4606" s="77">
        <f>INDEX('Unemployment Rates'!$B$2:$B$96,MATCH(B4606,'Unemployment Rates'!$A$2:$A$96,0))</f>
        <v>0.03</v>
      </c>
    </row>
    <row r="4607" spans="1:4" x14ac:dyDescent="0.3">
      <c r="A4607" t="s">
        <v>5517</v>
      </c>
      <c r="B4607" t="s">
        <v>92</v>
      </c>
      <c r="D4607" s="77">
        <f>INDEX('Unemployment Rates'!$B$2:$B$96,MATCH(B4607,'Unemployment Rates'!$A$2:$A$96,0))</f>
        <v>4.2000000000000003E-2</v>
      </c>
    </row>
    <row r="4608" spans="1:4" x14ac:dyDescent="0.3">
      <c r="A4608" t="s">
        <v>5518</v>
      </c>
      <c r="B4608" t="s">
        <v>92</v>
      </c>
      <c r="D4608" s="77">
        <f>INDEX('Unemployment Rates'!$B$2:$B$96,MATCH(B4608,'Unemployment Rates'!$A$2:$A$96,0))</f>
        <v>4.2000000000000003E-2</v>
      </c>
    </row>
    <row r="4609" spans="1:4" x14ac:dyDescent="0.3">
      <c r="A4609" t="s">
        <v>5519</v>
      </c>
      <c r="B4609" t="s">
        <v>92</v>
      </c>
      <c r="D4609" s="77">
        <f>INDEX('Unemployment Rates'!$B$2:$B$96,MATCH(B4609,'Unemployment Rates'!$A$2:$A$96,0))</f>
        <v>4.2000000000000003E-2</v>
      </c>
    </row>
    <row r="4610" spans="1:4" x14ac:dyDescent="0.3">
      <c r="A4610" t="s">
        <v>5520</v>
      </c>
      <c r="B4610" t="s">
        <v>92</v>
      </c>
      <c r="D4610" s="77">
        <f>INDEX('Unemployment Rates'!$B$2:$B$96,MATCH(B4610,'Unemployment Rates'!$A$2:$A$96,0))</f>
        <v>4.2000000000000003E-2</v>
      </c>
    </row>
    <row r="4611" spans="1:4" x14ac:dyDescent="0.3">
      <c r="A4611" t="s">
        <v>5521</v>
      </c>
      <c r="B4611" t="s">
        <v>92</v>
      </c>
      <c r="D4611" s="77">
        <f>INDEX('Unemployment Rates'!$B$2:$B$96,MATCH(B4611,'Unemployment Rates'!$A$2:$A$96,0))</f>
        <v>4.2000000000000003E-2</v>
      </c>
    </row>
    <row r="4612" spans="1:4" x14ac:dyDescent="0.3">
      <c r="A4612" t="s">
        <v>5522</v>
      </c>
      <c r="B4612" t="s">
        <v>92</v>
      </c>
      <c r="D4612" s="77">
        <f>INDEX('Unemployment Rates'!$B$2:$B$96,MATCH(B4612,'Unemployment Rates'!$A$2:$A$96,0))</f>
        <v>4.2000000000000003E-2</v>
      </c>
    </row>
    <row r="4613" spans="1:4" x14ac:dyDescent="0.3">
      <c r="A4613" t="s">
        <v>5523</v>
      </c>
      <c r="B4613" t="s">
        <v>92</v>
      </c>
      <c r="D4613" s="77">
        <f>INDEX('Unemployment Rates'!$B$2:$B$96,MATCH(B4613,'Unemployment Rates'!$A$2:$A$96,0))</f>
        <v>4.2000000000000003E-2</v>
      </c>
    </row>
    <row r="4614" spans="1:4" x14ac:dyDescent="0.3">
      <c r="A4614" t="s">
        <v>5524</v>
      </c>
      <c r="B4614" t="s">
        <v>92</v>
      </c>
      <c r="D4614" s="77">
        <f>INDEX('Unemployment Rates'!$B$2:$B$96,MATCH(B4614,'Unemployment Rates'!$A$2:$A$96,0))</f>
        <v>4.2000000000000003E-2</v>
      </c>
    </row>
    <row r="4615" spans="1:4" x14ac:dyDescent="0.3">
      <c r="A4615" t="s">
        <v>5525</v>
      </c>
      <c r="B4615" t="s">
        <v>92</v>
      </c>
      <c r="D4615" s="77">
        <f>INDEX('Unemployment Rates'!$B$2:$B$96,MATCH(B4615,'Unemployment Rates'!$A$2:$A$96,0))</f>
        <v>4.2000000000000003E-2</v>
      </c>
    </row>
    <row r="4616" spans="1:4" x14ac:dyDescent="0.3">
      <c r="A4616" t="s">
        <v>5526</v>
      </c>
      <c r="B4616" t="s">
        <v>92</v>
      </c>
      <c r="D4616" s="77">
        <f>INDEX('Unemployment Rates'!$B$2:$B$96,MATCH(B4616,'Unemployment Rates'!$A$2:$A$96,0))</f>
        <v>4.2000000000000003E-2</v>
      </c>
    </row>
    <row r="4617" spans="1:4" x14ac:dyDescent="0.3">
      <c r="A4617" t="s">
        <v>5527</v>
      </c>
      <c r="B4617" t="s">
        <v>92</v>
      </c>
      <c r="D4617" s="77">
        <f>INDEX('Unemployment Rates'!$B$2:$B$96,MATCH(B4617,'Unemployment Rates'!$A$2:$A$96,0))</f>
        <v>4.2000000000000003E-2</v>
      </c>
    </row>
    <row r="4618" spans="1:4" x14ac:dyDescent="0.3">
      <c r="A4618" t="s">
        <v>5528</v>
      </c>
      <c r="B4618" t="s">
        <v>92</v>
      </c>
      <c r="D4618" s="77">
        <f>INDEX('Unemployment Rates'!$B$2:$B$96,MATCH(B4618,'Unemployment Rates'!$A$2:$A$96,0))</f>
        <v>4.2000000000000003E-2</v>
      </c>
    </row>
    <row r="4619" spans="1:4" x14ac:dyDescent="0.3">
      <c r="A4619" t="s">
        <v>5529</v>
      </c>
      <c r="B4619" t="s">
        <v>92</v>
      </c>
      <c r="D4619" s="77">
        <f>INDEX('Unemployment Rates'!$B$2:$B$96,MATCH(B4619,'Unemployment Rates'!$A$2:$A$96,0))</f>
        <v>4.2000000000000003E-2</v>
      </c>
    </row>
    <row r="4620" spans="1:4" x14ac:dyDescent="0.3">
      <c r="A4620" t="s">
        <v>5530</v>
      </c>
      <c r="B4620" t="s">
        <v>92</v>
      </c>
      <c r="D4620" s="77">
        <f>INDEX('Unemployment Rates'!$B$2:$B$96,MATCH(B4620,'Unemployment Rates'!$A$2:$A$96,0))</f>
        <v>4.2000000000000003E-2</v>
      </c>
    </row>
    <row r="4621" spans="1:4" x14ac:dyDescent="0.3">
      <c r="A4621" t="s">
        <v>5531</v>
      </c>
      <c r="B4621" t="s">
        <v>93</v>
      </c>
      <c r="D4621" s="77">
        <f>INDEX('Unemployment Rates'!$B$2:$B$96,MATCH(B4621,'Unemployment Rates'!$A$2:$A$96,0))</f>
        <v>3.6999999999999998E-2</v>
      </c>
    </row>
    <row r="4622" spans="1:4" x14ac:dyDescent="0.3">
      <c r="A4622" t="s">
        <v>5532</v>
      </c>
      <c r="B4622" t="s">
        <v>93</v>
      </c>
      <c r="D4622" s="77">
        <f>INDEX('Unemployment Rates'!$B$2:$B$96,MATCH(B4622,'Unemployment Rates'!$A$2:$A$96,0))</f>
        <v>3.6999999999999998E-2</v>
      </c>
    </row>
    <row r="4623" spans="1:4" x14ac:dyDescent="0.3">
      <c r="A4623" t="s">
        <v>5533</v>
      </c>
      <c r="B4623" t="s">
        <v>93</v>
      </c>
      <c r="D4623" s="77">
        <f>INDEX('Unemployment Rates'!$B$2:$B$96,MATCH(B4623,'Unemployment Rates'!$A$2:$A$96,0))</f>
        <v>3.6999999999999998E-2</v>
      </c>
    </row>
    <row r="4624" spans="1:4" x14ac:dyDescent="0.3">
      <c r="A4624" t="s">
        <v>5534</v>
      </c>
      <c r="B4624" t="s">
        <v>93</v>
      </c>
      <c r="D4624" s="77">
        <f>INDEX('Unemployment Rates'!$B$2:$B$96,MATCH(B4624,'Unemployment Rates'!$A$2:$A$96,0))</f>
        <v>3.6999999999999998E-2</v>
      </c>
    </row>
    <row r="4625" spans="1:4" x14ac:dyDescent="0.3">
      <c r="A4625" t="s">
        <v>5535</v>
      </c>
      <c r="B4625" t="s">
        <v>93</v>
      </c>
      <c r="D4625" s="77">
        <f>INDEX('Unemployment Rates'!$B$2:$B$96,MATCH(B4625,'Unemployment Rates'!$A$2:$A$96,0))</f>
        <v>3.6999999999999998E-2</v>
      </c>
    </row>
    <row r="4626" spans="1:4" x14ac:dyDescent="0.3">
      <c r="A4626" t="s">
        <v>5536</v>
      </c>
      <c r="B4626" t="s">
        <v>93</v>
      </c>
      <c r="D4626" s="77">
        <f>INDEX('Unemployment Rates'!$B$2:$B$96,MATCH(B4626,'Unemployment Rates'!$A$2:$A$96,0))</f>
        <v>3.6999999999999998E-2</v>
      </c>
    </row>
    <row r="4627" spans="1:4" x14ac:dyDescent="0.3">
      <c r="A4627" t="s">
        <v>5537</v>
      </c>
      <c r="B4627" t="s">
        <v>93</v>
      </c>
      <c r="D4627" s="77">
        <f>INDEX('Unemployment Rates'!$B$2:$B$96,MATCH(B4627,'Unemployment Rates'!$A$2:$A$96,0))</f>
        <v>3.6999999999999998E-2</v>
      </c>
    </row>
    <row r="4628" spans="1:4" x14ac:dyDescent="0.3">
      <c r="A4628" t="s">
        <v>5538</v>
      </c>
      <c r="B4628" t="s">
        <v>93</v>
      </c>
      <c r="D4628" s="77">
        <f>INDEX('Unemployment Rates'!$B$2:$B$96,MATCH(B4628,'Unemployment Rates'!$A$2:$A$96,0))</f>
        <v>3.6999999999999998E-2</v>
      </c>
    </row>
    <row r="4629" spans="1:4" x14ac:dyDescent="0.3">
      <c r="A4629" t="s">
        <v>5539</v>
      </c>
      <c r="B4629" t="s">
        <v>93</v>
      </c>
      <c r="D4629" s="77">
        <f>INDEX('Unemployment Rates'!$B$2:$B$96,MATCH(B4629,'Unemployment Rates'!$A$2:$A$96,0))</f>
        <v>3.6999999999999998E-2</v>
      </c>
    </row>
    <row r="4630" spans="1:4" x14ac:dyDescent="0.3">
      <c r="A4630" t="s">
        <v>5540</v>
      </c>
      <c r="B4630" t="s">
        <v>93</v>
      </c>
      <c r="D4630" s="77">
        <f>INDEX('Unemployment Rates'!$B$2:$B$96,MATCH(B4630,'Unemployment Rates'!$A$2:$A$96,0))</f>
        <v>3.6999999999999998E-2</v>
      </c>
    </row>
    <row r="4631" spans="1:4" x14ac:dyDescent="0.3">
      <c r="A4631" t="s">
        <v>5541</v>
      </c>
      <c r="B4631" t="s">
        <v>93</v>
      </c>
      <c r="D4631" s="77">
        <f>INDEX('Unemployment Rates'!$B$2:$B$96,MATCH(B4631,'Unemployment Rates'!$A$2:$A$96,0))</f>
        <v>3.6999999999999998E-2</v>
      </c>
    </row>
    <row r="4632" spans="1:4" x14ac:dyDescent="0.3">
      <c r="A4632" t="s">
        <v>5542</v>
      </c>
      <c r="B4632" t="s">
        <v>93</v>
      </c>
      <c r="D4632" s="77">
        <f>INDEX('Unemployment Rates'!$B$2:$B$96,MATCH(B4632,'Unemployment Rates'!$A$2:$A$96,0))</f>
        <v>3.6999999999999998E-2</v>
      </c>
    </row>
    <row r="4633" spans="1:4" x14ac:dyDescent="0.3">
      <c r="A4633" t="s">
        <v>5543</v>
      </c>
      <c r="B4633" t="s">
        <v>93</v>
      </c>
      <c r="D4633" s="77">
        <f>INDEX('Unemployment Rates'!$B$2:$B$96,MATCH(B4633,'Unemployment Rates'!$A$2:$A$96,0))</f>
        <v>3.6999999999999998E-2</v>
      </c>
    </row>
    <row r="4634" spans="1:4" x14ac:dyDescent="0.3">
      <c r="A4634" t="s">
        <v>5544</v>
      </c>
      <c r="B4634" t="s">
        <v>93</v>
      </c>
      <c r="D4634" s="77">
        <f>INDEX('Unemployment Rates'!$B$2:$B$96,MATCH(B4634,'Unemployment Rates'!$A$2:$A$96,0))</f>
        <v>3.6999999999999998E-2</v>
      </c>
    </row>
    <row r="4635" spans="1:4" x14ac:dyDescent="0.3">
      <c r="A4635" t="s">
        <v>5545</v>
      </c>
      <c r="B4635" t="s">
        <v>94</v>
      </c>
      <c r="D4635" s="77">
        <f>INDEX('Unemployment Rates'!$B$2:$B$96,MATCH(B4635,'Unemployment Rates'!$A$2:$A$96,0))</f>
        <v>4.1000000000000002E-2</v>
      </c>
    </row>
    <row r="4636" spans="1:4" x14ac:dyDescent="0.3">
      <c r="A4636" t="s">
        <v>5546</v>
      </c>
      <c r="B4636" t="s">
        <v>94</v>
      </c>
      <c r="D4636" s="77">
        <f>INDEX('Unemployment Rates'!$B$2:$B$96,MATCH(B4636,'Unemployment Rates'!$A$2:$A$96,0))</f>
        <v>4.1000000000000002E-2</v>
      </c>
    </row>
    <row r="4637" spans="1:4" x14ac:dyDescent="0.3">
      <c r="A4637" t="s">
        <v>5547</v>
      </c>
      <c r="B4637" t="s">
        <v>94</v>
      </c>
      <c r="D4637" s="77">
        <f>INDEX('Unemployment Rates'!$B$2:$B$96,MATCH(B4637,'Unemployment Rates'!$A$2:$A$96,0))</f>
        <v>4.1000000000000002E-2</v>
      </c>
    </row>
    <row r="4638" spans="1:4" x14ac:dyDescent="0.3">
      <c r="A4638" t="s">
        <v>5548</v>
      </c>
      <c r="B4638" t="s">
        <v>94</v>
      </c>
      <c r="D4638" s="77">
        <f>INDEX('Unemployment Rates'!$B$2:$B$96,MATCH(B4638,'Unemployment Rates'!$A$2:$A$96,0))</f>
        <v>4.1000000000000002E-2</v>
      </c>
    </row>
    <row r="4639" spans="1:4" x14ac:dyDescent="0.3">
      <c r="A4639" t="s">
        <v>5549</v>
      </c>
      <c r="B4639" t="s">
        <v>95</v>
      </c>
      <c r="D4639" s="77">
        <f>INDEX('Unemployment Rates'!$B$2:$B$96,MATCH(B4639,'Unemployment Rates'!$A$2:$A$96,0))</f>
        <v>0.04</v>
      </c>
    </row>
    <row r="4640" spans="1:4" x14ac:dyDescent="0.3">
      <c r="A4640" t="s">
        <v>5550</v>
      </c>
      <c r="B4640" t="s">
        <v>95</v>
      </c>
      <c r="D4640" s="77">
        <f>INDEX('Unemployment Rates'!$B$2:$B$96,MATCH(B4640,'Unemployment Rates'!$A$2:$A$96,0))</f>
        <v>0.04</v>
      </c>
    </row>
    <row r="4641" spans="1:4" x14ac:dyDescent="0.3">
      <c r="A4641" t="s">
        <v>5551</v>
      </c>
      <c r="B4641" t="s">
        <v>95</v>
      </c>
      <c r="D4641" s="77">
        <f>INDEX('Unemployment Rates'!$B$2:$B$96,MATCH(B4641,'Unemployment Rates'!$A$2:$A$96,0))</f>
        <v>0.04</v>
      </c>
    </row>
    <row r="4642" spans="1:4" x14ac:dyDescent="0.3">
      <c r="A4642" t="s">
        <v>5552</v>
      </c>
      <c r="B4642" t="s">
        <v>95</v>
      </c>
      <c r="D4642" s="77">
        <f>INDEX('Unemployment Rates'!$B$2:$B$96,MATCH(B4642,'Unemployment Rates'!$A$2:$A$96,0))</f>
        <v>0.04</v>
      </c>
    </row>
    <row r="4643" spans="1:4" x14ac:dyDescent="0.3">
      <c r="A4643" t="s">
        <v>5553</v>
      </c>
      <c r="B4643" t="s">
        <v>95</v>
      </c>
      <c r="D4643" s="77">
        <f>INDEX('Unemployment Rates'!$B$2:$B$96,MATCH(B4643,'Unemployment Rates'!$A$2:$A$96,0))</f>
        <v>0.04</v>
      </c>
    </row>
    <row r="4644" spans="1:4" x14ac:dyDescent="0.3">
      <c r="A4644" t="s">
        <v>5554</v>
      </c>
      <c r="B4644" t="s">
        <v>95</v>
      </c>
      <c r="D4644" s="77">
        <f>INDEX('Unemployment Rates'!$B$2:$B$96,MATCH(B4644,'Unemployment Rates'!$A$2:$A$96,0))</f>
        <v>0.04</v>
      </c>
    </row>
    <row r="4645" spans="1:4" x14ac:dyDescent="0.3">
      <c r="A4645" t="s">
        <v>5555</v>
      </c>
      <c r="B4645" t="s">
        <v>95</v>
      </c>
      <c r="D4645" s="77">
        <f>INDEX('Unemployment Rates'!$B$2:$B$96,MATCH(B4645,'Unemployment Rates'!$A$2:$A$96,0))</f>
        <v>0.04</v>
      </c>
    </row>
    <row r="4646" spans="1:4" x14ac:dyDescent="0.3">
      <c r="A4646" t="s">
        <v>5556</v>
      </c>
      <c r="B4646" t="s">
        <v>95</v>
      </c>
      <c r="D4646" s="77">
        <f>INDEX('Unemployment Rates'!$B$2:$B$96,MATCH(B4646,'Unemployment Rates'!$A$2:$A$96,0))</f>
        <v>0.04</v>
      </c>
    </row>
    <row r="4647" spans="1:4" x14ac:dyDescent="0.3">
      <c r="A4647" t="s">
        <v>5557</v>
      </c>
      <c r="B4647" t="s">
        <v>95</v>
      </c>
      <c r="D4647" s="77">
        <f>INDEX('Unemployment Rates'!$B$2:$B$96,MATCH(B4647,'Unemployment Rates'!$A$2:$A$96,0))</f>
        <v>0.04</v>
      </c>
    </row>
    <row r="4648" spans="1:4" x14ac:dyDescent="0.3">
      <c r="A4648" t="s">
        <v>5558</v>
      </c>
      <c r="B4648" t="s">
        <v>95</v>
      </c>
      <c r="D4648" s="77">
        <f>INDEX('Unemployment Rates'!$B$2:$B$96,MATCH(B4648,'Unemployment Rates'!$A$2:$A$96,0))</f>
        <v>0.04</v>
      </c>
    </row>
    <row r="4649" spans="1:4" x14ac:dyDescent="0.3">
      <c r="A4649" t="s">
        <v>5559</v>
      </c>
      <c r="B4649" t="s">
        <v>95</v>
      </c>
      <c r="D4649" s="77">
        <f>INDEX('Unemployment Rates'!$B$2:$B$96,MATCH(B4649,'Unemployment Rates'!$A$2:$A$96,0))</f>
        <v>0.04</v>
      </c>
    </row>
    <row r="4650" spans="1:4" x14ac:dyDescent="0.3">
      <c r="A4650" t="s">
        <v>5560</v>
      </c>
      <c r="B4650" t="s">
        <v>95</v>
      </c>
      <c r="D4650" s="77">
        <f>INDEX('Unemployment Rates'!$B$2:$B$96,MATCH(B4650,'Unemployment Rates'!$A$2:$A$96,0))</f>
        <v>0.04</v>
      </c>
    </row>
    <row r="4651" spans="1:4" x14ac:dyDescent="0.3">
      <c r="A4651" t="s">
        <v>5561</v>
      </c>
      <c r="B4651" t="s">
        <v>95</v>
      </c>
      <c r="D4651" s="77">
        <f>INDEX('Unemployment Rates'!$B$2:$B$96,MATCH(B4651,'Unemployment Rates'!$A$2:$A$96,0))</f>
        <v>0.04</v>
      </c>
    </row>
    <row r="4652" spans="1:4" x14ac:dyDescent="0.3">
      <c r="A4652" t="s">
        <v>5562</v>
      </c>
      <c r="B4652" t="s">
        <v>95</v>
      </c>
      <c r="D4652" s="77">
        <f>INDEX('Unemployment Rates'!$B$2:$B$96,MATCH(B4652,'Unemployment Rates'!$A$2:$A$96,0))</f>
        <v>0.04</v>
      </c>
    </row>
    <row r="4653" spans="1:4" x14ac:dyDescent="0.3">
      <c r="A4653" t="s">
        <v>5563</v>
      </c>
      <c r="B4653" t="s">
        <v>95</v>
      </c>
      <c r="D4653" s="77">
        <f>INDEX('Unemployment Rates'!$B$2:$B$96,MATCH(B4653,'Unemployment Rates'!$A$2:$A$96,0))</f>
        <v>0.04</v>
      </c>
    </row>
    <row r="4654" spans="1:4" x14ac:dyDescent="0.3">
      <c r="A4654" t="s">
        <v>5564</v>
      </c>
      <c r="B4654" t="s">
        <v>95</v>
      </c>
      <c r="D4654" s="77">
        <f>INDEX('Unemployment Rates'!$B$2:$B$96,MATCH(B4654,'Unemployment Rates'!$A$2:$A$96,0))</f>
        <v>0.04</v>
      </c>
    </row>
    <row r="4655" spans="1:4" x14ac:dyDescent="0.3">
      <c r="A4655" t="s">
        <v>5565</v>
      </c>
      <c r="B4655" t="s">
        <v>95</v>
      </c>
      <c r="D4655" s="77">
        <f>INDEX('Unemployment Rates'!$B$2:$B$96,MATCH(B4655,'Unemployment Rates'!$A$2:$A$96,0))</f>
        <v>0.04</v>
      </c>
    </row>
    <row r="4656" spans="1:4" x14ac:dyDescent="0.3">
      <c r="A4656" t="s">
        <v>5566</v>
      </c>
      <c r="B4656" t="s">
        <v>95</v>
      </c>
      <c r="D4656" s="77">
        <f>INDEX('Unemployment Rates'!$B$2:$B$96,MATCH(B4656,'Unemployment Rates'!$A$2:$A$96,0))</f>
        <v>0.04</v>
      </c>
    </row>
    <row r="4657" spans="1:4" x14ac:dyDescent="0.3">
      <c r="A4657" t="s">
        <v>5567</v>
      </c>
      <c r="B4657" t="s">
        <v>95</v>
      </c>
      <c r="D4657" s="77">
        <f>INDEX('Unemployment Rates'!$B$2:$B$96,MATCH(B4657,'Unemployment Rates'!$A$2:$A$96,0))</f>
        <v>0.04</v>
      </c>
    </row>
    <row r="4658" spans="1:4" x14ac:dyDescent="0.3">
      <c r="A4658" t="s">
        <v>5568</v>
      </c>
      <c r="B4658" t="s">
        <v>95</v>
      </c>
      <c r="D4658" s="77">
        <f>INDEX('Unemployment Rates'!$B$2:$B$96,MATCH(B4658,'Unemployment Rates'!$A$2:$A$96,0))</f>
        <v>0.04</v>
      </c>
    </row>
    <row r="4659" spans="1:4" x14ac:dyDescent="0.3">
      <c r="A4659" t="s">
        <v>5569</v>
      </c>
      <c r="B4659" t="s">
        <v>95</v>
      </c>
      <c r="D4659" s="77">
        <f>INDEX('Unemployment Rates'!$B$2:$B$96,MATCH(B4659,'Unemployment Rates'!$A$2:$A$96,0))</f>
        <v>0.04</v>
      </c>
    </row>
    <row r="4660" spans="1:4" x14ac:dyDescent="0.3">
      <c r="A4660" t="s">
        <v>5570</v>
      </c>
      <c r="B4660" t="s">
        <v>95</v>
      </c>
      <c r="D4660" s="77">
        <f>INDEX('Unemployment Rates'!$B$2:$B$96,MATCH(B4660,'Unemployment Rates'!$A$2:$A$96,0))</f>
        <v>0.04</v>
      </c>
    </row>
    <row r="4661" spans="1:4" x14ac:dyDescent="0.3">
      <c r="A4661" t="s">
        <v>5571</v>
      </c>
      <c r="B4661" t="s">
        <v>95</v>
      </c>
      <c r="D4661" s="77">
        <f>INDEX('Unemployment Rates'!$B$2:$B$96,MATCH(B4661,'Unemployment Rates'!$A$2:$A$96,0))</f>
        <v>0.04</v>
      </c>
    </row>
    <row r="4662" spans="1:4" x14ac:dyDescent="0.3">
      <c r="A4662" t="s">
        <v>5572</v>
      </c>
      <c r="B4662" t="s">
        <v>95</v>
      </c>
      <c r="D4662" s="77">
        <f>INDEX('Unemployment Rates'!$B$2:$B$96,MATCH(B4662,'Unemployment Rates'!$A$2:$A$96,0))</f>
        <v>0.04</v>
      </c>
    </row>
    <row r="4663" spans="1:4" x14ac:dyDescent="0.3">
      <c r="A4663" t="s">
        <v>5573</v>
      </c>
      <c r="B4663" t="s">
        <v>95</v>
      </c>
      <c r="D4663" s="77">
        <f>INDEX('Unemployment Rates'!$B$2:$B$96,MATCH(B4663,'Unemployment Rates'!$A$2:$A$96,0))</f>
        <v>0.04</v>
      </c>
    </row>
    <row r="4664" spans="1:4" x14ac:dyDescent="0.3">
      <c r="A4664" t="s">
        <v>5574</v>
      </c>
      <c r="B4664" t="s">
        <v>95</v>
      </c>
      <c r="D4664" s="77">
        <f>INDEX('Unemployment Rates'!$B$2:$B$96,MATCH(B4664,'Unemployment Rates'!$A$2:$A$96,0))</f>
        <v>0.04</v>
      </c>
    </row>
    <row r="4665" spans="1:4" x14ac:dyDescent="0.3">
      <c r="A4665" t="s">
        <v>5575</v>
      </c>
      <c r="B4665" t="s">
        <v>95</v>
      </c>
      <c r="D4665" s="77">
        <f>INDEX('Unemployment Rates'!$B$2:$B$96,MATCH(B4665,'Unemployment Rates'!$A$2:$A$96,0))</f>
        <v>0.04</v>
      </c>
    </row>
    <row r="4666" spans="1:4" x14ac:dyDescent="0.3">
      <c r="A4666" t="s">
        <v>5576</v>
      </c>
      <c r="B4666" t="s">
        <v>96</v>
      </c>
      <c r="D4666" s="77">
        <f>INDEX('Unemployment Rates'!$B$2:$B$96,MATCH(B4666,'Unemployment Rates'!$A$2:$A$96,0))</f>
        <v>3.3000000000000002E-2</v>
      </c>
    </row>
    <row r="4667" spans="1:4" x14ac:dyDescent="0.3">
      <c r="A4667" t="s">
        <v>5577</v>
      </c>
      <c r="B4667" t="s">
        <v>96</v>
      </c>
      <c r="D4667" s="77">
        <f>INDEX('Unemployment Rates'!$B$2:$B$96,MATCH(B4667,'Unemployment Rates'!$A$2:$A$96,0))</f>
        <v>3.3000000000000002E-2</v>
      </c>
    </row>
    <row r="4668" spans="1:4" x14ac:dyDescent="0.3">
      <c r="A4668" t="s">
        <v>5578</v>
      </c>
      <c r="B4668" t="s">
        <v>96</v>
      </c>
      <c r="D4668" s="77">
        <f>INDEX('Unemployment Rates'!$B$2:$B$96,MATCH(B4668,'Unemployment Rates'!$A$2:$A$96,0))</f>
        <v>3.3000000000000002E-2</v>
      </c>
    </row>
    <row r="4669" spans="1:4" x14ac:dyDescent="0.3">
      <c r="A4669" t="s">
        <v>5579</v>
      </c>
      <c r="B4669" t="s">
        <v>96</v>
      </c>
      <c r="D4669" s="77">
        <f>INDEX('Unemployment Rates'!$B$2:$B$96,MATCH(B4669,'Unemployment Rates'!$A$2:$A$96,0))</f>
        <v>3.3000000000000002E-2</v>
      </c>
    </row>
    <row r="4670" spans="1:4" x14ac:dyDescent="0.3">
      <c r="A4670" t="s">
        <v>5580</v>
      </c>
      <c r="B4670" t="s">
        <v>96</v>
      </c>
      <c r="D4670" s="77">
        <f>INDEX('Unemployment Rates'!$B$2:$B$96,MATCH(B4670,'Unemployment Rates'!$A$2:$A$96,0))</f>
        <v>3.3000000000000002E-2</v>
      </c>
    </row>
    <row r="4671" spans="1:4" x14ac:dyDescent="0.3">
      <c r="A4671" t="s">
        <v>5581</v>
      </c>
      <c r="B4671" t="s">
        <v>96</v>
      </c>
      <c r="D4671" s="77">
        <f>INDEX('Unemployment Rates'!$B$2:$B$96,MATCH(B4671,'Unemployment Rates'!$A$2:$A$96,0))</f>
        <v>3.3000000000000002E-2</v>
      </c>
    </row>
    <row r="4672" spans="1:4" x14ac:dyDescent="0.3">
      <c r="A4672" t="s">
        <v>5582</v>
      </c>
      <c r="B4672" t="s">
        <v>96</v>
      </c>
      <c r="D4672" s="77">
        <f>INDEX('Unemployment Rates'!$B$2:$B$96,MATCH(B4672,'Unemployment Rates'!$A$2:$A$96,0))</f>
        <v>3.3000000000000002E-2</v>
      </c>
    </row>
    <row r="4673" spans="1:4" x14ac:dyDescent="0.3">
      <c r="A4673" t="s">
        <v>5583</v>
      </c>
      <c r="B4673" t="s">
        <v>96</v>
      </c>
      <c r="D4673" s="77">
        <f>INDEX('Unemployment Rates'!$B$2:$B$96,MATCH(B4673,'Unemployment Rates'!$A$2:$A$96,0))</f>
        <v>3.3000000000000002E-2</v>
      </c>
    </row>
    <row r="4674" spans="1:4" x14ac:dyDescent="0.3">
      <c r="A4674" t="s">
        <v>5584</v>
      </c>
      <c r="B4674" t="s">
        <v>96</v>
      </c>
      <c r="D4674" s="77">
        <f>INDEX('Unemployment Rates'!$B$2:$B$96,MATCH(B4674,'Unemployment Rates'!$A$2:$A$96,0))</f>
        <v>3.3000000000000002E-2</v>
      </c>
    </row>
    <row r="4675" spans="1:4" x14ac:dyDescent="0.3">
      <c r="A4675" t="s">
        <v>5585</v>
      </c>
      <c r="B4675" t="s">
        <v>96</v>
      </c>
      <c r="D4675" s="77">
        <f>INDEX('Unemployment Rates'!$B$2:$B$96,MATCH(B4675,'Unemployment Rates'!$A$2:$A$96,0))</f>
        <v>3.3000000000000002E-2</v>
      </c>
    </row>
    <row r="4676" spans="1:4" x14ac:dyDescent="0.3">
      <c r="A4676" t="s">
        <v>5586</v>
      </c>
      <c r="B4676" t="s">
        <v>96</v>
      </c>
      <c r="D4676" s="77">
        <f>INDEX('Unemployment Rates'!$B$2:$B$96,MATCH(B4676,'Unemployment Rates'!$A$2:$A$96,0))</f>
        <v>3.3000000000000002E-2</v>
      </c>
    </row>
    <row r="4677" spans="1:4" x14ac:dyDescent="0.3">
      <c r="A4677" t="s">
        <v>5587</v>
      </c>
      <c r="B4677" t="s">
        <v>96</v>
      </c>
      <c r="D4677" s="77">
        <f>INDEX('Unemployment Rates'!$B$2:$B$96,MATCH(B4677,'Unemployment Rates'!$A$2:$A$96,0))</f>
        <v>3.3000000000000002E-2</v>
      </c>
    </row>
    <row r="4678" spans="1:4" x14ac:dyDescent="0.3">
      <c r="A4678" t="s">
        <v>5588</v>
      </c>
      <c r="B4678" t="s">
        <v>96</v>
      </c>
      <c r="D4678" s="77">
        <f>INDEX('Unemployment Rates'!$B$2:$B$96,MATCH(B4678,'Unemployment Rates'!$A$2:$A$96,0))</f>
        <v>3.3000000000000002E-2</v>
      </c>
    </row>
    <row r="4679" spans="1:4" x14ac:dyDescent="0.3">
      <c r="A4679" t="s">
        <v>5589</v>
      </c>
      <c r="B4679" t="s">
        <v>96</v>
      </c>
      <c r="D4679" s="77">
        <f>INDEX('Unemployment Rates'!$B$2:$B$96,MATCH(B4679,'Unemployment Rates'!$A$2:$A$96,0))</f>
        <v>3.3000000000000002E-2</v>
      </c>
    </row>
    <row r="4680" spans="1:4" x14ac:dyDescent="0.3">
      <c r="A4680" t="s">
        <v>5590</v>
      </c>
      <c r="B4680" t="s">
        <v>96</v>
      </c>
      <c r="D4680" s="77">
        <f>INDEX('Unemployment Rates'!$B$2:$B$96,MATCH(B4680,'Unemployment Rates'!$A$2:$A$96,0))</f>
        <v>3.3000000000000002E-2</v>
      </c>
    </row>
    <row r="4681" spans="1:4" x14ac:dyDescent="0.3">
      <c r="A4681" t="s">
        <v>5591</v>
      </c>
      <c r="B4681" t="s">
        <v>96</v>
      </c>
      <c r="D4681" s="77">
        <f>INDEX('Unemployment Rates'!$B$2:$B$96,MATCH(B4681,'Unemployment Rates'!$A$2:$A$96,0))</f>
        <v>3.3000000000000002E-2</v>
      </c>
    </row>
    <row r="4682" spans="1:4" x14ac:dyDescent="0.3">
      <c r="A4682" t="s">
        <v>5592</v>
      </c>
      <c r="B4682" t="s">
        <v>96</v>
      </c>
      <c r="D4682" s="77">
        <f>INDEX('Unemployment Rates'!$B$2:$B$96,MATCH(B4682,'Unemployment Rates'!$A$2:$A$96,0))</f>
        <v>3.3000000000000002E-2</v>
      </c>
    </row>
    <row r="4683" spans="1:4" x14ac:dyDescent="0.3">
      <c r="A4683" t="s">
        <v>5593</v>
      </c>
      <c r="B4683" t="s">
        <v>96</v>
      </c>
      <c r="D4683" s="77">
        <f>INDEX('Unemployment Rates'!$B$2:$B$96,MATCH(B4683,'Unemployment Rates'!$A$2:$A$96,0))</f>
        <v>3.3000000000000002E-2</v>
      </c>
    </row>
    <row r="4684" spans="1:4" x14ac:dyDescent="0.3">
      <c r="A4684" t="s">
        <v>5594</v>
      </c>
      <c r="B4684" t="s">
        <v>96</v>
      </c>
      <c r="D4684" s="77">
        <f>INDEX('Unemployment Rates'!$B$2:$B$96,MATCH(B4684,'Unemployment Rates'!$A$2:$A$96,0))</f>
        <v>3.3000000000000002E-2</v>
      </c>
    </row>
    <row r="4685" spans="1:4" x14ac:dyDescent="0.3">
      <c r="A4685" t="s">
        <v>5595</v>
      </c>
      <c r="B4685" t="s">
        <v>96</v>
      </c>
      <c r="D4685" s="77">
        <f>INDEX('Unemployment Rates'!$B$2:$B$96,MATCH(B4685,'Unemployment Rates'!$A$2:$A$96,0))</f>
        <v>3.3000000000000002E-2</v>
      </c>
    </row>
    <row r="4686" spans="1:4" x14ac:dyDescent="0.3">
      <c r="A4686" t="s">
        <v>5596</v>
      </c>
      <c r="B4686" t="s">
        <v>96</v>
      </c>
      <c r="D4686" s="77">
        <f>INDEX('Unemployment Rates'!$B$2:$B$96,MATCH(B4686,'Unemployment Rates'!$A$2:$A$96,0))</f>
        <v>3.3000000000000002E-2</v>
      </c>
    </row>
    <row r="4687" spans="1:4" x14ac:dyDescent="0.3">
      <c r="A4687" t="s">
        <v>5597</v>
      </c>
      <c r="B4687" t="s">
        <v>96</v>
      </c>
      <c r="D4687" s="77">
        <f>INDEX('Unemployment Rates'!$B$2:$B$96,MATCH(B4687,'Unemployment Rates'!$A$2:$A$96,0))</f>
        <v>3.3000000000000002E-2</v>
      </c>
    </row>
    <row r="4688" spans="1:4" x14ac:dyDescent="0.3">
      <c r="A4688" t="s">
        <v>5598</v>
      </c>
      <c r="B4688" t="s">
        <v>96</v>
      </c>
      <c r="D4688" s="77">
        <f>INDEX('Unemployment Rates'!$B$2:$B$96,MATCH(B4688,'Unemployment Rates'!$A$2:$A$96,0))</f>
        <v>3.3000000000000002E-2</v>
      </c>
    </row>
    <row r="4689" spans="1:4" x14ac:dyDescent="0.3">
      <c r="A4689" t="s">
        <v>5599</v>
      </c>
      <c r="B4689" t="s">
        <v>96</v>
      </c>
      <c r="D4689" s="77">
        <f>INDEX('Unemployment Rates'!$B$2:$B$96,MATCH(B4689,'Unemployment Rates'!$A$2:$A$96,0))</f>
        <v>3.3000000000000002E-2</v>
      </c>
    </row>
    <row r="4690" spans="1:4" x14ac:dyDescent="0.3">
      <c r="A4690" t="s">
        <v>5600</v>
      </c>
      <c r="B4690" t="s">
        <v>96</v>
      </c>
      <c r="D4690" s="77">
        <f>INDEX('Unemployment Rates'!$B$2:$B$96,MATCH(B4690,'Unemployment Rates'!$A$2:$A$96,0))</f>
        <v>3.3000000000000002E-2</v>
      </c>
    </row>
    <row r="4691" spans="1:4" x14ac:dyDescent="0.3">
      <c r="A4691" t="s">
        <v>5601</v>
      </c>
      <c r="B4691" t="s">
        <v>96</v>
      </c>
      <c r="D4691" s="77">
        <f>INDEX('Unemployment Rates'!$B$2:$B$96,MATCH(B4691,'Unemployment Rates'!$A$2:$A$96,0))</f>
        <v>3.3000000000000002E-2</v>
      </c>
    </row>
    <row r="4692" spans="1:4" x14ac:dyDescent="0.3">
      <c r="A4692" t="s">
        <v>5602</v>
      </c>
      <c r="B4692" t="s">
        <v>96</v>
      </c>
      <c r="D4692" s="77">
        <f>INDEX('Unemployment Rates'!$B$2:$B$96,MATCH(B4692,'Unemployment Rates'!$A$2:$A$96,0))</f>
        <v>3.3000000000000002E-2</v>
      </c>
    </row>
    <row r="4693" spans="1:4" x14ac:dyDescent="0.3">
      <c r="A4693" t="s">
        <v>5603</v>
      </c>
      <c r="B4693" t="s">
        <v>96</v>
      </c>
      <c r="D4693" s="77">
        <f>INDEX('Unemployment Rates'!$B$2:$B$96,MATCH(B4693,'Unemployment Rates'!$A$2:$A$96,0))</f>
        <v>3.3000000000000002E-2</v>
      </c>
    </row>
    <row r="4694" spans="1:4" x14ac:dyDescent="0.3">
      <c r="A4694" t="s">
        <v>5604</v>
      </c>
      <c r="B4694" t="s">
        <v>96</v>
      </c>
      <c r="D4694" s="77">
        <f>INDEX('Unemployment Rates'!$B$2:$B$96,MATCH(B4694,'Unemployment Rates'!$A$2:$A$96,0))</f>
        <v>3.3000000000000002E-2</v>
      </c>
    </row>
    <row r="4695" spans="1:4" x14ac:dyDescent="0.3">
      <c r="A4695" t="s">
        <v>5605</v>
      </c>
      <c r="B4695" t="s">
        <v>96</v>
      </c>
      <c r="D4695" s="77">
        <f>INDEX('Unemployment Rates'!$B$2:$B$96,MATCH(B4695,'Unemployment Rates'!$A$2:$A$96,0))</f>
        <v>3.3000000000000002E-2</v>
      </c>
    </row>
    <row r="4696" spans="1:4" x14ac:dyDescent="0.3">
      <c r="A4696" t="s">
        <v>5606</v>
      </c>
      <c r="B4696" t="s">
        <v>96</v>
      </c>
      <c r="D4696" s="77">
        <f>INDEX('Unemployment Rates'!$B$2:$B$96,MATCH(B4696,'Unemployment Rates'!$A$2:$A$96,0))</f>
        <v>3.3000000000000002E-2</v>
      </c>
    </row>
    <row r="4697" spans="1:4" x14ac:dyDescent="0.3">
      <c r="A4697" t="s">
        <v>5607</v>
      </c>
      <c r="B4697" t="s">
        <v>96</v>
      </c>
      <c r="D4697" s="77">
        <f>INDEX('Unemployment Rates'!$B$2:$B$96,MATCH(B4697,'Unemployment Rates'!$A$2:$A$96,0))</f>
        <v>3.3000000000000002E-2</v>
      </c>
    </row>
    <row r="4698" spans="1:4" x14ac:dyDescent="0.3">
      <c r="A4698" t="s">
        <v>5608</v>
      </c>
      <c r="B4698" t="s">
        <v>96</v>
      </c>
      <c r="D4698" s="77">
        <f>INDEX('Unemployment Rates'!$B$2:$B$96,MATCH(B4698,'Unemployment Rates'!$A$2:$A$96,0))</f>
        <v>3.3000000000000002E-2</v>
      </c>
    </row>
    <row r="4699" spans="1:4" x14ac:dyDescent="0.3">
      <c r="A4699" t="s">
        <v>5609</v>
      </c>
      <c r="B4699" t="s">
        <v>96</v>
      </c>
      <c r="D4699" s="77">
        <f>INDEX('Unemployment Rates'!$B$2:$B$96,MATCH(B4699,'Unemployment Rates'!$A$2:$A$96,0))</f>
        <v>3.3000000000000002E-2</v>
      </c>
    </row>
    <row r="4700" spans="1:4" x14ac:dyDescent="0.3">
      <c r="A4700" t="s">
        <v>5610</v>
      </c>
      <c r="B4700" t="s">
        <v>96</v>
      </c>
      <c r="D4700" s="77">
        <f>INDEX('Unemployment Rates'!$B$2:$B$96,MATCH(B4700,'Unemployment Rates'!$A$2:$A$96,0))</f>
        <v>3.3000000000000002E-2</v>
      </c>
    </row>
    <row r="4701" spans="1:4" x14ac:dyDescent="0.3">
      <c r="A4701" t="s">
        <v>5611</v>
      </c>
      <c r="B4701" t="s">
        <v>96</v>
      </c>
      <c r="D4701" s="77">
        <f>INDEX('Unemployment Rates'!$B$2:$B$96,MATCH(B4701,'Unemployment Rates'!$A$2:$A$96,0))</f>
        <v>3.3000000000000002E-2</v>
      </c>
    </row>
    <row r="4702" spans="1:4" x14ac:dyDescent="0.3">
      <c r="A4702" t="s">
        <v>5612</v>
      </c>
      <c r="B4702" t="s">
        <v>96</v>
      </c>
      <c r="D4702" s="77">
        <f>INDEX('Unemployment Rates'!$B$2:$B$96,MATCH(B4702,'Unemployment Rates'!$A$2:$A$96,0))</f>
        <v>3.3000000000000002E-2</v>
      </c>
    </row>
    <row r="4703" spans="1:4" x14ac:dyDescent="0.3">
      <c r="A4703" t="s">
        <v>5613</v>
      </c>
      <c r="B4703" t="s">
        <v>96</v>
      </c>
      <c r="D4703" s="77">
        <f>INDEX('Unemployment Rates'!$B$2:$B$96,MATCH(B4703,'Unemployment Rates'!$A$2:$A$96,0))</f>
        <v>3.3000000000000002E-2</v>
      </c>
    </row>
    <row r="4704" spans="1:4" x14ac:dyDescent="0.3">
      <c r="A4704" t="s">
        <v>5614</v>
      </c>
      <c r="B4704" t="s">
        <v>96</v>
      </c>
      <c r="D4704" s="77">
        <f>INDEX('Unemployment Rates'!$B$2:$B$96,MATCH(B4704,'Unemployment Rates'!$A$2:$A$96,0))</f>
        <v>3.3000000000000002E-2</v>
      </c>
    </row>
    <row r="4705" spans="1:4" x14ac:dyDescent="0.3">
      <c r="A4705" t="s">
        <v>5615</v>
      </c>
      <c r="B4705" t="s">
        <v>96</v>
      </c>
      <c r="D4705" s="77">
        <f>INDEX('Unemployment Rates'!$B$2:$B$96,MATCH(B4705,'Unemployment Rates'!$A$2:$A$96,0))</f>
        <v>3.3000000000000002E-2</v>
      </c>
    </row>
    <row r="4706" spans="1:4" x14ac:dyDescent="0.3">
      <c r="A4706" t="s">
        <v>5616</v>
      </c>
      <c r="B4706" t="s">
        <v>96</v>
      </c>
      <c r="D4706" s="77">
        <f>INDEX('Unemployment Rates'!$B$2:$B$96,MATCH(B4706,'Unemployment Rates'!$A$2:$A$96,0))</f>
        <v>3.3000000000000002E-2</v>
      </c>
    </row>
    <row r="4707" spans="1:4" x14ac:dyDescent="0.3">
      <c r="A4707" t="s">
        <v>5617</v>
      </c>
      <c r="B4707" t="s">
        <v>96</v>
      </c>
      <c r="D4707" s="77">
        <f>INDEX('Unemployment Rates'!$B$2:$B$96,MATCH(B4707,'Unemployment Rates'!$A$2:$A$96,0))</f>
        <v>3.3000000000000002E-2</v>
      </c>
    </row>
    <row r="4708" spans="1:4" x14ac:dyDescent="0.3">
      <c r="A4708" t="s">
        <v>5618</v>
      </c>
      <c r="B4708" t="s">
        <v>96</v>
      </c>
      <c r="D4708" s="77">
        <f>INDEX('Unemployment Rates'!$B$2:$B$96,MATCH(B4708,'Unemployment Rates'!$A$2:$A$96,0))</f>
        <v>3.3000000000000002E-2</v>
      </c>
    </row>
    <row r="4709" spans="1:4" x14ac:dyDescent="0.3">
      <c r="A4709" t="s">
        <v>5619</v>
      </c>
      <c r="B4709" t="s">
        <v>96</v>
      </c>
      <c r="D4709" s="77">
        <f>INDEX('Unemployment Rates'!$B$2:$B$96,MATCH(B4709,'Unemployment Rates'!$A$2:$A$96,0))</f>
        <v>3.3000000000000002E-2</v>
      </c>
    </row>
    <row r="4710" spans="1:4" x14ac:dyDescent="0.3">
      <c r="A4710" t="s">
        <v>5620</v>
      </c>
      <c r="B4710" t="s">
        <v>96</v>
      </c>
      <c r="D4710" s="77">
        <f>INDEX('Unemployment Rates'!$B$2:$B$96,MATCH(B4710,'Unemployment Rates'!$A$2:$A$96,0))</f>
        <v>3.3000000000000002E-2</v>
      </c>
    </row>
    <row r="4711" spans="1:4" x14ac:dyDescent="0.3">
      <c r="A4711" t="s">
        <v>5621</v>
      </c>
      <c r="B4711" t="s">
        <v>96</v>
      </c>
      <c r="D4711" s="77">
        <f>INDEX('Unemployment Rates'!$B$2:$B$96,MATCH(B4711,'Unemployment Rates'!$A$2:$A$96,0))</f>
        <v>3.3000000000000002E-2</v>
      </c>
    </row>
    <row r="4712" spans="1:4" x14ac:dyDescent="0.3">
      <c r="A4712" t="s">
        <v>5622</v>
      </c>
      <c r="B4712" t="s">
        <v>96</v>
      </c>
      <c r="D4712" s="77">
        <f>INDEX('Unemployment Rates'!$B$2:$B$96,MATCH(B4712,'Unemployment Rates'!$A$2:$A$96,0))</f>
        <v>3.3000000000000002E-2</v>
      </c>
    </row>
    <row r="4713" spans="1:4" x14ac:dyDescent="0.3">
      <c r="A4713" t="s">
        <v>5623</v>
      </c>
      <c r="B4713" t="s">
        <v>96</v>
      </c>
      <c r="D4713" s="77">
        <f>INDEX('Unemployment Rates'!$B$2:$B$96,MATCH(B4713,'Unemployment Rates'!$A$2:$A$96,0))</f>
        <v>3.3000000000000002E-2</v>
      </c>
    </row>
    <row r="4714" spans="1:4" x14ac:dyDescent="0.3">
      <c r="A4714" t="s">
        <v>5624</v>
      </c>
      <c r="B4714" t="s">
        <v>96</v>
      </c>
      <c r="D4714" s="77">
        <f>INDEX('Unemployment Rates'!$B$2:$B$96,MATCH(B4714,'Unemployment Rates'!$A$2:$A$96,0))</f>
        <v>3.3000000000000002E-2</v>
      </c>
    </row>
    <row r="4715" spans="1:4" x14ac:dyDescent="0.3">
      <c r="A4715" t="s">
        <v>5625</v>
      </c>
      <c r="B4715" t="s">
        <v>96</v>
      </c>
      <c r="D4715" s="77">
        <f>INDEX('Unemployment Rates'!$B$2:$B$96,MATCH(B4715,'Unemployment Rates'!$A$2:$A$96,0))</f>
        <v>3.3000000000000002E-2</v>
      </c>
    </row>
    <row r="4716" spans="1:4" x14ac:dyDescent="0.3">
      <c r="A4716" t="s">
        <v>5626</v>
      </c>
      <c r="B4716" t="s">
        <v>96</v>
      </c>
      <c r="D4716" s="77">
        <f>INDEX('Unemployment Rates'!$B$2:$B$96,MATCH(B4716,'Unemployment Rates'!$A$2:$A$96,0))</f>
        <v>3.3000000000000002E-2</v>
      </c>
    </row>
    <row r="4717" spans="1:4" x14ac:dyDescent="0.3">
      <c r="A4717" t="s">
        <v>5627</v>
      </c>
      <c r="B4717" t="s">
        <v>96</v>
      </c>
      <c r="D4717" s="77">
        <f>INDEX('Unemployment Rates'!$B$2:$B$96,MATCH(B4717,'Unemployment Rates'!$A$2:$A$96,0))</f>
        <v>3.3000000000000002E-2</v>
      </c>
    </row>
    <row r="4718" spans="1:4" x14ac:dyDescent="0.3">
      <c r="A4718" t="s">
        <v>5628</v>
      </c>
      <c r="B4718" t="s">
        <v>96</v>
      </c>
      <c r="D4718" s="77">
        <f>INDEX('Unemployment Rates'!$B$2:$B$96,MATCH(B4718,'Unemployment Rates'!$A$2:$A$96,0))</f>
        <v>3.3000000000000002E-2</v>
      </c>
    </row>
    <row r="4719" spans="1:4" x14ac:dyDescent="0.3">
      <c r="A4719" t="s">
        <v>5629</v>
      </c>
      <c r="B4719" t="s">
        <v>96</v>
      </c>
      <c r="D4719" s="77">
        <f>INDEX('Unemployment Rates'!$B$2:$B$96,MATCH(B4719,'Unemployment Rates'!$A$2:$A$96,0))</f>
        <v>3.3000000000000002E-2</v>
      </c>
    </row>
    <row r="4720" spans="1:4" x14ac:dyDescent="0.3">
      <c r="A4720" t="s">
        <v>5630</v>
      </c>
      <c r="B4720" t="s">
        <v>96</v>
      </c>
      <c r="D4720" s="77">
        <f>INDEX('Unemployment Rates'!$B$2:$B$96,MATCH(B4720,'Unemployment Rates'!$A$2:$A$96,0))</f>
        <v>3.3000000000000002E-2</v>
      </c>
    </row>
    <row r="4721" spans="1:4" x14ac:dyDescent="0.3">
      <c r="A4721" t="s">
        <v>5631</v>
      </c>
      <c r="B4721" t="s">
        <v>96</v>
      </c>
      <c r="D4721" s="77">
        <f>INDEX('Unemployment Rates'!$B$2:$B$96,MATCH(B4721,'Unemployment Rates'!$A$2:$A$96,0))</f>
        <v>3.3000000000000002E-2</v>
      </c>
    </row>
    <row r="4722" spans="1:4" x14ac:dyDescent="0.3">
      <c r="A4722" t="s">
        <v>5632</v>
      </c>
      <c r="B4722" t="s">
        <v>96</v>
      </c>
      <c r="D4722" s="77">
        <f>INDEX('Unemployment Rates'!$B$2:$B$96,MATCH(B4722,'Unemployment Rates'!$A$2:$A$96,0))</f>
        <v>3.3000000000000002E-2</v>
      </c>
    </row>
    <row r="4723" spans="1:4" x14ac:dyDescent="0.3">
      <c r="A4723" t="s">
        <v>5633</v>
      </c>
      <c r="B4723" t="s">
        <v>96</v>
      </c>
      <c r="D4723" s="77">
        <f>INDEX('Unemployment Rates'!$B$2:$B$96,MATCH(B4723,'Unemployment Rates'!$A$2:$A$96,0))</f>
        <v>3.3000000000000002E-2</v>
      </c>
    </row>
    <row r="4724" spans="1:4" x14ac:dyDescent="0.3">
      <c r="A4724" t="s">
        <v>5634</v>
      </c>
      <c r="B4724" t="s">
        <v>96</v>
      </c>
      <c r="D4724" s="77">
        <f>INDEX('Unemployment Rates'!$B$2:$B$96,MATCH(B4724,'Unemployment Rates'!$A$2:$A$96,0))</f>
        <v>3.3000000000000002E-2</v>
      </c>
    </row>
    <row r="4725" spans="1:4" x14ac:dyDescent="0.3">
      <c r="A4725" t="s">
        <v>5635</v>
      </c>
      <c r="B4725" t="s">
        <v>96</v>
      </c>
      <c r="D4725" s="77">
        <f>INDEX('Unemployment Rates'!$B$2:$B$96,MATCH(B4725,'Unemployment Rates'!$A$2:$A$96,0))</f>
        <v>3.3000000000000002E-2</v>
      </c>
    </row>
    <row r="4726" spans="1:4" x14ac:dyDescent="0.3">
      <c r="A4726" t="s">
        <v>5636</v>
      </c>
      <c r="B4726" t="s">
        <v>96</v>
      </c>
      <c r="D4726" s="77">
        <f>INDEX('Unemployment Rates'!$B$2:$B$96,MATCH(B4726,'Unemployment Rates'!$A$2:$A$96,0))</f>
        <v>3.3000000000000002E-2</v>
      </c>
    </row>
    <row r="4727" spans="1:4" x14ac:dyDescent="0.3">
      <c r="A4727" t="s">
        <v>5637</v>
      </c>
      <c r="B4727" t="s">
        <v>96</v>
      </c>
      <c r="D4727" s="77">
        <f>INDEX('Unemployment Rates'!$B$2:$B$96,MATCH(B4727,'Unemployment Rates'!$A$2:$A$96,0))</f>
        <v>3.3000000000000002E-2</v>
      </c>
    </row>
    <row r="4728" spans="1:4" x14ac:dyDescent="0.3">
      <c r="A4728" t="s">
        <v>5638</v>
      </c>
      <c r="B4728" t="s">
        <v>96</v>
      </c>
      <c r="D4728" s="77">
        <f>INDEX('Unemployment Rates'!$B$2:$B$96,MATCH(B4728,'Unemployment Rates'!$A$2:$A$96,0))</f>
        <v>3.3000000000000002E-2</v>
      </c>
    </row>
    <row r="4729" spans="1:4" x14ac:dyDescent="0.3">
      <c r="A4729" t="s">
        <v>5639</v>
      </c>
      <c r="B4729" t="s">
        <v>96</v>
      </c>
      <c r="D4729" s="77">
        <f>INDEX('Unemployment Rates'!$B$2:$B$96,MATCH(B4729,'Unemployment Rates'!$A$2:$A$96,0))</f>
        <v>3.3000000000000002E-2</v>
      </c>
    </row>
    <row r="4730" spans="1:4" x14ac:dyDescent="0.3">
      <c r="A4730" t="s">
        <v>5640</v>
      </c>
      <c r="B4730" t="s">
        <v>96</v>
      </c>
      <c r="D4730" s="77">
        <f>INDEX('Unemployment Rates'!$B$2:$B$96,MATCH(B4730,'Unemployment Rates'!$A$2:$A$96,0))</f>
        <v>3.3000000000000002E-2</v>
      </c>
    </row>
    <row r="4731" spans="1:4" x14ac:dyDescent="0.3">
      <c r="A4731" t="s">
        <v>5641</v>
      </c>
      <c r="B4731" t="s">
        <v>96</v>
      </c>
      <c r="D4731" s="77">
        <f>INDEX('Unemployment Rates'!$B$2:$B$96,MATCH(B4731,'Unemployment Rates'!$A$2:$A$96,0))</f>
        <v>3.3000000000000002E-2</v>
      </c>
    </row>
    <row r="4732" spans="1:4" x14ac:dyDescent="0.3">
      <c r="A4732" t="s">
        <v>5642</v>
      </c>
      <c r="B4732" t="s">
        <v>96</v>
      </c>
      <c r="D4732" s="77">
        <f>INDEX('Unemployment Rates'!$B$2:$B$96,MATCH(B4732,'Unemployment Rates'!$A$2:$A$96,0))</f>
        <v>3.3000000000000002E-2</v>
      </c>
    </row>
    <row r="4733" spans="1:4" x14ac:dyDescent="0.3">
      <c r="A4733" t="s">
        <v>5643</v>
      </c>
      <c r="B4733" t="s">
        <v>96</v>
      </c>
      <c r="D4733" s="77">
        <f>INDEX('Unemployment Rates'!$B$2:$B$96,MATCH(B4733,'Unemployment Rates'!$A$2:$A$96,0))</f>
        <v>3.3000000000000002E-2</v>
      </c>
    </row>
    <row r="4734" spans="1:4" x14ac:dyDescent="0.3">
      <c r="A4734" t="s">
        <v>5644</v>
      </c>
      <c r="B4734" t="s">
        <v>96</v>
      </c>
      <c r="D4734" s="77">
        <f>INDEX('Unemployment Rates'!$B$2:$B$96,MATCH(B4734,'Unemployment Rates'!$A$2:$A$96,0))</f>
        <v>3.3000000000000002E-2</v>
      </c>
    </row>
    <row r="4735" spans="1:4" x14ac:dyDescent="0.3">
      <c r="A4735" t="s">
        <v>5645</v>
      </c>
      <c r="B4735" t="s">
        <v>96</v>
      </c>
      <c r="D4735" s="77">
        <f>INDEX('Unemployment Rates'!$B$2:$B$96,MATCH(B4735,'Unemployment Rates'!$A$2:$A$96,0))</f>
        <v>3.3000000000000002E-2</v>
      </c>
    </row>
    <row r="4736" spans="1:4" x14ac:dyDescent="0.3">
      <c r="A4736" t="s">
        <v>5646</v>
      </c>
      <c r="B4736" t="s">
        <v>96</v>
      </c>
      <c r="D4736" s="77">
        <f>INDEX('Unemployment Rates'!$B$2:$B$96,MATCH(B4736,'Unemployment Rates'!$A$2:$A$96,0))</f>
        <v>3.3000000000000002E-2</v>
      </c>
    </row>
    <row r="4737" spans="1:4" x14ac:dyDescent="0.3">
      <c r="A4737" t="s">
        <v>5647</v>
      </c>
      <c r="B4737" t="s">
        <v>96</v>
      </c>
      <c r="D4737" s="77">
        <f>INDEX('Unemployment Rates'!$B$2:$B$96,MATCH(B4737,'Unemployment Rates'!$A$2:$A$96,0))</f>
        <v>3.3000000000000002E-2</v>
      </c>
    </row>
    <row r="4738" spans="1:4" x14ac:dyDescent="0.3">
      <c r="A4738" t="s">
        <v>5648</v>
      </c>
      <c r="B4738" t="s">
        <v>96</v>
      </c>
      <c r="D4738" s="77">
        <f>INDEX('Unemployment Rates'!$B$2:$B$96,MATCH(B4738,'Unemployment Rates'!$A$2:$A$96,0))</f>
        <v>3.3000000000000002E-2</v>
      </c>
    </row>
    <row r="4739" spans="1:4" x14ac:dyDescent="0.3">
      <c r="A4739" t="s">
        <v>5649</v>
      </c>
      <c r="B4739" t="s">
        <v>96</v>
      </c>
      <c r="D4739" s="77">
        <f>INDEX('Unemployment Rates'!$B$2:$B$96,MATCH(B4739,'Unemployment Rates'!$A$2:$A$96,0))</f>
        <v>3.3000000000000002E-2</v>
      </c>
    </row>
    <row r="4740" spans="1:4" x14ac:dyDescent="0.3">
      <c r="A4740" t="s">
        <v>5650</v>
      </c>
      <c r="B4740" t="s">
        <v>96</v>
      </c>
      <c r="D4740" s="77">
        <f>INDEX('Unemployment Rates'!$B$2:$B$96,MATCH(B4740,'Unemployment Rates'!$A$2:$A$96,0))</f>
        <v>3.3000000000000002E-2</v>
      </c>
    </row>
    <row r="4741" spans="1:4" x14ac:dyDescent="0.3">
      <c r="A4741" t="s">
        <v>5651</v>
      </c>
      <c r="B4741" t="s">
        <v>96</v>
      </c>
      <c r="D4741" s="77">
        <f>INDEX('Unemployment Rates'!$B$2:$B$96,MATCH(B4741,'Unemployment Rates'!$A$2:$A$96,0))</f>
        <v>3.3000000000000002E-2</v>
      </c>
    </row>
    <row r="4742" spans="1:4" x14ac:dyDescent="0.3">
      <c r="A4742" t="s">
        <v>5652</v>
      </c>
      <c r="B4742" t="s">
        <v>96</v>
      </c>
      <c r="D4742" s="77">
        <f>INDEX('Unemployment Rates'!$B$2:$B$96,MATCH(B4742,'Unemployment Rates'!$A$2:$A$96,0))</f>
        <v>3.3000000000000002E-2</v>
      </c>
    </row>
    <row r="4743" spans="1:4" x14ac:dyDescent="0.3">
      <c r="A4743" t="s">
        <v>5653</v>
      </c>
      <c r="B4743" t="s">
        <v>96</v>
      </c>
      <c r="D4743" s="77">
        <f>INDEX('Unemployment Rates'!$B$2:$B$96,MATCH(B4743,'Unemployment Rates'!$A$2:$A$96,0))</f>
        <v>3.3000000000000002E-2</v>
      </c>
    </row>
    <row r="4744" spans="1:4" x14ac:dyDescent="0.3">
      <c r="A4744" t="s">
        <v>5654</v>
      </c>
      <c r="B4744" t="s">
        <v>96</v>
      </c>
      <c r="D4744" s="77">
        <f>INDEX('Unemployment Rates'!$B$2:$B$96,MATCH(B4744,'Unemployment Rates'!$A$2:$A$96,0))</f>
        <v>3.3000000000000002E-2</v>
      </c>
    </row>
    <row r="4745" spans="1:4" x14ac:dyDescent="0.3">
      <c r="A4745" t="s">
        <v>5655</v>
      </c>
      <c r="B4745" t="s">
        <v>96</v>
      </c>
      <c r="D4745" s="77">
        <f>INDEX('Unemployment Rates'!$B$2:$B$96,MATCH(B4745,'Unemployment Rates'!$A$2:$A$96,0))</f>
        <v>3.3000000000000002E-2</v>
      </c>
    </row>
    <row r="4746" spans="1:4" x14ac:dyDescent="0.3">
      <c r="A4746" t="s">
        <v>5656</v>
      </c>
      <c r="B4746" t="s">
        <v>96</v>
      </c>
      <c r="D4746" s="77">
        <f>INDEX('Unemployment Rates'!$B$2:$B$96,MATCH(B4746,'Unemployment Rates'!$A$2:$A$96,0))</f>
        <v>3.3000000000000002E-2</v>
      </c>
    </row>
    <row r="4747" spans="1:4" x14ac:dyDescent="0.3">
      <c r="A4747" t="s">
        <v>5657</v>
      </c>
      <c r="B4747" t="s">
        <v>96</v>
      </c>
      <c r="D4747" s="77">
        <f>INDEX('Unemployment Rates'!$B$2:$B$96,MATCH(B4747,'Unemployment Rates'!$A$2:$A$96,0))</f>
        <v>3.3000000000000002E-2</v>
      </c>
    </row>
    <row r="4748" spans="1:4" x14ac:dyDescent="0.3">
      <c r="A4748" t="s">
        <v>5658</v>
      </c>
      <c r="B4748" t="s">
        <v>96</v>
      </c>
      <c r="D4748" s="77">
        <f>INDEX('Unemployment Rates'!$B$2:$B$96,MATCH(B4748,'Unemployment Rates'!$A$2:$A$96,0))</f>
        <v>3.3000000000000002E-2</v>
      </c>
    </row>
    <row r="4749" spans="1:4" x14ac:dyDescent="0.3">
      <c r="A4749" t="s">
        <v>5659</v>
      </c>
      <c r="B4749" t="s">
        <v>96</v>
      </c>
      <c r="D4749" s="77">
        <f>INDEX('Unemployment Rates'!$B$2:$B$96,MATCH(B4749,'Unemployment Rates'!$A$2:$A$96,0))</f>
        <v>3.3000000000000002E-2</v>
      </c>
    </row>
    <row r="4750" spans="1:4" x14ac:dyDescent="0.3">
      <c r="A4750" t="s">
        <v>5660</v>
      </c>
      <c r="B4750" t="s">
        <v>96</v>
      </c>
      <c r="D4750" s="77">
        <f>INDEX('Unemployment Rates'!$B$2:$B$96,MATCH(B4750,'Unemployment Rates'!$A$2:$A$96,0))</f>
        <v>3.3000000000000002E-2</v>
      </c>
    </row>
    <row r="4751" spans="1:4" x14ac:dyDescent="0.3">
      <c r="A4751" t="s">
        <v>5661</v>
      </c>
      <c r="B4751" t="s">
        <v>96</v>
      </c>
      <c r="D4751" s="77">
        <f>INDEX('Unemployment Rates'!$B$2:$B$96,MATCH(B4751,'Unemployment Rates'!$A$2:$A$96,0))</f>
        <v>3.3000000000000002E-2</v>
      </c>
    </row>
    <row r="4752" spans="1:4" x14ac:dyDescent="0.3">
      <c r="A4752" t="s">
        <v>5662</v>
      </c>
      <c r="B4752" t="s">
        <v>96</v>
      </c>
      <c r="D4752" s="77">
        <f>INDEX('Unemployment Rates'!$B$2:$B$96,MATCH(B4752,'Unemployment Rates'!$A$2:$A$96,0))</f>
        <v>3.3000000000000002E-2</v>
      </c>
    </row>
    <row r="4753" spans="1:4" x14ac:dyDescent="0.3">
      <c r="A4753" t="s">
        <v>5663</v>
      </c>
      <c r="B4753" t="s">
        <v>96</v>
      </c>
      <c r="D4753" s="77">
        <f>INDEX('Unemployment Rates'!$B$2:$B$96,MATCH(B4753,'Unemployment Rates'!$A$2:$A$96,0))</f>
        <v>3.3000000000000002E-2</v>
      </c>
    </row>
    <row r="4754" spans="1:4" x14ac:dyDescent="0.3">
      <c r="A4754" t="s">
        <v>5664</v>
      </c>
      <c r="B4754" t="s">
        <v>96</v>
      </c>
      <c r="D4754" s="77">
        <f>INDEX('Unemployment Rates'!$B$2:$B$96,MATCH(B4754,'Unemployment Rates'!$A$2:$A$96,0))</f>
        <v>3.3000000000000002E-2</v>
      </c>
    </row>
    <row r="4755" spans="1:4" x14ac:dyDescent="0.3">
      <c r="A4755" t="s">
        <v>5665</v>
      </c>
      <c r="B4755" t="s">
        <v>96</v>
      </c>
      <c r="D4755" s="77">
        <f>INDEX('Unemployment Rates'!$B$2:$B$96,MATCH(B4755,'Unemployment Rates'!$A$2:$A$96,0))</f>
        <v>3.3000000000000002E-2</v>
      </c>
    </row>
    <row r="4756" spans="1:4" x14ac:dyDescent="0.3">
      <c r="A4756" t="s">
        <v>5666</v>
      </c>
      <c r="B4756" t="s">
        <v>96</v>
      </c>
      <c r="D4756" s="77">
        <f>INDEX('Unemployment Rates'!$B$2:$B$96,MATCH(B4756,'Unemployment Rates'!$A$2:$A$96,0))</f>
        <v>3.3000000000000002E-2</v>
      </c>
    </row>
    <row r="4757" spans="1:4" x14ac:dyDescent="0.3">
      <c r="A4757" t="s">
        <v>5667</v>
      </c>
      <c r="B4757" t="s">
        <v>96</v>
      </c>
      <c r="D4757" s="77">
        <f>INDEX('Unemployment Rates'!$B$2:$B$96,MATCH(B4757,'Unemployment Rates'!$A$2:$A$96,0))</f>
        <v>3.3000000000000002E-2</v>
      </c>
    </row>
    <row r="4758" spans="1:4" x14ac:dyDescent="0.3">
      <c r="A4758" t="s">
        <v>5668</v>
      </c>
      <c r="B4758" t="s">
        <v>96</v>
      </c>
      <c r="D4758" s="77">
        <f>INDEX('Unemployment Rates'!$B$2:$B$96,MATCH(B4758,'Unemployment Rates'!$A$2:$A$96,0))</f>
        <v>3.3000000000000002E-2</v>
      </c>
    </row>
    <row r="4759" spans="1:4" x14ac:dyDescent="0.3">
      <c r="A4759" t="s">
        <v>5669</v>
      </c>
      <c r="B4759" t="s">
        <v>97</v>
      </c>
      <c r="D4759" s="77">
        <f>INDEX('Unemployment Rates'!$B$2:$B$96,MATCH(B4759,'Unemployment Rates'!$A$2:$A$96,0))</f>
        <v>4.1000000000000002E-2</v>
      </c>
    </row>
    <row r="4760" spans="1:4" x14ac:dyDescent="0.3">
      <c r="A4760" t="s">
        <v>5670</v>
      </c>
      <c r="B4760" t="s">
        <v>97</v>
      </c>
      <c r="D4760" s="77">
        <f>INDEX('Unemployment Rates'!$B$2:$B$96,MATCH(B4760,'Unemployment Rates'!$A$2:$A$96,0))</f>
        <v>4.1000000000000002E-2</v>
      </c>
    </row>
    <row r="4761" spans="1:4" x14ac:dyDescent="0.3">
      <c r="A4761" t="s">
        <v>5671</v>
      </c>
      <c r="B4761" t="s">
        <v>97</v>
      </c>
      <c r="D4761" s="77">
        <f>INDEX('Unemployment Rates'!$B$2:$B$96,MATCH(B4761,'Unemployment Rates'!$A$2:$A$96,0))</f>
        <v>4.1000000000000002E-2</v>
      </c>
    </row>
    <row r="4762" spans="1:4" x14ac:dyDescent="0.3">
      <c r="A4762" t="s">
        <v>5672</v>
      </c>
      <c r="B4762" t="s">
        <v>97</v>
      </c>
      <c r="D4762" s="77">
        <f>INDEX('Unemployment Rates'!$B$2:$B$96,MATCH(B4762,'Unemployment Rates'!$A$2:$A$96,0))</f>
        <v>4.1000000000000002E-2</v>
      </c>
    </row>
    <row r="4763" spans="1:4" x14ac:dyDescent="0.3">
      <c r="A4763" t="s">
        <v>5673</v>
      </c>
      <c r="B4763" t="s">
        <v>97</v>
      </c>
      <c r="D4763" s="77">
        <f>INDEX('Unemployment Rates'!$B$2:$B$96,MATCH(B4763,'Unemployment Rates'!$A$2:$A$96,0))</f>
        <v>4.1000000000000002E-2</v>
      </c>
    </row>
    <row r="4764" spans="1:4" x14ac:dyDescent="0.3">
      <c r="A4764" t="s">
        <v>5674</v>
      </c>
      <c r="B4764" t="s">
        <v>97</v>
      </c>
      <c r="D4764" s="77">
        <f>INDEX('Unemployment Rates'!$B$2:$B$96,MATCH(B4764,'Unemployment Rates'!$A$2:$A$96,0))</f>
        <v>4.1000000000000002E-2</v>
      </c>
    </row>
    <row r="4765" spans="1:4" x14ac:dyDescent="0.3">
      <c r="A4765" t="s">
        <v>5675</v>
      </c>
      <c r="B4765" t="s">
        <v>97</v>
      </c>
      <c r="D4765" s="77">
        <f>INDEX('Unemployment Rates'!$B$2:$B$96,MATCH(B4765,'Unemployment Rates'!$A$2:$A$96,0))</f>
        <v>4.1000000000000002E-2</v>
      </c>
    </row>
    <row r="4766" spans="1:4" x14ac:dyDescent="0.3">
      <c r="A4766" t="s">
        <v>5676</v>
      </c>
      <c r="B4766" t="s">
        <v>97</v>
      </c>
      <c r="D4766" s="77">
        <f>INDEX('Unemployment Rates'!$B$2:$B$96,MATCH(B4766,'Unemployment Rates'!$A$2:$A$96,0))</f>
        <v>4.1000000000000002E-2</v>
      </c>
    </row>
    <row r="4767" spans="1:4" x14ac:dyDescent="0.3">
      <c r="A4767" t="s">
        <v>5677</v>
      </c>
      <c r="B4767" t="s">
        <v>97</v>
      </c>
      <c r="D4767" s="77">
        <f>INDEX('Unemployment Rates'!$B$2:$B$96,MATCH(B4767,'Unemployment Rates'!$A$2:$A$96,0))</f>
        <v>4.1000000000000002E-2</v>
      </c>
    </row>
    <row r="4768" spans="1:4" x14ac:dyDescent="0.3">
      <c r="A4768" t="s">
        <v>5678</v>
      </c>
      <c r="B4768" t="s">
        <v>97</v>
      </c>
      <c r="D4768" s="77">
        <f>INDEX('Unemployment Rates'!$B$2:$B$96,MATCH(B4768,'Unemployment Rates'!$A$2:$A$96,0))</f>
        <v>4.1000000000000002E-2</v>
      </c>
    </row>
    <row r="4769" spans="1:4" x14ac:dyDescent="0.3">
      <c r="A4769" t="s">
        <v>5679</v>
      </c>
      <c r="B4769" t="s">
        <v>97</v>
      </c>
      <c r="D4769" s="77">
        <f>INDEX('Unemployment Rates'!$B$2:$B$96,MATCH(B4769,'Unemployment Rates'!$A$2:$A$96,0))</f>
        <v>4.1000000000000002E-2</v>
      </c>
    </row>
    <row r="4770" spans="1:4" x14ac:dyDescent="0.3">
      <c r="A4770" t="s">
        <v>5680</v>
      </c>
      <c r="B4770" t="s">
        <v>97</v>
      </c>
      <c r="D4770" s="77">
        <f>INDEX('Unemployment Rates'!$B$2:$B$96,MATCH(B4770,'Unemployment Rates'!$A$2:$A$96,0))</f>
        <v>4.1000000000000002E-2</v>
      </c>
    </row>
    <row r="4771" spans="1:4" x14ac:dyDescent="0.3">
      <c r="A4771" t="s">
        <v>5681</v>
      </c>
      <c r="B4771" t="s">
        <v>97</v>
      </c>
      <c r="D4771" s="77">
        <f>INDEX('Unemployment Rates'!$B$2:$B$96,MATCH(B4771,'Unemployment Rates'!$A$2:$A$96,0))</f>
        <v>4.1000000000000002E-2</v>
      </c>
    </row>
    <row r="4772" spans="1:4" x14ac:dyDescent="0.3">
      <c r="A4772" t="s">
        <v>5682</v>
      </c>
      <c r="B4772" t="s">
        <v>98</v>
      </c>
      <c r="D4772" s="77">
        <f>INDEX('Unemployment Rates'!$B$2:$B$96,MATCH(B4772,'Unemployment Rates'!$A$2:$A$96,0))</f>
        <v>3.7999999999999999E-2</v>
      </c>
    </row>
    <row r="4773" spans="1:4" x14ac:dyDescent="0.3">
      <c r="A4773" t="s">
        <v>5683</v>
      </c>
      <c r="B4773" t="s">
        <v>98</v>
      </c>
      <c r="D4773" s="77">
        <f>INDEX('Unemployment Rates'!$B$2:$B$96,MATCH(B4773,'Unemployment Rates'!$A$2:$A$96,0))</f>
        <v>3.7999999999999999E-2</v>
      </c>
    </row>
    <row r="4774" spans="1:4" x14ac:dyDescent="0.3">
      <c r="A4774" t="s">
        <v>5684</v>
      </c>
      <c r="B4774" t="s">
        <v>98</v>
      </c>
      <c r="D4774" s="77">
        <f>INDEX('Unemployment Rates'!$B$2:$B$96,MATCH(B4774,'Unemployment Rates'!$A$2:$A$96,0))</f>
        <v>3.7999999999999999E-2</v>
      </c>
    </row>
    <row r="4775" spans="1:4" x14ac:dyDescent="0.3">
      <c r="A4775" t="s">
        <v>5685</v>
      </c>
      <c r="B4775" t="s">
        <v>98</v>
      </c>
      <c r="D4775" s="77">
        <f>INDEX('Unemployment Rates'!$B$2:$B$96,MATCH(B4775,'Unemployment Rates'!$A$2:$A$96,0))</f>
        <v>3.7999999999999999E-2</v>
      </c>
    </row>
    <row r="4776" spans="1:4" x14ac:dyDescent="0.3">
      <c r="A4776" t="s">
        <v>5686</v>
      </c>
      <c r="B4776" t="s">
        <v>98</v>
      </c>
      <c r="D4776" s="77">
        <f>INDEX('Unemployment Rates'!$B$2:$B$96,MATCH(B4776,'Unemployment Rates'!$A$2:$A$96,0))</f>
        <v>3.7999999999999999E-2</v>
      </c>
    </row>
    <row r="4777" spans="1:4" x14ac:dyDescent="0.3">
      <c r="A4777" t="s">
        <v>5687</v>
      </c>
      <c r="B4777" t="s">
        <v>98</v>
      </c>
      <c r="D4777" s="77">
        <f>INDEX('Unemployment Rates'!$B$2:$B$96,MATCH(B4777,'Unemployment Rates'!$A$2:$A$96,0))</f>
        <v>3.7999999999999999E-2</v>
      </c>
    </row>
    <row r="4778" spans="1:4" x14ac:dyDescent="0.3">
      <c r="A4778" t="s">
        <v>5688</v>
      </c>
      <c r="B4778" t="s">
        <v>98</v>
      </c>
      <c r="D4778" s="77">
        <f>INDEX('Unemployment Rates'!$B$2:$B$96,MATCH(B4778,'Unemployment Rates'!$A$2:$A$96,0))</f>
        <v>3.7999999999999999E-2</v>
      </c>
    </row>
    <row r="4779" spans="1:4" x14ac:dyDescent="0.3">
      <c r="A4779" t="s">
        <v>5689</v>
      </c>
      <c r="B4779" t="s">
        <v>98</v>
      </c>
      <c r="D4779" s="77">
        <f>INDEX('Unemployment Rates'!$B$2:$B$96,MATCH(B4779,'Unemployment Rates'!$A$2:$A$96,0))</f>
        <v>3.7999999999999999E-2</v>
      </c>
    </row>
    <row r="4780" spans="1:4" x14ac:dyDescent="0.3">
      <c r="A4780" t="s">
        <v>5690</v>
      </c>
      <c r="B4780" t="s">
        <v>98</v>
      </c>
      <c r="D4780" s="77">
        <f>INDEX('Unemployment Rates'!$B$2:$B$96,MATCH(B4780,'Unemployment Rates'!$A$2:$A$96,0))</f>
        <v>3.7999999999999999E-2</v>
      </c>
    </row>
    <row r="4781" spans="1:4" x14ac:dyDescent="0.3">
      <c r="A4781" t="s">
        <v>5691</v>
      </c>
      <c r="B4781" t="s">
        <v>98</v>
      </c>
      <c r="D4781" s="77">
        <f>INDEX('Unemployment Rates'!$B$2:$B$96,MATCH(B4781,'Unemployment Rates'!$A$2:$A$96,0))</f>
        <v>3.7999999999999999E-2</v>
      </c>
    </row>
    <row r="4782" spans="1:4" x14ac:dyDescent="0.3">
      <c r="A4782" t="s">
        <v>5692</v>
      </c>
      <c r="B4782" t="s">
        <v>98</v>
      </c>
      <c r="D4782" s="77">
        <f>INDEX('Unemployment Rates'!$B$2:$B$96,MATCH(B4782,'Unemployment Rates'!$A$2:$A$96,0))</f>
        <v>3.7999999999999999E-2</v>
      </c>
    </row>
    <row r="4783" spans="1:4" x14ac:dyDescent="0.3">
      <c r="A4783" t="s">
        <v>5693</v>
      </c>
      <c r="B4783" t="s">
        <v>98</v>
      </c>
      <c r="D4783" s="77">
        <f>INDEX('Unemployment Rates'!$B$2:$B$96,MATCH(B4783,'Unemployment Rates'!$A$2:$A$96,0))</f>
        <v>3.7999999999999999E-2</v>
      </c>
    </row>
    <row r="4784" spans="1:4" x14ac:dyDescent="0.3">
      <c r="A4784" t="s">
        <v>5694</v>
      </c>
      <c r="B4784" t="s">
        <v>98</v>
      </c>
      <c r="D4784" s="77">
        <f>INDEX('Unemployment Rates'!$B$2:$B$96,MATCH(B4784,'Unemployment Rates'!$A$2:$A$96,0))</f>
        <v>3.7999999999999999E-2</v>
      </c>
    </row>
    <row r="4785" spans="1:4" x14ac:dyDescent="0.3">
      <c r="A4785" t="s">
        <v>5695</v>
      </c>
      <c r="B4785" t="s">
        <v>98</v>
      </c>
      <c r="D4785" s="77">
        <f>INDEX('Unemployment Rates'!$B$2:$B$96,MATCH(B4785,'Unemployment Rates'!$A$2:$A$96,0))</f>
        <v>3.7999999999999999E-2</v>
      </c>
    </row>
    <row r="4786" spans="1:4" x14ac:dyDescent="0.3">
      <c r="A4786" t="s">
        <v>5696</v>
      </c>
      <c r="B4786" t="s">
        <v>98</v>
      </c>
      <c r="D4786" s="77">
        <f>INDEX('Unemployment Rates'!$B$2:$B$96,MATCH(B4786,'Unemployment Rates'!$A$2:$A$96,0))</f>
        <v>3.7999999999999999E-2</v>
      </c>
    </row>
    <row r="4787" spans="1:4" x14ac:dyDescent="0.3">
      <c r="A4787" t="s">
        <v>5697</v>
      </c>
      <c r="B4787" t="s">
        <v>98</v>
      </c>
      <c r="D4787" s="77">
        <f>INDEX('Unemployment Rates'!$B$2:$B$96,MATCH(B4787,'Unemployment Rates'!$A$2:$A$96,0))</f>
        <v>3.7999999999999999E-2</v>
      </c>
    </row>
    <row r="4788" spans="1:4" x14ac:dyDescent="0.3">
      <c r="A4788" t="s">
        <v>5698</v>
      </c>
      <c r="B4788" t="s">
        <v>98</v>
      </c>
      <c r="D4788" s="77">
        <f>INDEX('Unemployment Rates'!$B$2:$B$96,MATCH(B4788,'Unemployment Rates'!$A$2:$A$96,0))</f>
        <v>3.7999999999999999E-2</v>
      </c>
    </row>
    <row r="4789" spans="1:4" x14ac:dyDescent="0.3">
      <c r="A4789" t="s">
        <v>5699</v>
      </c>
      <c r="B4789" t="s">
        <v>98</v>
      </c>
      <c r="D4789" s="77">
        <f>INDEX('Unemployment Rates'!$B$2:$B$96,MATCH(B4789,'Unemployment Rates'!$A$2:$A$96,0))</f>
        <v>3.7999999999999999E-2</v>
      </c>
    </row>
    <row r="4790" spans="1:4" x14ac:dyDescent="0.3">
      <c r="A4790" t="s">
        <v>5700</v>
      </c>
      <c r="B4790" t="s">
        <v>98</v>
      </c>
      <c r="D4790" s="77">
        <f>INDEX('Unemployment Rates'!$B$2:$B$96,MATCH(B4790,'Unemployment Rates'!$A$2:$A$96,0))</f>
        <v>3.7999999999999999E-2</v>
      </c>
    </row>
    <row r="4791" spans="1:4" x14ac:dyDescent="0.3">
      <c r="A4791" t="s">
        <v>5701</v>
      </c>
      <c r="B4791" t="s">
        <v>98</v>
      </c>
      <c r="D4791" s="77">
        <f>INDEX('Unemployment Rates'!$B$2:$B$96,MATCH(B4791,'Unemployment Rates'!$A$2:$A$96,0))</f>
        <v>3.7999999999999999E-2</v>
      </c>
    </row>
    <row r="4792" spans="1:4" x14ac:dyDescent="0.3">
      <c r="A4792" t="s">
        <v>5702</v>
      </c>
      <c r="B4792" t="s">
        <v>98</v>
      </c>
      <c r="D4792" s="77">
        <f>INDEX('Unemployment Rates'!$B$2:$B$96,MATCH(B4792,'Unemployment Rates'!$A$2:$A$96,0))</f>
        <v>3.7999999999999999E-2</v>
      </c>
    </row>
    <row r="4793" spans="1:4" x14ac:dyDescent="0.3">
      <c r="A4793" t="s">
        <v>5703</v>
      </c>
      <c r="B4793" t="s">
        <v>98</v>
      </c>
      <c r="D4793" s="77">
        <f>INDEX('Unemployment Rates'!$B$2:$B$96,MATCH(B4793,'Unemployment Rates'!$A$2:$A$96,0))</f>
        <v>3.7999999999999999E-2</v>
      </c>
    </row>
    <row r="4794" spans="1:4" x14ac:dyDescent="0.3">
      <c r="A4794" t="s">
        <v>5704</v>
      </c>
      <c r="B4794" t="s">
        <v>98</v>
      </c>
      <c r="D4794" s="77">
        <f>INDEX('Unemployment Rates'!$B$2:$B$96,MATCH(B4794,'Unemployment Rates'!$A$2:$A$96,0))</f>
        <v>3.7999999999999999E-2</v>
      </c>
    </row>
    <row r="4795" spans="1:4" x14ac:dyDescent="0.3">
      <c r="A4795" t="s">
        <v>5705</v>
      </c>
      <c r="B4795" t="s">
        <v>98</v>
      </c>
      <c r="D4795" s="77">
        <f>INDEX('Unemployment Rates'!$B$2:$B$96,MATCH(B4795,'Unemployment Rates'!$A$2:$A$96,0))</f>
        <v>3.7999999999999999E-2</v>
      </c>
    </row>
    <row r="4796" spans="1:4" x14ac:dyDescent="0.3">
      <c r="A4796" t="s">
        <v>5706</v>
      </c>
      <c r="B4796" t="s">
        <v>98</v>
      </c>
      <c r="D4796" s="77">
        <f>INDEX('Unemployment Rates'!$B$2:$B$96,MATCH(B4796,'Unemployment Rates'!$A$2:$A$96,0))</f>
        <v>3.7999999999999999E-2</v>
      </c>
    </row>
    <row r="4797" spans="1:4" x14ac:dyDescent="0.3">
      <c r="A4797" t="s">
        <v>5707</v>
      </c>
      <c r="B4797" t="s">
        <v>98</v>
      </c>
      <c r="D4797" s="77">
        <f>INDEX('Unemployment Rates'!$B$2:$B$96,MATCH(B4797,'Unemployment Rates'!$A$2:$A$96,0))</f>
        <v>3.7999999999999999E-2</v>
      </c>
    </row>
    <row r="4798" spans="1:4" x14ac:dyDescent="0.3">
      <c r="A4798" t="s">
        <v>5708</v>
      </c>
      <c r="B4798" t="s">
        <v>99</v>
      </c>
      <c r="D4798" s="77">
        <f>INDEX('Unemployment Rates'!$B$2:$B$96,MATCH(B4798,'Unemployment Rates'!$A$2:$A$96,0))</f>
        <v>3.6999999999999998E-2</v>
      </c>
    </row>
    <row r="4799" spans="1:4" x14ac:dyDescent="0.3">
      <c r="A4799" t="s">
        <v>5709</v>
      </c>
      <c r="B4799" t="s">
        <v>99</v>
      </c>
      <c r="D4799" s="77">
        <f>INDEX('Unemployment Rates'!$B$2:$B$96,MATCH(B4799,'Unemployment Rates'!$A$2:$A$96,0))</f>
        <v>3.6999999999999998E-2</v>
      </c>
    </row>
    <row r="4800" spans="1:4" x14ac:dyDescent="0.3">
      <c r="A4800" t="s">
        <v>5710</v>
      </c>
      <c r="B4800" t="s">
        <v>99</v>
      </c>
      <c r="D4800" s="77">
        <f>INDEX('Unemployment Rates'!$B$2:$B$96,MATCH(B4800,'Unemployment Rates'!$A$2:$A$96,0))</f>
        <v>3.6999999999999998E-2</v>
      </c>
    </row>
    <row r="4801" spans="1:4" x14ac:dyDescent="0.3">
      <c r="A4801" t="s">
        <v>5711</v>
      </c>
      <c r="B4801" t="s">
        <v>99</v>
      </c>
      <c r="D4801" s="77">
        <f>INDEX('Unemployment Rates'!$B$2:$B$96,MATCH(B4801,'Unemployment Rates'!$A$2:$A$96,0))</f>
        <v>3.6999999999999998E-2</v>
      </c>
    </row>
    <row r="4802" spans="1:4" x14ac:dyDescent="0.3">
      <c r="A4802" t="s">
        <v>5712</v>
      </c>
      <c r="B4802" t="s">
        <v>99</v>
      </c>
      <c r="D4802" s="77">
        <f>INDEX('Unemployment Rates'!$B$2:$B$96,MATCH(B4802,'Unemployment Rates'!$A$2:$A$96,0))</f>
        <v>3.6999999999999998E-2</v>
      </c>
    </row>
    <row r="4803" spans="1:4" x14ac:dyDescent="0.3">
      <c r="A4803" t="s">
        <v>5713</v>
      </c>
      <c r="B4803" t="s">
        <v>99</v>
      </c>
      <c r="D4803" s="77">
        <f>INDEX('Unemployment Rates'!$B$2:$B$96,MATCH(B4803,'Unemployment Rates'!$A$2:$A$96,0))</f>
        <v>3.6999999999999998E-2</v>
      </c>
    </row>
    <row r="4804" spans="1:4" x14ac:dyDescent="0.3">
      <c r="A4804" t="s">
        <v>5714</v>
      </c>
      <c r="B4804" t="s">
        <v>99</v>
      </c>
      <c r="D4804" s="77">
        <f>INDEX('Unemployment Rates'!$B$2:$B$96,MATCH(B4804,'Unemployment Rates'!$A$2:$A$96,0))</f>
        <v>3.6999999999999998E-2</v>
      </c>
    </row>
    <row r="4805" spans="1:4" x14ac:dyDescent="0.3">
      <c r="A4805" t="s">
        <v>5715</v>
      </c>
      <c r="B4805" t="s">
        <v>99</v>
      </c>
      <c r="D4805" s="77">
        <f>INDEX('Unemployment Rates'!$B$2:$B$96,MATCH(B4805,'Unemployment Rates'!$A$2:$A$96,0))</f>
        <v>3.6999999999999998E-2</v>
      </c>
    </row>
    <row r="4806" spans="1:4" x14ac:dyDescent="0.3">
      <c r="A4806" t="s">
        <v>5716</v>
      </c>
      <c r="B4806" t="s">
        <v>99</v>
      </c>
      <c r="D4806" s="77">
        <f>INDEX('Unemployment Rates'!$B$2:$B$96,MATCH(B4806,'Unemployment Rates'!$A$2:$A$96,0))</f>
        <v>3.6999999999999998E-2</v>
      </c>
    </row>
    <row r="4807" spans="1:4" x14ac:dyDescent="0.3">
      <c r="A4807" t="s">
        <v>5717</v>
      </c>
      <c r="B4807" t="s">
        <v>99</v>
      </c>
      <c r="D4807" s="77">
        <f>INDEX('Unemployment Rates'!$B$2:$B$96,MATCH(B4807,'Unemployment Rates'!$A$2:$A$96,0))</f>
        <v>3.6999999999999998E-2</v>
      </c>
    </row>
    <row r="4808" spans="1:4" x14ac:dyDescent="0.3">
      <c r="A4808" t="s">
        <v>5718</v>
      </c>
      <c r="B4808" t="s">
        <v>99</v>
      </c>
      <c r="D4808" s="77">
        <f>INDEX('Unemployment Rates'!$B$2:$B$96,MATCH(B4808,'Unemployment Rates'!$A$2:$A$96,0))</f>
        <v>3.6999999999999998E-2</v>
      </c>
    </row>
    <row r="4809" spans="1:4" x14ac:dyDescent="0.3">
      <c r="A4809" t="s">
        <v>5719</v>
      </c>
      <c r="B4809" t="s">
        <v>99</v>
      </c>
      <c r="D4809" s="77">
        <f>INDEX('Unemployment Rates'!$B$2:$B$96,MATCH(B4809,'Unemployment Rates'!$A$2:$A$96,0))</f>
        <v>3.6999999999999998E-2</v>
      </c>
    </row>
    <row r="4810" spans="1:4" x14ac:dyDescent="0.3">
      <c r="A4810" t="s">
        <v>5720</v>
      </c>
      <c r="B4810" t="s">
        <v>99</v>
      </c>
      <c r="D4810" s="77">
        <f>INDEX('Unemployment Rates'!$B$2:$B$96,MATCH(B4810,'Unemployment Rates'!$A$2:$A$96,0))</f>
        <v>3.6999999999999998E-2</v>
      </c>
    </row>
    <row r="4811" spans="1:4" x14ac:dyDescent="0.3">
      <c r="A4811" t="s">
        <v>5721</v>
      </c>
      <c r="B4811" t="s">
        <v>99</v>
      </c>
      <c r="D4811" s="77">
        <f>INDEX('Unemployment Rates'!$B$2:$B$96,MATCH(B4811,'Unemployment Rates'!$A$2:$A$96,0))</f>
        <v>3.6999999999999998E-2</v>
      </c>
    </row>
    <row r="4812" spans="1:4" x14ac:dyDescent="0.3">
      <c r="A4812" t="s">
        <v>5722</v>
      </c>
      <c r="B4812" t="s">
        <v>99</v>
      </c>
      <c r="D4812" s="77">
        <f>INDEX('Unemployment Rates'!$B$2:$B$96,MATCH(B4812,'Unemployment Rates'!$A$2:$A$96,0))</f>
        <v>3.6999999999999998E-2</v>
      </c>
    </row>
    <row r="4813" spans="1:4" x14ac:dyDescent="0.3">
      <c r="A4813" t="s">
        <v>5723</v>
      </c>
      <c r="B4813" t="s">
        <v>99</v>
      </c>
      <c r="D4813" s="77">
        <f>INDEX('Unemployment Rates'!$B$2:$B$96,MATCH(B4813,'Unemployment Rates'!$A$2:$A$96,0))</f>
        <v>3.6999999999999998E-2</v>
      </c>
    </row>
    <row r="4814" spans="1:4" x14ac:dyDescent="0.3">
      <c r="A4814" t="s">
        <v>5724</v>
      </c>
      <c r="B4814" t="s">
        <v>99</v>
      </c>
      <c r="D4814" s="77">
        <f>INDEX('Unemployment Rates'!$B$2:$B$96,MATCH(B4814,'Unemployment Rates'!$A$2:$A$96,0))</f>
        <v>3.6999999999999998E-2</v>
      </c>
    </row>
    <row r="4815" spans="1:4" x14ac:dyDescent="0.3">
      <c r="A4815" t="s">
        <v>5725</v>
      </c>
      <c r="B4815" t="s">
        <v>100</v>
      </c>
      <c r="D4815" s="77">
        <f>INDEX('Unemployment Rates'!$B$2:$B$96,MATCH(B4815,'Unemployment Rates'!$A$2:$A$96,0))</f>
        <v>2.5000000000000001E-2</v>
      </c>
    </row>
    <row r="4816" spans="1:4" x14ac:dyDescent="0.3">
      <c r="A4816" t="s">
        <v>5726</v>
      </c>
      <c r="B4816" t="s">
        <v>100</v>
      </c>
      <c r="D4816" s="77">
        <f>INDEX('Unemployment Rates'!$B$2:$B$96,MATCH(B4816,'Unemployment Rates'!$A$2:$A$96,0))</f>
        <v>2.5000000000000001E-2</v>
      </c>
    </row>
    <row r="4817" spans="1:4" x14ac:dyDescent="0.3">
      <c r="A4817" t="s">
        <v>5727</v>
      </c>
      <c r="B4817" t="s">
        <v>100</v>
      </c>
      <c r="D4817" s="77">
        <f>INDEX('Unemployment Rates'!$B$2:$B$96,MATCH(B4817,'Unemployment Rates'!$A$2:$A$96,0))</f>
        <v>2.5000000000000001E-2</v>
      </c>
    </row>
    <row r="4818" spans="1:4" x14ac:dyDescent="0.3">
      <c r="A4818" t="s">
        <v>5728</v>
      </c>
      <c r="B4818" t="s">
        <v>100</v>
      </c>
      <c r="D4818" s="77">
        <f>INDEX('Unemployment Rates'!$B$2:$B$96,MATCH(B4818,'Unemployment Rates'!$A$2:$A$96,0))</f>
        <v>2.5000000000000001E-2</v>
      </c>
    </row>
    <row r="4819" spans="1:4" x14ac:dyDescent="0.3">
      <c r="A4819" t="s">
        <v>5729</v>
      </c>
      <c r="B4819" t="s">
        <v>100</v>
      </c>
      <c r="D4819" s="77">
        <f>INDEX('Unemployment Rates'!$B$2:$B$96,MATCH(B4819,'Unemployment Rates'!$A$2:$A$96,0))</f>
        <v>2.5000000000000001E-2</v>
      </c>
    </row>
    <row r="4820" spans="1:4" x14ac:dyDescent="0.3">
      <c r="A4820" t="s">
        <v>5730</v>
      </c>
      <c r="B4820" t="s">
        <v>100</v>
      </c>
      <c r="D4820" s="77">
        <f>INDEX('Unemployment Rates'!$B$2:$B$96,MATCH(B4820,'Unemployment Rates'!$A$2:$A$96,0))</f>
        <v>2.5000000000000001E-2</v>
      </c>
    </row>
    <row r="4821" spans="1:4" x14ac:dyDescent="0.3">
      <c r="A4821" t="s">
        <v>5731</v>
      </c>
      <c r="B4821" t="s">
        <v>100</v>
      </c>
      <c r="D4821" s="77">
        <f>INDEX('Unemployment Rates'!$B$2:$B$96,MATCH(B4821,'Unemployment Rates'!$A$2:$A$96,0))</f>
        <v>2.5000000000000001E-2</v>
      </c>
    </row>
    <row r="4822" spans="1:4" x14ac:dyDescent="0.3">
      <c r="A4822" t="s">
        <v>5732</v>
      </c>
      <c r="B4822" t="s">
        <v>100</v>
      </c>
      <c r="D4822" s="77">
        <f>INDEX('Unemployment Rates'!$B$2:$B$96,MATCH(B4822,'Unemployment Rates'!$A$2:$A$96,0))</f>
        <v>2.5000000000000001E-2</v>
      </c>
    </row>
    <row r="4823" spans="1:4" x14ac:dyDescent="0.3">
      <c r="A4823" t="s">
        <v>5733</v>
      </c>
      <c r="B4823" t="s">
        <v>100</v>
      </c>
      <c r="D4823" s="77">
        <f>INDEX('Unemployment Rates'!$B$2:$B$96,MATCH(B4823,'Unemployment Rates'!$A$2:$A$96,0))</f>
        <v>2.5000000000000001E-2</v>
      </c>
    </row>
    <row r="4824" spans="1:4" x14ac:dyDescent="0.3">
      <c r="A4824" t="s">
        <v>5734</v>
      </c>
      <c r="B4824" t="s">
        <v>100</v>
      </c>
      <c r="D4824" s="77">
        <f>INDEX('Unemployment Rates'!$B$2:$B$96,MATCH(B4824,'Unemployment Rates'!$A$2:$A$96,0))</f>
        <v>2.5000000000000001E-2</v>
      </c>
    </row>
    <row r="4825" spans="1:4" x14ac:dyDescent="0.3">
      <c r="A4825" t="s">
        <v>5735</v>
      </c>
      <c r="B4825" t="s">
        <v>100</v>
      </c>
      <c r="D4825" s="77">
        <f>INDEX('Unemployment Rates'!$B$2:$B$96,MATCH(B4825,'Unemployment Rates'!$A$2:$A$96,0))</f>
        <v>2.5000000000000001E-2</v>
      </c>
    </row>
    <row r="4826" spans="1:4" x14ac:dyDescent="0.3">
      <c r="A4826" t="s">
        <v>5736</v>
      </c>
      <c r="B4826" t="s">
        <v>100</v>
      </c>
      <c r="D4826" s="77">
        <f>INDEX('Unemployment Rates'!$B$2:$B$96,MATCH(B4826,'Unemployment Rates'!$A$2:$A$96,0))</f>
        <v>2.5000000000000001E-2</v>
      </c>
    </row>
    <row r="4827" spans="1:4" x14ac:dyDescent="0.3">
      <c r="A4827" t="s">
        <v>5737</v>
      </c>
      <c r="B4827" t="s">
        <v>100</v>
      </c>
      <c r="D4827" s="77">
        <f>INDEX('Unemployment Rates'!$B$2:$B$96,MATCH(B4827,'Unemployment Rates'!$A$2:$A$96,0))</f>
        <v>2.5000000000000001E-2</v>
      </c>
    </row>
    <row r="4828" spans="1:4" x14ac:dyDescent="0.3">
      <c r="A4828" t="s">
        <v>5738</v>
      </c>
      <c r="B4828" t="s">
        <v>100</v>
      </c>
      <c r="D4828" s="77">
        <f>INDEX('Unemployment Rates'!$B$2:$B$96,MATCH(B4828,'Unemployment Rates'!$A$2:$A$96,0))</f>
        <v>2.5000000000000001E-2</v>
      </c>
    </row>
    <row r="4829" spans="1:4" x14ac:dyDescent="0.3">
      <c r="A4829" t="s">
        <v>5739</v>
      </c>
      <c r="B4829" t="s">
        <v>100</v>
      </c>
      <c r="D4829" s="77">
        <f>INDEX('Unemployment Rates'!$B$2:$B$96,MATCH(B4829,'Unemployment Rates'!$A$2:$A$96,0))</f>
        <v>2.5000000000000001E-2</v>
      </c>
    </row>
    <row r="4830" spans="1:4" x14ac:dyDescent="0.3">
      <c r="A4830" t="s">
        <v>5740</v>
      </c>
      <c r="B4830" t="s">
        <v>100</v>
      </c>
      <c r="D4830" s="77">
        <f>INDEX('Unemployment Rates'!$B$2:$B$96,MATCH(B4830,'Unemployment Rates'!$A$2:$A$96,0))</f>
        <v>2.5000000000000001E-2</v>
      </c>
    </row>
    <row r="4831" spans="1:4" x14ac:dyDescent="0.3">
      <c r="A4831" t="s">
        <v>5741</v>
      </c>
      <c r="B4831" t="s">
        <v>100</v>
      </c>
      <c r="D4831" s="77">
        <f>INDEX('Unemployment Rates'!$B$2:$B$96,MATCH(B4831,'Unemployment Rates'!$A$2:$A$96,0))</f>
        <v>2.5000000000000001E-2</v>
      </c>
    </row>
    <row r="4832" spans="1:4" x14ac:dyDescent="0.3">
      <c r="A4832" t="s">
        <v>5742</v>
      </c>
      <c r="B4832" t="s">
        <v>100</v>
      </c>
      <c r="D4832" s="77">
        <f>INDEX('Unemployment Rates'!$B$2:$B$96,MATCH(B4832,'Unemployment Rates'!$A$2:$A$96,0))</f>
        <v>2.5000000000000001E-2</v>
      </c>
    </row>
    <row r="4833" spans="1:4" x14ac:dyDescent="0.3">
      <c r="A4833" t="s">
        <v>5743</v>
      </c>
      <c r="B4833" t="s">
        <v>100</v>
      </c>
      <c r="D4833" s="77">
        <f>INDEX('Unemployment Rates'!$B$2:$B$96,MATCH(B4833,'Unemployment Rates'!$A$2:$A$96,0))</f>
        <v>2.5000000000000001E-2</v>
      </c>
    </row>
    <row r="4834" spans="1:4" x14ac:dyDescent="0.3">
      <c r="A4834" t="s">
        <v>5744</v>
      </c>
      <c r="B4834" t="s">
        <v>100</v>
      </c>
      <c r="D4834" s="77">
        <f>INDEX('Unemployment Rates'!$B$2:$B$96,MATCH(B4834,'Unemployment Rates'!$A$2:$A$96,0))</f>
        <v>2.5000000000000001E-2</v>
      </c>
    </row>
    <row r="4835" spans="1:4" x14ac:dyDescent="0.3">
      <c r="A4835" t="s">
        <v>5745</v>
      </c>
      <c r="B4835" t="s">
        <v>100</v>
      </c>
      <c r="D4835" s="77">
        <f>INDEX('Unemployment Rates'!$B$2:$B$96,MATCH(B4835,'Unemployment Rates'!$A$2:$A$96,0))</f>
        <v>2.5000000000000001E-2</v>
      </c>
    </row>
    <row r="4836" spans="1:4" x14ac:dyDescent="0.3">
      <c r="A4836" t="s">
        <v>5746</v>
      </c>
      <c r="B4836" t="s">
        <v>100</v>
      </c>
      <c r="D4836" s="77">
        <f>INDEX('Unemployment Rates'!$B$2:$B$96,MATCH(B4836,'Unemployment Rates'!$A$2:$A$96,0))</f>
        <v>2.5000000000000001E-2</v>
      </c>
    </row>
    <row r="4837" spans="1:4" x14ac:dyDescent="0.3">
      <c r="A4837" t="s">
        <v>5747</v>
      </c>
      <c r="B4837" t="s">
        <v>100</v>
      </c>
      <c r="D4837" s="77">
        <f>INDEX('Unemployment Rates'!$B$2:$B$96,MATCH(B4837,'Unemployment Rates'!$A$2:$A$96,0))</f>
        <v>2.5000000000000001E-2</v>
      </c>
    </row>
    <row r="4838" spans="1:4" x14ac:dyDescent="0.3">
      <c r="A4838" t="s">
        <v>5748</v>
      </c>
      <c r="B4838" t="s">
        <v>100</v>
      </c>
      <c r="D4838" s="77">
        <f>INDEX('Unemployment Rates'!$B$2:$B$96,MATCH(B4838,'Unemployment Rates'!$A$2:$A$96,0))</f>
        <v>2.5000000000000001E-2</v>
      </c>
    </row>
    <row r="4839" spans="1:4" x14ac:dyDescent="0.3">
      <c r="A4839" t="s">
        <v>5749</v>
      </c>
      <c r="B4839" t="s">
        <v>100</v>
      </c>
      <c r="D4839" s="77">
        <f>INDEX('Unemployment Rates'!$B$2:$B$96,MATCH(B4839,'Unemployment Rates'!$A$2:$A$96,0))</f>
        <v>2.5000000000000001E-2</v>
      </c>
    </row>
    <row r="4840" spans="1:4" x14ac:dyDescent="0.3">
      <c r="A4840" t="s">
        <v>5750</v>
      </c>
      <c r="B4840" t="s">
        <v>100</v>
      </c>
      <c r="D4840" s="77">
        <f>INDEX('Unemployment Rates'!$B$2:$B$96,MATCH(B4840,'Unemployment Rates'!$A$2:$A$96,0))</f>
        <v>2.5000000000000001E-2</v>
      </c>
    </row>
    <row r="4841" spans="1:4" x14ac:dyDescent="0.3">
      <c r="A4841" t="s">
        <v>5751</v>
      </c>
      <c r="B4841" t="s">
        <v>100</v>
      </c>
      <c r="D4841" s="77">
        <f>INDEX('Unemployment Rates'!$B$2:$B$96,MATCH(B4841,'Unemployment Rates'!$A$2:$A$96,0))</f>
        <v>2.5000000000000001E-2</v>
      </c>
    </row>
    <row r="4842" spans="1:4" x14ac:dyDescent="0.3">
      <c r="A4842" t="s">
        <v>5752</v>
      </c>
      <c r="B4842" t="s">
        <v>100</v>
      </c>
      <c r="D4842" s="77">
        <f>INDEX('Unemployment Rates'!$B$2:$B$96,MATCH(B4842,'Unemployment Rates'!$A$2:$A$96,0))</f>
        <v>2.5000000000000001E-2</v>
      </c>
    </row>
    <row r="4843" spans="1:4" x14ac:dyDescent="0.3">
      <c r="A4843" t="s">
        <v>5753</v>
      </c>
      <c r="B4843" t="s">
        <v>100</v>
      </c>
      <c r="D4843" s="77">
        <f>INDEX('Unemployment Rates'!$B$2:$B$96,MATCH(B4843,'Unemployment Rates'!$A$2:$A$96,0))</f>
        <v>2.5000000000000001E-2</v>
      </c>
    </row>
    <row r="4844" spans="1:4" x14ac:dyDescent="0.3">
      <c r="A4844" t="s">
        <v>5754</v>
      </c>
      <c r="B4844" t="s">
        <v>100</v>
      </c>
      <c r="D4844" s="77">
        <f>INDEX('Unemployment Rates'!$B$2:$B$96,MATCH(B4844,'Unemployment Rates'!$A$2:$A$96,0))</f>
        <v>2.5000000000000001E-2</v>
      </c>
    </row>
    <row r="4845" spans="1:4" x14ac:dyDescent="0.3">
      <c r="A4845" t="s">
        <v>5755</v>
      </c>
      <c r="B4845" t="s">
        <v>100</v>
      </c>
      <c r="D4845" s="77">
        <f>INDEX('Unemployment Rates'!$B$2:$B$96,MATCH(B4845,'Unemployment Rates'!$A$2:$A$96,0))</f>
        <v>2.5000000000000001E-2</v>
      </c>
    </row>
    <row r="4846" spans="1:4" x14ac:dyDescent="0.3">
      <c r="A4846" t="s">
        <v>5756</v>
      </c>
      <c r="B4846" t="s">
        <v>100</v>
      </c>
      <c r="D4846" s="77">
        <f>INDEX('Unemployment Rates'!$B$2:$B$96,MATCH(B4846,'Unemployment Rates'!$A$2:$A$96,0))</f>
        <v>2.5000000000000001E-2</v>
      </c>
    </row>
    <row r="4847" spans="1:4" x14ac:dyDescent="0.3">
      <c r="A4847" t="s">
        <v>5757</v>
      </c>
      <c r="B4847" t="s">
        <v>100</v>
      </c>
      <c r="D4847" s="77">
        <f>INDEX('Unemployment Rates'!$B$2:$B$96,MATCH(B4847,'Unemployment Rates'!$A$2:$A$96,0))</f>
        <v>2.5000000000000001E-2</v>
      </c>
    </row>
    <row r="4848" spans="1:4" x14ac:dyDescent="0.3">
      <c r="A4848" t="s">
        <v>5758</v>
      </c>
      <c r="B4848" t="s">
        <v>100</v>
      </c>
      <c r="D4848" s="77">
        <f>INDEX('Unemployment Rates'!$B$2:$B$96,MATCH(B4848,'Unemployment Rates'!$A$2:$A$96,0))</f>
        <v>2.5000000000000001E-2</v>
      </c>
    </row>
    <row r="4849" spans="1:4" x14ac:dyDescent="0.3">
      <c r="A4849" t="s">
        <v>5759</v>
      </c>
      <c r="B4849" t="s">
        <v>100</v>
      </c>
      <c r="D4849" s="77">
        <f>INDEX('Unemployment Rates'!$B$2:$B$96,MATCH(B4849,'Unemployment Rates'!$A$2:$A$96,0))</f>
        <v>2.5000000000000001E-2</v>
      </c>
    </row>
    <row r="4850" spans="1:4" x14ac:dyDescent="0.3">
      <c r="A4850" t="s">
        <v>5760</v>
      </c>
      <c r="B4850" t="s">
        <v>100</v>
      </c>
      <c r="D4850" s="77">
        <f>INDEX('Unemployment Rates'!$B$2:$B$96,MATCH(B4850,'Unemployment Rates'!$A$2:$A$96,0))</f>
        <v>2.5000000000000001E-2</v>
      </c>
    </row>
    <row r="4851" spans="1:4" x14ac:dyDescent="0.3">
      <c r="A4851" t="s">
        <v>5761</v>
      </c>
      <c r="B4851" t="s">
        <v>100</v>
      </c>
      <c r="D4851" s="77">
        <f>INDEX('Unemployment Rates'!$B$2:$B$96,MATCH(B4851,'Unemployment Rates'!$A$2:$A$96,0))</f>
        <v>2.5000000000000001E-2</v>
      </c>
    </row>
    <row r="4852" spans="1:4" x14ac:dyDescent="0.3">
      <c r="A4852" t="s">
        <v>5762</v>
      </c>
      <c r="B4852" t="s">
        <v>100</v>
      </c>
      <c r="D4852" s="77">
        <f>INDEX('Unemployment Rates'!$B$2:$B$96,MATCH(B4852,'Unemployment Rates'!$A$2:$A$96,0))</f>
        <v>2.5000000000000001E-2</v>
      </c>
    </row>
    <row r="4853" spans="1:4" x14ac:dyDescent="0.3">
      <c r="A4853" t="s">
        <v>5763</v>
      </c>
      <c r="B4853" t="s">
        <v>100</v>
      </c>
      <c r="D4853" s="77">
        <f>INDEX('Unemployment Rates'!$B$2:$B$96,MATCH(B4853,'Unemployment Rates'!$A$2:$A$96,0))</f>
        <v>2.5000000000000001E-2</v>
      </c>
    </row>
    <row r="4854" spans="1:4" x14ac:dyDescent="0.3">
      <c r="A4854" t="s">
        <v>5764</v>
      </c>
      <c r="B4854" t="s">
        <v>100</v>
      </c>
      <c r="D4854" s="77">
        <f>INDEX('Unemployment Rates'!$B$2:$B$96,MATCH(B4854,'Unemployment Rates'!$A$2:$A$96,0))</f>
        <v>2.5000000000000001E-2</v>
      </c>
    </row>
    <row r="4855" spans="1:4" x14ac:dyDescent="0.3">
      <c r="A4855" t="s">
        <v>5765</v>
      </c>
      <c r="B4855" t="s">
        <v>100</v>
      </c>
      <c r="D4855" s="77">
        <f>INDEX('Unemployment Rates'!$B$2:$B$96,MATCH(B4855,'Unemployment Rates'!$A$2:$A$96,0))</f>
        <v>2.5000000000000001E-2</v>
      </c>
    </row>
    <row r="4856" spans="1:4" x14ac:dyDescent="0.3">
      <c r="A4856" t="s">
        <v>5766</v>
      </c>
      <c r="B4856" t="s">
        <v>100</v>
      </c>
      <c r="D4856" s="77">
        <f>INDEX('Unemployment Rates'!$B$2:$B$96,MATCH(B4856,'Unemployment Rates'!$A$2:$A$96,0))</f>
        <v>2.5000000000000001E-2</v>
      </c>
    </row>
    <row r="4857" spans="1:4" x14ac:dyDescent="0.3">
      <c r="A4857" t="s">
        <v>5767</v>
      </c>
      <c r="B4857" t="s">
        <v>100</v>
      </c>
      <c r="D4857" s="77">
        <f>INDEX('Unemployment Rates'!$B$2:$B$96,MATCH(B4857,'Unemployment Rates'!$A$2:$A$96,0))</f>
        <v>2.5000000000000001E-2</v>
      </c>
    </row>
    <row r="4858" spans="1:4" x14ac:dyDescent="0.3">
      <c r="A4858" t="s">
        <v>5768</v>
      </c>
      <c r="B4858" t="s">
        <v>100</v>
      </c>
      <c r="D4858" s="77">
        <f>INDEX('Unemployment Rates'!$B$2:$B$96,MATCH(B4858,'Unemployment Rates'!$A$2:$A$96,0))</f>
        <v>2.5000000000000001E-2</v>
      </c>
    </row>
    <row r="4859" spans="1:4" x14ac:dyDescent="0.3">
      <c r="A4859" t="s">
        <v>5769</v>
      </c>
      <c r="B4859" t="s">
        <v>100</v>
      </c>
      <c r="D4859" s="77">
        <f>INDEX('Unemployment Rates'!$B$2:$B$96,MATCH(B4859,'Unemployment Rates'!$A$2:$A$96,0))</f>
        <v>2.5000000000000001E-2</v>
      </c>
    </row>
    <row r="4860" spans="1:4" x14ac:dyDescent="0.3">
      <c r="A4860" t="s">
        <v>5770</v>
      </c>
      <c r="B4860" t="s">
        <v>100</v>
      </c>
      <c r="D4860" s="77">
        <f>INDEX('Unemployment Rates'!$B$2:$B$96,MATCH(B4860,'Unemployment Rates'!$A$2:$A$96,0))</f>
        <v>2.5000000000000001E-2</v>
      </c>
    </row>
    <row r="4861" spans="1:4" x14ac:dyDescent="0.3">
      <c r="A4861" t="s">
        <v>5771</v>
      </c>
      <c r="B4861" t="s">
        <v>100</v>
      </c>
      <c r="D4861" s="77">
        <f>INDEX('Unemployment Rates'!$B$2:$B$96,MATCH(B4861,'Unemployment Rates'!$A$2:$A$96,0))</f>
        <v>2.5000000000000001E-2</v>
      </c>
    </row>
    <row r="4862" spans="1:4" x14ac:dyDescent="0.3">
      <c r="A4862" t="s">
        <v>5772</v>
      </c>
      <c r="B4862" t="s">
        <v>100</v>
      </c>
      <c r="D4862" s="77">
        <f>INDEX('Unemployment Rates'!$B$2:$B$96,MATCH(B4862,'Unemployment Rates'!$A$2:$A$96,0))</f>
        <v>2.5000000000000001E-2</v>
      </c>
    </row>
    <row r="4863" spans="1:4" x14ac:dyDescent="0.3">
      <c r="A4863" t="s">
        <v>5773</v>
      </c>
      <c r="B4863" t="s">
        <v>100</v>
      </c>
      <c r="D4863" s="77">
        <f>INDEX('Unemployment Rates'!$B$2:$B$96,MATCH(B4863,'Unemployment Rates'!$A$2:$A$96,0))</f>
        <v>2.5000000000000001E-2</v>
      </c>
    </row>
    <row r="4864" spans="1:4" x14ac:dyDescent="0.3">
      <c r="A4864" t="s">
        <v>5774</v>
      </c>
      <c r="B4864" t="s">
        <v>100</v>
      </c>
      <c r="D4864" s="77">
        <f>INDEX('Unemployment Rates'!$B$2:$B$96,MATCH(B4864,'Unemployment Rates'!$A$2:$A$96,0))</f>
        <v>2.5000000000000001E-2</v>
      </c>
    </row>
    <row r="4865" spans="1:4" x14ac:dyDescent="0.3">
      <c r="A4865" t="s">
        <v>5775</v>
      </c>
      <c r="B4865" t="s">
        <v>100</v>
      </c>
      <c r="D4865" s="77">
        <f>INDEX('Unemployment Rates'!$B$2:$B$96,MATCH(B4865,'Unemployment Rates'!$A$2:$A$96,0))</f>
        <v>2.5000000000000001E-2</v>
      </c>
    </row>
    <row r="4866" spans="1:4" x14ac:dyDescent="0.3">
      <c r="A4866" t="s">
        <v>5776</v>
      </c>
      <c r="B4866" t="s">
        <v>100</v>
      </c>
      <c r="D4866" s="77">
        <f>INDEX('Unemployment Rates'!$B$2:$B$96,MATCH(B4866,'Unemployment Rates'!$A$2:$A$96,0))</f>
        <v>2.5000000000000001E-2</v>
      </c>
    </row>
    <row r="4867" spans="1:4" x14ac:dyDescent="0.3">
      <c r="A4867" t="s">
        <v>5777</v>
      </c>
      <c r="B4867" t="s">
        <v>100</v>
      </c>
      <c r="D4867" s="77">
        <f>INDEX('Unemployment Rates'!$B$2:$B$96,MATCH(B4867,'Unemployment Rates'!$A$2:$A$96,0))</f>
        <v>2.5000000000000001E-2</v>
      </c>
    </row>
    <row r="4868" spans="1:4" x14ac:dyDescent="0.3">
      <c r="A4868" t="s">
        <v>5778</v>
      </c>
      <c r="B4868" t="s">
        <v>100</v>
      </c>
      <c r="D4868" s="77">
        <f>INDEX('Unemployment Rates'!$B$2:$B$96,MATCH(B4868,'Unemployment Rates'!$A$2:$A$96,0))</f>
        <v>2.5000000000000001E-2</v>
      </c>
    </row>
    <row r="4869" spans="1:4" x14ac:dyDescent="0.3">
      <c r="A4869" t="s">
        <v>5779</v>
      </c>
      <c r="B4869" t="s">
        <v>100</v>
      </c>
      <c r="D4869" s="77">
        <f>INDEX('Unemployment Rates'!$B$2:$B$96,MATCH(B4869,'Unemployment Rates'!$A$2:$A$96,0))</f>
        <v>2.5000000000000001E-2</v>
      </c>
    </row>
    <row r="4870" spans="1:4" x14ac:dyDescent="0.3">
      <c r="A4870" t="s">
        <v>5780</v>
      </c>
      <c r="B4870" t="s">
        <v>100</v>
      </c>
      <c r="D4870" s="77">
        <f>INDEX('Unemployment Rates'!$B$2:$B$96,MATCH(B4870,'Unemployment Rates'!$A$2:$A$96,0))</f>
        <v>2.5000000000000001E-2</v>
      </c>
    </row>
    <row r="4871" spans="1:4" x14ac:dyDescent="0.3">
      <c r="A4871" t="s">
        <v>5781</v>
      </c>
      <c r="B4871" t="s">
        <v>100</v>
      </c>
      <c r="D4871" s="77">
        <f>INDEX('Unemployment Rates'!$B$2:$B$96,MATCH(B4871,'Unemployment Rates'!$A$2:$A$96,0))</f>
        <v>2.5000000000000001E-2</v>
      </c>
    </row>
    <row r="4872" spans="1:4" x14ac:dyDescent="0.3">
      <c r="A4872" t="s">
        <v>5782</v>
      </c>
      <c r="B4872" t="s">
        <v>100</v>
      </c>
      <c r="D4872" s="77">
        <f>INDEX('Unemployment Rates'!$B$2:$B$96,MATCH(B4872,'Unemployment Rates'!$A$2:$A$96,0))</f>
        <v>2.5000000000000001E-2</v>
      </c>
    </row>
    <row r="4873" spans="1:4" x14ac:dyDescent="0.3">
      <c r="A4873" t="s">
        <v>5783</v>
      </c>
      <c r="B4873" t="s">
        <v>100</v>
      </c>
      <c r="D4873" s="77">
        <f>INDEX('Unemployment Rates'!$B$2:$B$96,MATCH(B4873,'Unemployment Rates'!$A$2:$A$96,0))</f>
        <v>2.5000000000000001E-2</v>
      </c>
    </row>
    <row r="4874" spans="1:4" x14ac:dyDescent="0.3">
      <c r="A4874" t="s">
        <v>5784</v>
      </c>
      <c r="B4874" t="s">
        <v>100</v>
      </c>
      <c r="D4874" s="77">
        <f>INDEX('Unemployment Rates'!$B$2:$B$96,MATCH(B4874,'Unemployment Rates'!$A$2:$A$96,0))</f>
        <v>2.5000000000000001E-2</v>
      </c>
    </row>
    <row r="4875" spans="1:4" x14ac:dyDescent="0.3">
      <c r="A4875" t="s">
        <v>5785</v>
      </c>
      <c r="B4875" t="s">
        <v>100</v>
      </c>
      <c r="D4875" s="77">
        <f>INDEX('Unemployment Rates'!$B$2:$B$96,MATCH(B4875,'Unemployment Rates'!$A$2:$A$96,0))</f>
        <v>2.5000000000000001E-2</v>
      </c>
    </row>
    <row r="4876" spans="1:4" x14ac:dyDescent="0.3">
      <c r="A4876" t="s">
        <v>5786</v>
      </c>
      <c r="B4876" t="s">
        <v>100</v>
      </c>
      <c r="D4876" s="77">
        <f>INDEX('Unemployment Rates'!$B$2:$B$96,MATCH(B4876,'Unemployment Rates'!$A$2:$A$96,0))</f>
        <v>2.5000000000000001E-2</v>
      </c>
    </row>
    <row r="4877" spans="1:4" x14ac:dyDescent="0.3">
      <c r="A4877" t="s">
        <v>5787</v>
      </c>
      <c r="B4877" t="s">
        <v>100</v>
      </c>
      <c r="D4877" s="77">
        <f>INDEX('Unemployment Rates'!$B$2:$B$96,MATCH(B4877,'Unemployment Rates'!$A$2:$A$96,0))</f>
        <v>2.5000000000000001E-2</v>
      </c>
    </row>
    <row r="4878" spans="1:4" x14ac:dyDescent="0.3">
      <c r="A4878" t="s">
        <v>5788</v>
      </c>
      <c r="B4878" t="s">
        <v>100</v>
      </c>
      <c r="D4878" s="77">
        <f>INDEX('Unemployment Rates'!$B$2:$B$96,MATCH(B4878,'Unemployment Rates'!$A$2:$A$96,0))</f>
        <v>2.5000000000000001E-2</v>
      </c>
    </row>
    <row r="4879" spans="1:4" x14ac:dyDescent="0.3">
      <c r="A4879" t="s">
        <v>5789</v>
      </c>
      <c r="B4879" t="s">
        <v>100</v>
      </c>
      <c r="D4879" s="77">
        <f>INDEX('Unemployment Rates'!$B$2:$B$96,MATCH(B4879,'Unemployment Rates'!$A$2:$A$96,0))</f>
        <v>2.5000000000000001E-2</v>
      </c>
    </row>
    <row r="4880" spans="1:4" x14ac:dyDescent="0.3">
      <c r="A4880" t="s">
        <v>5790</v>
      </c>
      <c r="B4880" t="s">
        <v>100</v>
      </c>
      <c r="D4880" s="77">
        <f>INDEX('Unemployment Rates'!$B$2:$B$96,MATCH(B4880,'Unemployment Rates'!$A$2:$A$96,0))</f>
        <v>2.5000000000000001E-2</v>
      </c>
    </row>
    <row r="4881" spans="1:4" x14ac:dyDescent="0.3">
      <c r="A4881" t="s">
        <v>5791</v>
      </c>
      <c r="B4881" t="s">
        <v>100</v>
      </c>
      <c r="D4881" s="77">
        <f>INDEX('Unemployment Rates'!$B$2:$B$96,MATCH(B4881,'Unemployment Rates'!$A$2:$A$96,0))</f>
        <v>2.5000000000000001E-2</v>
      </c>
    </row>
    <row r="4882" spans="1:4" x14ac:dyDescent="0.3">
      <c r="A4882" t="s">
        <v>5792</v>
      </c>
      <c r="B4882" t="s">
        <v>100</v>
      </c>
      <c r="D4882" s="77">
        <f>INDEX('Unemployment Rates'!$B$2:$B$96,MATCH(B4882,'Unemployment Rates'!$A$2:$A$96,0))</f>
        <v>2.5000000000000001E-2</v>
      </c>
    </row>
    <row r="4883" spans="1:4" x14ac:dyDescent="0.3">
      <c r="A4883" t="s">
        <v>5793</v>
      </c>
      <c r="B4883" t="s">
        <v>100</v>
      </c>
      <c r="D4883" s="77">
        <f>INDEX('Unemployment Rates'!$B$2:$B$96,MATCH(B4883,'Unemployment Rates'!$A$2:$A$96,0))</f>
        <v>2.5000000000000001E-2</v>
      </c>
    </row>
    <row r="4884" spans="1:4" x14ac:dyDescent="0.3">
      <c r="A4884" t="s">
        <v>5794</v>
      </c>
      <c r="B4884" t="s">
        <v>100</v>
      </c>
      <c r="D4884" s="77">
        <f>INDEX('Unemployment Rates'!$B$2:$B$96,MATCH(B4884,'Unemployment Rates'!$A$2:$A$96,0))</f>
        <v>2.5000000000000001E-2</v>
      </c>
    </row>
    <row r="4885" spans="1:4" x14ac:dyDescent="0.3">
      <c r="A4885" t="s">
        <v>5795</v>
      </c>
      <c r="B4885" t="s">
        <v>100</v>
      </c>
      <c r="D4885" s="77">
        <f>INDEX('Unemployment Rates'!$B$2:$B$96,MATCH(B4885,'Unemployment Rates'!$A$2:$A$96,0))</f>
        <v>2.5000000000000001E-2</v>
      </c>
    </row>
    <row r="4886" spans="1:4" x14ac:dyDescent="0.3">
      <c r="A4886" t="s">
        <v>5796</v>
      </c>
      <c r="B4886" t="s">
        <v>100</v>
      </c>
      <c r="D4886" s="77">
        <f>INDEX('Unemployment Rates'!$B$2:$B$96,MATCH(B4886,'Unemployment Rates'!$A$2:$A$96,0))</f>
        <v>2.5000000000000001E-2</v>
      </c>
    </row>
    <row r="4887" spans="1:4" x14ac:dyDescent="0.3">
      <c r="A4887" t="s">
        <v>5797</v>
      </c>
      <c r="B4887" t="s">
        <v>100</v>
      </c>
      <c r="D4887" s="77">
        <f>INDEX('Unemployment Rates'!$B$2:$B$96,MATCH(B4887,'Unemployment Rates'!$A$2:$A$96,0))</f>
        <v>2.5000000000000001E-2</v>
      </c>
    </row>
    <row r="4888" spans="1:4" x14ac:dyDescent="0.3">
      <c r="A4888" t="s">
        <v>5798</v>
      </c>
      <c r="B4888" t="s">
        <v>100</v>
      </c>
      <c r="D4888" s="77">
        <f>INDEX('Unemployment Rates'!$B$2:$B$96,MATCH(B4888,'Unemployment Rates'!$A$2:$A$96,0))</f>
        <v>2.5000000000000001E-2</v>
      </c>
    </row>
    <row r="4889" spans="1:4" x14ac:dyDescent="0.3">
      <c r="A4889" t="s">
        <v>5799</v>
      </c>
      <c r="B4889" t="s">
        <v>100</v>
      </c>
      <c r="D4889" s="77">
        <f>INDEX('Unemployment Rates'!$B$2:$B$96,MATCH(B4889,'Unemployment Rates'!$A$2:$A$96,0))</f>
        <v>2.5000000000000001E-2</v>
      </c>
    </row>
    <row r="4890" spans="1:4" x14ac:dyDescent="0.3">
      <c r="A4890" t="s">
        <v>5800</v>
      </c>
      <c r="B4890" t="s">
        <v>100</v>
      </c>
      <c r="D4890" s="77">
        <f>INDEX('Unemployment Rates'!$B$2:$B$96,MATCH(B4890,'Unemployment Rates'!$A$2:$A$96,0))</f>
        <v>2.5000000000000001E-2</v>
      </c>
    </row>
    <row r="4891" spans="1:4" x14ac:dyDescent="0.3">
      <c r="A4891" t="s">
        <v>5801</v>
      </c>
      <c r="B4891" t="s">
        <v>100</v>
      </c>
      <c r="D4891" s="77">
        <f>INDEX('Unemployment Rates'!$B$2:$B$96,MATCH(B4891,'Unemployment Rates'!$A$2:$A$96,0))</f>
        <v>2.5000000000000001E-2</v>
      </c>
    </row>
    <row r="4892" spans="1:4" x14ac:dyDescent="0.3">
      <c r="A4892" t="s">
        <v>5802</v>
      </c>
      <c r="B4892" t="s">
        <v>100</v>
      </c>
      <c r="D4892" s="77">
        <f>INDEX('Unemployment Rates'!$B$2:$B$96,MATCH(B4892,'Unemployment Rates'!$A$2:$A$96,0))</f>
        <v>2.5000000000000001E-2</v>
      </c>
    </row>
    <row r="4893" spans="1:4" x14ac:dyDescent="0.3">
      <c r="A4893" t="s">
        <v>5803</v>
      </c>
      <c r="B4893" t="s">
        <v>100</v>
      </c>
      <c r="D4893" s="77">
        <f>INDEX('Unemployment Rates'!$B$2:$B$96,MATCH(B4893,'Unemployment Rates'!$A$2:$A$96,0))</f>
        <v>2.5000000000000001E-2</v>
      </c>
    </row>
    <row r="4894" spans="1:4" x14ac:dyDescent="0.3">
      <c r="A4894" t="s">
        <v>5804</v>
      </c>
      <c r="B4894" t="s">
        <v>100</v>
      </c>
      <c r="D4894" s="77">
        <f>INDEX('Unemployment Rates'!$B$2:$B$96,MATCH(B4894,'Unemployment Rates'!$A$2:$A$96,0))</f>
        <v>2.5000000000000001E-2</v>
      </c>
    </row>
    <row r="4895" spans="1:4" x14ac:dyDescent="0.3">
      <c r="A4895" t="s">
        <v>5805</v>
      </c>
      <c r="B4895" t="s">
        <v>100</v>
      </c>
      <c r="D4895" s="77">
        <f>INDEX('Unemployment Rates'!$B$2:$B$96,MATCH(B4895,'Unemployment Rates'!$A$2:$A$96,0))</f>
        <v>2.5000000000000001E-2</v>
      </c>
    </row>
    <row r="4896" spans="1:4" x14ac:dyDescent="0.3">
      <c r="A4896" t="s">
        <v>5806</v>
      </c>
      <c r="B4896" t="s">
        <v>100</v>
      </c>
      <c r="D4896" s="77">
        <f>INDEX('Unemployment Rates'!$B$2:$B$96,MATCH(B4896,'Unemployment Rates'!$A$2:$A$96,0))</f>
        <v>2.5000000000000001E-2</v>
      </c>
    </row>
    <row r="4897" spans="1:4" x14ac:dyDescent="0.3">
      <c r="A4897" t="s">
        <v>5807</v>
      </c>
      <c r="B4897" t="s">
        <v>100</v>
      </c>
      <c r="D4897" s="77">
        <f>INDEX('Unemployment Rates'!$B$2:$B$96,MATCH(B4897,'Unemployment Rates'!$A$2:$A$96,0))</f>
        <v>2.5000000000000001E-2</v>
      </c>
    </row>
    <row r="4898" spans="1:4" x14ac:dyDescent="0.3">
      <c r="A4898" t="s">
        <v>5808</v>
      </c>
      <c r="B4898" t="s">
        <v>100</v>
      </c>
      <c r="D4898" s="77">
        <f>INDEX('Unemployment Rates'!$B$2:$B$96,MATCH(B4898,'Unemployment Rates'!$A$2:$A$96,0))</f>
        <v>2.5000000000000001E-2</v>
      </c>
    </row>
    <row r="4899" spans="1:4" x14ac:dyDescent="0.3">
      <c r="A4899" t="s">
        <v>5809</v>
      </c>
      <c r="B4899" t="s">
        <v>100</v>
      </c>
      <c r="D4899" s="77">
        <f>INDEX('Unemployment Rates'!$B$2:$B$96,MATCH(B4899,'Unemployment Rates'!$A$2:$A$96,0))</f>
        <v>2.5000000000000001E-2</v>
      </c>
    </row>
    <row r="4900" spans="1:4" x14ac:dyDescent="0.3">
      <c r="A4900" t="s">
        <v>5810</v>
      </c>
      <c r="B4900" t="s">
        <v>100</v>
      </c>
      <c r="D4900" s="77">
        <f>INDEX('Unemployment Rates'!$B$2:$B$96,MATCH(B4900,'Unemployment Rates'!$A$2:$A$96,0))</f>
        <v>2.5000000000000001E-2</v>
      </c>
    </row>
    <row r="4901" spans="1:4" x14ac:dyDescent="0.3">
      <c r="A4901" t="s">
        <v>5811</v>
      </c>
      <c r="B4901" t="s">
        <v>100</v>
      </c>
      <c r="D4901" s="77">
        <f>INDEX('Unemployment Rates'!$B$2:$B$96,MATCH(B4901,'Unemployment Rates'!$A$2:$A$96,0))</f>
        <v>2.5000000000000001E-2</v>
      </c>
    </row>
    <row r="4902" spans="1:4" x14ac:dyDescent="0.3">
      <c r="A4902" t="s">
        <v>5812</v>
      </c>
      <c r="B4902" t="s">
        <v>100</v>
      </c>
      <c r="D4902" s="77">
        <f>INDEX('Unemployment Rates'!$B$2:$B$96,MATCH(B4902,'Unemployment Rates'!$A$2:$A$96,0))</f>
        <v>2.5000000000000001E-2</v>
      </c>
    </row>
    <row r="4903" spans="1:4" x14ac:dyDescent="0.3">
      <c r="A4903" t="s">
        <v>5813</v>
      </c>
      <c r="B4903" t="s">
        <v>100</v>
      </c>
      <c r="D4903" s="77">
        <f>INDEX('Unemployment Rates'!$B$2:$B$96,MATCH(B4903,'Unemployment Rates'!$A$2:$A$96,0))</f>
        <v>2.5000000000000001E-2</v>
      </c>
    </row>
    <row r="4904" spans="1:4" x14ac:dyDescent="0.3">
      <c r="A4904" t="s">
        <v>5814</v>
      </c>
      <c r="B4904" t="s">
        <v>100</v>
      </c>
      <c r="D4904" s="77">
        <f>INDEX('Unemployment Rates'!$B$2:$B$96,MATCH(B4904,'Unemployment Rates'!$A$2:$A$96,0))</f>
        <v>2.5000000000000001E-2</v>
      </c>
    </row>
    <row r="4905" spans="1:4" x14ac:dyDescent="0.3">
      <c r="A4905" t="s">
        <v>5815</v>
      </c>
      <c r="B4905" t="s">
        <v>100</v>
      </c>
      <c r="D4905" s="77">
        <f>INDEX('Unemployment Rates'!$B$2:$B$96,MATCH(B4905,'Unemployment Rates'!$A$2:$A$96,0))</f>
        <v>2.5000000000000001E-2</v>
      </c>
    </row>
    <row r="4906" spans="1:4" x14ac:dyDescent="0.3">
      <c r="A4906" t="s">
        <v>5816</v>
      </c>
      <c r="B4906" t="s">
        <v>100</v>
      </c>
      <c r="D4906" s="77">
        <f>INDEX('Unemployment Rates'!$B$2:$B$96,MATCH(B4906,'Unemployment Rates'!$A$2:$A$96,0))</f>
        <v>2.5000000000000001E-2</v>
      </c>
    </row>
    <row r="4907" spans="1:4" x14ac:dyDescent="0.3">
      <c r="A4907" t="s">
        <v>5817</v>
      </c>
      <c r="B4907" t="s">
        <v>100</v>
      </c>
      <c r="D4907" s="77">
        <f>INDEX('Unemployment Rates'!$B$2:$B$96,MATCH(B4907,'Unemployment Rates'!$A$2:$A$96,0))</f>
        <v>2.5000000000000001E-2</v>
      </c>
    </row>
    <row r="4908" spans="1:4" x14ac:dyDescent="0.3">
      <c r="A4908" t="s">
        <v>5818</v>
      </c>
      <c r="B4908" t="s">
        <v>100</v>
      </c>
      <c r="D4908" s="77">
        <f>INDEX('Unemployment Rates'!$B$2:$B$96,MATCH(B4908,'Unemployment Rates'!$A$2:$A$96,0))</f>
        <v>2.5000000000000001E-2</v>
      </c>
    </row>
    <row r="4909" spans="1:4" x14ac:dyDescent="0.3">
      <c r="A4909" t="s">
        <v>5819</v>
      </c>
      <c r="B4909" t="s">
        <v>100</v>
      </c>
      <c r="D4909" s="77">
        <f>INDEX('Unemployment Rates'!$B$2:$B$96,MATCH(B4909,'Unemployment Rates'!$A$2:$A$96,0))</f>
        <v>2.5000000000000001E-2</v>
      </c>
    </row>
    <row r="4910" spans="1:4" x14ac:dyDescent="0.3">
      <c r="A4910" t="s">
        <v>5820</v>
      </c>
      <c r="B4910" t="s">
        <v>100</v>
      </c>
      <c r="D4910" s="77">
        <f>INDEX('Unemployment Rates'!$B$2:$B$96,MATCH(B4910,'Unemployment Rates'!$A$2:$A$96,0))</f>
        <v>2.5000000000000001E-2</v>
      </c>
    </row>
    <row r="4911" spans="1:4" x14ac:dyDescent="0.3">
      <c r="A4911" t="s">
        <v>5821</v>
      </c>
      <c r="B4911" t="s">
        <v>100</v>
      </c>
      <c r="D4911" s="77">
        <f>INDEX('Unemployment Rates'!$B$2:$B$96,MATCH(B4911,'Unemployment Rates'!$A$2:$A$96,0))</f>
        <v>2.5000000000000001E-2</v>
      </c>
    </row>
    <row r="4912" spans="1:4" x14ac:dyDescent="0.3">
      <c r="A4912" t="s">
        <v>5822</v>
      </c>
      <c r="B4912" t="s">
        <v>100</v>
      </c>
      <c r="D4912" s="77">
        <f>INDEX('Unemployment Rates'!$B$2:$B$96,MATCH(B4912,'Unemployment Rates'!$A$2:$A$96,0))</f>
        <v>2.5000000000000001E-2</v>
      </c>
    </row>
    <row r="4913" spans="1:4" x14ac:dyDescent="0.3">
      <c r="A4913" t="s">
        <v>5823</v>
      </c>
      <c r="B4913" t="s">
        <v>100</v>
      </c>
      <c r="D4913" s="77">
        <f>INDEX('Unemployment Rates'!$B$2:$B$96,MATCH(B4913,'Unemployment Rates'!$A$2:$A$96,0))</f>
        <v>2.5000000000000001E-2</v>
      </c>
    </row>
    <row r="4914" spans="1:4" x14ac:dyDescent="0.3">
      <c r="A4914" t="s">
        <v>5824</v>
      </c>
      <c r="B4914" t="s">
        <v>100</v>
      </c>
      <c r="D4914" s="77">
        <f>INDEX('Unemployment Rates'!$B$2:$B$96,MATCH(B4914,'Unemployment Rates'!$A$2:$A$96,0))</f>
        <v>2.5000000000000001E-2</v>
      </c>
    </row>
    <row r="4915" spans="1:4" x14ac:dyDescent="0.3">
      <c r="A4915" t="s">
        <v>5825</v>
      </c>
      <c r="B4915" t="s">
        <v>100</v>
      </c>
      <c r="D4915" s="77">
        <f>INDEX('Unemployment Rates'!$B$2:$B$96,MATCH(B4915,'Unemployment Rates'!$A$2:$A$96,0))</f>
        <v>2.5000000000000001E-2</v>
      </c>
    </row>
    <row r="4916" spans="1:4" x14ac:dyDescent="0.3">
      <c r="A4916" t="s">
        <v>5826</v>
      </c>
      <c r="B4916" t="s">
        <v>100</v>
      </c>
      <c r="D4916" s="77">
        <f>INDEX('Unemployment Rates'!$B$2:$B$96,MATCH(B4916,'Unemployment Rates'!$A$2:$A$96,0))</f>
        <v>2.5000000000000001E-2</v>
      </c>
    </row>
    <row r="4917" spans="1:4" x14ac:dyDescent="0.3">
      <c r="A4917" t="s">
        <v>5827</v>
      </c>
      <c r="B4917" t="s">
        <v>100</v>
      </c>
      <c r="D4917" s="77">
        <f>INDEX('Unemployment Rates'!$B$2:$B$96,MATCH(B4917,'Unemployment Rates'!$A$2:$A$96,0))</f>
        <v>2.5000000000000001E-2</v>
      </c>
    </row>
    <row r="4918" spans="1:4" x14ac:dyDescent="0.3">
      <c r="A4918" t="s">
        <v>5828</v>
      </c>
      <c r="B4918" t="s">
        <v>100</v>
      </c>
      <c r="D4918" s="77">
        <f>INDEX('Unemployment Rates'!$B$2:$B$96,MATCH(B4918,'Unemployment Rates'!$A$2:$A$96,0))</f>
        <v>2.5000000000000001E-2</v>
      </c>
    </row>
    <row r="4919" spans="1:4" x14ac:dyDescent="0.3">
      <c r="A4919" t="s">
        <v>5829</v>
      </c>
      <c r="B4919" t="s">
        <v>100</v>
      </c>
      <c r="D4919" s="77">
        <f>INDEX('Unemployment Rates'!$B$2:$B$96,MATCH(B4919,'Unemployment Rates'!$A$2:$A$96,0))</f>
        <v>2.5000000000000001E-2</v>
      </c>
    </row>
    <row r="4920" spans="1:4" x14ac:dyDescent="0.3">
      <c r="A4920" t="s">
        <v>5830</v>
      </c>
      <c r="B4920" t="s">
        <v>100</v>
      </c>
      <c r="D4920" s="77">
        <f>INDEX('Unemployment Rates'!$B$2:$B$96,MATCH(B4920,'Unemployment Rates'!$A$2:$A$96,0))</f>
        <v>2.5000000000000001E-2</v>
      </c>
    </row>
    <row r="4921" spans="1:4" x14ac:dyDescent="0.3">
      <c r="A4921" t="s">
        <v>5831</v>
      </c>
      <c r="B4921" t="s">
        <v>100</v>
      </c>
      <c r="D4921" s="77">
        <f>INDEX('Unemployment Rates'!$B$2:$B$96,MATCH(B4921,'Unemployment Rates'!$A$2:$A$96,0))</f>
        <v>2.5000000000000001E-2</v>
      </c>
    </row>
    <row r="4922" spans="1:4" x14ac:dyDescent="0.3">
      <c r="A4922" t="s">
        <v>5832</v>
      </c>
      <c r="B4922" t="s">
        <v>100</v>
      </c>
      <c r="D4922" s="77">
        <f>INDEX('Unemployment Rates'!$B$2:$B$96,MATCH(B4922,'Unemployment Rates'!$A$2:$A$96,0))</f>
        <v>2.5000000000000001E-2</v>
      </c>
    </row>
    <row r="4923" spans="1:4" x14ac:dyDescent="0.3">
      <c r="A4923" t="s">
        <v>5833</v>
      </c>
      <c r="B4923" t="s">
        <v>100</v>
      </c>
      <c r="D4923" s="77">
        <f>INDEX('Unemployment Rates'!$B$2:$B$96,MATCH(B4923,'Unemployment Rates'!$A$2:$A$96,0))</f>
        <v>2.5000000000000001E-2</v>
      </c>
    </row>
    <row r="4924" spans="1:4" x14ac:dyDescent="0.3">
      <c r="A4924" t="s">
        <v>5834</v>
      </c>
      <c r="B4924" t="s">
        <v>100</v>
      </c>
      <c r="D4924" s="77">
        <f>INDEX('Unemployment Rates'!$B$2:$B$96,MATCH(B4924,'Unemployment Rates'!$A$2:$A$96,0))</f>
        <v>2.5000000000000001E-2</v>
      </c>
    </row>
    <row r="4925" spans="1:4" x14ac:dyDescent="0.3">
      <c r="A4925" t="s">
        <v>5835</v>
      </c>
      <c r="B4925" t="s">
        <v>100</v>
      </c>
      <c r="D4925" s="77">
        <f>INDEX('Unemployment Rates'!$B$2:$B$96,MATCH(B4925,'Unemployment Rates'!$A$2:$A$96,0))</f>
        <v>2.5000000000000001E-2</v>
      </c>
    </row>
    <row r="4926" spans="1:4" x14ac:dyDescent="0.3">
      <c r="A4926" t="s">
        <v>5836</v>
      </c>
      <c r="B4926" t="s">
        <v>100</v>
      </c>
      <c r="D4926" s="77">
        <f>INDEX('Unemployment Rates'!$B$2:$B$96,MATCH(B4926,'Unemployment Rates'!$A$2:$A$96,0))</f>
        <v>2.5000000000000001E-2</v>
      </c>
    </row>
    <row r="4927" spans="1:4" x14ac:dyDescent="0.3">
      <c r="A4927" t="s">
        <v>5837</v>
      </c>
      <c r="B4927" t="s">
        <v>101</v>
      </c>
      <c r="D4927" s="77">
        <f>INDEX('Unemployment Rates'!$B$2:$B$96,MATCH(B4927,'Unemployment Rates'!$A$2:$A$96,0))</f>
        <v>2.7E-2</v>
      </c>
    </row>
    <row r="4928" spans="1:4" x14ac:dyDescent="0.3">
      <c r="A4928" t="s">
        <v>5838</v>
      </c>
      <c r="B4928" t="s">
        <v>101</v>
      </c>
      <c r="D4928" s="77">
        <f>INDEX('Unemployment Rates'!$B$2:$B$96,MATCH(B4928,'Unemployment Rates'!$A$2:$A$96,0))</f>
        <v>2.7E-2</v>
      </c>
    </row>
    <row r="4929" spans="1:4" x14ac:dyDescent="0.3">
      <c r="A4929" t="s">
        <v>5839</v>
      </c>
      <c r="B4929" t="s">
        <v>101</v>
      </c>
      <c r="D4929" s="77">
        <f>INDEX('Unemployment Rates'!$B$2:$B$96,MATCH(B4929,'Unemployment Rates'!$A$2:$A$96,0))</f>
        <v>2.7E-2</v>
      </c>
    </row>
    <row r="4930" spans="1:4" x14ac:dyDescent="0.3">
      <c r="A4930" t="s">
        <v>5840</v>
      </c>
      <c r="B4930" t="s">
        <v>101</v>
      </c>
      <c r="D4930" s="77">
        <f>INDEX('Unemployment Rates'!$B$2:$B$96,MATCH(B4930,'Unemployment Rates'!$A$2:$A$96,0))</f>
        <v>2.7E-2</v>
      </c>
    </row>
    <row r="4931" spans="1:4" x14ac:dyDescent="0.3">
      <c r="A4931" t="s">
        <v>5841</v>
      </c>
      <c r="B4931" t="s">
        <v>101</v>
      </c>
      <c r="D4931" s="77">
        <f>INDEX('Unemployment Rates'!$B$2:$B$96,MATCH(B4931,'Unemployment Rates'!$A$2:$A$96,0))</f>
        <v>2.7E-2</v>
      </c>
    </row>
    <row r="4932" spans="1:4" x14ac:dyDescent="0.3">
      <c r="A4932" t="s">
        <v>5842</v>
      </c>
      <c r="B4932" t="s">
        <v>101</v>
      </c>
      <c r="D4932" s="77">
        <f>INDEX('Unemployment Rates'!$B$2:$B$96,MATCH(B4932,'Unemployment Rates'!$A$2:$A$96,0))</f>
        <v>2.7E-2</v>
      </c>
    </row>
    <row r="4933" spans="1:4" x14ac:dyDescent="0.3">
      <c r="A4933" t="s">
        <v>5843</v>
      </c>
      <c r="B4933" t="s">
        <v>101</v>
      </c>
      <c r="D4933" s="77">
        <f>INDEX('Unemployment Rates'!$B$2:$B$96,MATCH(B4933,'Unemployment Rates'!$A$2:$A$96,0))</f>
        <v>2.7E-2</v>
      </c>
    </row>
    <row r="4934" spans="1:4" x14ac:dyDescent="0.3">
      <c r="A4934" t="s">
        <v>5844</v>
      </c>
      <c r="B4934" t="s">
        <v>101</v>
      </c>
      <c r="D4934" s="77">
        <f>INDEX('Unemployment Rates'!$B$2:$B$96,MATCH(B4934,'Unemployment Rates'!$A$2:$A$96,0))</f>
        <v>2.7E-2</v>
      </c>
    </row>
    <row r="4935" spans="1:4" x14ac:dyDescent="0.3">
      <c r="A4935" t="s">
        <v>5845</v>
      </c>
      <c r="B4935" t="s">
        <v>101</v>
      </c>
      <c r="D4935" s="77">
        <f>INDEX('Unemployment Rates'!$B$2:$B$96,MATCH(B4935,'Unemployment Rates'!$A$2:$A$96,0))</f>
        <v>2.7E-2</v>
      </c>
    </row>
    <row r="4936" spans="1:4" x14ac:dyDescent="0.3">
      <c r="A4936" t="s">
        <v>5846</v>
      </c>
      <c r="B4936" t="s">
        <v>101</v>
      </c>
      <c r="D4936" s="77">
        <f>INDEX('Unemployment Rates'!$B$2:$B$96,MATCH(B4936,'Unemployment Rates'!$A$2:$A$96,0))</f>
        <v>2.7E-2</v>
      </c>
    </row>
    <row r="4937" spans="1:4" x14ac:dyDescent="0.3">
      <c r="A4937" t="s">
        <v>5847</v>
      </c>
      <c r="B4937" t="s">
        <v>101</v>
      </c>
      <c r="D4937" s="77">
        <f>INDEX('Unemployment Rates'!$B$2:$B$96,MATCH(B4937,'Unemployment Rates'!$A$2:$A$96,0))</f>
        <v>2.7E-2</v>
      </c>
    </row>
    <row r="4938" spans="1:4" x14ac:dyDescent="0.3">
      <c r="A4938" t="s">
        <v>5848</v>
      </c>
      <c r="B4938" t="s">
        <v>101</v>
      </c>
      <c r="D4938" s="77">
        <f>INDEX('Unemployment Rates'!$B$2:$B$96,MATCH(B4938,'Unemployment Rates'!$A$2:$A$96,0))</f>
        <v>2.7E-2</v>
      </c>
    </row>
    <row r="4939" spans="1:4" x14ac:dyDescent="0.3">
      <c r="A4939" t="s">
        <v>5849</v>
      </c>
      <c r="B4939" t="s">
        <v>101</v>
      </c>
      <c r="D4939" s="77">
        <f>INDEX('Unemployment Rates'!$B$2:$B$96,MATCH(B4939,'Unemployment Rates'!$A$2:$A$96,0))</f>
        <v>2.7E-2</v>
      </c>
    </row>
    <row r="4940" spans="1:4" x14ac:dyDescent="0.3">
      <c r="A4940" t="s">
        <v>5850</v>
      </c>
      <c r="B4940" t="s">
        <v>101</v>
      </c>
      <c r="D4940" s="77">
        <f>INDEX('Unemployment Rates'!$B$2:$B$96,MATCH(B4940,'Unemployment Rates'!$A$2:$A$96,0))</f>
        <v>2.7E-2</v>
      </c>
    </row>
    <row r="4941" spans="1:4" x14ac:dyDescent="0.3">
      <c r="A4941" t="s">
        <v>5851</v>
      </c>
      <c r="B4941" t="s">
        <v>101</v>
      </c>
      <c r="D4941" s="77">
        <f>INDEX('Unemployment Rates'!$B$2:$B$96,MATCH(B4941,'Unemployment Rates'!$A$2:$A$96,0))</f>
        <v>2.7E-2</v>
      </c>
    </row>
    <row r="4942" spans="1:4" x14ac:dyDescent="0.3">
      <c r="A4942" t="s">
        <v>5852</v>
      </c>
      <c r="B4942" t="s">
        <v>101</v>
      </c>
      <c r="D4942" s="77">
        <f>INDEX('Unemployment Rates'!$B$2:$B$96,MATCH(B4942,'Unemployment Rates'!$A$2:$A$96,0))</f>
        <v>2.7E-2</v>
      </c>
    </row>
    <row r="4943" spans="1:4" x14ac:dyDescent="0.3">
      <c r="A4943" t="s">
        <v>5853</v>
      </c>
      <c r="B4943" t="s">
        <v>101</v>
      </c>
      <c r="D4943" s="77">
        <f>INDEX('Unemployment Rates'!$B$2:$B$96,MATCH(B4943,'Unemployment Rates'!$A$2:$A$96,0))</f>
        <v>2.7E-2</v>
      </c>
    </row>
    <row r="4944" spans="1:4" x14ac:dyDescent="0.3">
      <c r="A4944" t="s">
        <v>5854</v>
      </c>
      <c r="B4944" t="s">
        <v>101</v>
      </c>
      <c r="D4944" s="77">
        <f>INDEX('Unemployment Rates'!$B$2:$B$96,MATCH(B4944,'Unemployment Rates'!$A$2:$A$96,0))</f>
        <v>2.7E-2</v>
      </c>
    </row>
    <row r="4945" spans="1:4" x14ac:dyDescent="0.3">
      <c r="A4945" t="s">
        <v>5855</v>
      </c>
      <c r="B4945" t="s">
        <v>101</v>
      </c>
      <c r="D4945" s="77">
        <f>INDEX('Unemployment Rates'!$B$2:$B$96,MATCH(B4945,'Unemployment Rates'!$A$2:$A$96,0))</f>
        <v>2.7E-2</v>
      </c>
    </row>
    <row r="4946" spans="1:4" x14ac:dyDescent="0.3">
      <c r="A4946" t="s">
        <v>5856</v>
      </c>
      <c r="B4946" t="s">
        <v>101</v>
      </c>
      <c r="D4946" s="77">
        <f>INDEX('Unemployment Rates'!$B$2:$B$96,MATCH(B4946,'Unemployment Rates'!$A$2:$A$96,0))</f>
        <v>2.7E-2</v>
      </c>
    </row>
    <row r="4947" spans="1:4" x14ac:dyDescent="0.3">
      <c r="A4947" t="s">
        <v>5857</v>
      </c>
      <c r="B4947" t="s">
        <v>101</v>
      </c>
      <c r="D4947" s="77">
        <f>INDEX('Unemployment Rates'!$B$2:$B$96,MATCH(B4947,'Unemployment Rates'!$A$2:$A$96,0))</f>
        <v>2.7E-2</v>
      </c>
    </row>
    <row r="4948" spans="1:4" x14ac:dyDescent="0.3">
      <c r="A4948" t="s">
        <v>5858</v>
      </c>
      <c r="B4948" t="s">
        <v>101</v>
      </c>
      <c r="D4948" s="77">
        <f>INDEX('Unemployment Rates'!$B$2:$B$96,MATCH(B4948,'Unemployment Rates'!$A$2:$A$96,0))</f>
        <v>2.7E-2</v>
      </c>
    </row>
    <row r="4949" spans="1:4" x14ac:dyDescent="0.3">
      <c r="A4949" t="s">
        <v>5859</v>
      </c>
      <c r="B4949" t="s">
        <v>101</v>
      </c>
      <c r="D4949" s="77">
        <f>INDEX('Unemployment Rates'!$B$2:$B$96,MATCH(B4949,'Unemployment Rates'!$A$2:$A$96,0))</f>
        <v>2.7E-2</v>
      </c>
    </row>
    <row r="4950" spans="1:4" x14ac:dyDescent="0.3">
      <c r="A4950" t="s">
        <v>5860</v>
      </c>
      <c r="B4950" t="s">
        <v>101</v>
      </c>
      <c r="D4950" s="77">
        <f>INDEX('Unemployment Rates'!$B$2:$B$96,MATCH(B4950,'Unemployment Rates'!$A$2:$A$96,0))</f>
        <v>2.7E-2</v>
      </c>
    </row>
    <row r="4951" spans="1:4" x14ac:dyDescent="0.3">
      <c r="A4951" t="s">
        <v>5861</v>
      </c>
      <c r="B4951" t="s">
        <v>101</v>
      </c>
      <c r="D4951" s="77">
        <f>INDEX('Unemployment Rates'!$B$2:$B$96,MATCH(B4951,'Unemployment Rates'!$A$2:$A$96,0))</f>
        <v>2.7E-2</v>
      </c>
    </row>
    <row r="4952" spans="1:4" x14ac:dyDescent="0.3">
      <c r="A4952" t="s">
        <v>5862</v>
      </c>
      <c r="B4952" t="s">
        <v>101</v>
      </c>
      <c r="D4952" s="77">
        <f>INDEX('Unemployment Rates'!$B$2:$B$96,MATCH(B4952,'Unemployment Rates'!$A$2:$A$96,0))</f>
        <v>2.7E-2</v>
      </c>
    </row>
    <row r="4953" spans="1:4" x14ac:dyDescent="0.3">
      <c r="A4953" t="s">
        <v>5863</v>
      </c>
      <c r="B4953" t="s">
        <v>101</v>
      </c>
      <c r="D4953" s="77">
        <f>INDEX('Unemployment Rates'!$B$2:$B$96,MATCH(B4953,'Unemployment Rates'!$A$2:$A$96,0))</f>
        <v>2.7E-2</v>
      </c>
    </row>
    <row r="4954" spans="1:4" x14ac:dyDescent="0.3">
      <c r="A4954" t="s">
        <v>5864</v>
      </c>
      <c r="B4954" t="s">
        <v>101</v>
      </c>
      <c r="D4954" s="77">
        <f>INDEX('Unemployment Rates'!$B$2:$B$96,MATCH(B4954,'Unemployment Rates'!$A$2:$A$96,0))</f>
        <v>2.7E-2</v>
      </c>
    </row>
    <row r="4955" spans="1:4" x14ac:dyDescent="0.3">
      <c r="A4955" t="s">
        <v>5865</v>
      </c>
      <c r="B4955" t="s">
        <v>101</v>
      </c>
      <c r="D4955" s="77">
        <f>INDEX('Unemployment Rates'!$B$2:$B$96,MATCH(B4955,'Unemployment Rates'!$A$2:$A$96,0))</f>
        <v>2.7E-2</v>
      </c>
    </row>
    <row r="4956" spans="1:4" x14ac:dyDescent="0.3">
      <c r="A4956" t="s">
        <v>5866</v>
      </c>
      <c r="B4956" t="s">
        <v>101</v>
      </c>
      <c r="D4956" s="77">
        <f>INDEX('Unemployment Rates'!$B$2:$B$96,MATCH(B4956,'Unemployment Rates'!$A$2:$A$96,0))</f>
        <v>2.7E-2</v>
      </c>
    </row>
    <row r="4957" spans="1:4" x14ac:dyDescent="0.3">
      <c r="A4957" t="s">
        <v>5867</v>
      </c>
      <c r="B4957" t="s">
        <v>101</v>
      </c>
      <c r="D4957" s="77">
        <f>INDEX('Unemployment Rates'!$B$2:$B$96,MATCH(B4957,'Unemployment Rates'!$A$2:$A$96,0))</f>
        <v>2.7E-2</v>
      </c>
    </row>
    <row r="4958" spans="1:4" x14ac:dyDescent="0.3">
      <c r="A4958" t="s">
        <v>5868</v>
      </c>
      <c r="B4958" t="s">
        <v>101</v>
      </c>
      <c r="D4958" s="77">
        <f>INDEX('Unemployment Rates'!$B$2:$B$96,MATCH(B4958,'Unemployment Rates'!$A$2:$A$96,0))</f>
        <v>2.7E-2</v>
      </c>
    </row>
    <row r="4959" spans="1:4" x14ac:dyDescent="0.3">
      <c r="A4959" t="s">
        <v>5869</v>
      </c>
      <c r="B4959" t="s">
        <v>101</v>
      </c>
      <c r="D4959" s="77">
        <f>INDEX('Unemployment Rates'!$B$2:$B$96,MATCH(B4959,'Unemployment Rates'!$A$2:$A$96,0))</f>
        <v>2.7E-2</v>
      </c>
    </row>
    <row r="4960" spans="1:4" x14ac:dyDescent="0.3">
      <c r="A4960" t="s">
        <v>5870</v>
      </c>
      <c r="B4960" t="s">
        <v>101</v>
      </c>
      <c r="D4960" s="77">
        <f>INDEX('Unemployment Rates'!$B$2:$B$96,MATCH(B4960,'Unemployment Rates'!$A$2:$A$96,0))</f>
        <v>2.7E-2</v>
      </c>
    </row>
    <row r="4961" spans="1:4" x14ac:dyDescent="0.3">
      <c r="A4961" t="s">
        <v>5871</v>
      </c>
      <c r="B4961" t="s">
        <v>101</v>
      </c>
      <c r="D4961" s="77">
        <f>INDEX('Unemployment Rates'!$B$2:$B$96,MATCH(B4961,'Unemployment Rates'!$A$2:$A$96,0))</f>
        <v>2.7E-2</v>
      </c>
    </row>
    <row r="4962" spans="1:4" x14ac:dyDescent="0.3">
      <c r="A4962" t="s">
        <v>5872</v>
      </c>
      <c r="B4962" t="s">
        <v>101</v>
      </c>
      <c r="D4962" s="77">
        <f>INDEX('Unemployment Rates'!$B$2:$B$96,MATCH(B4962,'Unemployment Rates'!$A$2:$A$96,0))</f>
        <v>2.7E-2</v>
      </c>
    </row>
    <row r="4963" spans="1:4" x14ac:dyDescent="0.3">
      <c r="A4963" t="s">
        <v>5873</v>
      </c>
      <c r="B4963" t="s">
        <v>101</v>
      </c>
      <c r="D4963" s="77">
        <f>INDEX('Unemployment Rates'!$B$2:$B$96,MATCH(B4963,'Unemployment Rates'!$A$2:$A$96,0))</f>
        <v>2.7E-2</v>
      </c>
    </row>
    <row r="4964" spans="1:4" x14ac:dyDescent="0.3">
      <c r="A4964" t="s">
        <v>5874</v>
      </c>
      <c r="B4964" t="s">
        <v>101</v>
      </c>
      <c r="D4964" s="77">
        <f>INDEX('Unemployment Rates'!$B$2:$B$96,MATCH(B4964,'Unemployment Rates'!$A$2:$A$96,0))</f>
        <v>2.7E-2</v>
      </c>
    </row>
    <row r="4965" spans="1:4" x14ac:dyDescent="0.3">
      <c r="A4965" t="s">
        <v>5875</v>
      </c>
      <c r="B4965" t="s">
        <v>101</v>
      </c>
      <c r="D4965" s="77">
        <f>INDEX('Unemployment Rates'!$B$2:$B$96,MATCH(B4965,'Unemployment Rates'!$A$2:$A$96,0))</f>
        <v>2.7E-2</v>
      </c>
    </row>
    <row r="4966" spans="1:4" x14ac:dyDescent="0.3">
      <c r="A4966" t="s">
        <v>5876</v>
      </c>
      <c r="B4966" t="s">
        <v>101</v>
      </c>
      <c r="D4966" s="77">
        <f>INDEX('Unemployment Rates'!$B$2:$B$96,MATCH(B4966,'Unemployment Rates'!$A$2:$A$96,0))</f>
        <v>2.7E-2</v>
      </c>
    </row>
    <row r="4967" spans="1:4" x14ac:dyDescent="0.3">
      <c r="A4967" t="s">
        <v>5877</v>
      </c>
      <c r="B4967" t="s">
        <v>101</v>
      </c>
      <c r="D4967" s="77">
        <f>INDEX('Unemployment Rates'!$B$2:$B$96,MATCH(B4967,'Unemployment Rates'!$A$2:$A$96,0))</f>
        <v>2.7E-2</v>
      </c>
    </row>
    <row r="4968" spans="1:4" x14ac:dyDescent="0.3">
      <c r="A4968" t="s">
        <v>5878</v>
      </c>
      <c r="B4968" t="s">
        <v>101</v>
      </c>
      <c r="D4968" s="77">
        <f>INDEX('Unemployment Rates'!$B$2:$B$96,MATCH(B4968,'Unemployment Rates'!$A$2:$A$96,0))</f>
        <v>2.7E-2</v>
      </c>
    </row>
    <row r="4969" spans="1:4" x14ac:dyDescent="0.3">
      <c r="A4969" t="s">
        <v>5879</v>
      </c>
      <c r="B4969" t="s">
        <v>101</v>
      </c>
      <c r="D4969" s="77">
        <f>INDEX('Unemployment Rates'!$B$2:$B$96,MATCH(B4969,'Unemployment Rates'!$A$2:$A$96,0))</f>
        <v>2.7E-2</v>
      </c>
    </row>
    <row r="4970" spans="1:4" x14ac:dyDescent="0.3">
      <c r="A4970" t="s">
        <v>5880</v>
      </c>
      <c r="B4970" t="s">
        <v>101</v>
      </c>
      <c r="D4970" s="77">
        <f>INDEX('Unemployment Rates'!$B$2:$B$96,MATCH(B4970,'Unemployment Rates'!$A$2:$A$96,0))</f>
        <v>2.7E-2</v>
      </c>
    </row>
    <row r="4971" spans="1:4" x14ac:dyDescent="0.3">
      <c r="A4971" t="s">
        <v>5881</v>
      </c>
      <c r="B4971" t="s">
        <v>101</v>
      </c>
      <c r="D4971" s="77">
        <f>INDEX('Unemployment Rates'!$B$2:$B$96,MATCH(B4971,'Unemployment Rates'!$A$2:$A$96,0))</f>
        <v>2.7E-2</v>
      </c>
    </row>
    <row r="4972" spans="1:4" x14ac:dyDescent="0.3">
      <c r="A4972" t="s">
        <v>5882</v>
      </c>
      <c r="B4972" t="s">
        <v>101</v>
      </c>
      <c r="D4972" s="77">
        <f>INDEX('Unemployment Rates'!$B$2:$B$96,MATCH(B4972,'Unemployment Rates'!$A$2:$A$96,0))</f>
        <v>2.7E-2</v>
      </c>
    </row>
    <row r="4973" spans="1:4" x14ac:dyDescent="0.3">
      <c r="A4973" t="s">
        <v>5883</v>
      </c>
      <c r="B4973" t="s">
        <v>101</v>
      </c>
      <c r="D4973" s="77">
        <f>INDEX('Unemployment Rates'!$B$2:$B$96,MATCH(B4973,'Unemployment Rates'!$A$2:$A$96,0))</f>
        <v>2.7E-2</v>
      </c>
    </row>
    <row r="4974" spans="1:4" x14ac:dyDescent="0.3">
      <c r="A4974" t="s">
        <v>5884</v>
      </c>
      <c r="B4974" t="s">
        <v>101</v>
      </c>
      <c r="D4974" s="77">
        <f>INDEX('Unemployment Rates'!$B$2:$B$96,MATCH(B4974,'Unemployment Rates'!$A$2:$A$96,0))</f>
        <v>2.7E-2</v>
      </c>
    </row>
    <row r="4975" spans="1:4" x14ac:dyDescent="0.3">
      <c r="A4975" t="s">
        <v>5885</v>
      </c>
      <c r="B4975" t="s">
        <v>101</v>
      </c>
      <c r="D4975" s="77">
        <f>INDEX('Unemployment Rates'!$B$2:$B$96,MATCH(B4975,'Unemployment Rates'!$A$2:$A$96,0))</f>
        <v>2.7E-2</v>
      </c>
    </row>
    <row r="4976" spans="1:4" x14ac:dyDescent="0.3">
      <c r="A4976" t="s">
        <v>5886</v>
      </c>
      <c r="B4976" t="s">
        <v>101</v>
      </c>
      <c r="D4976" s="77">
        <f>INDEX('Unemployment Rates'!$B$2:$B$96,MATCH(B4976,'Unemployment Rates'!$A$2:$A$96,0))</f>
        <v>2.7E-2</v>
      </c>
    </row>
    <row r="4977" spans="1:4" x14ac:dyDescent="0.3">
      <c r="A4977" t="s">
        <v>5887</v>
      </c>
      <c r="B4977" t="s">
        <v>101</v>
      </c>
      <c r="D4977" s="77">
        <f>INDEX('Unemployment Rates'!$B$2:$B$96,MATCH(B4977,'Unemployment Rates'!$A$2:$A$96,0))</f>
        <v>2.7E-2</v>
      </c>
    </row>
    <row r="4978" spans="1:4" x14ac:dyDescent="0.3">
      <c r="A4978" t="s">
        <v>5888</v>
      </c>
      <c r="B4978" t="s">
        <v>101</v>
      </c>
      <c r="D4978" s="77">
        <f>INDEX('Unemployment Rates'!$B$2:$B$96,MATCH(B4978,'Unemployment Rates'!$A$2:$A$96,0))</f>
        <v>2.7E-2</v>
      </c>
    </row>
    <row r="4979" spans="1:4" x14ac:dyDescent="0.3">
      <c r="A4979" t="s">
        <v>5889</v>
      </c>
      <c r="B4979" t="s">
        <v>101</v>
      </c>
      <c r="D4979" s="77">
        <f>INDEX('Unemployment Rates'!$B$2:$B$96,MATCH(B4979,'Unemployment Rates'!$A$2:$A$96,0))</f>
        <v>2.7E-2</v>
      </c>
    </row>
    <row r="4980" spans="1:4" x14ac:dyDescent="0.3">
      <c r="A4980" t="s">
        <v>5890</v>
      </c>
      <c r="B4980" t="s">
        <v>101</v>
      </c>
      <c r="D4980" s="77">
        <f>INDEX('Unemployment Rates'!$B$2:$B$96,MATCH(B4980,'Unemployment Rates'!$A$2:$A$96,0))</f>
        <v>2.7E-2</v>
      </c>
    </row>
    <row r="4981" spans="1:4" x14ac:dyDescent="0.3">
      <c r="A4981" t="s">
        <v>5891</v>
      </c>
      <c r="B4981" t="s">
        <v>101</v>
      </c>
      <c r="D4981" s="77">
        <f>INDEX('Unemployment Rates'!$B$2:$B$96,MATCH(B4981,'Unemployment Rates'!$A$2:$A$96,0))</f>
        <v>2.7E-2</v>
      </c>
    </row>
    <row r="4982" spans="1:4" x14ac:dyDescent="0.3">
      <c r="A4982" t="s">
        <v>5892</v>
      </c>
      <c r="B4982" t="s">
        <v>101</v>
      </c>
      <c r="D4982" s="77">
        <f>INDEX('Unemployment Rates'!$B$2:$B$96,MATCH(B4982,'Unemployment Rates'!$A$2:$A$96,0))</f>
        <v>2.7E-2</v>
      </c>
    </row>
    <row r="4983" spans="1:4" x14ac:dyDescent="0.3">
      <c r="A4983" t="s">
        <v>5893</v>
      </c>
      <c r="B4983" t="s">
        <v>101</v>
      </c>
      <c r="D4983" s="77">
        <f>INDEX('Unemployment Rates'!$B$2:$B$96,MATCH(B4983,'Unemployment Rates'!$A$2:$A$96,0))</f>
        <v>2.7E-2</v>
      </c>
    </row>
    <row r="4984" spans="1:4" x14ac:dyDescent="0.3">
      <c r="A4984" t="s">
        <v>5894</v>
      </c>
      <c r="B4984" t="s">
        <v>101</v>
      </c>
      <c r="D4984" s="77">
        <f>INDEX('Unemployment Rates'!$B$2:$B$96,MATCH(B4984,'Unemployment Rates'!$A$2:$A$96,0))</f>
        <v>2.7E-2</v>
      </c>
    </row>
    <row r="4985" spans="1:4" x14ac:dyDescent="0.3">
      <c r="A4985" t="s">
        <v>5895</v>
      </c>
      <c r="B4985" t="s">
        <v>101</v>
      </c>
      <c r="D4985" s="77">
        <f>INDEX('Unemployment Rates'!$B$2:$B$96,MATCH(B4985,'Unemployment Rates'!$A$2:$A$96,0))</f>
        <v>2.7E-2</v>
      </c>
    </row>
    <row r="4986" spans="1:4" x14ac:dyDescent="0.3">
      <c r="A4986" t="s">
        <v>5896</v>
      </c>
      <c r="B4986" t="s">
        <v>101</v>
      </c>
      <c r="D4986" s="77">
        <f>INDEX('Unemployment Rates'!$B$2:$B$96,MATCH(B4986,'Unemployment Rates'!$A$2:$A$96,0))</f>
        <v>2.7E-2</v>
      </c>
    </row>
    <row r="4987" spans="1:4" x14ac:dyDescent="0.3">
      <c r="A4987" t="s">
        <v>5897</v>
      </c>
      <c r="B4987" t="s">
        <v>101</v>
      </c>
      <c r="D4987" s="77">
        <f>INDEX('Unemployment Rates'!$B$2:$B$96,MATCH(B4987,'Unemployment Rates'!$A$2:$A$96,0))</f>
        <v>2.7E-2</v>
      </c>
    </row>
    <row r="4988" spans="1:4" x14ac:dyDescent="0.3">
      <c r="A4988" t="s">
        <v>5898</v>
      </c>
      <c r="B4988" t="s">
        <v>101</v>
      </c>
      <c r="D4988" s="77">
        <f>INDEX('Unemployment Rates'!$B$2:$B$96,MATCH(B4988,'Unemployment Rates'!$A$2:$A$96,0))</f>
        <v>2.7E-2</v>
      </c>
    </row>
    <row r="4989" spans="1:4" x14ac:dyDescent="0.3">
      <c r="A4989" t="s">
        <v>5899</v>
      </c>
      <c r="B4989" t="s">
        <v>101</v>
      </c>
      <c r="D4989" s="77">
        <f>INDEX('Unemployment Rates'!$B$2:$B$96,MATCH(B4989,'Unemployment Rates'!$A$2:$A$96,0))</f>
        <v>2.7E-2</v>
      </c>
    </row>
    <row r="4990" spans="1:4" x14ac:dyDescent="0.3">
      <c r="A4990" t="s">
        <v>5900</v>
      </c>
      <c r="B4990" t="s">
        <v>101</v>
      </c>
      <c r="D4990" s="77">
        <f>INDEX('Unemployment Rates'!$B$2:$B$96,MATCH(B4990,'Unemployment Rates'!$A$2:$A$96,0))</f>
        <v>2.7E-2</v>
      </c>
    </row>
    <row r="4991" spans="1:4" x14ac:dyDescent="0.3">
      <c r="A4991" t="s">
        <v>5901</v>
      </c>
      <c r="B4991" t="s">
        <v>101</v>
      </c>
      <c r="D4991" s="77">
        <f>INDEX('Unemployment Rates'!$B$2:$B$96,MATCH(B4991,'Unemployment Rates'!$A$2:$A$96,0))</f>
        <v>2.7E-2</v>
      </c>
    </row>
    <row r="4992" spans="1:4" x14ac:dyDescent="0.3">
      <c r="A4992" t="s">
        <v>5902</v>
      </c>
      <c r="B4992" t="s">
        <v>101</v>
      </c>
      <c r="D4992" s="77">
        <f>INDEX('Unemployment Rates'!$B$2:$B$96,MATCH(B4992,'Unemployment Rates'!$A$2:$A$96,0))</f>
        <v>2.7E-2</v>
      </c>
    </row>
    <row r="4993" spans="1:4" x14ac:dyDescent="0.3">
      <c r="A4993" t="s">
        <v>5903</v>
      </c>
      <c r="B4993" t="s">
        <v>101</v>
      </c>
      <c r="D4993" s="77">
        <f>INDEX('Unemployment Rates'!$B$2:$B$96,MATCH(B4993,'Unemployment Rates'!$A$2:$A$96,0))</f>
        <v>2.7E-2</v>
      </c>
    </row>
    <row r="4994" spans="1:4" x14ac:dyDescent="0.3">
      <c r="A4994" t="s">
        <v>5904</v>
      </c>
      <c r="B4994" t="s">
        <v>101</v>
      </c>
      <c r="D4994" s="77">
        <f>INDEX('Unemployment Rates'!$B$2:$B$96,MATCH(B4994,'Unemployment Rates'!$A$2:$A$96,0))</f>
        <v>2.7E-2</v>
      </c>
    </row>
    <row r="4995" spans="1:4" x14ac:dyDescent="0.3">
      <c r="A4995" t="s">
        <v>5905</v>
      </c>
      <c r="B4995" t="s">
        <v>101</v>
      </c>
      <c r="D4995" s="77">
        <f>INDEX('Unemployment Rates'!$B$2:$B$96,MATCH(B4995,'Unemployment Rates'!$A$2:$A$96,0))</f>
        <v>2.7E-2</v>
      </c>
    </row>
    <row r="4996" spans="1:4" x14ac:dyDescent="0.3">
      <c r="A4996" t="s">
        <v>5906</v>
      </c>
      <c r="B4996" t="s">
        <v>101</v>
      </c>
      <c r="D4996" s="77">
        <f>INDEX('Unemployment Rates'!$B$2:$B$96,MATCH(B4996,'Unemployment Rates'!$A$2:$A$96,0))</f>
        <v>2.7E-2</v>
      </c>
    </row>
    <row r="4997" spans="1:4" x14ac:dyDescent="0.3">
      <c r="A4997" t="s">
        <v>5907</v>
      </c>
      <c r="B4997" t="s">
        <v>101</v>
      </c>
      <c r="D4997" s="77">
        <f>INDEX('Unemployment Rates'!$B$2:$B$96,MATCH(B4997,'Unemployment Rates'!$A$2:$A$96,0))</f>
        <v>2.7E-2</v>
      </c>
    </row>
    <row r="4998" spans="1:4" x14ac:dyDescent="0.3">
      <c r="A4998" t="s">
        <v>5908</v>
      </c>
      <c r="B4998" t="s">
        <v>101</v>
      </c>
      <c r="D4998" s="77">
        <f>INDEX('Unemployment Rates'!$B$2:$B$96,MATCH(B4998,'Unemployment Rates'!$A$2:$A$96,0))</f>
        <v>2.7E-2</v>
      </c>
    </row>
    <row r="4999" spans="1:4" x14ac:dyDescent="0.3">
      <c r="A4999" t="s">
        <v>5909</v>
      </c>
      <c r="B4999" t="s">
        <v>101</v>
      </c>
      <c r="D4999" s="77">
        <f>INDEX('Unemployment Rates'!$B$2:$B$96,MATCH(B4999,'Unemployment Rates'!$A$2:$A$96,0))</f>
        <v>2.7E-2</v>
      </c>
    </row>
    <row r="5000" spans="1:4" x14ac:dyDescent="0.3">
      <c r="A5000" t="s">
        <v>5910</v>
      </c>
      <c r="B5000" t="s">
        <v>101</v>
      </c>
      <c r="D5000" s="77">
        <f>INDEX('Unemployment Rates'!$B$2:$B$96,MATCH(B5000,'Unemployment Rates'!$A$2:$A$96,0))</f>
        <v>2.7E-2</v>
      </c>
    </row>
    <row r="5001" spans="1:4" x14ac:dyDescent="0.3">
      <c r="A5001" t="s">
        <v>5911</v>
      </c>
      <c r="B5001" t="s">
        <v>101</v>
      </c>
      <c r="D5001" s="77">
        <f>INDEX('Unemployment Rates'!$B$2:$B$96,MATCH(B5001,'Unemployment Rates'!$A$2:$A$96,0))</f>
        <v>2.7E-2</v>
      </c>
    </row>
    <row r="5002" spans="1:4" x14ac:dyDescent="0.3">
      <c r="A5002" t="s">
        <v>5912</v>
      </c>
      <c r="B5002" t="s">
        <v>101</v>
      </c>
      <c r="D5002" s="77">
        <f>INDEX('Unemployment Rates'!$B$2:$B$96,MATCH(B5002,'Unemployment Rates'!$A$2:$A$96,0))</f>
        <v>2.7E-2</v>
      </c>
    </row>
    <row r="5003" spans="1:4" x14ac:dyDescent="0.3">
      <c r="A5003" t="s">
        <v>5913</v>
      </c>
      <c r="B5003" t="s">
        <v>101</v>
      </c>
      <c r="D5003" s="77">
        <f>INDEX('Unemployment Rates'!$B$2:$B$96,MATCH(B5003,'Unemployment Rates'!$A$2:$A$96,0))</f>
        <v>2.7E-2</v>
      </c>
    </row>
    <row r="5004" spans="1:4" x14ac:dyDescent="0.3">
      <c r="A5004" t="s">
        <v>5914</v>
      </c>
      <c r="B5004" t="s">
        <v>7</v>
      </c>
      <c r="D5004" s="77">
        <f>INDEX('Unemployment Rates'!$B$2:$B$96,MATCH(B5004,'Unemployment Rates'!$A$2:$A$96,0))</f>
        <v>3.3000000000000002E-2</v>
      </c>
    </row>
    <row r="5005" spans="1:4" x14ac:dyDescent="0.3">
      <c r="A5005" t="s">
        <v>5915</v>
      </c>
      <c r="B5005" t="s">
        <v>7</v>
      </c>
      <c r="D5005" s="77">
        <f>INDEX('Unemployment Rates'!$B$2:$B$96,MATCH(B5005,'Unemployment Rates'!$A$2:$A$96,0))</f>
        <v>3.3000000000000002E-2</v>
      </c>
    </row>
    <row r="5006" spans="1:4" x14ac:dyDescent="0.3">
      <c r="A5006" t="s">
        <v>5916</v>
      </c>
      <c r="B5006" t="s">
        <v>7</v>
      </c>
      <c r="D5006" s="77">
        <f>INDEX('Unemployment Rates'!$B$2:$B$96,MATCH(B5006,'Unemployment Rates'!$A$2:$A$96,0))</f>
        <v>3.3000000000000002E-2</v>
      </c>
    </row>
    <row r="5007" spans="1:4" x14ac:dyDescent="0.3">
      <c r="A5007" t="s">
        <v>5917</v>
      </c>
      <c r="B5007" t="s">
        <v>7</v>
      </c>
      <c r="D5007" s="77">
        <f>INDEX('Unemployment Rates'!$B$2:$B$96,MATCH(B5007,'Unemployment Rates'!$A$2:$A$96,0))</f>
        <v>3.3000000000000002E-2</v>
      </c>
    </row>
    <row r="5008" spans="1:4" x14ac:dyDescent="0.3">
      <c r="A5008" t="s">
        <v>5918</v>
      </c>
      <c r="B5008" t="s">
        <v>7</v>
      </c>
      <c r="D5008" s="77">
        <f>INDEX('Unemployment Rates'!$B$2:$B$96,MATCH(B5008,'Unemployment Rates'!$A$2:$A$96,0))</f>
        <v>3.3000000000000002E-2</v>
      </c>
    </row>
    <row r="5009" spans="1:4" x14ac:dyDescent="0.3">
      <c r="A5009" t="s">
        <v>5919</v>
      </c>
      <c r="B5009" t="s">
        <v>7</v>
      </c>
      <c r="D5009" s="77">
        <f>INDEX('Unemployment Rates'!$B$2:$B$96,MATCH(B5009,'Unemployment Rates'!$A$2:$A$96,0))</f>
        <v>3.3000000000000002E-2</v>
      </c>
    </row>
    <row r="5010" spans="1:4" x14ac:dyDescent="0.3">
      <c r="A5010" t="s">
        <v>5920</v>
      </c>
      <c r="B5010" t="s">
        <v>7</v>
      </c>
      <c r="D5010" s="77">
        <f>INDEX('Unemployment Rates'!$B$2:$B$96,MATCH(B5010,'Unemployment Rates'!$A$2:$A$96,0))</f>
        <v>3.3000000000000002E-2</v>
      </c>
    </row>
    <row r="5011" spans="1:4" x14ac:dyDescent="0.3">
      <c r="A5011" t="s">
        <v>5921</v>
      </c>
      <c r="B5011" t="s">
        <v>7</v>
      </c>
      <c r="D5011" s="77">
        <f>INDEX('Unemployment Rates'!$B$2:$B$96,MATCH(B5011,'Unemployment Rates'!$A$2:$A$96,0))</f>
        <v>3.3000000000000002E-2</v>
      </c>
    </row>
    <row r="5012" spans="1:4" x14ac:dyDescent="0.3">
      <c r="A5012" t="s">
        <v>5922</v>
      </c>
      <c r="B5012" t="s">
        <v>7</v>
      </c>
      <c r="D5012" s="77">
        <f>INDEX('Unemployment Rates'!$B$2:$B$96,MATCH(B5012,'Unemployment Rates'!$A$2:$A$96,0))</f>
        <v>3.3000000000000002E-2</v>
      </c>
    </row>
    <row r="5013" spans="1:4" x14ac:dyDescent="0.3">
      <c r="A5013" t="s">
        <v>5923</v>
      </c>
      <c r="B5013" t="s">
        <v>7</v>
      </c>
      <c r="D5013" s="77">
        <f>INDEX('Unemployment Rates'!$B$2:$B$96,MATCH(B5013,'Unemployment Rates'!$A$2:$A$96,0))</f>
        <v>3.3000000000000002E-2</v>
      </c>
    </row>
    <row r="5014" spans="1:4" x14ac:dyDescent="0.3">
      <c r="A5014" t="s">
        <v>5924</v>
      </c>
      <c r="B5014" t="s">
        <v>7</v>
      </c>
      <c r="D5014" s="77">
        <f>INDEX('Unemployment Rates'!$B$2:$B$96,MATCH(B5014,'Unemployment Rates'!$A$2:$A$96,0))</f>
        <v>3.3000000000000002E-2</v>
      </c>
    </row>
    <row r="5015" spans="1:4" x14ac:dyDescent="0.3">
      <c r="A5015" t="s">
        <v>5925</v>
      </c>
      <c r="B5015" t="s">
        <v>7</v>
      </c>
      <c r="D5015" s="77">
        <f>INDEX('Unemployment Rates'!$B$2:$B$96,MATCH(B5015,'Unemployment Rates'!$A$2:$A$96,0))</f>
        <v>3.3000000000000002E-2</v>
      </c>
    </row>
    <row r="5016" spans="1:4" x14ac:dyDescent="0.3">
      <c r="A5016" t="s">
        <v>5926</v>
      </c>
      <c r="B5016" t="s">
        <v>7</v>
      </c>
      <c r="D5016" s="77">
        <f>INDEX('Unemployment Rates'!$B$2:$B$96,MATCH(B5016,'Unemployment Rates'!$A$2:$A$96,0))</f>
        <v>3.3000000000000002E-2</v>
      </c>
    </row>
    <row r="5017" spans="1:4" x14ac:dyDescent="0.3">
      <c r="A5017" t="s">
        <v>5927</v>
      </c>
      <c r="B5017" t="s">
        <v>7</v>
      </c>
      <c r="D5017" s="77">
        <f>INDEX('Unemployment Rates'!$B$2:$B$96,MATCH(B5017,'Unemployment Rates'!$A$2:$A$96,0))</f>
        <v>3.3000000000000002E-2</v>
      </c>
    </row>
    <row r="5018" spans="1:4" x14ac:dyDescent="0.3">
      <c r="A5018" t="s">
        <v>5928</v>
      </c>
      <c r="B5018" t="s">
        <v>7</v>
      </c>
      <c r="D5018" s="77">
        <f>INDEX('Unemployment Rates'!$B$2:$B$96,MATCH(B5018,'Unemployment Rates'!$A$2:$A$96,0))</f>
        <v>3.3000000000000002E-2</v>
      </c>
    </row>
    <row r="5019" spans="1:4" x14ac:dyDescent="0.3">
      <c r="A5019" t="s">
        <v>5929</v>
      </c>
      <c r="B5019" t="s">
        <v>7</v>
      </c>
      <c r="D5019" s="77">
        <f>INDEX('Unemployment Rates'!$B$2:$B$96,MATCH(B5019,'Unemployment Rates'!$A$2:$A$96,0))</f>
        <v>3.3000000000000002E-2</v>
      </c>
    </row>
    <row r="5020" spans="1:4" x14ac:dyDescent="0.3">
      <c r="A5020" t="s">
        <v>5930</v>
      </c>
      <c r="B5020" t="s">
        <v>7</v>
      </c>
      <c r="D5020" s="77">
        <f>INDEX('Unemployment Rates'!$B$2:$B$96,MATCH(B5020,'Unemployment Rates'!$A$2:$A$96,0))</f>
        <v>3.3000000000000002E-2</v>
      </c>
    </row>
    <row r="5021" spans="1:4" x14ac:dyDescent="0.3">
      <c r="A5021" t="s">
        <v>5931</v>
      </c>
      <c r="B5021" t="s">
        <v>7</v>
      </c>
      <c r="D5021" s="77">
        <f>INDEX('Unemployment Rates'!$B$2:$B$96,MATCH(B5021,'Unemployment Rates'!$A$2:$A$96,0))</f>
        <v>3.3000000000000002E-2</v>
      </c>
    </row>
    <row r="5022" spans="1:4" x14ac:dyDescent="0.3">
      <c r="A5022" t="s">
        <v>5932</v>
      </c>
      <c r="B5022" t="s">
        <v>7</v>
      </c>
      <c r="D5022" s="77">
        <f>INDEX('Unemployment Rates'!$B$2:$B$96,MATCH(B5022,'Unemployment Rates'!$A$2:$A$96,0))</f>
        <v>3.3000000000000002E-2</v>
      </c>
    </row>
    <row r="5023" spans="1:4" x14ac:dyDescent="0.3">
      <c r="A5023" t="s">
        <v>5933</v>
      </c>
      <c r="B5023" t="s">
        <v>7</v>
      </c>
      <c r="D5023" s="77">
        <f>INDEX('Unemployment Rates'!$B$2:$B$96,MATCH(B5023,'Unemployment Rates'!$A$2:$A$96,0))</f>
        <v>3.3000000000000002E-2</v>
      </c>
    </row>
    <row r="5024" spans="1:4" x14ac:dyDescent="0.3">
      <c r="A5024" t="s">
        <v>5934</v>
      </c>
      <c r="B5024" t="s">
        <v>8</v>
      </c>
      <c r="D5024" s="77">
        <f>INDEX('Unemployment Rates'!$B$2:$B$96,MATCH(B5024,'Unemployment Rates'!$A$2:$A$96,0))</f>
        <v>3.2000000000000001E-2</v>
      </c>
    </row>
    <row r="5025" spans="1:4" x14ac:dyDescent="0.3">
      <c r="A5025" t="s">
        <v>5935</v>
      </c>
      <c r="B5025" t="s">
        <v>8</v>
      </c>
      <c r="D5025" s="77">
        <f>INDEX('Unemployment Rates'!$B$2:$B$96,MATCH(B5025,'Unemployment Rates'!$A$2:$A$96,0))</f>
        <v>3.2000000000000001E-2</v>
      </c>
    </row>
    <row r="5026" spans="1:4" x14ac:dyDescent="0.3">
      <c r="A5026" t="s">
        <v>5936</v>
      </c>
      <c r="B5026" t="s">
        <v>8</v>
      </c>
      <c r="D5026" s="77">
        <f>INDEX('Unemployment Rates'!$B$2:$B$96,MATCH(B5026,'Unemployment Rates'!$A$2:$A$96,0))</f>
        <v>3.2000000000000001E-2</v>
      </c>
    </row>
    <row r="5027" spans="1:4" x14ac:dyDescent="0.3">
      <c r="A5027" t="s">
        <v>5937</v>
      </c>
      <c r="B5027" t="s">
        <v>8</v>
      </c>
      <c r="D5027" s="77">
        <f>INDEX('Unemployment Rates'!$B$2:$B$96,MATCH(B5027,'Unemployment Rates'!$A$2:$A$96,0))</f>
        <v>3.2000000000000001E-2</v>
      </c>
    </row>
    <row r="5028" spans="1:4" x14ac:dyDescent="0.3">
      <c r="A5028" t="s">
        <v>5938</v>
      </c>
      <c r="B5028" t="s">
        <v>8</v>
      </c>
      <c r="D5028" s="77">
        <f>INDEX('Unemployment Rates'!$B$2:$B$96,MATCH(B5028,'Unemployment Rates'!$A$2:$A$96,0))</f>
        <v>3.2000000000000001E-2</v>
      </c>
    </row>
    <row r="5029" spans="1:4" x14ac:dyDescent="0.3">
      <c r="A5029" t="s">
        <v>5939</v>
      </c>
      <c r="B5029" t="s">
        <v>8</v>
      </c>
      <c r="D5029" s="77">
        <f>INDEX('Unemployment Rates'!$B$2:$B$96,MATCH(B5029,'Unemployment Rates'!$A$2:$A$96,0))</f>
        <v>3.2000000000000001E-2</v>
      </c>
    </row>
    <row r="5030" spans="1:4" x14ac:dyDescent="0.3">
      <c r="A5030" t="s">
        <v>5940</v>
      </c>
      <c r="B5030" t="s">
        <v>8</v>
      </c>
      <c r="D5030" s="77">
        <f>INDEX('Unemployment Rates'!$B$2:$B$96,MATCH(B5030,'Unemployment Rates'!$A$2:$A$96,0))</f>
        <v>3.2000000000000001E-2</v>
      </c>
    </row>
    <row r="5031" spans="1:4" x14ac:dyDescent="0.3">
      <c r="A5031" t="s">
        <v>5941</v>
      </c>
      <c r="B5031" t="s">
        <v>8</v>
      </c>
      <c r="D5031" s="77">
        <f>INDEX('Unemployment Rates'!$B$2:$B$96,MATCH(B5031,'Unemployment Rates'!$A$2:$A$96,0))</f>
        <v>3.2000000000000001E-2</v>
      </c>
    </row>
    <row r="5032" spans="1:4" x14ac:dyDescent="0.3">
      <c r="A5032" t="s">
        <v>5942</v>
      </c>
      <c r="B5032" t="s">
        <v>8</v>
      </c>
      <c r="D5032" s="77">
        <f>INDEX('Unemployment Rates'!$B$2:$B$96,MATCH(B5032,'Unemployment Rates'!$A$2:$A$96,0))</f>
        <v>3.2000000000000001E-2</v>
      </c>
    </row>
    <row r="5033" spans="1:4" x14ac:dyDescent="0.3">
      <c r="A5033" t="s">
        <v>5943</v>
      </c>
      <c r="B5033" t="s">
        <v>8</v>
      </c>
      <c r="D5033" s="77">
        <f>INDEX('Unemployment Rates'!$B$2:$B$96,MATCH(B5033,'Unemployment Rates'!$A$2:$A$96,0))</f>
        <v>3.2000000000000001E-2</v>
      </c>
    </row>
    <row r="5034" spans="1:4" x14ac:dyDescent="0.3">
      <c r="A5034" t="s">
        <v>5944</v>
      </c>
      <c r="B5034" t="s">
        <v>9</v>
      </c>
      <c r="D5034" s="77">
        <f>INDEX('Unemployment Rates'!$B$2:$B$96,MATCH(B5034,'Unemployment Rates'!$A$2:$A$96,0))</f>
        <v>4.2999999999999997E-2</v>
      </c>
    </row>
    <row r="5035" spans="1:4" x14ac:dyDescent="0.3">
      <c r="A5035" t="s">
        <v>5945</v>
      </c>
      <c r="B5035" t="s">
        <v>9</v>
      </c>
      <c r="D5035" s="77">
        <f>INDEX('Unemployment Rates'!$B$2:$B$96,MATCH(B5035,'Unemployment Rates'!$A$2:$A$96,0))</f>
        <v>4.2999999999999997E-2</v>
      </c>
    </row>
    <row r="5036" spans="1:4" x14ac:dyDescent="0.3">
      <c r="A5036" t="s">
        <v>5946</v>
      </c>
      <c r="B5036" t="s">
        <v>9</v>
      </c>
      <c r="D5036" s="77">
        <f>INDEX('Unemployment Rates'!$B$2:$B$96,MATCH(B5036,'Unemployment Rates'!$A$2:$A$96,0))</f>
        <v>4.2999999999999997E-2</v>
      </c>
    </row>
    <row r="5037" spans="1:4" x14ac:dyDescent="0.3">
      <c r="A5037" t="s">
        <v>5947</v>
      </c>
      <c r="B5037" t="s">
        <v>9</v>
      </c>
      <c r="D5037" s="77">
        <f>INDEX('Unemployment Rates'!$B$2:$B$96,MATCH(B5037,'Unemployment Rates'!$A$2:$A$96,0))</f>
        <v>4.2999999999999997E-2</v>
      </c>
    </row>
    <row r="5038" spans="1:4" x14ac:dyDescent="0.3">
      <c r="A5038" t="s">
        <v>5948</v>
      </c>
      <c r="B5038" t="s">
        <v>9</v>
      </c>
      <c r="D5038" s="77">
        <f>INDEX('Unemployment Rates'!$B$2:$B$96,MATCH(B5038,'Unemployment Rates'!$A$2:$A$96,0))</f>
        <v>4.2999999999999997E-2</v>
      </c>
    </row>
    <row r="5039" spans="1:4" x14ac:dyDescent="0.3">
      <c r="A5039" t="s">
        <v>5949</v>
      </c>
      <c r="B5039" t="s">
        <v>10</v>
      </c>
      <c r="D5039" s="77">
        <f>INDEX('Unemployment Rates'!$B$2:$B$96,MATCH(B5039,'Unemployment Rates'!$A$2:$A$96,0))</f>
        <v>4.3999999999999997E-2</v>
      </c>
    </row>
    <row r="5040" spans="1:4" x14ac:dyDescent="0.3">
      <c r="A5040" t="s">
        <v>5950</v>
      </c>
      <c r="B5040" t="s">
        <v>10</v>
      </c>
      <c r="D5040" s="77">
        <f>INDEX('Unemployment Rates'!$B$2:$B$96,MATCH(B5040,'Unemployment Rates'!$A$2:$A$96,0))</f>
        <v>4.3999999999999997E-2</v>
      </c>
    </row>
    <row r="5041" spans="1:4" x14ac:dyDescent="0.3">
      <c r="A5041" t="s">
        <v>5951</v>
      </c>
      <c r="B5041" t="s">
        <v>10</v>
      </c>
      <c r="D5041" s="77">
        <f>INDEX('Unemployment Rates'!$B$2:$B$96,MATCH(B5041,'Unemployment Rates'!$A$2:$A$96,0))</f>
        <v>4.3999999999999997E-2</v>
      </c>
    </row>
    <row r="5042" spans="1:4" x14ac:dyDescent="0.3">
      <c r="A5042" t="s">
        <v>5952</v>
      </c>
      <c r="B5042" t="s">
        <v>10</v>
      </c>
      <c r="D5042" s="77">
        <f>INDEX('Unemployment Rates'!$B$2:$B$96,MATCH(B5042,'Unemployment Rates'!$A$2:$A$96,0))</f>
        <v>4.3999999999999997E-2</v>
      </c>
    </row>
    <row r="5043" spans="1:4" x14ac:dyDescent="0.3">
      <c r="A5043" t="s">
        <v>5953</v>
      </c>
      <c r="B5043" t="s">
        <v>11</v>
      </c>
      <c r="D5043" s="77">
        <f>INDEX('Unemployment Rates'!$B$2:$B$96,MATCH(B5043,'Unemployment Rates'!$A$2:$A$96,0))</f>
        <v>3.1E-2</v>
      </c>
    </row>
    <row r="5044" spans="1:4" x14ac:dyDescent="0.3">
      <c r="A5044" t="s">
        <v>5954</v>
      </c>
      <c r="B5044" t="s">
        <v>11</v>
      </c>
      <c r="D5044" s="77">
        <f>INDEX('Unemployment Rates'!$B$2:$B$96,MATCH(B5044,'Unemployment Rates'!$A$2:$A$96,0))</f>
        <v>3.1E-2</v>
      </c>
    </row>
    <row r="5045" spans="1:4" x14ac:dyDescent="0.3">
      <c r="A5045" t="s">
        <v>5955</v>
      </c>
      <c r="B5045" t="s">
        <v>11</v>
      </c>
      <c r="D5045" s="77">
        <f>INDEX('Unemployment Rates'!$B$2:$B$96,MATCH(B5045,'Unemployment Rates'!$A$2:$A$96,0))</f>
        <v>3.1E-2</v>
      </c>
    </row>
    <row r="5046" spans="1:4" x14ac:dyDescent="0.3">
      <c r="A5046" t="s">
        <v>5956</v>
      </c>
      <c r="B5046" t="s">
        <v>11</v>
      </c>
      <c r="D5046" s="77">
        <f>INDEX('Unemployment Rates'!$B$2:$B$96,MATCH(B5046,'Unemployment Rates'!$A$2:$A$96,0))</f>
        <v>3.1E-2</v>
      </c>
    </row>
    <row r="5047" spans="1:4" x14ac:dyDescent="0.3">
      <c r="A5047" t="s">
        <v>5957</v>
      </c>
      <c r="B5047" t="s">
        <v>11</v>
      </c>
      <c r="D5047" s="77">
        <f>INDEX('Unemployment Rates'!$B$2:$B$96,MATCH(B5047,'Unemployment Rates'!$A$2:$A$96,0))</f>
        <v>3.1E-2</v>
      </c>
    </row>
    <row r="5048" spans="1:4" x14ac:dyDescent="0.3">
      <c r="A5048" t="s">
        <v>5958</v>
      </c>
      <c r="B5048" t="s">
        <v>11</v>
      </c>
      <c r="D5048" s="77">
        <f>INDEX('Unemployment Rates'!$B$2:$B$96,MATCH(B5048,'Unemployment Rates'!$A$2:$A$96,0))</f>
        <v>3.1E-2</v>
      </c>
    </row>
    <row r="5049" spans="1:4" x14ac:dyDescent="0.3">
      <c r="A5049" t="s">
        <v>5959</v>
      </c>
      <c r="B5049" t="s">
        <v>11</v>
      </c>
      <c r="D5049" s="77">
        <f>INDEX('Unemployment Rates'!$B$2:$B$96,MATCH(B5049,'Unemployment Rates'!$A$2:$A$96,0))</f>
        <v>3.1E-2</v>
      </c>
    </row>
    <row r="5050" spans="1:4" x14ac:dyDescent="0.3">
      <c r="A5050" t="s">
        <v>5960</v>
      </c>
      <c r="B5050" t="s">
        <v>11</v>
      </c>
      <c r="D5050" s="77">
        <f>INDEX('Unemployment Rates'!$B$2:$B$96,MATCH(B5050,'Unemployment Rates'!$A$2:$A$96,0))</f>
        <v>3.1E-2</v>
      </c>
    </row>
    <row r="5051" spans="1:4" x14ac:dyDescent="0.3">
      <c r="A5051" t="s">
        <v>5961</v>
      </c>
      <c r="B5051" t="s">
        <v>11</v>
      </c>
      <c r="D5051" s="77">
        <f>INDEX('Unemployment Rates'!$B$2:$B$96,MATCH(B5051,'Unemployment Rates'!$A$2:$A$96,0))</f>
        <v>3.1E-2</v>
      </c>
    </row>
    <row r="5052" spans="1:4" x14ac:dyDescent="0.3">
      <c r="A5052" t="s">
        <v>5962</v>
      </c>
      <c r="B5052" t="s">
        <v>11</v>
      </c>
      <c r="D5052" s="77">
        <f>INDEX('Unemployment Rates'!$B$2:$B$96,MATCH(B5052,'Unemployment Rates'!$A$2:$A$96,0))</f>
        <v>3.1E-2</v>
      </c>
    </row>
    <row r="5053" spans="1:4" x14ac:dyDescent="0.3">
      <c r="A5053" t="s">
        <v>5963</v>
      </c>
      <c r="B5053" t="s">
        <v>11</v>
      </c>
      <c r="D5053" s="77">
        <f>INDEX('Unemployment Rates'!$B$2:$B$96,MATCH(B5053,'Unemployment Rates'!$A$2:$A$96,0))</f>
        <v>3.1E-2</v>
      </c>
    </row>
    <row r="5054" spans="1:4" x14ac:dyDescent="0.3">
      <c r="A5054" t="s">
        <v>5964</v>
      </c>
      <c r="B5054" t="s">
        <v>11</v>
      </c>
      <c r="D5054" s="77">
        <f>INDEX('Unemployment Rates'!$B$2:$B$96,MATCH(B5054,'Unemployment Rates'!$A$2:$A$96,0))</f>
        <v>3.1E-2</v>
      </c>
    </row>
    <row r="5055" spans="1:4" x14ac:dyDescent="0.3">
      <c r="A5055" t="s">
        <v>5965</v>
      </c>
      <c r="B5055" t="s">
        <v>11</v>
      </c>
      <c r="D5055" s="77">
        <f>INDEX('Unemployment Rates'!$B$2:$B$96,MATCH(B5055,'Unemployment Rates'!$A$2:$A$96,0))</f>
        <v>3.1E-2</v>
      </c>
    </row>
    <row r="5056" spans="1:4" x14ac:dyDescent="0.3">
      <c r="A5056" t="s">
        <v>5966</v>
      </c>
      <c r="B5056" t="s">
        <v>11</v>
      </c>
      <c r="D5056" s="77">
        <f>INDEX('Unemployment Rates'!$B$2:$B$96,MATCH(B5056,'Unemployment Rates'!$A$2:$A$96,0))</f>
        <v>3.1E-2</v>
      </c>
    </row>
    <row r="5057" spans="1:4" x14ac:dyDescent="0.3">
      <c r="A5057" t="s">
        <v>5967</v>
      </c>
      <c r="B5057" t="s">
        <v>11</v>
      </c>
      <c r="D5057" s="77">
        <f>INDEX('Unemployment Rates'!$B$2:$B$96,MATCH(B5057,'Unemployment Rates'!$A$2:$A$96,0))</f>
        <v>3.1E-2</v>
      </c>
    </row>
    <row r="5058" spans="1:4" x14ac:dyDescent="0.3">
      <c r="A5058" t="s">
        <v>5968</v>
      </c>
      <c r="B5058" t="s">
        <v>11</v>
      </c>
      <c r="D5058" s="77">
        <f>INDEX('Unemployment Rates'!$B$2:$B$96,MATCH(B5058,'Unemployment Rates'!$A$2:$A$96,0))</f>
        <v>3.1E-2</v>
      </c>
    </row>
    <row r="5059" spans="1:4" x14ac:dyDescent="0.3">
      <c r="A5059" t="s">
        <v>5969</v>
      </c>
      <c r="B5059" t="s">
        <v>11</v>
      </c>
      <c r="D5059" s="77">
        <f>INDEX('Unemployment Rates'!$B$2:$B$96,MATCH(B5059,'Unemployment Rates'!$A$2:$A$96,0))</f>
        <v>3.1E-2</v>
      </c>
    </row>
    <row r="5060" spans="1:4" x14ac:dyDescent="0.3">
      <c r="A5060" t="s">
        <v>5970</v>
      </c>
      <c r="B5060" t="s">
        <v>11</v>
      </c>
      <c r="D5060" s="77">
        <f>INDEX('Unemployment Rates'!$B$2:$B$96,MATCH(B5060,'Unemployment Rates'!$A$2:$A$96,0))</f>
        <v>3.1E-2</v>
      </c>
    </row>
    <row r="5061" spans="1:4" x14ac:dyDescent="0.3">
      <c r="A5061" t="s">
        <v>5971</v>
      </c>
      <c r="B5061" t="s">
        <v>11</v>
      </c>
      <c r="D5061" s="77">
        <f>INDEX('Unemployment Rates'!$B$2:$B$96,MATCH(B5061,'Unemployment Rates'!$A$2:$A$96,0))</f>
        <v>3.1E-2</v>
      </c>
    </row>
    <row r="5062" spans="1:4" x14ac:dyDescent="0.3">
      <c r="A5062" t="s">
        <v>5972</v>
      </c>
      <c r="B5062" t="s">
        <v>11</v>
      </c>
      <c r="D5062" s="77">
        <f>INDEX('Unemployment Rates'!$B$2:$B$96,MATCH(B5062,'Unemployment Rates'!$A$2:$A$96,0))</f>
        <v>3.1E-2</v>
      </c>
    </row>
    <row r="5063" spans="1:4" x14ac:dyDescent="0.3">
      <c r="A5063" t="s">
        <v>5973</v>
      </c>
      <c r="B5063" t="s">
        <v>11</v>
      </c>
      <c r="D5063" s="77">
        <f>INDEX('Unemployment Rates'!$B$2:$B$96,MATCH(B5063,'Unemployment Rates'!$A$2:$A$96,0))</f>
        <v>3.1E-2</v>
      </c>
    </row>
    <row r="5064" spans="1:4" x14ac:dyDescent="0.3">
      <c r="A5064" t="s">
        <v>5974</v>
      </c>
      <c r="B5064" t="s">
        <v>11</v>
      </c>
      <c r="D5064" s="77">
        <f>INDEX('Unemployment Rates'!$B$2:$B$96,MATCH(B5064,'Unemployment Rates'!$A$2:$A$96,0))</f>
        <v>3.1E-2</v>
      </c>
    </row>
    <row r="5065" spans="1:4" x14ac:dyDescent="0.3">
      <c r="A5065" t="s">
        <v>5975</v>
      </c>
      <c r="B5065" t="s">
        <v>11</v>
      </c>
      <c r="D5065" s="77">
        <f>INDEX('Unemployment Rates'!$B$2:$B$96,MATCH(B5065,'Unemployment Rates'!$A$2:$A$96,0))</f>
        <v>3.1E-2</v>
      </c>
    </row>
    <row r="5066" spans="1:4" x14ac:dyDescent="0.3">
      <c r="A5066" t="s">
        <v>5976</v>
      </c>
      <c r="B5066" t="s">
        <v>11</v>
      </c>
      <c r="D5066" s="77">
        <f>INDEX('Unemployment Rates'!$B$2:$B$96,MATCH(B5066,'Unemployment Rates'!$A$2:$A$96,0))</f>
        <v>3.1E-2</v>
      </c>
    </row>
    <row r="5067" spans="1:4" x14ac:dyDescent="0.3">
      <c r="A5067" t="s">
        <v>5977</v>
      </c>
      <c r="B5067" t="s">
        <v>11</v>
      </c>
      <c r="D5067" s="77">
        <f>INDEX('Unemployment Rates'!$B$2:$B$96,MATCH(B5067,'Unemployment Rates'!$A$2:$A$96,0))</f>
        <v>3.1E-2</v>
      </c>
    </row>
    <row r="5068" spans="1:4" x14ac:dyDescent="0.3">
      <c r="A5068" t="s">
        <v>5978</v>
      </c>
      <c r="B5068" t="s">
        <v>11</v>
      </c>
      <c r="D5068" s="77">
        <f>INDEX('Unemployment Rates'!$B$2:$B$96,MATCH(B5068,'Unemployment Rates'!$A$2:$A$96,0))</f>
        <v>3.1E-2</v>
      </c>
    </row>
    <row r="5069" spans="1:4" x14ac:dyDescent="0.3">
      <c r="A5069" t="s">
        <v>5979</v>
      </c>
      <c r="B5069" t="s">
        <v>11</v>
      </c>
      <c r="D5069" s="77">
        <f>INDEX('Unemployment Rates'!$B$2:$B$96,MATCH(B5069,'Unemployment Rates'!$A$2:$A$96,0))</f>
        <v>3.1E-2</v>
      </c>
    </row>
    <row r="5070" spans="1:4" x14ac:dyDescent="0.3">
      <c r="A5070" t="s">
        <v>5980</v>
      </c>
      <c r="B5070" t="s">
        <v>11</v>
      </c>
      <c r="D5070" s="77">
        <f>INDEX('Unemployment Rates'!$B$2:$B$96,MATCH(B5070,'Unemployment Rates'!$A$2:$A$96,0))</f>
        <v>3.1E-2</v>
      </c>
    </row>
    <row r="5071" spans="1:4" x14ac:dyDescent="0.3">
      <c r="A5071" t="s">
        <v>5981</v>
      </c>
      <c r="B5071" t="s">
        <v>11</v>
      </c>
      <c r="D5071" s="77">
        <f>INDEX('Unemployment Rates'!$B$2:$B$96,MATCH(B5071,'Unemployment Rates'!$A$2:$A$96,0))</f>
        <v>3.1E-2</v>
      </c>
    </row>
    <row r="5072" spans="1:4" x14ac:dyDescent="0.3">
      <c r="A5072" t="s">
        <v>5982</v>
      </c>
      <c r="B5072" t="s">
        <v>11</v>
      </c>
      <c r="D5072" s="77">
        <f>INDEX('Unemployment Rates'!$B$2:$B$96,MATCH(B5072,'Unemployment Rates'!$A$2:$A$96,0))</f>
        <v>3.1E-2</v>
      </c>
    </row>
    <row r="5073" spans="1:4" x14ac:dyDescent="0.3">
      <c r="A5073" t="s">
        <v>5983</v>
      </c>
      <c r="B5073" t="s">
        <v>11</v>
      </c>
      <c r="D5073" s="77">
        <f>INDEX('Unemployment Rates'!$B$2:$B$96,MATCH(B5073,'Unemployment Rates'!$A$2:$A$96,0))</f>
        <v>3.1E-2</v>
      </c>
    </row>
    <row r="5074" spans="1:4" x14ac:dyDescent="0.3">
      <c r="A5074" t="s">
        <v>5984</v>
      </c>
      <c r="B5074" t="s">
        <v>12</v>
      </c>
      <c r="D5074" s="77">
        <f>INDEX('Unemployment Rates'!$B$2:$B$96,MATCH(B5074,'Unemployment Rates'!$A$2:$A$96,0))</f>
        <v>3.5999999999999997E-2</v>
      </c>
    </row>
    <row r="5075" spans="1:4" x14ac:dyDescent="0.3">
      <c r="A5075" t="s">
        <v>5985</v>
      </c>
      <c r="B5075" t="s">
        <v>12</v>
      </c>
      <c r="D5075" s="77">
        <f>INDEX('Unemployment Rates'!$B$2:$B$96,MATCH(B5075,'Unemployment Rates'!$A$2:$A$96,0))</f>
        <v>3.5999999999999997E-2</v>
      </c>
    </row>
    <row r="5076" spans="1:4" x14ac:dyDescent="0.3">
      <c r="A5076" t="s">
        <v>5986</v>
      </c>
      <c r="B5076" t="s">
        <v>12</v>
      </c>
      <c r="D5076" s="77">
        <f>INDEX('Unemployment Rates'!$B$2:$B$96,MATCH(B5076,'Unemployment Rates'!$A$2:$A$96,0))</f>
        <v>3.5999999999999997E-2</v>
      </c>
    </row>
    <row r="5077" spans="1:4" x14ac:dyDescent="0.3">
      <c r="A5077" t="s">
        <v>5987</v>
      </c>
      <c r="B5077" t="s">
        <v>12</v>
      </c>
      <c r="D5077" s="77">
        <f>INDEX('Unemployment Rates'!$B$2:$B$96,MATCH(B5077,'Unemployment Rates'!$A$2:$A$96,0))</f>
        <v>3.5999999999999997E-2</v>
      </c>
    </row>
    <row r="5078" spans="1:4" x14ac:dyDescent="0.3">
      <c r="A5078" t="s">
        <v>5988</v>
      </c>
      <c r="B5078" t="s">
        <v>12</v>
      </c>
      <c r="D5078" s="77">
        <f>INDEX('Unemployment Rates'!$B$2:$B$96,MATCH(B5078,'Unemployment Rates'!$A$2:$A$96,0))</f>
        <v>3.5999999999999997E-2</v>
      </c>
    </row>
    <row r="5079" spans="1:4" x14ac:dyDescent="0.3">
      <c r="A5079" t="s">
        <v>5989</v>
      </c>
      <c r="B5079" t="s">
        <v>12</v>
      </c>
      <c r="D5079" s="77">
        <f>INDEX('Unemployment Rates'!$B$2:$B$96,MATCH(B5079,'Unemployment Rates'!$A$2:$A$96,0))</f>
        <v>3.5999999999999997E-2</v>
      </c>
    </row>
    <row r="5080" spans="1:4" x14ac:dyDescent="0.3">
      <c r="A5080" t="s">
        <v>5990</v>
      </c>
      <c r="B5080" t="s">
        <v>12</v>
      </c>
      <c r="D5080" s="77">
        <f>INDEX('Unemployment Rates'!$B$2:$B$96,MATCH(B5080,'Unemployment Rates'!$A$2:$A$96,0))</f>
        <v>3.5999999999999997E-2</v>
      </c>
    </row>
    <row r="5081" spans="1:4" x14ac:dyDescent="0.3">
      <c r="A5081" t="s">
        <v>5991</v>
      </c>
      <c r="B5081" t="s">
        <v>12</v>
      </c>
      <c r="D5081" s="77">
        <f>INDEX('Unemployment Rates'!$B$2:$B$96,MATCH(B5081,'Unemployment Rates'!$A$2:$A$96,0))</f>
        <v>3.5999999999999997E-2</v>
      </c>
    </row>
    <row r="5082" spans="1:4" x14ac:dyDescent="0.3">
      <c r="A5082" t="s">
        <v>5992</v>
      </c>
      <c r="B5082" t="s">
        <v>12</v>
      </c>
      <c r="D5082" s="77">
        <f>INDEX('Unemployment Rates'!$B$2:$B$96,MATCH(B5082,'Unemployment Rates'!$A$2:$A$96,0))</f>
        <v>3.5999999999999997E-2</v>
      </c>
    </row>
    <row r="5083" spans="1:4" x14ac:dyDescent="0.3">
      <c r="A5083" t="s">
        <v>5993</v>
      </c>
      <c r="B5083" t="s">
        <v>12</v>
      </c>
      <c r="D5083" s="77">
        <f>INDEX('Unemployment Rates'!$B$2:$B$96,MATCH(B5083,'Unemployment Rates'!$A$2:$A$96,0))</f>
        <v>3.5999999999999997E-2</v>
      </c>
    </row>
    <row r="5084" spans="1:4" x14ac:dyDescent="0.3">
      <c r="A5084" t="s">
        <v>5994</v>
      </c>
      <c r="B5084" t="s">
        <v>12</v>
      </c>
      <c r="D5084" s="77">
        <f>INDEX('Unemployment Rates'!$B$2:$B$96,MATCH(B5084,'Unemployment Rates'!$A$2:$A$96,0))</f>
        <v>3.5999999999999997E-2</v>
      </c>
    </row>
    <row r="5085" spans="1:4" x14ac:dyDescent="0.3">
      <c r="A5085" t="s">
        <v>5995</v>
      </c>
      <c r="B5085" t="s">
        <v>12</v>
      </c>
      <c r="D5085" s="77">
        <f>INDEX('Unemployment Rates'!$B$2:$B$96,MATCH(B5085,'Unemployment Rates'!$A$2:$A$96,0))</f>
        <v>3.5999999999999997E-2</v>
      </c>
    </row>
    <row r="5086" spans="1:4" x14ac:dyDescent="0.3">
      <c r="A5086" t="s">
        <v>5996</v>
      </c>
      <c r="B5086" t="s">
        <v>12</v>
      </c>
      <c r="D5086" s="77">
        <f>INDEX('Unemployment Rates'!$B$2:$B$96,MATCH(B5086,'Unemployment Rates'!$A$2:$A$96,0))</f>
        <v>3.5999999999999997E-2</v>
      </c>
    </row>
    <row r="5087" spans="1:4" x14ac:dyDescent="0.3">
      <c r="A5087" t="s">
        <v>5997</v>
      </c>
      <c r="B5087" t="s">
        <v>12</v>
      </c>
      <c r="D5087" s="77">
        <f>INDEX('Unemployment Rates'!$B$2:$B$96,MATCH(B5087,'Unemployment Rates'!$A$2:$A$96,0))</f>
        <v>3.5999999999999997E-2</v>
      </c>
    </row>
    <row r="5088" spans="1:4" x14ac:dyDescent="0.3">
      <c r="A5088" t="s">
        <v>5998</v>
      </c>
      <c r="B5088" t="s">
        <v>12</v>
      </c>
      <c r="D5088" s="77">
        <f>INDEX('Unemployment Rates'!$B$2:$B$96,MATCH(B5088,'Unemployment Rates'!$A$2:$A$96,0))</f>
        <v>3.5999999999999997E-2</v>
      </c>
    </row>
    <row r="5089" spans="1:4" x14ac:dyDescent="0.3">
      <c r="A5089" t="s">
        <v>5999</v>
      </c>
      <c r="B5089" t="s">
        <v>12</v>
      </c>
      <c r="D5089" s="77">
        <f>INDEX('Unemployment Rates'!$B$2:$B$96,MATCH(B5089,'Unemployment Rates'!$A$2:$A$96,0))</f>
        <v>3.5999999999999997E-2</v>
      </c>
    </row>
    <row r="5090" spans="1:4" x14ac:dyDescent="0.3">
      <c r="A5090" t="s">
        <v>6000</v>
      </c>
      <c r="B5090" t="s">
        <v>12</v>
      </c>
      <c r="D5090" s="77">
        <f>INDEX('Unemployment Rates'!$B$2:$B$96,MATCH(B5090,'Unemployment Rates'!$A$2:$A$96,0))</f>
        <v>3.5999999999999997E-2</v>
      </c>
    </row>
    <row r="5091" spans="1:4" x14ac:dyDescent="0.3">
      <c r="A5091" t="s">
        <v>6001</v>
      </c>
      <c r="B5091" t="s">
        <v>12</v>
      </c>
      <c r="D5091" s="77">
        <f>INDEX('Unemployment Rates'!$B$2:$B$96,MATCH(B5091,'Unemployment Rates'!$A$2:$A$96,0))</f>
        <v>3.5999999999999997E-2</v>
      </c>
    </row>
    <row r="5092" spans="1:4" x14ac:dyDescent="0.3">
      <c r="A5092" t="s">
        <v>6002</v>
      </c>
      <c r="B5092" t="s">
        <v>12</v>
      </c>
      <c r="D5092" s="77">
        <f>INDEX('Unemployment Rates'!$B$2:$B$96,MATCH(B5092,'Unemployment Rates'!$A$2:$A$96,0))</f>
        <v>3.5999999999999997E-2</v>
      </c>
    </row>
    <row r="5093" spans="1:4" x14ac:dyDescent="0.3">
      <c r="A5093" t="s">
        <v>6003</v>
      </c>
      <c r="B5093" t="s">
        <v>12</v>
      </c>
      <c r="D5093" s="77">
        <f>INDEX('Unemployment Rates'!$B$2:$B$96,MATCH(B5093,'Unemployment Rates'!$A$2:$A$96,0))</f>
        <v>3.5999999999999997E-2</v>
      </c>
    </row>
    <row r="5094" spans="1:4" x14ac:dyDescent="0.3">
      <c r="A5094" t="s">
        <v>6004</v>
      </c>
      <c r="B5094" t="s">
        <v>12</v>
      </c>
      <c r="D5094" s="77">
        <f>INDEX('Unemployment Rates'!$B$2:$B$96,MATCH(B5094,'Unemployment Rates'!$A$2:$A$96,0))</f>
        <v>3.5999999999999997E-2</v>
      </c>
    </row>
    <row r="5095" spans="1:4" x14ac:dyDescent="0.3">
      <c r="A5095" t="s">
        <v>6005</v>
      </c>
      <c r="B5095" t="s">
        <v>12</v>
      </c>
      <c r="D5095" s="77">
        <f>INDEX('Unemployment Rates'!$B$2:$B$96,MATCH(B5095,'Unemployment Rates'!$A$2:$A$96,0))</f>
        <v>3.5999999999999997E-2</v>
      </c>
    </row>
    <row r="5096" spans="1:4" x14ac:dyDescent="0.3">
      <c r="A5096" t="s">
        <v>6006</v>
      </c>
      <c r="B5096" t="s">
        <v>12</v>
      </c>
      <c r="D5096" s="77">
        <f>INDEX('Unemployment Rates'!$B$2:$B$96,MATCH(B5096,'Unemployment Rates'!$A$2:$A$96,0))</f>
        <v>3.5999999999999997E-2</v>
      </c>
    </row>
    <row r="5097" spans="1:4" x14ac:dyDescent="0.3">
      <c r="A5097" t="s">
        <v>6007</v>
      </c>
      <c r="B5097" t="s">
        <v>12</v>
      </c>
      <c r="D5097" s="77">
        <f>INDEX('Unemployment Rates'!$B$2:$B$96,MATCH(B5097,'Unemployment Rates'!$A$2:$A$96,0))</f>
        <v>3.5999999999999997E-2</v>
      </c>
    </row>
    <row r="5098" spans="1:4" x14ac:dyDescent="0.3">
      <c r="A5098" t="s">
        <v>6008</v>
      </c>
      <c r="B5098" t="s">
        <v>12</v>
      </c>
      <c r="D5098" s="77">
        <f>INDEX('Unemployment Rates'!$B$2:$B$96,MATCH(B5098,'Unemployment Rates'!$A$2:$A$96,0))</f>
        <v>3.5999999999999997E-2</v>
      </c>
    </row>
    <row r="5099" spans="1:4" x14ac:dyDescent="0.3">
      <c r="A5099" t="s">
        <v>6009</v>
      </c>
      <c r="B5099" t="s">
        <v>13</v>
      </c>
      <c r="D5099" s="77">
        <f>INDEX('Unemployment Rates'!$B$2:$B$96,MATCH(B5099,'Unemployment Rates'!$A$2:$A$96,0))</f>
        <v>0.04</v>
      </c>
    </row>
    <row r="5100" spans="1:4" x14ac:dyDescent="0.3">
      <c r="A5100" t="s">
        <v>6010</v>
      </c>
      <c r="B5100" t="s">
        <v>13</v>
      </c>
      <c r="D5100" s="77">
        <f>INDEX('Unemployment Rates'!$B$2:$B$96,MATCH(B5100,'Unemployment Rates'!$A$2:$A$96,0))</f>
        <v>0.04</v>
      </c>
    </row>
    <row r="5101" spans="1:4" x14ac:dyDescent="0.3">
      <c r="A5101" t="s">
        <v>6011</v>
      </c>
      <c r="B5101" t="s">
        <v>13</v>
      </c>
      <c r="D5101" s="77">
        <f>INDEX('Unemployment Rates'!$B$2:$B$96,MATCH(B5101,'Unemployment Rates'!$A$2:$A$96,0))</f>
        <v>0.04</v>
      </c>
    </row>
    <row r="5102" spans="1:4" x14ac:dyDescent="0.3">
      <c r="A5102" t="s">
        <v>6012</v>
      </c>
      <c r="B5102" t="s">
        <v>13</v>
      </c>
      <c r="D5102" s="77">
        <f>INDEX('Unemployment Rates'!$B$2:$B$96,MATCH(B5102,'Unemployment Rates'!$A$2:$A$96,0))</f>
        <v>0.04</v>
      </c>
    </row>
    <row r="5103" spans="1:4" x14ac:dyDescent="0.3">
      <c r="A5103" t="s">
        <v>6013</v>
      </c>
      <c r="B5103" t="s">
        <v>13</v>
      </c>
      <c r="D5103" s="77">
        <f>INDEX('Unemployment Rates'!$B$2:$B$96,MATCH(B5103,'Unemployment Rates'!$A$2:$A$96,0))</f>
        <v>0.04</v>
      </c>
    </row>
    <row r="5104" spans="1:4" x14ac:dyDescent="0.3">
      <c r="A5104" t="s">
        <v>6014</v>
      </c>
      <c r="B5104" t="s">
        <v>13</v>
      </c>
      <c r="D5104" s="77">
        <f>INDEX('Unemployment Rates'!$B$2:$B$96,MATCH(B5104,'Unemployment Rates'!$A$2:$A$96,0))</f>
        <v>0.04</v>
      </c>
    </row>
    <row r="5105" spans="1:4" x14ac:dyDescent="0.3">
      <c r="A5105" t="s">
        <v>6015</v>
      </c>
      <c r="B5105" t="s">
        <v>13</v>
      </c>
      <c r="D5105" s="77">
        <f>INDEX('Unemployment Rates'!$B$2:$B$96,MATCH(B5105,'Unemployment Rates'!$A$2:$A$96,0))</f>
        <v>0.04</v>
      </c>
    </row>
    <row r="5106" spans="1:4" x14ac:dyDescent="0.3">
      <c r="A5106" t="s">
        <v>6016</v>
      </c>
      <c r="B5106" t="s">
        <v>13</v>
      </c>
      <c r="D5106" s="77">
        <f>INDEX('Unemployment Rates'!$B$2:$B$96,MATCH(B5106,'Unemployment Rates'!$A$2:$A$96,0))</f>
        <v>0.04</v>
      </c>
    </row>
    <row r="5107" spans="1:4" x14ac:dyDescent="0.3">
      <c r="A5107" t="s">
        <v>6017</v>
      </c>
      <c r="B5107" t="s">
        <v>13</v>
      </c>
      <c r="D5107" s="77">
        <f>INDEX('Unemployment Rates'!$B$2:$B$96,MATCH(B5107,'Unemployment Rates'!$A$2:$A$96,0))</f>
        <v>0.04</v>
      </c>
    </row>
    <row r="5108" spans="1:4" x14ac:dyDescent="0.3">
      <c r="A5108" t="s">
        <v>6018</v>
      </c>
      <c r="B5108" t="s">
        <v>13</v>
      </c>
      <c r="D5108" s="77">
        <f>INDEX('Unemployment Rates'!$B$2:$B$96,MATCH(B5108,'Unemployment Rates'!$A$2:$A$96,0))</f>
        <v>0.04</v>
      </c>
    </row>
    <row r="5109" spans="1:4" x14ac:dyDescent="0.3">
      <c r="A5109" t="s">
        <v>6019</v>
      </c>
      <c r="B5109" t="s">
        <v>13</v>
      </c>
      <c r="D5109" s="77">
        <f>INDEX('Unemployment Rates'!$B$2:$B$96,MATCH(B5109,'Unemployment Rates'!$A$2:$A$96,0))</f>
        <v>0.04</v>
      </c>
    </row>
    <row r="5110" spans="1:4" x14ac:dyDescent="0.3">
      <c r="A5110" t="s">
        <v>6020</v>
      </c>
      <c r="B5110" t="s">
        <v>13</v>
      </c>
      <c r="D5110" s="77">
        <f>INDEX('Unemployment Rates'!$B$2:$B$96,MATCH(B5110,'Unemployment Rates'!$A$2:$A$96,0))</f>
        <v>0.04</v>
      </c>
    </row>
    <row r="5111" spans="1:4" x14ac:dyDescent="0.3">
      <c r="A5111" t="s">
        <v>6021</v>
      </c>
      <c r="B5111" t="s">
        <v>13</v>
      </c>
      <c r="D5111" s="77">
        <f>INDEX('Unemployment Rates'!$B$2:$B$96,MATCH(B5111,'Unemployment Rates'!$A$2:$A$96,0))</f>
        <v>0.04</v>
      </c>
    </row>
    <row r="5112" spans="1:4" x14ac:dyDescent="0.3">
      <c r="A5112" t="s">
        <v>6022</v>
      </c>
      <c r="B5112" t="s">
        <v>14</v>
      </c>
      <c r="D5112" s="77">
        <f>INDEX('Unemployment Rates'!$B$2:$B$96,MATCH(B5112,'Unemployment Rates'!$A$2:$A$96,0))</f>
        <v>0.03</v>
      </c>
    </row>
    <row r="5113" spans="1:4" x14ac:dyDescent="0.3">
      <c r="A5113" t="s">
        <v>6023</v>
      </c>
      <c r="B5113" t="s">
        <v>14</v>
      </c>
      <c r="D5113" s="77">
        <f>INDEX('Unemployment Rates'!$B$2:$B$96,MATCH(B5113,'Unemployment Rates'!$A$2:$A$96,0))</f>
        <v>0.03</v>
      </c>
    </row>
    <row r="5114" spans="1:4" x14ac:dyDescent="0.3">
      <c r="A5114" t="s">
        <v>6024</v>
      </c>
      <c r="B5114" t="s">
        <v>14</v>
      </c>
      <c r="D5114" s="77">
        <f>INDEX('Unemployment Rates'!$B$2:$B$96,MATCH(B5114,'Unemployment Rates'!$A$2:$A$96,0))</f>
        <v>0.03</v>
      </c>
    </row>
    <row r="5115" spans="1:4" x14ac:dyDescent="0.3">
      <c r="A5115" t="s">
        <v>6025</v>
      </c>
      <c r="B5115" t="s">
        <v>14</v>
      </c>
      <c r="D5115" s="77">
        <f>INDEX('Unemployment Rates'!$B$2:$B$96,MATCH(B5115,'Unemployment Rates'!$A$2:$A$96,0))</f>
        <v>0.03</v>
      </c>
    </row>
    <row r="5116" spans="1:4" x14ac:dyDescent="0.3">
      <c r="A5116" t="s">
        <v>6026</v>
      </c>
      <c r="B5116" t="s">
        <v>15</v>
      </c>
      <c r="D5116" s="77">
        <f>INDEX('Unemployment Rates'!$B$2:$B$96,MATCH(B5116,'Unemployment Rates'!$A$2:$A$96,0))</f>
        <v>0.04</v>
      </c>
    </row>
    <row r="5117" spans="1:4" x14ac:dyDescent="0.3">
      <c r="A5117" t="s">
        <v>6027</v>
      </c>
      <c r="B5117" t="s">
        <v>15</v>
      </c>
      <c r="D5117" s="77">
        <f>INDEX('Unemployment Rates'!$B$2:$B$96,MATCH(B5117,'Unemployment Rates'!$A$2:$A$96,0))</f>
        <v>0.04</v>
      </c>
    </row>
    <row r="5118" spans="1:4" x14ac:dyDescent="0.3">
      <c r="A5118" t="s">
        <v>6028</v>
      </c>
      <c r="B5118" t="s">
        <v>15</v>
      </c>
      <c r="D5118" s="77">
        <f>INDEX('Unemployment Rates'!$B$2:$B$96,MATCH(B5118,'Unemployment Rates'!$A$2:$A$96,0))</f>
        <v>0.04</v>
      </c>
    </row>
    <row r="5119" spans="1:4" x14ac:dyDescent="0.3">
      <c r="A5119" t="s">
        <v>6029</v>
      </c>
      <c r="B5119" t="s">
        <v>15</v>
      </c>
      <c r="D5119" s="77">
        <f>INDEX('Unemployment Rates'!$B$2:$B$96,MATCH(B5119,'Unemployment Rates'!$A$2:$A$96,0))</f>
        <v>0.04</v>
      </c>
    </row>
    <row r="5120" spans="1:4" x14ac:dyDescent="0.3">
      <c r="A5120" t="s">
        <v>6030</v>
      </c>
      <c r="B5120" t="s">
        <v>15</v>
      </c>
      <c r="D5120" s="77">
        <f>INDEX('Unemployment Rates'!$B$2:$B$96,MATCH(B5120,'Unemployment Rates'!$A$2:$A$96,0))</f>
        <v>0.04</v>
      </c>
    </row>
    <row r="5121" spans="1:4" x14ac:dyDescent="0.3">
      <c r="A5121" t="s">
        <v>6031</v>
      </c>
      <c r="B5121" t="s">
        <v>15</v>
      </c>
      <c r="D5121" s="77">
        <f>INDEX('Unemployment Rates'!$B$2:$B$96,MATCH(B5121,'Unemployment Rates'!$A$2:$A$96,0))</f>
        <v>0.04</v>
      </c>
    </row>
    <row r="5122" spans="1:4" x14ac:dyDescent="0.3">
      <c r="A5122" t="s">
        <v>6032</v>
      </c>
      <c r="B5122" t="s">
        <v>15</v>
      </c>
      <c r="D5122" s="77">
        <f>INDEX('Unemployment Rates'!$B$2:$B$96,MATCH(B5122,'Unemployment Rates'!$A$2:$A$96,0))</f>
        <v>0.04</v>
      </c>
    </row>
    <row r="5123" spans="1:4" x14ac:dyDescent="0.3">
      <c r="A5123" t="s">
        <v>6033</v>
      </c>
      <c r="B5123" t="s">
        <v>15</v>
      </c>
      <c r="D5123" s="77">
        <f>INDEX('Unemployment Rates'!$B$2:$B$96,MATCH(B5123,'Unemployment Rates'!$A$2:$A$96,0))</f>
        <v>0.04</v>
      </c>
    </row>
    <row r="5124" spans="1:4" x14ac:dyDescent="0.3">
      <c r="A5124" t="s">
        <v>6034</v>
      </c>
      <c r="B5124" t="s">
        <v>15</v>
      </c>
      <c r="D5124" s="77">
        <f>INDEX('Unemployment Rates'!$B$2:$B$96,MATCH(B5124,'Unemployment Rates'!$A$2:$A$96,0))</f>
        <v>0.04</v>
      </c>
    </row>
    <row r="5125" spans="1:4" x14ac:dyDescent="0.3">
      <c r="A5125" t="s">
        <v>6035</v>
      </c>
      <c r="B5125" t="s">
        <v>16</v>
      </c>
      <c r="D5125" s="77">
        <f>INDEX('Unemployment Rates'!$B$2:$B$96,MATCH(B5125,'Unemployment Rates'!$A$2:$A$96,0))</f>
        <v>3.7999999999999999E-2</v>
      </c>
    </row>
    <row r="5126" spans="1:4" x14ac:dyDescent="0.3">
      <c r="A5126" t="s">
        <v>6036</v>
      </c>
      <c r="B5126" t="s">
        <v>16</v>
      </c>
      <c r="D5126" s="77">
        <f>INDEX('Unemployment Rates'!$B$2:$B$96,MATCH(B5126,'Unemployment Rates'!$A$2:$A$96,0))</f>
        <v>3.7999999999999999E-2</v>
      </c>
    </row>
    <row r="5127" spans="1:4" x14ac:dyDescent="0.3">
      <c r="A5127" t="s">
        <v>6037</v>
      </c>
      <c r="B5127" t="s">
        <v>16</v>
      </c>
      <c r="D5127" s="77">
        <f>INDEX('Unemployment Rates'!$B$2:$B$96,MATCH(B5127,'Unemployment Rates'!$A$2:$A$96,0))</f>
        <v>3.7999999999999999E-2</v>
      </c>
    </row>
    <row r="5128" spans="1:4" x14ac:dyDescent="0.3">
      <c r="A5128" t="s">
        <v>6038</v>
      </c>
      <c r="B5128" t="s">
        <v>16</v>
      </c>
      <c r="D5128" s="77">
        <f>INDEX('Unemployment Rates'!$B$2:$B$96,MATCH(B5128,'Unemployment Rates'!$A$2:$A$96,0))</f>
        <v>3.7999999999999999E-2</v>
      </c>
    </row>
    <row r="5129" spans="1:4" x14ac:dyDescent="0.3">
      <c r="A5129" t="s">
        <v>6039</v>
      </c>
      <c r="B5129" t="s">
        <v>16</v>
      </c>
      <c r="D5129" s="77">
        <f>INDEX('Unemployment Rates'!$B$2:$B$96,MATCH(B5129,'Unemployment Rates'!$A$2:$A$96,0))</f>
        <v>3.7999999999999999E-2</v>
      </c>
    </row>
    <row r="5130" spans="1:4" x14ac:dyDescent="0.3">
      <c r="A5130" t="s">
        <v>6040</v>
      </c>
      <c r="B5130" t="s">
        <v>16</v>
      </c>
      <c r="D5130" s="77">
        <f>INDEX('Unemployment Rates'!$B$2:$B$96,MATCH(B5130,'Unemployment Rates'!$A$2:$A$96,0))</f>
        <v>3.7999999999999999E-2</v>
      </c>
    </row>
    <row r="5131" spans="1:4" x14ac:dyDescent="0.3">
      <c r="A5131" t="s">
        <v>6041</v>
      </c>
      <c r="B5131" t="s">
        <v>16</v>
      </c>
      <c r="D5131" s="77">
        <f>INDEX('Unemployment Rates'!$B$2:$B$96,MATCH(B5131,'Unemployment Rates'!$A$2:$A$96,0))</f>
        <v>3.7999999999999999E-2</v>
      </c>
    </row>
    <row r="5132" spans="1:4" x14ac:dyDescent="0.3">
      <c r="A5132" t="s">
        <v>6042</v>
      </c>
      <c r="B5132" t="s">
        <v>16</v>
      </c>
      <c r="D5132" s="77">
        <f>INDEX('Unemployment Rates'!$B$2:$B$96,MATCH(B5132,'Unemployment Rates'!$A$2:$A$96,0))</f>
        <v>3.7999999999999999E-2</v>
      </c>
    </row>
    <row r="5133" spans="1:4" x14ac:dyDescent="0.3">
      <c r="A5133" t="s">
        <v>6043</v>
      </c>
      <c r="B5133" t="s">
        <v>16</v>
      </c>
      <c r="D5133" s="77">
        <f>INDEX('Unemployment Rates'!$B$2:$B$96,MATCH(B5133,'Unemployment Rates'!$A$2:$A$96,0))</f>
        <v>3.7999999999999999E-2</v>
      </c>
    </row>
    <row r="5134" spans="1:4" x14ac:dyDescent="0.3">
      <c r="A5134" t="s">
        <v>6044</v>
      </c>
      <c r="B5134" t="s">
        <v>16</v>
      </c>
      <c r="D5134" s="77">
        <f>INDEX('Unemployment Rates'!$B$2:$B$96,MATCH(B5134,'Unemployment Rates'!$A$2:$A$96,0))</f>
        <v>3.7999999999999999E-2</v>
      </c>
    </row>
    <row r="5135" spans="1:4" x14ac:dyDescent="0.3">
      <c r="A5135" t="s">
        <v>6045</v>
      </c>
      <c r="B5135" t="s">
        <v>16</v>
      </c>
      <c r="D5135" s="77">
        <f>INDEX('Unemployment Rates'!$B$2:$B$96,MATCH(B5135,'Unemployment Rates'!$A$2:$A$96,0))</f>
        <v>3.7999999999999999E-2</v>
      </c>
    </row>
    <row r="5136" spans="1:4" x14ac:dyDescent="0.3">
      <c r="A5136" t="s">
        <v>6046</v>
      </c>
      <c r="B5136" t="s">
        <v>16</v>
      </c>
      <c r="D5136" s="77">
        <f>INDEX('Unemployment Rates'!$B$2:$B$96,MATCH(B5136,'Unemployment Rates'!$A$2:$A$96,0))</f>
        <v>3.7999999999999999E-2</v>
      </c>
    </row>
    <row r="5137" spans="1:4" x14ac:dyDescent="0.3">
      <c r="A5137" t="s">
        <v>6047</v>
      </c>
      <c r="B5137" t="s">
        <v>16</v>
      </c>
      <c r="D5137" s="77">
        <f>INDEX('Unemployment Rates'!$B$2:$B$96,MATCH(B5137,'Unemployment Rates'!$A$2:$A$96,0))</f>
        <v>3.7999999999999999E-2</v>
      </c>
    </row>
    <row r="5138" spans="1:4" x14ac:dyDescent="0.3">
      <c r="A5138" t="s">
        <v>6048</v>
      </c>
      <c r="B5138" t="s">
        <v>16</v>
      </c>
      <c r="D5138" s="77">
        <f>INDEX('Unemployment Rates'!$B$2:$B$96,MATCH(B5138,'Unemployment Rates'!$A$2:$A$96,0))</f>
        <v>3.7999999999999999E-2</v>
      </c>
    </row>
    <row r="5139" spans="1:4" x14ac:dyDescent="0.3">
      <c r="A5139" t="s">
        <v>6049</v>
      </c>
      <c r="B5139" t="s">
        <v>16</v>
      </c>
      <c r="D5139" s="77">
        <f>INDEX('Unemployment Rates'!$B$2:$B$96,MATCH(B5139,'Unemployment Rates'!$A$2:$A$96,0))</f>
        <v>3.7999999999999999E-2</v>
      </c>
    </row>
    <row r="5140" spans="1:4" x14ac:dyDescent="0.3">
      <c r="A5140" t="s">
        <v>6050</v>
      </c>
      <c r="B5140" t="s">
        <v>16</v>
      </c>
      <c r="D5140" s="77">
        <f>INDEX('Unemployment Rates'!$B$2:$B$96,MATCH(B5140,'Unemployment Rates'!$A$2:$A$96,0))</f>
        <v>3.7999999999999999E-2</v>
      </c>
    </row>
    <row r="5141" spans="1:4" x14ac:dyDescent="0.3">
      <c r="A5141" t="s">
        <v>6051</v>
      </c>
      <c r="B5141" t="s">
        <v>16</v>
      </c>
      <c r="D5141" s="77">
        <f>INDEX('Unemployment Rates'!$B$2:$B$96,MATCH(B5141,'Unemployment Rates'!$A$2:$A$96,0))</f>
        <v>3.7999999999999999E-2</v>
      </c>
    </row>
    <row r="5142" spans="1:4" x14ac:dyDescent="0.3">
      <c r="A5142" t="s">
        <v>6052</v>
      </c>
      <c r="B5142" t="s">
        <v>16</v>
      </c>
      <c r="D5142" s="77">
        <f>INDEX('Unemployment Rates'!$B$2:$B$96,MATCH(B5142,'Unemployment Rates'!$A$2:$A$96,0))</f>
        <v>3.7999999999999999E-2</v>
      </c>
    </row>
    <row r="5143" spans="1:4" x14ac:dyDescent="0.3">
      <c r="A5143" t="s">
        <v>6053</v>
      </c>
      <c r="B5143" t="s">
        <v>17</v>
      </c>
      <c r="D5143" s="77">
        <f>INDEX('Unemployment Rates'!$B$2:$B$96,MATCH(B5143,'Unemployment Rates'!$A$2:$A$96,0))</f>
        <v>2.7E-2</v>
      </c>
    </row>
    <row r="5144" spans="1:4" x14ac:dyDescent="0.3">
      <c r="A5144" t="s">
        <v>6054</v>
      </c>
      <c r="B5144" t="s">
        <v>17</v>
      </c>
      <c r="D5144" s="77">
        <f>INDEX('Unemployment Rates'!$B$2:$B$96,MATCH(B5144,'Unemployment Rates'!$A$2:$A$96,0))</f>
        <v>2.7E-2</v>
      </c>
    </row>
    <row r="5145" spans="1:4" x14ac:dyDescent="0.3">
      <c r="A5145" t="s">
        <v>6055</v>
      </c>
      <c r="B5145" t="s">
        <v>17</v>
      </c>
      <c r="D5145" s="77">
        <f>INDEX('Unemployment Rates'!$B$2:$B$96,MATCH(B5145,'Unemployment Rates'!$A$2:$A$96,0))</f>
        <v>2.7E-2</v>
      </c>
    </row>
    <row r="5146" spans="1:4" x14ac:dyDescent="0.3">
      <c r="A5146" t="s">
        <v>6056</v>
      </c>
      <c r="B5146" t="s">
        <v>17</v>
      </c>
      <c r="D5146" s="77">
        <f>INDEX('Unemployment Rates'!$B$2:$B$96,MATCH(B5146,'Unemployment Rates'!$A$2:$A$96,0))</f>
        <v>2.7E-2</v>
      </c>
    </row>
    <row r="5147" spans="1:4" x14ac:dyDescent="0.3">
      <c r="A5147" t="s">
        <v>6057</v>
      </c>
      <c r="B5147" t="s">
        <v>17</v>
      </c>
      <c r="D5147" s="77">
        <f>INDEX('Unemployment Rates'!$B$2:$B$96,MATCH(B5147,'Unemployment Rates'!$A$2:$A$96,0))</f>
        <v>2.7E-2</v>
      </c>
    </row>
    <row r="5148" spans="1:4" x14ac:dyDescent="0.3">
      <c r="A5148" t="s">
        <v>6058</v>
      </c>
      <c r="B5148" t="s">
        <v>17</v>
      </c>
      <c r="D5148" s="77">
        <f>INDEX('Unemployment Rates'!$B$2:$B$96,MATCH(B5148,'Unemployment Rates'!$A$2:$A$96,0))</f>
        <v>2.7E-2</v>
      </c>
    </row>
    <row r="5149" spans="1:4" x14ac:dyDescent="0.3">
      <c r="A5149" t="s">
        <v>6059</v>
      </c>
      <c r="B5149" t="s">
        <v>17</v>
      </c>
      <c r="D5149" s="77">
        <f>INDEX('Unemployment Rates'!$B$2:$B$96,MATCH(B5149,'Unemployment Rates'!$A$2:$A$96,0))</f>
        <v>2.7E-2</v>
      </c>
    </row>
    <row r="5150" spans="1:4" x14ac:dyDescent="0.3">
      <c r="A5150" t="s">
        <v>6060</v>
      </c>
      <c r="B5150" t="s">
        <v>17</v>
      </c>
      <c r="D5150" s="77">
        <f>INDEX('Unemployment Rates'!$B$2:$B$96,MATCH(B5150,'Unemployment Rates'!$A$2:$A$96,0))</f>
        <v>2.7E-2</v>
      </c>
    </row>
    <row r="5151" spans="1:4" x14ac:dyDescent="0.3">
      <c r="A5151" t="s">
        <v>6061</v>
      </c>
      <c r="B5151" t="s">
        <v>17</v>
      </c>
      <c r="D5151" s="77">
        <f>INDEX('Unemployment Rates'!$B$2:$B$96,MATCH(B5151,'Unemployment Rates'!$A$2:$A$96,0))</f>
        <v>2.7E-2</v>
      </c>
    </row>
    <row r="5152" spans="1:4" x14ac:dyDescent="0.3">
      <c r="A5152" t="s">
        <v>6062</v>
      </c>
      <c r="B5152" t="s">
        <v>18</v>
      </c>
      <c r="D5152" s="77">
        <f>INDEX('Unemployment Rates'!$B$2:$B$96,MATCH(B5152,'Unemployment Rates'!$A$2:$A$96,0))</f>
        <v>3.3000000000000002E-2</v>
      </c>
    </row>
    <row r="5153" spans="1:4" x14ac:dyDescent="0.3">
      <c r="A5153" t="s">
        <v>6063</v>
      </c>
      <c r="B5153" t="s">
        <v>18</v>
      </c>
      <c r="D5153" s="77">
        <f>INDEX('Unemployment Rates'!$B$2:$B$96,MATCH(B5153,'Unemployment Rates'!$A$2:$A$96,0))</f>
        <v>3.3000000000000002E-2</v>
      </c>
    </row>
    <row r="5154" spans="1:4" x14ac:dyDescent="0.3">
      <c r="A5154" t="s">
        <v>6064</v>
      </c>
      <c r="B5154" t="s">
        <v>18</v>
      </c>
      <c r="D5154" s="77">
        <f>INDEX('Unemployment Rates'!$B$2:$B$96,MATCH(B5154,'Unemployment Rates'!$A$2:$A$96,0))</f>
        <v>3.3000000000000002E-2</v>
      </c>
    </row>
    <row r="5155" spans="1:4" x14ac:dyDescent="0.3">
      <c r="A5155" t="s">
        <v>6065</v>
      </c>
      <c r="B5155" t="s">
        <v>18</v>
      </c>
      <c r="D5155" s="77">
        <f>INDEX('Unemployment Rates'!$B$2:$B$96,MATCH(B5155,'Unemployment Rates'!$A$2:$A$96,0))</f>
        <v>3.3000000000000002E-2</v>
      </c>
    </row>
    <row r="5156" spans="1:4" x14ac:dyDescent="0.3">
      <c r="A5156" t="s">
        <v>6066</v>
      </c>
      <c r="B5156" t="s">
        <v>18</v>
      </c>
      <c r="D5156" s="77">
        <f>INDEX('Unemployment Rates'!$B$2:$B$96,MATCH(B5156,'Unemployment Rates'!$A$2:$A$96,0))</f>
        <v>3.3000000000000002E-2</v>
      </c>
    </row>
    <row r="5157" spans="1:4" x14ac:dyDescent="0.3">
      <c r="A5157" t="s">
        <v>6067</v>
      </c>
      <c r="B5157" t="s">
        <v>19</v>
      </c>
      <c r="D5157" s="77">
        <f>INDEX('Unemployment Rates'!$B$2:$B$96,MATCH(B5157,'Unemployment Rates'!$A$2:$A$96,0))</f>
        <v>3.9E-2</v>
      </c>
    </row>
    <row r="5158" spans="1:4" x14ac:dyDescent="0.3">
      <c r="A5158" t="s">
        <v>6068</v>
      </c>
      <c r="B5158" t="s">
        <v>19</v>
      </c>
      <c r="D5158" s="77">
        <f>INDEX('Unemployment Rates'!$B$2:$B$96,MATCH(B5158,'Unemployment Rates'!$A$2:$A$96,0))</f>
        <v>3.9E-2</v>
      </c>
    </row>
    <row r="5159" spans="1:4" x14ac:dyDescent="0.3">
      <c r="A5159" t="s">
        <v>6069</v>
      </c>
      <c r="B5159" t="s">
        <v>19</v>
      </c>
      <c r="D5159" s="77">
        <f>INDEX('Unemployment Rates'!$B$2:$B$96,MATCH(B5159,'Unemployment Rates'!$A$2:$A$96,0))</f>
        <v>3.9E-2</v>
      </c>
    </row>
    <row r="5160" spans="1:4" x14ac:dyDescent="0.3">
      <c r="A5160" t="s">
        <v>6070</v>
      </c>
      <c r="B5160" t="s">
        <v>19</v>
      </c>
      <c r="D5160" s="77">
        <f>INDEX('Unemployment Rates'!$B$2:$B$96,MATCH(B5160,'Unemployment Rates'!$A$2:$A$96,0))</f>
        <v>3.9E-2</v>
      </c>
    </row>
    <row r="5161" spans="1:4" x14ac:dyDescent="0.3">
      <c r="A5161" t="s">
        <v>6071</v>
      </c>
      <c r="B5161" t="s">
        <v>19</v>
      </c>
      <c r="D5161" s="77">
        <f>INDEX('Unemployment Rates'!$B$2:$B$96,MATCH(B5161,'Unemployment Rates'!$A$2:$A$96,0))</f>
        <v>3.9E-2</v>
      </c>
    </row>
    <row r="5162" spans="1:4" x14ac:dyDescent="0.3">
      <c r="A5162" t="s">
        <v>6072</v>
      </c>
      <c r="B5162" t="s">
        <v>19</v>
      </c>
      <c r="D5162" s="77">
        <f>INDEX('Unemployment Rates'!$B$2:$B$96,MATCH(B5162,'Unemployment Rates'!$A$2:$A$96,0))</f>
        <v>3.9E-2</v>
      </c>
    </row>
    <row r="5163" spans="1:4" x14ac:dyDescent="0.3">
      <c r="A5163" t="s">
        <v>6073</v>
      </c>
      <c r="B5163" t="s">
        <v>19</v>
      </c>
      <c r="D5163" s="77">
        <f>INDEX('Unemployment Rates'!$B$2:$B$96,MATCH(B5163,'Unemployment Rates'!$A$2:$A$96,0))</f>
        <v>3.9E-2</v>
      </c>
    </row>
    <row r="5164" spans="1:4" x14ac:dyDescent="0.3">
      <c r="A5164" t="s">
        <v>6074</v>
      </c>
      <c r="B5164" t="s">
        <v>19</v>
      </c>
      <c r="D5164" s="77">
        <f>INDEX('Unemployment Rates'!$B$2:$B$96,MATCH(B5164,'Unemployment Rates'!$A$2:$A$96,0))</f>
        <v>3.9E-2</v>
      </c>
    </row>
    <row r="5165" spans="1:4" x14ac:dyDescent="0.3">
      <c r="A5165" t="s">
        <v>6075</v>
      </c>
      <c r="B5165" t="s">
        <v>19</v>
      </c>
      <c r="D5165" s="77">
        <f>INDEX('Unemployment Rates'!$B$2:$B$96,MATCH(B5165,'Unemployment Rates'!$A$2:$A$96,0))</f>
        <v>3.9E-2</v>
      </c>
    </row>
    <row r="5166" spans="1:4" x14ac:dyDescent="0.3">
      <c r="A5166" t="s">
        <v>6076</v>
      </c>
      <c r="B5166" t="s">
        <v>20</v>
      </c>
      <c r="D5166" s="77">
        <f>INDEX('Unemployment Rates'!$B$2:$B$96,MATCH(B5166,'Unemployment Rates'!$A$2:$A$96,0))</f>
        <v>4.5999999999999999E-2</v>
      </c>
    </row>
    <row r="5167" spans="1:4" x14ac:dyDescent="0.3">
      <c r="A5167" t="s">
        <v>6077</v>
      </c>
      <c r="B5167" t="s">
        <v>20</v>
      </c>
      <c r="D5167" s="77">
        <f>INDEX('Unemployment Rates'!$B$2:$B$96,MATCH(B5167,'Unemployment Rates'!$A$2:$A$96,0))</f>
        <v>4.5999999999999999E-2</v>
      </c>
    </row>
    <row r="5168" spans="1:4" x14ac:dyDescent="0.3">
      <c r="A5168" t="s">
        <v>6078</v>
      </c>
      <c r="B5168" t="s">
        <v>21</v>
      </c>
      <c r="D5168" s="77">
        <f>INDEX('Unemployment Rates'!$B$2:$B$96,MATCH(B5168,'Unemployment Rates'!$A$2:$A$96,0))</f>
        <v>4.8000000000000001E-2</v>
      </c>
    </row>
    <row r="5169" spans="1:4" x14ac:dyDescent="0.3">
      <c r="A5169" t="s">
        <v>6079</v>
      </c>
      <c r="B5169" t="s">
        <v>21</v>
      </c>
      <c r="D5169" s="77">
        <f>INDEX('Unemployment Rates'!$B$2:$B$96,MATCH(B5169,'Unemployment Rates'!$A$2:$A$96,0))</f>
        <v>4.8000000000000001E-2</v>
      </c>
    </row>
    <row r="5170" spans="1:4" x14ac:dyDescent="0.3">
      <c r="A5170" t="s">
        <v>6080</v>
      </c>
      <c r="B5170" t="s">
        <v>21</v>
      </c>
      <c r="D5170" s="77">
        <f>INDEX('Unemployment Rates'!$B$2:$B$96,MATCH(B5170,'Unemployment Rates'!$A$2:$A$96,0))</f>
        <v>4.8000000000000001E-2</v>
      </c>
    </row>
    <row r="5171" spans="1:4" x14ac:dyDescent="0.3">
      <c r="A5171" t="s">
        <v>6081</v>
      </c>
      <c r="B5171" t="s">
        <v>21</v>
      </c>
      <c r="D5171" s="77">
        <f>INDEX('Unemployment Rates'!$B$2:$B$96,MATCH(B5171,'Unemployment Rates'!$A$2:$A$96,0))</f>
        <v>4.8000000000000001E-2</v>
      </c>
    </row>
    <row r="5172" spans="1:4" x14ac:dyDescent="0.3">
      <c r="A5172" t="s">
        <v>6082</v>
      </c>
      <c r="B5172" t="s">
        <v>21</v>
      </c>
      <c r="D5172" s="77">
        <f>INDEX('Unemployment Rates'!$B$2:$B$96,MATCH(B5172,'Unemployment Rates'!$A$2:$A$96,0))</f>
        <v>4.8000000000000001E-2</v>
      </c>
    </row>
    <row r="5173" spans="1:4" x14ac:dyDescent="0.3">
      <c r="A5173" t="s">
        <v>6083</v>
      </c>
      <c r="B5173" t="s">
        <v>21</v>
      </c>
      <c r="D5173" s="77">
        <f>INDEX('Unemployment Rates'!$B$2:$B$96,MATCH(B5173,'Unemployment Rates'!$A$2:$A$96,0))</f>
        <v>4.8000000000000001E-2</v>
      </c>
    </row>
    <row r="5174" spans="1:4" x14ac:dyDescent="0.3">
      <c r="A5174" t="s">
        <v>6084</v>
      </c>
      <c r="B5174" t="s">
        <v>21</v>
      </c>
      <c r="D5174" s="77">
        <f>INDEX('Unemployment Rates'!$B$2:$B$96,MATCH(B5174,'Unemployment Rates'!$A$2:$A$96,0))</f>
        <v>4.8000000000000001E-2</v>
      </c>
    </row>
    <row r="5175" spans="1:4" x14ac:dyDescent="0.3">
      <c r="A5175" t="s">
        <v>6085</v>
      </c>
      <c r="B5175" t="s">
        <v>21</v>
      </c>
      <c r="D5175" s="77">
        <f>INDEX('Unemployment Rates'!$B$2:$B$96,MATCH(B5175,'Unemployment Rates'!$A$2:$A$96,0))</f>
        <v>4.8000000000000001E-2</v>
      </c>
    </row>
    <row r="5176" spans="1:4" x14ac:dyDescent="0.3">
      <c r="A5176" t="s">
        <v>6086</v>
      </c>
      <c r="B5176" t="s">
        <v>21</v>
      </c>
      <c r="D5176" s="77">
        <f>INDEX('Unemployment Rates'!$B$2:$B$96,MATCH(B5176,'Unemployment Rates'!$A$2:$A$96,0))</f>
        <v>4.8000000000000001E-2</v>
      </c>
    </row>
    <row r="5177" spans="1:4" x14ac:dyDescent="0.3">
      <c r="A5177" t="s">
        <v>6087</v>
      </c>
      <c r="B5177" t="s">
        <v>22</v>
      </c>
      <c r="D5177" s="77">
        <f>INDEX('Unemployment Rates'!$B$2:$B$96,MATCH(B5177,'Unemployment Rates'!$A$2:$A$96,0))</f>
        <v>3.4000000000000002E-2</v>
      </c>
    </row>
    <row r="5178" spans="1:4" x14ac:dyDescent="0.3">
      <c r="A5178" t="s">
        <v>6088</v>
      </c>
      <c r="B5178" t="s">
        <v>22</v>
      </c>
      <c r="D5178" s="77">
        <f>INDEX('Unemployment Rates'!$B$2:$B$96,MATCH(B5178,'Unemployment Rates'!$A$2:$A$96,0))</f>
        <v>3.4000000000000002E-2</v>
      </c>
    </row>
    <row r="5179" spans="1:4" x14ac:dyDescent="0.3">
      <c r="A5179" t="s">
        <v>6089</v>
      </c>
      <c r="B5179" t="s">
        <v>22</v>
      </c>
      <c r="D5179" s="77">
        <f>INDEX('Unemployment Rates'!$B$2:$B$96,MATCH(B5179,'Unemployment Rates'!$A$2:$A$96,0))</f>
        <v>3.4000000000000002E-2</v>
      </c>
    </row>
    <row r="5180" spans="1:4" x14ac:dyDescent="0.3">
      <c r="A5180" t="s">
        <v>6090</v>
      </c>
      <c r="B5180" t="s">
        <v>22</v>
      </c>
      <c r="D5180" s="77">
        <f>INDEX('Unemployment Rates'!$B$2:$B$96,MATCH(B5180,'Unemployment Rates'!$A$2:$A$96,0))</f>
        <v>3.4000000000000002E-2</v>
      </c>
    </row>
    <row r="5181" spans="1:4" x14ac:dyDescent="0.3">
      <c r="A5181" t="s">
        <v>6091</v>
      </c>
      <c r="B5181" t="s">
        <v>22</v>
      </c>
      <c r="D5181" s="77">
        <f>INDEX('Unemployment Rates'!$B$2:$B$96,MATCH(B5181,'Unemployment Rates'!$A$2:$A$96,0))</f>
        <v>3.4000000000000002E-2</v>
      </c>
    </row>
    <row r="5182" spans="1:4" x14ac:dyDescent="0.3">
      <c r="A5182" t="s">
        <v>6092</v>
      </c>
      <c r="B5182" t="s">
        <v>22</v>
      </c>
      <c r="D5182" s="77">
        <f>INDEX('Unemployment Rates'!$B$2:$B$96,MATCH(B5182,'Unemployment Rates'!$A$2:$A$96,0))</f>
        <v>3.4000000000000002E-2</v>
      </c>
    </row>
    <row r="5183" spans="1:4" x14ac:dyDescent="0.3">
      <c r="A5183" t="s">
        <v>6093</v>
      </c>
      <c r="B5183" t="s">
        <v>22</v>
      </c>
      <c r="D5183" s="77">
        <f>INDEX('Unemployment Rates'!$B$2:$B$96,MATCH(B5183,'Unemployment Rates'!$A$2:$A$96,0))</f>
        <v>3.4000000000000002E-2</v>
      </c>
    </row>
    <row r="5184" spans="1:4" x14ac:dyDescent="0.3">
      <c r="A5184" t="s">
        <v>6094</v>
      </c>
      <c r="B5184" t="s">
        <v>22</v>
      </c>
      <c r="D5184" s="77">
        <f>INDEX('Unemployment Rates'!$B$2:$B$96,MATCH(B5184,'Unemployment Rates'!$A$2:$A$96,0))</f>
        <v>3.4000000000000002E-2</v>
      </c>
    </row>
    <row r="5185" spans="1:4" x14ac:dyDescent="0.3">
      <c r="A5185" t="s">
        <v>6095</v>
      </c>
      <c r="B5185" t="s">
        <v>22</v>
      </c>
      <c r="D5185" s="77">
        <f>INDEX('Unemployment Rates'!$B$2:$B$96,MATCH(B5185,'Unemployment Rates'!$A$2:$A$96,0))</f>
        <v>3.4000000000000002E-2</v>
      </c>
    </row>
    <row r="5186" spans="1:4" x14ac:dyDescent="0.3">
      <c r="A5186" t="s">
        <v>6096</v>
      </c>
      <c r="B5186" t="s">
        <v>22</v>
      </c>
      <c r="D5186" s="77">
        <f>INDEX('Unemployment Rates'!$B$2:$B$96,MATCH(B5186,'Unemployment Rates'!$A$2:$A$96,0))</f>
        <v>3.4000000000000002E-2</v>
      </c>
    </row>
    <row r="5187" spans="1:4" x14ac:dyDescent="0.3">
      <c r="A5187" t="s">
        <v>6097</v>
      </c>
      <c r="B5187" t="s">
        <v>22</v>
      </c>
      <c r="D5187" s="77">
        <f>INDEX('Unemployment Rates'!$B$2:$B$96,MATCH(B5187,'Unemployment Rates'!$A$2:$A$96,0))</f>
        <v>3.4000000000000002E-2</v>
      </c>
    </row>
    <row r="5188" spans="1:4" x14ac:dyDescent="0.3">
      <c r="A5188" t="s">
        <v>6098</v>
      </c>
      <c r="B5188" t="s">
        <v>22</v>
      </c>
      <c r="D5188" s="77">
        <f>INDEX('Unemployment Rates'!$B$2:$B$96,MATCH(B5188,'Unemployment Rates'!$A$2:$A$96,0))</f>
        <v>3.4000000000000002E-2</v>
      </c>
    </row>
    <row r="5189" spans="1:4" x14ac:dyDescent="0.3">
      <c r="A5189" t="s">
        <v>6099</v>
      </c>
      <c r="B5189" t="s">
        <v>22</v>
      </c>
      <c r="D5189" s="77">
        <f>INDEX('Unemployment Rates'!$B$2:$B$96,MATCH(B5189,'Unemployment Rates'!$A$2:$A$96,0))</f>
        <v>3.4000000000000002E-2</v>
      </c>
    </row>
    <row r="5190" spans="1:4" x14ac:dyDescent="0.3">
      <c r="A5190" t="s">
        <v>6100</v>
      </c>
      <c r="B5190" t="s">
        <v>22</v>
      </c>
      <c r="D5190" s="77">
        <f>INDEX('Unemployment Rates'!$B$2:$B$96,MATCH(B5190,'Unemployment Rates'!$A$2:$A$96,0))</f>
        <v>3.4000000000000002E-2</v>
      </c>
    </row>
    <row r="5191" spans="1:4" x14ac:dyDescent="0.3">
      <c r="A5191" t="s">
        <v>6101</v>
      </c>
      <c r="B5191" t="s">
        <v>22</v>
      </c>
      <c r="D5191" s="77">
        <f>INDEX('Unemployment Rates'!$B$2:$B$96,MATCH(B5191,'Unemployment Rates'!$A$2:$A$96,0))</f>
        <v>3.4000000000000002E-2</v>
      </c>
    </row>
    <row r="5192" spans="1:4" x14ac:dyDescent="0.3">
      <c r="A5192" t="s">
        <v>6102</v>
      </c>
      <c r="B5192" t="s">
        <v>22</v>
      </c>
      <c r="D5192" s="77">
        <f>INDEX('Unemployment Rates'!$B$2:$B$96,MATCH(B5192,'Unemployment Rates'!$A$2:$A$96,0))</f>
        <v>3.4000000000000002E-2</v>
      </c>
    </row>
    <row r="5193" spans="1:4" x14ac:dyDescent="0.3">
      <c r="A5193" t="s">
        <v>6103</v>
      </c>
      <c r="B5193" t="s">
        <v>22</v>
      </c>
      <c r="D5193" s="77">
        <f>INDEX('Unemployment Rates'!$B$2:$B$96,MATCH(B5193,'Unemployment Rates'!$A$2:$A$96,0))</f>
        <v>3.4000000000000002E-2</v>
      </c>
    </row>
    <row r="5194" spans="1:4" x14ac:dyDescent="0.3">
      <c r="A5194" t="s">
        <v>6104</v>
      </c>
      <c r="B5194" t="s">
        <v>23</v>
      </c>
      <c r="D5194" s="77">
        <f>INDEX('Unemployment Rates'!$B$2:$B$96,MATCH(B5194,'Unemployment Rates'!$A$2:$A$96,0))</f>
        <v>3.3000000000000002E-2</v>
      </c>
    </row>
    <row r="5195" spans="1:4" x14ac:dyDescent="0.3">
      <c r="A5195" t="s">
        <v>6105</v>
      </c>
      <c r="B5195" t="s">
        <v>23</v>
      </c>
      <c r="D5195" s="77">
        <f>INDEX('Unemployment Rates'!$B$2:$B$96,MATCH(B5195,'Unemployment Rates'!$A$2:$A$96,0))</f>
        <v>3.3000000000000002E-2</v>
      </c>
    </row>
    <row r="5196" spans="1:4" x14ac:dyDescent="0.3">
      <c r="A5196" t="s">
        <v>6106</v>
      </c>
      <c r="B5196" t="s">
        <v>23</v>
      </c>
      <c r="D5196" s="77">
        <f>INDEX('Unemployment Rates'!$B$2:$B$96,MATCH(B5196,'Unemployment Rates'!$A$2:$A$96,0))</f>
        <v>3.3000000000000002E-2</v>
      </c>
    </row>
    <row r="5197" spans="1:4" x14ac:dyDescent="0.3">
      <c r="A5197" t="s">
        <v>6107</v>
      </c>
      <c r="B5197" t="s">
        <v>23</v>
      </c>
      <c r="D5197" s="77">
        <f>INDEX('Unemployment Rates'!$B$2:$B$96,MATCH(B5197,'Unemployment Rates'!$A$2:$A$96,0))</f>
        <v>3.3000000000000002E-2</v>
      </c>
    </row>
    <row r="5198" spans="1:4" x14ac:dyDescent="0.3">
      <c r="A5198" t="s">
        <v>6108</v>
      </c>
      <c r="B5198" t="s">
        <v>23</v>
      </c>
      <c r="D5198" s="77">
        <f>INDEX('Unemployment Rates'!$B$2:$B$96,MATCH(B5198,'Unemployment Rates'!$A$2:$A$96,0))</f>
        <v>3.3000000000000002E-2</v>
      </c>
    </row>
    <row r="5199" spans="1:4" x14ac:dyDescent="0.3">
      <c r="A5199" t="s">
        <v>6109</v>
      </c>
      <c r="B5199" t="s">
        <v>24</v>
      </c>
      <c r="D5199" s="77">
        <f>INDEX('Unemployment Rates'!$B$2:$B$96,MATCH(B5199,'Unemployment Rates'!$A$2:$A$96,0))</f>
        <v>4.2999999999999997E-2</v>
      </c>
    </row>
    <row r="5200" spans="1:4" x14ac:dyDescent="0.3">
      <c r="A5200" t="s">
        <v>6110</v>
      </c>
      <c r="B5200" t="s">
        <v>24</v>
      </c>
      <c r="D5200" s="77">
        <f>INDEX('Unemployment Rates'!$B$2:$B$96,MATCH(B5200,'Unemployment Rates'!$A$2:$A$96,0))</f>
        <v>4.2999999999999997E-2</v>
      </c>
    </row>
    <row r="5201" spans="1:4" x14ac:dyDescent="0.3">
      <c r="A5201" t="s">
        <v>6111</v>
      </c>
      <c r="B5201" t="s">
        <v>24</v>
      </c>
      <c r="D5201" s="77">
        <f>INDEX('Unemployment Rates'!$B$2:$B$96,MATCH(B5201,'Unemployment Rates'!$A$2:$A$96,0))</f>
        <v>4.2999999999999997E-2</v>
      </c>
    </row>
    <row r="5202" spans="1:4" x14ac:dyDescent="0.3">
      <c r="A5202" t="s">
        <v>6112</v>
      </c>
      <c r="B5202" t="s">
        <v>24</v>
      </c>
      <c r="D5202" s="77">
        <f>INDEX('Unemployment Rates'!$B$2:$B$96,MATCH(B5202,'Unemployment Rates'!$A$2:$A$96,0))</f>
        <v>4.2999999999999997E-2</v>
      </c>
    </row>
    <row r="5203" spans="1:4" x14ac:dyDescent="0.3">
      <c r="A5203" t="s">
        <v>6113</v>
      </c>
      <c r="B5203" t="s">
        <v>24</v>
      </c>
      <c r="D5203" s="77">
        <f>INDEX('Unemployment Rates'!$B$2:$B$96,MATCH(B5203,'Unemployment Rates'!$A$2:$A$96,0))</f>
        <v>4.2999999999999997E-2</v>
      </c>
    </row>
    <row r="5204" spans="1:4" x14ac:dyDescent="0.3">
      <c r="A5204" t="s">
        <v>6114</v>
      </c>
      <c r="B5204" t="s">
        <v>24</v>
      </c>
      <c r="D5204" s="77">
        <f>INDEX('Unemployment Rates'!$B$2:$B$96,MATCH(B5204,'Unemployment Rates'!$A$2:$A$96,0))</f>
        <v>4.2999999999999997E-2</v>
      </c>
    </row>
    <row r="5205" spans="1:4" x14ac:dyDescent="0.3">
      <c r="A5205" t="s">
        <v>6115</v>
      </c>
      <c r="B5205" t="s">
        <v>24</v>
      </c>
      <c r="D5205" s="77">
        <f>INDEX('Unemployment Rates'!$B$2:$B$96,MATCH(B5205,'Unemployment Rates'!$A$2:$A$96,0))</f>
        <v>4.2999999999999997E-2</v>
      </c>
    </row>
    <row r="5206" spans="1:4" x14ac:dyDescent="0.3">
      <c r="A5206" t="s">
        <v>6116</v>
      </c>
      <c r="B5206" t="s">
        <v>24</v>
      </c>
      <c r="D5206" s="77">
        <f>INDEX('Unemployment Rates'!$B$2:$B$96,MATCH(B5206,'Unemployment Rates'!$A$2:$A$96,0))</f>
        <v>4.2999999999999997E-2</v>
      </c>
    </row>
    <row r="5207" spans="1:4" x14ac:dyDescent="0.3">
      <c r="A5207" t="s">
        <v>6117</v>
      </c>
      <c r="B5207" t="s">
        <v>24</v>
      </c>
      <c r="D5207" s="77">
        <f>INDEX('Unemployment Rates'!$B$2:$B$96,MATCH(B5207,'Unemployment Rates'!$A$2:$A$96,0))</f>
        <v>4.2999999999999997E-2</v>
      </c>
    </row>
    <row r="5208" spans="1:4" x14ac:dyDescent="0.3">
      <c r="A5208" t="s">
        <v>6118</v>
      </c>
      <c r="B5208" t="s">
        <v>24</v>
      </c>
      <c r="D5208" s="77">
        <f>INDEX('Unemployment Rates'!$B$2:$B$96,MATCH(B5208,'Unemployment Rates'!$A$2:$A$96,0))</f>
        <v>4.2999999999999997E-2</v>
      </c>
    </row>
    <row r="5209" spans="1:4" x14ac:dyDescent="0.3">
      <c r="A5209" t="s">
        <v>6119</v>
      </c>
      <c r="B5209" t="s">
        <v>24</v>
      </c>
      <c r="D5209" s="77">
        <f>INDEX('Unemployment Rates'!$B$2:$B$96,MATCH(B5209,'Unemployment Rates'!$A$2:$A$96,0))</f>
        <v>4.2999999999999997E-2</v>
      </c>
    </row>
    <row r="5210" spans="1:4" x14ac:dyDescent="0.3">
      <c r="A5210" t="s">
        <v>6120</v>
      </c>
      <c r="B5210" t="s">
        <v>24</v>
      </c>
      <c r="D5210" s="77">
        <f>INDEX('Unemployment Rates'!$B$2:$B$96,MATCH(B5210,'Unemployment Rates'!$A$2:$A$96,0))</f>
        <v>4.2999999999999997E-2</v>
      </c>
    </row>
    <row r="5211" spans="1:4" x14ac:dyDescent="0.3">
      <c r="A5211" t="s">
        <v>6121</v>
      </c>
      <c r="B5211" t="s">
        <v>24</v>
      </c>
      <c r="D5211" s="77">
        <f>INDEX('Unemployment Rates'!$B$2:$B$96,MATCH(B5211,'Unemployment Rates'!$A$2:$A$96,0))</f>
        <v>4.2999999999999997E-2</v>
      </c>
    </row>
    <row r="5212" spans="1:4" x14ac:dyDescent="0.3">
      <c r="A5212" t="s">
        <v>6122</v>
      </c>
      <c r="B5212" t="s">
        <v>24</v>
      </c>
      <c r="D5212" s="77">
        <f>INDEX('Unemployment Rates'!$B$2:$B$96,MATCH(B5212,'Unemployment Rates'!$A$2:$A$96,0))</f>
        <v>4.2999999999999997E-2</v>
      </c>
    </row>
    <row r="5213" spans="1:4" x14ac:dyDescent="0.3">
      <c r="A5213" t="s">
        <v>6123</v>
      </c>
      <c r="B5213" t="s">
        <v>24</v>
      </c>
      <c r="D5213" s="77">
        <f>INDEX('Unemployment Rates'!$B$2:$B$96,MATCH(B5213,'Unemployment Rates'!$A$2:$A$96,0))</f>
        <v>4.2999999999999997E-2</v>
      </c>
    </row>
    <row r="5214" spans="1:4" x14ac:dyDescent="0.3">
      <c r="A5214" t="s">
        <v>6124</v>
      </c>
      <c r="B5214" t="s">
        <v>24</v>
      </c>
      <c r="D5214" s="77">
        <f>INDEX('Unemployment Rates'!$B$2:$B$96,MATCH(B5214,'Unemployment Rates'!$A$2:$A$96,0))</f>
        <v>4.2999999999999997E-2</v>
      </c>
    </row>
    <row r="5215" spans="1:4" x14ac:dyDescent="0.3">
      <c r="A5215" t="s">
        <v>6125</v>
      </c>
      <c r="B5215" t="s">
        <v>24</v>
      </c>
      <c r="D5215" s="77">
        <f>INDEX('Unemployment Rates'!$B$2:$B$96,MATCH(B5215,'Unemployment Rates'!$A$2:$A$96,0))</f>
        <v>4.2999999999999997E-2</v>
      </c>
    </row>
    <row r="5216" spans="1:4" x14ac:dyDescent="0.3">
      <c r="A5216" t="s">
        <v>6126</v>
      </c>
      <c r="B5216" t="s">
        <v>25</v>
      </c>
      <c r="D5216" s="77">
        <f>INDEX('Unemployment Rates'!$B$2:$B$96,MATCH(B5216,'Unemployment Rates'!$A$2:$A$96,0))</f>
        <v>2.8000000000000001E-2</v>
      </c>
    </row>
    <row r="5217" spans="1:4" x14ac:dyDescent="0.3">
      <c r="A5217" t="s">
        <v>6127</v>
      </c>
      <c r="B5217" t="s">
        <v>25</v>
      </c>
      <c r="D5217" s="77">
        <f>INDEX('Unemployment Rates'!$B$2:$B$96,MATCH(B5217,'Unemployment Rates'!$A$2:$A$96,0))</f>
        <v>2.8000000000000001E-2</v>
      </c>
    </row>
    <row r="5218" spans="1:4" x14ac:dyDescent="0.3">
      <c r="A5218" t="s">
        <v>6128</v>
      </c>
      <c r="B5218" t="s">
        <v>25</v>
      </c>
      <c r="D5218" s="77">
        <f>INDEX('Unemployment Rates'!$B$2:$B$96,MATCH(B5218,'Unemployment Rates'!$A$2:$A$96,0))</f>
        <v>2.8000000000000001E-2</v>
      </c>
    </row>
    <row r="5219" spans="1:4" x14ac:dyDescent="0.3">
      <c r="A5219" t="s">
        <v>6129</v>
      </c>
      <c r="B5219" t="s">
        <v>25</v>
      </c>
      <c r="D5219" s="77">
        <f>INDEX('Unemployment Rates'!$B$2:$B$96,MATCH(B5219,'Unemployment Rates'!$A$2:$A$96,0))</f>
        <v>2.8000000000000001E-2</v>
      </c>
    </row>
    <row r="5220" spans="1:4" x14ac:dyDescent="0.3">
      <c r="A5220" t="s">
        <v>6130</v>
      </c>
      <c r="B5220" t="s">
        <v>25</v>
      </c>
      <c r="D5220" s="77">
        <f>INDEX('Unemployment Rates'!$B$2:$B$96,MATCH(B5220,'Unemployment Rates'!$A$2:$A$96,0))</f>
        <v>2.8000000000000001E-2</v>
      </c>
    </row>
    <row r="5221" spans="1:4" x14ac:dyDescent="0.3">
      <c r="A5221" t="s">
        <v>6131</v>
      </c>
      <c r="B5221" t="s">
        <v>25</v>
      </c>
      <c r="D5221" s="77">
        <f>INDEX('Unemployment Rates'!$B$2:$B$96,MATCH(B5221,'Unemployment Rates'!$A$2:$A$96,0))</f>
        <v>2.8000000000000001E-2</v>
      </c>
    </row>
    <row r="5222" spans="1:4" x14ac:dyDescent="0.3">
      <c r="A5222" t="s">
        <v>6132</v>
      </c>
      <c r="B5222" t="s">
        <v>25</v>
      </c>
      <c r="D5222" s="77">
        <f>INDEX('Unemployment Rates'!$B$2:$B$96,MATCH(B5222,'Unemployment Rates'!$A$2:$A$96,0))</f>
        <v>2.8000000000000001E-2</v>
      </c>
    </row>
    <row r="5223" spans="1:4" x14ac:dyDescent="0.3">
      <c r="A5223" t="s">
        <v>6133</v>
      </c>
      <c r="B5223" t="s">
        <v>25</v>
      </c>
      <c r="D5223" s="77">
        <f>INDEX('Unemployment Rates'!$B$2:$B$96,MATCH(B5223,'Unemployment Rates'!$A$2:$A$96,0))</f>
        <v>2.8000000000000001E-2</v>
      </c>
    </row>
    <row r="5224" spans="1:4" x14ac:dyDescent="0.3">
      <c r="A5224" t="s">
        <v>6134</v>
      </c>
      <c r="B5224" t="s">
        <v>25</v>
      </c>
      <c r="D5224" s="77">
        <f>INDEX('Unemployment Rates'!$B$2:$B$96,MATCH(B5224,'Unemployment Rates'!$A$2:$A$96,0))</f>
        <v>2.8000000000000001E-2</v>
      </c>
    </row>
    <row r="5225" spans="1:4" x14ac:dyDescent="0.3">
      <c r="A5225" t="s">
        <v>6135</v>
      </c>
      <c r="B5225" t="s">
        <v>25</v>
      </c>
      <c r="D5225" s="77">
        <f>INDEX('Unemployment Rates'!$B$2:$B$96,MATCH(B5225,'Unemployment Rates'!$A$2:$A$96,0))</f>
        <v>2.8000000000000001E-2</v>
      </c>
    </row>
    <row r="5226" spans="1:4" x14ac:dyDescent="0.3">
      <c r="A5226" t="s">
        <v>6136</v>
      </c>
      <c r="B5226" t="s">
        <v>25</v>
      </c>
      <c r="D5226" s="77">
        <f>INDEX('Unemployment Rates'!$B$2:$B$96,MATCH(B5226,'Unemployment Rates'!$A$2:$A$96,0))</f>
        <v>2.8000000000000001E-2</v>
      </c>
    </row>
    <row r="5227" spans="1:4" x14ac:dyDescent="0.3">
      <c r="A5227" t="s">
        <v>6137</v>
      </c>
      <c r="B5227" t="s">
        <v>25</v>
      </c>
      <c r="D5227" s="77">
        <f>INDEX('Unemployment Rates'!$B$2:$B$96,MATCH(B5227,'Unemployment Rates'!$A$2:$A$96,0))</f>
        <v>2.8000000000000001E-2</v>
      </c>
    </row>
    <row r="5228" spans="1:4" x14ac:dyDescent="0.3">
      <c r="A5228" t="s">
        <v>6138</v>
      </c>
      <c r="B5228" t="s">
        <v>25</v>
      </c>
      <c r="D5228" s="77">
        <f>INDEX('Unemployment Rates'!$B$2:$B$96,MATCH(B5228,'Unemployment Rates'!$A$2:$A$96,0))</f>
        <v>2.8000000000000001E-2</v>
      </c>
    </row>
    <row r="5229" spans="1:4" x14ac:dyDescent="0.3">
      <c r="A5229" t="s">
        <v>6139</v>
      </c>
      <c r="B5229" t="s">
        <v>25</v>
      </c>
      <c r="D5229" s="77">
        <f>INDEX('Unemployment Rates'!$B$2:$B$96,MATCH(B5229,'Unemployment Rates'!$A$2:$A$96,0))</f>
        <v>2.8000000000000001E-2</v>
      </c>
    </row>
    <row r="5230" spans="1:4" x14ac:dyDescent="0.3">
      <c r="A5230" t="s">
        <v>6140</v>
      </c>
      <c r="B5230" t="s">
        <v>25</v>
      </c>
      <c r="D5230" s="77">
        <f>INDEX('Unemployment Rates'!$B$2:$B$96,MATCH(B5230,'Unemployment Rates'!$A$2:$A$96,0))</f>
        <v>2.8000000000000001E-2</v>
      </c>
    </row>
    <row r="5231" spans="1:4" x14ac:dyDescent="0.3">
      <c r="A5231" t="s">
        <v>6141</v>
      </c>
      <c r="B5231" t="s">
        <v>25</v>
      </c>
      <c r="D5231" s="77">
        <f>INDEX('Unemployment Rates'!$B$2:$B$96,MATCH(B5231,'Unemployment Rates'!$A$2:$A$96,0))</f>
        <v>2.8000000000000001E-2</v>
      </c>
    </row>
    <row r="5232" spans="1:4" x14ac:dyDescent="0.3">
      <c r="A5232" t="s">
        <v>6142</v>
      </c>
      <c r="B5232" t="s">
        <v>25</v>
      </c>
      <c r="D5232" s="77">
        <f>INDEX('Unemployment Rates'!$B$2:$B$96,MATCH(B5232,'Unemployment Rates'!$A$2:$A$96,0))</f>
        <v>2.8000000000000001E-2</v>
      </c>
    </row>
    <row r="5233" spans="1:4" x14ac:dyDescent="0.3">
      <c r="A5233" t="s">
        <v>6143</v>
      </c>
      <c r="B5233" t="s">
        <v>25</v>
      </c>
      <c r="D5233" s="77">
        <f>INDEX('Unemployment Rates'!$B$2:$B$96,MATCH(B5233,'Unemployment Rates'!$A$2:$A$96,0))</f>
        <v>2.8000000000000001E-2</v>
      </c>
    </row>
    <row r="5234" spans="1:4" x14ac:dyDescent="0.3">
      <c r="A5234" t="s">
        <v>6144</v>
      </c>
      <c r="B5234" t="s">
        <v>25</v>
      </c>
      <c r="D5234" s="77">
        <f>INDEX('Unemployment Rates'!$B$2:$B$96,MATCH(B5234,'Unemployment Rates'!$A$2:$A$96,0))</f>
        <v>2.8000000000000001E-2</v>
      </c>
    </row>
    <row r="5235" spans="1:4" x14ac:dyDescent="0.3">
      <c r="A5235" t="s">
        <v>6145</v>
      </c>
      <c r="B5235" t="s">
        <v>25</v>
      </c>
      <c r="D5235" s="77">
        <f>INDEX('Unemployment Rates'!$B$2:$B$96,MATCH(B5235,'Unemployment Rates'!$A$2:$A$96,0))</f>
        <v>2.8000000000000001E-2</v>
      </c>
    </row>
    <row r="5236" spans="1:4" x14ac:dyDescent="0.3">
      <c r="A5236" t="s">
        <v>6146</v>
      </c>
      <c r="B5236" t="s">
        <v>25</v>
      </c>
      <c r="D5236" s="77">
        <f>INDEX('Unemployment Rates'!$B$2:$B$96,MATCH(B5236,'Unemployment Rates'!$A$2:$A$96,0))</f>
        <v>2.8000000000000001E-2</v>
      </c>
    </row>
    <row r="5237" spans="1:4" x14ac:dyDescent="0.3">
      <c r="A5237" t="s">
        <v>6147</v>
      </c>
      <c r="B5237" t="s">
        <v>25</v>
      </c>
      <c r="D5237" s="77">
        <f>INDEX('Unemployment Rates'!$B$2:$B$96,MATCH(B5237,'Unemployment Rates'!$A$2:$A$96,0))</f>
        <v>2.8000000000000001E-2</v>
      </c>
    </row>
    <row r="5238" spans="1:4" x14ac:dyDescent="0.3">
      <c r="A5238" t="s">
        <v>6148</v>
      </c>
      <c r="B5238" t="s">
        <v>25</v>
      </c>
      <c r="D5238" s="77">
        <f>INDEX('Unemployment Rates'!$B$2:$B$96,MATCH(B5238,'Unemployment Rates'!$A$2:$A$96,0))</f>
        <v>2.8000000000000001E-2</v>
      </c>
    </row>
    <row r="5239" spans="1:4" x14ac:dyDescent="0.3">
      <c r="A5239" t="s">
        <v>6149</v>
      </c>
      <c r="B5239" t="s">
        <v>25</v>
      </c>
      <c r="D5239" s="77">
        <f>INDEX('Unemployment Rates'!$B$2:$B$96,MATCH(B5239,'Unemployment Rates'!$A$2:$A$96,0))</f>
        <v>2.8000000000000001E-2</v>
      </c>
    </row>
    <row r="5240" spans="1:4" x14ac:dyDescent="0.3">
      <c r="A5240" t="s">
        <v>6150</v>
      </c>
      <c r="B5240" t="s">
        <v>25</v>
      </c>
      <c r="D5240" s="77">
        <f>INDEX('Unemployment Rates'!$B$2:$B$96,MATCH(B5240,'Unemployment Rates'!$A$2:$A$96,0))</f>
        <v>2.8000000000000001E-2</v>
      </c>
    </row>
    <row r="5241" spans="1:4" x14ac:dyDescent="0.3">
      <c r="A5241" t="s">
        <v>6151</v>
      </c>
      <c r="B5241" t="s">
        <v>25</v>
      </c>
      <c r="D5241" s="77">
        <f>INDEX('Unemployment Rates'!$B$2:$B$96,MATCH(B5241,'Unemployment Rates'!$A$2:$A$96,0))</f>
        <v>2.8000000000000001E-2</v>
      </c>
    </row>
    <row r="5242" spans="1:4" x14ac:dyDescent="0.3">
      <c r="A5242" t="s">
        <v>6152</v>
      </c>
      <c r="B5242" t="s">
        <v>25</v>
      </c>
      <c r="D5242" s="77">
        <f>INDEX('Unemployment Rates'!$B$2:$B$96,MATCH(B5242,'Unemployment Rates'!$A$2:$A$96,0))</f>
        <v>2.8000000000000001E-2</v>
      </c>
    </row>
    <row r="5243" spans="1:4" x14ac:dyDescent="0.3">
      <c r="A5243" t="s">
        <v>6153</v>
      </c>
      <c r="B5243" t="s">
        <v>25</v>
      </c>
      <c r="D5243" s="77">
        <f>INDEX('Unemployment Rates'!$B$2:$B$96,MATCH(B5243,'Unemployment Rates'!$A$2:$A$96,0))</f>
        <v>2.8000000000000001E-2</v>
      </c>
    </row>
    <row r="5244" spans="1:4" x14ac:dyDescent="0.3">
      <c r="A5244" t="s">
        <v>6154</v>
      </c>
      <c r="B5244" t="s">
        <v>25</v>
      </c>
      <c r="D5244" s="77">
        <f>INDEX('Unemployment Rates'!$B$2:$B$96,MATCH(B5244,'Unemployment Rates'!$A$2:$A$96,0))</f>
        <v>2.8000000000000001E-2</v>
      </c>
    </row>
    <row r="5245" spans="1:4" x14ac:dyDescent="0.3">
      <c r="A5245" t="s">
        <v>6155</v>
      </c>
      <c r="B5245" t="s">
        <v>25</v>
      </c>
      <c r="D5245" s="77">
        <f>INDEX('Unemployment Rates'!$B$2:$B$96,MATCH(B5245,'Unemployment Rates'!$A$2:$A$96,0))</f>
        <v>2.8000000000000001E-2</v>
      </c>
    </row>
    <row r="5246" spans="1:4" x14ac:dyDescent="0.3">
      <c r="A5246" t="s">
        <v>6156</v>
      </c>
      <c r="B5246" t="s">
        <v>25</v>
      </c>
      <c r="D5246" s="77">
        <f>INDEX('Unemployment Rates'!$B$2:$B$96,MATCH(B5246,'Unemployment Rates'!$A$2:$A$96,0))</f>
        <v>2.8000000000000001E-2</v>
      </c>
    </row>
    <row r="5247" spans="1:4" x14ac:dyDescent="0.3">
      <c r="A5247" t="s">
        <v>6157</v>
      </c>
      <c r="B5247" t="s">
        <v>25</v>
      </c>
      <c r="D5247" s="77">
        <f>INDEX('Unemployment Rates'!$B$2:$B$96,MATCH(B5247,'Unemployment Rates'!$A$2:$A$96,0))</f>
        <v>2.8000000000000001E-2</v>
      </c>
    </row>
    <row r="5248" spans="1:4" x14ac:dyDescent="0.3">
      <c r="A5248" t="s">
        <v>6158</v>
      </c>
      <c r="B5248" t="s">
        <v>25</v>
      </c>
      <c r="D5248" s="77">
        <f>INDEX('Unemployment Rates'!$B$2:$B$96,MATCH(B5248,'Unemployment Rates'!$A$2:$A$96,0))</f>
        <v>2.8000000000000001E-2</v>
      </c>
    </row>
    <row r="5249" spans="1:4" x14ac:dyDescent="0.3">
      <c r="A5249" t="s">
        <v>6159</v>
      </c>
      <c r="B5249" t="s">
        <v>25</v>
      </c>
      <c r="D5249" s="77">
        <f>INDEX('Unemployment Rates'!$B$2:$B$96,MATCH(B5249,'Unemployment Rates'!$A$2:$A$96,0))</f>
        <v>2.8000000000000001E-2</v>
      </c>
    </row>
    <row r="5250" spans="1:4" x14ac:dyDescent="0.3">
      <c r="A5250" t="s">
        <v>6160</v>
      </c>
      <c r="B5250" t="s">
        <v>25</v>
      </c>
      <c r="D5250" s="77">
        <f>INDEX('Unemployment Rates'!$B$2:$B$96,MATCH(B5250,'Unemployment Rates'!$A$2:$A$96,0))</f>
        <v>2.8000000000000001E-2</v>
      </c>
    </row>
    <row r="5251" spans="1:4" x14ac:dyDescent="0.3">
      <c r="A5251" t="s">
        <v>6161</v>
      </c>
      <c r="B5251" t="s">
        <v>25</v>
      </c>
      <c r="D5251" s="77">
        <f>INDEX('Unemployment Rates'!$B$2:$B$96,MATCH(B5251,'Unemployment Rates'!$A$2:$A$96,0))</f>
        <v>2.8000000000000001E-2</v>
      </c>
    </row>
    <row r="5252" spans="1:4" x14ac:dyDescent="0.3">
      <c r="A5252" t="s">
        <v>6162</v>
      </c>
      <c r="B5252" t="s">
        <v>25</v>
      </c>
      <c r="D5252" s="77">
        <f>INDEX('Unemployment Rates'!$B$2:$B$96,MATCH(B5252,'Unemployment Rates'!$A$2:$A$96,0))</f>
        <v>2.8000000000000001E-2</v>
      </c>
    </row>
    <row r="5253" spans="1:4" x14ac:dyDescent="0.3">
      <c r="A5253" t="s">
        <v>6163</v>
      </c>
      <c r="B5253" t="s">
        <v>25</v>
      </c>
      <c r="D5253" s="77">
        <f>INDEX('Unemployment Rates'!$B$2:$B$96,MATCH(B5253,'Unemployment Rates'!$A$2:$A$96,0))</f>
        <v>2.8000000000000001E-2</v>
      </c>
    </row>
    <row r="5254" spans="1:4" x14ac:dyDescent="0.3">
      <c r="A5254" t="s">
        <v>6164</v>
      </c>
      <c r="B5254" t="s">
        <v>25</v>
      </c>
      <c r="D5254" s="77">
        <f>INDEX('Unemployment Rates'!$B$2:$B$96,MATCH(B5254,'Unemployment Rates'!$A$2:$A$96,0))</f>
        <v>2.8000000000000001E-2</v>
      </c>
    </row>
    <row r="5255" spans="1:4" x14ac:dyDescent="0.3">
      <c r="A5255" t="s">
        <v>6165</v>
      </c>
      <c r="B5255" t="s">
        <v>25</v>
      </c>
      <c r="D5255" s="77">
        <f>INDEX('Unemployment Rates'!$B$2:$B$96,MATCH(B5255,'Unemployment Rates'!$A$2:$A$96,0))</f>
        <v>2.8000000000000001E-2</v>
      </c>
    </row>
    <row r="5256" spans="1:4" x14ac:dyDescent="0.3">
      <c r="A5256" t="s">
        <v>6166</v>
      </c>
      <c r="B5256" t="s">
        <v>25</v>
      </c>
      <c r="D5256" s="77">
        <f>INDEX('Unemployment Rates'!$B$2:$B$96,MATCH(B5256,'Unemployment Rates'!$A$2:$A$96,0))</f>
        <v>2.8000000000000001E-2</v>
      </c>
    </row>
    <row r="5257" spans="1:4" x14ac:dyDescent="0.3">
      <c r="A5257" t="s">
        <v>6167</v>
      </c>
      <c r="B5257" t="s">
        <v>25</v>
      </c>
      <c r="D5257" s="77">
        <f>INDEX('Unemployment Rates'!$B$2:$B$96,MATCH(B5257,'Unemployment Rates'!$A$2:$A$96,0))</f>
        <v>2.8000000000000001E-2</v>
      </c>
    </row>
    <row r="5258" spans="1:4" x14ac:dyDescent="0.3">
      <c r="A5258" t="s">
        <v>6168</v>
      </c>
      <c r="B5258" t="s">
        <v>25</v>
      </c>
      <c r="D5258" s="77">
        <f>INDEX('Unemployment Rates'!$B$2:$B$96,MATCH(B5258,'Unemployment Rates'!$A$2:$A$96,0))</f>
        <v>2.8000000000000001E-2</v>
      </c>
    </row>
    <row r="5259" spans="1:4" x14ac:dyDescent="0.3">
      <c r="A5259" t="s">
        <v>6169</v>
      </c>
      <c r="B5259" t="s">
        <v>25</v>
      </c>
      <c r="D5259" s="77">
        <f>INDEX('Unemployment Rates'!$B$2:$B$96,MATCH(B5259,'Unemployment Rates'!$A$2:$A$96,0))</f>
        <v>2.8000000000000001E-2</v>
      </c>
    </row>
    <row r="5260" spans="1:4" x14ac:dyDescent="0.3">
      <c r="A5260" t="s">
        <v>6170</v>
      </c>
      <c r="B5260" t="s">
        <v>25</v>
      </c>
      <c r="D5260" s="77">
        <f>INDEX('Unemployment Rates'!$B$2:$B$96,MATCH(B5260,'Unemployment Rates'!$A$2:$A$96,0))</f>
        <v>2.8000000000000001E-2</v>
      </c>
    </row>
    <row r="5261" spans="1:4" x14ac:dyDescent="0.3">
      <c r="A5261" t="s">
        <v>6171</v>
      </c>
      <c r="B5261" t="s">
        <v>25</v>
      </c>
      <c r="D5261" s="77">
        <f>INDEX('Unemployment Rates'!$B$2:$B$96,MATCH(B5261,'Unemployment Rates'!$A$2:$A$96,0))</f>
        <v>2.8000000000000001E-2</v>
      </c>
    </row>
    <row r="5262" spans="1:4" x14ac:dyDescent="0.3">
      <c r="A5262" t="s">
        <v>6172</v>
      </c>
      <c r="B5262" t="s">
        <v>25</v>
      </c>
      <c r="D5262" s="77">
        <f>INDEX('Unemployment Rates'!$B$2:$B$96,MATCH(B5262,'Unemployment Rates'!$A$2:$A$96,0))</f>
        <v>2.8000000000000001E-2</v>
      </c>
    </row>
    <row r="5263" spans="1:4" x14ac:dyDescent="0.3">
      <c r="A5263" t="s">
        <v>6173</v>
      </c>
      <c r="B5263" t="s">
        <v>25</v>
      </c>
      <c r="D5263" s="77">
        <f>INDEX('Unemployment Rates'!$B$2:$B$96,MATCH(B5263,'Unemployment Rates'!$A$2:$A$96,0))</f>
        <v>2.8000000000000001E-2</v>
      </c>
    </row>
    <row r="5264" spans="1:4" x14ac:dyDescent="0.3">
      <c r="A5264" t="s">
        <v>6174</v>
      </c>
      <c r="B5264" t="s">
        <v>25</v>
      </c>
      <c r="D5264" s="77">
        <f>INDEX('Unemployment Rates'!$B$2:$B$96,MATCH(B5264,'Unemployment Rates'!$A$2:$A$96,0))</f>
        <v>2.8000000000000001E-2</v>
      </c>
    </row>
    <row r="5265" spans="1:4" x14ac:dyDescent="0.3">
      <c r="A5265" t="s">
        <v>6175</v>
      </c>
      <c r="B5265" t="s">
        <v>25</v>
      </c>
      <c r="D5265" s="77">
        <f>INDEX('Unemployment Rates'!$B$2:$B$96,MATCH(B5265,'Unemployment Rates'!$A$2:$A$96,0))</f>
        <v>2.8000000000000001E-2</v>
      </c>
    </row>
    <row r="5266" spans="1:4" x14ac:dyDescent="0.3">
      <c r="A5266" t="s">
        <v>6176</v>
      </c>
      <c r="B5266" t="s">
        <v>25</v>
      </c>
      <c r="D5266" s="77">
        <f>INDEX('Unemployment Rates'!$B$2:$B$96,MATCH(B5266,'Unemployment Rates'!$A$2:$A$96,0))</f>
        <v>2.8000000000000001E-2</v>
      </c>
    </row>
    <row r="5267" spans="1:4" x14ac:dyDescent="0.3">
      <c r="A5267" t="s">
        <v>6177</v>
      </c>
      <c r="B5267" t="s">
        <v>25</v>
      </c>
      <c r="D5267" s="77">
        <f>INDEX('Unemployment Rates'!$B$2:$B$96,MATCH(B5267,'Unemployment Rates'!$A$2:$A$96,0))</f>
        <v>2.8000000000000001E-2</v>
      </c>
    </row>
    <row r="5268" spans="1:4" x14ac:dyDescent="0.3">
      <c r="A5268" t="s">
        <v>6178</v>
      </c>
      <c r="B5268" t="s">
        <v>25</v>
      </c>
      <c r="D5268" s="77">
        <f>INDEX('Unemployment Rates'!$B$2:$B$96,MATCH(B5268,'Unemployment Rates'!$A$2:$A$96,0))</f>
        <v>2.8000000000000001E-2</v>
      </c>
    </row>
    <row r="5269" spans="1:4" x14ac:dyDescent="0.3">
      <c r="A5269" t="s">
        <v>6179</v>
      </c>
      <c r="B5269" t="s">
        <v>25</v>
      </c>
      <c r="D5269" s="77">
        <f>INDEX('Unemployment Rates'!$B$2:$B$96,MATCH(B5269,'Unemployment Rates'!$A$2:$A$96,0))</f>
        <v>2.8000000000000001E-2</v>
      </c>
    </row>
    <row r="5270" spans="1:4" x14ac:dyDescent="0.3">
      <c r="A5270" t="s">
        <v>6180</v>
      </c>
      <c r="B5270" t="s">
        <v>25</v>
      </c>
      <c r="D5270" s="77">
        <f>INDEX('Unemployment Rates'!$B$2:$B$96,MATCH(B5270,'Unemployment Rates'!$A$2:$A$96,0))</f>
        <v>2.8000000000000001E-2</v>
      </c>
    </row>
    <row r="5271" spans="1:4" x14ac:dyDescent="0.3">
      <c r="A5271" t="s">
        <v>6181</v>
      </c>
      <c r="B5271" t="s">
        <v>25</v>
      </c>
      <c r="D5271" s="77">
        <f>INDEX('Unemployment Rates'!$B$2:$B$96,MATCH(B5271,'Unemployment Rates'!$A$2:$A$96,0))</f>
        <v>2.8000000000000001E-2</v>
      </c>
    </row>
    <row r="5272" spans="1:4" x14ac:dyDescent="0.3">
      <c r="A5272" t="s">
        <v>6182</v>
      </c>
      <c r="B5272" t="s">
        <v>25</v>
      </c>
      <c r="D5272" s="77">
        <f>INDEX('Unemployment Rates'!$B$2:$B$96,MATCH(B5272,'Unemployment Rates'!$A$2:$A$96,0))</f>
        <v>2.8000000000000001E-2</v>
      </c>
    </row>
    <row r="5273" spans="1:4" x14ac:dyDescent="0.3">
      <c r="A5273" t="s">
        <v>6183</v>
      </c>
      <c r="B5273" t="s">
        <v>25</v>
      </c>
      <c r="D5273" s="77">
        <f>INDEX('Unemployment Rates'!$B$2:$B$96,MATCH(B5273,'Unemployment Rates'!$A$2:$A$96,0))</f>
        <v>2.8000000000000001E-2</v>
      </c>
    </row>
    <row r="5274" spans="1:4" x14ac:dyDescent="0.3">
      <c r="A5274" t="s">
        <v>6184</v>
      </c>
      <c r="B5274" t="s">
        <v>25</v>
      </c>
      <c r="D5274" s="77">
        <f>INDEX('Unemployment Rates'!$B$2:$B$96,MATCH(B5274,'Unemployment Rates'!$A$2:$A$96,0))</f>
        <v>2.8000000000000001E-2</v>
      </c>
    </row>
    <row r="5275" spans="1:4" x14ac:dyDescent="0.3">
      <c r="A5275" t="s">
        <v>6185</v>
      </c>
      <c r="B5275" t="s">
        <v>25</v>
      </c>
      <c r="D5275" s="77">
        <f>INDEX('Unemployment Rates'!$B$2:$B$96,MATCH(B5275,'Unemployment Rates'!$A$2:$A$96,0))</f>
        <v>2.8000000000000001E-2</v>
      </c>
    </row>
    <row r="5276" spans="1:4" x14ac:dyDescent="0.3">
      <c r="A5276" t="s">
        <v>6186</v>
      </c>
      <c r="B5276" t="s">
        <v>25</v>
      </c>
      <c r="D5276" s="77">
        <f>INDEX('Unemployment Rates'!$B$2:$B$96,MATCH(B5276,'Unemployment Rates'!$A$2:$A$96,0))</f>
        <v>2.8000000000000001E-2</v>
      </c>
    </row>
    <row r="5277" spans="1:4" x14ac:dyDescent="0.3">
      <c r="A5277" t="s">
        <v>6187</v>
      </c>
      <c r="B5277" t="s">
        <v>25</v>
      </c>
      <c r="D5277" s="77">
        <f>INDEX('Unemployment Rates'!$B$2:$B$96,MATCH(B5277,'Unemployment Rates'!$A$2:$A$96,0))</f>
        <v>2.8000000000000001E-2</v>
      </c>
    </row>
    <row r="5278" spans="1:4" x14ac:dyDescent="0.3">
      <c r="A5278" t="s">
        <v>6188</v>
      </c>
      <c r="B5278" t="s">
        <v>25</v>
      </c>
      <c r="D5278" s="77">
        <f>INDEX('Unemployment Rates'!$B$2:$B$96,MATCH(B5278,'Unemployment Rates'!$A$2:$A$96,0))</f>
        <v>2.8000000000000001E-2</v>
      </c>
    </row>
    <row r="5279" spans="1:4" x14ac:dyDescent="0.3">
      <c r="A5279" t="s">
        <v>6189</v>
      </c>
      <c r="B5279" t="s">
        <v>25</v>
      </c>
      <c r="D5279" s="77">
        <f>INDEX('Unemployment Rates'!$B$2:$B$96,MATCH(B5279,'Unemployment Rates'!$A$2:$A$96,0))</f>
        <v>2.8000000000000001E-2</v>
      </c>
    </row>
    <row r="5280" spans="1:4" x14ac:dyDescent="0.3">
      <c r="A5280" t="s">
        <v>6190</v>
      </c>
      <c r="B5280" t="s">
        <v>25</v>
      </c>
      <c r="D5280" s="77">
        <f>INDEX('Unemployment Rates'!$B$2:$B$96,MATCH(B5280,'Unemployment Rates'!$A$2:$A$96,0))</f>
        <v>2.8000000000000001E-2</v>
      </c>
    </row>
    <row r="5281" spans="1:4" x14ac:dyDescent="0.3">
      <c r="A5281" t="s">
        <v>6191</v>
      </c>
      <c r="B5281" t="s">
        <v>25</v>
      </c>
      <c r="D5281" s="77">
        <f>INDEX('Unemployment Rates'!$B$2:$B$96,MATCH(B5281,'Unemployment Rates'!$A$2:$A$96,0))</f>
        <v>2.8000000000000001E-2</v>
      </c>
    </row>
    <row r="5282" spans="1:4" x14ac:dyDescent="0.3">
      <c r="A5282" t="s">
        <v>6192</v>
      </c>
      <c r="B5282" t="s">
        <v>25</v>
      </c>
      <c r="D5282" s="77">
        <f>INDEX('Unemployment Rates'!$B$2:$B$96,MATCH(B5282,'Unemployment Rates'!$A$2:$A$96,0))</f>
        <v>2.8000000000000001E-2</v>
      </c>
    </row>
    <row r="5283" spans="1:4" x14ac:dyDescent="0.3">
      <c r="A5283" t="s">
        <v>6193</v>
      </c>
      <c r="B5283" t="s">
        <v>25</v>
      </c>
      <c r="D5283" s="77">
        <f>INDEX('Unemployment Rates'!$B$2:$B$96,MATCH(B5283,'Unemployment Rates'!$A$2:$A$96,0))</f>
        <v>2.8000000000000001E-2</v>
      </c>
    </row>
    <row r="5284" spans="1:4" x14ac:dyDescent="0.3">
      <c r="A5284" t="s">
        <v>6194</v>
      </c>
      <c r="B5284" t="s">
        <v>25</v>
      </c>
      <c r="D5284" s="77">
        <f>INDEX('Unemployment Rates'!$B$2:$B$96,MATCH(B5284,'Unemployment Rates'!$A$2:$A$96,0))</f>
        <v>2.8000000000000001E-2</v>
      </c>
    </row>
    <row r="5285" spans="1:4" x14ac:dyDescent="0.3">
      <c r="A5285" t="s">
        <v>6195</v>
      </c>
      <c r="B5285" t="s">
        <v>25</v>
      </c>
      <c r="D5285" s="77">
        <f>INDEX('Unemployment Rates'!$B$2:$B$96,MATCH(B5285,'Unemployment Rates'!$A$2:$A$96,0))</f>
        <v>2.8000000000000001E-2</v>
      </c>
    </row>
    <row r="5286" spans="1:4" x14ac:dyDescent="0.3">
      <c r="A5286" t="s">
        <v>6196</v>
      </c>
      <c r="B5286" t="s">
        <v>25</v>
      </c>
      <c r="D5286" s="77">
        <f>INDEX('Unemployment Rates'!$B$2:$B$96,MATCH(B5286,'Unemployment Rates'!$A$2:$A$96,0))</f>
        <v>2.8000000000000001E-2</v>
      </c>
    </row>
    <row r="5287" spans="1:4" x14ac:dyDescent="0.3">
      <c r="A5287" t="s">
        <v>6197</v>
      </c>
      <c r="B5287" t="s">
        <v>25</v>
      </c>
      <c r="D5287" s="77">
        <f>INDEX('Unemployment Rates'!$B$2:$B$96,MATCH(B5287,'Unemployment Rates'!$A$2:$A$96,0))</f>
        <v>2.8000000000000001E-2</v>
      </c>
    </row>
    <row r="5288" spans="1:4" x14ac:dyDescent="0.3">
      <c r="A5288" t="s">
        <v>6198</v>
      </c>
      <c r="B5288" t="s">
        <v>25</v>
      </c>
      <c r="D5288" s="77">
        <f>INDEX('Unemployment Rates'!$B$2:$B$96,MATCH(B5288,'Unemployment Rates'!$A$2:$A$96,0))</f>
        <v>2.8000000000000001E-2</v>
      </c>
    </row>
    <row r="5289" spans="1:4" x14ac:dyDescent="0.3">
      <c r="A5289" t="s">
        <v>6199</v>
      </c>
      <c r="B5289" t="s">
        <v>25</v>
      </c>
      <c r="D5289" s="77">
        <f>INDEX('Unemployment Rates'!$B$2:$B$96,MATCH(B5289,'Unemployment Rates'!$A$2:$A$96,0))</f>
        <v>2.8000000000000001E-2</v>
      </c>
    </row>
    <row r="5290" spans="1:4" x14ac:dyDescent="0.3">
      <c r="A5290" t="s">
        <v>6200</v>
      </c>
      <c r="B5290" t="s">
        <v>25</v>
      </c>
      <c r="D5290" s="77">
        <f>INDEX('Unemployment Rates'!$B$2:$B$96,MATCH(B5290,'Unemployment Rates'!$A$2:$A$96,0))</f>
        <v>2.8000000000000001E-2</v>
      </c>
    </row>
    <row r="5291" spans="1:4" x14ac:dyDescent="0.3">
      <c r="A5291" t="s">
        <v>6201</v>
      </c>
      <c r="B5291" t="s">
        <v>25</v>
      </c>
      <c r="D5291" s="77">
        <f>INDEX('Unemployment Rates'!$B$2:$B$96,MATCH(B5291,'Unemployment Rates'!$A$2:$A$96,0))</f>
        <v>2.8000000000000001E-2</v>
      </c>
    </row>
    <row r="5292" spans="1:4" x14ac:dyDescent="0.3">
      <c r="A5292" t="s">
        <v>6202</v>
      </c>
      <c r="B5292" t="s">
        <v>25</v>
      </c>
      <c r="D5292" s="77">
        <f>INDEX('Unemployment Rates'!$B$2:$B$96,MATCH(B5292,'Unemployment Rates'!$A$2:$A$96,0))</f>
        <v>2.8000000000000001E-2</v>
      </c>
    </row>
    <row r="5293" spans="1:4" x14ac:dyDescent="0.3">
      <c r="A5293" t="s">
        <v>6203</v>
      </c>
      <c r="B5293" t="s">
        <v>25</v>
      </c>
      <c r="D5293" s="77">
        <f>INDEX('Unemployment Rates'!$B$2:$B$96,MATCH(B5293,'Unemployment Rates'!$A$2:$A$96,0))</f>
        <v>2.8000000000000001E-2</v>
      </c>
    </row>
    <row r="5294" spans="1:4" x14ac:dyDescent="0.3">
      <c r="A5294" t="s">
        <v>6204</v>
      </c>
      <c r="B5294" t="s">
        <v>25</v>
      </c>
      <c r="D5294" s="77">
        <f>INDEX('Unemployment Rates'!$B$2:$B$96,MATCH(B5294,'Unemployment Rates'!$A$2:$A$96,0))</f>
        <v>2.8000000000000001E-2</v>
      </c>
    </row>
    <row r="5295" spans="1:4" x14ac:dyDescent="0.3">
      <c r="A5295" t="s">
        <v>6205</v>
      </c>
      <c r="B5295" t="s">
        <v>25</v>
      </c>
      <c r="D5295" s="77">
        <f>INDEX('Unemployment Rates'!$B$2:$B$96,MATCH(B5295,'Unemployment Rates'!$A$2:$A$96,0))</f>
        <v>2.8000000000000001E-2</v>
      </c>
    </row>
    <row r="5296" spans="1:4" x14ac:dyDescent="0.3">
      <c r="A5296" t="s">
        <v>6206</v>
      </c>
      <c r="B5296" t="s">
        <v>25</v>
      </c>
      <c r="D5296" s="77">
        <f>INDEX('Unemployment Rates'!$B$2:$B$96,MATCH(B5296,'Unemployment Rates'!$A$2:$A$96,0))</f>
        <v>2.8000000000000001E-2</v>
      </c>
    </row>
    <row r="5297" spans="1:4" x14ac:dyDescent="0.3">
      <c r="A5297" t="s">
        <v>6207</v>
      </c>
      <c r="B5297" t="s">
        <v>25</v>
      </c>
      <c r="D5297" s="77">
        <f>INDEX('Unemployment Rates'!$B$2:$B$96,MATCH(B5297,'Unemployment Rates'!$A$2:$A$96,0))</f>
        <v>2.8000000000000001E-2</v>
      </c>
    </row>
    <row r="5298" spans="1:4" x14ac:dyDescent="0.3">
      <c r="A5298" t="s">
        <v>6208</v>
      </c>
      <c r="B5298" t="s">
        <v>25</v>
      </c>
      <c r="D5298" s="77">
        <f>INDEX('Unemployment Rates'!$B$2:$B$96,MATCH(B5298,'Unemployment Rates'!$A$2:$A$96,0))</f>
        <v>2.8000000000000001E-2</v>
      </c>
    </row>
    <row r="5299" spans="1:4" x14ac:dyDescent="0.3">
      <c r="A5299" t="s">
        <v>6209</v>
      </c>
      <c r="B5299" t="s">
        <v>25</v>
      </c>
      <c r="D5299" s="77">
        <f>INDEX('Unemployment Rates'!$B$2:$B$96,MATCH(B5299,'Unemployment Rates'!$A$2:$A$96,0))</f>
        <v>2.8000000000000001E-2</v>
      </c>
    </row>
    <row r="5300" spans="1:4" x14ac:dyDescent="0.3">
      <c r="A5300" t="s">
        <v>6210</v>
      </c>
      <c r="B5300" t="s">
        <v>25</v>
      </c>
      <c r="D5300" s="77">
        <f>INDEX('Unemployment Rates'!$B$2:$B$96,MATCH(B5300,'Unemployment Rates'!$A$2:$A$96,0))</f>
        <v>2.8000000000000001E-2</v>
      </c>
    </row>
    <row r="5301" spans="1:4" x14ac:dyDescent="0.3">
      <c r="A5301" t="s">
        <v>6211</v>
      </c>
      <c r="B5301" t="s">
        <v>25</v>
      </c>
      <c r="D5301" s="77">
        <f>INDEX('Unemployment Rates'!$B$2:$B$96,MATCH(B5301,'Unemployment Rates'!$A$2:$A$96,0))</f>
        <v>2.8000000000000001E-2</v>
      </c>
    </row>
    <row r="5302" spans="1:4" x14ac:dyDescent="0.3">
      <c r="A5302" t="s">
        <v>6212</v>
      </c>
      <c r="B5302" t="s">
        <v>25</v>
      </c>
      <c r="D5302" s="77">
        <f>INDEX('Unemployment Rates'!$B$2:$B$96,MATCH(B5302,'Unemployment Rates'!$A$2:$A$96,0))</f>
        <v>2.8000000000000001E-2</v>
      </c>
    </row>
    <row r="5303" spans="1:4" x14ac:dyDescent="0.3">
      <c r="A5303" t="s">
        <v>6213</v>
      </c>
      <c r="B5303" t="s">
        <v>25</v>
      </c>
      <c r="D5303" s="77">
        <f>INDEX('Unemployment Rates'!$B$2:$B$96,MATCH(B5303,'Unemployment Rates'!$A$2:$A$96,0))</f>
        <v>2.8000000000000001E-2</v>
      </c>
    </row>
    <row r="5304" spans="1:4" x14ac:dyDescent="0.3">
      <c r="A5304" t="s">
        <v>6214</v>
      </c>
      <c r="B5304" t="s">
        <v>25</v>
      </c>
      <c r="D5304" s="77">
        <f>INDEX('Unemployment Rates'!$B$2:$B$96,MATCH(B5304,'Unemployment Rates'!$A$2:$A$96,0))</f>
        <v>2.8000000000000001E-2</v>
      </c>
    </row>
    <row r="5305" spans="1:4" x14ac:dyDescent="0.3">
      <c r="A5305" t="s">
        <v>6215</v>
      </c>
      <c r="B5305" t="s">
        <v>25</v>
      </c>
      <c r="D5305" s="77">
        <f>INDEX('Unemployment Rates'!$B$2:$B$96,MATCH(B5305,'Unemployment Rates'!$A$2:$A$96,0))</f>
        <v>2.8000000000000001E-2</v>
      </c>
    </row>
    <row r="5306" spans="1:4" x14ac:dyDescent="0.3">
      <c r="A5306" t="s">
        <v>6216</v>
      </c>
      <c r="B5306" t="s">
        <v>25</v>
      </c>
      <c r="D5306" s="77">
        <f>INDEX('Unemployment Rates'!$B$2:$B$96,MATCH(B5306,'Unemployment Rates'!$A$2:$A$96,0))</f>
        <v>2.8000000000000001E-2</v>
      </c>
    </row>
    <row r="5307" spans="1:4" x14ac:dyDescent="0.3">
      <c r="A5307" t="s">
        <v>6217</v>
      </c>
      <c r="B5307" t="s">
        <v>25</v>
      </c>
      <c r="D5307" s="77">
        <f>INDEX('Unemployment Rates'!$B$2:$B$96,MATCH(B5307,'Unemployment Rates'!$A$2:$A$96,0))</f>
        <v>2.8000000000000001E-2</v>
      </c>
    </row>
    <row r="5308" spans="1:4" x14ac:dyDescent="0.3">
      <c r="A5308" t="s">
        <v>6218</v>
      </c>
      <c r="B5308" t="s">
        <v>25</v>
      </c>
      <c r="D5308" s="77">
        <f>INDEX('Unemployment Rates'!$B$2:$B$96,MATCH(B5308,'Unemployment Rates'!$A$2:$A$96,0))</f>
        <v>2.8000000000000001E-2</v>
      </c>
    </row>
    <row r="5309" spans="1:4" x14ac:dyDescent="0.3">
      <c r="A5309" t="s">
        <v>6219</v>
      </c>
      <c r="B5309" t="s">
        <v>25</v>
      </c>
      <c r="D5309" s="77">
        <f>INDEX('Unemployment Rates'!$B$2:$B$96,MATCH(B5309,'Unemployment Rates'!$A$2:$A$96,0))</f>
        <v>2.8000000000000001E-2</v>
      </c>
    </row>
    <row r="5310" spans="1:4" x14ac:dyDescent="0.3">
      <c r="A5310" t="s">
        <v>6220</v>
      </c>
      <c r="B5310" t="s">
        <v>25</v>
      </c>
      <c r="D5310" s="77">
        <f>INDEX('Unemployment Rates'!$B$2:$B$96,MATCH(B5310,'Unemployment Rates'!$A$2:$A$96,0))</f>
        <v>2.8000000000000001E-2</v>
      </c>
    </row>
    <row r="5311" spans="1:4" x14ac:dyDescent="0.3">
      <c r="A5311" t="s">
        <v>6221</v>
      </c>
      <c r="B5311" t="s">
        <v>25</v>
      </c>
      <c r="D5311" s="77">
        <f>INDEX('Unemployment Rates'!$B$2:$B$96,MATCH(B5311,'Unemployment Rates'!$A$2:$A$96,0))</f>
        <v>2.8000000000000001E-2</v>
      </c>
    </row>
    <row r="5312" spans="1:4" x14ac:dyDescent="0.3">
      <c r="A5312" t="s">
        <v>6222</v>
      </c>
      <c r="B5312" t="s">
        <v>25</v>
      </c>
      <c r="D5312" s="77">
        <f>INDEX('Unemployment Rates'!$B$2:$B$96,MATCH(B5312,'Unemployment Rates'!$A$2:$A$96,0))</f>
        <v>2.8000000000000001E-2</v>
      </c>
    </row>
    <row r="5313" spans="1:4" x14ac:dyDescent="0.3">
      <c r="A5313" t="s">
        <v>6223</v>
      </c>
      <c r="B5313" t="s">
        <v>25</v>
      </c>
      <c r="D5313" s="77">
        <f>INDEX('Unemployment Rates'!$B$2:$B$96,MATCH(B5313,'Unemployment Rates'!$A$2:$A$96,0))</f>
        <v>2.8000000000000001E-2</v>
      </c>
    </row>
    <row r="5314" spans="1:4" x14ac:dyDescent="0.3">
      <c r="A5314" t="s">
        <v>6224</v>
      </c>
      <c r="B5314" t="s">
        <v>25</v>
      </c>
      <c r="D5314" s="77">
        <f>INDEX('Unemployment Rates'!$B$2:$B$96,MATCH(B5314,'Unemployment Rates'!$A$2:$A$96,0))</f>
        <v>2.8000000000000001E-2</v>
      </c>
    </row>
    <row r="5315" spans="1:4" x14ac:dyDescent="0.3">
      <c r="A5315" t="s">
        <v>6225</v>
      </c>
      <c r="B5315" t="s">
        <v>25</v>
      </c>
      <c r="D5315" s="77">
        <f>INDEX('Unemployment Rates'!$B$2:$B$96,MATCH(B5315,'Unemployment Rates'!$A$2:$A$96,0))</f>
        <v>2.8000000000000001E-2</v>
      </c>
    </row>
    <row r="5316" spans="1:4" x14ac:dyDescent="0.3">
      <c r="A5316" t="s">
        <v>6226</v>
      </c>
      <c r="B5316" t="s">
        <v>25</v>
      </c>
      <c r="D5316" s="77">
        <f>INDEX('Unemployment Rates'!$B$2:$B$96,MATCH(B5316,'Unemployment Rates'!$A$2:$A$96,0))</f>
        <v>2.8000000000000001E-2</v>
      </c>
    </row>
    <row r="5317" spans="1:4" x14ac:dyDescent="0.3">
      <c r="A5317" t="s">
        <v>6227</v>
      </c>
      <c r="B5317" t="s">
        <v>25</v>
      </c>
      <c r="D5317" s="77">
        <f>INDEX('Unemployment Rates'!$B$2:$B$96,MATCH(B5317,'Unemployment Rates'!$A$2:$A$96,0))</f>
        <v>2.8000000000000001E-2</v>
      </c>
    </row>
    <row r="5318" spans="1:4" x14ac:dyDescent="0.3">
      <c r="A5318" t="s">
        <v>6228</v>
      </c>
      <c r="B5318" t="s">
        <v>25</v>
      </c>
      <c r="D5318" s="77">
        <f>INDEX('Unemployment Rates'!$B$2:$B$96,MATCH(B5318,'Unemployment Rates'!$A$2:$A$96,0))</f>
        <v>2.8000000000000001E-2</v>
      </c>
    </row>
    <row r="5319" spans="1:4" x14ac:dyDescent="0.3">
      <c r="A5319" t="s">
        <v>6229</v>
      </c>
      <c r="B5319" t="s">
        <v>25</v>
      </c>
      <c r="D5319" s="77">
        <f>INDEX('Unemployment Rates'!$B$2:$B$96,MATCH(B5319,'Unemployment Rates'!$A$2:$A$96,0))</f>
        <v>2.8000000000000001E-2</v>
      </c>
    </row>
    <row r="5320" spans="1:4" x14ac:dyDescent="0.3">
      <c r="A5320" t="s">
        <v>6230</v>
      </c>
      <c r="B5320" t="s">
        <v>25</v>
      </c>
      <c r="D5320" s="77">
        <f>INDEX('Unemployment Rates'!$B$2:$B$96,MATCH(B5320,'Unemployment Rates'!$A$2:$A$96,0))</f>
        <v>2.8000000000000001E-2</v>
      </c>
    </row>
    <row r="5321" spans="1:4" x14ac:dyDescent="0.3">
      <c r="A5321" t="s">
        <v>6231</v>
      </c>
      <c r="B5321" t="s">
        <v>25</v>
      </c>
      <c r="D5321" s="77">
        <f>INDEX('Unemployment Rates'!$B$2:$B$96,MATCH(B5321,'Unemployment Rates'!$A$2:$A$96,0))</f>
        <v>2.8000000000000001E-2</v>
      </c>
    </row>
    <row r="5322" spans="1:4" x14ac:dyDescent="0.3">
      <c r="A5322" t="s">
        <v>6232</v>
      </c>
      <c r="B5322" t="s">
        <v>25</v>
      </c>
      <c r="D5322" s="77">
        <f>INDEX('Unemployment Rates'!$B$2:$B$96,MATCH(B5322,'Unemployment Rates'!$A$2:$A$96,0))</f>
        <v>2.8000000000000001E-2</v>
      </c>
    </row>
    <row r="5323" spans="1:4" x14ac:dyDescent="0.3">
      <c r="A5323" t="s">
        <v>6233</v>
      </c>
      <c r="B5323" t="s">
        <v>25</v>
      </c>
      <c r="D5323" s="77">
        <f>INDEX('Unemployment Rates'!$B$2:$B$96,MATCH(B5323,'Unemployment Rates'!$A$2:$A$96,0))</f>
        <v>2.8000000000000001E-2</v>
      </c>
    </row>
    <row r="5324" spans="1:4" x14ac:dyDescent="0.3">
      <c r="A5324" t="s">
        <v>6234</v>
      </c>
      <c r="B5324" t="s">
        <v>25</v>
      </c>
      <c r="D5324" s="77">
        <f>INDEX('Unemployment Rates'!$B$2:$B$96,MATCH(B5324,'Unemployment Rates'!$A$2:$A$96,0))</f>
        <v>2.8000000000000001E-2</v>
      </c>
    </row>
    <row r="5325" spans="1:4" x14ac:dyDescent="0.3">
      <c r="A5325" t="s">
        <v>6235</v>
      </c>
      <c r="B5325" t="s">
        <v>25</v>
      </c>
      <c r="D5325" s="77">
        <f>INDEX('Unemployment Rates'!$B$2:$B$96,MATCH(B5325,'Unemployment Rates'!$A$2:$A$96,0))</f>
        <v>2.8000000000000001E-2</v>
      </c>
    </row>
    <row r="5326" spans="1:4" x14ac:dyDescent="0.3">
      <c r="A5326" t="s">
        <v>6236</v>
      </c>
      <c r="B5326" t="s">
        <v>25</v>
      </c>
      <c r="D5326" s="77">
        <f>INDEX('Unemployment Rates'!$B$2:$B$96,MATCH(B5326,'Unemployment Rates'!$A$2:$A$96,0))</f>
        <v>2.8000000000000001E-2</v>
      </c>
    </row>
    <row r="5327" spans="1:4" x14ac:dyDescent="0.3">
      <c r="A5327" t="s">
        <v>6237</v>
      </c>
      <c r="B5327" t="s">
        <v>25</v>
      </c>
      <c r="D5327" s="77">
        <f>INDEX('Unemployment Rates'!$B$2:$B$96,MATCH(B5327,'Unemployment Rates'!$A$2:$A$96,0))</f>
        <v>2.8000000000000001E-2</v>
      </c>
    </row>
    <row r="5328" spans="1:4" x14ac:dyDescent="0.3">
      <c r="A5328" t="s">
        <v>6238</v>
      </c>
      <c r="B5328" t="s">
        <v>25</v>
      </c>
      <c r="D5328" s="77">
        <f>INDEX('Unemployment Rates'!$B$2:$B$96,MATCH(B5328,'Unemployment Rates'!$A$2:$A$96,0))</f>
        <v>2.8000000000000001E-2</v>
      </c>
    </row>
    <row r="5329" spans="1:4" x14ac:dyDescent="0.3">
      <c r="A5329" t="s">
        <v>6239</v>
      </c>
      <c r="B5329" t="s">
        <v>25</v>
      </c>
      <c r="D5329" s="77">
        <f>INDEX('Unemployment Rates'!$B$2:$B$96,MATCH(B5329,'Unemployment Rates'!$A$2:$A$96,0))</f>
        <v>2.8000000000000001E-2</v>
      </c>
    </row>
    <row r="5330" spans="1:4" x14ac:dyDescent="0.3">
      <c r="A5330" t="s">
        <v>6240</v>
      </c>
      <c r="B5330" t="s">
        <v>25</v>
      </c>
      <c r="D5330" s="77">
        <f>INDEX('Unemployment Rates'!$B$2:$B$96,MATCH(B5330,'Unemployment Rates'!$A$2:$A$96,0))</f>
        <v>2.8000000000000001E-2</v>
      </c>
    </row>
    <row r="5331" spans="1:4" x14ac:dyDescent="0.3">
      <c r="A5331" t="s">
        <v>6241</v>
      </c>
      <c r="B5331" t="s">
        <v>25</v>
      </c>
      <c r="D5331" s="77">
        <f>INDEX('Unemployment Rates'!$B$2:$B$96,MATCH(B5331,'Unemployment Rates'!$A$2:$A$96,0))</f>
        <v>2.8000000000000001E-2</v>
      </c>
    </row>
    <row r="5332" spans="1:4" x14ac:dyDescent="0.3">
      <c r="A5332" t="s">
        <v>6242</v>
      </c>
      <c r="B5332" t="s">
        <v>25</v>
      </c>
      <c r="D5332" s="77">
        <f>INDEX('Unemployment Rates'!$B$2:$B$96,MATCH(B5332,'Unemployment Rates'!$A$2:$A$96,0))</f>
        <v>2.8000000000000001E-2</v>
      </c>
    </row>
    <row r="5333" spans="1:4" x14ac:dyDescent="0.3">
      <c r="A5333" t="s">
        <v>6243</v>
      </c>
      <c r="B5333" t="s">
        <v>25</v>
      </c>
      <c r="D5333" s="77">
        <f>INDEX('Unemployment Rates'!$B$2:$B$96,MATCH(B5333,'Unemployment Rates'!$A$2:$A$96,0))</f>
        <v>2.8000000000000001E-2</v>
      </c>
    </row>
    <row r="5334" spans="1:4" x14ac:dyDescent="0.3">
      <c r="A5334" t="s">
        <v>6244</v>
      </c>
      <c r="B5334" t="s">
        <v>25</v>
      </c>
      <c r="D5334" s="77">
        <f>INDEX('Unemployment Rates'!$B$2:$B$96,MATCH(B5334,'Unemployment Rates'!$A$2:$A$96,0))</f>
        <v>2.8000000000000001E-2</v>
      </c>
    </row>
    <row r="5335" spans="1:4" x14ac:dyDescent="0.3">
      <c r="A5335" t="s">
        <v>6245</v>
      </c>
      <c r="B5335" t="s">
        <v>25</v>
      </c>
      <c r="D5335" s="77">
        <f>INDEX('Unemployment Rates'!$B$2:$B$96,MATCH(B5335,'Unemployment Rates'!$A$2:$A$96,0))</f>
        <v>2.8000000000000001E-2</v>
      </c>
    </row>
    <row r="5336" spans="1:4" x14ac:dyDescent="0.3">
      <c r="A5336" t="s">
        <v>6246</v>
      </c>
      <c r="B5336" t="s">
        <v>25</v>
      </c>
      <c r="D5336" s="77">
        <f>INDEX('Unemployment Rates'!$B$2:$B$96,MATCH(B5336,'Unemployment Rates'!$A$2:$A$96,0))</f>
        <v>2.8000000000000001E-2</v>
      </c>
    </row>
    <row r="5337" spans="1:4" x14ac:dyDescent="0.3">
      <c r="A5337" t="s">
        <v>6247</v>
      </c>
      <c r="B5337" t="s">
        <v>25</v>
      </c>
      <c r="D5337" s="77">
        <f>INDEX('Unemployment Rates'!$B$2:$B$96,MATCH(B5337,'Unemployment Rates'!$A$2:$A$96,0))</f>
        <v>2.8000000000000001E-2</v>
      </c>
    </row>
    <row r="5338" spans="1:4" x14ac:dyDescent="0.3">
      <c r="A5338" t="s">
        <v>6248</v>
      </c>
      <c r="B5338" t="s">
        <v>25</v>
      </c>
      <c r="D5338" s="77">
        <f>INDEX('Unemployment Rates'!$B$2:$B$96,MATCH(B5338,'Unemployment Rates'!$A$2:$A$96,0))</f>
        <v>2.8000000000000001E-2</v>
      </c>
    </row>
    <row r="5339" spans="1:4" x14ac:dyDescent="0.3">
      <c r="A5339" t="s">
        <v>6249</v>
      </c>
      <c r="B5339" t="s">
        <v>25</v>
      </c>
      <c r="D5339" s="77">
        <f>INDEX('Unemployment Rates'!$B$2:$B$96,MATCH(B5339,'Unemployment Rates'!$A$2:$A$96,0))</f>
        <v>2.8000000000000001E-2</v>
      </c>
    </row>
    <row r="5340" spans="1:4" x14ac:dyDescent="0.3">
      <c r="A5340" t="s">
        <v>6250</v>
      </c>
      <c r="B5340" t="s">
        <v>25</v>
      </c>
      <c r="D5340" s="77">
        <f>INDEX('Unemployment Rates'!$B$2:$B$96,MATCH(B5340,'Unemployment Rates'!$A$2:$A$96,0))</f>
        <v>2.8000000000000001E-2</v>
      </c>
    </row>
    <row r="5341" spans="1:4" x14ac:dyDescent="0.3">
      <c r="A5341" t="s">
        <v>6251</v>
      </c>
      <c r="B5341" t="s">
        <v>25</v>
      </c>
      <c r="D5341" s="77">
        <f>INDEX('Unemployment Rates'!$B$2:$B$96,MATCH(B5341,'Unemployment Rates'!$A$2:$A$96,0))</f>
        <v>2.8000000000000001E-2</v>
      </c>
    </row>
    <row r="5342" spans="1:4" x14ac:dyDescent="0.3">
      <c r="A5342" t="s">
        <v>6252</v>
      </c>
      <c r="B5342" t="s">
        <v>25</v>
      </c>
      <c r="D5342" s="77">
        <f>INDEX('Unemployment Rates'!$B$2:$B$96,MATCH(B5342,'Unemployment Rates'!$A$2:$A$96,0))</f>
        <v>2.8000000000000001E-2</v>
      </c>
    </row>
    <row r="5343" spans="1:4" x14ac:dyDescent="0.3">
      <c r="A5343" t="s">
        <v>6253</v>
      </c>
      <c r="B5343" t="s">
        <v>25</v>
      </c>
      <c r="D5343" s="77">
        <f>INDEX('Unemployment Rates'!$B$2:$B$96,MATCH(B5343,'Unemployment Rates'!$A$2:$A$96,0))</f>
        <v>2.8000000000000001E-2</v>
      </c>
    </row>
    <row r="5344" spans="1:4" x14ac:dyDescent="0.3">
      <c r="A5344" t="s">
        <v>6254</v>
      </c>
      <c r="B5344" t="s">
        <v>25</v>
      </c>
      <c r="D5344" s="77">
        <f>INDEX('Unemployment Rates'!$B$2:$B$96,MATCH(B5344,'Unemployment Rates'!$A$2:$A$96,0))</f>
        <v>2.8000000000000001E-2</v>
      </c>
    </row>
    <row r="5345" spans="1:4" x14ac:dyDescent="0.3">
      <c r="A5345" t="s">
        <v>6255</v>
      </c>
      <c r="B5345" t="s">
        <v>25</v>
      </c>
      <c r="D5345" s="77">
        <f>INDEX('Unemployment Rates'!$B$2:$B$96,MATCH(B5345,'Unemployment Rates'!$A$2:$A$96,0))</f>
        <v>2.8000000000000001E-2</v>
      </c>
    </row>
    <row r="5346" spans="1:4" x14ac:dyDescent="0.3">
      <c r="A5346" t="s">
        <v>6256</v>
      </c>
      <c r="B5346" t="s">
        <v>25</v>
      </c>
      <c r="D5346" s="77">
        <f>INDEX('Unemployment Rates'!$B$2:$B$96,MATCH(B5346,'Unemployment Rates'!$A$2:$A$96,0))</f>
        <v>2.8000000000000001E-2</v>
      </c>
    </row>
    <row r="5347" spans="1:4" x14ac:dyDescent="0.3">
      <c r="A5347" t="s">
        <v>6257</v>
      </c>
      <c r="B5347" t="s">
        <v>25</v>
      </c>
      <c r="D5347" s="77">
        <f>INDEX('Unemployment Rates'!$B$2:$B$96,MATCH(B5347,'Unemployment Rates'!$A$2:$A$96,0))</f>
        <v>2.8000000000000001E-2</v>
      </c>
    </row>
    <row r="5348" spans="1:4" x14ac:dyDescent="0.3">
      <c r="A5348" t="s">
        <v>6258</v>
      </c>
      <c r="B5348" t="s">
        <v>25</v>
      </c>
      <c r="D5348" s="77">
        <f>INDEX('Unemployment Rates'!$B$2:$B$96,MATCH(B5348,'Unemployment Rates'!$A$2:$A$96,0))</f>
        <v>2.8000000000000001E-2</v>
      </c>
    </row>
    <row r="5349" spans="1:4" x14ac:dyDescent="0.3">
      <c r="A5349" t="s">
        <v>6259</v>
      </c>
      <c r="B5349" t="s">
        <v>25</v>
      </c>
      <c r="D5349" s="77">
        <f>INDEX('Unemployment Rates'!$B$2:$B$96,MATCH(B5349,'Unemployment Rates'!$A$2:$A$96,0))</f>
        <v>2.8000000000000001E-2</v>
      </c>
    </row>
    <row r="5350" spans="1:4" x14ac:dyDescent="0.3">
      <c r="A5350" t="s">
        <v>6260</v>
      </c>
      <c r="B5350" t="s">
        <v>25</v>
      </c>
      <c r="D5350" s="77">
        <f>INDEX('Unemployment Rates'!$B$2:$B$96,MATCH(B5350,'Unemployment Rates'!$A$2:$A$96,0))</f>
        <v>2.8000000000000001E-2</v>
      </c>
    </row>
    <row r="5351" spans="1:4" x14ac:dyDescent="0.3">
      <c r="A5351" t="s">
        <v>6261</v>
      </c>
      <c r="B5351" t="s">
        <v>25</v>
      </c>
      <c r="D5351" s="77">
        <f>INDEX('Unemployment Rates'!$B$2:$B$96,MATCH(B5351,'Unemployment Rates'!$A$2:$A$96,0))</f>
        <v>2.8000000000000001E-2</v>
      </c>
    </row>
    <row r="5352" spans="1:4" x14ac:dyDescent="0.3">
      <c r="A5352" t="s">
        <v>6262</v>
      </c>
      <c r="B5352" t="s">
        <v>25</v>
      </c>
      <c r="D5352" s="77">
        <f>INDEX('Unemployment Rates'!$B$2:$B$96,MATCH(B5352,'Unemployment Rates'!$A$2:$A$96,0))</f>
        <v>2.8000000000000001E-2</v>
      </c>
    </row>
    <row r="5353" spans="1:4" x14ac:dyDescent="0.3">
      <c r="A5353" t="s">
        <v>6263</v>
      </c>
      <c r="B5353" t="s">
        <v>25</v>
      </c>
      <c r="D5353" s="77">
        <f>INDEX('Unemployment Rates'!$B$2:$B$96,MATCH(B5353,'Unemployment Rates'!$A$2:$A$96,0))</f>
        <v>2.8000000000000001E-2</v>
      </c>
    </row>
    <row r="5354" spans="1:4" x14ac:dyDescent="0.3">
      <c r="A5354" t="s">
        <v>6264</v>
      </c>
      <c r="B5354" t="s">
        <v>25</v>
      </c>
      <c r="D5354" s="77">
        <f>INDEX('Unemployment Rates'!$B$2:$B$96,MATCH(B5354,'Unemployment Rates'!$A$2:$A$96,0))</f>
        <v>2.8000000000000001E-2</v>
      </c>
    </row>
    <row r="5355" spans="1:4" x14ac:dyDescent="0.3">
      <c r="A5355" t="s">
        <v>6265</v>
      </c>
      <c r="B5355" t="s">
        <v>25</v>
      </c>
      <c r="D5355" s="77">
        <f>INDEX('Unemployment Rates'!$B$2:$B$96,MATCH(B5355,'Unemployment Rates'!$A$2:$A$96,0))</f>
        <v>2.8000000000000001E-2</v>
      </c>
    </row>
    <row r="5356" spans="1:4" x14ac:dyDescent="0.3">
      <c r="A5356" t="s">
        <v>6266</v>
      </c>
      <c r="B5356" t="s">
        <v>25</v>
      </c>
      <c r="D5356" s="77">
        <f>INDEX('Unemployment Rates'!$B$2:$B$96,MATCH(B5356,'Unemployment Rates'!$A$2:$A$96,0))</f>
        <v>2.8000000000000001E-2</v>
      </c>
    </row>
    <row r="5357" spans="1:4" x14ac:dyDescent="0.3">
      <c r="A5357" t="s">
        <v>6267</v>
      </c>
      <c r="B5357" t="s">
        <v>25</v>
      </c>
      <c r="D5357" s="77">
        <f>INDEX('Unemployment Rates'!$B$2:$B$96,MATCH(B5357,'Unemployment Rates'!$A$2:$A$96,0))</f>
        <v>2.8000000000000001E-2</v>
      </c>
    </row>
    <row r="5358" spans="1:4" x14ac:dyDescent="0.3">
      <c r="A5358" t="s">
        <v>6268</v>
      </c>
      <c r="B5358" t="s">
        <v>25</v>
      </c>
      <c r="D5358" s="77">
        <f>INDEX('Unemployment Rates'!$B$2:$B$96,MATCH(B5358,'Unemployment Rates'!$A$2:$A$96,0))</f>
        <v>2.8000000000000001E-2</v>
      </c>
    </row>
    <row r="5359" spans="1:4" x14ac:dyDescent="0.3">
      <c r="A5359" t="s">
        <v>6269</v>
      </c>
      <c r="B5359" t="s">
        <v>25</v>
      </c>
      <c r="D5359" s="77">
        <f>INDEX('Unemployment Rates'!$B$2:$B$96,MATCH(B5359,'Unemployment Rates'!$A$2:$A$96,0))</f>
        <v>2.8000000000000001E-2</v>
      </c>
    </row>
    <row r="5360" spans="1:4" x14ac:dyDescent="0.3">
      <c r="A5360" t="s">
        <v>6270</v>
      </c>
      <c r="B5360" t="s">
        <v>25</v>
      </c>
      <c r="D5360" s="77">
        <f>INDEX('Unemployment Rates'!$B$2:$B$96,MATCH(B5360,'Unemployment Rates'!$A$2:$A$96,0))</f>
        <v>2.8000000000000001E-2</v>
      </c>
    </row>
    <row r="5361" spans="1:4" x14ac:dyDescent="0.3">
      <c r="A5361" t="s">
        <v>6271</v>
      </c>
      <c r="B5361" t="s">
        <v>25</v>
      </c>
      <c r="D5361" s="77">
        <f>INDEX('Unemployment Rates'!$B$2:$B$96,MATCH(B5361,'Unemployment Rates'!$A$2:$A$96,0))</f>
        <v>2.8000000000000001E-2</v>
      </c>
    </row>
    <row r="5362" spans="1:4" x14ac:dyDescent="0.3">
      <c r="A5362" t="s">
        <v>6272</v>
      </c>
      <c r="B5362" t="s">
        <v>25</v>
      </c>
      <c r="D5362" s="77">
        <f>INDEX('Unemployment Rates'!$B$2:$B$96,MATCH(B5362,'Unemployment Rates'!$A$2:$A$96,0))</f>
        <v>2.8000000000000001E-2</v>
      </c>
    </row>
    <row r="5363" spans="1:4" x14ac:dyDescent="0.3">
      <c r="A5363" t="s">
        <v>6273</v>
      </c>
      <c r="B5363" t="s">
        <v>25</v>
      </c>
      <c r="D5363" s="77">
        <f>INDEX('Unemployment Rates'!$B$2:$B$96,MATCH(B5363,'Unemployment Rates'!$A$2:$A$96,0))</f>
        <v>2.8000000000000001E-2</v>
      </c>
    </row>
    <row r="5364" spans="1:4" x14ac:dyDescent="0.3">
      <c r="A5364" t="s">
        <v>6274</v>
      </c>
      <c r="B5364" t="s">
        <v>25</v>
      </c>
      <c r="D5364" s="77">
        <f>INDEX('Unemployment Rates'!$B$2:$B$96,MATCH(B5364,'Unemployment Rates'!$A$2:$A$96,0))</f>
        <v>2.8000000000000001E-2</v>
      </c>
    </row>
    <row r="5365" spans="1:4" x14ac:dyDescent="0.3">
      <c r="A5365" t="s">
        <v>6275</v>
      </c>
      <c r="B5365" t="s">
        <v>25</v>
      </c>
      <c r="D5365" s="77">
        <f>INDEX('Unemployment Rates'!$B$2:$B$96,MATCH(B5365,'Unemployment Rates'!$A$2:$A$96,0))</f>
        <v>2.8000000000000001E-2</v>
      </c>
    </row>
    <row r="5366" spans="1:4" x14ac:dyDescent="0.3">
      <c r="A5366" t="s">
        <v>6276</v>
      </c>
      <c r="B5366" t="s">
        <v>25</v>
      </c>
      <c r="D5366" s="77">
        <f>INDEX('Unemployment Rates'!$B$2:$B$96,MATCH(B5366,'Unemployment Rates'!$A$2:$A$96,0))</f>
        <v>2.8000000000000001E-2</v>
      </c>
    </row>
    <row r="5367" spans="1:4" x14ac:dyDescent="0.3">
      <c r="A5367" t="s">
        <v>6277</v>
      </c>
      <c r="B5367" t="s">
        <v>25</v>
      </c>
      <c r="D5367" s="77">
        <f>INDEX('Unemployment Rates'!$B$2:$B$96,MATCH(B5367,'Unemployment Rates'!$A$2:$A$96,0))</f>
        <v>2.8000000000000001E-2</v>
      </c>
    </row>
    <row r="5368" spans="1:4" x14ac:dyDescent="0.3">
      <c r="A5368" t="s">
        <v>6278</v>
      </c>
      <c r="B5368" t="s">
        <v>25</v>
      </c>
      <c r="D5368" s="77">
        <f>INDEX('Unemployment Rates'!$B$2:$B$96,MATCH(B5368,'Unemployment Rates'!$A$2:$A$96,0))</f>
        <v>2.8000000000000001E-2</v>
      </c>
    </row>
    <row r="5369" spans="1:4" x14ac:dyDescent="0.3">
      <c r="A5369" t="s">
        <v>6279</v>
      </c>
      <c r="B5369" t="s">
        <v>25</v>
      </c>
      <c r="D5369" s="77">
        <f>INDEX('Unemployment Rates'!$B$2:$B$96,MATCH(B5369,'Unemployment Rates'!$A$2:$A$96,0))</f>
        <v>2.8000000000000001E-2</v>
      </c>
    </row>
    <row r="5370" spans="1:4" x14ac:dyDescent="0.3">
      <c r="A5370" t="s">
        <v>6280</v>
      </c>
      <c r="B5370" t="s">
        <v>25</v>
      </c>
      <c r="D5370" s="77">
        <f>INDEX('Unemployment Rates'!$B$2:$B$96,MATCH(B5370,'Unemployment Rates'!$A$2:$A$96,0))</f>
        <v>2.8000000000000001E-2</v>
      </c>
    </row>
    <row r="5371" spans="1:4" x14ac:dyDescent="0.3">
      <c r="A5371" t="s">
        <v>6281</v>
      </c>
      <c r="B5371" t="s">
        <v>25</v>
      </c>
      <c r="D5371" s="77">
        <f>INDEX('Unemployment Rates'!$B$2:$B$96,MATCH(B5371,'Unemployment Rates'!$A$2:$A$96,0))</f>
        <v>2.8000000000000001E-2</v>
      </c>
    </row>
    <row r="5372" spans="1:4" x14ac:dyDescent="0.3">
      <c r="A5372" t="s">
        <v>6282</v>
      </c>
      <c r="B5372" t="s">
        <v>25</v>
      </c>
      <c r="D5372" s="77">
        <f>INDEX('Unemployment Rates'!$B$2:$B$96,MATCH(B5372,'Unemployment Rates'!$A$2:$A$96,0))</f>
        <v>2.8000000000000001E-2</v>
      </c>
    </row>
    <row r="5373" spans="1:4" x14ac:dyDescent="0.3">
      <c r="A5373" t="s">
        <v>6283</v>
      </c>
      <c r="B5373" t="s">
        <v>25</v>
      </c>
      <c r="D5373" s="77">
        <f>INDEX('Unemployment Rates'!$B$2:$B$96,MATCH(B5373,'Unemployment Rates'!$A$2:$A$96,0))</f>
        <v>2.8000000000000001E-2</v>
      </c>
    </row>
    <row r="5374" spans="1:4" x14ac:dyDescent="0.3">
      <c r="A5374" t="s">
        <v>6284</v>
      </c>
      <c r="B5374" t="s">
        <v>25</v>
      </c>
      <c r="D5374" s="77">
        <f>INDEX('Unemployment Rates'!$B$2:$B$96,MATCH(B5374,'Unemployment Rates'!$A$2:$A$96,0))</f>
        <v>2.8000000000000001E-2</v>
      </c>
    </row>
    <row r="5375" spans="1:4" x14ac:dyDescent="0.3">
      <c r="A5375" t="s">
        <v>6285</v>
      </c>
      <c r="B5375" t="s">
        <v>25</v>
      </c>
      <c r="D5375" s="77">
        <f>INDEX('Unemployment Rates'!$B$2:$B$96,MATCH(B5375,'Unemployment Rates'!$A$2:$A$96,0))</f>
        <v>2.8000000000000001E-2</v>
      </c>
    </row>
    <row r="5376" spans="1:4" x14ac:dyDescent="0.3">
      <c r="A5376" t="s">
        <v>6286</v>
      </c>
      <c r="B5376" t="s">
        <v>25</v>
      </c>
      <c r="D5376" s="77">
        <f>INDEX('Unemployment Rates'!$B$2:$B$96,MATCH(B5376,'Unemployment Rates'!$A$2:$A$96,0))</f>
        <v>2.8000000000000001E-2</v>
      </c>
    </row>
    <row r="5377" spans="1:4" x14ac:dyDescent="0.3">
      <c r="A5377" t="s">
        <v>6287</v>
      </c>
      <c r="B5377" t="s">
        <v>25</v>
      </c>
      <c r="D5377" s="77">
        <f>INDEX('Unemployment Rates'!$B$2:$B$96,MATCH(B5377,'Unemployment Rates'!$A$2:$A$96,0))</f>
        <v>2.8000000000000001E-2</v>
      </c>
    </row>
    <row r="5378" spans="1:4" x14ac:dyDescent="0.3">
      <c r="A5378" t="s">
        <v>6288</v>
      </c>
      <c r="B5378" t="s">
        <v>25</v>
      </c>
      <c r="D5378" s="77">
        <f>INDEX('Unemployment Rates'!$B$2:$B$96,MATCH(B5378,'Unemployment Rates'!$A$2:$A$96,0))</f>
        <v>2.8000000000000001E-2</v>
      </c>
    </row>
    <row r="5379" spans="1:4" x14ac:dyDescent="0.3">
      <c r="A5379" t="s">
        <v>6289</v>
      </c>
      <c r="B5379" t="s">
        <v>25</v>
      </c>
      <c r="D5379" s="77">
        <f>INDEX('Unemployment Rates'!$B$2:$B$96,MATCH(B5379,'Unemployment Rates'!$A$2:$A$96,0))</f>
        <v>2.8000000000000001E-2</v>
      </c>
    </row>
    <row r="5380" spans="1:4" x14ac:dyDescent="0.3">
      <c r="A5380" t="s">
        <v>6290</v>
      </c>
      <c r="B5380" t="s">
        <v>25</v>
      </c>
      <c r="D5380" s="77">
        <f>INDEX('Unemployment Rates'!$B$2:$B$96,MATCH(B5380,'Unemployment Rates'!$A$2:$A$96,0))</f>
        <v>2.8000000000000001E-2</v>
      </c>
    </row>
    <row r="5381" spans="1:4" x14ac:dyDescent="0.3">
      <c r="A5381" t="s">
        <v>6291</v>
      </c>
      <c r="B5381" t="s">
        <v>25</v>
      </c>
      <c r="D5381" s="77">
        <f>INDEX('Unemployment Rates'!$B$2:$B$96,MATCH(B5381,'Unemployment Rates'!$A$2:$A$96,0))</f>
        <v>2.8000000000000001E-2</v>
      </c>
    </row>
    <row r="5382" spans="1:4" x14ac:dyDescent="0.3">
      <c r="A5382" t="s">
        <v>6292</v>
      </c>
      <c r="B5382" t="s">
        <v>25</v>
      </c>
      <c r="D5382" s="77">
        <f>INDEX('Unemployment Rates'!$B$2:$B$96,MATCH(B5382,'Unemployment Rates'!$A$2:$A$96,0))</f>
        <v>2.8000000000000001E-2</v>
      </c>
    </row>
    <row r="5383" spans="1:4" x14ac:dyDescent="0.3">
      <c r="A5383" t="s">
        <v>6293</v>
      </c>
      <c r="B5383" t="s">
        <v>25</v>
      </c>
      <c r="D5383" s="77">
        <f>INDEX('Unemployment Rates'!$B$2:$B$96,MATCH(B5383,'Unemployment Rates'!$A$2:$A$96,0))</f>
        <v>2.8000000000000001E-2</v>
      </c>
    </row>
    <row r="5384" spans="1:4" x14ac:dyDescent="0.3">
      <c r="A5384" t="s">
        <v>6294</v>
      </c>
      <c r="B5384" t="s">
        <v>25</v>
      </c>
      <c r="D5384" s="77">
        <f>INDEX('Unemployment Rates'!$B$2:$B$96,MATCH(B5384,'Unemployment Rates'!$A$2:$A$96,0))</f>
        <v>2.8000000000000001E-2</v>
      </c>
    </row>
    <row r="5385" spans="1:4" x14ac:dyDescent="0.3">
      <c r="A5385" t="s">
        <v>6295</v>
      </c>
      <c r="B5385" t="s">
        <v>25</v>
      </c>
      <c r="D5385" s="77">
        <f>INDEX('Unemployment Rates'!$B$2:$B$96,MATCH(B5385,'Unemployment Rates'!$A$2:$A$96,0))</f>
        <v>2.8000000000000001E-2</v>
      </c>
    </row>
    <row r="5386" spans="1:4" x14ac:dyDescent="0.3">
      <c r="A5386" t="s">
        <v>6296</v>
      </c>
      <c r="B5386" t="s">
        <v>25</v>
      </c>
      <c r="D5386" s="77">
        <f>INDEX('Unemployment Rates'!$B$2:$B$96,MATCH(B5386,'Unemployment Rates'!$A$2:$A$96,0))</f>
        <v>2.8000000000000001E-2</v>
      </c>
    </row>
    <row r="5387" spans="1:4" x14ac:dyDescent="0.3">
      <c r="A5387" t="s">
        <v>6297</v>
      </c>
      <c r="B5387" t="s">
        <v>25</v>
      </c>
      <c r="D5387" s="77">
        <f>INDEX('Unemployment Rates'!$B$2:$B$96,MATCH(B5387,'Unemployment Rates'!$A$2:$A$96,0))</f>
        <v>2.8000000000000001E-2</v>
      </c>
    </row>
    <row r="5388" spans="1:4" x14ac:dyDescent="0.3">
      <c r="A5388" t="s">
        <v>6298</v>
      </c>
      <c r="B5388" t="s">
        <v>25</v>
      </c>
      <c r="D5388" s="77">
        <f>INDEX('Unemployment Rates'!$B$2:$B$96,MATCH(B5388,'Unemployment Rates'!$A$2:$A$96,0))</f>
        <v>2.8000000000000001E-2</v>
      </c>
    </row>
    <row r="5389" spans="1:4" x14ac:dyDescent="0.3">
      <c r="A5389" t="s">
        <v>6299</v>
      </c>
      <c r="B5389" t="s">
        <v>25</v>
      </c>
      <c r="D5389" s="77">
        <f>INDEX('Unemployment Rates'!$B$2:$B$96,MATCH(B5389,'Unemployment Rates'!$A$2:$A$96,0))</f>
        <v>2.8000000000000001E-2</v>
      </c>
    </row>
    <row r="5390" spans="1:4" x14ac:dyDescent="0.3">
      <c r="A5390" t="s">
        <v>6300</v>
      </c>
      <c r="B5390" t="s">
        <v>26</v>
      </c>
      <c r="D5390" s="77">
        <f>INDEX('Unemployment Rates'!$B$2:$B$96,MATCH(B5390,'Unemployment Rates'!$A$2:$A$96,0))</f>
        <v>4.3999999999999997E-2</v>
      </c>
    </row>
    <row r="5391" spans="1:4" x14ac:dyDescent="0.3">
      <c r="A5391" t="s">
        <v>6301</v>
      </c>
      <c r="B5391" t="s">
        <v>26</v>
      </c>
      <c r="D5391" s="77">
        <f>INDEX('Unemployment Rates'!$B$2:$B$96,MATCH(B5391,'Unemployment Rates'!$A$2:$A$96,0))</f>
        <v>4.3999999999999997E-2</v>
      </c>
    </row>
    <row r="5392" spans="1:4" x14ac:dyDescent="0.3">
      <c r="A5392" t="s">
        <v>6302</v>
      </c>
      <c r="B5392" t="s">
        <v>26</v>
      </c>
      <c r="D5392" s="77">
        <f>INDEX('Unemployment Rates'!$B$2:$B$96,MATCH(B5392,'Unemployment Rates'!$A$2:$A$96,0))</f>
        <v>4.3999999999999997E-2</v>
      </c>
    </row>
    <row r="5393" spans="1:4" x14ac:dyDescent="0.3">
      <c r="A5393" t="s">
        <v>6303</v>
      </c>
      <c r="B5393" t="s">
        <v>26</v>
      </c>
      <c r="D5393" s="77">
        <f>INDEX('Unemployment Rates'!$B$2:$B$96,MATCH(B5393,'Unemployment Rates'!$A$2:$A$96,0))</f>
        <v>4.3999999999999997E-2</v>
      </c>
    </row>
    <row r="5394" spans="1:4" x14ac:dyDescent="0.3">
      <c r="A5394" t="s">
        <v>6304</v>
      </c>
      <c r="B5394" t="s">
        <v>26</v>
      </c>
      <c r="D5394" s="77">
        <f>INDEX('Unemployment Rates'!$B$2:$B$96,MATCH(B5394,'Unemployment Rates'!$A$2:$A$96,0))</f>
        <v>4.3999999999999997E-2</v>
      </c>
    </row>
    <row r="5395" spans="1:4" x14ac:dyDescent="0.3">
      <c r="A5395" t="s">
        <v>6305</v>
      </c>
      <c r="B5395" t="s">
        <v>27</v>
      </c>
      <c r="D5395" s="77">
        <f>INDEX('Unemployment Rates'!$B$2:$B$96,MATCH(B5395,'Unemployment Rates'!$A$2:$A$96,0))</f>
        <v>0.04</v>
      </c>
    </row>
    <row r="5396" spans="1:4" x14ac:dyDescent="0.3">
      <c r="A5396" t="s">
        <v>6306</v>
      </c>
      <c r="B5396" t="s">
        <v>27</v>
      </c>
      <c r="D5396" s="77">
        <f>INDEX('Unemployment Rates'!$B$2:$B$96,MATCH(B5396,'Unemployment Rates'!$A$2:$A$96,0))</f>
        <v>0.04</v>
      </c>
    </row>
    <row r="5397" spans="1:4" x14ac:dyDescent="0.3">
      <c r="A5397" t="s">
        <v>6307</v>
      </c>
      <c r="B5397" t="s">
        <v>27</v>
      </c>
      <c r="D5397" s="77">
        <f>INDEX('Unemployment Rates'!$B$2:$B$96,MATCH(B5397,'Unemployment Rates'!$A$2:$A$96,0))</f>
        <v>0.04</v>
      </c>
    </row>
    <row r="5398" spans="1:4" x14ac:dyDescent="0.3">
      <c r="A5398" t="s">
        <v>6308</v>
      </c>
      <c r="B5398" t="s">
        <v>27</v>
      </c>
      <c r="D5398" s="77">
        <f>INDEX('Unemployment Rates'!$B$2:$B$96,MATCH(B5398,'Unemployment Rates'!$A$2:$A$96,0))</f>
        <v>0.04</v>
      </c>
    </row>
    <row r="5399" spans="1:4" x14ac:dyDescent="0.3">
      <c r="A5399" t="s">
        <v>6309</v>
      </c>
      <c r="B5399" t="s">
        <v>27</v>
      </c>
      <c r="D5399" s="77">
        <f>INDEX('Unemployment Rates'!$B$2:$B$96,MATCH(B5399,'Unemployment Rates'!$A$2:$A$96,0))</f>
        <v>0.04</v>
      </c>
    </row>
    <row r="5400" spans="1:4" x14ac:dyDescent="0.3">
      <c r="A5400" t="s">
        <v>6310</v>
      </c>
      <c r="B5400" t="s">
        <v>28</v>
      </c>
      <c r="D5400" s="77">
        <f>INDEX('Unemployment Rates'!$B$2:$B$96,MATCH(B5400,'Unemployment Rates'!$A$2:$A$96,0))</f>
        <v>2.8000000000000001E-2</v>
      </c>
    </row>
    <row r="5401" spans="1:4" x14ac:dyDescent="0.3">
      <c r="A5401" t="s">
        <v>6311</v>
      </c>
      <c r="B5401" t="s">
        <v>28</v>
      </c>
      <c r="D5401" s="77">
        <f>INDEX('Unemployment Rates'!$B$2:$B$96,MATCH(B5401,'Unemployment Rates'!$A$2:$A$96,0))</f>
        <v>2.8000000000000001E-2</v>
      </c>
    </row>
    <row r="5402" spans="1:4" x14ac:dyDescent="0.3">
      <c r="A5402" t="s">
        <v>6312</v>
      </c>
      <c r="B5402" t="s">
        <v>28</v>
      </c>
      <c r="D5402" s="77">
        <f>INDEX('Unemployment Rates'!$B$2:$B$96,MATCH(B5402,'Unemployment Rates'!$A$2:$A$96,0))</f>
        <v>2.8000000000000001E-2</v>
      </c>
    </row>
    <row r="5403" spans="1:4" x14ac:dyDescent="0.3">
      <c r="A5403" t="s">
        <v>6313</v>
      </c>
      <c r="B5403" t="s">
        <v>28</v>
      </c>
      <c r="D5403" s="77">
        <f>INDEX('Unemployment Rates'!$B$2:$B$96,MATCH(B5403,'Unemployment Rates'!$A$2:$A$96,0))</f>
        <v>2.8000000000000001E-2</v>
      </c>
    </row>
    <row r="5404" spans="1:4" x14ac:dyDescent="0.3">
      <c r="A5404" t="s">
        <v>6314</v>
      </c>
      <c r="B5404" t="s">
        <v>28</v>
      </c>
      <c r="D5404" s="77">
        <f>INDEX('Unemployment Rates'!$B$2:$B$96,MATCH(B5404,'Unemployment Rates'!$A$2:$A$96,0))</f>
        <v>2.8000000000000001E-2</v>
      </c>
    </row>
    <row r="5405" spans="1:4" x14ac:dyDescent="0.3">
      <c r="A5405" t="s">
        <v>6315</v>
      </c>
      <c r="B5405" t="s">
        <v>28</v>
      </c>
      <c r="D5405" s="77">
        <f>INDEX('Unemployment Rates'!$B$2:$B$96,MATCH(B5405,'Unemployment Rates'!$A$2:$A$96,0))</f>
        <v>2.8000000000000001E-2</v>
      </c>
    </row>
    <row r="5406" spans="1:4" x14ac:dyDescent="0.3">
      <c r="A5406" t="s">
        <v>6316</v>
      </c>
      <c r="B5406" t="s">
        <v>28</v>
      </c>
      <c r="D5406" s="77">
        <f>INDEX('Unemployment Rates'!$B$2:$B$96,MATCH(B5406,'Unemployment Rates'!$A$2:$A$96,0))</f>
        <v>2.8000000000000001E-2</v>
      </c>
    </row>
    <row r="5407" spans="1:4" x14ac:dyDescent="0.3">
      <c r="A5407" t="s">
        <v>6317</v>
      </c>
      <c r="B5407" t="s">
        <v>28</v>
      </c>
      <c r="D5407" s="77">
        <f>INDEX('Unemployment Rates'!$B$2:$B$96,MATCH(B5407,'Unemployment Rates'!$A$2:$A$96,0))</f>
        <v>2.8000000000000001E-2</v>
      </c>
    </row>
    <row r="5408" spans="1:4" x14ac:dyDescent="0.3">
      <c r="A5408" t="s">
        <v>6318</v>
      </c>
      <c r="B5408" t="s">
        <v>28</v>
      </c>
      <c r="D5408" s="77">
        <f>INDEX('Unemployment Rates'!$B$2:$B$96,MATCH(B5408,'Unemployment Rates'!$A$2:$A$96,0))</f>
        <v>2.8000000000000001E-2</v>
      </c>
    </row>
    <row r="5409" spans="1:4" x14ac:dyDescent="0.3">
      <c r="A5409" t="s">
        <v>6319</v>
      </c>
      <c r="B5409" t="s">
        <v>28</v>
      </c>
      <c r="D5409" s="77">
        <f>INDEX('Unemployment Rates'!$B$2:$B$96,MATCH(B5409,'Unemployment Rates'!$A$2:$A$96,0))</f>
        <v>2.8000000000000001E-2</v>
      </c>
    </row>
    <row r="5410" spans="1:4" x14ac:dyDescent="0.3">
      <c r="A5410" t="s">
        <v>6320</v>
      </c>
      <c r="B5410" t="s">
        <v>28</v>
      </c>
      <c r="D5410" s="77">
        <f>INDEX('Unemployment Rates'!$B$2:$B$96,MATCH(B5410,'Unemployment Rates'!$A$2:$A$96,0))</f>
        <v>2.8000000000000001E-2</v>
      </c>
    </row>
    <row r="5411" spans="1:4" x14ac:dyDescent="0.3">
      <c r="A5411" t="s">
        <v>6321</v>
      </c>
      <c r="B5411" t="s">
        <v>29</v>
      </c>
      <c r="D5411" s="77">
        <f>INDEX('Unemployment Rates'!$B$2:$B$96,MATCH(B5411,'Unemployment Rates'!$A$2:$A$96,0))</f>
        <v>3.5000000000000003E-2</v>
      </c>
    </row>
    <row r="5412" spans="1:4" x14ac:dyDescent="0.3">
      <c r="A5412" t="s">
        <v>6322</v>
      </c>
      <c r="B5412" t="s">
        <v>29</v>
      </c>
      <c r="D5412" s="77">
        <f>INDEX('Unemployment Rates'!$B$2:$B$96,MATCH(B5412,'Unemployment Rates'!$A$2:$A$96,0))</f>
        <v>3.5000000000000003E-2</v>
      </c>
    </row>
    <row r="5413" spans="1:4" x14ac:dyDescent="0.3">
      <c r="A5413" t="s">
        <v>6323</v>
      </c>
      <c r="B5413" t="s">
        <v>29</v>
      </c>
      <c r="D5413" s="77">
        <f>INDEX('Unemployment Rates'!$B$2:$B$96,MATCH(B5413,'Unemployment Rates'!$A$2:$A$96,0))</f>
        <v>3.5000000000000003E-2</v>
      </c>
    </row>
    <row r="5414" spans="1:4" x14ac:dyDescent="0.3">
      <c r="A5414" t="s">
        <v>6324</v>
      </c>
      <c r="B5414" t="s">
        <v>29</v>
      </c>
      <c r="D5414" s="77">
        <f>INDEX('Unemployment Rates'!$B$2:$B$96,MATCH(B5414,'Unemployment Rates'!$A$2:$A$96,0))</f>
        <v>3.5000000000000003E-2</v>
      </c>
    </row>
    <row r="5415" spans="1:4" x14ac:dyDescent="0.3">
      <c r="A5415" t="s">
        <v>6325</v>
      </c>
      <c r="B5415" t="s">
        <v>29</v>
      </c>
      <c r="D5415" s="77">
        <f>INDEX('Unemployment Rates'!$B$2:$B$96,MATCH(B5415,'Unemployment Rates'!$A$2:$A$96,0))</f>
        <v>3.5000000000000003E-2</v>
      </c>
    </row>
    <row r="5416" spans="1:4" x14ac:dyDescent="0.3">
      <c r="A5416" t="s">
        <v>6326</v>
      </c>
      <c r="B5416" t="s">
        <v>29</v>
      </c>
      <c r="D5416" s="77">
        <f>INDEX('Unemployment Rates'!$B$2:$B$96,MATCH(B5416,'Unemployment Rates'!$A$2:$A$96,0))</f>
        <v>3.5000000000000003E-2</v>
      </c>
    </row>
    <row r="5417" spans="1:4" x14ac:dyDescent="0.3">
      <c r="A5417" t="s">
        <v>6327</v>
      </c>
      <c r="B5417" t="s">
        <v>29</v>
      </c>
      <c r="D5417" s="77">
        <f>INDEX('Unemployment Rates'!$B$2:$B$96,MATCH(B5417,'Unemployment Rates'!$A$2:$A$96,0))</f>
        <v>3.5000000000000003E-2</v>
      </c>
    </row>
    <row r="5418" spans="1:4" x14ac:dyDescent="0.3">
      <c r="A5418" t="s">
        <v>6328</v>
      </c>
      <c r="B5418" t="s">
        <v>29</v>
      </c>
      <c r="D5418" s="77">
        <f>INDEX('Unemployment Rates'!$B$2:$B$96,MATCH(B5418,'Unemployment Rates'!$A$2:$A$96,0))</f>
        <v>3.5000000000000003E-2</v>
      </c>
    </row>
    <row r="5419" spans="1:4" x14ac:dyDescent="0.3">
      <c r="A5419" t="s">
        <v>6329</v>
      </c>
      <c r="B5419" t="s">
        <v>29</v>
      </c>
      <c r="D5419" s="77">
        <f>INDEX('Unemployment Rates'!$B$2:$B$96,MATCH(B5419,'Unemployment Rates'!$A$2:$A$96,0))</f>
        <v>3.5000000000000003E-2</v>
      </c>
    </row>
    <row r="5420" spans="1:4" x14ac:dyDescent="0.3">
      <c r="A5420" t="s">
        <v>6330</v>
      </c>
      <c r="B5420" t="s">
        <v>29</v>
      </c>
      <c r="D5420" s="77">
        <f>INDEX('Unemployment Rates'!$B$2:$B$96,MATCH(B5420,'Unemployment Rates'!$A$2:$A$96,0))</f>
        <v>3.5000000000000003E-2</v>
      </c>
    </row>
    <row r="5421" spans="1:4" x14ac:dyDescent="0.3">
      <c r="A5421" t="s">
        <v>6331</v>
      </c>
      <c r="B5421" t="s">
        <v>30</v>
      </c>
      <c r="D5421" s="77">
        <f>INDEX('Unemployment Rates'!$B$2:$B$96,MATCH(B5421,'Unemployment Rates'!$A$2:$A$96,0))</f>
        <v>3.5999999999999997E-2</v>
      </c>
    </row>
    <row r="5422" spans="1:4" x14ac:dyDescent="0.3">
      <c r="A5422" t="s">
        <v>6332</v>
      </c>
      <c r="B5422" t="s">
        <v>30</v>
      </c>
      <c r="D5422" s="77">
        <f>INDEX('Unemployment Rates'!$B$2:$B$96,MATCH(B5422,'Unemployment Rates'!$A$2:$A$96,0))</f>
        <v>3.5999999999999997E-2</v>
      </c>
    </row>
    <row r="5423" spans="1:4" x14ac:dyDescent="0.3">
      <c r="A5423" t="s">
        <v>6333</v>
      </c>
      <c r="B5423" t="s">
        <v>30</v>
      </c>
      <c r="D5423" s="77">
        <f>INDEX('Unemployment Rates'!$B$2:$B$96,MATCH(B5423,'Unemployment Rates'!$A$2:$A$96,0))</f>
        <v>3.5999999999999997E-2</v>
      </c>
    </row>
    <row r="5424" spans="1:4" x14ac:dyDescent="0.3">
      <c r="A5424" t="s">
        <v>6334</v>
      </c>
      <c r="B5424" t="s">
        <v>30</v>
      </c>
      <c r="D5424" s="77">
        <f>INDEX('Unemployment Rates'!$B$2:$B$96,MATCH(B5424,'Unemployment Rates'!$A$2:$A$96,0))</f>
        <v>3.5999999999999997E-2</v>
      </c>
    </row>
    <row r="5425" spans="1:4" x14ac:dyDescent="0.3">
      <c r="A5425" t="s">
        <v>6335</v>
      </c>
      <c r="B5425" t="s">
        <v>30</v>
      </c>
      <c r="D5425" s="77">
        <f>INDEX('Unemployment Rates'!$B$2:$B$96,MATCH(B5425,'Unemployment Rates'!$A$2:$A$96,0))</f>
        <v>3.5999999999999997E-2</v>
      </c>
    </row>
    <row r="5426" spans="1:4" x14ac:dyDescent="0.3">
      <c r="A5426" t="s">
        <v>6336</v>
      </c>
      <c r="B5426" t="s">
        <v>30</v>
      </c>
      <c r="D5426" s="77">
        <f>INDEX('Unemployment Rates'!$B$2:$B$96,MATCH(B5426,'Unemployment Rates'!$A$2:$A$96,0))</f>
        <v>3.5999999999999997E-2</v>
      </c>
    </row>
    <row r="5427" spans="1:4" x14ac:dyDescent="0.3">
      <c r="A5427" t="s">
        <v>6337</v>
      </c>
      <c r="B5427" t="s">
        <v>30</v>
      </c>
      <c r="D5427" s="77">
        <f>INDEX('Unemployment Rates'!$B$2:$B$96,MATCH(B5427,'Unemployment Rates'!$A$2:$A$96,0))</f>
        <v>3.5999999999999997E-2</v>
      </c>
    </row>
    <row r="5428" spans="1:4" x14ac:dyDescent="0.3">
      <c r="A5428" t="s">
        <v>6338</v>
      </c>
      <c r="B5428" t="s">
        <v>30</v>
      </c>
      <c r="D5428" s="77">
        <f>INDEX('Unemployment Rates'!$B$2:$B$96,MATCH(B5428,'Unemployment Rates'!$A$2:$A$96,0))</f>
        <v>3.5999999999999997E-2</v>
      </c>
    </row>
    <row r="5429" spans="1:4" x14ac:dyDescent="0.3">
      <c r="A5429" t="s">
        <v>6339</v>
      </c>
      <c r="B5429" t="s">
        <v>30</v>
      </c>
      <c r="D5429" s="77">
        <f>INDEX('Unemployment Rates'!$B$2:$B$96,MATCH(B5429,'Unemployment Rates'!$A$2:$A$96,0))</f>
        <v>3.5999999999999997E-2</v>
      </c>
    </row>
    <row r="5430" spans="1:4" x14ac:dyDescent="0.3">
      <c r="A5430" t="s">
        <v>6340</v>
      </c>
      <c r="B5430" t="s">
        <v>30</v>
      </c>
      <c r="D5430" s="77">
        <f>INDEX('Unemployment Rates'!$B$2:$B$96,MATCH(B5430,'Unemployment Rates'!$A$2:$A$96,0))</f>
        <v>3.5999999999999997E-2</v>
      </c>
    </row>
    <row r="5431" spans="1:4" x14ac:dyDescent="0.3">
      <c r="A5431" t="s">
        <v>6341</v>
      </c>
      <c r="B5431" t="s">
        <v>30</v>
      </c>
      <c r="D5431" s="77">
        <f>INDEX('Unemployment Rates'!$B$2:$B$96,MATCH(B5431,'Unemployment Rates'!$A$2:$A$96,0))</f>
        <v>3.5999999999999997E-2</v>
      </c>
    </row>
    <row r="5432" spans="1:4" x14ac:dyDescent="0.3">
      <c r="A5432" t="s">
        <v>6342</v>
      </c>
      <c r="B5432" t="s">
        <v>31</v>
      </c>
      <c r="D5432" s="77">
        <f>INDEX('Unemployment Rates'!$B$2:$B$96,MATCH(B5432,'Unemployment Rates'!$A$2:$A$96,0))</f>
        <v>3.6999999999999998E-2</v>
      </c>
    </row>
    <row r="5433" spans="1:4" x14ac:dyDescent="0.3">
      <c r="A5433" t="s">
        <v>6343</v>
      </c>
      <c r="B5433" t="s">
        <v>31</v>
      </c>
      <c r="D5433" s="77">
        <f>INDEX('Unemployment Rates'!$B$2:$B$96,MATCH(B5433,'Unemployment Rates'!$A$2:$A$96,0))</f>
        <v>3.6999999999999998E-2</v>
      </c>
    </row>
    <row r="5434" spans="1:4" x14ac:dyDescent="0.3">
      <c r="A5434" t="s">
        <v>6344</v>
      </c>
      <c r="B5434" t="s">
        <v>31</v>
      </c>
      <c r="D5434" s="77">
        <f>INDEX('Unemployment Rates'!$B$2:$B$96,MATCH(B5434,'Unemployment Rates'!$A$2:$A$96,0))</f>
        <v>3.6999999999999998E-2</v>
      </c>
    </row>
    <row r="5435" spans="1:4" x14ac:dyDescent="0.3">
      <c r="A5435" t="s">
        <v>6345</v>
      </c>
      <c r="B5435" t="s">
        <v>31</v>
      </c>
      <c r="D5435" s="77">
        <f>INDEX('Unemployment Rates'!$B$2:$B$96,MATCH(B5435,'Unemployment Rates'!$A$2:$A$96,0))</f>
        <v>3.6999999999999998E-2</v>
      </c>
    </row>
    <row r="5436" spans="1:4" x14ac:dyDescent="0.3">
      <c r="A5436" t="s">
        <v>6346</v>
      </c>
      <c r="B5436" t="s">
        <v>31</v>
      </c>
      <c r="D5436" s="77">
        <f>INDEX('Unemployment Rates'!$B$2:$B$96,MATCH(B5436,'Unemployment Rates'!$A$2:$A$96,0))</f>
        <v>3.6999999999999998E-2</v>
      </c>
    </row>
    <row r="5437" spans="1:4" x14ac:dyDescent="0.3">
      <c r="A5437" t="s">
        <v>6347</v>
      </c>
      <c r="B5437" t="s">
        <v>32</v>
      </c>
      <c r="D5437" s="77">
        <f>INDEX('Unemployment Rates'!$B$2:$B$96,MATCH(B5437,'Unemployment Rates'!$A$2:$A$96,0))</f>
        <v>3.5999999999999997E-2</v>
      </c>
    </row>
    <row r="5438" spans="1:4" x14ac:dyDescent="0.3">
      <c r="A5438" t="s">
        <v>6348</v>
      </c>
      <c r="B5438" t="s">
        <v>32</v>
      </c>
      <c r="D5438" s="77">
        <f>INDEX('Unemployment Rates'!$B$2:$B$96,MATCH(B5438,'Unemployment Rates'!$A$2:$A$96,0))</f>
        <v>3.5999999999999997E-2</v>
      </c>
    </row>
    <row r="5439" spans="1:4" x14ac:dyDescent="0.3">
      <c r="A5439" t="s">
        <v>6349</v>
      </c>
      <c r="B5439" t="s">
        <v>32</v>
      </c>
      <c r="D5439" s="77">
        <f>INDEX('Unemployment Rates'!$B$2:$B$96,MATCH(B5439,'Unemployment Rates'!$A$2:$A$96,0))</f>
        <v>3.5999999999999997E-2</v>
      </c>
    </row>
    <row r="5440" spans="1:4" x14ac:dyDescent="0.3">
      <c r="A5440" t="s">
        <v>6350</v>
      </c>
      <c r="B5440" t="s">
        <v>32</v>
      </c>
      <c r="D5440" s="77">
        <f>INDEX('Unemployment Rates'!$B$2:$B$96,MATCH(B5440,'Unemployment Rates'!$A$2:$A$96,0))</f>
        <v>3.5999999999999997E-2</v>
      </c>
    </row>
    <row r="5441" spans="1:4" x14ac:dyDescent="0.3">
      <c r="A5441" t="s">
        <v>6351</v>
      </c>
      <c r="B5441" t="s">
        <v>32</v>
      </c>
      <c r="D5441" s="77">
        <f>INDEX('Unemployment Rates'!$B$2:$B$96,MATCH(B5441,'Unemployment Rates'!$A$2:$A$96,0))</f>
        <v>3.5999999999999997E-2</v>
      </c>
    </row>
    <row r="5442" spans="1:4" x14ac:dyDescent="0.3">
      <c r="A5442" t="s">
        <v>6352</v>
      </c>
      <c r="B5442" t="s">
        <v>32</v>
      </c>
      <c r="D5442" s="77">
        <f>INDEX('Unemployment Rates'!$B$2:$B$96,MATCH(B5442,'Unemployment Rates'!$A$2:$A$96,0))</f>
        <v>3.5999999999999997E-2</v>
      </c>
    </row>
    <row r="5443" spans="1:4" x14ac:dyDescent="0.3">
      <c r="A5443" t="s">
        <v>6353</v>
      </c>
      <c r="B5443" t="s">
        <v>32</v>
      </c>
      <c r="D5443" s="77">
        <f>INDEX('Unemployment Rates'!$B$2:$B$96,MATCH(B5443,'Unemployment Rates'!$A$2:$A$96,0))</f>
        <v>3.5999999999999997E-2</v>
      </c>
    </row>
    <row r="5444" spans="1:4" x14ac:dyDescent="0.3">
      <c r="A5444" t="s">
        <v>6354</v>
      </c>
      <c r="B5444" t="s">
        <v>32</v>
      </c>
      <c r="D5444" s="77">
        <f>INDEX('Unemployment Rates'!$B$2:$B$96,MATCH(B5444,'Unemployment Rates'!$A$2:$A$96,0))</f>
        <v>3.5999999999999997E-2</v>
      </c>
    </row>
    <row r="5445" spans="1:4" x14ac:dyDescent="0.3">
      <c r="A5445" t="s">
        <v>6355</v>
      </c>
      <c r="B5445" t="s">
        <v>32</v>
      </c>
      <c r="D5445" s="77">
        <f>INDEX('Unemployment Rates'!$B$2:$B$96,MATCH(B5445,'Unemployment Rates'!$A$2:$A$96,0))</f>
        <v>3.5999999999999997E-2</v>
      </c>
    </row>
    <row r="5446" spans="1:4" x14ac:dyDescent="0.3">
      <c r="A5446" t="s">
        <v>6356</v>
      </c>
      <c r="B5446" t="s">
        <v>32</v>
      </c>
      <c r="D5446" s="77">
        <f>INDEX('Unemployment Rates'!$B$2:$B$96,MATCH(B5446,'Unemployment Rates'!$A$2:$A$96,0))</f>
        <v>3.5999999999999997E-2</v>
      </c>
    </row>
    <row r="5447" spans="1:4" x14ac:dyDescent="0.3">
      <c r="A5447" t="s">
        <v>6357</v>
      </c>
      <c r="B5447" t="s">
        <v>33</v>
      </c>
      <c r="D5447" s="77">
        <f>INDEX('Unemployment Rates'!$B$2:$B$96,MATCH(B5447,'Unemployment Rates'!$A$2:$A$96,0))</f>
        <v>3.5999999999999997E-2</v>
      </c>
    </row>
    <row r="5448" spans="1:4" x14ac:dyDescent="0.3">
      <c r="A5448" t="s">
        <v>6358</v>
      </c>
      <c r="B5448" t="s">
        <v>33</v>
      </c>
      <c r="D5448" s="77">
        <f>INDEX('Unemployment Rates'!$B$2:$B$96,MATCH(B5448,'Unemployment Rates'!$A$2:$A$96,0))</f>
        <v>3.5999999999999997E-2</v>
      </c>
    </row>
    <row r="5449" spans="1:4" x14ac:dyDescent="0.3">
      <c r="A5449" t="s">
        <v>6359</v>
      </c>
      <c r="B5449" t="s">
        <v>33</v>
      </c>
      <c r="D5449" s="77">
        <f>INDEX('Unemployment Rates'!$B$2:$B$96,MATCH(B5449,'Unemployment Rates'!$A$2:$A$96,0))</f>
        <v>3.5999999999999997E-2</v>
      </c>
    </row>
    <row r="5450" spans="1:4" x14ac:dyDescent="0.3">
      <c r="A5450" t="s">
        <v>6360</v>
      </c>
      <c r="B5450" t="s">
        <v>33</v>
      </c>
      <c r="D5450" s="77">
        <f>INDEX('Unemployment Rates'!$B$2:$B$96,MATCH(B5450,'Unemployment Rates'!$A$2:$A$96,0))</f>
        <v>3.5999999999999997E-2</v>
      </c>
    </row>
    <row r="5451" spans="1:4" x14ac:dyDescent="0.3">
      <c r="A5451" t="s">
        <v>6361</v>
      </c>
      <c r="B5451" t="s">
        <v>33</v>
      </c>
      <c r="D5451" s="77">
        <f>INDEX('Unemployment Rates'!$B$2:$B$96,MATCH(B5451,'Unemployment Rates'!$A$2:$A$96,0))</f>
        <v>3.5999999999999997E-2</v>
      </c>
    </row>
    <row r="5452" spans="1:4" x14ac:dyDescent="0.3">
      <c r="A5452" t="s">
        <v>6362</v>
      </c>
      <c r="B5452" t="s">
        <v>33</v>
      </c>
      <c r="D5452" s="77">
        <f>INDEX('Unemployment Rates'!$B$2:$B$96,MATCH(B5452,'Unemployment Rates'!$A$2:$A$96,0))</f>
        <v>3.5999999999999997E-2</v>
      </c>
    </row>
    <row r="5453" spans="1:4" x14ac:dyDescent="0.3">
      <c r="A5453" t="s">
        <v>6363</v>
      </c>
      <c r="B5453" t="s">
        <v>33</v>
      </c>
      <c r="D5453" s="77">
        <f>INDEX('Unemployment Rates'!$B$2:$B$96,MATCH(B5453,'Unemployment Rates'!$A$2:$A$96,0))</f>
        <v>3.5999999999999997E-2</v>
      </c>
    </row>
    <row r="5454" spans="1:4" x14ac:dyDescent="0.3">
      <c r="A5454" t="s">
        <v>6364</v>
      </c>
      <c r="B5454" t="s">
        <v>33</v>
      </c>
      <c r="D5454" s="77">
        <f>INDEX('Unemployment Rates'!$B$2:$B$96,MATCH(B5454,'Unemployment Rates'!$A$2:$A$96,0))</f>
        <v>3.5999999999999997E-2</v>
      </c>
    </row>
    <row r="5455" spans="1:4" x14ac:dyDescent="0.3">
      <c r="A5455" t="s">
        <v>6365</v>
      </c>
      <c r="B5455" t="s">
        <v>33</v>
      </c>
      <c r="D5455" s="77">
        <f>INDEX('Unemployment Rates'!$B$2:$B$96,MATCH(B5455,'Unemployment Rates'!$A$2:$A$96,0))</f>
        <v>3.5999999999999997E-2</v>
      </c>
    </row>
    <row r="5456" spans="1:4" x14ac:dyDescent="0.3">
      <c r="A5456" t="s">
        <v>6366</v>
      </c>
      <c r="B5456" t="s">
        <v>33</v>
      </c>
      <c r="D5456" s="77">
        <f>INDEX('Unemployment Rates'!$B$2:$B$96,MATCH(B5456,'Unemployment Rates'!$A$2:$A$96,0))</f>
        <v>3.5999999999999997E-2</v>
      </c>
    </row>
    <row r="5457" spans="1:4" x14ac:dyDescent="0.3">
      <c r="A5457" t="s">
        <v>6367</v>
      </c>
      <c r="B5457" t="s">
        <v>33</v>
      </c>
      <c r="D5457" s="77">
        <f>INDEX('Unemployment Rates'!$B$2:$B$96,MATCH(B5457,'Unemployment Rates'!$A$2:$A$96,0))</f>
        <v>3.5999999999999997E-2</v>
      </c>
    </row>
    <row r="5458" spans="1:4" x14ac:dyDescent="0.3">
      <c r="A5458" t="s">
        <v>6368</v>
      </c>
      <c r="B5458" t="s">
        <v>33</v>
      </c>
      <c r="D5458" s="77">
        <f>INDEX('Unemployment Rates'!$B$2:$B$96,MATCH(B5458,'Unemployment Rates'!$A$2:$A$96,0))</f>
        <v>3.5999999999999997E-2</v>
      </c>
    </row>
    <row r="5459" spans="1:4" x14ac:dyDescent="0.3">
      <c r="A5459" t="s">
        <v>6369</v>
      </c>
      <c r="B5459" t="s">
        <v>33</v>
      </c>
      <c r="D5459" s="77">
        <f>INDEX('Unemployment Rates'!$B$2:$B$96,MATCH(B5459,'Unemployment Rates'!$A$2:$A$96,0))</f>
        <v>3.5999999999999997E-2</v>
      </c>
    </row>
    <row r="5460" spans="1:4" x14ac:dyDescent="0.3">
      <c r="A5460" t="s">
        <v>6370</v>
      </c>
      <c r="B5460" t="s">
        <v>33</v>
      </c>
      <c r="D5460" s="77">
        <f>INDEX('Unemployment Rates'!$B$2:$B$96,MATCH(B5460,'Unemployment Rates'!$A$2:$A$96,0))</f>
        <v>3.5999999999999997E-2</v>
      </c>
    </row>
    <row r="5461" spans="1:4" x14ac:dyDescent="0.3">
      <c r="A5461" t="s">
        <v>6371</v>
      </c>
      <c r="B5461" t="s">
        <v>33</v>
      </c>
      <c r="D5461" s="77">
        <f>INDEX('Unemployment Rates'!$B$2:$B$96,MATCH(B5461,'Unemployment Rates'!$A$2:$A$96,0))</f>
        <v>3.5999999999999997E-2</v>
      </c>
    </row>
    <row r="5462" spans="1:4" x14ac:dyDescent="0.3">
      <c r="A5462" t="s">
        <v>6372</v>
      </c>
      <c r="B5462" t="s">
        <v>33</v>
      </c>
      <c r="D5462" s="77">
        <f>INDEX('Unemployment Rates'!$B$2:$B$96,MATCH(B5462,'Unemployment Rates'!$A$2:$A$96,0))</f>
        <v>3.5999999999999997E-2</v>
      </c>
    </row>
    <row r="5463" spans="1:4" x14ac:dyDescent="0.3">
      <c r="A5463" t="s">
        <v>6373</v>
      </c>
      <c r="B5463" t="s">
        <v>33</v>
      </c>
      <c r="D5463" s="77">
        <f>INDEX('Unemployment Rates'!$B$2:$B$96,MATCH(B5463,'Unemployment Rates'!$A$2:$A$96,0))</f>
        <v>3.5999999999999997E-2</v>
      </c>
    </row>
    <row r="5464" spans="1:4" x14ac:dyDescent="0.3">
      <c r="A5464" t="s">
        <v>6374</v>
      </c>
      <c r="B5464" t="s">
        <v>34</v>
      </c>
      <c r="D5464" s="77">
        <f>INDEX('Unemployment Rates'!$B$2:$B$96,MATCH(B5464,'Unemployment Rates'!$A$2:$A$96,0))</f>
        <v>3.5000000000000003E-2</v>
      </c>
    </row>
    <row r="5465" spans="1:4" x14ac:dyDescent="0.3">
      <c r="A5465" t="s">
        <v>6375</v>
      </c>
      <c r="B5465" t="s">
        <v>34</v>
      </c>
      <c r="D5465" s="77">
        <f>INDEX('Unemployment Rates'!$B$2:$B$96,MATCH(B5465,'Unemployment Rates'!$A$2:$A$96,0))</f>
        <v>3.5000000000000003E-2</v>
      </c>
    </row>
    <row r="5466" spans="1:4" x14ac:dyDescent="0.3">
      <c r="A5466" t="s">
        <v>6376</v>
      </c>
      <c r="B5466" t="s">
        <v>34</v>
      </c>
      <c r="D5466" s="77">
        <f>INDEX('Unemployment Rates'!$B$2:$B$96,MATCH(B5466,'Unemployment Rates'!$A$2:$A$96,0))</f>
        <v>3.5000000000000003E-2</v>
      </c>
    </row>
    <row r="5467" spans="1:4" x14ac:dyDescent="0.3">
      <c r="A5467" t="s">
        <v>6377</v>
      </c>
      <c r="B5467" t="s">
        <v>34</v>
      </c>
      <c r="D5467" s="77">
        <f>INDEX('Unemployment Rates'!$B$2:$B$96,MATCH(B5467,'Unemployment Rates'!$A$2:$A$96,0))</f>
        <v>3.5000000000000003E-2</v>
      </c>
    </row>
    <row r="5468" spans="1:4" x14ac:dyDescent="0.3">
      <c r="A5468" t="s">
        <v>6378</v>
      </c>
      <c r="B5468" t="s">
        <v>34</v>
      </c>
      <c r="D5468" s="77">
        <f>INDEX('Unemployment Rates'!$B$2:$B$96,MATCH(B5468,'Unemployment Rates'!$A$2:$A$96,0))</f>
        <v>3.5000000000000003E-2</v>
      </c>
    </row>
    <row r="5469" spans="1:4" x14ac:dyDescent="0.3">
      <c r="A5469" t="s">
        <v>6379</v>
      </c>
      <c r="B5469" t="s">
        <v>34</v>
      </c>
      <c r="D5469" s="77">
        <f>INDEX('Unemployment Rates'!$B$2:$B$96,MATCH(B5469,'Unemployment Rates'!$A$2:$A$96,0))</f>
        <v>3.5000000000000003E-2</v>
      </c>
    </row>
    <row r="5470" spans="1:4" x14ac:dyDescent="0.3">
      <c r="A5470" t="s">
        <v>6380</v>
      </c>
      <c r="B5470" t="s">
        <v>34</v>
      </c>
      <c r="D5470" s="77">
        <f>INDEX('Unemployment Rates'!$B$2:$B$96,MATCH(B5470,'Unemployment Rates'!$A$2:$A$96,0))</f>
        <v>3.5000000000000003E-2</v>
      </c>
    </row>
    <row r="5471" spans="1:4" x14ac:dyDescent="0.3">
      <c r="A5471" t="s">
        <v>6381</v>
      </c>
      <c r="B5471" t="s">
        <v>34</v>
      </c>
      <c r="D5471" s="77">
        <f>INDEX('Unemployment Rates'!$B$2:$B$96,MATCH(B5471,'Unemployment Rates'!$A$2:$A$96,0))</f>
        <v>3.5000000000000003E-2</v>
      </c>
    </row>
    <row r="5472" spans="1:4" x14ac:dyDescent="0.3">
      <c r="A5472" t="s">
        <v>6382</v>
      </c>
      <c r="B5472" t="s">
        <v>34</v>
      </c>
      <c r="D5472" s="77">
        <f>INDEX('Unemployment Rates'!$B$2:$B$96,MATCH(B5472,'Unemployment Rates'!$A$2:$A$96,0))</f>
        <v>3.5000000000000003E-2</v>
      </c>
    </row>
    <row r="5473" spans="1:4" x14ac:dyDescent="0.3">
      <c r="A5473" t="s">
        <v>6383</v>
      </c>
      <c r="B5473" t="s">
        <v>35</v>
      </c>
      <c r="D5473" s="77">
        <f>INDEX('Unemployment Rates'!$B$2:$B$96,MATCH(B5473,'Unemployment Rates'!$A$2:$A$96,0))</f>
        <v>3.6999999999999998E-2</v>
      </c>
    </row>
    <row r="5474" spans="1:4" x14ac:dyDescent="0.3">
      <c r="A5474" t="s">
        <v>6384</v>
      </c>
      <c r="B5474" t="s">
        <v>35</v>
      </c>
      <c r="D5474" s="77">
        <f>INDEX('Unemployment Rates'!$B$2:$B$96,MATCH(B5474,'Unemployment Rates'!$A$2:$A$96,0))</f>
        <v>3.6999999999999998E-2</v>
      </c>
    </row>
    <row r="5475" spans="1:4" x14ac:dyDescent="0.3">
      <c r="A5475" t="s">
        <v>6385</v>
      </c>
      <c r="B5475" t="s">
        <v>35</v>
      </c>
      <c r="D5475" s="77">
        <f>INDEX('Unemployment Rates'!$B$2:$B$96,MATCH(B5475,'Unemployment Rates'!$A$2:$A$96,0))</f>
        <v>3.6999999999999998E-2</v>
      </c>
    </row>
    <row r="5476" spans="1:4" x14ac:dyDescent="0.3">
      <c r="A5476" t="s">
        <v>6386</v>
      </c>
      <c r="B5476" t="s">
        <v>35</v>
      </c>
      <c r="D5476" s="77">
        <f>INDEX('Unemployment Rates'!$B$2:$B$96,MATCH(B5476,'Unemployment Rates'!$A$2:$A$96,0))</f>
        <v>3.6999999999999998E-2</v>
      </c>
    </row>
    <row r="5477" spans="1:4" x14ac:dyDescent="0.3">
      <c r="A5477" t="s">
        <v>6387</v>
      </c>
      <c r="B5477" t="s">
        <v>35</v>
      </c>
      <c r="D5477" s="77">
        <f>INDEX('Unemployment Rates'!$B$2:$B$96,MATCH(B5477,'Unemployment Rates'!$A$2:$A$96,0))</f>
        <v>3.6999999999999998E-2</v>
      </c>
    </row>
    <row r="5478" spans="1:4" x14ac:dyDescent="0.3">
      <c r="A5478" t="s">
        <v>6388</v>
      </c>
      <c r="B5478" t="s">
        <v>35</v>
      </c>
      <c r="D5478" s="77">
        <f>INDEX('Unemployment Rates'!$B$2:$B$96,MATCH(B5478,'Unemployment Rates'!$A$2:$A$96,0))</f>
        <v>3.6999999999999998E-2</v>
      </c>
    </row>
    <row r="5479" spans="1:4" x14ac:dyDescent="0.3">
      <c r="A5479" t="s">
        <v>6389</v>
      </c>
      <c r="B5479" t="s">
        <v>36</v>
      </c>
      <c r="D5479" s="77">
        <f>INDEX('Unemployment Rates'!$B$2:$B$96,MATCH(B5479,'Unemployment Rates'!$A$2:$A$96,0))</f>
        <v>4.2000000000000003E-2</v>
      </c>
    </row>
    <row r="5480" spans="1:4" x14ac:dyDescent="0.3">
      <c r="A5480" t="s">
        <v>6390</v>
      </c>
      <c r="B5480" t="s">
        <v>36</v>
      </c>
      <c r="D5480" s="77">
        <f>INDEX('Unemployment Rates'!$B$2:$B$96,MATCH(B5480,'Unemployment Rates'!$A$2:$A$96,0))</f>
        <v>4.2000000000000003E-2</v>
      </c>
    </row>
    <row r="5481" spans="1:4" x14ac:dyDescent="0.3">
      <c r="A5481" t="s">
        <v>6391</v>
      </c>
      <c r="B5481" t="s">
        <v>36</v>
      </c>
      <c r="D5481" s="77">
        <f>INDEX('Unemployment Rates'!$B$2:$B$96,MATCH(B5481,'Unemployment Rates'!$A$2:$A$96,0))</f>
        <v>4.2000000000000003E-2</v>
      </c>
    </row>
    <row r="5482" spans="1:4" x14ac:dyDescent="0.3">
      <c r="A5482" t="s">
        <v>6392</v>
      </c>
      <c r="B5482" t="s">
        <v>36</v>
      </c>
      <c r="D5482" s="77">
        <f>INDEX('Unemployment Rates'!$B$2:$B$96,MATCH(B5482,'Unemployment Rates'!$A$2:$A$96,0))</f>
        <v>4.2000000000000003E-2</v>
      </c>
    </row>
    <row r="5483" spans="1:4" x14ac:dyDescent="0.3">
      <c r="A5483" t="s">
        <v>6393</v>
      </c>
      <c r="B5483" t="s">
        <v>36</v>
      </c>
      <c r="D5483" s="77">
        <f>INDEX('Unemployment Rates'!$B$2:$B$96,MATCH(B5483,'Unemployment Rates'!$A$2:$A$96,0))</f>
        <v>4.2000000000000003E-2</v>
      </c>
    </row>
    <row r="5484" spans="1:4" x14ac:dyDescent="0.3">
      <c r="A5484" t="s">
        <v>6394</v>
      </c>
      <c r="B5484" t="s">
        <v>36</v>
      </c>
      <c r="D5484" s="77">
        <f>INDEX('Unemployment Rates'!$B$2:$B$96,MATCH(B5484,'Unemployment Rates'!$A$2:$A$96,0))</f>
        <v>4.2000000000000003E-2</v>
      </c>
    </row>
    <row r="5485" spans="1:4" x14ac:dyDescent="0.3">
      <c r="A5485" t="s">
        <v>6395</v>
      </c>
      <c r="B5485" t="s">
        <v>36</v>
      </c>
      <c r="D5485" s="77">
        <f>INDEX('Unemployment Rates'!$B$2:$B$96,MATCH(B5485,'Unemployment Rates'!$A$2:$A$96,0))</f>
        <v>4.2000000000000003E-2</v>
      </c>
    </row>
    <row r="5486" spans="1:4" x14ac:dyDescent="0.3">
      <c r="A5486" t="s">
        <v>6396</v>
      </c>
      <c r="B5486" t="s">
        <v>36</v>
      </c>
      <c r="D5486" s="77">
        <f>INDEX('Unemployment Rates'!$B$2:$B$96,MATCH(B5486,'Unemployment Rates'!$A$2:$A$96,0))</f>
        <v>4.2000000000000003E-2</v>
      </c>
    </row>
    <row r="5487" spans="1:4" x14ac:dyDescent="0.3">
      <c r="A5487" t="s">
        <v>6397</v>
      </c>
      <c r="B5487" t="s">
        <v>36</v>
      </c>
      <c r="D5487" s="77">
        <f>INDEX('Unemployment Rates'!$B$2:$B$96,MATCH(B5487,'Unemployment Rates'!$A$2:$A$96,0))</f>
        <v>4.2000000000000003E-2</v>
      </c>
    </row>
    <row r="5488" spans="1:4" x14ac:dyDescent="0.3">
      <c r="A5488" t="s">
        <v>6398</v>
      </c>
      <c r="B5488" t="s">
        <v>36</v>
      </c>
      <c r="D5488" s="77">
        <f>INDEX('Unemployment Rates'!$B$2:$B$96,MATCH(B5488,'Unemployment Rates'!$A$2:$A$96,0))</f>
        <v>4.2000000000000003E-2</v>
      </c>
    </row>
    <row r="5489" spans="1:4" x14ac:dyDescent="0.3">
      <c r="A5489" t="s">
        <v>6399</v>
      </c>
      <c r="B5489" t="s">
        <v>36</v>
      </c>
      <c r="D5489" s="77">
        <f>INDEX('Unemployment Rates'!$B$2:$B$96,MATCH(B5489,'Unemployment Rates'!$A$2:$A$96,0))</f>
        <v>4.2000000000000003E-2</v>
      </c>
    </row>
    <row r="5490" spans="1:4" x14ac:dyDescent="0.3">
      <c r="A5490" t="s">
        <v>6400</v>
      </c>
      <c r="B5490" t="s">
        <v>36</v>
      </c>
      <c r="D5490" s="77">
        <f>INDEX('Unemployment Rates'!$B$2:$B$96,MATCH(B5490,'Unemployment Rates'!$A$2:$A$96,0))</f>
        <v>4.2000000000000003E-2</v>
      </c>
    </row>
    <row r="5491" spans="1:4" x14ac:dyDescent="0.3">
      <c r="A5491" t="s">
        <v>6401</v>
      </c>
      <c r="B5491" t="s">
        <v>36</v>
      </c>
      <c r="D5491" s="77">
        <f>INDEX('Unemployment Rates'!$B$2:$B$96,MATCH(B5491,'Unemployment Rates'!$A$2:$A$96,0))</f>
        <v>4.2000000000000003E-2</v>
      </c>
    </row>
    <row r="5492" spans="1:4" x14ac:dyDescent="0.3">
      <c r="A5492" t="s">
        <v>6402</v>
      </c>
      <c r="B5492" t="s">
        <v>36</v>
      </c>
      <c r="D5492" s="77">
        <f>INDEX('Unemployment Rates'!$B$2:$B$96,MATCH(B5492,'Unemployment Rates'!$A$2:$A$96,0))</f>
        <v>4.2000000000000003E-2</v>
      </c>
    </row>
    <row r="5493" spans="1:4" x14ac:dyDescent="0.3">
      <c r="A5493" t="s">
        <v>6403</v>
      </c>
      <c r="B5493" t="s">
        <v>36</v>
      </c>
      <c r="D5493" s="77">
        <f>INDEX('Unemployment Rates'!$B$2:$B$96,MATCH(B5493,'Unemployment Rates'!$A$2:$A$96,0))</f>
        <v>4.2000000000000003E-2</v>
      </c>
    </row>
    <row r="5494" spans="1:4" x14ac:dyDescent="0.3">
      <c r="A5494" t="s">
        <v>6404</v>
      </c>
      <c r="B5494" t="s">
        <v>36</v>
      </c>
      <c r="D5494" s="77">
        <f>INDEX('Unemployment Rates'!$B$2:$B$96,MATCH(B5494,'Unemployment Rates'!$A$2:$A$96,0))</f>
        <v>4.2000000000000003E-2</v>
      </c>
    </row>
    <row r="5495" spans="1:4" x14ac:dyDescent="0.3">
      <c r="A5495" t="s">
        <v>6405</v>
      </c>
      <c r="B5495" t="s">
        <v>36</v>
      </c>
      <c r="D5495" s="77">
        <f>INDEX('Unemployment Rates'!$B$2:$B$96,MATCH(B5495,'Unemployment Rates'!$A$2:$A$96,0))</f>
        <v>4.2000000000000003E-2</v>
      </c>
    </row>
    <row r="5496" spans="1:4" x14ac:dyDescent="0.3">
      <c r="A5496" t="s">
        <v>6406</v>
      </c>
      <c r="B5496" t="s">
        <v>37</v>
      </c>
      <c r="D5496" s="77">
        <f>INDEX('Unemployment Rates'!$B$2:$B$96,MATCH(B5496,'Unemployment Rates'!$A$2:$A$96,0))</f>
        <v>4.4999999999999998E-2</v>
      </c>
    </row>
    <row r="5497" spans="1:4" x14ac:dyDescent="0.3">
      <c r="A5497" t="s">
        <v>6407</v>
      </c>
      <c r="B5497" t="s">
        <v>37</v>
      </c>
      <c r="D5497" s="77">
        <f>INDEX('Unemployment Rates'!$B$2:$B$96,MATCH(B5497,'Unemployment Rates'!$A$2:$A$96,0))</f>
        <v>4.4999999999999998E-2</v>
      </c>
    </row>
    <row r="5498" spans="1:4" x14ac:dyDescent="0.3">
      <c r="A5498" t="s">
        <v>6408</v>
      </c>
      <c r="B5498" t="s">
        <v>37</v>
      </c>
      <c r="D5498" s="77">
        <f>INDEX('Unemployment Rates'!$B$2:$B$96,MATCH(B5498,'Unemployment Rates'!$A$2:$A$96,0))</f>
        <v>4.4999999999999998E-2</v>
      </c>
    </row>
    <row r="5499" spans="1:4" x14ac:dyDescent="0.3">
      <c r="A5499" t="s">
        <v>6409</v>
      </c>
      <c r="B5499" t="s">
        <v>37</v>
      </c>
      <c r="D5499" s="77">
        <f>INDEX('Unemployment Rates'!$B$2:$B$96,MATCH(B5499,'Unemployment Rates'!$A$2:$A$96,0))</f>
        <v>4.4999999999999998E-2</v>
      </c>
    </row>
    <row r="5500" spans="1:4" x14ac:dyDescent="0.3">
      <c r="A5500" t="s">
        <v>6410</v>
      </c>
      <c r="B5500" t="s">
        <v>38</v>
      </c>
      <c r="D5500" s="77">
        <f>INDEX('Unemployment Rates'!$B$2:$B$96,MATCH(B5500,'Unemployment Rates'!$A$2:$A$96,0))</f>
        <v>3.5999999999999997E-2</v>
      </c>
    </row>
    <row r="5501" spans="1:4" x14ac:dyDescent="0.3">
      <c r="A5501" t="s">
        <v>6411</v>
      </c>
      <c r="B5501" t="s">
        <v>38</v>
      </c>
      <c r="D5501" s="77">
        <f>INDEX('Unemployment Rates'!$B$2:$B$96,MATCH(B5501,'Unemployment Rates'!$A$2:$A$96,0))</f>
        <v>3.5999999999999997E-2</v>
      </c>
    </row>
    <row r="5502" spans="1:4" x14ac:dyDescent="0.3">
      <c r="A5502" t="s">
        <v>6412</v>
      </c>
      <c r="B5502" t="s">
        <v>38</v>
      </c>
      <c r="D5502" s="77">
        <f>INDEX('Unemployment Rates'!$B$2:$B$96,MATCH(B5502,'Unemployment Rates'!$A$2:$A$96,0))</f>
        <v>3.5999999999999997E-2</v>
      </c>
    </row>
    <row r="5503" spans="1:4" x14ac:dyDescent="0.3">
      <c r="A5503" t="s">
        <v>6413</v>
      </c>
      <c r="B5503" t="s">
        <v>38</v>
      </c>
      <c r="D5503" s="77">
        <f>INDEX('Unemployment Rates'!$B$2:$B$96,MATCH(B5503,'Unemployment Rates'!$A$2:$A$96,0))</f>
        <v>3.5999999999999997E-2</v>
      </c>
    </row>
    <row r="5504" spans="1:4" x14ac:dyDescent="0.3">
      <c r="A5504" t="s">
        <v>6414</v>
      </c>
      <c r="B5504" t="s">
        <v>38</v>
      </c>
      <c r="D5504" s="77">
        <f>INDEX('Unemployment Rates'!$B$2:$B$96,MATCH(B5504,'Unemployment Rates'!$A$2:$A$96,0))</f>
        <v>3.5999999999999997E-2</v>
      </c>
    </row>
    <row r="5505" spans="1:4" x14ac:dyDescent="0.3">
      <c r="A5505" t="s">
        <v>6415</v>
      </c>
      <c r="B5505" t="s">
        <v>38</v>
      </c>
      <c r="D5505" s="77">
        <f>INDEX('Unemployment Rates'!$B$2:$B$96,MATCH(B5505,'Unemployment Rates'!$A$2:$A$96,0))</f>
        <v>3.5999999999999997E-2</v>
      </c>
    </row>
    <row r="5506" spans="1:4" x14ac:dyDescent="0.3">
      <c r="A5506" t="s">
        <v>6416</v>
      </c>
      <c r="B5506" t="s">
        <v>38</v>
      </c>
      <c r="D5506" s="77">
        <f>INDEX('Unemployment Rates'!$B$2:$B$96,MATCH(B5506,'Unemployment Rates'!$A$2:$A$96,0))</f>
        <v>3.5999999999999997E-2</v>
      </c>
    </row>
    <row r="5507" spans="1:4" x14ac:dyDescent="0.3">
      <c r="A5507" t="s">
        <v>6417</v>
      </c>
      <c r="B5507" t="s">
        <v>38</v>
      </c>
      <c r="D5507" s="77">
        <f>INDEX('Unemployment Rates'!$B$2:$B$96,MATCH(B5507,'Unemployment Rates'!$A$2:$A$96,0))</f>
        <v>3.5999999999999997E-2</v>
      </c>
    </row>
    <row r="5508" spans="1:4" x14ac:dyDescent="0.3">
      <c r="A5508" t="s">
        <v>6418</v>
      </c>
      <c r="B5508" t="s">
        <v>38</v>
      </c>
      <c r="D5508" s="77">
        <f>INDEX('Unemployment Rates'!$B$2:$B$96,MATCH(B5508,'Unemployment Rates'!$A$2:$A$96,0))</f>
        <v>3.5999999999999997E-2</v>
      </c>
    </row>
    <row r="5509" spans="1:4" x14ac:dyDescent="0.3">
      <c r="A5509" t="s">
        <v>6419</v>
      </c>
      <c r="B5509" t="s">
        <v>38</v>
      </c>
      <c r="D5509" s="77">
        <f>INDEX('Unemployment Rates'!$B$2:$B$96,MATCH(B5509,'Unemployment Rates'!$A$2:$A$96,0))</f>
        <v>3.5999999999999997E-2</v>
      </c>
    </row>
    <row r="5510" spans="1:4" x14ac:dyDescent="0.3">
      <c r="A5510" t="s">
        <v>6420</v>
      </c>
      <c r="B5510" t="s">
        <v>38</v>
      </c>
      <c r="D5510" s="77">
        <f>INDEX('Unemployment Rates'!$B$2:$B$96,MATCH(B5510,'Unemployment Rates'!$A$2:$A$96,0))</f>
        <v>3.5999999999999997E-2</v>
      </c>
    </row>
    <row r="5511" spans="1:4" x14ac:dyDescent="0.3">
      <c r="A5511" t="s">
        <v>6421</v>
      </c>
      <c r="B5511" t="s">
        <v>38</v>
      </c>
      <c r="D5511" s="77">
        <f>INDEX('Unemployment Rates'!$B$2:$B$96,MATCH(B5511,'Unemployment Rates'!$A$2:$A$96,0))</f>
        <v>3.5999999999999997E-2</v>
      </c>
    </row>
    <row r="5512" spans="1:4" x14ac:dyDescent="0.3">
      <c r="A5512" t="s">
        <v>6422</v>
      </c>
      <c r="B5512" t="s">
        <v>39</v>
      </c>
      <c r="D5512" s="77">
        <f>INDEX('Unemployment Rates'!$B$2:$B$96,MATCH(B5512,'Unemployment Rates'!$A$2:$A$96,0))</f>
        <v>3.3000000000000002E-2</v>
      </c>
    </row>
    <row r="5513" spans="1:4" x14ac:dyDescent="0.3">
      <c r="A5513" t="s">
        <v>6423</v>
      </c>
      <c r="B5513" t="s">
        <v>39</v>
      </c>
      <c r="D5513" s="77">
        <f>INDEX('Unemployment Rates'!$B$2:$B$96,MATCH(B5513,'Unemployment Rates'!$A$2:$A$96,0))</f>
        <v>3.3000000000000002E-2</v>
      </c>
    </row>
    <row r="5514" spans="1:4" x14ac:dyDescent="0.3">
      <c r="A5514" t="s">
        <v>6424</v>
      </c>
      <c r="B5514" t="s">
        <v>39</v>
      </c>
      <c r="D5514" s="77">
        <f>INDEX('Unemployment Rates'!$B$2:$B$96,MATCH(B5514,'Unemployment Rates'!$A$2:$A$96,0))</f>
        <v>3.3000000000000002E-2</v>
      </c>
    </row>
    <row r="5515" spans="1:4" x14ac:dyDescent="0.3">
      <c r="A5515" t="s">
        <v>6425</v>
      </c>
      <c r="B5515" t="s">
        <v>39</v>
      </c>
      <c r="D5515" s="77">
        <f>INDEX('Unemployment Rates'!$B$2:$B$96,MATCH(B5515,'Unemployment Rates'!$A$2:$A$96,0))</f>
        <v>3.3000000000000002E-2</v>
      </c>
    </row>
    <row r="5516" spans="1:4" x14ac:dyDescent="0.3">
      <c r="A5516" t="s">
        <v>6426</v>
      </c>
      <c r="B5516" t="s">
        <v>39</v>
      </c>
      <c r="D5516" s="77">
        <f>INDEX('Unemployment Rates'!$B$2:$B$96,MATCH(B5516,'Unemployment Rates'!$A$2:$A$96,0))</f>
        <v>3.3000000000000002E-2</v>
      </c>
    </row>
    <row r="5517" spans="1:4" x14ac:dyDescent="0.3">
      <c r="A5517" t="s">
        <v>6427</v>
      </c>
      <c r="B5517" t="s">
        <v>39</v>
      </c>
      <c r="D5517" s="77">
        <f>INDEX('Unemployment Rates'!$B$2:$B$96,MATCH(B5517,'Unemployment Rates'!$A$2:$A$96,0))</f>
        <v>3.3000000000000002E-2</v>
      </c>
    </row>
    <row r="5518" spans="1:4" x14ac:dyDescent="0.3">
      <c r="A5518" t="s">
        <v>6428</v>
      </c>
      <c r="B5518" t="s">
        <v>39</v>
      </c>
      <c r="D5518" s="77">
        <f>INDEX('Unemployment Rates'!$B$2:$B$96,MATCH(B5518,'Unemployment Rates'!$A$2:$A$96,0))</f>
        <v>3.3000000000000002E-2</v>
      </c>
    </row>
    <row r="5519" spans="1:4" x14ac:dyDescent="0.3">
      <c r="A5519" t="s">
        <v>6429</v>
      </c>
      <c r="B5519" t="s">
        <v>39</v>
      </c>
      <c r="D5519" s="77">
        <f>INDEX('Unemployment Rates'!$B$2:$B$96,MATCH(B5519,'Unemployment Rates'!$A$2:$A$96,0))</f>
        <v>3.3000000000000002E-2</v>
      </c>
    </row>
    <row r="5520" spans="1:4" x14ac:dyDescent="0.3">
      <c r="A5520" t="s">
        <v>6430</v>
      </c>
      <c r="B5520" t="s">
        <v>39</v>
      </c>
      <c r="D5520" s="77">
        <f>INDEX('Unemployment Rates'!$B$2:$B$96,MATCH(B5520,'Unemployment Rates'!$A$2:$A$96,0))</f>
        <v>3.3000000000000002E-2</v>
      </c>
    </row>
    <row r="5521" spans="1:4" x14ac:dyDescent="0.3">
      <c r="A5521" t="s">
        <v>6431</v>
      </c>
      <c r="B5521" t="s">
        <v>39</v>
      </c>
      <c r="D5521" s="77">
        <f>INDEX('Unemployment Rates'!$B$2:$B$96,MATCH(B5521,'Unemployment Rates'!$A$2:$A$96,0))</f>
        <v>3.3000000000000002E-2</v>
      </c>
    </row>
    <row r="5522" spans="1:4" x14ac:dyDescent="0.3">
      <c r="A5522" t="s">
        <v>6432</v>
      </c>
      <c r="B5522" t="s">
        <v>39</v>
      </c>
      <c r="D5522" s="77">
        <f>INDEX('Unemployment Rates'!$B$2:$B$96,MATCH(B5522,'Unemployment Rates'!$A$2:$A$96,0))</f>
        <v>3.3000000000000002E-2</v>
      </c>
    </row>
    <row r="5523" spans="1:4" x14ac:dyDescent="0.3">
      <c r="A5523" t="s">
        <v>6433</v>
      </c>
      <c r="B5523" t="s">
        <v>39</v>
      </c>
      <c r="D5523" s="77">
        <f>INDEX('Unemployment Rates'!$B$2:$B$96,MATCH(B5523,'Unemployment Rates'!$A$2:$A$96,0))</f>
        <v>3.3000000000000002E-2</v>
      </c>
    </row>
    <row r="5524" spans="1:4" x14ac:dyDescent="0.3">
      <c r="A5524" t="s">
        <v>6434</v>
      </c>
      <c r="B5524" t="s">
        <v>39</v>
      </c>
      <c r="D5524" s="77">
        <f>INDEX('Unemployment Rates'!$B$2:$B$96,MATCH(B5524,'Unemployment Rates'!$A$2:$A$96,0))</f>
        <v>3.3000000000000002E-2</v>
      </c>
    </row>
    <row r="5525" spans="1:4" x14ac:dyDescent="0.3">
      <c r="A5525" t="s">
        <v>6435</v>
      </c>
      <c r="B5525" t="s">
        <v>39</v>
      </c>
      <c r="D5525" s="77">
        <f>INDEX('Unemployment Rates'!$B$2:$B$96,MATCH(B5525,'Unemployment Rates'!$A$2:$A$96,0))</f>
        <v>3.3000000000000002E-2</v>
      </c>
    </row>
    <row r="5526" spans="1:4" x14ac:dyDescent="0.3">
      <c r="A5526" t="s">
        <v>6436</v>
      </c>
      <c r="B5526" t="s">
        <v>39</v>
      </c>
      <c r="D5526" s="77">
        <f>INDEX('Unemployment Rates'!$B$2:$B$96,MATCH(B5526,'Unemployment Rates'!$A$2:$A$96,0))</f>
        <v>3.3000000000000002E-2</v>
      </c>
    </row>
    <row r="5527" spans="1:4" x14ac:dyDescent="0.3">
      <c r="A5527" t="s">
        <v>6437</v>
      </c>
      <c r="B5527" t="s">
        <v>39</v>
      </c>
      <c r="D5527" s="77">
        <f>INDEX('Unemployment Rates'!$B$2:$B$96,MATCH(B5527,'Unemployment Rates'!$A$2:$A$96,0))</f>
        <v>3.3000000000000002E-2</v>
      </c>
    </row>
    <row r="5528" spans="1:4" x14ac:dyDescent="0.3">
      <c r="A5528" t="s">
        <v>6438</v>
      </c>
      <c r="B5528" t="s">
        <v>39</v>
      </c>
      <c r="D5528" s="77">
        <f>INDEX('Unemployment Rates'!$B$2:$B$96,MATCH(B5528,'Unemployment Rates'!$A$2:$A$96,0))</f>
        <v>3.3000000000000002E-2</v>
      </c>
    </row>
    <row r="5529" spans="1:4" x14ac:dyDescent="0.3">
      <c r="A5529" t="s">
        <v>6439</v>
      </c>
      <c r="B5529" t="s">
        <v>39</v>
      </c>
      <c r="D5529" s="77">
        <f>INDEX('Unemployment Rates'!$B$2:$B$96,MATCH(B5529,'Unemployment Rates'!$A$2:$A$96,0))</f>
        <v>3.3000000000000002E-2</v>
      </c>
    </row>
    <row r="5530" spans="1:4" x14ac:dyDescent="0.3">
      <c r="A5530" t="s">
        <v>6440</v>
      </c>
      <c r="B5530" t="s">
        <v>39</v>
      </c>
      <c r="D5530" s="77">
        <f>INDEX('Unemployment Rates'!$B$2:$B$96,MATCH(B5530,'Unemployment Rates'!$A$2:$A$96,0))</f>
        <v>3.3000000000000002E-2</v>
      </c>
    </row>
    <row r="5531" spans="1:4" x14ac:dyDescent="0.3">
      <c r="A5531" t="s">
        <v>6441</v>
      </c>
      <c r="B5531" t="s">
        <v>39</v>
      </c>
      <c r="D5531" s="77">
        <f>INDEX('Unemployment Rates'!$B$2:$B$96,MATCH(B5531,'Unemployment Rates'!$A$2:$A$96,0))</f>
        <v>3.3000000000000002E-2</v>
      </c>
    </row>
    <row r="5532" spans="1:4" x14ac:dyDescent="0.3">
      <c r="A5532" t="s">
        <v>6442</v>
      </c>
      <c r="B5532" t="s">
        <v>39</v>
      </c>
      <c r="D5532" s="77">
        <f>INDEX('Unemployment Rates'!$B$2:$B$96,MATCH(B5532,'Unemployment Rates'!$A$2:$A$96,0))</f>
        <v>3.3000000000000002E-2</v>
      </c>
    </row>
    <row r="5533" spans="1:4" x14ac:dyDescent="0.3">
      <c r="A5533" t="s">
        <v>6443</v>
      </c>
      <c r="B5533" t="s">
        <v>39</v>
      </c>
      <c r="D5533" s="77">
        <f>INDEX('Unemployment Rates'!$B$2:$B$96,MATCH(B5533,'Unemployment Rates'!$A$2:$A$96,0))</f>
        <v>3.3000000000000002E-2</v>
      </c>
    </row>
    <row r="5534" spans="1:4" x14ac:dyDescent="0.3">
      <c r="A5534" t="s">
        <v>6444</v>
      </c>
      <c r="B5534" t="s">
        <v>39</v>
      </c>
      <c r="D5534" s="77">
        <f>INDEX('Unemployment Rates'!$B$2:$B$96,MATCH(B5534,'Unemployment Rates'!$A$2:$A$96,0))</f>
        <v>3.3000000000000002E-2</v>
      </c>
    </row>
    <row r="5535" spans="1:4" x14ac:dyDescent="0.3">
      <c r="A5535" t="s">
        <v>6445</v>
      </c>
      <c r="B5535" t="s">
        <v>39</v>
      </c>
      <c r="D5535" s="77">
        <f>INDEX('Unemployment Rates'!$B$2:$B$96,MATCH(B5535,'Unemployment Rates'!$A$2:$A$96,0))</f>
        <v>3.3000000000000002E-2</v>
      </c>
    </row>
    <row r="5536" spans="1:4" x14ac:dyDescent="0.3">
      <c r="A5536" t="s">
        <v>6446</v>
      </c>
      <c r="B5536" t="s">
        <v>39</v>
      </c>
      <c r="D5536" s="77">
        <f>INDEX('Unemployment Rates'!$B$2:$B$96,MATCH(B5536,'Unemployment Rates'!$A$2:$A$96,0))</f>
        <v>3.3000000000000002E-2</v>
      </c>
    </row>
    <row r="5537" spans="1:4" x14ac:dyDescent="0.3">
      <c r="A5537" t="s">
        <v>6447</v>
      </c>
      <c r="B5537" t="s">
        <v>39</v>
      </c>
      <c r="D5537" s="77">
        <f>INDEX('Unemployment Rates'!$B$2:$B$96,MATCH(B5537,'Unemployment Rates'!$A$2:$A$96,0))</f>
        <v>3.3000000000000002E-2</v>
      </c>
    </row>
    <row r="5538" spans="1:4" x14ac:dyDescent="0.3">
      <c r="A5538" t="s">
        <v>6448</v>
      </c>
      <c r="B5538" t="s">
        <v>39</v>
      </c>
      <c r="D5538" s="77">
        <f>INDEX('Unemployment Rates'!$B$2:$B$96,MATCH(B5538,'Unemployment Rates'!$A$2:$A$96,0))</f>
        <v>3.3000000000000002E-2</v>
      </c>
    </row>
    <row r="5539" spans="1:4" x14ac:dyDescent="0.3">
      <c r="A5539" t="s">
        <v>6449</v>
      </c>
      <c r="B5539" t="s">
        <v>39</v>
      </c>
      <c r="D5539" s="77">
        <f>INDEX('Unemployment Rates'!$B$2:$B$96,MATCH(B5539,'Unemployment Rates'!$A$2:$A$96,0))</f>
        <v>3.3000000000000002E-2</v>
      </c>
    </row>
    <row r="5540" spans="1:4" x14ac:dyDescent="0.3">
      <c r="A5540" t="s">
        <v>6450</v>
      </c>
      <c r="B5540" t="s">
        <v>39</v>
      </c>
      <c r="D5540" s="77">
        <f>INDEX('Unemployment Rates'!$B$2:$B$96,MATCH(B5540,'Unemployment Rates'!$A$2:$A$96,0))</f>
        <v>3.3000000000000002E-2</v>
      </c>
    </row>
    <row r="5541" spans="1:4" x14ac:dyDescent="0.3">
      <c r="A5541" t="s">
        <v>6451</v>
      </c>
      <c r="B5541" t="s">
        <v>39</v>
      </c>
      <c r="D5541" s="77">
        <f>INDEX('Unemployment Rates'!$B$2:$B$96,MATCH(B5541,'Unemployment Rates'!$A$2:$A$96,0))</f>
        <v>3.3000000000000002E-2</v>
      </c>
    </row>
    <row r="5542" spans="1:4" x14ac:dyDescent="0.3">
      <c r="A5542" t="s">
        <v>6452</v>
      </c>
      <c r="B5542" t="s">
        <v>39</v>
      </c>
      <c r="D5542" s="77">
        <f>INDEX('Unemployment Rates'!$B$2:$B$96,MATCH(B5542,'Unemployment Rates'!$A$2:$A$96,0))</f>
        <v>3.3000000000000002E-2</v>
      </c>
    </row>
    <row r="5543" spans="1:4" x14ac:dyDescent="0.3">
      <c r="A5543" t="s">
        <v>6453</v>
      </c>
      <c r="B5543" t="s">
        <v>39</v>
      </c>
      <c r="D5543" s="77">
        <f>INDEX('Unemployment Rates'!$B$2:$B$96,MATCH(B5543,'Unemployment Rates'!$A$2:$A$96,0))</f>
        <v>3.3000000000000002E-2</v>
      </c>
    </row>
    <row r="5544" spans="1:4" x14ac:dyDescent="0.3">
      <c r="A5544" t="s">
        <v>6454</v>
      </c>
      <c r="B5544" t="s">
        <v>39</v>
      </c>
      <c r="D5544" s="77">
        <f>INDEX('Unemployment Rates'!$B$2:$B$96,MATCH(B5544,'Unemployment Rates'!$A$2:$A$96,0))</f>
        <v>3.3000000000000002E-2</v>
      </c>
    </row>
    <row r="5545" spans="1:4" x14ac:dyDescent="0.3">
      <c r="A5545" t="s">
        <v>6455</v>
      </c>
      <c r="B5545" t="s">
        <v>39</v>
      </c>
      <c r="D5545" s="77">
        <f>INDEX('Unemployment Rates'!$B$2:$B$96,MATCH(B5545,'Unemployment Rates'!$A$2:$A$96,0))</f>
        <v>3.3000000000000002E-2</v>
      </c>
    </row>
    <row r="5546" spans="1:4" x14ac:dyDescent="0.3">
      <c r="A5546" t="s">
        <v>6456</v>
      </c>
      <c r="B5546" t="s">
        <v>39</v>
      </c>
      <c r="D5546" s="77">
        <f>INDEX('Unemployment Rates'!$B$2:$B$96,MATCH(B5546,'Unemployment Rates'!$A$2:$A$96,0))</f>
        <v>3.3000000000000002E-2</v>
      </c>
    </row>
    <row r="5547" spans="1:4" x14ac:dyDescent="0.3">
      <c r="A5547" t="s">
        <v>6457</v>
      </c>
      <c r="B5547" t="s">
        <v>39</v>
      </c>
      <c r="D5547" s="77">
        <f>INDEX('Unemployment Rates'!$B$2:$B$96,MATCH(B5547,'Unemployment Rates'!$A$2:$A$96,0))</f>
        <v>3.3000000000000002E-2</v>
      </c>
    </row>
    <row r="5548" spans="1:4" x14ac:dyDescent="0.3">
      <c r="A5548" t="s">
        <v>6458</v>
      </c>
      <c r="B5548" t="s">
        <v>39</v>
      </c>
      <c r="D5548" s="77">
        <f>INDEX('Unemployment Rates'!$B$2:$B$96,MATCH(B5548,'Unemployment Rates'!$A$2:$A$96,0))</f>
        <v>3.3000000000000002E-2</v>
      </c>
    </row>
    <row r="5549" spans="1:4" x14ac:dyDescent="0.3">
      <c r="A5549" t="s">
        <v>6459</v>
      </c>
      <c r="B5549" t="s">
        <v>39</v>
      </c>
      <c r="D5549" s="77">
        <f>INDEX('Unemployment Rates'!$B$2:$B$96,MATCH(B5549,'Unemployment Rates'!$A$2:$A$96,0))</f>
        <v>3.3000000000000002E-2</v>
      </c>
    </row>
    <row r="5550" spans="1:4" x14ac:dyDescent="0.3">
      <c r="A5550" t="s">
        <v>6460</v>
      </c>
      <c r="B5550" t="s">
        <v>39</v>
      </c>
      <c r="D5550" s="77">
        <f>INDEX('Unemployment Rates'!$B$2:$B$96,MATCH(B5550,'Unemployment Rates'!$A$2:$A$96,0))</f>
        <v>3.3000000000000002E-2</v>
      </c>
    </row>
    <row r="5551" spans="1:4" x14ac:dyDescent="0.3">
      <c r="A5551" t="s">
        <v>6461</v>
      </c>
      <c r="B5551" t="s">
        <v>39</v>
      </c>
      <c r="D5551" s="77">
        <f>INDEX('Unemployment Rates'!$B$2:$B$96,MATCH(B5551,'Unemployment Rates'!$A$2:$A$96,0))</f>
        <v>3.3000000000000002E-2</v>
      </c>
    </row>
    <row r="5552" spans="1:4" x14ac:dyDescent="0.3">
      <c r="A5552" t="s">
        <v>6462</v>
      </c>
      <c r="B5552" t="s">
        <v>39</v>
      </c>
      <c r="D5552" s="77">
        <f>INDEX('Unemployment Rates'!$B$2:$B$96,MATCH(B5552,'Unemployment Rates'!$A$2:$A$96,0))</f>
        <v>3.3000000000000002E-2</v>
      </c>
    </row>
    <row r="5553" spans="1:4" x14ac:dyDescent="0.3">
      <c r="A5553" t="s">
        <v>6463</v>
      </c>
      <c r="B5553" t="s">
        <v>39</v>
      </c>
      <c r="D5553" s="77">
        <f>INDEX('Unemployment Rates'!$B$2:$B$96,MATCH(B5553,'Unemployment Rates'!$A$2:$A$96,0))</f>
        <v>3.3000000000000002E-2</v>
      </c>
    </row>
    <row r="5554" spans="1:4" x14ac:dyDescent="0.3">
      <c r="A5554" t="s">
        <v>6464</v>
      </c>
      <c r="B5554" t="s">
        <v>39</v>
      </c>
      <c r="D5554" s="77">
        <f>INDEX('Unemployment Rates'!$B$2:$B$96,MATCH(B5554,'Unemployment Rates'!$A$2:$A$96,0))</f>
        <v>3.3000000000000002E-2</v>
      </c>
    </row>
    <row r="5555" spans="1:4" x14ac:dyDescent="0.3">
      <c r="A5555" t="s">
        <v>6465</v>
      </c>
      <c r="B5555" t="s">
        <v>39</v>
      </c>
      <c r="D5555" s="77">
        <f>INDEX('Unemployment Rates'!$B$2:$B$96,MATCH(B5555,'Unemployment Rates'!$A$2:$A$96,0))</f>
        <v>3.3000000000000002E-2</v>
      </c>
    </row>
    <row r="5556" spans="1:4" x14ac:dyDescent="0.3">
      <c r="A5556" t="s">
        <v>6466</v>
      </c>
      <c r="B5556" t="s">
        <v>39</v>
      </c>
      <c r="D5556" s="77">
        <f>INDEX('Unemployment Rates'!$B$2:$B$96,MATCH(B5556,'Unemployment Rates'!$A$2:$A$96,0))</f>
        <v>3.3000000000000002E-2</v>
      </c>
    </row>
    <row r="5557" spans="1:4" x14ac:dyDescent="0.3">
      <c r="A5557" t="s">
        <v>6467</v>
      </c>
      <c r="B5557" t="s">
        <v>39</v>
      </c>
      <c r="D5557" s="77">
        <f>INDEX('Unemployment Rates'!$B$2:$B$96,MATCH(B5557,'Unemployment Rates'!$A$2:$A$96,0))</f>
        <v>3.3000000000000002E-2</v>
      </c>
    </row>
    <row r="5558" spans="1:4" x14ac:dyDescent="0.3">
      <c r="A5558" t="s">
        <v>6468</v>
      </c>
      <c r="B5558" t="s">
        <v>39</v>
      </c>
      <c r="D5558" s="77">
        <f>INDEX('Unemployment Rates'!$B$2:$B$96,MATCH(B5558,'Unemployment Rates'!$A$2:$A$96,0))</f>
        <v>3.3000000000000002E-2</v>
      </c>
    </row>
    <row r="5559" spans="1:4" x14ac:dyDescent="0.3">
      <c r="A5559" t="s">
        <v>6469</v>
      </c>
      <c r="B5559" t="s">
        <v>39</v>
      </c>
      <c r="D5559" s="77">
        <f>INDEX('Unemployment Rates'!$B$2:$B$96,MATCH(B5559,'Unemployment Rates'!$A$2:$A$96,0))</f>
        <v>3.3000000000000002E-2</v>
      </c>
    </row>
    <row r="5560" spans="1:4" x14ac:dyDescent="0.3">
      <c r="A5560" t="s">
        <v>6470</v>
      </c>
      <c r="B5560" t="s">
        <v>39</v>
      </c>
      <c r="D5560" s="77">
        <f>INDEX('Unemployment Rates'!$B$2:$B$96,MATCH(B5560,'Unemployment Rates'!$A$2:$A$96,0))</f>
        <v>3.3000000000000002E-2</v>
      </c>
    </row>
    <row r="5561" spans="1:4" x14ac:dyDescent="0.3">
      <c r="A5561" t="s">
        <v>6471</v>
      </c>
      <c r="B5561" t="s">
        <v>39</v>
      </c>
      <c r="D5561" s="77">
        <f>INDEX('Unemployment Rates'!$B$2:$B$96,MATCH(B5561,'Unemployment Rates'!$A$2:$A$96,0))</f>
        <v>3.3000000000000002E-2</v>
      </c>
    </row>
    <row r="5562" spans="1:4" x14ac:dyDescent="0.3">
      <c r="A5562" t="s">
        <v>6472</v>
      </c>
      <c r="B5562" t="s">
        <v>39</v>
      </c>
      <c r="D5562" s="77">
        <f>INDEX('Unemployment Rates'!$B$2:$B$96,MATCH(B5562,'Unemployment Rates'!$A$2:$A$96,0))</f>
        <v>3.3000000000000002E-2</v>
      </c>
    </row>
    <row r="5563" spans="1:4" x14ac:dyDescent="0.3">
      <c r="A5563" t="s">
        <v>6473</v>
      </c>
      <c r="B5563" t="s">
        <v>39</v>
      </c>
      <c r="D5563" s="77">
        <f>INDEX('Unemployment Rates'!$B$2:$B$96,MATCH(B5563,'Unemployment Rates'!$A$2:$A$96,0))</f>
        <v>3.3000000000000002E-2</v>
      </c>
    </row>
    <row r="5564" spans="1:4" x14ac:dyDescent="0.3">
      <c r="A5564" t="s">
        <v>6474</v>
      </c>
      <c r="B5564" t="s">
        <v>39</v>
      </c>
      <c r="D5564" s="77">
        <f>INDEX('Unemployment Rates'!$B$2:$B$96,MATCH(B5564,'Unemployment Rates'!$A$2:$A$96,0))</f>
        <v>3.3000000000000002E-2</v>
      </c>
    </row>
    <row r="5565" spans="1:4" x14ac:dyDescent="0.3">
      <c r="A5565" t="s">
        <v>6475</v>
      </c>
      <c r="B5565" t="s">
        <v>39</v>
      </c>
      <c r="D5565" s="77">
        <f>INDEX('Unemployment Rates'!$B$2:$B$96,MATCH(B5565,'Unemployment Rates'!$A$2:$A$96,0))</f>
        <v>3.3000000000000002E-2</v>
      </c>
    </row>
    <row r="5566" spans="1:4" x14ac:dyDescent="0.3">
      <c r="A5566" t="s">
        <v>6476</v>
      </c>
      <c r="B5566" t="s">
        <v>39</v>
      </c>
      <c r="D5566" s="77">
        <f>INDEX('Unemployment Rates'!$B$2:$B$96,MATCH(B5566,'Unemployment Rates'!$A$2:$A$96,0))</f>
        <v>3.3000000000000002E-2</v>
      </c>
    </row>
    <row r="5567" spans="1:4" x14ac:dyDescent="0.3">
      <c r="A5567" t="s">
        <v>6477</v>
      </c>
      <c r="B5567" t="s">
        <v>39</v>
      </c>
      <c r="D5567" s="77">
        <f>INDEX('Unemployment Rates'!$B$2:$B$96,MATCH(B5567,'Unemployment Rates'!$A$2:$A$96,0))</f>
        <v>3.3000000000000002E-2</v>
      </c>
    </row>
    <row r="5568" spans="1:4" x14ac:dyDescent="0.3">
      <c r="A5568" t="s">
        <v>6478</v>
      </c>
      <c r="B5568" t="s">
        <v>39</v>
      </c>
      <c r="D5568" s="77">
        <f>INDEX('Unemployment Rates'!$B$2:$B$96,MATCH(B5568,'Unemployment Rates'!$A$2:$A$96,0))</f>
        <v>3.3000000000000002E-2</v>
      </c>
    </row>
    <row r="5569" spans="1:4" x14ac:dyDescent="0.3">
      <c r="A5569" t="s">
        <v>6479</v>
      </c>
      <c r="B5569" t="s">
        <v>39</v>
      </c>
      <c r="D5569" s="77">
        <f>INDEX('Unemployment Rates'!$B$2:$B$96,MATCH(B5569,'Unemployment Rates'!$A$2:$A$96,0))</f>
        <v>3.3000000000000002E-2</v>
      </c>
    </row>
    <row r="5570" spans="1:4" x14ac:dyDescent="0.3">
      <c r="A5570" t="s">
        <v>6480</v>
      </c>
      <c r="B5570" t="s">
        <v>39</v>
      </c>
      <c r="D5570" s="77">
        <f>INDEX('Unemployment Rates'!$B$2:$B$96,MATCH(B5570,'Unemployment Rates'!$A$2:$A$96,0))</f>
        <v>3.3000000000000002E-2</v>
      </c>
    </row>
    <row r="5571" spans="1:4" x14ac:dyDescent="0.3">
      <c r="A5571" t="s">
        <v>6481</v>
      </c>
      <c r="B5571" t="s">
        <v>39</v>
      </c>
      <c r="D5571" s="77">
        <f>INDEX('Unemployment Rates'!$B$2:$B$96,MATCH(B5571,'Unemployment Rates'!$A$2:$A$96,0))</f>
        <v>3.3000000000000002E-2</v>
      </c>
    </row>
    <row r="5572" spans="1:4" x14ac:dyDescent="0.3">
      <c r="A5572" t="s">
        <v>6482</v>
      </c>
      <c r="B5572" t="s">
        <v>39</v>
      </c>
      <c r="D5572" s="77">
        <f>INDEX('Unemployment Rates'!$B$2:$B$96,MATCH(B5572,'Unemployment Rates'!$A$2:$A$96,0))</f>
        <v>3.3000000000000002E-2</v>
      </c>
    </row>
    <row r="5573" spans="1:4" x14ac:dyDescent="0.3">
      <c r="A5573" t="s">
        <v>6483</v>
      </c>
      <c r="B5573" t="s">
        <v>39</v>
      </c>
      <c r="D5573" s="77">
        <f>INDEX('Unemployment Rates'!$B$2:$B$96,MATCH(B5573,'Unemployment Rates'!$A$2:$A$96,0))</f>
        <v>3.3000000000000002E-2</v>
      </c>
    </row>
    <row r="5574" spans="1:4" x14ac:dyDescent="0.3">
      <c r="A5574" t="s">
        <v>6484</v>
      </c>
      <c r="B5574" t="s">
        <v>39</v>
      </c>
      <c r="D5574" s="77">
        <f>INDEX('Unemployment Rates'!$B$2:$B$96,MATCH(B5574,'Unemployment Rates'!$A$2:$A$96,0))</f>
        <v>3.3000000000000002E-2</v>
      </c>
    </row>
    <row r="5575" spans="1:4" x14ac:dyDescent="0.3">
      <c r="A5575" t="s">
        <v>6485</v>
      </c>
      <c r="B5575" t="s">
        <v>39</v>
      </c>
      <c r="D5575" s="77">
        <f>INDEX('Unemployment Rates'!$B$2:$B$96,MATCH(B5575,'Unemployment Rates'!$A$2:$A$96,0))</f>
        <v>3.3000000000000002E-2</v>
      </c>
    </row>
    <row r="5576" spans="1:4" x14ac:dyDescent="0.3">
      <c r="A5576" t="s">
        <v>6486</v>
      </c>
      <c r="B5576" t="s">
        <v>39</v>
      </c>
      <c r="D5576" s="77">
        <f>INDEX('Unemployment Rates'!$B$2:$B$96,MATCH(B5576,'Unemployment Rates'!$A$2:$A$96,0))</f>
        <v>3.3000000000000002E-2</v>
      </c>
    </row>
    <row r="5577" spans="1:4" x14ac:dyDescent="0.3">
      <c r="A5577" t="s">
        <v>6487</v>
      </c>
      <c r="B5577" t="s">
        <v>39</v>
      </c>
      <c r="D5577" s="77">
        <f>INDEX('Unemployment Rates'!$B$2:$B$96,MATCH(B5577,'Unemployment Rates'!$A$2:$A$96,0))</f>
        <v>3.3000000000000002E-2</v>
      </c>
    </row>
    <row r="5578" spans="1:4" x14ac:dyDescent="0.3">
      <c r="A5578" t="s">
        <v>6488</v>
      </c>
      <c r="B5578" t="s">
        <v>39</v>
      </c>
      <c r="D5578" s="77">
        <f>INDEX('Unemployment Rates'!$B$2:$B$96,MATCH(B5578,'Unemployment Rates'!$A$2:$A$96,0))</f>
        <v>3.3000000000000002E-2</v>
      </c>
    </row>
    <row r="5579" spans="1:4" x14ac:dyDescent="0.3">
      <c r="A5579" t="s">
        <v>6489</v>
      </c>
      <c r="B5579" t="s">
        <v>39</v>
      </c>
      <c r="D5579" s="77">
        <f>INDEX('Unemployment Rates'!$B$2:$B$96,MATCH(B5579,'Unemployment Rates'!$A$2:$A$96,0))</f>
        <v>3.3000000000000002E-2</v>
      </c>
    </row>
    <row r="5580" spans="1:4" x14ac:dyDescent="0.3">
      <c r="A5580" t="s">
        <v>6490</v>
      </c>
      <c r="B5580" t="s">
        <v>39</v>
      </c>
      <c r="D5580" s="77">
        <f>INDEX('Unemployment Rates'!$B$2:$B$96,MATCH(B5580,'Unemployment Rates'!$A$2:$A$96,0))</f>
        <v>3.3000000000000002E-2</v>
      </c>
    </row>
    <row r="5581" spans="1:4" x14ac:dyDescent="0.3">
      <c r="A5581" t="s">
        <v>6491</v>
      </c>
      <c r="B5581" t="s">
        <v>39</v>
      </c>
      <c r="D5581" s="77">
        <f>INDEX('Unemployment Rates'!$B$2:$B$96,MATCH(B5581,'Unemployment Rates'!$A$2:$A$96,0))</f>
        <v>3.3000000000000002E-2</v>
      </c>
    </row>
    <row r="5582" spans="1:4" x14ac:dyDescent="0.3">
      <c r="A5582" t="s">
        <v>6492</v>
      </c>
      <c r="B5582" t="s">
        <v>39</v>
      </c>
      <c r="D5582" s="77">
        <f>INDEX('Unemployment Rates'!$B$2:$B$96,MATCH(B5582,'Unemployment Rates'!$A$2:$A$96,0))</f>
        <v>3.3000000000000002E-2</v>
      </c>
    </row>
    <row r="5583" spans="1:4" x14ac:dyDescent="0.3">
      <c r="A5583" t="s">
        <v>6493</v>
      </c>
      <c r="B5583" t="s">
        <v>39</v>
      </c>
      <c r="D5583" s="77">
        <f>INDEX('Unemployment Rates'!$B$2:$B$96,MATCH(B5583,'Unemployment Rates'!$A$2:$A$96,0))</f>
        <v>3.3000000000000002E-2</v>
      </c>
    </row>
    <row r="5584" spans="1:4" x14ac:dyDescent="0.3">
      <c r="A5584" t="s">
        <v>6494</v>
      </c>
      <c r="B5584" t="s">
        <v>39</v>
      </c>
      <c r="D5584" s="77">
        <f>INDEX('Unemployment Rates'!$B$2:$B$96,MATCH(B5584,'Unemployment Rates'!$A$2:$A$96,0))</f>
        <v>3.3000000000000002E-2</v>
      </c>
    </row>
    <row r="5585" spans="1:4" x14ac:dyDescent="0.3">
      <c r="A5585" t="s">
        <v>6495</v>
      </c>
      <c r="B5585" t="s">
        <v>39</v>
      </c>
      <c r="D5585" s="77">
        <f>INDEX('Unemployment Rates'!$B$2:$B$96,MATCH(B5585,'Unemployment Rates'!$A$2:$A$96,0))</f>
        <v>3.3000000000000002E-2</v>
      </c>
    </row>
    <row r="5586" spans="1:4" x14ac:dyDescent="0.3">
      <c r="A5586" t="s">
        <v>6496</v>
      </c>
      <c r="B5586" t="s">
        <v>39</v>
      </c>
      <c r="D5586" s="77">
        <f>INDEX('Unemployment Rates'!$B$2:$B$96,MATCH(B5586,'Unemployment Rates'!$A$2:$A$96,0))</f>
        <v>3.3000000000000002E-2</v>
      </c>
    </row>
    <row r="5587" spans="1:4" x14ac:dyDescent="0.3">
      <c r="A5587" t="s">
        <v>6497</v>
      </c>
      <c r="B5587" t="s">
        <v>39</v>
      </c>
      <c r="D5587" s="77">
        <f>INDEX('Unemployment Rates'!$B$2:$B$96,MATCH(B5587,'Unemployment Rates'!$A$2:$A$96,0))</f>
        <v>3.3000000000000002E-2</v>
      </c>
    </row>
    <row r="5588" spans="1:4" x14ac:dyDescent="0.3">
      <c r="A5588" t="s">
        <v>6498</v>
      </c>
      <c r="B5588" t="s">
        <v>39</v>
      </c>
      <c r="D5588" s="77">
        <f>INDEX('Unemployment Rates'!$B$2:$B$96,MATCH(B5588,'Unemployment Rates'!$A$2:$A$96,0))</f>
        <v>3.3000000000000002E-2</v>
      </c>
    </row>
    <row r="5589" spans="1:4" x14ac:dyDescent="0.3">
      <c r="A5589" t="s">
        <v>6499</v>
      </c>
      <c r="B5589" t="s">
        <v>39</v>
      </c>
      <c r="D5589" s="77">
        <f>INDEX('Unemployment Rates'!$B$2:$B$96,MATCH(B5589,'Unemployment Rates'!$A$2:$A$96,0))</f>
        <v>3.3000000000000002E-2</v>
      </c>
    </row>
    <row r="5590" spans="1:4" x14ac:dyDescent="0.3">
      <c r="A5590" t="s">
        <v>6500</v>
      </c>
      <c r="B5590" t="s">
        <v>39</v>
      </c>
      <c r="D5590" s="77">
        <f>INDEX('Unemployment Rates'!$B$2:$B$96,MATCH(B5590,'Unemployment Rates'!$A$2:$A$96,0))</f>
        <v>3.3000000000000002E-2</v>
      </c>
    </row>
    <row r="5591" spans="1:4" x14ac:dyDescent="0.3">
      <c r="A5591" t="s">
        <v>6501</v>
      </c>
      <c r="B5591" t="s">
        <v>39</v>
      </c>
      <c r="D5591" s="77">
        <f>INDEX('Unemployment Rates'!$B$2:$B$96,MATCH(B5591,'Unemployment Rates'!$A$2:$A$96,0))</f>
        <v>3.3000000000000002E-2</v>
      </c>
    </row>
    <row r="5592" spans="1:4" x14ac:dyDescent="0.3">
      <c r="A5592" t="s">
        <v>6502</v>
      </c>
      <c r="B5592" t="s">
        <v>39</v>
      </c>
      <c r="D5592" s="77">
        <f>INDEX('Unemployment Rates'!$B$2:$B$96,MATCH(B5592,'Unemployment Rates'!$A$2:$A$96,0))</f>
        <v>3.3000000000000002E-2</v>
      </c>
    </row>
    <row r="5593" spans="1:4" x14ac:dyDescent="0.3">
      <c r="A5593" t="s">
        <v>6503</v>
      </c>
      <c r="B5593" t="s">
        <v>39</v>
      </c>
      <c r="D5593" s="77">
        <f>INDEX('Unemployment Rates'!$B$2:$B$96,MATCH(B5593,'Unemployment Rates'!$A$2:$A$96,0))</f>
        <v>3.3000000000000002E-2</v>
      </c>
    </row>
    <row r="5594" spans="1:4" x14ac:dyDescent="0.3">
      <c r="A5594" t="s">
        <v>6504</v>
      </c>
      <c r="B5594" t="s">
        <v>39</v>
      </c>
      <c r="D5594" s="77">
        <f>INDEX('Unemployment Rates'!$B$2:$B$96,MATCH(B5594,'Unemployment Rates'!$A$2:$A$96,0))</f>
        <v>3.3000000000000002E-2</v>
      </c>
    </row>
    <row r="5595" spans="1:4" x14ac:dyDescent="0.3">
      <c r="A5595" t="s">
        <v>6505</v>
      </c>
      <c r="B5595" t="s">
        <v>39</v>
      </c>
      <c r="D5595" s="77">
        <f>INDEX('Unemployment Rates'!$B$2:$B$96,MATCH(B5595,'Unemployment Rates'!$A$2:$A$96,0))</f>
        <v>3.3000000000000002E-2</v>
      </c>
    </row>
    <row r="5596" spans="1:4" x14ac:dyDescent="0.3">
      <c r="A5596" t="s">
        <v>6506</v>
      </c>
      <c r="B5596" t="s">
        <v>39</v>
      </c>
      <c r="D5596" s="77">
        <f>INDEX('Unemployment Rates'!$B$2:$B$96,MATCH(B5596,'Unemployment Rates'!$A$2:$A$96,0))</f>
        <v>3.3000000000000002E-2</v>
      </c>
    </row>
    <row r="5597" spans="1:4" x14ac:dyDescent="0.3">
      <c r="A5597" t="s">
        <v>6507</v>
      </c>
      <c r="B5597" t="s">
        <v>39</v>
      </c>
      <c r="D5597" s="77">
        <f>INDEX('Unemployment Rates'!$B$2:$B$96,MATCH(B5597,'Unemployment Rates'!$A$2:$A$96,0))</f>
        <v>3.3000000000000002E-2</v>
      </c>
    </row>
    <row r="5598" spans="1:4" x14ac:dyDescent="0.3">
      <c r="A5598" t="s">
        <v>6508</v>
      </c>
      <c r="B5598" t="s">
        <v>39</v>
      </c>
      <c r="D5598" s="77">
        <f>INDEX('Unemployment Rates'!$B$2:$B$96,MATCH(B5598,'Unemployment Rates'!$A$2:$A$96,0))</f>
        <v>3.3000000000000002E-2</v>
      </c>
    </row>
    <row r="5599" spans="1:4" x14ac:dyDescent="0.3">
      <c r="A5599" t="s">
        <v>6509</v>
      </c>
      <c r="B5599" t="s">
        <v>40</v>
      </c>
      <c r="D5599" s="77">
        <f>INDEX('Unemployment Rates'!$B$2:$B$96,MATCH(B5599,'Unemployment Rates'!$A$2:$A$96,0))</f>
        <v>4.3999999999999997E-2</v>
      </c>
    </row>
    <row r="5600" spans="1:4" x14ac:dyDescent="0.3">
      <c r="A5600" t="s">
        <v>6510</v>
      </c>
      <c r="B5600" t="s">
        <v>40</v>
      </c>
      <c r="D5600" s="77">
        <f>INDEX('Unemployment Rates'!$B$2:$B$96,MATCH(B5600,'Unemployment Rates'!$A$2:$A$96,0))</f>
        <v>4.3999999999999997E-2</v>
      </c>
    </row>
    <row r="5601" spans="1:4" x14ac:dyDescent="0.3">
      <c r="A5601" t="s">
        <v>6511</v>
      </c>
      <c r="B5601" t="s">
        <v>41</v>
      </c>
      <c r="D5601" s="77">
        <f>INDEX('Unemployment Rates'!$B$2:$B$96,MATCH(B5601,'Unemployment Rates'!$A$2:$A$96,0))</f>
        <v>4.3999999999999997E-2</v>
      </c>
    </row>
    <row r="5602" spans="1:4" x14ac:dyDescent="0.3">
      <c r="A5602" t="s">
        <v>6512</v>
      </c>
      <c r="B5602" t="s">
        <v>41</v>
      </c>
      <c r="D5602" s="77">
        <f>INDEX('Unemployment Rates'!$B$2:$B$96,MATCH(B5602,'Unemployment Rates'!$A$2:$A$96,0))</f>
        <v>4.3999999999999997E-2</v>
      </c>
    </row>
    <row r="5603" spans="1:4" x14ac:dyDescent="0.3">
      <c r="A5603" t="s">
        <v>6513</v>
      </c>
      <c r="B5603" t="s">
        <v>41</v>
      </c>
      <c r="D5603" s="77">
        <f>INDEX('Unemployment Rates'!$B$2:$B$96,MATCH(B5603,'Unemployment Rates'!$A$2:$A$96,0))</f>
        <v>4.3999999999999997E-2</v>
      </c>
    </row>
    <row r="5604" spans="1:4" x14ac:dyDescent="0.3">
      <c r="A5604" t="s">
        <v>6514</v>
      </c>
      <c r="B5604" t="s">
        <v>41</v>
      </c>
      <c r="D5604" s="77">
        <f>INDEX('Unemployment Rates'!$B$2:$B$96,MATCH(B5604,'Unemployment Rates'!$A$2:$A$96,0))</f>
        <v>4.3999999999999997E-2</v>
      </c>
    </row>
    <row r="5605" spans="1:4" x14ac:dyDescent="0.3">
      <c r="A5605" t="s">
        <v>6515</v>
      </c>
      <c r="B5605" t="s">
        <v>41</v>
      </c>
      <c r="D5605" s="77">
        <f>INDEX('Unemployment Rates'!$B$2:$B$96,MATCH(B5605,'Unemployment Rates'!$A$2:$A$96,0))</f>
        <v>4.3999999999999997E-2</v>
      </c>
    </row>
    <row r="5606" spans="1:4" x14ac:dyDescent="0.3">
      <c r="A5606" t="s">
        <v>6516</v>
      </c>
      <c r="B5606" t="s">
        <v>41</v>
      </c>
      <c r="D5606" s="77">
        <f>INDEX('Unemployment Rates'!$B$2:$B$96,MATCH(B5606,'Unemployment Rates'!$A$2:$A$96,0))</f>
        <v>4.3999999999999997E-2</v>
      </c>
    </row>
    <row r="5607" spans="1:4" x14ac:dyDescent="0.3">
      <c r="A5607" t="s">
        <v>6517</v>
      </c>
      <c r="B5607" t="s">
        <v>42</v>
      </c>
      <c r="D5607" s="77">
        <f>INDEX('Unemployment Rates'!$B$2:$B$96,MATCH(B5607,'Unemployment Rates'!$A$2:$A$96,0))</f>
        <v>3.9E-2</v>
      </c>
    </row>
    <row r="5608" spans="1:4" x14ac:dyDescent="0.3">
      <c r="A5608" t="s">
        <v>6518</v>
      </c>
      <c r="B5608" t="s">
        <v>42</v>
      </c>
      <c r="D5608" s="77">
        <f>INDEX('Unemployment Rates'!$B$2:$B$96,MATCH(B5608,'Unemployment Rates'!$A$2:$A$96,0))</f>
        <v>3.9E-2</v>
      </c>
    </row>
    <row r="5609" spans="1:4" x14ac:dyDescent="0.3">
      <c r="A5609" t="s">
        <v>6519</v>
      </c>
      <c r="B5609" t="s">
        <v>42</v>
      </c>
      <c r="D5609" s="77">
        <f>INDEX('Unemployment Rates'!$B$2:$B$96,MATCH(B5609,'Unemployment Rates'!$A$2:$A$96,0))</f>
        <v>3.9E-2</v>
      </c>
    </row>
    <row r="5610" spans="1:4" x14ac:dyDescent="0.3">
      <c r="A5610" t="s">
        <v>6520</v>
      </c>
      <c r="B5610" t="s">
        <v>42</v>
      </c>
      <c r="D5610" s="77">
        <f>INDEX('Unemployment Rates'!$B$2:$B$96,MATCH(B5610,'Unemployment Rates'!$A$2:$A$96,0))</f>
        <v>3.9E-2</v>
      </c>
    </row>
    <row r="5611" spans="1:4" x14ac:dyDescent="0.3">
      <c r="A5611" t="s">
        <v>6521</v>
      </c>
      <c r="B5611" t="s">
        <v>42</v>
      </c>
      <c r="D5611" s="77">
        <f>INDEX('Unemployment Rates'!$B$2:$B$96,MATCH(B5611,'Unemployment Rates'!$A$2:$A$96,0))</f>
        <v>3.9E-2</v>
      </c>
    </row>
    <row r="5612" spans="1:4" x14ac:dyDescent="0.3">
      <c r="A5612" t="s">
        <v>6522</v>
      </c>
      <c r="B5612" t="s">
        <v>42</v>
      </c>
      <c r="D5612" s="77">
        <f>INDEX('Unemployment Rates'!$B$2:$B$96,MATCH(B5612,'Unemployment Rates'!$A$2:$A$96,0))</f>
        <v>3.9E-2</v>
      </c>
    </row>
    <row r="5613" spans="1:4" x14ac:dyDescent="0.3">
      <c r="A5613" t="s">
        <v>6523</v>
      </c>
      <c r="B5613" t="s">
        <v>42</v>
      </c>
      <c r="D5613" s="77">
        <f>INDEX('Unemployment Rates'!$B$2:$B$96,MATCH(B5613,'Unemployment Rates'!$A$2:$A$96,0))</f>
        <v>3.9E-2</v>
      </c>
    </row>
    <row r="5614" spans="1:4" x14ac:dyDescent="0.3">
      <c r="A5614" t="s">
        <v>6524</v>
      </c>
      <c r="B5614" t="s">
        <v>42</v>
      </c>
      <c r="D5614" s="77">
        <f>INDEX('Unemployment Rates'!$B$2:$B$96,MATCH(B5614,'Unemployment Rates'!$A$2:$A$96,0))</f>
        <v>3.9E-2</v>
      </c>
    </row>
    <row r="5615" spans="1:4" x14ac:dyDescent="0.3">
      <c r="A5615" t="s">
        <v>6525</v>
      </c>
      <c r="B5615" t="s">
        <v>43</v>
      </c>
      <c r="D5615" s="77">
        <f>INDEX('Unemployment Rates'!$B$2:$B$96,MATCH(B5615,'Unemployment Rates'!$A$2:$A$96,0))</f>
        <v>0.04</v>
      </c>
    </row>
    <row r="5616" spans="1:4" x14ac:dyDescent="0.3">
      <c r="A5616" t="s">
        <v>6526</v>
      </c>
      <c r="B5616" t="s">
        <v>43</v>
      </c>
      <c r="D5616" s="77">
        <f>INDEX('Unemployment Rates'!$B$2:$B$96,MATCH(B5616,'Unemployment Rates'!$A$2:$A$96,0))</f>
        <v>0.04</v>
      </c>
    </row>
    <row r="5617" spans="1:4" x14ac:dyDescent="0.3">
      <c r="A5617" t="s">
        <v>6527</v>
      </c>
      <c r="B5617" t="s">
        <v>43</v>
      </c>
      <c r="D5617" s="77">
        <f>INDEX('Unemployment Rates'!$B$2:$B$96,MATCH(B5617,'Unemployment Rates'!$A$2:$A$96,0))</f>
        <v>0.04</v>
      </c>
    </row>
    <row r="5618" spans="1:4" x14ac:dyDescent="0.3">
      <c r="A5618" t="s">
        <v>6528</v>
      </c>
      <c r="B5618" t="s">
        <v>43</v>
      </c>
      <c r="D5618" s="77">
        <f>INDEX('Unemployment Rates'!$B$2:$B$96,MATCH(B5618,'Unemployment Rates'!$A$2:$A$96,0))</f>
        <v>0.04</v>
      </c>
    </row>
    <row r="5619" spans="1:4" x14ac:dyDescent="0.3">
      <c r="A5619" t="s">
        <v>6529</v>
      </c>
      <c r="B5619" t="s">
        <v>43</v>
      </c>
      <c r="D5619" s="77">
        <f>INDEX('Unemployment Rates'!$B$2:$B$96,MATCH(B5619,'Unemployment Rates'!$A$2:$A$96,0))</f>
        <v>0.04</v>
      </c>
    </row>
    <row r="5620" spans="1:4" x14ac:dyDescent="0.3">
      <c r="A5620" t="s">
        <v>6530</v>
      </c>
      <c r="B5620" t="s">
        <v>43</v>
      </c>
      <c r="D5620" s="77">
        <f>INDEX('Unemployment Rates'!$B$2:$B$96,MATCH(B5620,'Unemployment Rates'!$A$2:$A$96,0))</f>
        <v>0.04</v>
      </c>
    </row>
    <row r="5621" spans="1:4" x14ac:dyDescent="0.3">
      <c r="A5621" t="s">
        <v>6531</v>
      </c>
      <c r="B5621" t="s">
        <v>43</v>
      </c>
      <c r="D5621" s="77">
        <f>INDEX('Unemployment Rates'!$B$2:$B$96,MATCH(B5621,'Unemployment Rates'!$A$2:$A$96,0))</f>
        <v>0.04</v>
      </c>
    </row>
    <row r="5622" spans="1:4" x14ac:dyDescent="0.3">
      <c r="A5622" t="s">
        <v>6532</v>
      </c>
      <c r="B5622" t="s">
        <v>43</v>
      </c>
      <c r="D5622" s="77">
        <f>INDEX('Unemployment Rates'!$B$2:$B$96,MATCH(B5622,'Unemployment Rates'!$A$2:$A$96,0))</f>
        <v>0.04</v>
      </c>
    </row>
    <row r="5623" spans="1:4" x14ac:dyDescent="0.3">
      <c r="A5623" t="s">
        <v>6533</v>
      </c>
      <c r="B5623" t="s">
        <v>43</v>
      </c>
      <c r="D5623" s="77">
        <f>INDEX('Unemployment Rates'!$B$2:$B$96,MATCH(B5623,'Unemployment Rates'!$A$2:$A$96,0))</f>
        <v>0.04</v>
      </c>
    </row>
    <row r="5624" spans="1:4" x14ac:dyDescent="0.3">
      <c r="A5624" t="s">
        <v>6534</v>
      </c>
      <c r="B5624" t="s">
        <v>43</v>
      </c>
      <c r="D5624" s="77">
        <f>INDEX('Unemployment Rates'!$B$2:$B$96,MATCH(B5624,'Unemployment Rates'!$A$2:$A$96,0))</f>
        <v>0.04</v>
      </c>
    </row>
    <row r="5625" spans="1:4" x14ac:dyDescent="0.3">
      <c r="A5625" t="s">
        <v>6535</v>
      </c>
      <c r="B5625" t="s">
        <v>43</v>
      </c>
      <c r="D5625" s="77">
        <f>INDEX('Unemployment Rates'!$B$2:$B$96,MATCH(B5625,'Unemployment Rates'!$A$2:$A$96,0))</f>
        <v>0.04</v>
      </c>
    </row>
    <row r="5626" spans="1:4" x14ac:dyDescent="0.3">
      <c r="A5626" t="s">
        <v>6536</v>
      </c>
      <c r="B5626" t="s">
        <v>43</v>
      </c>
      <c r="D5626" s="77">
        <f>INDEX('Unemployment Rates'!$B$2:$B$96,MATCH(B5626,'Unemployment Rates'!$A$2:$A$96,0))</f>
        <v>0.04</v>
      </c>
    </row>
    <row r="5627" spans="1:4" x14ac:dyDescent="0.3">
      <c r="A5627" t="s">
        <v>6537</v>
      </c>
      <c r="B5627" t="s">
        <v>43</v>
      </c>
      <c r="D5627" s="77">
        <f>INDEX('Unemployment Rates'!$B$2:$B$96,MATCH(B5627,'Unemployment Rates'!$A$2:$A$96,0))</f>
        <v>0.04</v>
      </c>
    </row>
    <row r="5628" spans="1:4" x14ac:dyDescent="0.3">
      <c r="A5628" t="s">
        <v>6538</v>
      </c>
      <c r="B5628" t="s">
        <v>44</v>
      </c>
      <c r="D5628" s="77">
        <f>INDEX('Unemployment Rates'!$B$2:$B$96,MATCH(B5628,'Unemployment Rates'!$A$2:$A$96,0))</f>
        <v>3.9E-2</v>
      </c>
    </row>
    <row r="5629" spans="1:4" x14ac:dyDescent="0.3">
      <c r="A5629" t="s">
        <v>6539</v>
      </c>
      <c r="B5629" t="s">
        <v>44</v>
      </c>
      <c r="D5629" s="77">
        <f>INDEX('Unemployment Rates'!$B$2:$B$96,MATCH(B5629,'Unemployment Rates'!$A$2:$A$96,0))</f>
        <v>3.9E-2</v>
      </c>
    </row>
    <row r="5630" spans="1:4" x14ac:dyDescent="0.3">
      <c r="A5630" t="s">
        <v>6540</v>
      </c>
      <c r="B5630" t="s">
        <v>44</v>
      </c>
      <c r="D5630" s="77">
        <f>INDEX('Unemployment Rates'!$B$2:$B$96,MATCH(B5630,'Unemployment Rates'!$A$2:$A$96,0))</f>
        <v>3.9E-2</v>
      </c>
    </row>
    <row r="5631" spans="1:4" x14ac:dyDescent="0.3">
      <c r="A5631" t="s">
        <v>6541</v>
      </c>
      <c r="B5631" t="s">
        <v>44</v>
      </c>
      <c r="D5631" s="77">
        <f>INDEX('Unemployment Rates'!$B$2:$B$96,MATCH(B5631,'Unemployment Rates'!$A$2:$A$96,0))</f>
        <v>3.9E-2</v>
      </c>
    </row>
    <row r="5632" spans="1:4" x14ac:dyDescent="0.3">
      <c r="A5632" t="s">
        <v>6542</v>
      </c>
      <c r="B5632" t="s">
        <v>44</v>
      </c>
      <c r="D5632" s="77">
        <f>INDEX('Unemployment Rates'!$B$2:$B$96,MATCH(B5632,'Unemployment Rates'!$A$2:$A$96,0))</f>
        <v>3.9E-2</v>
      </c>
    </row>
    <row r="5633" spans="1:4" x14ac:dyDescent="0.3">
      <c r="A5633" t="s">
        <v>6543</v>
      </c>
      <c r="B5633" t="s">
        <v>44</v>
      </c>
      <c r="D5633" s="77">
        <f>INDEX('Unemployment Rates'!$B$2:$B$96,MATCH(B5633,'Unemployment Rates'!$A$2:$A$96,0))</f>
        <v>3.9E-2</v>
      </c>
    </row>
    <row r="5634" spans="1:4" x14ac:dyDescent="0.3">
      <c r="A5634" t="s">
        <v>6544</v>
      </c>
      <c r="B5634" t="s">
        <v>45</v>
      </c>
      <c r="D5634" s="77">
        <f>INDEX('Unemployment Rates'!$B$2:$B$96,MATCH(B5634,'Unemployment Rates'!$A$2:$A$96,0))</f>
        <v>3.6999999999999998E-2</v>
      </c>
    </row>
    <row r="5635" spans="1:4" x14ac:dyDescent="0.3">
      <c r="A5635" t="s">
        <v>6545</v>
      </c>
      <c r="B5635" t="s">
        <v>45</v>
      </c>
      <c r="D5635" s="77">
        <f>INDEX('Unemployment Rates'!$B$2:$B$96,MATCH(B5635,'Unemployment Rates'!$A$2:$A$96,0))</f>
        <v>3.6999999999999998E-2</v>
      </c>
    </row>
    <row r="5636" spans="1:4" x14ac:dyDescent="0.3">
      <c r="A5636" t="s">
        <v>6546</v>
      </c>
      <c r="B5636" t="s">
        <v>45</v>
      </c>
      <c r="D5636" s="77">
        <f>INDEX('Unemployment Rates'!$B$2:$B$96,MATCH(B5636,'Unemployment Rates'!$A$2:$A$96,0))</f>
        <v>3.6999999999999998E-2</v>
      </c>
    </row>
    <row r="5637" spans="1:4" x14ac:dyDescent="0.3">
      <c r="A5637" t="s">
        <v>6547</v>
      </c>
      <c r="B5637" t="s">
        <v>45</v>
      </c>
      <c r="D5637" s="77">
        <f>INDEX('Unemployment Rates'!$B$2:$B$96,MATCH(B5637,'Unemployment Rates'!$A$2:$A$96,0))</f>
        <v>3.6999999999999998E-2</v>
      </c>
    </row>
    <row r="5638" spans="1:4" x14ac:dyDescent="0.3">
      <c r="A5638" t="s">
        <v>6548</v>
      </c>
      <c r="B5638" t="s">
        <v>45</v>
      </c>
      <c r="D5638" s="77">
        <f>INDEX('Unemployment Rates'!$B$2:$B$96,MATCH(B5638,'Unemployment Rates'!$A$2:$A$96,0))</f>
        <v>3.6999999999999998E-2</v>
      </c>
    </row>
    <row r="5639" spans="1:4" x14ac:dyDescent="0.3">
      <c r="A5639" t="s">
        <v>6549</v>
      </c>
      <c r="B5639" t="s">
        <v>45</v>
      </c>
      <c r="D5639" s="77">
        <f>INDEX('Unemployment Rates'!$B$2:$B$96,MATCH(B5639,'Unemployment Rates'!$A$2:$A$96,0))</f>
        <v>3.6999999999999998E-2</v>
      </c>
    </row>
    <row r="5640" spans="1:4" x14ac:dyDescent="0.3">
      <c r="A5640" t="s">
        <v>6550</v>
      </c>
      <c r="B5640" t="s">
        <v>45</v>
      </c>
      <c r="D5640" s="77">
        <f>INDEX('Unemployment Rates'!$B$2:$B$96,MATCH(B5640,'Unemployment Rates'!$A$2:$A$96,0))</f>
        <v>3.6999999999999998E-2</v>
      </c>
    </row>
    <row r="5641" spans="1:4" x14ac:dyDescent="0.3">
      <c r="A5641" t="s">
        <v>6551</v>
      </c>
      <c r="B5641" t="s">
        <v>46</v>
      </c>
      <c r="D5641" s="77">
        <f>INDEX('Unemployment Rates'!$B$2:$B$96,MATCH(B5641,'Unemployment Rates'!$A$2:$A$96,0))</f>
        <v>3.9E-2</v>
      </c>
    </row>
    <row r="5642" spans="1:4" x14ac:dyDescent="0.3">
      <c r="A5642" t="s">
        <v>6552</v>
      </c>
      <c r="B5642" t="s">
        <v>46</v>
      </c>
      <c r="D5642" s="77">
        <f>INDEX('Unemployment Rates'!$B$2:$B$96,MATCH(B5642,'Unemployment Rates'!$A$2:$A$96,0))</f>
        <v>3.9E-2</v>
      </c>
    </row>
    <row r="5643" spans="1:4" x14ac:dyDescent="0.3">
      <c r="A5643" t="s">
        <v>6553</v>
      </c>
      <c r="B5643" t="s">
        <v>46</v>
      </c>
      <c r="D5643" s="77">
        <f>INDEX('Unemployment Rates'!$B$2:$B$96,MATCH(B5643,'Unemployment Rates'!$A$2:$A$96,0))</f>
        <v>3.9E-2</v>
      </c>
    </row>
    <row r="5644" spans="1:4" x14ac:dyDescent="0.3">
      <c r="A5644" t="s">
        <v>6554</v>
      </c>
      <c r="B5644" t="s">
        <v>46</v>
      </c>
      <c r="D5644" s="77">
        <f>INDEX('Unemployment Rates'!$B$2:$B$96,MATCH(B5644,'Unemployment Rates'!$A$2:$A$96,0))</f>
        <v>3.9E-2</v>
      </c>
    </row>
    <row r="5645" spans="1:4" x14ac:dyDescent="0.3">
      <c r="A5645" t="s">
        <v>6555</v>
      </c>
      <c r="B5645" t="s">
        <v>46</v>
      </c>
      <c r="D5645" s="77">
        <f>INDEX('Unemployment Rates'!$B$2:$B$96,MATCH(B5645,'Unemployment Rates'!$A$2:$A$96,0))</f>
        <v>3.9E-2</v>
      </c>
    </row>
    <row r="5646" spans="1:4" x14ac:dyDescent="0.3">
      <c r="A5646" t="s">
        <v>6556</v>
      </c>
      <c r="B5646" t="s">
        <v>46</v>
      </c>
      <c r="D5646" s="77">
        <f>INDEX('Unemployment Rates'!$B$2:$B$96,MATCH(B5646,'Unemployment Rates'!$A$2:$A$96,0))</f>
        <v>3.9E-2</v>
      </c>
    </row>
    <row r="5647" spans="1:4" x14ac:dyDescent="0.3">
      <c r="A5647" t="s">
        <v>6557</v>
      </c>
      <c r="B5647" t="s">
        <v>46</v>
      </c>
      <c r="D5647" s="77">
        <f>INDEX('Unemployment Rates'!$B$2:$B$96,MATCH(B5647,'Unemployment Rates'!$A$2:$A$96,0))</f>
        <v>3.9E-2</v>
      </c>
    </row>
    <row r="5648" spans="1:4" x14ac:dyDescent="0.3">
      <c r="A5648" t="s">
        <v>6558</v>
      </c>
      <c r="B5648" t="s">
        <v>46</v>
      </c>
      <c r="D5648" s="77">
        <f>INDEX('Unemployment Rates'!$B$2:$B$96,MATCH(B5648,'Unemployment Rates'!$A$2:$A$96,0))</f>
        <v>3.9E-2</v>
      </c>
    </row>
    <row r="5649" spans="1:4" x14ac:dyDescent="0.3">
      <c r="A5649" t="s">
        <v>6559</v>
      </c>
      <c r="B5649" t="s">
        <v>46</v>
      </c>
      <c r="D5649" s="77">
        <f>INDEX('Unemployment Rates'!$B$2:$B$96,MATCH(B5649,'Unemployment Rates'!$A$2:$A$96,0))</f>
        <v>3.9E-2</v>
      </c>
    </row>
    <row r="5650" spans="1:4" x14ac:dyDescent="0.3">
      <c r="A5650" t="s">
        <v>6560</v>
      </c>
      <c r="B5650" t="s">
        <v>46</v>
      </c>
      <c r="D5650" s="77">
        <f>INDEX('Unemployment Rates'!$B$2:$B$96,MATCH(B5650,'Unemployment Rates'!$A$2:$A$96,0))</f>
        <v>3.9E-2</v>
      </c>
    </row>
    <row r="5651" spans="1:4" x14ac:dyDescent="0.3">
      <c r="A5651" t="s">
        <v>6561</v>
      </c>
      <c r="B5651" t="s">
        <v>46</v>
      </c>
      <c r="D5651" s="77">
        <f>INDEX('Unemployment Rates'!$B$2:$B$96,MATCH(B5651,'Unemployment Rates'!$A$2:$A$96,0))</f>
        <v>3.9E-2</v>
      </c>
    </row>
    <row r="5652" spans="1:4" x14ac:dyDescent="0.3">
      <c r="A5652" t="s">
        <v>6562</v>
      </c>
      <c r="B5652" t="s">
        <v>46</v>
      </c>
      <c r="D5652" s="77">
        <f>INDEX('Unemployment Rates'!$B$2:$B$96,MATCH(B5652,'Unemployment Rates'!$A$2:$A$96,0))</f>
        <v>3.9E-2</v>
      </c>
    </row>
    <row r="5653" spans="1:4" x14ac:dyDescent="0.3">
      <c r="A5653" t="s">
        <v>6563</v>
      </c>
      <c r="B5653" t="s">
        <v>47</v>
      </c>
      <c r="D5653" s="77">
        <f>INDEX('Unemployment Rates'!$B$2:$B$96,MATCH(B5653,'Unemployment Rates'!$A$2:$A$96,0))</f>
        <v>2.9000000000000001E-2</v>
      </c>
    </row>
    <row r="5654" spans="1:4" x14ac:dyDescent="0.3">
      <c r="A5654" t="s">
        <v>6564</v>
      </c>
      <c r="B5654" t="s">
        <v>47</v>
      </c>
      <c r="D5654" s="77">
        <f>INDEX('Unemployment Rates'!$B$2:$B$96,MATCH(B5654,'Unemployment Rates'!$A$2:$A$96,0))</f>
        <v>2.9000000000000001E-2</v>
      </c>
    </row>
    <row r="5655" spans="1:4" x14ac:dyDescent="0.3">
      <c r="A5655" t="s">
        <v>6565</v>
      </c>
      <c r="B5655" t="s">
        <v>47</v>
      </c>
      <c r="D5655" s="77">
        <f>INDEX('Unemployment Rates'!$B$2:$B$96,MATCH(B5655,'Unemployment Rates'!$A$2:$A$96,0))</f>
        <v>2.9000000000000001E-2</v>
      </c>
    </row>
    <row r="5656" spans="1:4" x14ac:dyDescent="0.3">
      <c r="A5656" t="s">
        <v>6566</v>
      </c>
      <c r="B5656" t="s">
        <v>47</v>
      </c>
      <c r="D5656" s="77">
        <f>INDEX('Unemployment Rates'!$B$2:$B$96,MATCH(B5656,'Unemployment Rates'!$A$2:$A$96,0))</f>
        <v>2.9000000000000001E-2</v>
      </c>
    </row>
    <row r="5657" spans="1:4" x14ac:dyDescent="0.3">
      <c r="A5657" t="s">
        <v>6567</v>
      </c>
      <c r="B5657" t="s">
        <v>47</v>
      </c>
      <c r="D5657" s="77">
        <f>INDEX('Unemployment Rates'!$B$2:$B$96,MATCH(B5657,'Unemployment Rates'!$A$2:$A$96,0))</f>
        <v>2.9000000000000001E-2</v>
      </c>
    </row>
    <row r="5658" spans="1:4" x14ac:dyDescent="0.3">
      <c r="A5658" t="s">
        <v>6568</v>
      </c>
      <c r="B5658" t="s">
        <v>47</v>
      </c>
      <c r="D5658" s="77">
        <f>INDEX('Unemployment Rates'!$B$2:$B$96,MATCH(B5658,'Unemployment Rates'!$A$2:$A$96,0))</f>
        <v>2.9000000000000001E-2</v>
      </c>
    </row>
    <row r="5659" spans="1:4" x14ac:dyDescent="0.3">
      <c r="A5659" t="s">
        <v>6569</v>
      </c>
      <c r="B5659" t="s">
        <v>47</v>
      </c>
      <c r="D5659" s="77">
        <f>INDEX('Unemployment Rates'!$B$2:$B$96,MATCH(B5659,'Unemployment Rates'!$A$2:$A$96,0))</f>
        <v>2.9000000000000001E-2</v>
      </c>
    </row>
    <row r="5660" spans="1:4" x14ac:dyDescent="0.3">
      <c r="A5660" t="s">
        <v>6570</v>
      </c>
      <c r="B5660" t="s">
        <v>48</v>
      </c>
      <c r="D5660" s="77">
        <f>INDEX('Unemployment Rates'!$B$2:$B$96,MATCH(B5660,'Unemployment Rates'!$A$2:$A$96,0))</f>
        <v>4.4999999999999998E-2</v>
      </c>
    </row>
    <row r="5661" spans="1:4" x14ac:dyDescent="0.3">
      <c r="A5661" t="s">
        <v>6571</v>
      </c>
      <c r="B5661" t="s">
        <v>48</v>
      </c>
      <c r="D5661" s="77">
        <f>INDEX('Unemployment Rates'!$B$2:$B$96,MATCH(B5661,'Unemployment Rates'!$A$2:$A$96,0))</f>
        <v>4.4999999999999998E-2</v>
      </c>
    </row>
    <row r="5662" spans="1:4" x14ac:dyDescent="0.3">
      <c r="A5662" t="s">
        <v>6572</v>
      </c>
      <c r="B5662" t="s">
        <v>48</v>
      </c>
      <c r="D5662" s="77">
        <f>INDEX('Unemployment Rates'!$B$2:$B$96,MATCH(B5662,'Unemployment Rates'!$A$2:$A$96,0))</f>
        <v>4.4999999999999998E-2</v>
      </c>
    </row>
    <row r="5663" spans="1:4" x14ac:dyDescent="0.3">
      <c r="A5663" t="s">
        <v>6573</v>
      </c>
      <c r="B5663" t="s">
        <v>49</v>
      </c>
      <c r="D5663" s="77">
        <f>INDEX('Unemployment Rates'!$B$2:$B$96,MATCH(B5663,'Unemployment Rates'!$A$2:$A$96,0))</f>
        <v>3.5000000000000003E-2</v>
      </c>
    </row>
    <row r="5664" spans="1:4" x14ac:dyDescent="0.3">
      <c r="A5664" t="s">
        <v>6574</v>
      </c>
      <c r="B5664" t="s">
        <v>49</v>
      </c>
      <c r="D5664" s="77">
        <f>INDEX('Unemployment Rates'!$B$2:$B$96,MATCH(B5664,'Unemployment Rates'!$A$2:$A$96,0))</f>
        <v>3.5000000000000003E-2</v>
      </c>
    </row>
    <row r="5665" spans="1:4" x14ac:dyDescent="0.3">
      <c r="A5665" t="s">
        <v>6575</v>
      </c>
      <c r="B5665" t="s">
        <v>49</v>
      </c>
      <c r="D5665" s="77">
        <f>INDEX('Unemployment Rates'!$B$2:$B$96,MATCH(B5665,'Unemployment Rates'!$A$2:$A$96,0))</f>
        <v>3.5000000000000003E-2</v>
      </c>
    </row>
    <row r="5666" spans="1:4" x14ac:dyDescent="0.3">
      <c r="A5666" t="s">
        <v>6576</v>
      </c>
      <c r="B5666" t="s">
        <v>49</v>
      </c>
      <c r="D5666" s="77">
        <f>INDEX('Unemployment Rates'!$B$2:$B$96,MATCH(B5666,'Unemployment Rates'!$A$2:$A$96,0))</f>
        <v>3.5000000000000003E-2</v>
      </c>
    </row>
    <row r="5667" spans="1:4" x14ac:dyDescent="0.3">
      <c r="A5667" t="s">
        <v>6577</v>
      </c>
      <c r="B5667" t="s">
        <v>49</v>
      </c>
      <c r="D5667" s="77">
        <f>INDEX('Unemployment Rates'!$B$2:$B$96,MATCH(B5667,'Unemployment Rates'!$A$2:$A$96,0))</f>
        <v>3.5000000000000003E-2</v>
      </c>
    </row>
    <row r="5668" spans="1:4" x14ac:dyDescent="0.3">
      <c r="A5668" t="s">
        <v>6578</v>
      </c>
      <c r="B5668" t="s">
        <v>50</v>
      </c>
      <c r="D5668" s="77">
        <f>INDEX('Unemployment Rates'!$B$2:$B$96,MATCH(B5668,'Unemployment Rates'!$A$2:$A$96,0))</f>
        <v>0.04</v>
      </c>
    </row>
    <row r="5669" spans="1:4" x14ac:dyDescent="0.3">
      <c r="A5669" t="s">
        <v>6579</v>
      </c>
      <c r="B5669" t="s">
        <v>50</v>
      </c>
      <c r="D5669" s="77">
        <f>INDEX('Unemployment Rates'!$B$2:$B$96,MATCH(B5669,'Unemployment Rates'!$A$2:$A$96,0))</f>
        <v>0.04</v>
      </c>
    </row>
    <row r="5670" spans="1:4" x14ac:dyDescent="0.3">
      <c r="A5670" t="s">
        <v>6580</v>
      </c>
      <c r="B5670" t="s">
        <v>50</v>
      </c>
      <c r="D5670" s="77">
        <f>INDEX('Unemployment Rates'!$B$2:$B$96,MATCH(B5670,'Unemployment Rates'!$A$2:$A$96,0))</f>
        <v>0.04</v>
      </c>
    </row>
    <row r="5671" spans="1:4" x14ac:dyDescent="0.3">
      <c r="A5671" t="s">
        <v>6581</v>
      </c>
      <c r="B5671" t="s">
        <v>50</v>
      </c>
      <c r="D5671" s="77">
        <f>INDEX('Unemployment Rates'!$B$2:$B$96,MATCH(B5671,'Unemployment Rates'!$A$2:$A$96,0))</f>
        <v>0.04</v>
      </c>
    </row>
    <row r="5672" spans="1:4" x14ac:dyDescent="0.3">
      <c r="A5672" t="s">
        <v>6582</v>
      </c>
      <c r="B5672" t="s">
        <v>51</v>
      </c>
      <c r="D5672" s="77">
        <f>INDEX('Unemployment Rates'!$B$2:$B$96,MATCH(B5672,'Unemployment Rates'!$A$2:$A$96,0))</f>
        <v>3.5999999999999997E-2</v>
      </c>
    </row>
    <row r="5673" spans="1:4" x14ac:dyDescent="0.3">
      <c r="A5673" t="s">
        <v>6583</v>
      </c>
      <c r="B5673" t="s">
        <v>51</v>
      </c>
      <c r="D5673" s="77">
        <f>INDEX('Unemployment Rates'!$B$2:$B$96,MATCH(B5673,'Unemployment Rates'!$A$2:$A$96,0))</f>
        <v>3.5999999999999997E-2</v>
      </c>
    </row>
    <row r="5674" spans="1:4" x14ac:dyDescent="0.3">
      <c r="A5674" t="s">
        <v>6584</v>
      </c>
      <c r="B5674" t="s">
        <v>51</v>
      </c>
      <c r="D5674" s="77">
        <f>INDEX('Unemployment Rates'!$B$2:$B$96,MATCH(B5674,'Unemployment Rates'!$A$2:$A$96,0))</f>
        <v>3.5999999999999997E-2</v>
      </c>
    </row>
    <row r="5675" spans="1:4" x14ac:dyDescent="0.3">
      <c r="A5675" t="s">
        <v>6585</v>
      </c>
      <c r="B5675" t="s">
        <v>51</v>
      </c>
      <c r="D5675" s="77">
        <f>INDEX('Unemployment Rates'!$B$2:$B$96,MATCH(B5675,'Unemployment Rates'!$A$2:$A$96,0))</f>
        <v>3.5999999999999997E-2</v>
      </c>
    </row>
    <row r="5676" spans="1:4" x14ac:dyDescent="0.3">
      <c r="A5676" t="s">
        <v>6586</v>
      </c>
      <c r="B5676" t="s">
        <v>51</v>
      </c>
      <c r="D5676" s="77">
        <f>INDEX('Unemployment Rates'!$B$2:$B$96,MATCH(B5676,'Unemployment Rates'!$A$2:$A$96,0))</f>
        <v>3.5999999999999997E-2</v>
      </c>
    </row>
    <row r="5677" spans="1:4" x14ac:dyDescent="0.3">
      <c r="A5677" t="s">
        <v>6587</v>
      </c>
      <c r="B5677" t="s">
        <v>51</v>
      </c>
      <c r="D5677" s="77">
        <f>INDEX('Unemployment Rates'!$B$2:$B$96,MATCH(B5677,'Unemployment Rates'!$A$2:$A$96,0))</f>
        <v>3.5999999999999997E-2</v>
      </c>
    </row>
    <row r="5678" spans="1:4" x14ac:dyDescent="0.3">
      <c r="A5678" t="s">
        <v>6588</v>
      </c>
      <c r="B5678" t="s">
        <v>51</v>
      </c>
      <c r="D5678" s="77">
        <f>INDEX('Unemployment Rates'!$B$2:$B$96,MATCH(B5678,'Unemployment Rates'!$A$2:$A$96,0))</f>
        <v>3.5999999999999997E-2</v>
      </c>
    </row>
    <row r="5679" spans="1:4" x14ac:dyDescent="0.3">
      <c r="A5679" t="s">
        <v>6589</v>
      </c>
      <c r="B5679" t="s">
        <v>51</v>
      </c>
      <c r="D5679" s="77">
        <f>INDEX('Unemployment Rates'!$B$2:$B$96,MATCH(B5679,'Unemployment Rates'!$A$2:$A$96,0))</f>
        <v>3.5999999999999997E-2</v>
      </c>
    </row>
    <row r="5680" spans="1:4" x14ac:dyDescent="0.3">
      <c r="A5680" t="s">
        <v>6590</v>
      </c>
      <c r="B5680" t="s">
        <v>51</v>
      </c>
      <c r="D5680" s="77">
        <f>INDEX('Unemployment Rates'!$B$2:$B$96,MATCH(B5680,'Unemployment Rates'!$A$2:$A$96,0))</f>
        <v>3.5999999999999997E-2</v>
      </c>
    </row>
    <row r="5681" spans="1:4" x14ac:dyDescent="0.3">
      <c r="A5681" t="s">
        <v>6591</v>
      </c>
      <c r="B5681" t="s">
        <v>51</v>
      </c>
      <c r="D5681" s="77">
        <f>INDEX('Unemployment Rates'!$B$2:$B$96,MATCH(B5681,'Unemployment Rates'!$A$2:$A$96,0))</f>
        <v>3.5999999999999997E-2</v>
      </c>
    </row>
    <row r="5682" spans="1:4" x14ac:dyDescent="0.3">
      <c r="A5682" t="s">
        <v>6592</v>
      </c>
      <c r="B5682" t="s">
        <v>51</v>
      </c>
      <c r="D5682" s="77">
        <f>INDEX('Unemployment Rates'!$B$2:$B$96,MATCH(B5682,'Unemployment Rates'!$A$2:$A$96,0))</f>
        <v>3.5999999999999997E-2</v>
      </c>
    </row>
    <row r="5683" spans="1:4" x14ac:dyDescent="0.3">
      <c r="A5683" t="s">
        <v>6593</v>
      </c>
      <c r="B5683" t="s">
        <v>51</v>
      </c>
      <c r="D5683" s="77">
        <f>INDEX('Unemployment Rates'!$B$2:$B$96,MATCH(B5683,'Unemployment Rates'!$A$2:$A$96,0))</f>
        <v>3.5999999999999997E-2</v>
      </c>
    </row>
    <row r="5684" spans="1:4" x14ac:dyDescent="0.3">
      <c r="A5684" t="s">
        <v>6594</v>
      </c>
      <c r="B5684" t="s">
        <v>52</v>
      </c>
      <c r="D5684" s="77">
        <f>INDEX('Unemployment Rates'!$B$2:$B$96,MATCH(B5684,'Unemployment Rates'!$A$2:$A$96,0))</f>
        <v>3.6999999999999998E-2</v>
      </c>
    </row>
    <row r="5685" spans="1:4" x14ac:dyDescent="0.3">
      <c r="A5685" t="s">
        <v>6595</v>
      </c>
      <c r="B5685" t="s">
        <v>52</v>
      </c>
      <c r="D5685" s="77">
        <f>INDEX('Unemployment Rates'!$B$2:$B$96,MATCH(B5685,'Unemployment Rates'!$A$2:$A$96,0))</f>
        <v>3.6999999999999998E-2</v>
      </c>
    </row>
    <row r="5686" spans="1:4" x14ac:dyDescent="0.3">
      <c r="A5686" t="s">
        <v>6596</v>
      </c>
      <c r="B5686" t="s">
        <v>52</v>
      </c>
      <c r="D5686" s="77">
        <f>INDEX('Unemployment Rates'!$B$2:$B$96,MATCH(B5686,'Unemployment Rates'!$A$2:$A$96,0))</f>
        <v>3.6999999999999998E-2</v>
      </c>
    </row>
    <row r="5687" spans="1:4" x14ac:dyDescent="0.3">
      <c r="A5687" t="s">
        <v>6597</v>
      </c>
      <c r="B5687" t="s">
        <v>52</v>
      </c>
      <c r="D5687" s="77">
        <f>INDEX('Unemployment Rates'!$B$2:$B$96,MATCH(B5687,'Unemployment Rates'!$A$2:$A$96,0))</f>
        <v>3.6999999999999998E-2</v>
      </c>
    </row>
    <row r="5688" spans="1:4" x14ac:dyDescent="0.3">
      <c r="A5688" t="s">
        <v>6598</v>
      </c>
      <c r="B5688" t="s">
        <v>52</v>
      </c>
      <c r="D5688" s="77">
        <f>INDEX('Unemployment Rates'!$B$2:$B$96,MATCH(B5688,'Unemployment Rates'!$A$2:$A$96,0))</f>
        <v>3.6999999999999998E-2</v>
      </c>
    </row>
    <row r="5689" spans="1:4" x14ac:dyDescent="0.3">
      <c r="A5689" t="s">
        <v>6599</v>
      </c>
      <c r="B5689" t="s">
        <v>53</v>
      </c>
      <c r="D5689" s="77">
        <f>INDEX('Unemployment Rates'!$B$2:$B$96,MATCH(B5689,'Unemployment Rates'!$A$2:$A$96,0))</f>
        <v>2.9000000000000001E-2</v>
      </c>
    </row>
    <row r="5690" spans="1:4" x14ac:dyDescent="0.3">
      <c r="A5690" t="s">
        <v>6600</v>
      </c>
      <c r="B5690" t="s">
        <v>53</v>
      </c>
      <c r="D5690" s="77">
        <f>INDEX('Unemployment Rates'!$B$2:$B$96,MATCH(B5690,'Unemployment Rates'!$A$2:$A$96,0))</f>
        <v>2.9000000000000001E-2</v>
      </c>
    </row>
    <row r="5691" spans="1:4" x14ac:dyDescent="0.3">
      <c r="A5691" t="s">
        <v>6601</v>
      </c>
      <c r="B5691" t="s">
        <v>53</v>
      </c>
      <c r="D5691" s="77">
        <f>INDEX('Unemployment Rates'!$B$2:$B$96,MATCH(B5691,'Unemployment Rates'!$A$2:$A$96,0))</f>
        <v>2.9000000000000001E-2</v>
      </c>
    </row>
    <row r="5692" spans="1:4" x14ac:dyDescent="0.3">
      <c r="A5692" t="s">
        <v>6602</v>
      </c>
      <c r="B5692" t="s">
        <v>53</v>
      </c>
      <c r="D5692" s="77">
        <f>INDEX('Unemployment Rates'!$B$2:$B$96,MATCH(B5692,'Unemployment Rates'!$A$2:$A$96,0))</f>
        <v>2.9000000000000001E-2</v>
      </c>
    </row>
    <row r="5693" spans="1:4" x14ac:dyDescent="0.3">
      <c r="A5693" t="s">
        <v>6603</v>
      </c>
      <c r="B5693" t="s">
        <v>53</v>
      </c>
      <c r="D5693" s="77">
        <f>INDEX('Unemployment Rates'!$B$2:$B$96,MATCH(B5693,'Unemployment Rates'!$A$2:$A$96,0))</f>
        <v>2.9000000000000001E-2</v>
      </c>
    </row>
    <row r="5694" spans="1:4" x14ac:dyDescent="0.3">
      <c r="A5694" t="s">
        <v>6604</v>
      </c>
      <c r="B5694" t="s">
        <v>53</v>
      </c>
      <c r="D5694" s="77">
        <f>INDEX('Unemployment Rates'!$B$2:$B$96,MATCH(B5694,'Unemployment Rates'!$A$2:$A$96,0))</f>
        <v>2.9000000000000001E-2</v>
      </c>
    </row>
    <row r="5695" spans="1:4" x14ac:dyDescent="0.3">
      <c r="A5695" t="s">
        <v>6605</v>
      </c>
      <c r="B5695" t="s">
        <v>53</v>
      </c>
      <c r="D5695" s="77">
        <f>INDEX('Unemployment Rates'!$B$2:$B$96,MATCH(B5695,'Unemployment Rates'!$A$2:$A$96,0))</f>
        <v>2.9000000000000001E-2</v>
      </c>
    </row>
    <row r="5696" spans="1:4" x14ac:dyDescent="0.3">
      <c r="A5696" t="s">
        <v>6606</v>
      </c>
      <c r="B5696" t="s">
        <v>53</v>
      </c>
      <c r="D5696" s="77">
        <f>INDEX('Unemployment Rates'!$B$2:$B$96,MATCH(B5696,'Unemployment Rates'!$A$2:$A$96,0))</f>
        <v>2.9000000000000001E-2</v>
      </c>
    </row>
    <row r="5697" spans="1:4" x14ac:dyDescent="0.3">
      <c r="A5697" t="s">
        <v>6607</v>
      </c>
      <c r="B5697" t="s">
        <v>53</v>
      </c>
      <c r="D5697" s="77">
        <f>INDEX('Unemployment Rates'!$B$2:$B$96,MATCH(B5697,'Unemployment Rates'!$A$2:$A$96,0))</f>
        <v>2.9000000000000001E-2</v>
      </c>
    </row>
    <row r="5698" spans="1:4" x14ac:dyDescent="0.3">
      <c r="A5698" t="s">
        <v>6608</v>
      </c>
      <c r="B5698" t="s">
        <v>53</v>
      </c>
      <c r="D5698" s="77">
        <f>INDEX('Unemployment Rates'!$B$2:$B$96,MATCH(B5698,'Unemployment Rates'!$A$2:$A$96,0))</f>
        <v>2.9000000000000001E-2</v>
      </c>
    </row>
    <row r="5699" spans="1:4" x14ac:dyDescent="0.3">
      <c r="A5699" t="s">
        <v>6609</v>
      </c>
      <c r="B5699" t="s">
        <v>53</v>
      </c>
      <c r="D5699" s="77">
        <f>INDEX('Unemployment Rates'!$B$2:$B$96,MATCH(B5699,'Unemployment Rates'!$A$2:$A$96,0))</f>
        <v>2.9000000000000001E-2</v>
      </c>
    </row>
    <row r="5700" spans="1:4" x14ac:dyDescent="0.3">
      <c r="A5700" t="s">
        <v>6610</v>
      </c>
      <c r="B5700" t="s">
        <v>53</v>
      </c>
      <c r="D5700" s="77">
        <f>INDEX('Unemployment Rates'!$B$2:$B$96,MATCH(B5700,'Unemployment Rates'!$A$2:$A$96,0))</f>
        <v>2.9000000000000001E-2</v>
      </c>
    </row>
    <row r="5701" spans="1:4" x14ac:dyDescent="0.3">
      <c r="A5701" t="s">
        <v>6611</v>
      </c>
      <c r="B5701" t="s">
        <v>53</v>
      </c>
      <c r="D5701" s="77">
        <f>INDEX('Unemployment Rates'!$B$2:$B$96,MATCH(B5701,'Unemployment Rates'!$A$2:$A$96,0))</f>
        <v>2.9000000000000001E-2</v>
      </c>
    </row>
    <row r="5702" spans="1:4" x14ac:dyDescent="0.3">
      <c r="A5702" t="s">
        <v>6612</v>
      </c>
      <c r="B5702" t="s">
        <v>53</v>
      </c>
      <c r="D5702" s="77">
        <f>INDEX('Unemployment Rates'!$B$2:$B$96,MATCH(B5702,'Unemployment Rates'!$A$2:$A$96,0))</f>
        <v>2.9000000000000001E-2</v>
      </c>
    </row>
    <row r="5703" spans="1:4" x14ac:dyDescent="0.3">
      <c r="A5703" t="s">
        <v>6613</v>
      </c>
      <c r="B5703" t="s">
        <v>53</v>
      </c>
      <c r="D5703" s="77">
        <f>INDEX('Unemployment Rates'!$B$2:$B$96,MATCH(B5703,'Unemployment Rates'!$A$2:$A$96,0))</f>
        <v>2.9000000000000001E-2</v>
      </c>
    </row>
    <row r="5704" spans="1:4" x14ac:dyDescent="0.3">
      <c r="A5704" t="s">
        <v>6614</v>
      </c>
      <c r="B5704" t="s">
        <v>53</v>
      </c>
      <c r="D5704" s="77">
        <f>INDEX('Unemployment Rates'!$B$2:$B$96,MATCH(B5704,'Unemployment Rates'!$A$2:$A$96,0))</f>
        <v>2.9000000000000001E-2</v>
      </c>
    </row>
    <row r="5705" spans="1:4" x14ac:dyDescent="0.3">
      <c r="A5705" t="s">
        <v>6615</v>
      </c>
      <c r="B5705" t="s">
        <v>53</v>
      </c>
      <c r="D5705" s="77">
        <f>INDEX('Unemployment Rates'!$B$2:$B$96,MATCH(B5705,'Unemployment Rates'!$A$2:$A$96,0))</f>
        <v>2.9000000000000001E-2</v>
      </c>
    </row>
    <row r="5706" spans="1:4" x14ac:dyDescent="0.3">
      <c r="A5706" t="s">
        <v>6616</v>
      </c>
      <c r="B5706" t="s">
        <v>53</v>
      </c>
      <c r="D5706" s="77">
        <f>INDEX('Unemployment Rates'!$B$2:$B$96,MATCH(B5706,'Unemployment Rates'!$A$2:$A$96,0))</f>
        <v>2.9000000000000001E-2</v>
      </c>
    </row>
    <row r="5707" spans="1:4" x14ac:dyDescent="0.3">
      <c r="A5707" t="s">
        <v>6617</v>
      </c>
      <c r="B5707" t="s">
        <v>53</v>
      </c>
      <c r="D5707" s="77">
        <f>INDEX('Unemployment Rates'!$B$2:$B$96,MATCH(B5707,'Unemployment Rates'!$A$2:$A$96,0))</f>
        <v>2.9000000000000001E-2</v>
      </c>
    </row>
    <row r="5708" spans="1:4" x14ac:dyDescent="0.3">
      <c r="A5708" t="s">
        <v>6618</v>
      </c>
      <c r="B5708" t="s">
        <v>53</v>
      </c>
      <c r="D5708" s="77">
        <f>INDEX('Unemployment Rates'!$B$2:$B$96,MATCH(B5708,'Unemployment Rates'!$A$2:$A$96,0))</f>
        <v>2.9000000000000001E-2</v>
      </c>
    </row>
    <row r="5709" spans="1:4" x14ac:dyDescent="0.3">
      <c r="A5709" t="s">
        <v>6619</v>
      </c>
      <c r="B5709" t="s">
        <v>53</v>
      </c>
      <c r="D5709" s="77">
        <f>INDEX('Unemployment Rates'!$B$2:$B$96,MATCH(B5709,'Unemployment Rates'!$A$2:$A$96,0))</f>
        <v>2.9000000000000001E-2</v>
      </c>
    </row>
    <row r="5710" spans="1:4" x14ac:dyDescent="0.3">
      <c r="A5710" t="s">
        <v>6620</v>
      </c>
      <c r="B5710" t="s">
        <v>53</v>
      </c>
      <c r="D5710" s="77">
        <f>INDEX('Unemployment Rates'!$B$2:$B$96,MATCH(B5710,'Unemployment Rates'!$A$2:$A$96,0))</f>
        <v>2.9000000000000001E-2</v>
      </c>
    </row>
    <row r="5711" spans="1:4" x14ac:dyDescent="0.3">
      <c r="A5711" t="s">
        <v>6621</v>
      </c>
      <c r="B5711" t="s">
        <v>53</v>
      </c>
      <c r="D5711" s="77">
        <f>INDEX('Unemployment Rates'!$B$2:$B$96,MATCH(B5711,'Unemployment Rates'!$A$2:$A$96,0))</f>
        <v>2.9000000000000001E-2</v>
      </c>
    </row>
    <row r="5712" spans="1:4" x14ac:dyDescent="0.3">
      <c r="A5712" t="s">
        <v>6622</v>
      </c>
      <c r="B5712" t="s">
        <v>53</v>
      </c>
      <c r="D5712" s="77">
        <f>INDEX('Unemployment Rates'!$B$2:$B$96,MATCH(B5712,'Unemployment Rates'!$A$2:$A$96,0))</f>
        <v>2.9000000000000001E-2</v>
      </c>
    </row>
    <row r="5713" spans="1:4" x14ac:dyDescent="0.3">
      <c r="A5713" t="s">
        <v>6623</v>
      </c>
      <c r="B5713" t="s">
        <v>53</v>
      </c>
      <c r="D5713" s="77">
        <f>INDEX('Unemployment Rates'!$B$2:$B$96,MATCH(B5713,'Unemployment Rates'!$A$2:$A$96,0))</f>
        <v>2.9000000000000001E-2</v>
      </c>
    </row>
    <row r="5714" spans="1:4" x14ac:dyDescent="0.3">
      <c r="A5714" t="s">
        <v>6624</v>
      </c>
      <c r="B5714" t="s">
        <v>53</v>
      </c>
      <c r="D5714" s="77">
        <f>INDEX('Unemployment Rates'!$B$2:$B$96,MATCH(B5714,'Unemployment Rates'!$A$2:$A$96,0))</f>
        <v>2.9000000000000001E-2</v>
      </c>
    </row>
    <row r="5715" spans="1:4" x14ac:dyDescent="0.3">
      <c r="A5715" t="s">
        <v>6625</v>
      </c>
      <c r="B5715" t="s">
        <v>53</v>
      </c>
      <c r="D5715" s="77">
        <f>INDEX('Unemployment Rates'!$B$2:$B$96,MATCH(B5715,'Unemployment Rates'!$A$2:$A$96,0))</f>
        <v>2.9000000000000001E-2</v>
      </c>
    </row>
    <row r="5716" spans="1:4" x14ac:dyDescent="0.3">
      <c r="A5716" t="s">
        <v>6626</v>
      </c>
      <c r="B5716" t="s">
        <v>53</v>
      </c>
      <c r="D5716" s="77">
        <f>INDEX('Unemployment Rates'!$B$2:$B$96,MATCH(B5716,'Unemployment Rates'!$A$2:$A$96,0))</f>
        <v>2.9000000000000001E-2</v>
      </c>
    </row>
    <row r="5717" spans="1:4" x14ac:dyDescent="0.3">
      <c r="A5717" t="s">
        <v>6627</v>
      </c>
      <c r="B5717" t="s">
        <v>53</v>
      </c>
      <c r="D5717" s="77">
        <f>INDEX('Unemployment Rates'!$B$2:$B$96,MATCH(B5717,'Unemployment Rates'!$A$2:$A$96,0))</f>
        <v>2.9000000000000001E-2</v>
      </c>
    </row>
    <row r="5718" spans="1:4" x14ac:dyDescent="0.3">
      <c r="A5718" t="s">
        <v>6628</v>
      </c>
      <c r="B5718" t="s">
        <v>53</v>
      </c>
      <c r="D5718" s="77">
        <f>INDEX('Unemployment Rates'!$B$2:$B$96,MATCH(B5718,'Unemployment Rates'!$A$2:$A$96,0))</f>
        <v>2.9000000000000001E-2</v>
      </c>
    </row>
    <row r="5719" spans="1:4" x14ac:dyDescent="0.3">
      <c r="A5719" t="s">
        <v>6629</v>
      </c>
      <c r="B5719" t="s">
        <v>53</v>
      </c>
      <c r="D5719" s="77">
        <f>INDEX('Unemployment Rates'!$B$2:$B$96,MATCH(B5719,'Unemployment Rates'!$A$2:$A$96,0))</f>
        <v>2.9000000000000001E-2</v>
      </c>
    </row>
    <row r="5720" spans="1:4" x14ac:dyDescent="0.3">
      <c r="A5720" t="s">
        <v>6630</v>
      </c>
      <c r="B5720" t="s">
        <v>53</v>
      </c>
      <c r="D5720" s="77">
        <f>INDEX('Unemployment Rates'!$B$2:$B$96,MATCH(B5720,'Unemployment Rates'!$A$2:$A$96,0))</f>
        <v>2.9000000000000001E-2</v>
      </c>
    </row>
    <row r="5721" spans="1:4" x14ac:dyDescent="0.3">
      <c r="A5721" t="s">
        <v>6631</v>
      </c>
      <c r="B5721" t="s">
        <v>53</v>
      </c>
      <c r="D5721" s="77">
        <f>INDEX('Unemployment Rates'!$B$2:$B$96,MATCH(B5721,'Unemployment Rates'!$A$2:$A$96,0))</f>
        <v>2.9000000000000001E-2</v>
      </c>
    </row>
    <row r="5722" spans="1:4" x14ac:dyDescent="0.3">
      <c r="A5722" t="s">
        <v>6632</v>
      </c>
      <c r="B5722" t="s">
        <v>53</v>
      </c>
      <c r="D5722" s="77">
        <f>INDEX('Unemployment Rates'!$B$2:$B$96,MATCH(B5722,'Unemployment Rates'!$A$2:$A$96,0))</f>
        <v>2.9000000000000001E-2</v>
      </c>
    </row>
    <row r="5723" spans="1:4" x14ac:dyDescent="0.3">
      <c r="A5723" t="s">
        <v>6633</v>
      </c>
      <c r="B5723" t="s">
        <v>53</v>
      </c>
      <c r="D5723" s="77">
        <f>INDEX('Unemployment Rates'!$B$2:$B$96,MATCH(B5723,'Unemployment Rates'!$A$2:$A$96,0))</f>
        <v>2.9000000000000001E-2</v>
      </c>
    </row>
    <row r="5724" spans="1:4" x14ac:dyDescent="0.3">
      <c r="A5724" t="s">
        <v>6634</v>
      </c>
      <c r="B5724" t="s">
        <v>53</v>
      </c>
      <c r="D5724" s="77">
        <f>INDEX('Unemployment Rates'!$B$2:$B$96,MATCH(B5724,'Unemployment Rates'!$A$2:$A$96,0))</f>
        <v>2.9000000000000001E-2</v>
      </c>
    </row>
    <row r="5725" spans="1:4" x14ac:dyDescent="0.3">
      <c r="A5725" t="s">
        <v>6635</v>
      </c>
      <c r="B5725" t="s">
        <v>53</v>
      </c>
      <c r="D5725" s="77">
        <f>INDEX('Unemployment Rates'!$B$2:$B$96,MATCH(B5725,'Unemployment Rates'!$A$2:$A$96,0))</f>
        <v>2.9000000000000001E-2</v>
      </c>
    </row>
    <row r="5726" spans="1:4" x14ac:dyDescent="0.3">
      <c r="A5726" t="s">
        <v>6636</v>
      </c>
      <c r="B5726" t="s">
        <v>53</v>
      </c>
      <c r="D5726" s="77">
        <f>INDEX('Unemployment Rates'!$B$2:$B$96,MATCH(B5726,'Unemployment Rates'!$A$2:$A$96,0))</f>
        <v>2.9000000000000001E-2</v>
      </c>
    </row>
    <row r="5727" spans="1:4" x14ac:dyDescent="0.3">
      <c r="A5727" t="s">
        <v>6637</v>
      </c>
      <c r="B5727" t="s">
        <v>53</v>
      </c>
      <c r="D5727" s="77">
        <f>INDEX('Unemployment Rates'!$B$2:$B$96,MATCH(B5727,'Unemployment Rates'!$A$2:$A$96,0))</f>
        <v>2.9000000000000001E-2</v>
      </c>
    </row>
    <row r="5728" spans="1:4" x14ac:dyDescent="0.3">
      <c r="A5728" t="s">
        <v>6638</v>
      </c>
      <c r="B5728" t="s">
        <v>53</v>
      </c>
      <c r="D5728" s="77">
        <f>INDEX('Unemployment Rates'!$B$2:$B$96,MATCH(B5728,'Unemployment Rates'!$A$2:$A$96,0))</f>
        <v>2.9000000000000001E-2</v>
      </c>
    </row>
    <row r="5729" spans="1:4" x14ac:dyDescent="0.3">
      <c r="A5729" t="s">
        <v>6639</v>
      </c>
      <c r="B5729" t="s">
        <v>53</v>
      </c>
      <c r="D5729" s="77">
        <f>INDEX('Unemployment Rates'!$B$2:$B$96,MATCH(B5729,'Unemployment Rates'!$A$2:$A$96,0))</f>
        <v>2.9000000000000001E-2</v>
      </c>
    </row>
    <row r="5730" spans="1:4" x14ac:dyDescent="0.3">
      <c r="A5730" t="s">
        <v>6640</v>
      </c>
      <c r="B5730" t="s">
        <v>53</v>
      </c>
      <c r="D5730" s="77">
        <f>INDEX('Unemployment Rates'!$B$2:$B$96,MATCH(B5730,'Unemployment Rates'!$A$2:$A$96,0))</f>
        <v>2.9000000000000001E-2</v>
      </c>
    </row>
    <row r="5731" spans="1:4" x14ac:dyDescent="0.3">
      <c r="A5731" t="s">
        <v>6641</v>
      </c>
      <c r="B5731" t="s">
        <v>53</v>
      </c>
      <c r="D5731" s="77">
        <f>INDEX('Unemployment Rates'!$B$2:$B$96,MATCH(B5731,'Unemployment Rates'!$A$2:$A$96,0))</f>
        <v>2.9000000000000001E-2</v>
      </c>
    </row>
    <row r="5732" spans="1:4" x14ac:dyDescent="0.3">
      <c r="A5732" t="s">
        <v>6642</v>
      </c>
      <c r="B5732" t="s">
        <v>53</v>
      </c>
      <c r="D5732" s="77">
        <f>INDEX('Unemployment Rates'!$B$2:$B$96,MATCH(B5732,'Unemployment Rates'!$A$2:$A$96,0))</f>
        <v>2.9000000000000001E-2</v>
      </c>
    </row>
    <row r="5733" spans="1:4" x14ac:dyDescent="0.3">
      <c r="A5733" t="s">
        <v>6643</v>
      </c>
      <c r="B5733" t="s">
        <v>53</v>
      </c>
      <c r="D5733" s="77">
        <f>INDEX('Unemployment Rates'!$B$2:$B$96,MATCH(B5733,'Unemployment Rates'!$A$2:$A$96,0))</f>
        <v>2.9000000000000001E-2</v>
      </c>
    </row>
    <row r="5734" spans="1:4" x14ac:dyDescent="0.3">
      <c r="A5734" t="s">
        <v>6644</v>
      </c>
      <c r="B5734" t="s">
        <v>53</v>
      </c>
      <c r="D5734" s="77">
        <f>INDEX('Unemployment Rates'!$B$2:$B$96,MATCH(B5734,'Unemployment Rates'!$A$2:$A$96,0))</f>
        <v>2.9000000000000001E-2</v>
      </c>
    </row>
    <row r="5735" spans="1:4" x14ac:dyDescent="0.3">
      <c r="A5735" t="s">
        <v>6645</v>
      </c>
      <c r="B5735" t="s">
        <v>53</v>
      </c>
      <c r="D5735" s="77">
        <f>INDEX('Unemployment Rates'!$B$2:$B$96,MATCH(B5735,'Unemployment Rates'!$A$2:$A$96,0))</f>
        <v>2.9000000000000001E-2</v>
      </c>
    </row>
    <row r="5736" spans="1:4" x14ac:dyDescent="0.3">
      <c r="A5736" t="s">
        <v>6646</v>
      </c>
      <c r="B5736" t="s">
        <v>53</v>
      </c>
      <c r="D5736" s="77">
        <f>INDEX('Unemployment Rates'!$B$2:$B$96,MATCH(B5736,'Unemployment Rates'!$A$2:$A$96,0))</f>
        <v>2.9000000000000001E-2</v>
      </c>
    </row>
    <row r="5737" spans="1:4" x14ac:dyDescent="0.3">
      <c r="A5737" t="s">
        <v>6647</v>
      </c>
      <c r="B5737" t="s">
        <v>53</v>
      </c>
      <c r="D5737" s="77">
        <f>INDEX('Unemployment Rates'!$B$2:$B$96,MATCH(B5737,'Unemployment Rates'!$A$2:$A$96,0))</f>
        <v>2.9000000000000001E-2</v>
      </c>
    </row>
    <row r="5738" spans="1:4" x14ac:dyDescent="0.3">
      <c r="A5738" t="s">
        <v>6648</v>
      </c>
      <c r="B5738" t="s">
        <v>53</v>
      </c>
      <c r="D5738" s="77">
        <f>INDEX('Unemployment Rates'!$B$2:$B$96,MATCH(B5738,'Unemployment Rates'!$A$2:$A$96,0))</f>
        <v>2.9000000000000001E-2</v>
      </c>
    </row>
    <row r="5739" spans="1:4" x14ac:dyDescent="0.3">
      <c r="A5739" t="s">
        <v>6649</v>
      </c>
      <c r="B5739" t="s">
        <v>53</v>
      </c>
      <c r="D5739" s="77">
        <f>INDEX('Unemployment Rates'!$B$2:$B$96,MATCH(B5739,'Unemployment Rates'!$A$2:$A$96,0))</f>
        <v>2.9000000000000001E-2</v>
      </c>
    </row>
    <row r="5740" spans="1:4" x14ac:dyDescent="0.3">
      <c r="A5740" t="s">
        <v>6650</v>
      </c>
      <c r="B5740" t="s">
        <v>53</v>
      </c>
      <c r="D5740" s="77">
        <f>INDEX('Unemployment Rates'!$B$2:$B$96,MATCH(B5740,'Unemployment Rates'!$A$2:$A$96,0))</f>
        <v>2.9000000000000001E-2</v>
      </c>
    </row>
    <row r="5741" spans="1:4" x14ac:dyDescent="0.3">
      <c r="A5741" t="s">
        <v>6651</v>
      </c>
      <c r="B5741" t="s">
        <v>53</v>
      </c>
      <c r="D5741" s="77">
        <f>INDEX('Unemployment Rates'!$B$2:$B$96,MATCH(B5741,'Unemployment Rates'!$A$2:$A$96,0))</f>
        <v>2.9000000000000001E-2</v>
      </c>
    </row>
    <row r="5742" spans="1:4" x14ac:dyDescent="0.3">
      <c r="A5742" t="s">
        <v>6652</v>
      </c>
      <c r="B5742" t="s">
        <v>53</v>
      </c>
      <c r="D5742" s="77">
        <f>INDEX('Unemployment Rates'!$B$2:$B$96,MATCH(B5742,'Unemployment Rates'!$A$2:$A$96,0))</f>
        <v>2.9000000000000001E-2</v>
      </c>
    </row>
    <row r="5743" spans="1:4" x14ac:dyDescent="0.3">
      <c r="A5743" t="s">
        <v>6653</v>
      </c>
      <c r="B5743" t="s">
        <v>53</v>
      </c>
      <c r="D5743" s="77">
        <f>INDEX('Unemployment Rates'!$B$2:$B$96,MATCH(B5743,'Unemployment Rates'!$A$2:$A$96,0))</f>
        <v>2.9000000000000001E-2</v>
      </c>
    </row>
    <row r="5744" spans="1:4" x14ac:dyDescent="0.3">
      <c r="A5744" t="s">
        <v>6654</v>
      </c>
      <c r="B5744" t="s">
        <v>53</v>
      </c>
      <c r="D5744" s="77">
        <f>INDEX('Unemployment Rates'!$B$2:$B$96,MATCH(B5744,'Unemployment Rates'!$A$2:$A$96,0))</f>
        <v>2.9000000000000001E-2</v>
      </c>
    </row>
    <row r="5745" spans="1:4" x14ac:dyDescent="0.3">
      <c r="A5745" t="s">
        <v>6655</v>
      </c>
      <c r="B5745" t="s">
        <v>53</v>
      </c>
      <c r="D5745" s="77">
        <f>INDEX('Unemployment Rates'!$B$2:$B$96,MATCH(B5745,'Unemployment Rates'!$A$2:$A$96,0))</f>
        <v>2.9000000000000001E-2</v>
      </c>
    </row>
    <row r="5746" spans="1:4" x14ac:dyDescent="0.3">
      <c r="A5746" t="s">
        <v>6656</v>
      </c>
      <c r="B5746" t="s">
        <v>53</v>
      </c>
      <c r="D5746" s="77">
        <f>INDEX('Unemployment Rates'!$B$2:$B$96,MATCH(B5746,'Unemployment Rates'!$A$2:$A$96,0))</f>
        <v>2.9000000000000001E-2</v>
      </c>
    </row>
    <row r="5747" spans="1:4" x14ac:dyDescent="0.3">
      <c r="A5747" t="s">
        <v>6657</v>
      </c>
      <c r="B5747" t="s">
        <v>53</v>
      </c>
      <c r="D5747" s="77">
        <f>INDEX('Unemployment Rates'!$B$2:$B$96,MATCH(B5747,'Unemployment Rates'!$A$2:$A$96,0))</f>
        <v>2.9000000000000001E-2</v>
      </c>
    </row>
    <row r="5748" spans="1:4" x14ac:dyDescent="0.3">
      <c r="A5748" t="s">
        <v>6658</v>
      </c>
      <c r="B5748" t="s">
        <v>53</v>
      </c>
      <c r="D5748" s="77">
        <f>INDEX('Unemployment Rates'!$B$2:$B$96,MATCH(B5748,'Unemployment Rates'!$A$2:$A$96,0))</f>
        <v>2.9000000000000001E-2</v>
      </c>
    </row>
    <row r="5749" spans="1:4" x14ac:dyDescent="0.3">
      <c r="A5749" t="s">
        <v>6659</v>
      </c>
      <c r="B5749" t="s">
        <v>53</v>
      </c>
      <c r="D5749" s="77">
        <f>INDEX('Unemployment Rates'!$B$2:$B$96,MATCH(B5749,'Unemployment Rates'!$A$2:$A$96,0))</f>
        <v>2.9000000000000001E-2</v>
      </c>
    </row>
    <row r="5750" spans="1:4" x14ac:dyDescent="0.3">
      <c r="A5750" t="s">
        <v>6660</v>
      </c>
      <c r="B5750" t="s">
        <v>53</v>
      </c>
      <c r="D5750" s="77">
        <f>INDEX('Unemployment Rates'!$B$2:$B$96,MATCH(B5750,'Unemployment Rates'!$A$2:$A$96,0))</f>
        <v>2.9000000000000001E-2</v>
      </c>
    </row>
    <row r="5751" spans="1:4" x14ac:dyDescent="0.3">
      <c r="A5751" t="s">
        <v>6661</v>
      </c>
      <c r="B5751" t="s">
        <v>53</v>
      </c>
      <c r="D5751" s="77">
        <f>INDEX('Unemployment Rates'!$B$2:$B$96,MATCH(B5751,'Unemployment Rates'!$A$2:$A$96,0))</f>
        <v>2.9000000000000001E-2</v>
      </c>
    </row>
    <row r="5752" spans="1:4" x14ac:dyDescent="0.3">
      <c r="A5752" t="s">
        <v>6662</v>
      </c>
      <c r="B5752" t="s">
        <v>53</v>
      </c>
      <c r="D5752" s="77">
        <f>INDEX('Unemployment Rates'!$B$2:$B$96,MATCH(B5752,'Unemployment Rates'!$A$2:$A$96,0))</f>
        <v>2.9000000000000001E-2</v>
      </c>
    </row>
    <row r="5753" spans="1:4" x14ac:dyDescent="0.3">
      <c r="A5753" t="s">
        <v>6663</v>
      </c>
      <c r="B5753" t="s">
        <v>53</v>
      </c>
      <c r="D5753" s="77">
        <f>INDEX('Unemployment Rates'!$B$2:$B$96,MATCH(B5753,'Unemployment Rates'!$A$2:$A$96,0))</f>
        <v>2.9000000000000001E-2</v>
      </c>
    </row>
    <row r="5754" spans="1:4" x14ac:dyDescent="0.3">
      <c r="A5754" t="s">
        <v>6664</v>
      </c>
      <c r="B5754" t="s">
        <v>53</v>
      </c>
      <c r="D5754" s="77">
        <f>INDEX('Unemployment Rates'!$B$2:$B$96,MATCH(B5754,'Unemployment Rates'!$A$2:$A$96,0))</f>
        <v>2.9000000000000001E-2</v>
      </c>
    </row>
    <row r="5755" spans="1:4" x14ac:dyDescent="0.3">
      <c r="A5755" t="s">
        <v>6665</v>
      </c>
      <c r="B5755" t="s">
        <v>53</v>
      </c>
      <c r="D5755" s="77">
        <f>INDEX('Unemployment Rates'!$B$2:$B$96,MATCH(B5755,'Unemployment Rates'!$A$2:$A$96,0))</f>
        <v>2.9000000000000001E-2</v>
      </c>
    </row>
    <row r="5756" spans="1:4" x14ac:dyDescent="0.3">
      <c r="A5756" t="s">
        <v>6666</v>
      </c>
      <c r="B5756" t="s">
        <v>53</v>
      </c>
      <c r="D5756" s="77">
        <f>INDEX('Unemployment Rates'!$B$2:$B$96,MATCH(B5756,'Unemployment Rates'!$A$2:$A$96,0))</f>
        <v>2.9000000000000001E-2</v>
      </c>
    </row>
    <row r="5757" spans="1:4" x14ac:dyDescent="0.3">
      <c r="A5757" t="s">
        <v>6667</v>
      </c>
      <c r="B5757" t="s">
        <v>53</v>
      </c>
      <c r="D5757" s="77">
        <f>INDEX('Unemployment Rates'!$B$2:$B$96,MATCH(B5757,'Unemployment Rates'!$A$2:$A$96,0))</f>
        <v>2.9000000000000001E-2</v>
      </c>
    </row>
    <row r="5758" spans="1:4" x14ac:dyDescent="0.3">
      <c r="A5758" t="s">
        <v>6668</v>
      </c>
      <c r="B5758" t="s">
        <v>53</v>
      </c>
      <c r="D5758" s="77">
        <f>INDEX('Unemployment Rates'!$B$2:$B$96,MATCH(B5758,'Unemployment Rates'!$A$2:$A$96,0))</f>
        <v>2.9000000000000001E-2</v>
      </c>
    </row>
    <row r="5759" spans="1:4" x14ac:dyDescent="0.3">
      <c r="A5759" t="s">
        <v>6669</v>
      </c>
      <c r="B5759" t="s">
        <v>53</v>
      </c>
      <c r="D5759" s="77">
        <f>INDEX('Unemployment Rates'!$B$2:$B$96,MATCH(B5759,'Unemployment Rates'!$A$2:$A$96,0))</f>
        <v>2.9000000000000001E-2</v>
      </c>
    </row>
    <row r="5760" spans="1:4" x14ac:dyDescent="0.3">
      <c r="A5760" t="s">
        <v>6670</v>
      </c>
      <c r="B5760" t="s">
        <v>53</v>
      </c>
      <c r="D5760" s="77">
        <f>INDEX('Unemployment Rates'!$B$2:$B$96,MATCH(B5760,'Unemployment Rates'!$A$2:$A$96,0))</f>
        <v>2.9000000000000001E-2</v>
      </c>
    </row>
    <row r="5761" spans="1:4" x14ac:dyDescent="0.3">
      <c r="A5761" t="s">
        <v>6671</v>
      </c>
      <c r="B5761" t="s">
        <v>53</v>
      </c>
      <c r="D5761" s="77">
        <f>INDEX('Unemployment Rates'!$B$2:$B$96,MATCH(B5761,'Unemployment Rates'!$A$2:$A$96,0))</f>
        <v>2.9000000000000001E-2</v>
      </c>
    </row>
    <row r="5762" spans="1:4" x14ac:dyDescent="0.3">
      <c r="A5762" t="s">
        <v>6672</v>
      </c>
      <c r="B5762" t="s">
        <v>53</v>
      </c>
      <c r="D5762" s="77">
        <f>INDEX('Unemployment Rates'!$B$2:$B$96,MATCH(B5762,'Unemployment Rates'!$A$2:$A$96,0))</f>
        <v>2.9000000000000001E-2</v>
      </c>
    </row>
    <row r="5763" spans="1:4" x14ac:dyDescent="0.3">
      <c r="A5763" t="s">
        <v>6673</v>
      </c>
      <c r="B5763" t="s">
        <v>53</v>
      </c>
      <c r="D5763" s="77">
        <f>INDEX('Unemployment Rates'!$B$2:$B$96,MATCH(B5763,'Unemployment Rates'!$A$2:$A$96,0))</f>
        <v>2.9000000000000001E-2</v>
      </c>
    </row>
    <row r="5764" spans="1:4" x14ac:dyDescent="0.3">
      <c r="A5764" t="s">
        <v>6674</v>
      </c>
      <c r="B5764" t="s">
        <v>53</v>
      </c>
      <c r="D5764" s="77">
        <f>INDEX('Unemployment Rates'!$B$2:$B$96,MATCH(B5764,'Unemployment Rates'!$A$2:$A$96,0))</f>
        <v>2.9000000000000001E-2</v>
      </c>
    </row>
    <row r="5765" spans="1:4" x14ac:dyDescent="0.3">
      <c r="A5765" t="s">
        <v>6675</v>
      </c>
      <c r="B5765" t="s">
        <v>53</v>
      </c>
      <c r="D5765" s="77">
        <f>INDEX('Unemployment Rates'!$B$2:$B$96,MATCH(B5765,'Unemployment Rates'!$A$2:$A$96,0))</f>
        <v>2.9000000000000001E-2</v>
      </c>
    </row>
    <row r="5766" spans="1:4" x14ac:dyDescent="0.3">
      <c r="A5766" t="s">
        <v>6676</v>
      </c>
      <c r="B5766" t="s">
        <v>53</v>
      </c>
      <c r="D5766" s="77">
        <f>INDEX('Unemployment Rates'!$B$2:$B$96,MATCH(B5766,'Unemployment Rates'!$A$2:$A$96,0))</f>
        <v>2.9000000000000001E-2</v>
      </c>
    </row>
    <row r="5767" spans="1:4" x14ac:dyDescent="0.3">
      <c r="A5767" t="s">
        <v>6677</v>
      </c>
      <c r="B5767" t="s">
        <v>53</v>
      </c>
      <c r="D5767" s="77">
        <f>INDEX('Unemployment Rates'!$B$2:$B$96,MATCH(B5767,'Unemployment Rates'!$A$2:$A$96,0))</f>
        <v>2.9000000000000001E-2</v>
      </c>
    </row>
    <row r="5768" spans="1:4" x14ac:dyDescent="0.3">
      <c r="A5768" t="s">
        <v>6678</v>
      </c>
      <c r="B5768" t="s">
        <v>53</v>
      </c>
      <c r="D5768" s="77">
        <f>INDEX('Unemployment Rates'!$B$2:$B$96,MATCH(B5768,'Unemployment Rates'!$A$2:$A$96,0))</f>
        <v>2.9000000000000001E-2</v>
      </c>
    </row>
    <row r="5769" spans="1:4" x14ac:dyDescent="0.3">
      <c r="A5769" t="s">
        <v>6679</v>
      </c>
      <c r="B5769" t="s">
        <v>53</v>
      </c>
      <c r="D5769" s="77">
        <f>INDEX('Unemployment Rates'!$B$2:$B$96,MATCH(B5769,'Unemployment Rates'!$A$2:$A$96,0))</f>
        <v>2.9000000000000001E-2</v>
      </c>
    </row>
    <row r="5770" spans="1:4" x14ac:dyDescent="0.3">
      <c r="A5770" t="s">
        <v>6680</v>
      </c>
      <c r="B5770" t="s">
        <v>53</v>
      </c>
      <c r="D5770" s="77">
        <f>INDEX('Unemployment Rates'!$B$2:$B$96,MATCH(B5770,'Unemployment Rates'!$A$2:$A$96,0))</f>
        <v>2.9000000000000001E-2</v>
      </c>
    </row>
    <row r="5771" spans="1:4" x14ac:dyDescent="0.3">
      <c r="A5771" t="s">
        <v>6681</v>
      </c>
      <c r="B5771" t="s">
        <v>53</v>
      </c>
      <c r="D5771" s="77">
        <f>INDEX('Unemployment Rates'!$B$2:$B$96,MATCH(B5771,'Unemployment Rates'!$A$2:$A$96,0))</f>
        <v>2.9000000000000001E-2</v>
      </c>
    </row>
    <row r="5772" spans="1:4" x14ac:dyDescent="0.3">
      <c r="A5772" t="s">
        <v>6682</v>
      </c>
      <c r="B5772" t="s">
        <v>53</v>
      </c>
      <c r="D5772" s="77">
        <f>INDEX('Unemployment Rates'!$B$2:$B$96,MATCH(B5772,'Unemployment Rates'!$A$2:$A$96,0))</f>
        <v>2.9000000000000001E-2</v>
      </c>
    </row>
    <row r="5773" spans="1:4" x14ac:dyDescent="0.3">
      <c r="A5773" t="s">
        <v>6683</v>
      </c>
      <c r="B5773" t="s">
        <v>53</v>
      </c>
      <c r="D5773" s="77">
        <f>INDEX('Unemployment Rates'!$B$2:$B$96,MATCH(B5773,'Unemployment Rates'!$A$2:$A$96,0))</f>
        <v>2.9000000000000001E-2</v>
      </c>
    </row>
    <row r="5774" spans="1:4" x14ac:dyDescent="0.3">
      <c r="A5774" t="s">
        <v>6684</v>
      </c>
      <c r="B5774" t="s">
        <v>53</v>
      </c>
      <c r="D5774" s="77">
        <f>INDEX('Unemployment Rates'!$B$2:$B$96,MATCH(B5774,'Unemployment Rates'!$A$2:$A$96,0))</f>
        <v>2.9000000000000001E-2</v>
      </c>
    </row>
    <row r="5775" spans="1:4" x14ac:dyDescent="0.3">
      <c r="A5775" t="s">
        <v>6685</v>
      </c>
      <c r="B5775" t="s">
        <v>53</v>
      </c>
      <c r="D5775" s="77">
        <f>INDEX('Unemployment Rates'!$B$2:$B$96,MATCH(B5775,'Unemployment Rates'!$A$2:$A$96,0))</f>
        <v>2.9000000000000001E-2</v>
      </c>
    </row>
    <row r="5776" spans="1:4" x14ac:dyDescent="0.3">
      <c r="A5776" t="s">
        <v>6686</v>
      </c>
      <c r="B5776" t="s">
        <v>53</v>
      </c>
      <c r="D5776" s="77">
        <f>INDEX('Unemployment Rates'!$B$2:$B$96,MATCH(B5776,'Unemployment Rates'!$A$2:$A$96,0))</f>
        <v>2.9000000000000001E-2</v>
      </c>
    </row>
    <row r="5777" spans="1:4" x14ac:dyDescent="0.3">
      <c r="A5777" t="s">
        <v>6687</v>
      </c>
      <c r="B5777" t="s">
        <v>53</v>
      </c>
      <c r="D5777" s="77">
        <f>INDEX('Unemployment Rates'!$B$2:$B$96,MATCH(B5777,'Unemployment Rates'!$A$2:$A$96,0))</f>
        <v>2.9000000000000001E-2</v>
      </c>
    </row>
    <row r="5778" spans="1:4" x14ac:dyDescent="0.3">
      <c r="A5778" t="s">
        <v>6688</v>
      </c>
      <c r="B5778" t="s">
        <v>53</v>
      </c>
      <c r="D5778" s="77">
        <f>INDEX('Unemployment Rates'!$B$2:$B$96,MATCH(B5778,'Unemployment Rates'!$A$2:$A$96,0))</f>
        <v>2.9000000000000001E-2</v>
      </c>
    </row>
    <row r="5779" spans="1:4" x14ac:dyDescent="0.3">
      <c r="A5779" t="s">
        <v>6689</v>
      </c>
      <c r="B5779" t="s">
        <v>53</v>
      </c>
      <c r="D5779" s="77">
        <f>INDEX('Unemployment Rates'!$B$2:$B$96,MATCH(B5779,'Unemployment Rates'!$A$2:$A$96,0))</f>
        <v>2.9000000000000001E-2</v>
      </c>
    </row>
    <row r="5780" spans="1:4" x14ac:dyDescent="0.3">
      <c r="A5780" t="s">
        <v>6690</v>
      </c>
      <c r="B5780" t="s">
        <v>53</v>
      </c>
      <c r="D5780" s="77">
        <f>INDEX('Unemployment Rates'!$B$2:$B$96,MATCH(B5780,'Unemployment Rates'!$A$2:$A$96,0))</f>
        <v>2.9000000000000001E-2</v>
      </c>
    </row>
    <row r="5781" spans="1:4" x14ac:dyDescent="0.3">
      <c r="A5781" t="s">
        <v>6691</v>
      </c>
      <c r="B5781" t="s">
        <v>53</v>
      </c>
      <c r="D5781" s="77">
        <f>INDEX('Unemployment Rates'!$B$2:$B$96,MATCH(B5781,'Unemployment Rates'!$A$2:$A$96,0))</f>
        <v>2.9000000000000001E-2</v>
      </c>
    </row>
    <row r="5782" spans="1:4" x14ac:dyDescent="0.3">
      <c r="A5782" t="s">
        <v>6692</v>
      </c>
      <c r="B5782" t="s">
        <v>53</v>
      </c>
      <c r="D5782" s="77">
        <f>INDEX('Unemployment Rates'!$B$2:$B$96,MATCH(B5782,'Unemployment Rates'!$A$2:$A$96,0))</f>
        <v>2.9000000000000001E-2</v>
      </c>
    </row>
    <row r="5783" spans="1:4" x14ac:dyDescent="0.3">
      <c r="A5783" t="s">
        <v>6693</v>
      </c>
      <c r="B5783" t="s">
        <v>53</v>
      </c>
      <c r="D5783" s="77">
        <f>INDEX('Unemployment Rates'!$B$2:$B$96,MATCH(B5783,'Unemployment Rates'!$A$2:$A$96,0))</f>
        <v>2.9000000000000001E-2</v>
      </c>
    </row>
    <row r="5784" spans="1:4" x14ac:dyDescent="0.3">
      <c r="A5784" t="s">
        <v>6694</v>
      </c>
      <c r="B5784" t="s">
        <v>53</v>
      </c>
      <c r="D5784" s="77">
        <f>INDEX('Unemployment Rates'!$B$2:$B$96,MATCH(B5784,'Unemployment Rates'!$A$2:$A$96,0))</f>
        <v>2.9000000000000001E-2</v>
      </c>
    </row>
    <row r="5785" spans="1:4" x14ac:dyDescent="0.3">
      <c r="A5785" t="s">
        <v>6695</v>
      </c>
      <c r="B5785" t="s">
        <v>53</v>
      </c>
      <c r="D5785" s="77">
        <f>INDEX('Unemployment Rates'!$B$2:$B$96,MATCH(B5785,'Unemployment Rates'!$A$2:$A$96,0))</f>
        <v>2.9000000000000001E-2</v>
      </c>
    </row>
    <row r="5786" spans="1:4" x14ac:dyDescent="0.3">
      <c r="A5786" t="s">
        <v>6696</v>
      </c>
      <c r="B5786" t="s">
        <v>53</v>
      </c>
      <c r="D5786" s="77">
        <f>INDEX('Unemployment Rates'!$B$2:$B$96,MATCH(B5786,'Unemployment Rates'!$A$2:$A$96,0))</f>
        <v>2.9000000000000001E-2</v>
      </c>
    </row>
    <row r="5787" spans="1:4" x14ac:dyDescent="0.3">
      <c r="A5787" t="s">
        <v>6697</v>
      </c>
      <c r="B5787" t="s">
        <v>53</v>
      </c>
      <c r="D5787" s="77">
        <f>INDEX('Unemployment Rates'!$B$2:$B$96,MATCH(B5787,'Unemployment Rates'!$A$2:$A$96,0))</f>
        <v>2.9000000000000001E-2</v>
      </c>
    </row>
    <row r="5788" spans="1:4" x14ac:dyDescent="0.3">
      <c r="A5788" t="s">
        <v>6698</v>
      </c>
      <c r="B5788" t="s">
        <v>53</v>
      </c>
      <c r="D5788" s="77">
        <f>INDEX('Unemployment Rates'!$B$2:$B$96,MATCH(B5788,'Unemployment Rates'!$A$2:$A$96,0))</f>
        <v>2.9000000000000001E-2</v>
      </c>
    </row>
    <row r="5789" spans="1:4" x14ac:dyDescent="0.3">
      <c r="A5789" t="s">
        <v>6699</v>
      </c>
      <c r="B5789" t="s">
        <v>53</v>
      </c>
      <c r="D5789" s="77">
        <f>INDEX('Unemployment Rates'!$B$2:$B$96,MATCH(B5789,'Unemployment Rates'!$A$2:$A$96,0))</f>
        <v>2.9000000000000001E-2</v>
      </c>
    </row>
    <row r="5790" spans="1:4" x14ac:dyDescent="0.3">
      <c r="A5790" t="s">
        <v>6700</v>
      </c>
      <c r="B5790" t="s">
        <v>53</v>
      </c>
      <c r="D5790" s="77">
        <f>INDEX('Unemployment Rates'!$B$2:$B$96,MATCH(B5790,'Unemployment Rates'!$A$2:$A$96,0))</f>
        <v>2.9000000000000001E-2</v>
      </c>
    </row>
    <row r="5791" spans="1:4" x14ac:dyDescent="0.3">
      <c r="A5791" t="s">
        <v>6701</v>
      </c>
      <c r="B5791" t="s">
        <v>53</v>
      </c>
      <c r="D5791" s="77">
        <f>INDEX('Unemployment Rates'!$B$2:$B$96,MATCH(B5791,'Unemployment Rates'!$A$2:$A$96,0))</f>
        <v>2.9000000000000001E-2</v>
      </c>
    </row>
    <row r="5792" spans="1:4" x14ac:dyDescent="0.3">
      <c r="A5792" t="s">
        <v>6702</v>
      </c>
      <c r="B5792" t="s">
        <v>53</v>
      </c>
      <c r="D5792" s="77">
        <f>INDEX('Unemployment Rates'!$B$2:$B$96,MATCH(B5792,'Unemployment Rates'!$A$2:$A$96,0))</f>
        <v>2.9000000000000001E-2</v>
      </c>
    </row>
    <row r="5793" spans="1:4" x14ac:dyDescent="0.3">
      <c r="A5793" t="s">
        <v>6703</v>
      </c>
      <c r="B5793" t="s">
        <v>53</v>
      </c>
      <c r="D5793" s="77">
        <f>INDEX('Unemployment Rates'!$B$2:$B$96,MATCH(B5793,'Unemployment Rates'!$A$2:$A$96,0))</f>
        <v>2.9000000000000001E-2</v>
      </c>
    </row>
    <row r="5794" spans="1:4" x14ac:dyDescent="0.3">
      <c r="A5794" t="s">
        <v>6704</v>
      </c>
      <c r="B5794" t="s">
        <v>53</v>
      </c>
      <c r="D5794" s="77">
        <f>INDEX('Unemployment Rates'!$B$2:$B$96,MATCH(B5794,'Unemployment Rates'!$A$2:$A$96,0))</f>
        <v>2.9000000000000001E-2</v>
      </c>
    </row>
    <row r="5795" spans="1:4" x14ac:dyDescent="0.3">
      <c r="A5795" t="s">
        <v>6705</v>
      </c>
      <c r="B5795" t="s">
        <v>53</v>
      </c>
      <c r="D5795" s="77">
        <f>INDEX('Unemployment Rates'!$B$2:$B$96,MATCH(B5795,'Unemployment Rates'!$A$2:$A$96,0))</f>
        <v>2.9000000000000001E-2</v>
      </c>
    </row>
    <row r="5796" spans="1:4" x14ac:dyDescent="0.3">
      <c r="A5796" t="s">
        <v>6706</v>
      </c>
      <c r="B5796" t="s">
        <v>53</v>
      </c>
      <c r="D5796" s="77">
        <f>INDEX('Unemployment Rates'!$B$2:$B$96,MATCH(B5796,'Unemployment Rates'!$A$2:$A$96,0))</f>
        <v>2.9000000000000001E-2</v>
      </c>
    </row>
    <row r="5797" spans="1:4" x14ac:dyDescent="0.3">
      <c r="A5797" t="s">
        <v>6707</v>
      </c>
      <c r="B5797" t="s">
        <v>53</v>
      </c>
      <c r="D5797" s="77">
        <f>INDEX('Unemployment Rates'!$B$2:$B$96,MATCH(B5797,'Unemployment Rates'!$A$2:$A$96,0))</f>
        <v>2.9000000000000001E-2</v>
      </c>
    </row>
    <row r="5798" spans="1:4" x14ac:dyDescent="0.3">
      <c r="A5798" t="s">
        <v>6708</v>
      </c>
      <c r="B5798" t="s">
        <v>53</v>
      </c>
      <c r="D5798" s="77">
        <f>INDEX('Unemployment Rates'!$B$2:$B$96,MATCH(B5798,'Unemployment Rates'!$A$2:$A$96,0))</f>
        <v>2.9000000000000001E-2</v>
      </c>
    </row>
    <row r="5799" spans="1:4" x14ac:dyDescent="0.3">
      <c r="A5799" t="s">
        <v>6709</v>
      </c>
      <c r="B5799" t="s">
        <v>53</v>
      </c>
      <c r="D5799" s="77">
        <f>INDEX('Unemployment Rates'!$B$2:$B$96,MATCH(B5799,'Unemployment Rates'!$A$2:$A$96,0))</f>
        <v>2.9000000000000001E-2</v>
      </c>
    </row>
    <row r="5800" spans="1:4" x14ac:dyDescent="0.3">
      <c r="A5800" t="s">
        <v>6710</v>
      </c>
      <c r="B5800" t="s">
        <v>53</v>
      </c>
      <c r="D5800" s="77">
        <f>INDEX('Unemployment Rates'!$B$2:$B$96,MATCH(B5800,'Unemployment Rates'!$A$2:$A$96,0))</f>
        <v>2.9000000000000001E-2</v>
      </c>
    </row>
    <row r="5801" spans="1:4" x14ac:dyDescent="0.3">
      <c r="A5801" t="s">
        <v>6711</v>
      </c>
      <c r="B5801" t="s">
        <v>53</v>
      </c>
      <c r="D5801" s="77">
        <f>INDEX('Unemployment Rates'!$B$2:$B$96,MATCH(B5801,'Unemployment Rates'!$A$2:$A$96,0))</f>
        <v>2.9000000000000001E-2</v>
      </c>
    </row>
    <row r="5802" spans="1:4" x14ac:dyDescent="0.3">
      <c r="A5802" t="s">
        <v>6712</v>
      </c>
      <c r="B5802" t="s">
        <v>53</v>
      </c>
      <c r="D5802" s="77">
        <f>INDEX('Unemployment Rates'!$B$2:$B$96,MATCH(B5802,'Unemployment Rates'!$A$2:$A$96,0))</f>
        <v>2.9000000000000001E-2</v>
      </c>
    </row>
    <row r="5803" spans="1:4" x14ac:dyDescent="0.3">
      <c r="A5803" t="s">
        <v>6713</v>
      </c>
      <c r="B5803" t="s">
        <v>53</v>
      </c>
      <c r="D5803" s="77">
        <f>INDEX('Unemployment Rates'!$B$2:$B$96,MATCH(B5803,'Unemployment Rates'!$A$2:$A$96,0))</f>
        <v>2.9000000000000001E-2</v>
      </c>
    </row>
    <row r="5804" spans="1:4" x14ac:dyDescent="0.3">
      <c r="A5804" t="s">
        <v>6714</v>
      </c>
      <c r="B5804" t="s">
        <v>53</v>
      </c>
      <c r="D5804" s="77">
        <f>INDEX('Unemployment Rates'!$B$2:$B$96,MATCH(B5804,'Unemployment Rates'!$A$2:$A$96,0))</f>
        <v>2.9000000000000001E-2</v>
      </c>
    </row>
    <row r="5805" spans="1:4" x14ac:dyDescent="0.3">
      <c r="A5805" t="s">
        <v>6715</v>
      </c>
      <c r="B5805" t="s">
        <v>53</v>
      </c>
      <c r="D5805" s="77">
        <f>INDEX('Unemployment Rates'!$B$2:$B$96,MATCH(B5805,'Unemployment Rates'!$A$2:$A$96,0))</f>
        <v>2.9000000000000001E-2</v>
      </c>
    </row>
    <row r="5806" spans="1:4" x14ac:dyDescent="0.3">
      <c r="A5806" t="s">
        <v>6716</v>
      </c>
      <c r="B5806" t="s">
        <v>53</v>
      </c>
      <c r="D5806" s="77">
        <f>INDEX('Unemployment Rates'!$B$2:$B$96,MATCH(B5806,'Unemployment Rates'!$A$2:$A$96,0))</f>
        <v>2.9000000000000001E-2</v>
      </c>
    </row>
    <row r="5807" spans="1:4" x14ac:dyDescent="0.3">
      <c r="A5807" t="s">
        <v>6717</v>
      </c>
      <c r="B5807" t="s">
        <v>53</v>
      </c>
      <c r="D5807" s="77">
        <f>INDEX('Unemployment Rates'!$B$2:$B$96,MATCH(B5807,'Unemployment Rates'!$A$2:$A$96,0))</f>
        <v>2.9000000000000001E-2</v>
      </c>
    </row>
    <row r="5808" spans="1:4" x14ac:dyDescent="0.3">
      <c r="A5808" t="s">
        <v>6718</v>
      </c>
      <c r="B5808" t="s">
        <v>53</v>
      </c>
      <c r="D5808" s="77">
        <f>INDEX('Unemployment Rates'!$B$2:$B$96,MATCH(B5808,'Unemployment Rates'!$A$2:$A$96,0))</f>
        <v>2.9000000000000001E-2</v>
      </c>
    </row>
    <row r="5809" spans="1:4" x14ac:dyDescent="0.3">
      <c r="A5809" t="s">
        <v>6719</v>
      </c>
      <c r="B5809" t="s">
        <v>53</v>
      </c>
      <c r="D5809" s="77">
        <f>INDEX('Unemployment Rates'!$B$2:$B$96,MATCH(B5809,'Unemployment Rates'!$A$2:$A$96,0))</f>
        <v>2.9000000000000001E-2</v>
      </c>
    </row>
    <row r="5810" spans="1:4" x14ac:dyDescent="0.3">
      <c r="A5810" t="s">
        <v>6720</v>
      </c>
      <c r="B5810" t="s">
        <v>54</v>
      </c>
      <c r="D5810" s="77">
        <f>INDEX('Unemployment Rates'!$B$2:$B$96,MATCH(B5810,'Unemployment Rates'!$A$2:$A$96,0))</f>
        <v>4.5999999999999999E-2</v>
      </c>
    </row>
    <row r="5811" spans="1:4" x14ac:dyDescent="0.3">
      <c r="A5811" t="s">
        <v>6721</v>
      </c>
      <c r="B5811" t="s">
        <v>54</v>
      </c>
      <c r="D5811" s="77">
        <f>INDEX('Unemployment Rates'!$B$2:$B$96,MATCH(B5811,'Unemployment Rates'!$A$2:$A$96,0))</f>
        <v>4.5999999999999999E-2</v>
      </c>
    </row>
    <row r="5812" spans="1:4" x14ac:dyDescent="0.3">
      <c r="A5812" t="s">
        <v>6722</v>
      </c>
      <c r="B5812" t="s">
        <v>55</v>
      </c>
      <c r="D5812" s="77">
        <f>INDEX('Unemployment Rates'!$B$2:$B$96,MATCH(B5812,'Unemployment Rates'!$A$2:$A$96,0))</f>
        <v>4.9000000000000002E-2</v>
      </c>
    </row>
    <row r="5813" spans="1:4" x14ac:dyDescent="0.3">
      <c r="A5813" t="s">
        <v>6723</v>
      </c>
      <c r="B5813" t="s">
        <v>55</v>
      </c>
      <c r="D5813" s="77">
        <f>INDEX('Unemployment Rates'!$B$2:$B$96,MATCH(B5813,'Unemployment Rates'!$A$2:$A$96,0))</f>
        <v>4.9000000000000002E-2</v>
      </c>
    </row>
    <row r="5814" spans="1:4" x14ac:dyDescent="0.3">
      <c r="A5814" t="s">
        <v>6724</v>
      </c>
      <c r="B5814" t="s">
        <v>55</v>
      </c>
      <c r="D5814" s="77">
        <f>INDEX('Unemployment Rates'!$B$2:$B$96,MATCH(B5814,'Unemployment Rates'!$A$2:$A$96,0))</f>
        <v>4.9000000000000002E-2</v>
      </c>
    </row>
    <row r="5815" spans="1:4" x14ac:dyDescent="0.3">
      <c r="A5815" t="s">
        <v>6725</v>
      </c>
      <c r="B5815" t="s">
        <v>55</v>
      </c>
      <c r="D5815" s="77">
        <f>INDEX('Unemployment Rates'!$B$2:$B$96,MATCH(B5815,'Unemployment Rates'!$A$2:$A$96,0))</f>
        <v>4.9000000000000002E-2</v>
      </c>
    </row>
    <row r="5816" spans="1:4" x14ac:dyDescent="0.3">
      <c r="A5816" t="s">
        <v>6726</v>
      </c>
      <c r="B5816" t="s">
        <v>55</v>
      </c>
      <c r="D5816" s="77">
        <f>INDEX('Unemployment Rates'!$B$2:$B$96,MATCH(B5816,'Unemployment Rates'!$A$2:$A$96,0))</f>
        <v>4.9000000000000002E-2</v>
      </c>
    </row>
    <row r="5817" spans="1:4" x14ac:dyDescent="0.3">
      <c r="A5817" t="s">
        <v>6727</v>
      </c>
      <c r="B5817" t="s">
        <v>55</v>
      </c>
      <c r="D5817" s="77">
        <f>INDEX('Unemployment Rates'!$B$2:$B$96,MATCH(B5817,'Unemployment Rates'!$A$2:$A$96,0))</f>
        <v>4.9000000000000002E-2</v>
      </c>
    </row>
    <row r="5818" spans="1:4" x14ac:dyDescent="0.3">
      <c r="A5818" t="s">
        <v>6728</v>
      </c>
      <c r="B5818" t="s">
        <v>55</v>
      </c>
      <c r="D5818" s="77">
        <f>INDEX('Unemployment Rates'!$B$2:$B$96,MATCH(B5818,'Unemployment Rates'!$A$2:$A$96,0))</f>
        <v>4.9000000000000002E-2</v>
      </c>
    </row>
    <row r="5819" spans="1:4" x14ac:dyDescent="0.3">
      <c r="A5819" t="s">
        <v>6729</v>
      </c>
      <c r="B5819" t="s">
        <v>55</v>
      </c>
      <c r="D5819" s="77">
        <f>INDEX('Unemployment Rates'!$B$2:$B$96,MATCH(B5819,'Unemployment Rates'!$A$2:$A$96,0))</f>
        <v>4.9000000000000002E-2</v>
      </c>
    </row>
    <row r="5820" spans="1:4" x14ac:dyDescent="0.3">
      <c r="A5820" t="s">
        <v>6730</v>
      </c>
      <c r="B5820" t="s">
        <v>55</v>
      </c>
      <c r="D5820" s="77">
        <f>INDEX('Unemployment Rates'!$B$2:$B$96,MATCH(B5820,'Unemployment Rates'!$A$2:$A$96,0))</f>
        <v>4.9000000000000002E-2</v>
      </c>
    </row>
    <row r="5821" spans="1:4" x14ac:dyDescent="0.3">
      <c r="A5821" t="s">
        <v>6731</v>
      </c>
      <c r="B5821" t="s">
        <v>56</v>
      </c>
      <c r="D5821" s="77">
        <f>INDEX('Unemployment Rates'!$B$2:$B$96,MATCH(B5821,'Unemployment Rates'!$A$2:$A$96,0))</f>
        <v>3.5999999999999997E-2</v>
      </c>
    </row>
    <row r="5822" spans="1:4" x14ac:dyDescent="0.3">
      <c r="A5822" t="s">
        <v>6732</v>
      </c>
      <c r="B5822" t="s">
        <v>56</v>
      </c>
      <c r="D5822" s="77">
        <f>INDEX('Unemployment Rates'!$B$2:$B$96,MATCH(B5822,'Unemployment Rates'!$A$2:$A$96,0))</f>
        <v>3.5999999999999997E-2</v>
      </c>
    </row>
    <row r="5823" spans="1:4" x14ac:dyDescent="0.3">
      <c r="A5823" t="s">
        <v>6733</v>
      </c>
      <c r="B5823" t="s">
        <v>56</v>
      </c>
      <c r="D5823" s="77">
        <f>INDEX('Unemployment Rates'!$B$2:$B$96,MATCH(B5823,'Unemployment Rates'!$A$2:$A$96,0))</f>
        <v>3.5999999999999997E-2</v>
      </c>
    </row>
    <row r="5824" spans="1:4" x14ac:dyDescent="0.3">
      <c r="A5824" t="s">
        <v>6734</v>
      </c>
      <c r="B5824" t="s">
        <v>56</v>
      </c>
      <c r="D5824" s="77">
        <f>INDEX('Unemployment Rates'!$B$2:$B$96,MATCH(B5824,'Unemployment Rates'!$A$2:$A$96,0))</f>
        <v>3.5999999999999997E-2</v>
      </c>
    </row>
    <row r="5825" spans="1:4" x14ac:dyDescent="0.3">
      <c r="A5825" t="s">
        <v>6735</v>
      </c>
      <c r="B5825" t="s">
        <v>56</v>
      </c>
      <c r="D5825" s="77">
        <f>INDEX('Unemployment Rates'!$B$2:$B$96,MATCH(B5825,'Unemployment Rates'!$A$2:$A$96,0))</f>
        <v>3.5999999999999997E-2</v>
      </c>
    </row>
    <row r="5826" spans="1:4" x14ac:dyDescent="0.3">
      <c r="A5826" t="s">
        <v>6736</v>
      </c>
      <c r="B5826" t="s">
        <v>56</v>
      </c>
      <c r="D5826" s="77">
        <f>INDEX('Unemployment Rates'!$B$2:$B$96,MATCH(B5826,'Unemployment Rates'!$A$2:$A$96,0))</f>
        <v>3.5999999999999997E-2</v>
      </c>
    </row>
    <row r="5827" spans="1:4" x14ac:dyDescent="0.3">
      <c r="A5827" t="s">
        <v>6737</v>
      </c>
      <c r="B5827" t="s">
        <v>56</v>
      </c>
      <c r="D5827" s="77">
        <f>INDEX('Unemployment Rates'!$B$2:$B$96,MATCH(B5827,'Unemployment Rates'!$A$2:$A$96,0))</f>
        <v>3.5999999999999997E-2</v>
      </c>
    </row>
    <row r="5828" spans="1:4" x14ac:dyDescent="0.3">
      <c r="A5828" t="s">
        <v>6738</v>
      </c>
      <c r="B5828" t="s">
        <v>56</v>
      </c>
      <c r="D5828" s="77">
        <f>INDEX('Unemployment Rates'!$B$2:$B$96,MATCH(B5828,'Unemployment Rates'!$A$2:$A$96,0))</f>
        <v>3.5999999999999997E-2</v>
      </c>
    </row>
    <row r="5829" spans="1:4" x14ac:dyDescent="0.3">
      <c r="A5829" t="s">
        <v>6739</v>
      </c>
      <c r="B5829" t="s">
        <v>56</v>
      </c>
      <c r="D5829" s="77">
        <f>INDEX('Unemployment Rates'!$B$2:$B$96,MATCH(B5829,'Unemployment Rates'!$A$2:$A$96,0))</f>
        <v>3.5999999999999997E-2</v>
      </c>
    </row>
    <row r="5830" spans="1:4" x14ac:dyDescent="0.3">
      <c r="A5830" t="s">
        <v>6740</v>
      </c>
      <c r="B5830" t="s">
        <v>56</v>
      </c>
      <c r="D5830" s="77">
        <f>INDEX('Unemployment Rates'!$B$2:$B$96,MATCH(B5830,'Unemployment Rates'!$A$2:$A$96,0))</f>
        <v>3.5999999999999997E-2</v>
      </c>
    </row>
    <row r="5831" spans="1:4" x14ac:dyDescent="0.3">
      <c r="A5831" t="s">
        <v>6741</v>
      </c>
      <c r="B5831" t="s">
        <v>56</v>
      </c>
      <c r="D5831" s="77">
        <f>INDEX('Unemployment Rates'!$B$2:$B$96,MATCH(B5831,'Unemployment Rates'!$A$2:$A$96,0))</f>
        <v>3.5999999999999997E-2</v>
      </c>
    </row>
    <row r="5832" spans="1:4" x14ac:dyDescent="0.3">
      <c r="A5832" t="s">
        <v>6742</v>
      </c>
      <c r="B5832" t="s">
        <v>57</v>
      </c>
      <c r="D5832" s="77">
        <f>INDEX('Unemployment Rates'!$B$2:$B$96,MATCH(B5832,'Unemployment Rates'!$A$2:$A$96,0))</f>
        <v>3.5000000000000003E-2</v>
      </c>
    </row>
    <row r="5833" spans="1:4" x14ac:dyDescent="0.3">
      <c r="A5833" t="s">
        <v>6743</v>
      </c>
      <c r="B5833" t="s">
        <v>57</v>
      </c>
      <c r="D5833" s="77">
        <f>INDEX('Unemployment Rates'!$B$2:$B$96,MATCH(B5833,'Unemployment Rates'!$A$2:$A$96,0))</f>
        <v>3.5000000000000003E-2</v>
      </c>
    </row>
    <row r="5834" spans="1:4" x14ac:dyDescent="0.3">
      <c r="A5834" t="s">
        <v>6744</v>
      </c>
      <c r="B5834" t="s">
        <v>58</v>
      </c>
      <c r="D5834" s="77">
        <f>INDEX('Unemployment Rates'!$B$2:$B$96,MATCH(B5834,'Unemployment Rates'!$A$2:$A$96,0))</f>
        <v>3.3000000000000002E-2</v>
      </c>
    </row>
    <row r="5835" spans="1:4" x14ac:dyDescent="0.3">
      <c r="A5835" t="s">
        <v>6745</v>
      </c>
      <c r="B5835" t="s">
        <v>58</v>
      </c>
      <c r="D5835" s="77">
        <f>INDEX('Unemployment Rates'!$B$2:$B$96,MATCH(B5835,'Unemployment Rates'!$A$2:$A$96,0))</f>
        <v>3.3000000000000002E-2</v>
      </c>
    </row>
    <row r="5836" spans="1:4" x14ac:dyDescent="0.3">
      <c r="A5836" t="s">
        <v>6746</v>
      </c>
      <c r="B5836" t="s">
        <v>58</v>
      </c>
      <c r="D5836" s="77">
        <f>INDEX('Unemployment Rates'!$B$2:$B$96,MATCH(B5836,'Unemployment Rates'!$A$2:$A$96,0))</f>
        <v>3.3000000000000002E-2</v>
      </c>
    </row>
    <row r="5837" spans="1:4" x14ac:dyDescent="0.3">
      <c r="A5837" t="s">
        <v>6747</v>
      </c>
      <c r="B5837" t="s">
        <v>58</v>
      </c>
      <c r="D5837" s="77">
        <f>INDEX('Unemployment Rates'!$B$2:$B$96,MATCH(B5837,'Unemployment Rates'!$A$2:$A$96,0))</f>
        <v>3.3000000000000002E-2</v>
      </c>
    </row>
    <row r="5838" spans="1:4" x14ac:dyDescent="0.3">
      <c r="A5838" t="s">
        <v>6748</v>
      </c>
      <c r="B5838" t="s">
        <v>58</v>
      </c>
      <c r="D5838" s="77">
        <f>INDEX('Unemployment Rates'!$B$2:$B$96,MATCH(B5838,'Unemployment Rates'!$A$2:$A$96,0))</f>
        <v>3.3000000000000002E-2</v>
      </c>
    </row>
    <row r="5839" spans="1:4" x14ac:dyDescent="0.3">
      <c r="A5839" t="s">
        <v>6749</v>
      </c>
      <c r="B5839" t="s">
        <v>58</v>
      </c>
      <c r="D5839" s="77">
        <f>INDEX('Unemployment Rates'!$B$2:$B$96,MATCH(B5839,'Unemployment Rates'!$A$2:$A$96,0))</f>
        <v>3.3000000000000002E-2</v>
      </c>
    </row>
    <row r="5840" spans="1:4" x14ac:dyDescent="0.3">
      <c r="A5840" t="s">
        <v>6750</v>
      </c>
      <c r="B5840" t="s">
        <v>58</v>
      </c>
      <c r="D5840" s="77">
        <f>INDEX('Unemployment Rates'!$B$2:$B$96,MATCH(B5840,'Unemployment Rates'!$A$2:$A$96,0))</f>
        <v>3.3000000000000002E-2</v>
      </c>
    </row>
    <row r="5841" spans="1:4" x14ac:dyDescent="0.3">
      <c r="A5841" t="s">
        <v>6751</v>
      </c>
      <c r="B5841" t="s">
        <v>58</v>
      </c>
      <c r="D5841" s="77">
        <f>INDEX('Unemployment Rates'!$B$2:$B$96,MATCH(B5841,'Unemployment Rates'!$A$2:$A$96,0))</f>
        <v>3.3000000000000002E-2</v>
      </c>
    </row>
    <row r="5842" spans="1:4" x14ac:dyDescent="0.3">
      <c r="A5842" t="s">
        <v>6752</v>
      </c>
      <c r="B5842" t="s">
        <v>58</v>
      </c>
      <c r="D5842" s="77">
        <f>INDEX('Unemployment Rates'!$B$2:$B$96,MATCH(B5842,'Unemployment Rates'!$A$2:$A$96,0))</f>
        <v>3.3000000000000002E-2</v>
      </c>
    </row>
    <row r="5843" spans="1:4" x14ac:dyDescent="0.3">
      <c r="A5843" t="s">
        <v>6753</v>
      </c>
      <c r="B5843" t="s">
        <v>59</v>
      </c>
      <c r="D5843" s="77">
        <f>INDEX('Unemployment Rates'!$B$2:$B$96,MATCH(B5843,'Unemployment Rates'!$A$2:$A$96,0))</f>
        <v>3.3000000000000002E-2</v>
      </c>
    </row>
    <row r="5844" spans="1:4" x14ac:dyDescent="0.3">
      <c r="A5844" t="s">
        <v>6754</v>
      </c>
      <c r="B5844" t="s">
        <v>59</v>
      </c>
      <c r="D5844" s="77">
        <f>INDEX('Unemployment Rates'!$B$2:$B$96,MATCH(B5844,'Unemployment Rates'!$A$2:$A$96,0))</f>
        <v>3.3000000000000002E-2</v>
      </c>
    </row>
    <row r="5845" spans="1:4" x14ac:dyDescent="0.3">
      <c r="A5845" t="s">
        <v>6755</v>
      </c>
      <c r="B5845" t="s">
        <v>59</v>
      </c>
      <c r="D5845" s="77">
        <f>INDEX('Unemployment Rates'!$B$2:$B$96,MATCH(B5845,'Unemployment Rates'!$A$2:$A$96,0))</f>
        <v>3.3000000000000002E-2</v>
      </c>
    </row>
    <row r="5846" spans="1:4" x14ac:dyDescent="0.3">
      <c r="A5846" t="s">
        <v>6756</v>
      </c>
      <c r="B5846" t="s">
        <v>59</v>
      </c>
      <c r="D5846" s="77">
        <f>INDEX('Unemployment Rates'!$B$2:$B$96,MATCH(B5846,'Unemployment Rates'!$A$2:$A$96,0))</f>
        <v>3.3000000000000002E-2</v>
      </c>
    </row>
    <row r="5847" spans="1:4" x14ac:dyDescent="0.3">
      <c r="A5847" t="s">
        <v>6757</v>
      </c>
      <c r="B5847" t="s">
        <v>59</v>
      </c>
      <c r="D5847" s="77">
        <f>INDEX('Unemployment Rates'!$B$2:$B$96,MATCH(B5847,'Unemployment Rates'!$A$2:$A$96,0))</f>
        <v>3.3000000000000002E-2</v>
      </c>
    </row>
    <row r="5848" spans="1:4" x14ac:dyDescent="0.3">
      <c r="A5848" t="s">
        <v>6758</v>
      </c>
      <c r="B5848" t="s">
        <v>59</v>
      </c>
      <c r="D5848" s="77">
        <f>INDEX('Unemployment Rates'!$B$2:$B$96,MATCH(B5848,'Unemployment Rates'!$A$2:$A$96,0))</f>
        <v>3.3000000000000002E-2</v>
      </c>
    </row>
    <row r="5849" spans="1:4" x14ac:dyDescent="0.3">
      <c r="A5849" t="s">
        <v>6759</v>
      </c>
      <c r="B5849" t="s">
        <v>59</v>
      </c>
      <c r="D5849" s="77">
        <f>INDEX('Unemployment Rates'!$B$2:$B$96,MATCH(B5849,'Unemployment Rates'!$A$2:$A$96,0))</f>
        <v>3.3000000000000002E-2</v>
      </c>
    </row>
    <row r="5850" spans="1:4" x14ac:dyDescent="0.3">
      <c r="A5850" t="s">
        <v>6760</v>
      </c>
      <c r="B5850" t="s">
        <v>59</v>
      </c>
      <c r="D5850" s="77">
        <f>INDEX('Unemployment Rates'!$B$2:$B$96,MATCH(B5850,'Unemployment Rates'!$A$2:$A$96,0))</f>
        <v>3.3000000000000002E-2</v>
      </c>
    </row>
    <row r="5851" spans="1:4" x14ac:dyDescent="0.3">
      <c r="A5851" t="s">
        <v>6761</v>
      </c>
      <c r="B5851" t="s">
        <v>59</v>
      </c>
      <c r="D5851" s="77">
        <f>INDEX('Unemployment Rates'!$B$2:$B$96,MATCH(B5851,'Unemployment Rates'!$A$2:$A$96,0))</f>
        <v>3.3000000000000002E-2</v>
      </c>
    </row>
    <row r="5852" spans="1:4" x14ac:dyDescent="0.3">
      <c r="A5852" t="s">
        <v>6762</v>
      </c>
      <c r="B5852" t="s">
        <v>59</v>
      </c>
      <c r="D5852" s="77">
        <f>INDEX('Unemployment Rates'!$B$2:$B$96,MATCH(B5852,'Unemployment Rates'!$A$2:$A$96,0))</f>
        <v>3.3000000000000002E-2</v>
      </c>
    </row>
    <row r="5853" spans="1:4" x14ac:dyDescent="0.3">
      <c r="A5853" t="s">
        <v>6763</v>
      </c>
      <c r="B5853" t="s">
        <v>59</v>
      </c>
      <c r="D5853" s="77">
        <f>INDEX('Unemployment Rates'!$B$2:$B$96,MATCH(B5853,'Unemployment Rates'!$A$2:$A$96,0))</f>
        <v>3.3000000000000002E-2</v>
      </c>
    </row>
    <row r="5854" spans="1:4" x14ac:dyDescent="0.3">
      <c r="A5854" t="s">
        <v>6764</v>
      </c>
      <c r="B5854" t="s">
        <v>59</v>
      </c>
      <c r="D5854" s="77">
        <f>INDEX('Unemployment Rates'!$B$2:$B$96,MATCH(B5854,'Unemployment Rates'!$A$2:$A$96,0))</f>
        <v>3.3000000000000002E-2</v>
      </c>
    </row>
    <row r="5855" spans="1:4" x14ac:dyDescent="0.3">
      <c r="A5855" t="s">
        <v>6765</v>
      </c>
      <c r="B5855" t="s">
        <v>59</v>
      </c>
      <c r="D5855" s="77">
        <f>INDEX('Unemployment Rates'!$B$2:$B$96,MATCH(B5855,'Unemployment Rates'!$A$2:$A$96,0))</f>
        <v>3.3000000000000002E-2</v>
      </c>
    </row>
    <row r="5856" spans="1:4" x14ac:dyDescent="0.3">
      <c r="A5856" t="s">
        <v>6766</v>
      </c>
      <c r="B5856" t="s">
        <v>59</v>
      </c>
      <c r="D5856" s="77">
        <f>INDEX('Unemployment Rates'!$B$2:$B$96,MATCH(B5856,'Unemployment Rates'!$A$2:$A$96,0))</f>
        <v>3.3000000000000002E-2</v>
      </c>
    </row>
    <row r="5857" spans="1:4" x14ac:dyDescent="0.3">
      <c r="A5857" t="s">
        <v>6767</v>
      </c>
      <c r="B5857" t="s">
        <v>60</v>
      </c>
      <c r="D5857" s="77">
        <f>INDEX('Unemployment Rates'!$B$2:$B$96,MATCH(B5857,'Unemployment Rates'!$A$2:$A$96,0))</f>
        <v>3.9E-2</v>
      </c>
    </row>
    <row r="5858" spans="1:4" x14ac:dyDescent="0.3">
      <c r="A5858" t="s">
        <v>6768</v>
      </c>
      <c r="B5858" t="s">
        <v>60</v>
      </c>
      <c r="D5858" s="77">
        <f>INDEX('Unemployment Rates'!$B$2:$B$96,MATCH(B5858,'Unemployment Rates'!$A$2:$A$96,0))</f>
        <v>3.9E-2</v>
      </c>
    </row>
    <row r="5859" spans="1:4" x14ac:dyDescent="0.3">
      <c r="A5859" t="s">
        <v>6769</v>
      </c>
      <c r="B5859" t="s">
        <v>60</v>
      </c>
      <c r="D5859" s="77">
        <f>INDEX('Unemployment Rates'!$B$2:$B$96,MATCH(B5859,'Unemployment Rates'!$A$2:$A$96,0))</f>
        <v>3.9E-2</v>
      </c>
    </row>
    <row r="5860" spans="1:4" x14ac:dyDescent="0.3">
      <c r="A5860" t="s">
        <v>6770</v>
      </c>
      <c r="B5860" t="s">
        <v>60</v>
      </c>
      <c r="D5860" s="77">
        <f>INDEX('Unemployment Rates'!$B$2:$B$96,MATCH(B5860,'Unemployment Rates'!$A$2:$A$96,0))</f>
        <v>3.9E-2</v>
      </c>
    </row>
    <row r="5861" spans="1:4" x14ac:dyDescent="0.3">
      <c r="A5861" t="s">
        <v>6771</v>
      </c>
      <c r="B5861" t="s">
        <v>60</v>
      </c>
      <c r="D5861" s="77">
        <f>INDEX('Unemployment Rates'!$B$2:$B$96,MATCH(B5861,'Unemployment Rates'!$A$2:$A$96,0))</f>
        <v>3.9E-2</v>
      </c>
    </row>
    <row r="5862" spans="1:4" x14ac:dyDescent="0.3">
      <c r="A5862" t="s">
        <v>6772</v>
      </c>
      <c r="B5862" t="s">
        <v>60</v>
      </c>
      <c r="D5862" s="77">
        <f>INDEX('Unemployment Rates'!$B$2:$B$96,MATCH(B5862,'Unemployment Rates'!$A$2:$A$96,0))</f>
        <v>3.9E-2</v>
      </c>
    </row>
    <row r="5863" spans="1:4" x14ac:dyDescent="0.3">
      <c r="A5863" t="s">
        <v>6773</v>
      </c>
      <c r="B5863" t="s">
        <v>60</v>
      </c>
      <c r="D5863" s="77">
        <f>INDEX('Unemployment Rates'!$B$2:$B$96,MATCH(B5863,'Unemployment Rates'!$A$2:$A$96,0))</f>
        <v>3.9E-2</v>
      </c>
    </row>
    <row r="5864" spans="1:4" x14ac:dyDescent="0.3">
      <c r="A5864" t="s">
        <v>6774</v>
      </c>
      <c r="B5864" t="s">
        <v>60</v>
      </c>
      <c r="D5864" s="77">
        <f>INDEX('Unemployment Rates'!$B$2:$B$96,MATCH(B5864,'Unemployment Rates'!$A$2:$A$96,0))</f>
        <v>3.9E-2</v>
      </c>
    </row>
    <row r="5865" spans="1:4" x14ac:dyDescent="0.3">
      <c r="A5865" t="s">
        <v>6775</v>
      </c>
      <c r="B5865" t="s">
        <v>60</v>
      </c>
      <c r="D5865" s="77">
        <f>INDEX('Unemployment Rates'!$B$2:$B$96,MATCH(B5865,'Unemployment Rates'!$A$2:$A$96,0))</f>
        <v>3.9E-2</v>
      </c>
    </row>
    <row r="5866" spans="1:4" x14ac:dyDescent="0.3">
      <c r="A5866" t="s">
        <v>6776</v>
      </c>
      <c r="B5866" t="s">
        <v>60</v>
      </c>
      <c r="D5866" s="77">
        <f>INDEX('Unemployment Rates'!$B$2:$B$96,MATCH(B5866,'Unemployment Rates'!$A$2:$A$96,0))</f>
        <v>3.9E-2</v>
      </c>
    </row>
    <row r="5867" spans="1:4" x14ac:dyDescent="0.3">
      <c r="A5867" t="s">
        <v>6777</v>
      </c>
      <c r="B5867" t="s">
        <v>60</v>
      </c>
      <c r="D5867" s="77">
        <f>INDEX('Unemployment Rates'!$B$2:$B$96,MATCH(B5867,'Unemployment Rates'!$A$2:$A$96,0))</f>
        <v>3.9E-2</v>
      </c>
    </row>
    <row r="5868" spans="1:4" x14ac:dyDescent="0.3">
      <c r="A5868" t="s">
        <v>6778</v>
      </c>
      <c r="B5868" t="s">
        <v>60</v>
      </c>
      <c r="D5868" s="77">
        <f>INDEX('Unemployment Rates'!$B$2:$B$96,MATCH(B5868,'Unemployment Rates'!$A$2:$A$96,0))</f>
        <v>3.9E-2</v>
      </c>
    </row>
    <row r="5869" spans="1:4" x14ac:dyDescent="0.3">
      <c r="A5869" t="s">
        <v>6779</v>
      </c>
      <c r="B5869" t="s">
        <v>60</v>
      </c>
      <c r="D5869" s="77">
        <f>INDEX('Unemployment Rates'!$B$2:$B$96,MATCH(B5869,'Unemployment Rates'!$A$2:$A$96,0))</f>
        <v>3.9E-2</v>
      </c>
    </row>
    <row r="5870" spans="1:4" x14ac:dyDescent="0.3">
      <c r="A5870" t="s">
        <v>6780</v>
      </c>
      <c r="B5870" t="s">
        <v>60</v>
      </c>
      <c r="D5870" s="77">
        <f>INDEX('Unemployment Rates'!$B$2:$B$96,MATCH(B5870,'Unemployment Rates'!$A$2:$A$96,0))</f>
        <v>3.9E-2</v>
      </c>
    </row>
    <row r="5871" spans="1:4" x14ac:dyDescent="0.3">
      <c r="A5871" t="s">
        <v>6781</v>
      </c>
      <c r="B5871" t="s">
        <v>61</v>
      </c>
      <c r="D5871" s="77">
        <f>INDEX('Unemployment Rates'!$B$2:$B$96,MATCH(B5871,'Unemployment Rates'!$A$2:$A$96,0))</f>
        <v>3.4000000000000002E-2</v>
      </c>
    </row>
    <row r="5872" spans="1:4" x14ac:dyDescent="0.3">
      <c r="A5872" t="s">
        <v>6782</v>
      </c>
      <c r="B5872" t="s">
        <v>61</v>
      </c>
      <c r="D5872" s="77">
        <f>INDEX('Unemployment Rates'!$B$2:$B$96,MATCH(B5872,'Unemployment Rates'!$A$2:$A$96,0))</f>
        <v>3.4000000000000002E-2</v>
      </c>
    </row>
    <row r="5873" spans="1:4" x14ac:dyDescent="0.3">
      <c r="A5873" t="s">
        <v>6783</v>
      </c>
      <c r="B5873" t="s">
        <v>61</v>
      </c>
      <c r="D5873" s="77">
        <f>INDEX('Unemployment Rates'!$B$2:$B$96,MATCH(B5873,'Unemployment Rates'!$A$2:$A$96,0))</f>
        <v>3.4000000000000002E-2</v>
      </c>
    </row>
    <row r="5874" spans="1:4" x14ac:dyDescent="0.3">
      <c r="A5874" t="s">
        <v>6784</v>
      </c>
      <c r="B5874" t="s">
        <v>61</v>
      </c>
      <c r="D5874" s="77">
        <f>INDEX('Unemployment Rates'!$B$2:$B$96,MATCH(B5874,'Unemployment Rates'!$A$2:$A$96,0))</f>
        <v>3.4000000000000002E-2</v>
      </c>
    </row>
    <row r="5875" spans="1:4" x14ac:dyDescent="0.3">
      <c r="A5875" t="s">
        <v>6785</v>
      </c>
      <c r="B5875" t="s">
        <v>61</v>
      </c>
      <c r="D5875" s="77">
        <f>INDEX('Unemployment Rates'!$B$2:$B$96,MATCH(B5875,'Unemployment Rates'!$A$2:$A$96,0))</f>
        <v>3.4000000000000002E-2</v>
      </c>
    </row>
    <row r="5876" spans="1:4" x14ac:dyDescent="0.3">
      <c r="A5876" t="s">
        <v>6786</v>
      </c>
      <c r="B5876" t="s">
        <v>61</v>
      </c>
      <c r="D5876" s="77">
        <f>INDEX('Unemployment Rates'!$B$2:$B$96,MATCH(B5876,'Unemployment Rates'!$A$2:$A$96,0))</f>
        <v>3.4000000000000002E-2</v>
      </c>
    </row>
    <row r="5877" spans="1:4" x14ac:dyDescent="0.3">
      <c r="A5877" t="s">
        <v>6787</v>
      </c>
      <c r="B5877" t="s">
        <v>61</v>
      </c>
      <c r="D5877" s="77">
        <f>INDEX('Unemployment Rates'!$B$2:$B$96,MATCH(B5877,'Unemployment Rates'!$A$2:$A$96,0))</f>
        <v>3.4000000000000002E-2</v>
      </c>
    </row>
    <row r="5878" spans="1:4" x14ac:dyDescent="0.3">
      <c r="A5878" t="s">
        <v>6788</v>
      </c>
      <c r="B5878" t="s">
        <v>61</v>
      </c>
      <c r="D5878" s="77">
        <f>INDEX('Unemployment Rates'!$B$2:$B$96,MATCH(B5878,'Unemployment Rates'!$A$2:$A$96,0))</f>
        <v>3.4000000000000002E-2</v>
      </c>
    </row>
    <row r="5879" spans="1:4" x14ac:dyDescent="0.3">
      <c r="A5879" t="s">
        <v>6789</v>
      </c>
      <c r="B5879" t="s">
        <v>62</v>
      </c>
      <c r="D5879" s="77">
        <f>INDEX('Unemployment Rates'!$B$2:$B$96,MATCH(B5879,'Unemployment Rates'!$A$2:$A$96,0))</f>
        <v>3.6999999999999998E-2</v>
      </c>
    </row>
    <row r="5880" spans="1:4" x14ac:dyDescent="0.3">
      <c r="A5880" t="s">
        <v>6790</v>
      </c>
      <c r="B5880" t="s">
        <v>62</v>
      </c>
      <c r="D5880" s="77">
        <f>INDEX('Unemployment Rates'!$B$2:$B$96,MATCH(B5880,'Unemployment Rates'!$A$2:$A$96,0))</f>
        <v>3.6999999999999998E-2</v>
      </c>
    </row>
    <row r="5881" spans="1:4" x14ac:dyDescent="0.3">
      <c r="A5881" t="s">
        <v>6791</v>
      </c>
      <c r="B5881" t="s">
        <v>62</v>
      </c>
      <c r="D5881" s="77">
        <f>INDEX('Unemployment Rates'!$B$2:$B$96,MATCH(B5881,'Unemployment Rates'!$A$2:$A$96,0))</f>
        <v>3.6999999999999998E-2</v>
      </c>
    </row>
    <row r="5882" spans="1:4" x14ac:dyDescent="0.3">
      <c r="A5882" t="s">
        <v>6792</v>
      </c>
      <c r="B5882" t="s">
        <v>62</v>
      </c>
      <c r="D5882" s="77">
        <f>INDEX('Unemployment Rates'!$B$2:$B$96,MATCH(B5882,'Unemployment Rates'!$A$2:$A$96,0))</f>
        <v>3.6999999999999998E-2</v>
      </c>
    </row>
    <row r="5883" spans="1:4" x14ac:dyDescent="0.3">
      <c r="A5883" t="s">
        <v>6793</v>
      </c>
      <c r="B5883" t="s">
        <v>62</v>
      </c>
      <c r="D5883" s="77">
        <f>INDEX('Unemployment Rates'!$B$2:$B$96,MATCH(B5883,'Unemployment Rates'!$A$2:$A$96,0))</f>
        <v>3.6999999999999998E-2</v>
      </c>
    </row>
    <row r="5884" spans="1:4" x14ac:dyDescent="0.3">
      <c r="A5884" t="s">
        <v>6794</v>
      </c>
      <c r="B5884" t="s">
        <v>63</v>
      </c>
      <c r="D5884" s="77">
        <f>INDEX('Unemployment Rates'!$B$2:$B$96,MATCH(B5884,'Unemployment Rates'!$A$2:$A$96,0))</f>
        <v>3.5000000000000003E-2</v>
      </c>
    </row>
    <row r="5885" spans="1:4" x14ac:dyDescent="0.3">
      <c r="A5885" t="s">
        <v>6795</v>
      </c>
      <c r="B5885" t="s">
        <v>63</v>
      </c>
      <c r="D5885" s="77">
        <f>INDEX('Unemployment Rates'!$B$2:$B$96,MATCH(B5885,'Unemployment Rates'!$A$2:$A$96,0))</f>
        <v>3.5000000000000003E-2</v>
      </c>
    </row>
    <row r="5886" spans="1:4" x14ac:dyDescent="0.3">
      <c r="A5886" t="s">
        <v>6796</v>
      </c>
      <c r="B5886" t="s">
        <v>63</v>
      </c>
      <c r="D5886" s="77">
        <f>INDEX('Unemployment Rates'!$B$2:$B$96,MATCH(B5886,'Unemployment Rates'!$A$2:$A$96,0))</f>
        <v>3.5000000000000003E-2</v>
      </c>
    </row>
    <row r="5887" spans="1:4" x14ac:dyDescent="0.3">
      <c r="A5887" t="s">
        <v>6797</v>
      </c>
      <c r="B5887" t="s">
        <v>63</v>
      </c>
      <c r="D5887" s="77">
        <f>INDEX('Unemployment Rates'!$B$2:$B$96,MATCH(B5887,'Unemployment Rates'!$A$2:$A$96,0))</f>
        <v>3.5000000000000003E-2</v>
      </c>
    </row>
    <row r="5888" spans="1:4" x14ac:dyDescent="0.3">
      <c r="A5888" t="s">
        <v>6798</v>
      </c>
      <c r="B5888" t="s">
        <v>63</v>
      </c>
      <c r="D5888" s="77">
        <f>INDEX('Unemployment Rates'!$B$2:$B$96,MATCH(B5888,'Unemployment Rates'!$A$2:$A$96,0))</f>
        <v>3.5000000000000003E-2</v>
      </c>
    </row>
    <row r="5889" spans="1:4" x14ac:dyDescent="0.3">
      <c r="A5889" t="s">
        <v>6799</v>
      </c>
      <c r="B5889" t="s">
        <v>63</v>
      </c>
      <c r="D5889" s="77">
        <f>INDEX('Unemployment Rates'!$B$2:$B$96,MATCH(B5889,'Unemployment Rates'!$A$2:$A$96,0))</f>
        <v>3.5000000000000003E-2</v>
      </c>
    </row>
    <row r="5890" spans="1:4" x14ac:dyDescent="0.3">
      <c r="A5890" t="s">
        <v>6800</v>
      </c>
      <c r="B5890" t="s">
        <v>63</v>
      </c>
      <c r="D5890" s="77">
        <f>INDEX('Unemployment Rates'!$B$2:$B$96,MATCH(B5890,'Unemployment Rates'!$A$2:$A$96,0))</f>
        <v>3.5000000000000003E-2</v>
      </c>
    </row>
    <row r="5891" spans="1:4" x14ac:dyDescent="0.3">
      <c r="A5891" t="s">
        <v>6801</v>
      </c>
      <c r="B5891" t="s">
        <v>63</v>
      </c>
      <c r="D5891" s="77">
        <f>INDEX('Unemployment Rates'!$B$2:$B$96,MATCH(B5891,'Unemployment Rates'!$A$2:$A$96,0))</f>
        <v>3.5000000000000003E-2</v>
      </c>
    </row>
    <row r="5892" spans="1:4" x14ac:dyDescent="0.3">
      <c r="A5892" t="s">
        <v>6802</v>
      </c>
      <c r="B5892" t="s">
        <v>63</v>
      </c>
      <c r="D5892" s="77">
        <f>INDEX('Unemployment Rates'!$B$2:$B$96,MATCH(B5892,'Unemployment Rates'!$A$2:$A$96,0))</f>
        <v>3.5000000000000003E-2</v>
      </c>
    </row>
    <row r="5893" spans="1:4" x14ac:dyDescent="0.3">
      <c r="A5893" t="s">
        <v>6803</v>
      </c>
      <c r="B5893" t="s">
        <v>63</v>
      </c>
      <c r="D5893" s="77">
        <f>INDEX('Unemployment Rates'!$B$2:$B$96,MATCH(B5893,'Unemployment Rates'!$A$2:$A$96,0))</f>
        <v>3.5000000000000003E-2</v>
      </c>
    </row>
    <row r="5894" spans="1:4" x14ac:dyDescent="0.3">
      <c r="A5894" t="s">
        <v>6804</v>
      </c>
      <c r="B5894" t="s">
        <v>63</v>
      </c>
      <c r="D5894" s="77">
        <f>INDEX('Unemployment Rates'!$B$2:$B$96,MATCH(B5894,'Unemployment Rates'!$A$2:$A$96,0))</f>
        <v>3.5000000000000003E-2</v>
      </c>
    </row>
    <row r="5895" spans="1:4" x14ac:dyDescent="0.3">
      <c r="A5895" t="s">
        <v>6805</v>
      </c>
      <c r="B5895" t="s">
        <v>63</v>
      </c>
      <c r="D5895" s="77">
        <f>INDEX('Unemployment Rates'!$B$2:$B$96,MATCH(B5895,'Unemployment Rates'!$A$2:$A$96,0))</f>
        <v>3.5000000000000003E-2</v>
      </c>
    </row>
    <row r="5896" spans="1:4" x14ac:dyDescent="0.3">
      <c r="A5896" t="s">
        <v>6806</v>
      </c>
      <c r="B5896" t="s">
        <v>63</v>
      </c>
      <c r="D5896" s="77">
        <f>INDEX('Unemployment Rates'!$B$2:$B$96,MATCH(B5896,'Unemployment Rates'!$A$2:$A$96,0))</f>
        <v>3.5000000000000003E-2</v>
      </c>
    </row>
    <row r="5897" spans="1:4" x14ac:dyDescent="0.3">
      <c r="A5897" t="s">
        <v>6807</v>
      </c>
      <c r="B5897" t="s">
        <v>63</v>
      </c>
      <c r="D5897" s="77">
        <f>INDEX('Unemployment Rates'!$B$2:$B$96,MATCH(B5897,'Unemployment Rates'!$A$2:$A$96,0))</f>
        <v>3.5000000000000003E-2</v>
      </c>
    </row>
    <row r="5898" spans="1:4" x14ac:dyDescent="0.3">
      <c r="A5898" t="s">
        <v>6808</v>
      </c>
      <c r="B5898" t="s">
        <v>63</v>
      </c>
      <c r="D5898" s="77">
        <f>INDEX('Unemployment Rates'!$B$2:$B$96,MATCH(B5898,'Unemployment Rates'!$A$2:$A$96,0))</f>
        <v>3.5000000000000003E-2</v>
      </c>
    </row>
    <row r="5899" spans="1:4" x14ac:dyDescent="0.3">
      <c r="A5899" t="s">
        <v>6809</v>
      </c>
      <c r="B5899" t="s">
        <v>63</v>
      </c>
      <c r="D5899" s="77">
        <f>INDEX('Unemployment Rates'!$B$2:$B$96,MATCH(B5899,'Unemployment Rates'!$A$2:$A$96,0))</f>
        <v>3.5000000000000003E-2</v>
      </c>
    </row>
    <row r="5900" spans="1:4" x14ac:dyDescent="0.3">
      <c r="A5900" t="s">
        <v>6810</v>
      </c>
      <c r="B5900" t="s">
        <v>63</v>
      </c>
      <c r="D5900" s="77">
        <f>INDEX('Unemployment Rates'!$B$2:$B$96,MATCH(B5900,'Unemployment Rates'!$A$2:$A$96,0))</f>
        <v>3.5000000000000003E-2</v>
      </c>
    </row>
    <row r="5901" spans="1:4" x14ac:dyDescent="0.3">
      <c r="A5901" t="s">
        <v>6811</v>
      </c>
      <c r="B5901" t="s">
        <v>63</v>
      </c>
      <c r="D5901" s="77">
        <f>INDEX('Unemployment Rates'!$B$2:$B$96,MATCH(B5901,'Unemployment Rates'!$A$2:$A$96,0))</f>
        <v>3.5000000000000003E-2</v>
      </c>
    </row>
    <row r="5902" spans="1:4" x14ac:dyDescent="0.3">
      <c r="A5902" t="s">
        <v>6812</v>
      </c>
      <c r="B5902" t="s">
        <v>63</v>
      </c>
      <c r="D5902" s="77">
        <f>INDEX('Unemployment Rates'!$B$2:$B$96,MATCH(B5902,'Unemployment Rates'!$A$2:$A$96,0))</f>
        <v>3.5000000000000003E-2</v>
      </c>
    </row>
    <row r="5903" spans="1:4" x14ac:dyDescent="0.3">
      <c r="A5903" t="s">
        <v>6813</v>
      </c>
      <c r="B5903" t="s">
        <v>63</v>
      </c>
      <c r="D5903" s="77">
        <f>INDEX('Unemployment Rates'!$B$2:$B$96,MATCH(B5903,'Unemployment Rates'!$A$2:$A$96,0))</f>
        <v>3.5000000000000003E-2</v>
      </c>
    </row>
    <row r="5904" spans="1:4" x14ac:dyDescent="0.3">
      <c r="A5904" t="s">
        <v>6814</v>
      </c>
      <c r="B5904" t="s">
        <v>63</v>
      </c>
      <c r="D5904" s="77">
        <f>INDEX('Unemployment Rates'!$B$2:$B$96,MATCH(B5904,'Unemployment Rates'!$A$2:$A$96,0))</f>
        <v>3.5000000000000003E-2</v>
      </c>
    </row>
    <row r="5905" spans="1:4" x14ac:dyDescent="0.3">
      <c r="A5905" t="s">
        <v>6815</v>
      </c>
      <c r="B5905" t="s">
        <v>63</v>
      </c>
      <c r="D5905" s="77">
        <f>INDEX('Unemployment Rates'!$B$2:$B$96,MATCH(B5905,'Unemployment Rates'!$A$2:$A$96,0))</f>
        <v>3.5000000000000003E-2</v>
      </c>
    </row>
    <row r="5906" spans="1:4" x14ac:dyDescent="0.3">
      <c r="A5906" t="s">
        <v>6816</v>
      </c>
      <c r="B5906" t="s">
        <v>63</v>
      </c>
      <c r="D5906" s="77">
        <f>INDEX('Unemployment Rates'!$B$2:$B$96,MATCH(B5906,'Unemployment Rates'!$A$2:$A$96,0))</f>
        <v>3.5000000000000003E-2</v>
      </c>
    </row>
    <row r="5907" spans="1:4" x14ac:dyDescent="0.3">
      <c r="A5907" t="s">
        <v>6817</v>
      </c>
      <c r="B5907" t="s">
        <v>63</v>
      </c>
      <c r="D5907" s="77">
        <f>INDEX('Unemployment Rates'!$B$2:$B$96,MATCH(B5907,'Unemployment Rates'!$A$2:$A$96,0))</f>
        <v>3.5000000000000003E-2</v>
      </c>
    </row>
    <row r="5908" spans="1:4" x14ac:dyDescent="0.3">
      <c r="A5908" t="s">
        <v>6818</v>
      </c>
      <c r="B5908" t="s">
        <v>63</v>
      </c>
      <c r="D5908" s="77">
        <f>INDEX('Unemployment Rates'!$B$2:$B$96,MATCH(B5908,'Unemployment Rates'!$A$2:$A$96,0))</f>
        <v>3.5000000000000003E-2</v>
      </c>
    </row>
    <row r="5909" spans="1:4" x14ac:dyDescent="0.3">
      <c r="A5909" t="s">
        <v>6819</v>
      </c>
      <c r="B5909" t="s">
        <v>63</v>
      </c>
      <c r="D5909" s="77">
        <f>INDEX('Unemployment Rates'!$B$2:$B$96,MATCH(B5909,'Unemployment Rates'!$A$2:$A$96,0))</f>
        <v>3.5000000000000003E-2</v>
      </c>
    </row>
    <row r="5910" spans="1:4" x14ac:dyDescent="0.3">
      <c r="A5910" t="s">
        <v>6820</v>
      </c>
      <c r="B5910" t="s">
        <v>63</v>
      </c>
      <c r="D5910" s="77">
        <f>INDEX('Unemployment Rates'!$B$2:$B$96,MATCH(B5910,'Unemployment Rates'!$A$2:$A$96,0))</f>
        <v>3.5000000000000003E-2</v>
      </c>
    </row>
    <row r="5911" spans="1:4" x14ac:dyDescent="0.3">
      <c r="A5911" t="s">
        <v>6821</v>
      </c>
      <c r="B5911" t="s">
        <v>63</v>
      </c>
      <c r="D5911" s="77">
        <f>INDEX('Unemployment Rates'!$B$2:$B$96,MATCH(B5911,'Unemployment Rates'!$A$2:$A$96,0))</f>
        <v>3.5000000000000003E-2</v>
      </c>
    </row>
    <row r="5912" spans="1:4" x14ac:dyDescent="0.3">
      <c r="A5912" t="s">
        <v>6822</v>
      </c>
      <c r="B5912" t="s">
        <v>64</v>
      </c>
      <c r="D5912" s="77">
        <f>INDEX('Unemployment Rates'!$B$2:$B$96,MATCH(B5912,'Unemployment Rates'!$A$2:$A$96,0))</f>
        <v>3.5000000000000003E-2</v>
      </c>
    </row>
    <row r="5913" spans="1:4" x14ac:dyDescent="0.3">
      <c r="A5913" t="s">
        <v>6823</v>
      </c>
      <c r="B5913" t="s">
        <v>64</v>
      </c>
      <c r="D5913" s="77">
        <f>INDEX('Unemployment Rates'!$B$2:$B$96,MATCH(B5913,'Unemployment Rates'!$A$2:$A$96,0))</f>
        <v>3.5000000000000003E-2</v>
      </c>
    </row>
    <row r="5914" spans="1:4" x14ac:dyDescent="0.3">
      <c r="A5914" t="s">
        <v>6824</v>
      </c>
      <c r="B5914" t="s">
        <v>64</v>
      </c>
      <c r="D5914" s="77">
        <f>INDEX('Unemployment Rates'!$B$2:$B$96,MATCH(B5914,'Unemployment Rates'!$A$2:$A$96,0))</f>
        <v>3.5000000000000003E-2</v>
      </c>
    </row>
    <row r="5915" spans="1:4" x14ac:dyDescent="0.3">
      <c r="A5915" t="s">
        <v>6825</v>
      </c>
      <c r="B5915" t="s">
        <v>64</v>
      </c>
      <c r="D5915" s="77">
        <f>INDEX('Unemployment Rates'!$B$2:$B$96,MATCH(B5915,'Unemployment Rates'!$A$2:$A$96,0))</f>
        <v>3.5000000000000003E-2</v>
      </c>
    </row>
    <row r="5916" spans="1:4" x14ac:dyDescent="0.3">
      <c r="A5916" t="s">
        <v>6826</v>
      </c>
      <c r="B5916" t="s">
        <v>64</v>
      </c>
      <c r="D5916" s="77">
        <f>INDEX('Unemployment Rates'!$B$2:$B$96,MATCH(B5916,'Unemployment Rates'!$A$2:$A$96,0))</f>
        <v>3.5000000000000003E-2</v>
      </c>
    </row>
    <row r="5917" spans="1:4" x14ac:dyDescent="0.3">
      <c r="A5917" t="s">
        <v>6827</v>
      </c>
      <c r="B5917" t="s">
        <v>64</v>
      </c>
      <c r="D5917" s="77">
        <f>INDEX('Unemployment Rates'!$B$2:$B$96,MATCH(B5917,'Unemployment Rates'!$A$2:$A$96,0))</f>
        <v>3.5000000000000003E-2</v>
      </c>
    </row>
    <row r="5918" spans="1:4" x14ac:dyDescent="0.3">
      <c r="A5918" t="s">
        <v>6828</v>
      </c>
      <c r="B5918" t="s">
        <v>64</v>
      </c>
      <c r="D5918" s="77">
        <f>INDEX('Unemployment Rates'!$B$2:$B$96,MATCH(B5918,'Unemployment Rates'!$A$2:$A$96,0))</f>
        <v>3.5000000000000003E-2</v>
      </c>
    </row>
    <row r="5919" spans="1:4" x14ac:dyDescent="0.3">
      <c r="A5919" t="s">
        <v>6829</v>
      </c>
      <c r="B5919" t="s">
        <v>65</v>
      </c>
      <c r="D5919" s="77">
        <f>INDEX('Unemployment Rates'!$B$2:$B$96,MATCH(B5919,'Unemployment Rates'!$A$2:$A$96,0))</f>
        <v>3.5999999999999997E-2</v>
      </c>
    </row>
    <row r="5920" spans="1:4" x14ac:dyDescent="0.3">
      <c r="A5920" t="s">
        <v>6830</v>
      </c>
      <c r="B5920" t="s">
        <v>65</v>
      </c>
      <c r="D5920" s="77">
        <f>INDEX('Unemployment Rates'!$B$2:$B$96,MATCH(B5920,'Unemployment Rates'!$A$2:$A$96,0))</f>
        <v>3.5999999999999997E-2</v>
      </c>
    </row>
    <row r="5921" spans="1:4" x14ac:dyDescent="0.3">
      <c r="A5921" t="s">
        <v>6831</v>
      </c>
      <c r="B5921" t="s">
        <v>65</v>
      </c>
      <c r="D5921" s="77">
        <f>INDEX('Unemployment Rates'!$B$2:$B$96,MATCH(B5921,'Unemployment Rates'!$A$2:$A$96,0))</f>
        <v>3.5999999999999997E-2</v>
      </c>
    </row>
    <row r="5922" spans="1:4" x14ac:dyDescent="0.3">
      <c r="A5922" t="s">
        <v>6832</v>
      </c>
      <c r="B5922" t="s">
        <v>65</v>
      </c>
      <c r="D5922" s="77">
        <f>INDEX('Unemployment Rates'!$B$2:$B$96,MATCH(B5922,'Unemployment Rates'!$A$2:$A$96,0))</f>
        <v>3.5999999999999997E-2</v>
      </c>
    </row>
    <row r="5923" spans="1:4" x14ac:dyDescent="0.3">
      <c r="A5923" t="s">
        <v>6833</v>
      </c>
      <c r="B5923" t="s">
        <v>65</v>
      </c>
      <c r="D5923" s="77">
        <f>INDEX('Unemployment Rates'!$B$2:$B$96,MATCH(B5923,'Unemployment Rates'!$A$2:$A$96,0))</f>
        <v>3.5999999999999997E-2</v>
      </c>
    </row>
    <row r="5924" spans="1:4" x14ac:dyDescent="0.3">
      <c r="A5924" t="s">
        <v>6834</v>
      </c>
      <c r="B5924" t="s">
        <v>65</v>
      </c>
      <c r="D5924" s="77">
        <f>INDEX('Unemployment Rates'!$B$2:$B$96,MATCH(B5924,'Unemployment Rates'!$A$2:$A$96,0))</f>
        <v>3.5999999999999997E-2</v>
      </c>
    </row>
    <row r="5925" spans="1:4" x14ac:dyDescent="0.3">
      <c r="A5925" t="s">
        <v>6835</v>
      </c>
      <c r="B5925" t="s">
        <v>66</v>
      </c>
      <c r="D5925" s="77">
        <f>INDEX('Unemployment Rates'!$B$2:$B$96,MATCH(B5925,'Unemployment Rates'!$A$2:$A$96,0))</f>
        <v>0.03</v>
      </c>
    </row>
    <row r="5926" spans="1:4" x14ac:dyDescent="0.3">
      <c r="A5926" t="s">
        <v>6836</v>
      </c>
      <c r="B5926" t="s">
        <v>66</v>
      </c>
      <c r="D5926" s="77">
        <f>INDEX('Unemployment Rates'!$B$2:$B$96,MATCH(B5926,'Unemployment Rates'!$A$2:$A$96,0))</f>
        <v>0.03</v>
      </c>
    </row>
    <row r="5927" spans="1:4" x14ac:dyDescent="0.3">
      <c r="A5927" t="s">
        <v>6837</v>
      </c>
      <c r="B5927" t="s">
        <v>66</v>
      </c>
      <c r="D5927" s="77">
        <f>INDEX('Unemployment Rates'!$B$2:$B$96,MATCH(B5927,'Unemployment Rates'!$A$2:$A$96,0))</f>
        <v>0.03</v>
      </c>
    </row>
    <row r="5928" spans="1:4" x14ac:dyDescent="0.3">
      <c r="A5928" t="s">
        <v>6838</v>
      </c>
      <c r="B5928" t="s">
        <v>66</v>
      </c>
      <c r="D5928" s="77">
        <f>INDEX('Unemployment Rates'!$B$2:$B$96,MATCH(B5928,'Unemployment Rates'!$A$2:$A$96,0))</f>
        <v>0.03</v>
      </c>
    </row>
    <row r="5929" spans="1:4" x14ac:dyDescent="0.3">
      <c r="A5929" t="s">
        <v>6839</v>
      </c>
      <c r="B5929" t="s">
        <v>66</v>
      </c>
      <c r="D5929" s="77">
        <f>INDEX('Unemployment Rates'!$B$2:$B$96,MATCH(B5929,'Unemployment Rates'!$A$2:$A$96,0))</f>
        <v>0.03</v>
      </c>
    </row>
    <row r="5930" spans="1:4" x14ac:dyDescent="0.3">
      <c r="A5930" t="s">
        <v>6840</v>
      </c>
      <c r="B5930" t="s">
        <v>66</v>
      </c>
      <c r="D5930" s="77">
        <f>INDEX('Unemployment Rates'!$B$2:$B$96,MATCH(B5930,'Unemployment Rates'!$A$2:$A$96,0))</f>
        <v>0.03</v>
      </c>
    </row>
    <row r="5931" spans="1:4" x14ac:dyDescent="0.3">
      <c r="A5931" t="s">
        <v>6841</v>
      </c>
      <c r="B5931" t="s">
        <v>66</v>
      </c>
      <c r="D5931" s="77">
        <f>INDEX('Unemployment Rates'!$B$2:$B$96,MATCH(B5931,'Unemployment Rates'!$A$2:$A$96,0))</f>
        <v>0.03</v>
      </c>
    </row>
    <row r="5932" spans="1:4" x14ac:dyDescent="0.3">
      <c r="A5932" t="s">
        <v>6842</v>
      </c>
      <c r="B5932" t="s">
        <v>66</v>
      </c>
      <c r="D5932" s="77">
        <f>INDEX('Unemployment Rates'!$B$2:$B$96,MATCH(B5932,'Unemployment Rates'!$A$2:$A$96,0))</f>
        <v>0.03</v>
      </c>
    </row>
    <row r="5933" spans="1:4" x14ac:dyDescent="0.3">
      <c r="A5933" t="s">
        <v>6843</v>
      </c>
      <c r="B5933" t="s">
        <v>66</v>
      </c>
      <c r="D5933" s="77">
        <f>INDEX('Unemployment Rates'!$B$2:$B$96,MATCH(B5933,'Unemployment Rates'!$A$2:$A$96,0))</f>
        <v>0.03</v>
      </c>
    </row>
    <row r="5934" spans="1:4" x14ac:dyDescent="0.3">
      <c r="A5934" t="s">
        <v>6844</v>
      </c>
      <c r="B5934" t="s">
        <v>66</v>
      </c>
      <c r="D5934" s="77">
        <f>INDEX('Unemployment Rates'!$B$2:$B$96,MATCH(B5934,'Unemployment Rates'!$A$2:$A$96,0))</f>
        <v>0.03</v>
      </c>
    </row>
    <row r="5935" spans="1:4" x14ac:dyDescent="0.3">
      <c r="A5935" t="s">
        <v>6845</v>
      </c>
      <c r="B5935" t="s">
        <v>66</v>
      </c>
      <c r="D5935" s="77">
        <f>INDEX('Unemployment Rates'!$B$2:$B$96,MATCH(B5935,'Unemployment Rates'!$A$2:$A$96,0))</f>
        <v>0.03</v>
      </c>
    </row>
    <row r="5936" spans="1:4" x14ac:dyDescent="0.3">
      <c r="A5936" t="s">
        <v>6846</v>
      </c>
      <c r="B5936" t="s">
        <v>66</v>
      </c>
      <c r="D5936" s="77">
        <f>INDEX('Unemployment Rates'!$B$2:$B$96,MATCH(B5936,'Unemployment Rates'!$A$2:$A$96,0))</f>
        <v>0.03</v>
      </c>
    </row>
    <row r="5937" spans="1:4" x14ac:dyDescent="0.3">
      <c r="A5937" t="s">
        <v>6847</v>
      </c>
      <c r="B5937" t="s">
        <v>66</v>
      </c>
      <c r="D5937" s="77">
        <f>INDEX('Unemployment Rates'!$B$2:$B$96,MATCH(B5937,'Unemployment Rates'!$A$2:$A$96,0))</f>
        <v>0.03</v>
      </c>
    </row>
    <row r="5938" spans="1:4" x14ac:dyDescent="0.3">
      <c r="A5938" t="s">
        <v>6848</v>
      </c>
      <c r="B5938" t="s">
        <v>66</v>
      </c>
      <c r="D5938" s="77">
        <f>INDEX('Unemployment Rates'!$B$2:$B$96,MATCH(B5938,'Unemployment Rates'!$A$2:$A$96,0))</f>
        <v>0.03</v>
      </c>
    </row>
    <row r="5939" spans="1:4" x14ac:dyDescent="0.3">
      <c r="A5939" t="s">
        <v>6849</v>
      </c>
      <c r="B5939" t="s">
        <v>66</v>
      </c>
      <c r="D5939" s="77">
        <f>INDEX('Unemployment Rates'!$B$2:$B$96,MATCH(B5939,'Unemployment Rates'!$A$2:$A$96,0))</f>
        <v>0.03</v>
      </c>
    </row>
    <row r="5940" spans="1:4" x14ac:dyDescent="0.3">
      <c r="A5940" t="s">
        <v>6850</v>
      </c>
      <c r="B5940" t="s">
        <v>66</v>
      </c>
      <c r="D5940" s="77">
        <f>INDEX('Unemployment Rates'!$B$2:$B$96,MATCH(B5940,'Unemployment Rates'!$A$2:$A$96,0))</f>
        <v>0.03</v>
      </c>
    </row>
    <row r="5941" spans="1:4" x14ac:dyDescent="0.3">
      <c r="A5941" t="s">
        <v>6851</v>
      </c>
      <c r="B5941" t="s">
        <v>66</v>
      </c>
      <c r="D5941" s="77">
        <f>INDEX('Unemployment Rates'!$B$2:$B$96,MATCH(B5941,'Unemployment Rates'!$A$2:$A$96,0))</f>
        <v>0.03</v>
      </c>
    </row>
    <row r="5942" spans="1:4" x14ac:dyDescent="0.3">
      <c r="A5942" t="s">
        <v>6852</v>
      </c>
      <c r="B5942" t="s">
        <v>66</v>
      </c>
      <c r="D5942" s="77">
        <f>INDEX('Unemployment Rates'!$B$2:$B$96,MATCH(B5942,'Unemployment Rates'!$A$2:$A$96,0))</f>
        <v>0.03</v>
      </c>
    </row>
    <row r="5943" spans="1:4" x14ac:dyDescent="0.3">
      <c r="A5943" t="s">
        <v>6853</v>
      </c>
      <c r="B5943" t="s">
        <v>66</v>
      </c>
      <c r="D5943" s="77">
        <f>INDEX('Unemployment Rates'!$B$2:$B$96,MATCH(B5943,'Unemployment Rates'!$A$2:$A$96,0))</f>
        <v>0.03</v>
      </c>
    </row>
    <row r="5944" spans="1:4" x14ac:dyDescent="0.3">
      <c r="A5944" t="s">
        <v>6854</v>
      </c>
      <c r="B5944" t="s">
        <v>66</v>
      </c>
      <c r="D5944" s="77">
        <f>INDEX('Unemployment Rates'!$B$2:$B$96,MATCH(B5944,'Unemployment Rates'!$A$2:$A$96,0))</f>
        <v>0.03</v>
      </c>
    </row>
    <row r="5945" spans="1:4" x14ac:dyDescent="0.3">
      <c r="A5945" t="s">
        <v>6855</v>
      </c>
      <c r="B5945" t="s">
        <v>66</v>
      </c>
      <c r="D5945" s="77">
        <f>INDEX('Unemployment Rates'!$B$2:$B$96,MATCH(B5945,'Unemployment Rates'!$A$2:$A$96,0))</f>
        <v>0.03</v>
      </c>
    </row>
    <row r="5946" spans="1:4" x14ac:dyDescent="0.3">
      <c r="A5946" t="s">
        <v>6856</v>
      </c>
      <c r="B5946" t="s">
        <v>67</v>
      </c>
      <c r="D5946" s="77">
        <f>INDEX('Unemployment Rates'!$B$2:$B$96,MATCH(B5946,'Unemployment Rates'!$A$2:$A$96,0))</f>
        <v>4.8000000000000001E-2</v>
      </c>
    </row>
    <row r="5947" spans="1:4" x14ac:dyDescent="0.3">
      <c r="A5947" t="s">
        <v>6857</v>
      </c>
      <c r="B5947" t="s">
        <v>67</v>
      </c>
      <c r="D5947" s="77">
        <f>INDEX('Unemployment Rates'!$B$2:$B$96,MATCH(B5947,'Unemployment Rates'!$A$2:$A$96,0))</f>
        <v>4.8000000000000001E-2</v>
      </c>
    </row>
    <row r="5948" spans="1:4" x14ac:dyDescent="0.3">
      <c r="A5948" t="s">
        <v>6858</v>
      </c>
      <c r="B5948" t="s">
        <v>67</v>
      </c>
      <c r="D5948" s="77">
        <f>INDEX('Unemployment Rates'!$B$2:$B$96,MATCH(B5948,'Unemployment Rates'!$A$2:$A$96,0))</f>
        <v>4.8000000000000001E-2</v>
      </c>
    </row>
    <row r="5949" spans="1:4" x14ac:dyDescent="0.3">
      <c r="A5949" t="s">
        <v>6859</v>
      </c>
      <c r="B5949" t="s">
        <v>68</v>
      </c>
      <c r="D5949" s="77">
        <f>INDEX('Unemployment Rates'!$B$2:$B$96,MATCH(B5949,'Unemployment Rates'!$A$2:$A$96,0))</f>
        <v>3.6999999999999998E-2</v>
      </c>
    </row>
    <row r="5950" spans="1:4" x14ac:dyDescent="0.3">
      <c r="A5950" t="s">
        <v>6860</v>
      </c>
      <c r="B5950" t="s">
        <v>68</v>
      </c>
      <c r="D5950" s="77">
        <f>INDEX('Unemployment Rates'!$B$2:$B$96,MATCH(B5950,'Unemployment Rates'!$A$2:$A$96,0))</f>
        <v>3.6999999999999998E-2</v>
      </c>
    </row>
    <row r="5951" spans="1:4" x14ac:dyDescent="0.3">
      <c r="A5951" t="s">
        <v>6861</v>
      </c>
      <c r="B5951" t="s">
        <v>68</v>
      </c>
      <c r="D5951" s="77">
        <f>INDEX('Unemployment Rates'!$B$2:$B$96,MATCH(B5951,'Unemployment Rates'!$A$2:$A$96,0))</f>
        <v>3.6999999999999998E-2</v>
      </c>
    </row>
    <row r="5952" spans="1:4" x14ac:dyDescent="0.3">
      <c r="A5952" t="s">
        <v>6862</v>
      </c>
      <c r="B5952" t="s">
        <v>68</v>
      </c>
      <c r="D5952" s="77">
        <f>INDEX('Unemployment Rates'!$B$2:$B$96,MATCH(B5952,'Unemployment Rates'!$A$2:$A$96,0))</f>
        <v>3.6999999999999998E-2</v>
      </c>
    </row>
    <row r="5953" spans="1:4" x14ac:dyDescent="0.3">
      <c r="A5953" t="s">
        <v>6863</v>
      </c>
      <c r="B5953" t="s">
        <v>68</v>
      </c>
      <c r="D5953" s="77">
        <f>INDEX('Unemployment Rates'!$B$2:$B$96,MATCH(B5953,'Unemployment Rates'!$A$2:$A$96,0))</f>
        <v>3.6999999999999998E-2</v>
      </c>
    </row>
    <row r="5954" spans="1:4" x14ac:dyDescent="0.3">
      <c r="A5954" t="s">
        <v>6864</v>
      </c>
      <c r="B5954" t="s">
        <v>68</v>
      </c>
      <c r="D5954" s="77">
        <f>INDEX('Unemployment Rates'!$B$2:$B$96,MATCH(B5954,'Unemployment Rates'!$A$2:$A$96,0))</f>
        <v>3.6999999999999998E-2</v>
      </c>
    </row>
    <row r="5955" spans="1:4" x14ac:dyDescent="0.3">
      <c r="A5955" t="s">
        <v>6865</v>
      </c>
      <c r="B5955" t="s">
        <v>68</v>
      </c>
      <c r="D5955" s="77">
        <f>INDEX('Unemployment Rates'!$B$2:$B$96,MATCH(B5955,'Unemployment Rates'!$A$2:$A$96,0))</f>
        <v>3.6999999999999998E-2</v>
      </c>
    </row>
    <row r="5956" spans="1:4" x14ac:dyDescent="0.3">
      <c r="A5956" t="s">
        <v>6866</v>
      </c>
      <c r="B5956" t="s">
        <v>68</v>
      </c>
      <c r="D5956" s="77">
        <f>INDEX('Unemployment Rates'!$B$2:$B$96,MATCH(B5956,'Unemployment Rates'!$A$2:$A$96,0))</f>
        <v>3.6999999999999998E-2</v>
      </c>
    </row>
    <row r="5957" spans="1:4" x14ac:dyDescent="0.3">
      <c r="A5957" t="s">
        <v>6867</v>
      </c>
      <c r="B5957" t="s">
        <v>68</v>
      </c>
      <c r="D5957" s="77">
        <f>INDEX('Unemployment Rates'!$B$2:$B$96,MATCH(B5957,'Unemployment Rates'!$A$2:$A$96,0))</f>
        <v>3.6999999999999998E-2</v>
      </c>
    </row>
    <row r="5958" spans="1:4" x14ac:dyDescent="0.3">
      <c r="A5958" t="s">
        <v>6868</v>
      </c>
      <c r="B5958" t="s">
        <v>68</v>
      </c>
      <c r="D5958" s="77">
        <f>INDEX('Unemployment Rates'!$B$2:$B$96,MATCH(B5958,'Unemployment Rates'!$A$2:$A$96,0))</f>
        <v>3.6999999999999998E-2</v>
      </c>
    </row>
    <row r="5959" spans="1:4" x14ac:dyDescent="0.3">
      <c r="A5959" t="s">
        <v>6869</v>
      </c>
      <c r="B5959" t="s">
        <v>68</v>
      </c>
      <c r="D5959" s="77">
        <f>INDEX('Unemployment Rates'!$B$2:$B$96,MATCH(B5959,'Unemployment Rates'!$A$2:$A$96,0))</f>
        <v>3.6999999999999998E-2</v>
      </c>
    </row>
    <row r="5960" spans="1:4" x14ac:dyDescent="0.3">
      <c r="A5960" t="s">
        <v>6870</v>
      </c>
      <c r="B5960" t="s">
        <v>68</v>
      </c>
      <c r="D5960" s="77">
        <f>INDEX('Unemployment Rates'!$B$2:$B$96,MATCH(B5960,'Unemployment Rates'!$A$2:$A$96,0))</f>
        <v>3.6999999999999998E-2</v>
      </c>
    </row>
    <row r="5961" spans="1:4" x14ac:dyDescent="0.3">
      <c r="A5961" t="s">
        <v>6871</v>
      </c>
      <c r="B5961" t="s">
        <v>69</v>
      </c>
      <c r="D5961" s="77">
        <f>INDEX('Unemployment Rates'!$B$2:$B$96,MATCH(B5961,'Unemployment Rates'!$A$2:$A$96,0))</f>
        <v>3.6999999999999998E-2</v>
      </c>
    </row>
    <row r="5962" spans="1:4" x14ac:dyDescent="0.3">
      <c r="A5962" t="s">
        <v>6872</v>
      </c>
      <c r="B5962" t="s">
        <v>69</v>
      </c>
      <c r="D5962" s="77">
        <f>INDEX('Unemployment Rates'!$B$2:$B$96,MATCH(B5962,'Unemployment Rates'!$A$2:$A$96,0))</f>
        <v>3.6999999999999998E-2</v>
      </c>
    </row>
    <row r="5963" spans="1:4" x14ac:dyDescent="0.3">
      <c r="A5963" t="s">
        <v>6873</v>
      </c>
      <c r="B5963" t="s">
        <v>69</v>
      </c>
      <c r="D5963" s="77">
        <f>INDEX('Unemployment Rates'!$B$2:$B$96,MATCH(B5963,'Unemployment Rates'!$A$2:$A$96,0))</f>
        <v>3.6999999999999998E-2</v>
      </c>
    </row>
    <row r="5964" spans="1:4" x14ac:dyDescent="0.3">
      <c r="A5964" t="s">
        <v>6874</v>
      </c>
      <c r="B5964" t="s">
        <v>69</v>
      </c>
      <c r="D5964" s="77">
        <f>INDEX('Unemployment Rates'!$B$2:$B$96,MATCH(B5964,'Unemployment Rates'!$A$2:$A$96,0))</f>
        <v>3.6999999999999998E-2</v>
      </c>
    </row>
    <row r="5965" spans="1:4" x14ac:dyDescent="0.3">
      <c r="A5965" t="s">
        <v>6875</v>
      </c>
      <c r="B5965" t="s">
        <v>69</v>
      </c>
      <c r="D5965" s="77">
        <f>INDEX('Unemployment Rates'!$B$2:$B$96,MATCH(B5965,'Unemployment Rates'!$A$2:$A$96,0))</f>
        <v>3.6999999999999998E-2</v>
      </c>
    </row>
    <row r="5966" spans="1:4" x14ac:dyDescent="0.3">
      <c r="A5966" t="s">
        <v>6876</v>
      </c>
      <c r="B5966" t="s">
        <v>69</v>
      </c>
      <c r="D5966" s="77">
        <f>INDEX('Unemployment Rates'!$B$2:$B$96,MATCH(B5966,'Unemployment Rates'!$A$2:$A$96,0))</f>
        <v>3.6999999999999998E-2</v>
      </c>
    </row>
    <row r="5967" spans="1:4" x14ac:dyDescent="0.3">
      <c r="A5967" t="s">
        <v>6877</v>
      </c>
      <c r="B5967" t="s">
        <v>69</v>
      </c>
      <c r="D5967" s="77">
        <f>INDEX('Unemployment Rates'!$B$2:$B$96,MATCH(B5967,'Unemployment Rates'!$A$2:$A$96,0))</f>
        <v>3.6999999999999998E-2</v>
      </c>
    </row>
    <row r="5968" spans="1:4" x14ac:dyDescent="0.3">
      <c r="A5968" t="s">
        <v>6878</v>
      </c>
      <c r="B5968" t="s">
        <v>69</v>
      </c>
      <c r="D5968" s="77">
        <f>INDEX('Unemployment Rates'!$B$2:$B$96,MATCH(B5968,'Unemployment Rates'!$A$2:$A$96,0))</f>
        <v>3.6999999999999998E-2</v>
      </c>
    </row>
    <row r="5969" spans="1:4" x14ac:dyDescent="0.3">
      <c r="A5969" t="s">
        <v>6879</v>
      </c>
      <c r="B5969" t="s">
        <v>69</v>
      </c>
      <c r="D5969" s="77">
        <f>INDEX('Unemployment Rates'!$B$2:$B$96,MATCH(B5969,'Unemployment Rates'!$A$2:$A$96,0))</f>
        <v>3.6999999999999998E-2</v>
      </c>
    </row>
    <row r="5970" spans="1:4" x14ac:dyDescent="0.3">
      <c r="A5970" t="s">
        <v>6880</v>
      </c>
      <c r="B5970" t="s">
        <v>69</v>
      </c>
      <c r="D5970" s="77">
        <f>INDEX('Unemployment Rates'!$B$2:$B$96,MATCH(B5970,'Unemployment Rates'!$A$2:$A$96,0))</f>
        <v>3.6999999999999998E-2</v>
      </c>
    </row>
    <row r="5971" spans="1:4" x14ac:dyDescent="0.3">
      <c r="A5971" t="s">
        <v>6881</v>
      </c>
      <c r="B5971" t="s">
        <v>69</v>
      </c>
      <c r="D5971" s="77">
        <f>INDEX('Unemployment Rates'!$B$2:$B$96,MATCH(B5971,'Unemployment Rates'!$A$2:$A$96,0))</f>
        <v>3.6999999999999998E-2</v>
      </c>
    </row>
    <row r="5972" spans="1:4" x14ac:dyDescent="0.3">
      <c r="A5972" t="s">
        <v>6882</v>
      </c>
      <c r="B5972" t="s">
        <v>69</v>
      </c>
      <c r="D5972" s="77">
        <f>INDEX('Unemployment Rates'!$B$2:$B$96,MATCH(B5972,'Unemployment Rates'!$A$2:$A$96,0))</f>
        <v>3.6999999999999998E-2</v>
      </c>
    </row>
    <row r="5973" spans="1:4" x14ac:dyDescent="0.3">
      <c r="A5973" t="s">
        <v>6883</v>
      </c>
      <c r="B5973" t="s">
        <v>69</v>
      </c>
      <c r="D5973" s="77">
        <f>INDEX('Unemployment Rates'!$B$2:$B$96,MATCH(B5973,'Unemployment Rates'!$A$2:$A$96,0))</f>
        <v>3.6999999999999998E-2</v>
      </c>
    </row>
    <row r="5974" spans="1:4" x14ac:dyDescent="0.3">
      <c r="A5974" t="s">
        <v>6884</v>
      </c>
      <c r="B5974" t="s">
        <v>69</v>
      </c>
      <c r="D5974" s="77">
        <f>INDEX('Unemployment Rates'!$B$2:$B$96,MATCH(B5974,'Unemployment Rates'!$A$2:$A$96,0))</f>
        <v>3.6999999999999998E-2</v>
      </c>
    </row>
    <row r="5975" spans="1:4" x14ac:dyDescent="0.3">
      <c r="A5975" t="s">
        <v>6885</v>
      </c>
      <c r="B5975" t="s">
        <v>69</v>
      </c>
      <c r="D5975" s="77">
        <f>INDEX('Unemployment Rates'!$B$2:$B$96,MATCH(B5975,'Unemployment Rates'!$A$2:$A$96,0))</f>
        <v>3.6999999999999998E-2</v>
      </c>
    </row>
    <row r="5976" spans="1:4" x14ac:dyDescent="0.3">
      <c r="A5976" t="s">
        <v>6886</v>
      </c>
      <c r="B5976" t="s">
        <v>69</v>
      </c>
      <c r="D5976" s="77">
        <f>INDEX('Unemployment Rates'!$B$2:$B$96,MATCH(B5976,'Unemployment Rates'!$A$2:$A$96,0))</f>
        <v>3.6999999999999998E-2</v>
      </c>
    </row>
    <row r="5977" spans="1:4" x14ac:dyDescent="0.3">
      <c r="A5977" t="s">
        <v>6887</v>
      </c>
      <c r="B5977" t="s">
        <v>69</v>
      </c>
      <c r="D5977" s="77">
        <f>INDEX('Unemployment Rates'!$B$2:$B$96,MATCH(B5977,'Unemployment Rates'!$A$2:$A$96,0))</f>
        <v>3.6999999999999998E-2</v>
      </c>
    </row>
    <row r="5978" spans="1:4" x14ac:dyDescent="0.3">
      <c r="A5978" t="s">
        <v>6888</v>
      </c>
      <c r="B5978" t="s">
        <v>69</v>
      </c>
      <c r="D5978" s="77">
        <f>INDEX('Unemployment Rates'!$B$2:$B$96,MATCH(B5978,'Unemployment Rates'!$A$2:$A$96,0))</f>
        <v>3.6999999999999998E-2</v>
      </c>
    </row>
    <row r="5979" spans="1:4" x14ac:dyDescent="0.3">
      <c r="A5979" t="s">
        <v>6889</v>
      </c>
      <c r="B5979" t="s">
        <v>69</v>
      </c>
      <c r="D5979" s="77">
        <f>INDEX('Unemployment Rates'!$B$2:$B$96,MATCH(B5979,'Unemployment Rates'!$A$2:$A$96,0))</f>
        <v>3.6999999999999998E-2</v>
      </c>
    </row>
    <row r="5980" spans="1:4" x14ac:dyDescent="0.3">
      <c r="A5980" t="s">
        <v>6890</v>
      </c>
      <c r="B5980" t="s">
        <v>69</v>
      </c>
      <c r="D5980" s="77">
        <f>INDEX('Unemployment Rates'!$B$2:$B$96,MATCH(B5980,'Unemployment Rates'!$A$2:$A$96,0))</f>
        <v>3.6999999999999998E-2</v>
      </c>
    </row>
    <row r="5981" spans="1:4" x14ac:dyDescent="0.3">
      <c r="A5981" t="s">
        <v>6891</v>
      </c>
      <c r="B5981" t="s">
        <v>69</v>
      </c>
      <c r="D5981" s="77">
        <f>INDEX('Unemployment Rates'!$B$2:$B$96,MATCH(B5981,'Unemployment Rates'!$A$2:$A$96,0))</f>
        <v>3.6999999999999998E-2</v>
      </c>
    </row>
    <row r="5982" spans="1:4" x14ac:dyDescent="0.3">
      <c r="A5982" t="s">
        <v>6892</v>
      </c>
      <c r="B5982" t="s">
        <v>69</v>
      </c>
      <c r="D5982" s="77">
        <f>INDEX('Unemployment Rates'!$B$2:$B$96,MATCH(B5982,'Unemployment Rates'!$A$2:$A$96,0))</f>
        <v>3.6999999999999998E-2</v>
      </c>
    </row>
    <row r="5983" spans="1:4" x14ac:dyDescent="0.3">
      <c r="A5983" t="s">
        <v>6893</v>
      </c>
      <c r="B5983" t="s">
        <v>69</v>
      </c>
      <c r="D5983" s="77">
        <f>INDEX('Unemployment Rates'!$B$2:$B$96,MATCH(B5983,'Unemployment Rates'!$A$2:$A$96,0))</f>
        <v>3.6999999999999998E-2</v>
      </c>
    </row>
    <row r="5984" spans="1:4" x14ac:dyDescent="0.3">
      <c r="A5984" t="s">
        <v>6894</v>
      </c>
      <c r="B5984" t="s">
        <v>69</v>
      </c>
      <c r="D5984" s="77">
        <f>INDEX('Unemployment Rates'!$B$2:$B$96,MATCH(B5984,'Unemployment Rates'!$A$2:$A$96,0))</f>
        <v>3.6999999999999998E-2</v>
      </c>
    </row>
    <row r="5985" spans="1:4" x14ac:dyDescent="0.3">
      <c r="A5985" t="s">
        <v>6895</v>
      </c>
      <c r="B5985" t="s">
        <v>69</v>
      </c>
      <c r="D5985" s="77">
        <f>INDEX('Unemployment Rates'!$B$2:$B$96,MATCH(B5985,'Unemployment Rates'!$A$2:$A$96,0))</f>
        <v>3.6999999999999998E-2</v>
      </c>
    </row>
    <row r="5986" spans="1:4" x14ac:dyDescent="0.3">
      <c r="A5986" t="s">
        <v>6896</v>
      </c>
      <c r="B5986" t="s">
        <v>69</v>
      </c>
      <c r="D5986" s="77">
        <f>INDEX('Unemployment Rates'!$B$2:$B$96,MATCH(B5986,'Unemployment Rates'!$A$2:$A$96,0))</f>
        <v>3.6999999999999998E-2</v>
      </c>
    </row>
    <row r="5987" spans="1:4" x14ac:dyDescent="0.3">
      <c r="A5987" t="s">
        <v>6897</v>
      </c>
      <c r="B5987" t="s">
        <v>69</v>
      </c>
      <c r="D5987" s="77">
        <f>INDEX('Unemployment Rates'!$B$2:$B$96,MATCH(B5987,'Unemployment Rates'!$A$2:$A$96,0))</f>
        <v>3.6999999999999998E-2</v>
      </c>
    </row>
    <row r="5988" spans="1:4" x14ac:dyDescent="0.3">
      <c r="A5988" t="s">
        <v>6898</v>
      </c>
      <c r="B5988" t="s">
        <v>69</v>
      </c>
      <c r="D5988" s="77">
        <f>INDEX('Unemployment Rates'!$B$2:$B$96,MATCH(B5988,'Unemployment Rates'!$A$2:$A$96,0))</f>
        <v>3.6999999999999998E-2</v>
      </c>
    </row>
    <row r="5989" spans="1:4" x14ac:dyDescent="0.3">
      <c r="A5989" t="s">
        <v>6899</v>
      </c>
      <c r="B5989" t="s">
        <v>69</v>
      </c>
      <c r="D5989" s="77">
        <f>INDEX('Unemployment Rates'!$B$2:$B$96,MATCH(B5989,'Unemployment Rates'!$A$2:$A$96,0))</f>
        <v>3.6999999999999998E-2</v>
      </c>
    </row>
    <row r="5990" spans="1:4" x14ac:dyDescent="0.3">
      <c r="A5990" t="s">
        <v>6900</v>
      </c>
      <c r="B5990" t="s">
        <v>69</v>
      </c>
      <c r="D5990" s="77">
        <f>INDEX('Unemployment Rates'!$B$2:$B$96,MATCH(B5990,'Unemployment Rates'!$A$2:$A$96,0))</f>
        <v>3.6999999999999998E-2</v>
      </c>
    </row>
    <row r="5991" spans="1:4" x14ac:dyDescent="0.3">
      <c r="A5991" t="s">
        <v>6901</v>
      </c>
      <c r="B5991" t="s">
        <v>69</v>
      </c>
      <c r="D5991" s="77">
        <f>INDEX('Unemployment Rates'!$B$2:$B$96,MATCH(B5991,'Unemployment Rates'!$A$2:$A$96,0))</f>
        <v>3.6999999999999998E-2</v>
      </c>
    </row>
    <row r="5992" spans="1:4" x14ac:dyDescent="0.3">
      <c r="A5992" t="s">
        <v>6902</v>
      </c>
      <c r="B5992" t="s">
        <v>69</v>
      </c>
      <c r="D5992" s="77">
        <f>INDEX('Unemployment Rates'!$B$2:$B$96,MATCH(B5992,'Unemployment Rates'!$A$2:$A$96,0))</f>
        <v>3.6999999999999998E-2</v>
      </c>
    </row>
    <row r="5993" spans="1:4" x14ac:dyDescent="0.3">
      <c r="A5993" t="s">
        <v>6903</v>
      </c>
      <c r="B5993" t="s">
        <v>69</v>
      </c>
      <c r="D5993" s="77">
        <f>INDEX('Unemployment Rates'!$B$2:$B$96,MATCH(B5993,'Unemployment Rates'!$A$2:$A$96,0))</f>
        <v>3.6999999999999998E-2</v>
      </c>
    </row>
    <row r="5994" spans="1:4" x14ac:dyDescent="0.3">
      <c r="A5994" t="s">
        <v>6904</v>
      </c>
      <c r="B5994" t="s">
        <v>69</v>
      </c>
      <c r="D5994" s="77">
        <f>INDEX('Unemployment Rates'!$B$2:$B$96,MATCH(B5994,'Unemployment Rates'!$A$2:$A$96,0))</f>
        <v>3.6999999999999998E-2</v>
      </c>
    </row>
    <row r="5995" spans="1:4" x14ac:dyDescent="0.3">
      <c r="A5995" t="s">
        <v>6905</v>
      </c>
      <c r="B5995" t="s">
        <v>69</v>
      </c>
      <c r="D5995" s="77">
        <f>INDEX('Unemployment Rates'!$B$2:$B$96,MATCH(B5995,'Unemployment Rates'!$A$2:$A$96,0))</f>
        <v>3.6999999999999998E-2</v>
      </c>
    </row>
    <row r="5996" spans="1:4" x14ac:dyDescent="0.3">
      <c r="A5996" t="s">
        <v>6906</v>
      </c>
      <c r="B5996" t="s">
        <v>69</v>
      </c>
      <c r="D5996" s="77">
        <f>INDEX('Unemployment Rates'!$B$2:$B$96,MATCH(B5996,'Unemployment Rates'!$A$2:$A$96,0))</f>
        <v>3.6999999999999998E-2</v>
      </c>
    </row>
    <row r="5997" spans="1:4" x14ac:dyDescent="0.3">
      <c r="A5997" t="s">
        <v>6907</v>
      </c>
      <c r="B5997" t="s">
        <v>69</v>
      </c>
      <c r="D5997" s="77">
        <f>INDEX('Unemployment Rates'!$B$2:$B$96,MATCH(B5997,'Unemployment Rates'!$A$2:$A$96,0))</f>
        <v>3.6999999999999998E-2</v>
      </c>
    </row>
    <row r="5998" spans="1:4" x14ac:dyDescent="0.3">
      <c r="A5998" t="s">
        <v>6908</v>
      </c>
      <c r="B5998" t="s">
        <v>69</v>
      </c>
      <c r="D5998" s="77">
        <f>INDEX('Unemployment Rates'!$B$2:$B$96,MATCH(B5998,'Unemployment Rates'!$A$2:$A$96,0))</f>
        <v>3.6999999999999998E-2</v>
      </c>
    </row>
    <row r="5999" spans="1:4" x14ac:dyDescent="0.3">
      <c r="A5999" t="s">
        <v>6909</v>
      </c>
      <c r="B5999" t="s">
        <v>69</v>
      </c>
      <c r="D5999" s="77">
        <f>INDEX('Unemployment Rates'!$B$2:$B$96,MATCH(B5999,'Unemployment Rates'!$A$2:$A$96,0))</f>
        <v>3.6999999999999998E-2</v>
      </c>
    </row>
    <row r="6000" spans="1:4" x14ac:dyDescent="0.3">
      <c r="A6000" t="s">
        <v>6910</v>
      </c>
      <c r="B6000" t="s">
        <v>69</v>
      </c>
      <c r="D6000" s="77">
        <f>INDEX('Unemployment Rates'!$B$2:$B$96,MATCH(B6000,'Unemployment Rates'!$A$2:$A$96,0))</f>
        <v>3.6999999999999998E-2</v>
      </c>
    </row>
    <row r="6001" spans="1:4" x14ac:dyDescent="0.3">
      <c r="A6001" t="s">
        <v>6911</v>
      </c>
      <c r="B6001" t="s">
        <v>69</v>
      </c>
      <c r="D6001" s="77">
        <f>INDEX('Unemployment Rates'!$B$2:$B$96,MATCH(B6001,'Unemployment Rates'!$A$2:$A$96,0))</f>
        <v>3.6999999999999998E-2</v>
      </c>
    </row>
    <row r="6002" spans="1:4" x14ac:dyDescent="0.3">
      <c r="A6002" t="s">
        <v>6912</v>
      </c>
      <c r="B6002" t="s">
        <v>69</v>
      </c>
      <c r="D6002" s="77">
        <f>INDEX('Unemployment Rates'!$B$2:$B$96,MATCH(B6002,'Unemployment Rates'!$A$2:$A$96,0))</f>
        <v>3.6999999999999998E-2</v>
      </c>
    </row>
    <row r="6003" spans="1:4" x14ac:dyDescent="0.3">
      <c r="A6003" t="s">
        <v>6913</v>
      </c>
      <c r="B6003" t="s">
        <v>69</v>
      </c>
      <c r="D6003" s="77">
        <f>INDEX('Unemployment Rates'!$B$2:$B$96,MATCH(B6003,'Unemployment Rates'!$A$2:$A$96,0))</f>
        <v>3.6999999999999998E-2</v>
      </c>
    </row>
    <row r="6004" spans="1:4" x14ac:dyDescent="0.3">
      <c r="A6004" t="s">
        <v>6914</v>
      </c>
      <c r="B6004" t="s">
        <v>69</v>
      </c>
      <c r="D6004" s="77">
        <f>INDEX('Unemployment Rates'!$B$2:$B$96,MATCH(B6004,'Unemployment Rates'!$A$2:$A$96,0))</f>
        <v>3.6999999999999998E-2</v>
      </c>
    </row>
    <row r="6005" spans="1:4" x14ac:dyDescent="0.3">
      <c r="A6005" t="s">
        <v>6915</v>
      </c>
      <c r="B6005" t="s">
        <v>69</v>
      </c>
      <c r="D6005" s="77">
        <f>INDEX('Unemployment Rates'!$B$2:$B$96,MATCH(B6005,'Unemployment Rates'!$A$2:$A$96,0))</f>
        <v>3.6999999999999998E-2</v>
      </c>
    </row>
    <row r="6006" spans="1:4" x14ac:dyDescent="0.3">
      <c r="A6006" t="s">
        <v>6916</v>
      </c>
      <c r="B6006" t="s">
        <v>69</v>
      </c>
      <c r="D6006" s="77">
        <f>INDEX('Unemployment Rates'!$B$2:$B$96,MATCH(B6006,'Unemployment Rates'!$A$2:$A$96,0))</f>
        <v>3.6999999999999998E-2</v>
      </c>
    </row>
    <row r="6007" spans="1:4" x14ac:dyDescent="0.3">
      <c r="A6007" t="s">
        <v>6917</v>
      </c>
      <c r="B6007" t="s">
        <v>70</v>
      </c>
      <c r="D6007" s="77">
        <f>INDEX('Unemployment Rates'!$B$2:$B$96,MATCH(B6007,'Unemployment Rates'!$A$2:$A$96,0))</f>
        <v>2.7E-2</v>
      </c>
    </row>
    <row r="6008" spans="1:4" x14ac:dyDescent="0.3">
      <c r="A6008" t="s">
        <v>6918</v>
      </c>
      <c r="B6008" t="s">
        <v>70</v>
      </c>
      <c r="D6008" s="77">
        <f>INDEX('Unemployment Rates'!$B$2:$B$96,MATCH(B6008,'Unemployment Rates'!$A$2:$A$96,0))</f>
        <v>2.7E-2</v>
      </c>
    </row>
    <row r="6009" spans="1:4" x14ac:dyDescent="0.3">
      <c r="A6009" t="s">
        <v>6919</v>
      </c>
      <c r="B6009" t="s">
        <v>71</v>
      </c>
      <c r="D6009" s="77">
        <f>INDEX('Unemployment Rates'!$B$2:$B$96,MATCH(B6009,'Unemployment Rates'!$A$2:$A$96,0))</f>
        <v>0.04</v>
      </c>
    </row>
    <row r="6010" spans="1:4" x14ac:dyDescent="0.3">
      <c r="A6010" t="s">
        <v>6920</v>
      </c>
      <c r="B6010" t="s">
        <v>71</v>
      </c>
      <c r="D6010" s="77">
        <f>INDEX('Unemployment Rates'!$B$2:$B$96,MATCH(B6010,'Unemployment Rates'!$A$2:$A$96,0))</f>
        <v>0.04</v>
      </c>
    </row>
    <row r="6011" spans="1:4" x14ac:dyDescent="0.3">
      <c r="A6011" t="s">
        <v>6921</v>
      </c>
      <c r="B6011" t="s">
        <v>71</v>
      </c>
      <c r="D6011" s="77">
        <f>INDEX('Unemployment Rates'!$B$2:$B$96,MATCH(B6011,'Unemployment Rates'!$A$2:$A$96,0))</f>
        <v>0.04</v>
      </c>
    </row>
    <row r="6012" spans="1:4" x14ac:dyDescent="0.3">
      <c r="A6012" t="s">
        <v>6922</v>
      </c>
      <c r="B6012" t="s">
        <v>71</v>
      </c>
      <c r="D6012" s="77">
        <f>INDEX('Unemployment Rates'!$B$2:$B$96,MATCH(B6012,'Unemployment Rates'!$A$2:$A$96,0))</f>
        <v>0.04</v>
      </c>
    </row>
    <row r="6013" spans="1:4" x14ac:dyDescent="0.3">
      <c r="A6013" t="s">
        <v>6923</v>
      </c>
      <c r="B6013" t="s">
        <v>71</v>
      </c>
      <c r="D6013" s="77">
        <f>INDEX('Unemployment Rates'!$B$2:$B$96,MATCH(B6013,'Unemployment Rates'!$A$2:$A$96,0))</f>
        <v>0.04</v>
      </c>
    </row>
    <row r="6014" spans="1:4" x14ac:dyDescent="0.3">
      <c r="A6014" t="s">
        <v>6924</v>
      </c>
      <c r="B6014" t="s">
        <v>72</v>
      </c>
      <c r="D6014" s="77">
        <f>INDEX('Unemployment Rates'!$B$2:$B$96,MATCH(B6014,'Unemployment Rates'!$A$2:$A$96,0))</f>
        <v>3.7999999999999999E-2</v>
      </c>
    </row>
    <row r="6015" spans="1:4" x14ac:dyDescent="0.3">
      <c r="A6015" t="s">
        <v>6925</v>
      </c>
      <c r="B6015" t="s">
        <v>72</v>
      </c>
      <c r="D6015" s="77">
        <f>INDEX('Unemployment Rates'!$B$2:$B$96,MATCH(B6015,'Unemployment Rates'!$A$2:$A$96,0))</f>
        <v>3.7999999999999999E-2</v>
      </c>
    </row>
    <row r="6016" spans="1:4" x14ac:dyDescent="0.3">
      <c r="A6016" t="s">
        <v>6926</v>
      </c>
      <c r="B6016" t="s">
        <v>72</v>
      </c>
      <c r="D6016" s="77">
        <f>INDEX('Unemployment Rates'!$B$2:$B$96,MATCH(B6016,'Unemployment Rates'!$A$2:$A$96,0))</f>
        <v>3.7999999999999999E-2</v>
      </c>
    </row>
    <row r="6017" spans="1:4" x14ac:dyDescent="0.3">
      <c r="A6017" t="s">
        <v>6927</v>
      </c>
      <c r="B6017" t="s">
        <v>72</v>
      </c>
      <c r="D6017" s="77">
        <f>INDEX('Unemployment Rates'!$B$2:$B$96,MATCH(B6017,'Unemployment Rates'!$A$2:$A$96,0))</f>
        <v>3.7999999999999999E-2</v>
      </c>
    </row>
    <row r="6018" spans="1:4" x14ac:dyDescent="0.3">
      <c r="A6018" t="s">
        <v>6928</v>
      </c>
      <c r="B6018" t="s">
        <v>72</v>
      </c>
      <c r="D6018" s="77">
        <f>INDEX('Unemployment Rates'!$B$2:$B$96,MATCH(B6018,'Unemployment Rates'!$A$2:$A$96,0))</f>
        <v>3.7999999999999999E-2</v>
      </c>
    </row>
    <row r="6019" spans="1:4" x14ac:dyDescent="0.3">
      <c r="A6019" t="s">
        <v>6929</v>
      </c>
      <c r="B6019" t="s">
        <v>72</v>
      </c>
      <c r="D6019" s="77">
        <f>INDEX('Unemployment Rates'!$B$2:$B$96,MATCH(B6019,'Unemployment Rates'!$A$2:$A$96,0))</f>
        <v>3.7999999999999999E-2</v>
      </c>
    </row>
    <row r="6020" spans="1:4" x14ac:dyDescent="0.3">
      <c r="A6020" t="s">
        <v>6930</v>
      </c>
      <c r="B6020" t="s">
        <v>72</v>
      </c>
      <c r="D6020" s="77">
        <f>INDEX('Unemployment Rates'!$B$2:$B$96,MATCH(B6020,'Unemployment Rates'!$A$2:$A$96,0))</f>
        <v>3.7999999999999999E-2</v>
      </c>
    </row>
    <row r="6021" spans="1:4" x14ac:dyDescent="0.3">
      <c r="A6021" t="s">
        <v>6931</v>
      </c>
      <c r="B6021" t="s">
        <v>72</v>
      </c>
      <c r="D6021" s="77">
        <f>INDEX('Unemployment Rates'!$B$2:$B$96,MATCH(B6021,'Unemployment Rates'!$A$2:$A$96,0))</f>
        <v>3.7999999999999999E-2</v>
      </c>
    </row>
    <row r="6022" spans="1:4" x14ac:dyDescent="0.3">
      <c r="A6022" t="s">
        <v>6932</v>
      </c>
      <c r="B6022" t="s">
        <v>72</v>
      </c>
      <c r="D6022" s="77">
        <f>INDEX('Unemployment Rates'!$B$2:$B$96,MATCH(B6022,'Unemployment Rates'!$A$2:$A$96,0))</f>
        <v>3.7999999999999999E-2</v>
      </c>
    </row>
    <row r="6023" spans="1:4" x14ac:dyDescent="0.3">
      <c r="A6023" t="s">
        <v>6933</v>
      </c>
      <c r="B6023" t="s">
        <v>72</v>
      </c>
      <c r="D6023" s="77">
        <f>INDEX('Unemployment Rates'!$B$2:$B$96,MATCH(B6023,'Unemployment Rates'!$A$2:$A$96,0))</f>
        <v>3.7999999999999999E-2</v>
      </c>
    </row>
    <row r="6024" spans="1:4" x14ac:dyDescent="0.3">
      <c r="A6024" t="s">
        <v>6934</v>
      </c>
      <c r="B6024" t="s">
        <v>73</v>
      </c>
      <c r="D6024" s="77">
        <f>INDEX('Unemployment Rates'!$B$2:$B$96,MATCH(B6024,'Unemployment Rates'!$A$2:$A$96,0))</f>
        <v>3.5000000000000003E-2</v>
      </c>
    </row>
    <row r="6025" spans="1:4" x14ac:dyDescent="0.3">
      <c r="A6025" t="s">
        <v>6935</v>
      </c>
      <c r="B6025" t="s">
        <v>73</v>
      </c>
      <c r="D6025" s="77">
        <f>INDEX('Unemployment Rates'!$B$2:$B$96,MATCH(B6025,'Unemployment Rates'!$A$2:$A$96,0))</f>
        <v>3.5000000000000003E-2</v>
      </c>
    </row>
    <row r="6026" spans="1:4" x14ac:dyDescent="0.3">
      <c r="A6026" t="s">
        <v>6936</v>
      </c>
      <c r="B6026" t="s">
        <v>73</v>
      </c>
      <c r="D6026" s="77">
        <f>INDEX('Unemployment Rates'!$B$2:$B$96,MATCH(B6026,'Unemployment Rates'!$A$2:$A$96,0))</f>
        <v>3.5000000000000003E-2</v>
      </c>
    </row>
    <row r="6027" spans="1:4" x14ac:dyDescent="0.3">
      <c r="A6027" t="s">
        <v>6937</v>
      </c>
      <c r="B6027" t="s">
        <v>73</v>
      </c>
      <c r="D6027" s="77">
        <f>INDEX('Unemployment Rates'!$B$2:$B$96,MATCH(B6027,'Unemployment Rates'!$A$2:$A$96,0))</f>
        <v>3.5000000000000003E-2</v>
      </c>
    </row>
    <row r="6028" spans="1:4" x14ac:dyDescent="0.3">
      <c r="A6028" t="s">
        <v>6938</v>
      </c>
      <c r="B6028" t="s">
        <v>73</v>
      </c>
      <c r="D6028" s="77">
        <f>INDEX('Unemployment Rates'!$B$2:$B$96,MATCH(B6028,'Unemployment Rates'!$A$2:$A$96,0))</f>
        <v>3.5000000000000003E-2</v>
      </c>
    </row>
    <row r="6029" spans="1:4" x14ac:dyDescent="0.3">
      <c r="A6029" t="s">
        <v>6939</v>
      </c>
      <c r="B6029" t="s">
        <v>73</v>
      </c>
      <c r="D6029" s="77">
        <f>INDEX('Unemployment Rates'!$B$2:$B$96,MATCH(B6029,'Unemployment Rates'!$A$2:$A$96,0))</f>
        <v>3.5000000000000003E-2</v>
      </c>
    </row>
    <row r="6030" spans="1:4" x14ac:dyDescent="0.3">
      <c r="A6030" t="s">
        <v>6940</v>
      </c>
      <c r="B6030" t="s">
        <v>73</v>
      </c>
      <c r="D6030" s="77">
        <f>INDEX('Unemployment Rates'!$B$2:$B$96,MATCH(B6030,'Unemployment Rates'!$A$2:$A$96,0))</f>
        <v>3.5000000000000003E-2</v>
      </c>
    </row>
    <row r="6031" spans="1:4" x14ac:dyDescent="0.3">
      <c r="A6031" t="s">
        <v>6941</v>
      </c>
      <c r="B6031" t="s">
        <v>73</v>
      </c>
      <c r="D6031" s="77">
        <f>INDEX('Unemployment Rates'!$B$2:$B$96,MATCH(B6031,'Unemployment Rates'!$A$2:$A$96,0))</f>
        <v>3.5000000000000003E-2</v>
      </c>
    </row>
    <row r="6032" spans="1:4" x14ac:dyDescent="0.3">
      <c r="A6032" t="s">
        <v>6942</v>
      </c>
      <c r="B6032" t="s">
        <v>74</v>
      </c>
      <c r="D6032" s="77">
        <f>INDEX('Unemployment Rates'!$B$2:$B$96,MATCH(B6032,'Unemployment Rates'!$A$2:$A$96,0))</f>
        <v>5.2999999999999999E-2</v>
      </c>
    </row>
    <row r="6033" spans="1:4" x14ac:dyDescent="0.3">
      <c r="A6033" t="s">
        <v>6943</v>
      </c>
      <c r="B6033" t="s">
        <v>74</v>
      </c>
      <c r="D6033" s="77">
        <f>INDEX('Unemployment Rates'!$B$2:$B$96,MATCH(B6033,'Unemployment Rates'!$A$2:$A$96,0))</f>
        <v>5.2999999999999999E-2</v>
      </c>
    </row>
    <row r="6034" spans="1:4" x14ac:dyDescent="0.3">
      <c r="A6034" t="s">
        <v>6944</v>
      </c>
      <c r="B6034" t="s">
        <v>74</v>
      </c>
      <c r="D6034" s="77">
        <f>INDEX('Unemployment Rates'!$B$2:$B$96,MATCH(B6034,'Unemployment Rates'!$A$2:$A$96,0))</f>
        <v>5.2999999999999999E-2</v>
      </c>
    </row>
    <row r="6035" spans="1:4" x14ac:dyDescent="0.3">
      <c r="A6035" t="s">
        <v>6945</v>
      </c>
      <c r="B6035" t="s">
        <v>75</v>
      </c>
      <c r="D6035" s="77">
        <f>INDEX('Unemployment Rates'!$B$2:$B$96,MATCH(B6035,'Unemployment Rates'!$A$2:$A$96,0))</f>
        <v>4.2000000000000003E-2</v>
      </c>
    </row>
    <row r="6036" spans="1:4" x14ac:dyDescent="0.3">
      <c r="A6036" t="s">
        <v>6946</v>
      </c>
      <c r="B6036" t="s">
        <v>75</v>
      </c>
      <c r="D6036" s="77">
        <f>INDEX('Unemployment Rates'!$B$2:$B$96,MATCH(B6036,'Unemployment Rates'!$A$2:$A$96,0))</f>
        <v>4.2000000000000003E-2</v>
      </c>
    </row>
    <row r="6037" spans="1:4" x14ac:dyDescent="0.3">
      <c r="A6037" t="s">
        <v>6947</v>
      </c>
      <c r="B6037" t="s">
        <v>76</v>
      </c>
      <c r="D6037" s="77">
        <f>INDEX('Unemployment Rates'!$B$2:$B$96,MATCH(B6037,'Unemployment Rates'!$A$2:$A$96,0))</f>
        <v>3.7999999999999999E-2</v>
      </c>
    </row>
    <row r="6038" spans="1:4" x14ac:dyDescent="0.3">
      <c r="A6038" t="s">
        <v>6948</v>
      </c>
      <c r="B6038" t="s">
        <v>76</v>
      </c>
      <c r="D6038" s="77">
        <f>INDEX('Unemployment Rates'!$B$2:$B$96,MATCH(B6038,'Unemployment Rates'!$A$2:$A$96,0))</f>
        <v>3.7999999999999999E-2</v>
      </c>
    </row>
    <row r="6039" spans="1:4" x14ac:dyDescent="0.3">
      <c r="A6039" t="s">
        <v>6949</v>
      </c>
      <c r="B6039" t="s">
        <v>76</v>
      </c>
      <c r="D6039" s="77">
        <f>INDEX('Unemployment Rates'!$B$2:$B$96,MATCH(B6039,'Unemployment Rates'!$A$2:$A$96,0))</f>
        <v>3.7999999999999999E-2</v>
      </c>
    </row>
    <row r="6040" spans="1:4" x14ac:dyDescent="0.3">
      <c r="A6040" t="s">
        <v>6950</v>
      </c>
      <c r="B6040" t="s">
        <v>76</v>
      </c>
      <c r="D6040" s="77">
        <f>INDEX('Unemployment Rates'!$B$2:$B$96,MATCH(B6040,'Unemployment Rates'!$A$2:$A$96,0))</f>
        <v>3.7999999999999999E-2</v>
      </c>
    </row>
    <row r="6041" spans="1:4" x14ac:dyDescent="0.3">
      <c r="A6041" t="s">
        <v>6951</v>
      </c>
      <c r="B6041" t="s">
        <v>76</v>
      </c>
      <c r="D6041" s="77">
        <f>INDEX('Unemployment Rates'!$B$2:$B$96,MATCH(B6041,'Unemployment Rates'!$A$2:$A$96,0))</f>
        <v>3.7999999999999999E-2</v>
      </c>
    </row>
    <row r="6042" spans="1:4" x14ac:dyDescent="0.3">
      <c r="A6042" t="s">
        <v>6952</v>
      </c>
      <c r="B6042" t="s">
        <v>76</v>
      </c>
      <c r="D6042" s="77">
        <f>INDEX('Unemployment Rates'!$B$2:$B$96,MATCH(B6042,'Unemployment Rates'!$A$2:$A$96,0))</f>
        <v>3.7999999999999999E-2</v>
      </c>
    </row>
    <row r="6043" spans="1:4" x14ac:dyDescent="0.3">
      <c r="A6043" t="s">
        <v>6953</v>
      </c>
      <c r="B6043" t="s">
        <v>77</v>
      </c>
      <c r="D6043" s="77">
        <f>INDEX('Unemployment Rates'!$B$2:$B$96,MATCH(B6043,'Unemployment Rates'!$A$2:$A$96,0))</f>
        <v>3.4000000000000002E-2</v>
      </c>
    </row>
    <row r="6044" spans="1:4" x14ac:dyDescent="0.3">
      <c r="A6044" t="s">
        <v>6954</v>
      </c>
      <c r="B6044" t="s">
        <v>77</v>
      </c>
      <c r="D6044" s="77">
        <f>INDEX('Unemployment Rates'!$B$2:$B$96,MATCH(B6044,'Unemployment Rates'!$A$2:$A$96,0))</f>
        <v>3.4000000000000002E-2</v>
      </c>
    </row>
    <row r="6045" spans="1:4" x14ac:dyDescent="0.3">
      <c r="A6045" t="s">
        <v>6955</v>
      </c>
      <c r="B6045" t="s">
        <v>77</v>
      </c>
      <c r="D6045" s="77">
        <f>INDEX('Unemployment Rates'!$B$2:$B$96,MATCH(B6045,'Unemployment Rates'!$A$2:$A$96,0))</f>
        <v>3.4000000000000002E-2</v>
      </c>
    </row>
    <row r="6046" spans="1:4" x14ac:dyDescent="0.3">
      <c r="A6046" t="s">
        <v>6956</v>
      </c>
      <c r="B6046" t="s">
        <v>77</v>
      </c>
      <c r="D6046" s="77">
        <f>INDEX('Unemployment Rates'!$B$2:$B$96,MATCH(B6046,'Unemployment Rates'!$A$2:$A$96,0))</f>
        <v>3.4000000000000002E-2</v>
      </c>
    </row>
    <row r="6047" spans="1:4" x14ac:dyDescent="0.3">
      <c r="A6047" t="s">
        <v>6957</v>
      </c>
      <c r="B6047" t="s">
        <v>77</v>
      </c>
      <c r="D6047" s="77">
        <f>INDEX('Unemployment Rates'!$B$2:$B$96,MATCH(B6047,'Unemployment Rates'!$A$2:$A$96,0))</f>
        <v>3.4000000000000002E-2</v>
      </c>
    </row>
    <row r="6048" spans="1:4" x14ac:dyDescent="0.3">
      <c r="A6048" t="s">
        <v>6958</v>
      </c>
      <c r="B6048" t="s">
        <v>77</v>
      </c>
      <c r="D6048" s="77">
        <f>INDEX('Unemployment Rates'!$B$2:$B$96,MATCH(B6048,'Unemployment Rates'!$A$2:$A$96,0))</f>
        <v>3.4000000000000002E-2</v>
      </c>
    </row>
    <row r="6049" spans="1:4" x14ac:dyDescent="0.3">
      <c r="A6049" t="s">
        <v>6959</v>
      </c>
      <c r="B6049" t="s">
        <v>77</v>
      </c>
      <c r="D6049" s="77">
        <f>INDEX('Unemployment Rates'!$B$2:$B$96,MATCH(B6049,'Unemployment Rates'!$A$2:$A$96,0))</f>
        <v>3.4000000000000002E-2</v>
      </c>
    </row>
    <row r="6050" spans="1:4" x14ac:dyDescent="0.3">
      <c r="A6050" t="s">
        <v>6960</v>
      </c>
      <c r="B6050" t="s">
        <v>77</v>
      </c>
      <c r="D6050" s="77">
        <f>INDEX('Unemployment Rates'!$B$2:$B$96,MATCH(B6050,'Unemployment Rates'!$A$2:$A$96,0))</f>
        <v>3.4000000000000002E-2</v>
      </c>
    </row>
    <row r="6051" spans="1:4" x14ac:dyDescent="0.3">
      <c r="A6051" t="s">
        <v>6961</v>
      </c>
      <c r="B6051" t="s">
        <v>77</v>
      </c>
      <c r="D6051" s="77">
        <f>INDEX('Unemployment Rates'!$B$2:$B$96,MATCH(B6051,'Unemployment Rates'!$A$2:$A$96,0))</f>
        <v>3.4000000000000002E-2</v>
      </c>
    </row>
    <row r="6052" spans="1:4" x14ac:dyDescent="0.3">
      <c r="A6052" t="s">
        <v>6962</v>
      </c>
      <c r="B6052" t="s">
        <v>77</v>
      </c>
      <c r="D6052" s="77">
        <f>INDEX('Unemployment Rates'!$B$2:$B$96,MATCH(B6052,'Unemployment Rates'!$A$2:$A$96,0))</f>
        <v>3.4000000000000002E-2</v>
      </c>
    </row>
    <row r="6053" spans="1:4" x14ac:dyDescent="0.3">
      <c r="A6053" t="s">
        <v>6963</v>
      </c>
      <c r="B6053" t="s">
        <v>77</v>
      </c>
      <c r="D6053" s="77">
        <f>INDEX('Unemployment Rates'!$B$2:$B$96,MATCH(B6053,'Unemployment Rates'!$A$2:$A$96,0))</f>
        <v>3.4000000000000002E-2</v>
      </c>
    </row>
    <row r="6054" spans="1:4" x14ac:dyDescent="0.3">
      <c r="A6054" t="s">
        <v>6964</v>
      </c>
      <c r="B6054" t="s">
        <v>77</v>
      </c>
      <c r="D6054" s="77">
        <f>INDEX('Unemployment Rates'!$B$2:$B$96,MATCH(B6054,'Unemployment Rates'!$A$2:$A$96,0))</f>
        <v>3.4000000000000002E-2</v>
      </c>
    </row>
    <row r="6055" spans="1:4" x14ac:dyDescent="0.3">
      <c r="A6055" t="s">
        <v>6965</v>
      </c>
      <c r="B6055" t="s">
        <v>77</v>
      </c>
      <c r="D6055" s="77">
        <f>INDEX('Unemployment Rates'!$B$2:$B$96,MATCH(B6055,'Unemployment Rates'!$A$2:$A$96,0))</f>
        <v>3.4000000000000002E-2</v>
      </c>
    </row>
    <row r="6056" spans="1:4" x14ac:dyDescent="0.3">
      <c r="A6056" t="s">
        <v>6966</v>
      </c>
      <c r="B6056" t="s">
        <v>77</v>
      </c>
      <c r="D6056" s="77">
        <f>INDEX('Unemployment Rates'!$B$2:$B$96,MATCH(B6056,'Unemployment Rates'!$A$2:$A$96,0))</f>
        <v>3.4000000000000002E-2</v>
      </c>
    </row>
    <row r="6057" spans="1:4" x14ac:dyDescent="0.3">
      <c r="A6057" t="s">
        <v>6967</v>
      </c>
      <c r="B6057" t="s">
        <v>77</v>
      </c>
      <c r="D6057" s="77">
        <f>INDEX('Unemployment Rates'!$B$2:$B$96,MATCH(B6057,'Unemployment Rates'!$A$2:$A$96,0))</f>
        <v>3.4000000000000002E-2</v>
      </c>
    </row>
    <row r="6058" spans="1:4" x14ac:dyDescent="0.3">
      <c r="A6058" t="s">
        <v>6968</v>
      </c>
      <c r="B6058" t="s">
        <v>77</v>
      </c>
      <c r="D6058" s="77">
        <f>INDEX('Unemployment Rates'!$B$2:$B$96,MATCH(B6058,'Unemployment Rates'!$A$2:$A$96,0))</f>
        <v>3.4000000000000002E-2</v>
      </c>
    </row>
    <row r="6059" spans="1:4" x14ac:dyDescent="0.3">
      <c r="A6059" t="s">
        <v>6969</v>
      </c>
      <c r="B6059" t="s">
        <v>77</v>
      </c>
      <c r="D6059" s="77">
        <f>INDEX('Unemployment Rates'!$B$2:$B$96,MATCH(B6059,'Unemployment Rates'!$A$2:$A$96,0))</f>
        <v>3.4000000000000002E-2</v>
      </c>
    </row>
    <row r="6060" spans="1:4" x14ac:dyDescent="0.3">
      <c r="A6060" t="s">
        <v>6970</v>
      </c>
      <c r="B6060" t="s">
        <v>77</v>
      </c>
      <c r="D6060" s="77">
        <f>INDEX('Unemployment Rates'!$B$2:$B$96,MATCH(B6060,'Unemployment Rates'!$A$2:$A$96,0))</f>
        <v>3.4000000000000002E-2</v>
      </c>
    </row>
    <row r="6061" spans="1:4" x14ac:dyDescent="0.3">
      <c r="A6061" t="s">
        <v>6971</v>
      </c>
      <c r="B6061" t="s">
        <v>78</v>
      </c>
      <c r="D6061" s="77">
        <f>INDEX('Unemployment Rates'!$B$2:$B$96,MATCH(B6061,'Unemployment Rates'!$A$2:$A$96,0))</f>
        <v>4.2999999999999997E-2</v>
      </c>
    </row>
    <row r="6062" spans="1:4" x14ac:dyDescent="0.3">
      <c r="A6062" t="s">
        <v>6972</v>
      </c>
      <c r="B6062" t="s">
        <v>78</v>
      </c>
      <c r="D6062" s="77">
        <f>INDEX('Unemployment Rates'!$B$2:$B$96,MATCH(B6062,'Unemployment Rates'!$A$2:$A$96,0))</f>
        <v>4.2999999999999997E-2</v>
      </c>
    </row>
    <row r="6063" spans="1:4" x14ac:dyDescent="0.3">
      <c r="A6063" t="s">
        <v>6973</v>
      </c>
      <c r="B6063" t="s">
        <v>78</v>
      </c>
      <c r="D6063" s="77">
        <f>INDEX('Unemployment Rates'!$B$2:$B$96,MATCH(B6063,'Unemployment Rates'!$A$2:$A$96,0))</f>
        <v>4.2999999999999997E-2</v>
      </c>
    </row>
    <row r="6064" spans="1:4" x14ac:dyDescent="0.3">
      <c r="A6064" t="s">
        <v>6974</v>
      </c>
      <c r="B6064" t="s">
        <v>78</v>
      </c>
      <c r="D6064" s="77">
        <f>INDEX('Unemployment Rates'!$B$2:$B$96,MATCH(B6064,'Unemployment Rates'!$A$2:$A$96,0))</f>
        <v>4.2999999999999997E-2</v>
      </c>
    </row>
    <row r="6065" spans="1:4" x14ac:dyDescent="0.3">
      <c r="A6065" t="s">
        <v>6975</v>
      </c>
      <c r="B6065" t="s">
        <v>78</v>
      </c>
      <c r="D6065" s="77">
        <f>INDEX('Unemployment Rates'!$B$2:$B$96,MATCH(B6065,'Unemployment Rates'!$A$2:$A$96,0))</f>
        <v>4.2999999999999997E-2</v>
      </c>
    </row>
    <row r="6066" spans="1:4" x14ac:dyDescent="0.3">
      <c r="A6066" t="s">
        <v>6976</v>
      </c>
      <c r="B6066" t="s">
        <v>78</v>
      </c>
      <c r="D6066" s="77">
        <f>INDEX('Unemployment Rates'!$B$2:$B$96,MATCH(B6066,'Unemployment Rates'!$A$2:$A$96,0))</f>
        <v>4.2999999999999997E-2</v>
      </c>
    </row>
    <row r="6067" spans="1:4" x14ac:dyDescent="0.3">
      <c r="A6067" t="s">
        <v>6977</v>
      </c>
      <c r="B6067" t="s">
        <v>79</v>
      </c>
      <c r="D6067" s="77">
        <f>INDEX('Unemployment Rates'!$B$2:$B$96,MATCH(B6067,'Unemployment Rates'!$A$2:$A$96,0))</f>
        <v>3.6999999999999998E-2</v>
      </c>
    </row>
    <row r="6068" spans="1:4" x14ac:dyDescent="0.3">
      <c r="A6068" t="s">
        <v>6978</v>
      </c>
      <c r="B6068" t="s">
        <v>79</v>
      </c>
      <c r="D6068" s="77">
        <f>INDEX('Unemployment Rates'!$B$2:$B$96,MATCH(B6068,'Unemployment Rates'!$A$2:$A$96,0))</f>
        <v>3.6999999999999998E-2</v>
      </c>
    </row>
    <row r="6069" spans="1:4" x14ac:dyDescent="0.3">
      <c r="A6069" t="s">
        <v>6979</v>
      </c>
      <c r="B6069" t="s">
        <v>79</v>
      </c>
      <c r="D6069" s="77">
        <f>INDEX('Unemployment Rates'!$B$2:$B$96,MATCH(B6069,'Unemployment Rates'!$A$2:$A$96,0))</f>
        <v>3.6999999999999998E-2</v>
      </c>
    </row>
    <row r="6070" spans="1:4" x14ac:dyDescent="0.3">
      <c r="A6070" t="s">
        <v>6980</v>
      </c>
      <c r="B6070" t="s">
        <v>79</v>
      </c>
      <c r="D6070" s="77">
        <f>INDEX('Unemployment Rates'!$B$2:$B$96,MATCH(B6070,'Unemployment Rates'!$A$2:$A$96,0))</f>
        <v>3.6999999999999998E-2</v>
      </c>
    </row>
    <row r="6071" spans="1:4" x14ac:dyDescent="0.3">
      <c r="A6071" t="s">
        <v>6981</v>
      </c>
      <c r="B6071" t="s">
        <v>79</v>
      </c>
      <c r="D6071" s="77">
        <f>INDEX('Unemployment Rates'!$B$2:$B$96,MATCH(B6071,'Unemployment Rates'!$A$2:$A$96,0))</f>
        <v>3.6999999999999998E-2</v>
      </c>
    </row>
    <row r="6072" spans="1:4" x14ac:dyDescent="0.3">
      <c r="A6072" t="s">
        <v>6982</v>
      </c>
      <c r="B6072" t="s">
        <v>79</v>
      </c>
      <c r="D6072" s="77">
        <f>INDEX('Unemployment Rates'!$B$2:$B$96,MATCH(B6072,'Unemployment Rates'!$A$2:$A$96,0))</f>
        <v>3.6999999999999998E-2</v>
      </c>
    </row>
    <row r="6073" spans="1:4" x14ac:dyDescent="0.3">
      <c r="A6073" t="s">
        <v>6983</v>
      </c>
      <c r="B6073" t="s">
        <v>79</v>
      </c>
      <c r="D6073" s="77">
        <f>INDEX('Unemployment Rates'!$B$2:$B$96,MATCH(B6073,'Unemployment Rates'!$A$2:$A$96,0))</f>
        <v>3.6999999999999998E-2</v>
      </c>
    </row>
    <row r="6074" spans="1:4" x14ac:dyDescent="0.3">
      <c r="A6074" t="s">
        <v>6984</v>
      </c>
      <c r="B6074" t="s">
        <v>79</v>
      </c>
      <c r="D6074" s="77">
        <f>INDEX('Unemployment Rates'!$B$2:$B$96,MATCH(B6074,'Unemployment Rates'!$A$2:$A$96,0))</f>
        <v>3.6999999999999998E-2</v>
      </c>
    </row>
    <row r="6075" spans="1:4" x14ac:dyDescent="0.3">
      <c r="A6075" t="s">
        <v>6985</v>
      </c>
      <c r="B6075" t="s">
        <v>79</v>
      </c>
      <c r="D6075" s="77">
        <f>INDEX('Unemployment Rates'!$B$2:$B$96,MATCH(B6075,'Unemployment Rates'!$A$2:$A$96,0))</f>
        <v>3.6999999999999998E-2</v>
      </c>
    </row>
    <row r="6076" spans="1:4" x14ac:dyDescent="0.3">
      <c r="A6076" t="s">
        <v>6986</v>
      </c>
      <c r="B6076" t="s">
        <v>79</v>
      </c>
      <c r="D6076" s="77">
        <f>INDEX('Unemployment Rates'!$B$2:$B$96,MATCH(B6076,'Unemployment Rates'!$A$2:$A$96,0))</f>
        <v>3.6999999999999998E-2</v>
      </c>
    </row>
    <row r="6077" spans="1:4" x14ac:dyDescent="0.3">
      <c r="A6077" t="s">
        <v>6987</v>
      </c>
      <c r="B6077" t="s">
        <v>79</v>
      </c>
      <c r="D6077" s="77">
        <f>INDEX('Unemployment Rates'!$B$2:$B$96,MATCH(B6077,'Unemployment Rates'!$A$2:$A$96,0))</f>
        <v>3.6999999999999998E-2</v>
      </c>
    </row>
    <row r="6078" spans="1:4" x14ac:dyDescent="0.3">
      <c r="A6078" t="s">
        <v>6988</v>
      </c>
      <c r="B6078" t="s">
        <v>79</v>
      </c>
      <c r="D6078" s="77">
        <f>INDEX('Unemployment Rates'!$B$2:$B$96,MATCH(B6078,'Unemployment Rates'!$A$2:$A$96,0))</f>
        <v>3.6999999999999998E-2</v>
      </c>
    </row>
    <row r="6079" spans="1:4" x14ac:dyDescent="0.3">
      <c r="A6079" t="s">
        <v>6989</v>
      </c>
      <c r="B6079" t="s">
        <v>79</v>
      </c>
      <c r="D6079" s="77">
        <f>INDEX('Unemployment Rates'!$B$2:$B$96,MATCH(B6079,'Unemployment Rates'!$A$2:$A$96,0))</f>
        <v>3.6999999999999998E-2</v>
      </c>
    </row>
    <row r="6080" spans="1:4" x14ac:dyDescent="0.3">
      <c r="A6080" t="s">
        <v>6990</v>
      </c>
      <c r="B6080" t="s">
        <v>79</v>
      </c>
      <c r="D6080" s="77">
        <f>INDEX('Unemployment Rates'!$B$2:$B$96,MATCH(B6080,'Unemployment Rates'!$A$2:$A$96,0))</f>
        <v>3.6999999999999998E-2</v>
      </c>
    </row>
    <row r="6081" spans="1:4" x14ac:dyDescent="0.3">
      <c r="A6081" t="s">
        <v>6991</v>
      </c>
      <c r="B6081" t="s">
        <v>79</v>
      </c>
      <c r="D6081" s="77">
        <f>INDEX('Unemployment Rates'!$B$2:$B$96,MATCH(B6081,'Unemployment Rates'!$A$2:$A$96,0))</f>
        <v>3.6999999999999998E-2</v>
      </c>
    </row>
    <row r="6082" spans="1:4" x14ac:dyDescent="0.3">
      <c r="A6082" t="s">
        <v>6992</v>
      </c>
      <c r="B6082" t="s">
        <v>79</v>
      </c>
      <c r="D6082" s="77">
        <f>INDEX('Unemployment Rates'!$B$2:$B$96,MATCH(B6082,'Unemployment Rates'!$A$2:$A$96,0))</f>
        <v>3.6999999999999998E-2</v>
      </c>
    </row>
    <row r="6083" spans="1:4" x14ac:dyDescent="0.3">
      <c r="A6083" t="s">
        <v>6993</v>
      </c>
      <c r="B6083" t="s">
        <v>80</v>
      </c>
      <c r="D6083" s="77">
        <f>INDEX('Unemployment Rates'!$B$2:$B$96,MATCH(B6083,'Unemployment Rates'!$A$2:$A$96,0))</f>
        <v>2.8000000000000001E-2</v>
      </c>
    </row>
    <row r="6084" spans="1:4" x14ac:dyDescent="0.3">
      <c r="A6084" t="s">
        <v>6994</v>
      </c>
      <c r="B6084" t="s">
        <v>80</v>
      </c>
      <c r="D6084" s="77">
        <f>INDEX('Unemployment Rates'!$B$2:$B$96,MATCH(B6084,'Unemployment Rates'!$A$2:$A$96,0))</f>
        <v>2.8000000000000001E-2</v>
      </c>
    </row>
    <row r="6085" spans="1:4" x14ac:dyDescent="0.3">
      <c r="A6085" t="s">
        <v>6995</v>
      </c>
      <c r="B6085" t="s">
        <v>80</v>
      </c>
      <c r="D6085" s="77">
        <f>INDEX('Unemployment Rates'!$B$2:$B$96,MATCH(B6085,'Unemployment Rates'!$A$2:$A$96,0))</f>
        <v>2.8000000000000001E-2</v>
      </c>
    </row>
    <row r="6086" spans="1:4" x14ac:dyDescent="0.3">
      <c r="A6086" t="s">
        <v>6996</v>
      </c>
      <c r="B6086" t="s">
        <v>80</v>
      </c>
      <c r="D6086" s="77">
        <f>INDEX('Unemployment Rates'!$B$2:$B$96,MATCH(B6086,'Unemployment Rates'!$A$2:$A$96,0))</f>
        <v>2.8000000000000001E-2</v>
      </c>
    </row>
    <row r="6087" spans="1:4" x14ac:dyDescent="0.3">
      <c r="A6087" t="s">
        <v>6997</v>
      </c>
      <c r="B6087" t="s">
        <v>80</v>
      </c>
      <c r="D6087" s="77">
        <f>INDEX('Unemployment Rates'!$B$2:$B$96,MATCH(B6087,'Unemployment Rates'!$A$2:$A$96,0))</f>
        <v>2.8000000000000001E-2</v>
      </c>
    </row>
    <row r="6088" spans="1:4" x14ac:dyDescent="0.3">
      <c r="A6088" t="s">
        <v>6998</v>
      </c>
      <c r="B6088" t="s">
        <v>80</v>
      </c>
      <c r="D6088" s="77">
        <f>INDEX('Unemployment Rates'!$B$2:$B$96,MATCH(B6088,'Unemployment Rates'!$A$2:$A$96,0))</f>
        <v>2.8000000000000001E-2</v>
      </c>
    </row>
    <row r="6089" spans="1:4" x14ac:dyDescent="0.3">
      <c r="A6089" t="s">
        <v>6999</v>
      </c>
      <c r="B6089" t="s">
        <v>80</v>
      </c>
      <c r="D6089" s="77">
        <f>INDEX('Unemployment Rates'!$B$2:$B$96,MATCH(B6089,'Unemployment Rates'!$A$2:$A$96,0))</f>
        <v>2.8000000000000001E-2</v>
      </c>
    </row>
    <row r="6090" spans="1:4" x14ac:dyDescent="0.3">
      <c r="A6090" t="s">
        <v>7000</v>
      </c>
      <c r="B6090" t="s">
        <v>80</v>
      </c>
      <c r="D6090" s="77">
        <f>INDEX('Unemployment Rates'!$B$2:$B$96,MATCH(B6090,'Unemployment Rates'!$A$2:$A$96,0))</f>
        <v>2.8000000000000001E-2</v>
      </c>
    </row>
    <row r="6091" spans="1:4" x14ac:dyDescent="0.3">
      <c r="A6091" t="s">
        <v>7001</v>
      </c>
      <c r="B6091" t="s">
        <v>80</v>
      </c>
      <c r="D6091" s="77">
        <f>INDEX('Unemployment Rates'!$B$2:$B$96,MATCH(B6091,'Unemployment Rates'!$A$2:$A$96,0))</f>
        <v>2.8000000000000001E-2</v>
      </c>
    </row>
    <row r="6092" spans="1:4" x14ac:dyDescent="0.3">
      <c r="A6092" t="s">
        <v>7002</v>
      </c>
      <c r="B6092" t="s">
        <v>80</v>
      </c>
      <c r="D6092" s="77">
        <f>INDEX('Unemployment Rates'!$B$2:$B$96,MATCH(B6092,'Unemployment Rates'!$A$2:$A$96,0))</f>
        <v>2.8000000000000001E-2</v>
      </c>
    </row>
    <row r="6093" spans="1:4" x14ac:dyDescent="0.3">
      <c r="A6093" t="s">
        <v>7003</v>
      </c>
      <c r="B6093" t="s">
        <v>80</v>
      </c>
      <c r="D6093" s="77">
        <f>INDEX('Unemployment Rates'!$B$2:$B$96,MATCH(B6093,'Unemployment Rates'!$A$2:$A$96,0))</f>
        <v>2.8000000000000001E-2</v>
      </c>
    </row>
    <row r="6094" spans="1:4" x14ac:dyDescent="0.3">
      <c r="A6094" t="s">
        <v>7004</v>
      </c>
      <c r="B6094" t="s">
        <v>80</v>
      </c>
      <c r="D6094" s="77">
        <f>INDEX('Unemployment Rates'!$B$2:$B$96,MATCH(B6094,'Unemployment Rates'!$A$2:$A$96,0))</f>
        <v>2.8000000000000001E-2</v>
      </c>
    </row>
    <row r="6095" spans="1:4" x14ac:dyDescent="0.3">
      <c r="A6095" t="s">
        <v>7005</v>
      </c>
      <c r="B6095" t="s">
        <v>80</v>
      </c>
      <c r="D6095" s="77">
        <f>INDEX('Unemployment Rates'!$B$2:$B$96,MATCH(B6095,'Unemployment Rates'!$A$2:$A$96,0))</f>
        <v>2.8000000000000001E-2</v>
      </c>
    </row>
    <row r="6096" spans="1:4" x14ac:dyDescent="0.3">
      <c r="A6096" t="s">
        <v>7006</v>
      </c>
      <c r="B6096" t="s">
        <v>80</v>
      </c>
      <c r="D6096" s="77">
        <f>INDEX('Unemployment Rates'!$B$2:$B$96,MATCH(B6096,'Unemployment Rates'!$A$2:$A$96,0))</f>
        <v>2.8000000000000001E-2</v>
      </c>
    </row>
    <row r="6097" spans="1:4" x14ac:dyDescent="0.3">
      <c r="A6097" t="s">
        <v>7007</v>
      </c>
      <c r="B6097" t="s">
        <v>80</v>
      </c>
      <c r="D6097" s="77">
        <f>INDEX('Unemployment Rates'!$B$2:$B$96,MATCH(B6097,'Unemployment Rates'!$A$2:$A$96,0))</f>
        <v>2.8000000000000001E-2</v>
      </c>
    </row>
    <row r="6098" spans="1:4" x14ac:dyDescent="0.3">
      <c r="A6098" t="s">
        <v>7008</v>
      </c>
      <c r="B6098" t="s">
        <v>81</v>
      </c>
      <c r="D6098" s="77">
        <f>INDEX('Unemployment Rates'!$B$2:$B$96,MATCH(B6098,'Unemployment Rates'!$A$2:$A$96,0))</f>
        <v>2.7E-2</v>
      </c>
    </row>
    <row r="6099" spans="1:4" x14ac:dyDescent="0.3">
      <c r="A6099" t="s">
        <v>7009</v>
      </c>
      <c r="B6099" t="s">
        <v>81</v>
      </c>
      <c r="D6099" s="77">
        <f>INDEX('Unemployment Rates'!$B$2:$B$96,MATCH(B6099,'Unemployment Rates'!$A$2:$A$96,0))</f>
        <v>2.7E-2</v>
      </c>
    </row>
    <row r="6100" spans="1:4" x14ac:dyDescent="0.3">
      <c r="A6100" t="s">
        <v>7010</v>
      </c>
      <c r="B6100" t="s">
        <v>81</v>
      </c>
      <c r="D6100" s="77">
        <f>INDEX('Unemployment Rates'!$B$2:$B$96,MATCH(B6100,'Unemployment Rates'!$A$2:$A$96,0))</f>
        <v>2.7E-2</v>
      </c>
    </row>
    <row r="6101" spans="1:4" x14ac:dyDescent="0.3">
      <c r="A6101" t="s">
        <v>7011</v>
      </c>
      <c r="B6101" t="s">
        <v>81</v>
      </c>
      <c r="D6101" s="77">
        <f>INDEX('Unemployment Rates'!$B$2:$B$96,MATCH(B6101,'Unemployment Rates'!$A$2:$A$96,0))</f>
        <v>2.7E-2</v>
      </c>
    </row>
    <row r="6102" spans="1:4" x14ac:dyDescent="0.3">
      <c r="A6102" t="s">
        <v>7012</v>
      </c>
      <c r="B6102" t="s">
        <v>81</v>
      </c>
      <c r="D6102" s="77">
        <f>INDEX('Unemployment Rates'!$B$2:$B$96,MATCH(B6102,'Unemployment Rates'!$A$2:$A$96,0))</f>
        <v>2.7E-2</v>
      </c>
    </row>
    <row r="6103" spans="1:4" x14ac:dyDescent="0.3">
      <c r="A6103" t="s">
        <v>7013</v>
      </c>
      <c r="B6103" t="s">
        <v>81</v>
      </c>
      <c r="D6103" s="77">
        <f>INDEX('Unemployment Rates'!$B$2:$B$96,MATCH(B6103,'Unemployment Rates'!$A$2:$A$96,0))</f>
        <v>2.7E-2</v>
      </c>
    </row>
    <row r="6104" spans="1:4" x14ac:dyDescent="0.3">
      <c r="A6104" t="s">
        <v>7014</v>
      </c>
      <c r="B6104" t="s">
        <v>81</v>
      </c>
      <c r="D6104" s="77">
        <f>INDEX('Unemployment Rates'!$B$2:$B$96,MATCH(B6104,'Unemployment Rates'!$A$2:$A$96,0))</f>
        <v>2.7E-2</v>
      </c>
    </row>
    <row r="6105" spans="1:4" x14ac:dyDescent="0.3">
      <c r="A6105" t="s">
        <v>7015</v>
      </c>
      <c r="B6105" t="s">
        <v>81</v>
      </c>
      <c r="D6105" s="77">
        <f>INDEX('Unemployment Rates'!$B$2:$B$96,MATCH(B6105,'Unemployment Rates'!$A$2:$A$96,0))</f>
        <v>2.7E-2</v>
      </c>
    </row>
    <row r="6106" spans="1:4" x14ac:dyDescent="0.3">
      <c r="A6106" t="s">
        <v>7016</v>
      </c>
      <c r="B6106" t="s">
        <v>81</v>
      </c>
      <c r="D6106" s="77">
        <f>INDEX('Unemployment Rates'!$B$2:$B$96,MATCH(B6106,'Unemployment Rates'!$A$2:$A$96,0))</f>
        <v>2.7E-2</v>
      </c>
    </row>
    <row r="6107" spans="1:4" x14ac:dyDescent="0.3">
      <c r="A6107" t="s">
        <v>7017</v>
      </c>
      <c r="B6107" t="s">
        <v>81</v>
      </c>
      <c r="D6107" s="77">
        <f>INDEX('Unemployment Rates'!$B$2:$B$96,MATCH(B6107,'Unemployment Rates'!$A$2:$A$96,0))</f>
        <v>2.7E-2</v>
      </c>
    </row>
    <row r="6108" spans="1:4" x14ac:dyDescent="0.3">
      <c r="A6108" t="s">
        <v>7018</v>
      </c>
      <c r="B6108" t="s">
        <v>81</v>
      </c>
      <c r="D6108" s="77">
        <f>INDEX('Unemployment Rates'!$B$2:$B$96,MATCH(B6108,'Unemployment Rates'!$A$2:$A$96,0))</f>
        <v>2.7E-2</v>
      </c>
    </row>
    <row r="6109" spans="1:4" x14ac:dyDescent="0.3">
      <c r="A6109" t="s">
        <v>7019</v>
      </c>
      <c r="B6109" t="s">
        <v>81</v>
      </c>
      <c r="D6109" s="77">
        <f>INDEX('Unemployment Rates'!$B$2:$B$96,MATCH(B6109,'Unemployment Rates'!$A$2:$A$96,0))</f>
        <v>2.7E-2</v>
      </c>
    </row>
    <row r="6110" spans="1:4" x14ac:dyDescent="0.3">
      <c r="A6110" t="s">
        <v>7020</v>
      </c>
      <c r="B6110" t="s">
        <v>81</v>
      </c>
      <c r="D6110" s="77">
        <f>INDEX('Unemployment Rates'!$B$2:$B$96,MATCH(B6110,'Unemployment Rates'!$A$2:$A$96,0))</f>
        <v>2.7E-2</v>
      </c>
    </row>
    <row r="6111" spans="1:4" x14ac:dyDescent="0.3">
      <c r="A6111" t="s">
        <v>7021</v>
      </c>
      <c r="B6111" t="s">
        <v>81</v>
      </c>
      <c r="D6111" s="77">
        <f>INDEX('Unemployment Rates'!$B$2:$B$96,MATCH(B6111,'Unemployment Rates'!$A$2:$A$96,0))</f>
        <v>2.7E-2</v>
      </c>
    </row>
    <row r="6112" spans="1:4" x14ac:dyDescent="0.3">
      <c r="A6112" t="s">
        <v>7022</v>
      </c>
      <c r="B6112" t="s">
        <v>81</v>
      </c>
      <c r="D6112" s="77">
        <f>INDEX('Unemployment Rates'!$B$2:$B$96,MATCH(B6112,'Unemployment Rates'!$A$2:$A$96,0))</f>
        <v>2.7E-2</v>
      </c>
    </row>
    <row r="6113" spans="1:4" x14ac:dyDescent="0.3">
      <c r="A6113" t="s">
        <v>7023</v>
      </c>
      <c r="B6113" t="s">
        <v>81</v>
      </c>
      <c r="D6113" s="77">
        <f>INDEX('Unemployment Rates'!$B$2:$B$96,MATCH(B6113,'Unemployment Rates'!$A$2:$A$96,0))</f>
        <v>2.7E-2</v>
      </c>
    </row>
    <row r="6114" spans="1:4" x14ac:dyDescent="0.3">
      <c r="A6114" t="s">
        <v>7024</v>
      </c>
      <c r="B6114" t="s">
        <v>81</v>
      </c>
      <c r="D6114" s="77">
        <f>INDEX('Unemployment Rates'!$B$2:$B$96,MATCH(B6114,'Unemployment Rates'!$A$2:$A$96,0))</f>
        <v>2.7E-2</v>
      </c>
    </row>
    <row r="6115" spans="1:4" x14ac:dyDescent="0.3">
      <c r="A6115" t="s">
        <v>7025</v>
      </c>
      <c r="B6115" t="s">
        <v>81</v>
      </c>
      <c r="D6115" s="77">
        <f>INDEX('Unemployment Rates'!$B$2:$B$96,MATCH(B6115,'Unemployment Rates'!$A$2:$A$96,0))</f>
        <v>2.7E-2</v>
      </c>
    </row>
    <row r="6116" spans="1:4" x14ac:dyDescent="0.3">
      <c r="A6116" t="s">
        <v>7026</v>
      </c>
      <c r="B6116" t="s">
        <v>81</v>
      </c>
      <c r="D6116" s="77">
        <f>INDEX('Unemployment Rates'!$B$2:$B$96,MATCH(B6116,'Unemployment Rates'!$A$2:$A$96,0))</f>
        <v>2.7E-2</v>
      </c>
    </row>
    <row r="6117" spans="1:4" x14ac:dyDescent="0.3">
      <c r="A6117" t="s">
        <v>7027</v>
      </c>
      <c r="B6117" t="s">
        <v>81</v>
      </c>
      <c r="D6117" s="77">
        <f>INDEX('Unemployment Rates'!$B$2:$B$96,MATCH(B6117,'Unemployment Rates'!$A$2:$A$96,0))</f>
        <v>2.7E-2</v>
      </c>
    </row>
    <row r="6118" spans="1:4" x14ac:dyDescent="0.3">
      <c r="A6118" t="s">
        <v>7028</v>
      </c>
      <c r="B6118" t="s">
        <v>81</v>
      </c>
      <c r="D6118" s="77">
        <f>INDEX('Unemployment Rates'!$B$2:$B$96,MATCH(B6118,'Unemployment Rates'!$A$2:$A$96,0))</f>
        <v>2.7E-2</v>
      </c>
    </row>
    <row r="6119" spans="1:4" x14ac:dyDescent="0.3">
      <c r="A6119" t="s">
        <v>7029</v>
      </c>
      <c r="B6119" t="s">
        <v>81</v>
      </c>
      <c r="D6119" s="77">
        <f>INDEX('Unemployment Rates'!$B$2:$B$96,MATCH(B6119,'Unemployment Rates'!$A$2:$A$96,0))</f>
        <v>2.7E-2</v>
      </c>
    </row>
    <row r="6120" spans="1:4" x14ac:dyDescent="0.3">
      <c r="A6120" t="s">
        <v>7030</v>
      </c>
      <c r="B6120" t="s">
        <v>81</v>
      </c>
      <c r="D6120" s="77">
        <f>INDEX('Unemployment Rates'!$B$2:$B$96,MATCH(B6120,'Unemployment Rates'!$A$2:$A$96,0))</f>
        <v>2.7E-2</v>
      </c>
    </row>
    <row r="6121" spans="1:4" x14ac:dyDescent="0.3">
      <c r="A6121" t="s">
        <v>7031</v>
      </c>
      <c r="B6121" t="s">
        <v>81</v>
      </c>
      <c r="D6121" s="77">
        <f>INDEX('Unemployment Rates'!$B$2:$B$96,MATCH(B6121,'Unemployment Rates'!$A$2:$A$96,0))</f>
        <v>2.7E-2</v>
      </c>
    </row>
    <row r="6122" spans="1:4" x14ac:dyDescent="0.3">
      <c r="A6122" t="s">
        <v>7032</v>
      </c>
      <c r="B6122" t="s">
        <v>81</v>
      </c>
      <c r="D6122" s="77">
        <f>INDEX('Unemployment Rates'!$B$2:$B$96,MATCH(B6122,'Unemployment Rates'!$A$2:$A$96,0))</f>
        <v>2.7E-2</v>
      </c>
    </row>
    <row r="6123" spans="1:4" x14ac:dyDescent="0.3">
      <c r="A6123" t="s">
        <v>7033</v>
      </c>
      <c r="B6123" t="s">
        <v>81</v>
      </c>
      <c r="D6123" s="77">
        <f>INDEX('Unemployment Rates'!$B$2:$B$96,MATCH(B6123,'Unemployment Rates'!$A$2:$A$96,0))</f>
        <v>2.7E-2</v>
      </c>
    </row>
    <row r="6124" spans="1:4" x14ac:dyDescent="0.3">
      <c r="A6124" t="s">
        <v>7034</v>
      </c>
      <c r="B6124" t="s">
        <v>81</v>
      </c>
      <c r="D6124" s="77">
        <f>INDEX('Unemployment Rates'!$B$2:$B$96,MATCH(B6124,'Unemployment Rates'!$A$2:$A$96,0))</f>
        <v>2.7E-2</v>
      </c>
    </row>
    <row r="6125" spans="1:4" x14ac:dyDescent="0.3">
      <c r="A6125" t="s">
        <v>7035</v>
      </c>
      <c r="B6125" t="s">
        <v>81</v>
      </c>
      <c r="D6125" s="77">
        <f>INDEX('Unemployment Rates'!$B$2:$B$96,MATCH(B6125,'Unemployment Rates'!$A$2:$A$96,0))</f>
        <v>2.7E-2</v>
      </c>
    </row>
    <row r="6126" spans="1:4" x14ac:dyDescent="0.3">
      <c r="A6126" t="s">
        <v>7036</v>
      </c>
      <c r="B6126" t="s">
        <v>81</v>
      </c>
      <c r="D6126" s="77">
        <f>INDEX('Unemployment Rates'!$B$2:$B$96,MATCH(B6126,'Unemployment Rates'!$A$2:$A$96,0))</f>
        <v>2.7E-2</v>
      </c>
    </row>
    <row r="6127" spans="1:4" x14ac:dyDescent="0.3">
      <c r="A6127" t="s">
        <v>7037</v>
      </c>
      <c r="B6127" t="s">
        <v>81</v>
      </c>
      <c r="D6127" s="77">
        <f>INDEX('Unemployment Rates'!$B$2:$B$96,MATCH(B6127,'Unemployment Rates'!$A$2:$A$96,0))</f>
        <v>2.7E-2</v>
      </c>
    </row>
    <row r="6128" spans="1:4" x14ac:dyDescent="0.3">
      <c r="A6128" t="s">
        <v>7038</v>
      </c>
      <c r="B6128" t="s">
        <v>81</v>
      </c>
      <c r="D6128" s="77">
        <f>INDEX('Unemployment Rates'!$B$2:$B$96,MATCH(B6128,'Unemployment Rates'!$A$2:$A$96,0))</f>
        <v>2.7E-2</v>
      </c>
    </row>
    <row r="6129" spans="1:4" x14ac:dyDescent="0.3">
      <c r="A6129" t="s">
        <v>7039</v>
      </c>
      <c r="B6129" t="s">
        <v>81</v>
      </c>
      <c r="D6129" s="77">
        <f>INDEX('Unemployment Rates'!$B$2:$B$96,MATCH(B6129,'Unemployment Rates'!$A$2:$A$96,0))</f>
        <v>2.7E-2</v>
      </c>
    </row>
    <row r="6130" spans="1:4" x14ac:dyDescent="0.3">
      <c r="A6130" t="s">
        <v>7040</v>
      </c>
      <c r="B6130" t="s">
        <v>81</v>
      </c>
      <c r="D6130" s="77">
        <f>INDEX('Unemployment Rates'!$B$2:$B$96,MATCH(B6130,'Unemployment Rates'!$A$2:$A$96,0))</f>
        <v>2.7E-2</v>
      </c>
    </row>
    <row r="6131" spans="1:4" x14ac:dyDescent="0.3">
      <c r="A6131" t="s">
        <v>7041</v>
      </c>
      <c r="B6131" t="s">
        <v>81</v>
      </c>
      <c r="D6131" s="77">
        <f>INDEX('Unemployment Rates'!$B$2:$B$96,MATCH(B6131,'Unemployment Rates'!$A$2:$A$96,0))</f>
        <v>2.7E-2</v>
      </c>
    </row>
    <row r="6132" spans="1:4" x14ac:dyDescent="0.3">
      <c r="A6132" t="s">
        <v>7042</v>
      </c>
      <c r="B6132" t="s">
        <v>81</v>
      </c>
      <c r="D6132" s="77">
        <f>INDEX('Unemployment Rates'!$B$2:$B$96,MATCH(B6132,'Unemployment Rates'!$A$2:$A$96,0))</f>
        <v>2.7E-2</v>
      </c>
    </row>
    <row r="6133" spans="1:4" x14ac:dyDescent="0.3">
      <c r="A6133" t="s">
        <v>7043</v>
      </c>
      <c r="B6133" t="s">
        <v>81</v>
      </c>
      <c r="D6133" s="77">
        <f>INDEX('Unemployment Rates'!$B$2:$B$96,MATCH(B6133,'Unemployment Rates'!$A$2:$A$96,0))</f>
        <v>2.7E-2</v>
      </c>
    </row>
    <row r="6134" spans="1:4" x14ac:dyDescent="0.3">
      <c r="A6134" t="s">
        <v>7044</v>
      </c>
      <c r="B6134" t="s">
        <v>81</v>
      </c>
      <c r="D6134" s="77">
        <f>INDEX('Unemployment Rates'!$B$2:$B$96,MATCH(B6134,'Unemployment Rates'!$A$2:$A$96,0))</f>
        <v>2.7E-2</v>
      </c>
    </row>
    <row r="6135" spans="1:4" x14ac:dyDescent="0.3">
      <c r="A6135" t="s">
        <v>7045</v>
      </c>
      <c r="B6135" t="s">
        <v>81</v>
      </c>
      <c r="D6135" s="77">
        <f>INDEX('Unemployment Rates'!$B$2:$B$96,MATCH(B6135,'Unemployment Rates'!$A$2:$A$96,0))</f>
        <v>2.7E-2</v>
      </c>
    </row>
    <row r="6136" spans="1:4" x14ac:dyDescent="0.3">
      <c r="A6136" t="s">
        <v>7046</v>
      </c>
      <c r="B6136" t="s">
        <v>81</v>
      </c>
      <c r="D6136" s="77">
        <f>INDEX('Unemployment Rates'!$B$2:$B$96,MATCH(B6136,'Unemployment Rates'!$A$2:$A$96,0))</f>
        <v>2.7E-2</v>
      </c>
    </row>
    <row r="6137" spans="1:4" x14ac:dyDescent="0.3">
      <c r="A6137" t="s">
        <v>7047</v>
      </c>
      <c r="B6137" t="s">
        <v>81</v>
      </c>
      <c r="D6137" s="77">
        <f>INDEX('Unemployment Rates'!$B$2:$B$96,MATCH(B6137,'Unemployment Rates'!$A$2:$A$96,0))</f>
        <v>2.7E-2</v>
      </c>
    </row>
    <row r="6138" spans="1:4" x14ac:dyDescent="0.3">
      <c r="A6138" t="s">
        <v>7048</v>
      </c>
      <c r="B6138" t="s">
        <v>81</v>
      </c>
      <c r="D6138" s="77">
        <f>INDEX('Unemployment Rates'!$B$2:$B$96,MATCH(B6138,'Unemployment Rates'!$A$2:$A$96,0))</f>
        <v>2.7E-2</v>
      </c>
    </row>
    <row r="6139" spans="1:4" x14ac:dyDescent="0.3">
      <c r="A6139" t="s">
        <v>7049</v>
      </c>
      <c r="B6139" t="s">
        <v>81</v>
      </c>
      <c r="D6139" s="77">
        <f>INDEX('Unemployment Rates'!$B$2:$B$96,MATCH(B6139,'Unemployment Rates'!$A$2:$A$96,0))</f>
        <v>2.7E-2</v>
      </c>
    </row>
    <row r="6140" spans="1:4" x14ac:dyDescent="0.3">
      <c r="A6140" t="s">
        <v>7050</v>
      </c>
      <c r="B6140" t="s">
        <v>81</v>
      </c>
      <c r="D6140" s="77">
        <f>INDEX('Unemployment Rates'!$B$2:$B$96,MATCH(B6140,'Unemployment Rates'!$A$2:$A$96,0))</f>
        <v>2.7E-2</v>
      </c>
    </row>
    <row r="6141" spans="1:4" x14ac:dyDescent="0.3">
      <c r="A6141" t="s">
        <v>7051</v>
      </c>
      <c r="B6141" t="s">
        <v>81</v>
      </c>
      <c r="D6141" s="77">
        <f>INDEX('Unemployment Rates'!$B$2:$B$96,MATCH(B6141,'Unemployment Rates'!$A$2:$A$96,0))</f>
        <v>2.7E-2</v>
      </c>
    </row>
    <row r="6142" spans="1:4" x14ac:dyDescent="0.3">
      <c r="A6142" t="s">
        <v>7052</v>
      </c>
      <c r="B6142" t="s">
        <v>81</v>
      </c>
      <c r="D6142" s="77">
        <f>INDEX('Unemployment Rates'!$B$2:$B$96,MATCH(B6142,'Unemployment Rates'!$A$2:$A$96,0))</f>
        <v>2.7E-2</v>
      </c>
    </row>
    <row r="6143" spans="1:4" x14ac:dyDescent="0.3">
      <c r="A6143" t="s">
        <v>7053</v>
      </c>
      <c r="B6143" t="s">
        <v>81</v>
      </c>
      <c r="D6143" s="77">
        <f>INDEX('Unemployment Rates'!$B$2:$B$96,MATCH(B6143,'Unemployment Rates'!$A$2:$A$96,0))</f>
        <v>2.7E-2</v>
      </c>
    </row>
    <row r="6144" spans="1:4" x14ac:dyDescent="0.3">
      <c r="A6144" t="s">
        <v>7054</v>
      </c>
      <c r="B6144" t="s">
        <v>81</v>
      </c>
      <c r="D6144" s="77">
        <f>INDEX('Unemployment Rates'!$B$2:$B$96,MATCH(B6144,'Unemployment Rates'!$A$2:$A$96,0))</f>
        <v>2.7E-2</v>
      </c>
    </row>
    <row r="6145" spans="1:4" x14ac:dyDescent="0.3">
      <c r="A6145" t="s">
        <v>7055</v>
      </c>
      <c r="B6145" t="s">
        <v>81</v>
      </c>
      <c r="D6145" s="77">
        <f>INDEX('Unemployment Rates'!$B$2:$B$96,MATCH(B6145,'Unemployment Rates'!$A$2:$A$96,0))</f>
        <v>2.7E-2</v>
      </c>
    </row>
    <row r="6146" spans="1:4" x14ac:dyDescent="0.3">
      <c r="A6146" t="s">
        <v>7056</v>
      </c>
      <c r="B6146" t="s">
        <v>81</v>
      </c>
      <c r="D6146" s="77">
        <f>INDEX('Unemployment Rates'!$B$2:$B$96,MATCH(B6146,'Unemployment Rates'!$A$2:$A$96,0))</f>
        <v>2.7E-2</v>
      </c>
    </row>
    <row r="6147" spans="1:4" x14ac:dyDescent="0.3">
      <c r="A6147" t="s">
        <v>7057</v>
      </c>
      <c r="B6147" t="s">
        <v>81</v>
      </c>
      <c r="D6147" s="77">
        <f>INDEX('Unemployment Rates'!$B$2:$B$96,MATCH(B6147,'Unemployment Rates'!$A$2:$A$96,0))</f>
        <v>2.7E-2</v>
      </c>
    </row>
    <row r="6148" spans="1:4" x14ac:dyDescent="0.3">
      <c r="A6148" t="s">
        <v>7058</v>
      </c>
      <c r="B6148" t="s">
        <v>81</v>
      </c>
      <c r="D6148" s="77">
        <f>INDEX('Unemployment Rates'!$B$2:$B$96,MATCH(B6148,'Unemployment Rates'!$A$2:$A$96,0))</f>
        <v>2.7E-2</v>
      </c>
    </row>
    <row r="6149" spans="1:4" x14ac:dyDescent="0.3">
      <c r="A6149" t="s">
        <v>7059</v>
      </c>
      <c r="B6149" t="s">
        <v>81</v>
      </c>
      <c r="D6149" s="77">
        <f>INDEX('Unemployment Rates'!$B$2:$B$96,MATCH(B6149,'Unemployment Rates'!$A$2:$A$96,0))</f>
        <v>2.7E-2</v>
      </c>
    </row>
    <row r="6150" spans="1:4" x14ac:dyDescent="0.3">
      <c r="A6150" t="s">
        <v>7060</v>
      </c>
      <c r="B6150" t="s">
        <v>81</v>
      </c>
      <c r="D6150" s="77">
        <f>INDEX('Unemployment Rates'!$B$2:$B$96,MATCH(B6150,'Unemployment Rates'!$A$2:$A$96,0))</f>
        <v>2.7E-2</v>
      </c>
    </row>
    <row r="6151" spans="1:4" x14ac:dyDescent="0.3">
      <c r="A6151" t="s">
        <v>7061</v>
      </c>
      <c r="B6151" t="s">
        <v>81</v>
      </c>
      <c r="D6151" s="77">
        <f>INDEX('Unemployment Rates'!$B$2:$B$96,MATCH(B6151,'Unemployment Rates'!$A$2:$A$96,0))</f>
        <v>2.7E-2</v>
      </c>
    </row>
    <row r="6152" spans="1:4" x14ac:dyDescent="0.3">
      <c r="A6152" t="s">
        <v>7062</v>
      </c>
      <c r="B6152" t="s">
        <v>81</v>
      </c>
      <c r="D6152" s="77">
        <f>INDEX('Unemployment Rates'!$B$2:$B$96,MATCH(B6152,'Unemployment Rates'!$A$2:$A$96,0))</f>
        <v>2.7E-2</v>
      </c>
    </row>
    <row r="6153" spans="1:4" x14ac:dyDescent="0.3">
      <c r="A6153" t="s">
        <v>7063</v>
      </c>
      <c r="B6153" t="s">
        <v>81</v>
      </c>
      <c r="D6153" s="77">
        <f>INDEX('Unemployment Rates'!$B$2:$B$96,MATCH(B6153,'Unemployment Rates'!$A$2:$A$96,0))</f>
        <v>2.7E-2</v>
      </c>
    </row>
    <row r="6154" spans="1:4" x14ac:dyDescent="0.3">
      <c r="A6154" t="s">
        <v>7064</v>
      </c>
      <c r="B6154" t="s">
        <v>81</v>
      </c>
      <c r="D6154" s="77">
        <f>INDEX('Unemployment Rates'!$B$2:$B$96,MATCH(B6154,'Unemployment Rates'!$A$2:$A$96,0))</f>
        <v>2.7E-2</v>
      </c>
    </row>
    <row r="6155" spans="1:4" x14ac:dyDescent="0.3">
      <c r="A6155" t="s">
        <v>7065</v>
      </c>
      <c r="B6155" t="s">
        <v>81</v>
      </c>
      <c r="D6155" s="77">
        <f>INDEX('Unemployment Rates'!$B$2:$B$96,MATCH(B6155,'Unemployment Rates'!$A$2:$A$96,0))</f>
        <v>2.7E-2</v>
      </c>
    </row>
    <row r="6156" spans="1:4" x14ac:dyDescent="0.3">
      <c r="A6156" t="s">
        <v>7066</v>
      </c>
      <c r="B6156" t="s">
        <v>81</v>
      </c>
      <c r="D6156" s="77">
        <f>INDEX('Unemployment Rates'!$B$2:$B$96,MATCH(B6156,'Unemployment Rates'!$A$2:$A$96,0))</f>
        <v>2.7E-2</v>
      </c>
    </row>
    <row r="6157" spans="1:4" x14ac:dyDescent="0.3">
      <c r="A6157" t="s">
        <v>7067</v>
      </c>
      <c r="B6157" t="s">
        <v>81</v>
      </c>
      <c r="D6157" s="77">
        <f>INDEX('Unemployment Rates'!$B$2:$B$96,MATCH(B6157,'Unemployment Rates'!$A$2:$A$96,0))</f>
        <v>2.7E-2</v>
      </c>
    </row>
    <row r="6158" spans="1:4" x14ac:dyDescent="0.3">
      <c r="A6158" t="s">
        <v>7068</v>
      </c>
      <c r="B6158" t="s">
        <v>81</v>
      </c>
      <c r="D6158" s="77">
        <f>INDEX('Unemployment Rates'!$B$2:$B$96,MATCH(B6158,'Unemployment Rates'!$A$2:$A$96,0))</f>
        <v>2.7E-2</v>
      </c>
    </row>
    <row r="6159" spans="1:4" x14ac:dyDescent="0.3">
      <c r="A6159" t="s">
        <v>7069</v>
      </c>
      <c r="B6159" t="s">
        <v>81</v>
      </c>
      <c r="D6159" s="77">
        <f>INDEX('Unemployment Rates'!$B$2:$B$96,MATCH(B6159,'Unemployment Rates'!$A$2:$A$96,0))</f>
        <v>2.7E-2</v>
      </c>
    </row>
    <row r="6160" spans="1:4" x14ac:dyDescent="0.3">
      <c r="A6160" t="s">
        <v>7070</v>
      </c>
      <c r="B6160" t="s">
        <v>81</v>
      </c>
      <c r="D6160" s="77">
        <f>INDEX('Unemployment Rates'!$B$2:$B$96,MATCH(B6160,'Unemployment Rates'!$A$2:$A$96,0))</f>
        <v>2.7E-2</v>
      </c>
    </row>
    <row r="6161" spans="1:4" x14ac:dyDescent="0.3">
      <c r="A6161" t="s">
        <v>7071</v>
      </c>
      <c r="B6161" t="s">
        <v>81</v>
      </c>
      <c r="D6161" s="77">
        <f>INDEX('Unemployment Rates'!$B$2:$B$96,MATCH(B6161,'Unemployment Rates'!$A$2:$A$96,0))</f>
        <v>2.7E-2</v>
      </c>
    </row>
    <row r="6162" spans="1:4" x14ac:dyDescent="0.3">
      <c r="A6162" t="s">
        <v>7072</v>
      </c>
      <c r="B6162" t="s">
        <v>82</v>
      </c>
      <c r="D6162" s="77">
        <f>INDEX('Unemployment Rates'!$B$2:$B$96,MATCH(B6162,'Unemployment Rates'!$A$2:$A$96,0))</f>
        <v>4.5999999999999999E-2</v>
      </c>
    </row>
    <row r="6163" spans="1:4" x14ac:dyDescent="0.3">
      <c r="A6163" t="s">
        <v>7073</v>
      </c>
      <c r="B6163" t="s">
        <v>82</v>
      </c>
      <c r="D6163" s="77">
        <f>INDEX('Unemployment Rates'!$B$2:$B$96,MATCH(B6163,'Unemployment Rates'!$A$2:$A$96,0))</f>
        <v>4.5999999999999999E-2</v>
      </c>
    </row>
    <row r="6164" spans="1:4" x14ac:dyDescent="0.3">
      <c r="A6164" t="s">
        <v>7074</v>
      </c>
      <c r="B6164" t="s">
        <v>82</v>
      </c>
      <c r="D6164" s="77">
        <f>INDEX('Unemployment Rates'!$B$2:$B$96,MATCH(B6164,'Unemployment Rates'!$A$2:$A$96,0))</f>
        <v>4.5999999999999999E-2</v>
      </c>
    </row>
    <row r="6165" spans="1:4" x14ac:dyDescent="0.3">
      <c r="A6165" t="s">
        <v>7075</v>
      </c>
      <c r="B6165" t="s">
        <v>82</v>
      </c>
      <c r="D6165" s="77">
        <f>INDEX('Unemployment Rates'!$B$2:$B$96,MATCH(B6165,'Unemployment Rates'!$A$2:$A$96,0))</f>
        <v>4.5999999999999999E-2</v>
      </c>
    </row>
    <row r="6166" spans="1:4" x14ac:dyDescent="0.3">
      <c r="A6166" t="s">
        <v>7076</v>
      </c>
      <c r="B6166" t="s">
        <v>82</v>
      </c>
      <c r="D6166" s="77">
        <f>INDEX('Unemployment Rates'!$B$2:$B$96,MATCH(B6166,'Unemployment Rates'!$A$2:$A$96,0))</f>
        <v>4.5999999999999999E-2</v>
      </c>
    </row>
    <row r="6167" spans="1:4" x14ac:dyDescent="0.3">
      <c r="A6167" t="s">
        <v>7077</v>
      </c>
      <c r="B6167" t="s">
        <v>82</v>
      </c>
      <c r="D6167" s="77">
        <f>INDEX('Unemployment Rates'!$B$2:$B$96,MATCH(B6167,'Unemployment Rates'!$A$2:$A$96,0))</f>
        <v>4.5999999999999999E-2</v>
      </c>
    </row>
    <row r="6168" spans="1:4" x14ac:dyDescent="0.3">
      <c r="A6168" t="s">
        <v>7078</v>
      </c>
      <c r="B6168" t="s">
        <v>83</v>
      </c>
      <c r="D6168" s="77">
        <f>INDEX('Unemployment Rates'!$B$2:$B$96,MATCH(B6168,'Unemployment Rates'!$A$2:$A$96,0))</f>
        <v>0.04</v>
      </c>
    </row>
    <row r="6169" spans="1:4" x14ac:dyDescent="0.3">
      <c r="A6169" t="s">
        <v>7079</v>
      </c>
      <c r="B6169" t="s">
        <v>83</v>
      </c>
      <c r="D6169" s="77">
        <f>INDEX('Unemployment Rates'!$B$2:$B$96,MATCH(B6169,'Unemployment Rates'!$A$2:$A$96,0))</f>
        <v>0.04</v>
      </c>
    </row>
    <row r="6170" spans="1:4" x14ac:dyDescent="0.3">
      <c r="A6170" t="s">
        <v>7080</v>
      </c>
      <c r="B6170" t="s">
        <v>83</v>
      </c>
      <c r="D6170" s="77">
        <f>INDEX('Unemployment Rates'!$B$2:$B$96,MATCH(B6170,'Unemployment Rates'!$A$2:$A$96,0))</f>
        <v>0.04</v>
      </c>
    </row>
    <row r="6171" spans="1:4" x14ac:dyDescent="0.3">
      <c r="A6171" t="s">
        <v>7081</v>
      </c>
      <c r="B6171" t="s">
        <v>83</v>
      </c>
      <c r="D6171" s="77">
        <f>INDEX('Unemployment Rates'!$B$2:$B$96,MATCH(B6171,'Unemployment Rates'!$A$2:$A$96,0))</f>
        <v>0.04</v>
      </c>
    </row>
    <row r="6172" spans="1:4" x14ac:dyDescent="0.3">
      <c r="A6172" t="s">
        <v>7082</v>
      </c>
      <c r="B6172" t="s">
        <v>84</v>
      </c>
      <c r="D6172" s="77">
        <f>INDEX('Unemployment Rates'!$B$2:$B$96,MATCH(B6172,'Unemployment Rates'!$A$2:$A$96,0))</f>
        <v>3.1E-2</v>
      </c>
    </row>
    <row r="6173" spans="1:4" x14ac:dyDescent="0.3">
      <c r="A6173" t="s">
        <v>7083</v>
      </c>
      <c r="B6173" t="s">
        <v>84</v>
      </c>
      <c r="D6173" s="77">
        <f>INDEX('Unemployment Rates'!$B$2:$B$96,MATCH(B6173,'Unemployment Rates'!$A$2:$A$96,0))</f>
        <v>3.1E-2</v>
      </c>
    </row>
    <row r="6174" spans="1:4" x14ac:dyDescent="0.3">
      <c r="A6174" t="s">
        <v>7084</v>
      </c>
      <c r="B6174" t="s">
        <v>84</v>
      </c>
      <c r="D6174" s="77">
        <f>INDEX('Unemployment Rates'!$B$2:$B$96,MATCH(B6174,'Unemployment Rates'!$A$2:$A$96,0))</f>
        <v>3.1E-2</v>
      </c>
    </row>
    <row r="6175" spans="1:4" x14ac:dyDescent="0.3">
      <c r="A6175" t="s">
        <v>7085</v>
      </c>
      <c r="B6175" t="s">
        <v>84</v>
      </c>
      <c r="D6175" s="77">
        <f>INDEX('Unemployment Rates'!$B$2:$B$96,MATCH(B6175,'Unemployment Rates'!$A$2:$A$96,0))</f>
        <v>3.1E-2</v>
      </c>
    </row>
    <row r="6176" spans="1:4" x14ac:dyDescent="0.3">
      <c r="A6176" t="s">
        <v>7086</v>
      </c>
      <c r="B6176" t="s">
        <v>84</v>
      </c>
      <c r="D6176" s="77">
        <f>INDEX('Unemployment Rates'!$B$2:$B$96,MATCH(B6176,'Unemployment Rates'!$A$2:$A$96,0))</f>
        <v>3.1E-2</v>
      </c>
    </row>
    <row r="6177" spans="1:4" x14ac:dyDescent="0.3">
      <c r="A6177" t="s">
        <v>7087</v>
      </c>
      <c r="B6177" t="s">
        <v>84</v>
      </c>
      <c r="D6177" s="77">
        <f>INDEX('Unemployment Rates'!$B$2:$B$96,MATCH(B6177,'Unemployment Rates'!$A$2:$A$96,0))</f>
        <v>3.1E-2</v>
      </c>
    </row>
    <row r="6178" spans="1:4" x14ac:dyDescent="0.3">
      <c r="A6178" t="s">
        <v>7088</v>
      </c>
      <c r="B6178" t="s">
        <v>84</v>
      </c>
      <c r="D6178" s="77">
        <f>INDEX('Unemployment Rates'!$B$2:$B$96,MATCH(B6178,'Unemployment Rates'!$A$2:$A$96,0))</f>
        <v>3.1E-2</v>
      </c>
    </row>
    <row r="6179" spans="1:4" x14ac:dyDescent="0.3">
      <c r="A6179" t="s">
        <v>7089</v>
      </c>
      <c r="B6179" t="s">
        <v>84</v>
      </c>
      <c r="D6179" s="77">
        <f>INDEX('Unemployment Rates'!$B$2:$B$96,MATCH(B6179,'Unemployment Rates'!$A$2:$A$96,0))</f>
        <v>3.1E-2</v>
      </c>
    </row>
    <row r="6180" spans="1:4" x14ac:dyDescent="0.3">
      <c r="A6180" t="s">
        <v>7090</v>
      </c>
      <c r="B6180" t="s">
        <v>84</v>
      </c>
      <c r="D6180" s="77">
        <f>INDEX('Unemployment Rates'!$B$2:$B$96,MATCH(B6180,'Unemployment Rates'!$A$2:$A$96,0))</f>
        <v>3.1E-2</v>
      </c>
    </row>
    <row r="6181" spans="1:4" x14ac:dyDescent="0.3">
      <c r="A6181" t="s">
        <v>7091</v>
      </c>
      <c r="B6181" t="s">
        <v>84</v>
      </c>
      <c r="D6181" s="77">
        <f>INDEX('Unemployment Rates'!$B$2:$B$96,MATCH(B6181,'Unemployment Rates'!$A$2:$A$96,0))</f>
        <v>3.1E-2</v>
      </c>
    </row>
    <row r="6182" spans="1:4" x14ac:dyDescent="0.3">
      <c r="A6182" t="s">
        <v>7092</v>
      </c>
      <c r="B6182" t="s">
        <v>84</v>
      </c>
      <c r="D6182" s="77">
        <f>INDEX('Unemployment Rates'!$B$2:$B$96,MATCH(B6182,'Unemployment Rates'!$A$2:$A$96,0))</f>
        <v>3.1E-2</v>
      </c>
    </row>
    <row r="6183" spans="1:4" x14ac:dyDescent="0.3">
      <c r="A6183" t="s">
        <v>7093</v>
      </c>
      <c r="B6183" t="s">
        <v>84</v>
      </c>
      <c r="D6183" s="77">
        <f>INDEX('Unemployment Rates'!$B$2:$B$96,MATCH(B6183,'Unemployment Rates'!$A$2:$A$96,0))</f>
        <v>3.1E-2</v>
      </c>
    </row>
    <row r="6184" spans="1:4" x14ac:dyDescent="0.3">
      <c r="A6184" t="s">
        <v>7094</v>
      </c>
      <c r="B6184" t="s">
        <v>84</v>
      </c>
      <c r="D6184" s="77">
        <f>INDEX('Unemployment Rates'!$B$2:$B$96,MATCH(B6184,'Unemployment Rates'!$A$2:$A$96,0))</f>
        <v>3.1E-2</v>
      </c>
    </row>
    <row r="6185" spans="1:4" x14ac:dyDescent="0.3">
      <c r="A6185" t="s">
        <v>7095</v>
      </c>
      <c r="B6185" t="s">
        <v>84</v>
      </c>
      <c r="D6185" s="77">
        <f>INDEX('Unemployment Rates'!$B$2:$B$96,MATCH(B6185,'Unemployment Rates'!$A$2:$A$96,0))</f>
        <v>3.1E-2</v>
      </c>
    </row>
    <row r="6186" spans="1:4" x14ac:dyDescent="0.3">
      <c r="A6186" t="s">
        <v>7096</v>
      </c>
      <c r="B6186" t="s">
        <v>84</v>
      </c>
      <c r="D6186" s="77">
        <f>INDEX('Unemployment Rates'!$B$2:$B$96,MATCH(B6186,'Unemployment Rates'!$A$2:$A$96,0))</f>
        <v>3.1E-2</v>
      </c>
    </row>
    <row r="6187" spans="1:4" x14ac:dyDescent="0.3">
      <c r="A6187" t="s">
        <v>7097</v>
      </c>
      <c r="B6187" t="s">
        <v>84</v>
      </c>
      <c r="D6187" s="77">
        <f>INDEX('Unemployment Rates'!$B$2:$B$96,MATCH(B6187,'Unemployment Rates'!$A$2:$A$96,0))</f>
        <v>3.1E-2</v>
      </c>
    </row>
    <row r="6188" spans="1:4" x14ac:dyDescent="0.3">
      <c r="A6188" t="s">
        <v>7098</v>
      </c>
      <c r="B6188" t="s">
        <v>84</v>
      </c>
      <c r="D6188" s="77">
        <f>INDEX('Unemployment Rates'!$B$2:$B$96,MATCH(B6188,'Unemployment Rates'!$A$2:$A$96,0))</f>
        <v>3.1E-2</v>
      </c>
    </row>
    <row r="6189" spans="1:4" x14ac:dyDescent="0.3">
      <c r="A6189" t="s">
        <v>7099</v>
      </c>
      <c r="B6189" t="s">
        <v>84</v>
      </c>
      <c r="D6189" s="77">
        <f>INDEX('Unemployment Rates'!$B$2:$B$96,MATCH(B6189,'Unemployment Rates'!$A$2:$A$96,0))</f>
        <v>3.1E-2</v>
      </c>
    </row>
    <row r="6190" spans="1:4" x14ac:dyDescent="0.3">
      <c r="A6190" t="s">
        <v>7100</v>
      </c>
      <c r="B6190" t="s">
        <v>84</v>
      </c>
      <c r="D6190" s="77">
        <f>INDEX('Unemployment Rates'!$B$2:$B$96,MATCH(B6190,'Unemployment Rates'!$A$2:$A$96,0))</f>
        <v>3.1E-2</v>
      </c>
    </row>
    <row r="6191" spans="1:4" x14ac:dyDescent="0.3">
      <c r="A6191" t="s">
        <v>7101</v>
      </c>
      <c r="B6191" t="s">
        <v>84</v>
      </c>
      <c r="D6191" s="77">
        <f>INDEX('Unemployment Rates'!$B$2:$B$96,MATCH(B6191,'Unemployment Rates'!$A$2:$A$96,0))</f>
        <v>3.1E-2</v>
      </c>
    </row>
    <row r="6192" spans="1:4" x14ac:dyDescent="0.3">
      <c r="A6192" t="s">
        <v>7102</v>
      </c>
      <c r="B6192" t="s">
        <v>84</v>
      </c>
      <c r="D6192" s="77">
        <f>INDEX('Unemployment Rates'!$B$2:$B$96,MATCH(B6192,'Unemployment Rates'!$A$2:$A$96,0))</f>
        <v>3.1E-2</v>
      </c>
    </row>
    <row r="6193" spans="1:4" x14ac:dyDescent="0.3">
      <c r="A6193" t="s">
        <v>7103</v>
      </c>
      <c r="B6193" t="s">
        <v>84</v>
      </c>
      <c r="D6193" s="77">
        <f>INDEX('Unemployment Rates'!$B$2:$B$96,MATCH(B6193,'Unemployment Rates'!$A$2:$A$96,0))</f>
        <v>3.1E-2</v>
      </c>
    </row>
    <row r="6194" spans="1:4" x14ac:dyDescent="0.3">
      <c r="A6194" t="s">
        <v>7104</v>
      </c>
      <c r="B6194" t="s">
        <v>84</v>
      </c>
      <c r="D6194" s="77">
        <f>INDEX('Unemployment Rates'!$B$2:$B$96,MATCH(B6194,'Unemployment Rates'!$A$2:$A$96,0))</f>
        <v>3.1E-2</v>
      </c>
    </row>
    <row r="6195" spans="1:4" x14ac:dyDescent="0.3">
      <c r="A6195" t="s">
        <v>7105</v>
      </c>
      <c r="B6195" t="s">
        <v>84</v>
      </c>
      <c r="D6195" s="77">
        <f>INDEX('Unemployment Rates'!$B$2:$B$96,MATCH(B6195,'Unemployment Rates'!$A$2:$A$96,0))</f>
        <v>3.1E-2</v>
      </c>
    </row>
    <row r="6196" spans="1:4" x14ac:dyDescent="0.3">
      <c r="A6196" t="s">
        <v>7106</v>
      </c>
      <c r="B6196" t="s">
        <v>84</v>
      </c>
      <c r="D6196" s="77">
        <f>INDEX('Unemployment Rates'!$B$2:$B$96,MATCH(B6196,'Unemployment Rates'!$A$2:$A$96,0))</f>
        <v>3.1E-2</v>
      </c>
    </row>
    <row r="6197" spans="1:4" x14ac:dyDescent="0.3">
      <c r="A6197" t="s">
        <v>7107</v>
      </c>
      <c r="B6197" t="s">
        <v>84</v>
      </c>
      <c r="D6197" s="77">
        <f>INDEX('Unemployment Rates'!$B$2:$B$96,MATCH(B6197,'Unemployment Rates'!$A$2:$A$96,0))</f>
        <v>3.1E-2</v>
      </c>
    </row>
    <row r="6198" spans="1:4" x14ac:dyDescent="0.3">
      <c r="A6198" t="s">
        <v>7108</v>
      </c>
      <c r="B6198" t="s">
        <v>84</v>
      </c>
      <c r="D6198" s="77">
        <f>INDEX('Unemployment Rates'!$B$2:$B$96,MATCH(B6198,'Unemployment Rates'!$A$2:$A$96,0))</f>
        <v>3.1E-2</v>
      </c>
    </row>
    <row r="6199" spans="1:4" x14ac:dyDescent="0.3">
      <c r="A6199" t="s">
        <v>7109</v>
      </c>
      <c r="B6199" t="s">
        <v>85</v>
      </c>
      <c r="D6199" s="77">
        <f>INDEX('Unemployment Rates'!$B$2:$B$96,MATCH(B6199,'Unemployment Rates'!$A$2:$A$96,0))</f>
        <v>4.3999999999999997E-2</v>
      </c>
    </row>
    <row r="6200" spans="1:4" x14ac:dyDescent="0.3">
      <c r="A6200" t="s">
        <v>7110</v>
      </c>
      <c r="B6200" t="s">
        <v>85</v>
      </c>
      <c r="D6200" s="77">
        <f>INDEX('Unemployment Rates'!$B$2:$B$96,MATCH(B6200,'Unemployment Rates'!$A$2:$A$96,0))</f>
        <v>4.3999999999999997E-2</v>
      </c>
    </row>
    <row r="6201" spans="1:4" x14ac:dyDescent="0.3">
      <c r="A6201" t="s">
        <v>7111</v>
      </c>
      <c r="B6201" t="s">
        <v>85</v>
      </c>
      <c r="D6201" s="77">
        <f>INDEX('Unemployment Rates'!$B$2:$B$96,MATCH(B6201,'Unemployment Rates'!$A$2:$A$96,0))</f>
        <v>4.3999999999999997E-2</v>
      </c>
    </row>
    <row r="6202" spans="1:4" x14ac:dyDescent="0.3">
      <c r="A6202" t="s">
        <v>7112</v>
      </c>
      <c r="B6202" t="s">
        <v>85</v>
      </c>
      <c r="D6202" s="77">
        <f>INDEX('Unemployment Rates'!$B$2:$B$96,MATCH(B6202,'Unemployment Rates'!$A$2:$A$96,0))</f>
        <v>4.3999999999999997E-2</v>
      </c>
    </row>
    <row r="6203" spans="1:4" x14ac:dyDescent="0.3">
      <c r="A6203" t="s">
        <v>7113</v>
      </c>
      <c r="B6203" t="s">
        <v>85</v>
      </c>
      <c r="D6203" s="77">
        <f>INDEX('Unemployment Rates'!$B$2:$B$96,MATCH(B6203,'Unemployment Rates'!$A$2:$A$96,0))</f>
        <v>4.3999999999999997E-2</v>
      </c>
    </row>
    <row r="6204" spans="1:4" x14ac:dyDescent="0.3">
      <c r="A6204" t="s">
        <v>7114</v>
      </c>
      <c r="B6204" t="s">
        <v>85</v>
      </c>
      <c r="D6204" s="77">
        <f>INDEX('Unemployment Rates'!$B$2:$B$96,MATCH(B6204,'Unemployment Rates'!$A$2:$A$96,0))</f>
        <v>4.3999999999999997E-2</v>
      </c>
    </row>
    <row r="6205" spans="1:4" x14ac:dyDescent="0.3">
      <c r="A6205" t="s">
        <v>7115</v>
      </c>
      <c r="B6205" t="s">
        <v>85</v>
      </c>
      <c r="D6205" s="77">
        <f>INDEX('Unemployment Rates'!$B$2:$B$96,MATCH(B6205,'Unemployment Rates'!$A$2:$A$96,0))</f>
        <v>4.3999999999999997E-2</v>
      </c>
    </row>
    <row r="6206" spans="1:4" x14ac:dyDescent="0.3">
      <c r="A6206" t="s">
        <v>7116</v>
      </c>
      <c r="B6206" t="s">
        <v>85</v>
      </c>
      <c r="D6206" s="77">
        <f>INDEX('Unemployment Rates'!$B$2:$B$96,MATCH(B6206,'Unemployment Rates'!$A$2:$A$96,0))</f>
        <v>4.3999999999999997E-2</v>
      </c>
    </row>
    <row r="6207" spans="1:4" x14ac:dyDescent="0.3">
      <c r="A6207" t="s">
        <v>7117</v>
      </c>
      <c r="B6207" t="s">
        <v>85</v>
      </c>
      <c r="D6207" s="77">
        <f>INDEX('Unemployment Rates'!$B$2:$B$96,MATCH(B6207,'Unemployment Rates'!$A$2:$A$96,0))</f>
        <v>4.3999999999999997E-2</v>
      </c>
    </row>
    <row r="6208" spans="1:4" x14ac:dyDescent="0.3">
      <c r="A6208" t="s">
        <v>7118</v>
      </c>
      <c r="B6208" t="s">
        <v>85</v>
      </c>
      <c r="D6208" s="77">
        <f>INDEX('Unemployment Rates'!$B$2:$B$96,MATCH(B6208,'Unemployment Rates'!$A$2:$A$96,0))</f>
        <v>4.3999999999999997E-2</v>
      </c>
    </row>
    <row r="6209" spans="1:4" x14ac:dyDescent="0.3">
      <c r="A6209" t="s">
        <v>7119</v>
      </c>
      <c r="B6209" t="s">
        <v>85</v>
      </c>
      <c r="D6209" s="77">
        <f>INDEX('Unemployment Rates'!$B$2:$B$96,MATCH(B6209,'Unemployment Rates'!$A$2:$A$96,0))</f>
        <v>4.3999999999999997E-2</v>
      </c>
    </row>
    <row r="6210" spans="1:4" x14ac:dyDescent="0.3">
      <c r="A6210" t="s">
        <v>7120</v>
      </c>
      <c r="B6210" t="s">
        <v>85</v>
      </c>
      <c r="D6210" s="77">
        <f>INDEX('Unemployment Rates'!$B$2:$B$96,MATCH(B6210,'Unemployment Rates'!$A$2:$A$96,0))</f>
        <v>4.3999999999999997E-2</v>
      </c>
    </row>
    <row r="6211" spans="1:4" x14ac:dyDescent="0.3">
      <c r="A6211" t="s">
        <v>7121</v>
      </c>
      <c r="B6211" t="s">
        <v>85</v>
      </c>
      <c r="D6211" s="77">
        <f>INDEX('Unemployment Rates'!$B$2:$B$96,MATCH(B6211,'Unemployment Rates'!$A$2:$A$96,0))</f>
        <v>4.3999999999999997E-2</v>
      </c>
    </row>
    <row r="6212" spans="1:4" x14ac:dyDescent="0.3">
      <c r="A6212" t="s">
        <v>7122</v>
      </c>
      <c r="B6212" t="s">
        <v>85</v>
      </c>
      <c r="D6212" s="77">
        <f>INDEX('Unemployment Rates'!$B$2:$B$96,MATCH(B6212,'Unemployment Rates'!$A$2:$A$96,0))</f>
        <v>4.3999999999999997E-2</v>
      </c>
    </row>
    <row r="6213" spans="1:4" x14ac:dyDescent="0.3">
      <c r="A6213" t="s">
        <v>7123</v>
      </c>
      <c r="B6213" t="s">
        <v>85</v>
      </c>
      <c r="D6213" s="77">
        <f>INDEX('Unemployment Rates'!$B$2:$B$96,MATCH(B6213,'Unemployment Rates'!$A$2:$A$96,0))</f>
        <v>4.3999999999999997E-2</v>
      </c>
    </row>
    <row r="6214" spans="1:4" x14ac:dyDescent="0.3">
      <c r="A6214" t="s">
        <v>7124</v>
      </c>
      <c r="B6214" t="s">
        <v>85</v>
      </c>
      <c r="D6214" s="77">
        <f>INDEX('Unemployment Rates'!$B$2:$B$96,MATCH(B6214,'Unemployment Rates'!$A$2:$A$96,0))</f>
        <v>4.3999999999999997E-2</v>
      </c>
    </row>
    <row r="6215" spans="1:4" x14ac:dyDescent="0.3">
      <c r="A6215" t="s">
        <v>7125</v>
      </c>
      <c r="B6215" t="s">
        <v>85</v>
      </c>
      <c r="D6215" s="77">
        <f>INDEX('Unemployment Rates'!$B$2:$B$96,MATCH(B6215,'Unemployment Rates'!$A$2:$A$96,0))</f>
        <v>4.3999999999999997E-2</v>
      </c>
    </row>
    <row r="6216" spans="1:4" x14ac:dyDescent="0.3">
      <c r="A6216" t="s">
        <v>7126</v>
      </c>
      <c r="B6216" t="s">
        <v>85</v>
      </c>
      <c r="D6216" s="77">
        <f>INDEX('Unemployment Rates'!$B$2:$B$96,MATCH(B6216,'Unemployment Rates'!$A$2:$A$96,0))</f>
        <v>4.3999999999999997E-2</v>
      </c>
    </row>
    <row r="6217" spans="1:4" x14ac:dyDescent="0.3">
      <c r="A6217" t="s">
        <v>7127</v>
      </c>
      <c r="B6217" t="s">
        <v>85</v>
      </c>
      <c r="D6217" s="77">
        <f>INDEX('Unemployment Rates'!$B$2:$B$96,MATCH(B6217,'Unemployment Rates'!$A$2:$A$96,0))</f>
        <v>4.3999999999999997E-2</v>
      </c>
    </row>
    <row r="6218" spans="1:4" x14ac:dyDescent="0.3">
      <c r="A6218" t="s">
        <v>7128</v>
      </c>
      <c r="B6218" t="s">
        <v>85</v>
      </c>
      <c r="D6218" s="77">
        <f>INDEX('Unemployment Rates'!$B$2:$B$96,MATCH(B6218,'Unemployment Rates'!$A$2:$A$96,0))</f>
        <v>4.3999999999999997E-2</v>
      </c>
    </row>
    <row r="6219" spans="1:4" x14ac:dyDescent="0.3">
      <c r="A6219" t="s">
        <v>7129</v>
      </c>
      <c r="B6219" t="s">
        <v>85</v>
      </c>
      <c r="D6219" s="77">
        <f>INDEX('Unemployment Rates'!$B$2:$B$96,MATCH(B6219,'Unemployment Rates'!$A$2:$A$96,0))</f>
        <v>4.3999999999999997E-2</v>
      </c>
    </row>
    <row r="6220" spans="1:4" x14ac:dyDescent="0.3">
      <c r="A6220" t="s">
        <v>7130</v>
      </c>
      <c r="B6220" t="s">
        <v>85</v>
      </c>
      <c r="D6220" s="77">
        <f>INDEX('Unemployment Rates'!$B$2:$B$96,MATCH(B6220,'Unemployment Rates'!$A$2:$A$96,0))</f>
        <v>4.3999999999999997E-2</v>
      </c>
    </row>
    <row r="6221" spans="1:4" x14ac:dyDescent="0.3">
      <c r="A6221" t="s">
        <v>7131</v>
      </c>
      <c r="B6221" t="s">
        <v>85</v>
      </c>
      <c r="D6221" s="77">
        <f>INDEX('Unemployment Rates'!$B$2:$B$96,MATCH(B6221,'Unemployment Rates'!$A$2:$A$96,0))</f>
        <v>4.3999999999999997E-2</v>
      </c>
    </row>
    <row r="6222" spans="1:4" x14ac:dyDescent="0.3">
      <c r="A6222" t="s">
        <v>7132</v>
      </c>
      <c r="B6222" t="s">
        <v>85</v>
      </c>
      <c r="D6222" s="77">
        <f>INDEX('Unemployment Rates'!$B$2:$B$96,MATCH(B6222,'Unemployment Rates'!$A$2:$A$96,0))</f>
        <v>4.3999999999999997E-2</v>
      </c>
    </row>
    <row r="6223" spans="1:4" x14ac:dyDescent="0.3">
      <c r="A6223" t="s">
        <v>7133</v>
      </c>
      <c r="B6223" t="s">
        <v>85</v>
      </c>
      <c r="D6223" s="77">
        <f>INDEX('Unemployment Rates'!$B$2:$B$96,MATCH(B6223,'Unemployment Rates'!$A$2:$A$96,0))</f>
        <v>4.3999999999999997E-2</v>
      </c>
    </row>
    <row r="6224" spans="1:4" x14ac:dyDescent="0.3">
      <c r="A6224" t="s">
        <v>7134</v>
      </c>
      <c r="B6224" t="s">
        <v>85</v>
      </c>
      <c r="D6224" s="77">
        <f>INDEX('Unemployment Rates'!$B$2:$B$96,MATCH(B6224,'Unemployment Rates'!$A$2:$A$96,0))</f>
        <v>4.3999999999999997E-2</v>
      </c>
    </row>
    <row r="6225" spans="1:4" x14ac:dyDescent="0.3">
      <c r="A6225" t="s">
        <v>7135</v>
      </c>
      <c r="B6225" t="s">
        <v>85</v>
      </c>
      <c r="D6225" s="77">
        <f>INDEX('Unemployment Rates'!$B$2:$B$96,MATCH(B6225,'Unemployment Rates'!$A$2:$A$96,0))</f>
        <v>4.3999999999999997E-2</v>
      </c>
    </row>
    <row r="6226" spans="1:4" x14ac:dyDescent="0.3">
      <c r="A6226" t="s">
        <v>7136</v>
      </c>
      <c r="B6226" t="s">
        <v>85</v>
      </c>
      <c r="D6226" s="77">
        <f>INDEX('Unemployment Rates'!$B$2:$B$96,MATCH(B6226,'Unemployment Rates'!$A$2:$A$96,0))</f>
        <v>4.3999999999999997E-2</v>
      </c>
    </row>
    <row r="6227" spans="1:4" x14ac:dyDescent="0.3">
      <c r="A6227" t="s">
        <v>7137</v>
      </c>
      <c r="B6227" t="s">
        <v>85</v>
      </c>
      <c r="D6227" s="77">
        <f>INDEX('Unemployment Rates'!$B$2:$B$96,MATCH(B6227,'Unemployment Rates'!$A$2:$A$96,0))</f>
        <v>4.3999999999999997E-2</v>
      </c>
    </row>
    <row r="6228" spans="1:4" x14ac:dyDescent="0.3">
      <c r="A6228" t="s">
        <v>7138</v>
      </c>
      <c r="B6228" t="s">
        <v>85</v>
      </c>
      <c r="D6228" s="77">
        <f>INDEX('Unemployment Rates'!$B$2:$B$96,MATCH(B6228,'Unemployment Rates'!$A$2:$A$96,0))</f>
        <v>4.3999999999999997E-2</v>
      </c>
    </row>
    <row r="6229" spans="1:4" x14ac:dyDescent="0.3">
      <c r="A6229" t="s">
        <v>7139</v>
      </c>
      <c r="B6229" t="s">
        <v>85</v>
      </c>
      <c r="D6229" s="77">
        <f>INDEX('Unemployment Rates'!$B$2:$B$96,MATCH(B6229,'Unemployment Rates'!$A$2:$A$96,0))</f>
        <v>4.3999999999999997E-2</v>
      </c>
    </row>
    <row r="6230" spans="1:4" x14ac:dyDescent="0.3">
      <c r="A6230" t="s">
        <v>7140</v>
      </c>
      <c r="B6230" t="s">
        <v>85</v>
      </c>
      <c r="D6230" s="77">
        <f>INDEX('Unemployment Rates'!$B$2:$B$96,MATCH(B6230,'Unemployment Rates'!$A$2:$A$96,0))</f>
        <v>4.3999999999999997E-2</v>
      </c>
    </row>
    <row r="6231" spans="1:4" x14ac:dyDescent="0.3">
      <c r="A6231" t="s">
        <v>7141</v>
      </c>
      <c r="B6231" t="s">
        <v>85</v>
      </c>
      <c r="D6231" s="77">
        <f>INDEX('Unemployment Rates'!$B$2:$B$96,MATCH(B6231,'Unemployment Rates'!$A$2:$A$96,0))</f>
        <v>4.3999999999999997E-2</v>
      </c>
    </row>
    <row r="6232" spans="1:4" x14ac:dyDescent="0.3">
      <c r="A6232" t="s">
        <v>7142</v>
      </c>
      <c r="B6232" t="s">
        <v>85</v>
      </c>
      <c r="D6232" s="77">
        <f>INDEX('Unemployment Rates'!$B$2:$B$96,MATCH(B6232,'Unemployment Rates'!$A$2:$A$96,0))</f>
        <v>4.3999999999999997E-2</v>
      </c>
    </row>
    <row r="6233" spans="1:4" x14ac:dyDescent="0.3">
      <c r="A6233" t="s">
        <v>7143</v>
      </c>
      <c r="B6233" t="s">
        <v>85</v>
      </c>
      <c r="D6233" s="77">
        <f>INDEX('Unemployment Rates'!$B$2:$B$96,MATCH(B6233,'Unemployment Rates'!$A$2:$A$96,0))</f>
        <v>4.3999999999999997E-2</v>
      </c>
    </row>
    <row r="6234" spans="1:4" x14ac:dyDescent="0.3">
      <c r="A6234" t="s">
        <v>7144</v>
      </c>
      <c r="B6234" t="s">
        <v>85</v>
      </c>
      <c r="D6234" s="77">
        <f>INDEX('Unemployment Rates'!$B$2:$B$96,MATCH(B6234,'Unemployment Rates'!$A$2:$A$96,0))</f>
        <v>4.3999999999999997E-2</v>
      </c>
    </row>
    <row r="6235" spans="1:4" x14ac:dyDescent="0.3">
      <c r="A6235" t="s">
        <v>7145</v>
      </c>
      <c r="B6235" t="s">
        <v>85</v>
      </c>
      <c r="D6235" s="77">
        <f>INDEX('Unemployment Rates'!$B$2:$B$96,MATCH(B6235,'Unemployment Rates'!$A$2:$A$96,0))</f>
        <v>4.3999999999999997E-2</v>
      </c>
    </row>
    <row r="6236" spans="1:4" x14ac:dyDescent="0.3">
      <c r="A6236" t="s">
        <v>7146</v>
      </c>
      <c r="B6236" t="s">
        <v>85</v>
      </c>
      <c r="D6236" s="77">
        <f>INDEX('Unemployment Rates'!$B$2:$B$96,MATCH(B6236,'Unemployment Rates'!$A$2:$A$96,0))</f>
        <v>4.3999999999999997E-2</v>
      </c>
    </row>
    <row r="6237" spans="1:4" x14ac:dyDescent="0.3">
      <c r="A6237" t="s">
        <v>7147</v>
      </c>
      <c r="B6237" t="s">
        <v>85</v>
      </c>
      <c r="D6237" s="77">
        <f>INDEX('Unemployment Rates'!$B$2:$B$96,MATCH(B6237,'Unemployment Rates'!$A$2:$A$96,0))</f>
        <v>4.3999999999999997E-2</v>
      </c>
    </row>
    <row r="6238" spans="1:4" x14ac:dyDescent="0.3">
      <c r="A6238" t="s">
        <v>7148</v>
      </c>
      <c r="B6238" t="s">
        <v>85</v>
      </c>
      <c r="D6238" s="77">
        <f>INDEX('Unemployment Rates'!$B$2:$B$96,MATCH(B6238,'Unemployment Rates'!$A$2:$A$96,0))</f>
        <v>4.3999999999999997E-2</v>
      </c>
    </row>
    <row r="6239" spans="1:4" x14ac:dyDescent="0.3">
      <c r="A6239" t="s">
        <v>7149</v>
      </c>
      <c r="B6239" t="s">
        <v>85</v>
      </c>
      <c r="D6239" s="77">
        <f>INDEX('Unemployment Rates'!$B$2:$B$96,MATCH(B6239,'Unemployment Rates'!$A$2:$A$96,0))</f>
        <v>4.3999999999999997E-2</v>
      </c>
    </row>
    <row r="6240" spans="1:4" x14ac:dyDescent="0.3">
      <c r="A6240" t="s">
        <v>7150</v>
      </c>
      <c r="B6240" t="s">
        <v>85</v>
      </c>
      <c r="D6240" s="77">
        <f>INDEX('Unemployment Rates'!$B$2:$B$96,MATCH(B6240,'Unemployment Rates'!$A$2:$A$96,0))</f>
        <v>4.3999999999999997E-2</v>
      </c>
    </row>
    <row r="6241" spans="1:4" x14ac:dyDescent="0.3">
      <c r="A6241" t="s">
        <v>7151</v>
      </c>
      <c r="B6241" t="s">
        <v>85</v>
      </c>
      <c r="D6241" s="77">
        <f>INDEX('Unemployment Rates'!$B$2:$B$96,MATCH(B6241,'Unemployment Rates'!$A$2:$A$96,0))</f>
        <v>4.3999999999999997E-2</v>
      </c>
    </row>
    <row r="6242" spans="1:4" x14ac:dyDescent="0.3">
      <c r="A6242" t="s">
        <v>7152</v>
      </c>
      <c r="B6242" t="s">
        <v>85</v>
      </c>
      <c r="D6242" s="77">
        <f>INDEX('Unemployment Rates'!$B$2:$B$96,MATCH(B6242,'Unemployment Rates'!$A$2:$A$96,0))</f>
        <v>4.3999999999999997E-2</v>
      </c>
    </row>
    <row r="6243" spans="1:4" x14ac:dyDescent="0.3">
      <c r="A6243" t="s">
        <v>7153</v>
      </c>
      <c r="B6243" t="s">
        <v>85</v>
      </c>
      <c r="D6243" s="77">
        <f>INDEX('Unemployment Rates'!$B$2:$B$96,MATCH(B6243,'Unemployment Rates'!$A$2:$A$96,0))</f>
        <v>4.3999999999999997E-2</v>
      </c>
    </row>
    <row r="6244" spans="1:4" x14ac:dyDescent="0.3">
      <c r="A6244" t="s">
        <v>7154</v>
      </c>
      <c r="B6244" t="s">
        <v>85</v>
      </c>
      <c r="D6244" s="77">
        <f>INDEX('Unemployment Rates'!$B$2:$B$96,MATCH(B6244,'Unemployment Rates'!$A$2:$A$96,0))</f>
        <v>4.3999999999999997E-2</v>
      </c>
    </row>
    <row r="6245" spans="1:4" x14ac:dyDescent="0.3">
      <c r="A6245" t="s">
        <v>7155</v>
      </c>
      <c r="B6245" t="s">
        <v>85</v>
      </c>
      <c r="D6245" s="77">
        <f>INDEX('Unemployment Rates'!$B$2:$B$96,MATCH(B6245,'Unemployment Rates'!$A$2:$A$96,0))</f>
        <v>4.3999999999999997E-2</v>
      </c>
    </row>
    <row r="6246" spans="1:4" x14ac:dyDescent="0.3">
      <c r="A6246" t="s">
        <v>7156</v>
      </c>
      <c r="B6246" t="s">
        <v>85</v>
      </c>
      <c r="D6246" s="77">
        <f>INDEX('Unemployment Rates'!$B$2:$B$96,MATCH(B6246,'Unemployment Rates'!$A$2:$A$96,0))</f>
        <v>4.3999999999999997E-2</v>
      </c>
    </row>
    <row r="6247" spans="1:4" x14ac:dyDescent="0.3">
      <c r="A6247" t="s">
        <v>7157</v>
      </c>
      <c r="B6247" t="s">
        <v>85</v>
      </c>
      <c r="D6247" s="77">
        <f>INDEX('Unemployment Rates'!$B$2:$B$96,MATCH(B6247,'Unemployment Rates'!$A$2:$A$96,0))</f>
        <v>4.3999999999999997E-2</v>
      </c>
    </row>
    <row r="6248" spans="1:4" x14ac:dyDescent="0.3">
      <c r="A6248" t="s">
        <v>7158</v>
      </c>
      <c r="B6248" t="s">
        <v>85</v>
      </c>
      <c r="D6248" s="77">
        <f>INDEX('Unemployment Rates'!$B$2:$B$96,MATCH(B6248,'Unemployment Rates'!$A$2:$A$96,0))</f>
        <v>4.3999999999999997E-2</v>
      </c>
    </row>
    <row r="6249" spans="1:4" x14ac:dyDescent="0.3">
      <c r="A6249" t="s">
        <v>7159</v>
      </c>
      <c r="B6249" t="s">
        <v>85</v>
      </c>
      <c r="D6249" s="77">
        <f>INDEX('Unemployment Rates'!$B$2:$B$96,MATCH(B6249,'Unemployment Rates'!$A$2:$A$96,0))</f>
        <v>4.3999999999999997E-2</v>
      </c>
    </row>
    <row r="6250" spans="1:4" x14ac:dyDescent="0.3">
      <c r="A6250" t="s">
        <v>7160</v>
      </c>
      <c r="B6250" t="s">
        <v>85</v>
      </c>
      <c r="D6250" s="77">
        <f>INDEX('Unemployment Rates'!$B$2:$B$96,MATCH(B6250,'Unemployment Rates'!$A$2:$A$96,0))</f>
        <v>4.3999999999999997E-2</v>
      </c>
    </row>
    <row r="6251" spans="1:4" x14ac:dyDescent="0.3">
      <c r="A6251" t="s">
        <v>7161</v>
      </c>
      <c r="B6251" t="s">
        <v>85</v>
      </c>
      <c r="D6251" s="77">
        <f>INDEX('Unemployment Rates'!$B$2:$B$96,MATCH(B6251,'Unemployment Rates'!$A$2:$A$96,0))</f>
        <v>4.3999999999999997E-2</v>
      </c>
    </row>
    <row r="6252" spans="1:4" x14ac:dyDescent="0.3">
      <c r="A6252" t="s">
        <v>7162</v>
      </c>
      <c r="B6252" t="s">
        <v>85</v>
      </c>
      <c r="D6252" s="77">
        <f>INDEX('Unemployment Rates'!$B$2:$B$96,MATCH(B6252,'Unemployment Rates'!$A$2:$A$96,0))</f>
        <v>4.3999999999999997E-2</v>
      </c>
    </row>
    <row r="6253" spans="1:4" x14ac:dyDescent="0.3">
      <c r="A6253" t="s">
        <v>7163</v>
      </c>
      <c r="B6253" t="s">
        <v>85</v>
      </c>
      <c r="D6253" s="77">
        <f>INDEX('Unemployment Rates'!$B$2:$B$96,MATCH(B6253,'Unemployment Rates'!$A$2:$A$96,0))</f>
        <v>4.3999999999999997E-2</v>
      </c>
    </row>
    <row r="6254" spans="1:4" x14ac:dyDescent="0.3">
      <c r="A6254" t="s">
        <v>7164</v>
      </c>
      <c r="B6254" t="s">
        <v>85</v>
      </c>
      <c r="D6254" s="77">
        <f>INDEX('Unemployment Rates'!$B$2:$B$96,MATCH(B6254,'Unemployment Rates'!$A$2:$A$96,0))</f>
        <v>4.3999999999999997E-2</v>
      </c>
    </row>
    <row r="6255" spans="1:4" x14ac:dyDescent="0.3">
      <c r="A6255" t="s">
        <v>7165</v>
      </c>
      <c r="B6255" t="s">
        <v>85</v>
      </c>
      <c r="D6255" s="77">
        <f>INDEX('Unemployment Rates'!$B$2:$B$96,MATCH(B6255,'Unemployment Rates'!$A$2:$A$96,0))</f>
        <v>4.3999999999999997E-2</v>
      </c>
    </row>
    <row r="6256" spans="1:4" x14ac:dyDescent="0.3">
      <c r="A6256" t="s">
        <v>7166</v>
      </c>
      <c r="B6256" t="s">
        <v>85</v>
      </c>
      <c r="D6256" s="77">
        <f>INDEX('Unemployment Rates'!$B$2:$B$96,MATCH(B6256,'Unemployment Rates'!$A$2:$A$96,0))</f>
        <v>4.3999999999999997E-2</v>
      </c>
    </row>
    <row r="6257" spans="1:4" x14ac:dyDescent="0.3">
      <c r="A6257" t="s">
        <v>7167</v>
      </c>
      <c r="B6257" t="s">
        <v>85</v>
      </c>
      <c r="D6257" s="77">
        <f>INDEX('Unemployment Rates'!$B$2:$B$96,MATCH(B6257,'Unemployment Rates'!$A$2:$A$96,0))</f>
        <v>4.3999999999999997E-2</v>
      </c>
    </row>
    <row r="6258" spans="1:4" x14ac:dyDescent="0.3">
      <c r="A6258" t="s">
        <v>7168</v>
      </c>
      <c r="B6258" t="s">
        <v>85</v>
      </c>
      <c r="D6258" s="77">
        <f>INDEX('Unemployment Rates'!$B$2:$B$96,MATCH(B6258,'Unemployment Rates'!$A$2:$A$96,0))</f>
        <v>4.3999999999999997E-2</v>
      </c>
    </row>
    <row r="6259" spans="1:4" x14ac:dyDescent="0.3">
      <c r="A6259" t="s">
        <v>7169</v>
      </c>
      <c r="B6259" t="s">
        <v>85</v>
      </c>
      <c r="D6259" s="77">
        <f>INDEX('Unemployment Rates'!$B$2:$B$96,MATCH(B6259,'Unemployment Rates'!$A$2:$A$96,0))</f>
        <v>4.3999999999999997E-2</v>
      </c>
    </row>
    <row r="6260" spans="1:4" x14ac:dyDescent="0.3">
      <c r="A6260" t="s">
        <v>7170</v>
      </c>
      <c r="B6260" t="s">
        <v>85</v>
      </c>
      <c r="D6260" s="77">
        <f>INDEX('Unemployment Rates'!$B$2:$B$96,MATCH(B6260,'Unemployment Rates'!$A$2:$A$96,0))</f>
        <v>4.3999999999999997E-2</v>
      </c>
    </row>
    <row r="6261" spans="1:4" x14ac:dyDescent="0.3">
      <c r="A6261" t="s">
        <v>7171</v>
      </c>
      <c r="B6261" t="s">
        <v>85</v>
      </c>
      <c r="D6261" s="77">
        <f>INDEX('Unemployment Rates'!$B$2:$B$96,MATCH(B6261,'Unemployment Rates'!$A$2:$A$96,0))</f>
        <v>4.3999999999999997E-2</v>
      </c>
    </row>
    <row r="6262" spans="1:4" x14ac:dyDescent="0.3">
      <c r="A6262" t="s">
        <v>7172</v>
      </c>
      <c r="B6262" t="s">
        <v>85</v>
      </c>
      <c r="D6262" s="77">
        <f>INDEX('Unemployment Rates'!$B$2:$B$96,MATCH(B6262,'Unemployment Rates'!$A$2:$A$96,0))</f>
        <v>4.3999999999999997E-2</v>
      </c>
    </row>
    <row r="6263" spans="1:4" x14ac:dyDescent="0.3">
      <c r="A6263" t="s">
        <v>7173</v>
      </c>
      <c r="B6263" t="s">
        <v>85</v>
      </c>
      <c r="D6263" s="77">
        <f>INDEX('Unemployment Rates'!$B$2:$B$96,MATCH(B6263,'Unemployment Rates'!$A$2:$A$96,0))</f>
        <v>4.3999999999999997E-2</v>
      </c>
    </row>
    <row r="6264" spans="1:4" x14ac:dyDescent="0.3">
      <c r="A6264" t="s">
        <v>7174</v>
      </c>
      <c r="B6264" t="s">
        <v>85</v>
      </c>
      <c r="D6264" s="77">
        <f>INDEX('Unemployment Rates'!$B$2:$B$96,MATCH(B6264,'Unemployment Rates'!$A$2:$A$96,0))</f>
        <v>4.3999999999999997E-2</v>
      </c>
    </row>
    <row r="6265" spans="1:4" x14ac:dyDescent="0.3">
      <c r="A6265" t="s">
        <v>7175</v>
      </c>
      <c r="B6265" t="s">
        <v>85</v>
      </c>
      <c r="D6265" s="77">
        <f>INDEX('Unemployment Rates'!$B$2:$B$96,MATCH(B6265,'Unemployment Rates'!$A$2:$A$96,0))</f>
        <v>4.3999999999999997E-2</v>
      </c>
    </row>
    <row r="6266" spans="1:4" x14ac:dyDescent="0.3">
      <c r="A6266" t="s">
        <v>7176</v>
      </c>
      <c r="B6266" t="s">
        <v>85</v>
      </c>
      <c r="D6266" s="77">
        <f>INDEX('Unemployment Rates'!$B$2:$B$96,MATCH(B6266,'Unemployment Rates'!$A$2:$A$96,0))</f>
        <v>4.3999999999999997E-2</v>
      </c>
    </row>
    <row r="6267" spans="1:4" x14ac:dyDescent="0.3">
      <c r="A6267" t="s">
        <v>7177</v>
      </c>
      <c r="B6267" t="s">
        <v>85</v>
      </c>
      <c r="D6267" s="77">
        <f>INDEX('Unemployment Rates'!$B$2:$B$96,MATCH(B6267,'Unemployment Rates'!$A$2:$A$96,0))</f>
        <v>4.3999999999999997E-2</v>
      </c>
    </row>
    <row r="6268" spans="1:4" x14ac:dyDescent="0.3">
      <c r="A6268" t="s">
        <v>7178</v>
      </c>
      <c r="B6268" t="s">
        <v>85</v>
      </c>
      <c r="D6268" s="77">
        <f>INDEX('Unemployment Rates'!$B$2:$B$96,MATCH(B6268,'Unemployment Rates'!$A$2:$A$96,0))</f>
        <v>4.3999999999999997E-2</v>
      </c>
    </row>
    <row r="6269" spans="1:4" x14ac:dyDescent="0.3">
      <c r="A6269" t="s">
        <v>7179</v>
      </c>
      <c r="B6269" t="s">
        <v>85</v>
      </c>
      <c r="D6269" s="77">
        <f>INDEX('Unemployment Rates'!$B$2:$B$96,MATCH(B6269,'Unemployment Rates'!$A$2:$A$96,0))</f>
        <v>4.3999999999999997E-2</v>
      </c>
    </row>
    <row r="6270" spans="1:4" x14ac:dyDescent="0.3">
      <c r="A6270" t="s">
        <v>7180</v>
      </c>
      <c r="B6270" t="s">
        <v>85</v>
      </c>
      <c r="D6270" s="77">
        <f>INDEX('Unemployment Rates'!$B$2:$B$96,MATCH(B6270,'Unemployment Rates'!$A$2:$A$96,0))</f>
        <v>4.3999999999999997E-2</v>
      </c>
    </row>
    <row r="6271" spans="1:4" x14ac:dyDescent="0.3">
      <c r="A6271" t="s">
        <v>7181</v>
      </c>
      <c r="B6271" t="s">
        <v>85</v>
      </c>
      <c r="D6271" s="77">
        <f>INDEX('Unemployment Rates'!$B$2:$B$96,MATCH(B6271,'Unemployment Rates'!$A$2:$A$96,0))</f>
        <v>4.3999999999999997E-2</v>
      </c>
    </row>
    <row r="6272" spans="1:4" x14ac:dyDescent="0.3">
      <c r="A6272" t="s">
        <v>7182</v>
      </c>
      <c r="B6272" t="s">
        <v>85</v>
      </c>
      <c r="D6272" s="77">
        <f>INDEX('Unemployment Rates'!$B$2:$B$96,MATCH(B6272,'Unemployment Rates'!$A$2:$A$96,0))</f>
        <v>4.3999999999999997E-2</v>
      </c>
    </row>
    <row r="6273" spans="1:4" x14ac:dyDescent="0.3">
      <c r="A6273" t="s">
        <v>7183</v>
      </c>
      <c r="B6273" t="s">
        <v>85</v>
      </c>
      <c r="D6273" s="77">
        <f>INDEX('Unemployment Rates'!$B$2:$B$96,MATCH(B6273,'Unemployment Rates'!$A$2:$A$96,0))</f>
        <v>4.3999999999999997E-2</v>
      </c>
    </row>
    <row r="6274" spans="1:4" x14ac:dyDescent="0.3">
      <c r="A6274" t="s">
        <v>7184</v>
      </c>
      <c r="B6274" t="s">
        <v>85</v>
      </c>
      <c r="D6274" s="77">
        <f>INDEX('Unemployment Rates'!$B$2:$B$96,MATCH(B6274,'Unemployment Rates'!$A$2:$A$96,0))</f>
        <v>4.3999999999999997E-2</v>
      </c>
    </row>
    <row r="6275" spans="1:4" x14ac:dyDescent="0.3">
      <c r="A6275" t="s">
        <v>7185</v>
      </c>
      <c r="B6275" t="s">
        <v>85</v>
      </c>
      <c r="D6275" s="77">
        <f>INDEX('Unemployment Rates'!$B$2:$B$96,MATCH(B6275,'Unemployment Rates'!$A$2:$A$96,0))</f>
        <v>4.3999999999999997E-2</v>
      </c>
    </row>
    <row r="6276" spans="1:4" x14ac:dyDescent="0.3">
      <c r="A6276" t="s">
        <v>7186</v>
      </c>
      <c r="B6276" t="s">
        <v>85</v>
      </c>
      <c r="D6276" s="77">
        <f>INDEX('Unemployment Rates'!$B$2:$B$96,MATCH(B6276,'Unemployment Rates'!$A$2:$A$96,0))</f>
        <v>4.3999999999999997E-2</v>
      </c>
    </row>
    <row r="6277" spans="1:4" x14ac:dyDescent="0.3">
      <c r="A6277" t="s">
        <v>7187</v>
      </c>
      <c r="B6277" t="s">
        <v>85</v>
      </c>
      <c r="D6277" s="77">
        <f>INDEX('Unemployment Rates'!$B$2:$B$96,MATCH(B6277,'Unemployment Rates'!$A$2:$A$96,0))</f>
        <v>4.3999999999999997E-2</v>
      </c>
    </row>
    <row r="6278" spans="1:4" x14ac:dyDescent="0.3">
      <c r="A6278" t="s">
        <v>7188</v>
      </c>
      <c r="B6278" t="s">
        <v>85</v>
      </c>
      <c r="D6278" s="77">
        <f>INDEX('Unemployment Rates'!$B$2:$B$96,MATCH(B6278,'Unemployment Rates'!$A$2:$A$96,0))</f>
        <v>4.3999999999999997E-2</v>
      </c>
    </row>
    <row r="6279" spans="1:4" x14ac:dyDescent="0.3">
      <c r="A6279" t="s">
        <v>7189</v>
      </c>
      <c r="B6279" t="s">
        <v>85</v>
      </c>
      <c r="D6279" s="77">
        <f>INDEX('Unemployment Rates'!$B$2:$B$96,MATCH(B6279,'Unemployment Rates'!$A$2:$A$96,0))</f>
        <v>4.3999999999999997E-2</v>
      </c>
    </row>
    <row r="6280" spans="1:4" x14ac:dyDescent="0.3">
      <c r="A6280" t="s">
        <v>7190</v>
      </c>
      <c r="B6280" t="s">
        <v>85</v>
      </c>
      <c r="D6280" s="77">
        <f>INDEX('Unemployment Rates'!$B$2:$B$96,MATCH(B6280,'Unemployment Rates'!$A$2:$A$96,0))</f>
        <v>4.3999999999999997E-2</v>
      </c>
    </row>
    <row r="6281" spans="1:4" x14ac:dyDescent="0.3">
      <c r="A6281" t="s">
        <v>7191</v>
      </c>
      <c r="B6281" t="s">
        <v>85</v>
      </c>
      <c r="D6281" s="77">
        <f>INDEX('Unemployment Rates'!$B$2:$B$96,MATCH(B6281,'Unemployment Rates'!$A$2:$A$96,0))</f>
        <v>4.3999999999999997E-2</v>
      </c>
    </row>
    <row r="6282" spans="1:4" x14ac:dyDescent="0.3">
      <c r="A6282" t="s">
        <v>7192</v>
      </c>
      <c r="B6282" t="s">
        <v>85</v>
      </c>
      <c r="D6282" s="77">
        <f>INDEX('Unemployment Rates'!$B$2:$B$96,MATCH(B6282,'Unemployment Rates'!$A$2:$A$96,0))</f>
        <v>4.3999999999999997E-2</v>
      </c>
    </row>
    <row r="6283" spans="1:4" x14ac:dyDescent="0.3">
      <c r="A6283" t="s">
        <v>7193</v>
      </c>
      <c r="B6283" t="s">
        <v>85</v>
      </c>
      <c r="D6283" s="77">
        <f>INDEX('Unemployment Rates'!$B$2:$B$96,MATCH(B6283,'Unemployment Rates'!$A$2:$A$96,0))</f>
        <v>4.3999999999999997E-2</v>
      </c>
    </row>
    <row r="6284" spans="1:4" x14ac:dyDescent="0.3">
      <c r="A6284" t="s">
        <v>7194</v>
      </c>
      <c r="B6284" t="s">
        <v>85</v>
      </c>
      <c r="D6284" s="77">
        <f>INDEX('Unemployment Rates'!$B$2:$B$96,MATCH(B6284,'Unemployment Rates'!$A$2:$A$96,0))</f>
        <v>4.3999999999999997E-2</v>
      </c>
    </row>
    <row r="6285" spans="1:4" x14ac:dyDescent="0.3">
      <c r="A6285" t="s">
        <v>7195</v>
      </c>
      <c r="B6285" t="s">
        <v>85</v>
      </c>
      <c r="D6285" s="77">
        <f>INDEX('Unemployment Rates'!$B$2:$B$96,MATCH(B6285,'Unemployment Rates'!$A$2:$A$96,0))</f>
        <v>4.3999999999999997E-2</v>
      </c>
    </row>
    <row r="6286" spans="1:4" x14ac:dyDescent="0.3">
      <c r="A6286" t="s">
        <v>7196</v>
      </c>
      <c r="B6286" t="s">
        <v>85</v>
      </c>
      <c r="D6286" s="77">
        <f>INDEX('Unemployment Rates'!$B$2:$B$96,MATCH(B6286,'Unemployment Rates'!$A$2:$A$96,0))</f>
        <v>4.3999999999999997E-2</v>
      </c>
    </row>
    <row r="6287" spans="1:4" x14ac:dyDescent="0.3">
      <c r="A6287" t="s">
        <v>7197</v>
      </c>
      <c r="B6287" t="s">
        <v>85</v>
      </c>
      <c r="D6287" s="77">
        <f>INDEX('Unemployment Rates'!$B$2:$B$96,MATCH(B6287,'Unemployment Rates'!$A$2:$A$96,0))</f>
        <v>4.3999999999999997E-2</v>
      </c>
    </row>
    <row r="6288" spans="1:4" x14ac:dyDescent="0.3">
      <c r="A6288" t="s">
        <v>7198</v>
      </c>
      <c r="B6288" t="s">
        <v>85</v>
      </c>
      <c r="D6288" s="77">
        <f>INDEX('Unemployment Rates'!$B$2:$B$96,MATCH(B6288,'Unemployment Rates'!$A$2:$A$96,0))</f>
        <v>4.3999999999999997E-2</v>
      </c>
    </row>
    <row r="6289" spans="1:4" x14ac:dyDescent="0.3">
      <c r="A6289" t="s">
        <v>7199</v>
      </c>
      <c r="B6289" t="s">
        <v>85</v>
      </c>
      <c r="D6289" s="77">
        <f>INDEX('Unemployment Rates'!$B$2:$B$96,MATCH(B6289,'Unemployment Rates'!$A$2:$A$96,0))</f>
        <v>4.3999999999999997E-2</v>
      </c>
    </row>
    <row r="6290" spans="1:4" x14ac:dyDescent="0.3">
      <c r="A6290" t="s">
        <v>7200</v>
      </c>
      <c r="B6290" t="s">
        <v>85</v>
      </c>
      <c r="D6290" s="77">
        <f>INDEX('Unemployment Rates'!$B$2:$B$96,MATCH(B6290,'Unemployment Rates'!$A$2:$A$96,0))</f>
        <v>4.3999999999999997E-2</v>
      </c>
    </row>
    <row r="6291" spans="1:4" x14ac:dyDescent="0.3">
      <c r="A6291" t="s">
        <v>7201</v>
      </c>
      <c r="B6291" t="s">
        <v>85</v>
      </c>
      <c r="D6291" s="77">
        <f>INDEX('Unemployment Rates'!$B$2:$B$96,MATCH(B6291,'Unemployment Rates'!$A$2:$A$96,0))</f>
        <v>4.3999999999999997E-2</v>
      </c>
    </row>
    <row r="6292" spans="1:4" x14ac:dyDescent="0.3">
      <c r="A6292" t="s">
        <v>7202</v>
      </c>
      <c r="B6292" t="s">
        <v>85</v>
      </c>
      <c r="D6292" s="77">
        <f>INDEX('Unemployment Rates'!$B$2:$B$96,MATCH(B6292,'Unemployment Rates'!$A$2:$A$96,0))</f>
        <v>4.3999999999999997E-2</v>
      </c>
    </row>
    <row r="6293" spans="1:4" x14ac:dyDescent="0.3">
      <c r="A6293" t="s">
        <v>7203</v>
      </c>
      <c r="B6293" t="s">
        <v>85</v>
      </c>
      <c r="D6293" s="77">
        <f>INDEX('Unemployment Rates'!$B$2:$B$96,MATCH(B6293,'Unemployment Rates'!$A$2:$A$96,0))</f>
        <v>4.3999999999999997E-2</v>
      </c>
    </row>
    <row r="6294" spans="1:4" x14ac:dyDescent="0.3">
      <c r="A6294" t="s">
        <v>7204</v>
      </c>
      <c r="B6294" t="s">
        <v>85</v>
      </c>
      <c r="D6294" s="77">
        <f>INDEX('Unemployment Rates'!$B$2:$B$96,MATCH(B6294,'Unemployment Rates'!$A$2:$A$96,0))</f>
        <v>4.3999999999999997E-2</v>
      </c>
    </row>
    <row r="6295" spans="1:4" x14ac:dyDescent="0.3">
      <c r="A6295" t="s">
        <v>7205</v>
      </c>
      <c r="B6295" t="s">
        <v>85</v>
      </c>
      <c r="D6295" s="77">
        <f>INDEX('Unemployment Rates'!$B$2:$B$96,MATCH(B6295,'Unemployment Rates'!$A$2:$A$96,0))</f>
        <v>4.3999999999999997E-2</v>
      </c>
    </row>
    <row r="6296" spans="1:4" x14ac:dyDescent="0.3">
      <c r="A6296" t="s">
        <v>7206</v>
      </c>
      <c r="B6296" t="s">
        <v>85</v>
      </c>
      <c r="D6296" s="77">
        <f>INDEX('Unemployment Rates'!$B$2:$B$96,MATCH(B6296,'Unemployment Rates'!$A$2:$A$96,0))</f>
        <v>4.3999999999999997E-2</v>
      </c>
    </row>
    <row r="6297" spans="1:4" x14ac:dyDescent="0.3">
      <c r="A6297" t="s">
        <v>7207</v>
      </c>
      <c r="B6297" t="s">
        <v>85</v>
      </c>
      <c r="D6297" s="77">
        <f>INDEX('Unemployment Rates'!$B$2:$B$96,MATCH(B6297,'Unemployment Rates'!$A$2:$A$96,0))</f>
        <v>4.3999999999999997E-2</v>
      </c>
    </row>
    <row r="6298" spans="1:4" x14ac:dyDescent="0.3">
      <c r="A6298" t="s">
        <v>7208</v>
      </c>
      <c r="B6298" t="s">
        <v>85</v>
      </c>
      <c r="D6298" s="77">
        <f>INDEX('Unemployment Rates'!$B$2:$B$96,MATCH(B6298,'Unemployment Rates'!$A$2:$A$96,0))</f>
        <v>4.3999999999999997E-2</v>
      </c>
    </row>
    <row r="6299" spans="1:4" x14ac:dyDescent="0.3">
      <c r="A6299" t="s">
        <v>7209</v>
      </c>
      <c r="B6299" t="s">
        <v>85</v>
      </c>
      <c r="D6299" s="77">
        <f>INDEX('Unemployment Rates'!$B$2:$B$96,MATCH(B6299,'Unemployment Rates'!$A$2:$A$96,0))</f>
        <v>4.3999999999999997E-2</v>
      </c>
    </row>
    <row r="6300" spans="1:4" x14ac:dyDescent="0.3">
      <c r="A6300" t="s">
        <v>7210</v>
      </c>
      <c r="B6300" t="s">
        <v>85</v>
      </c>
      <c r="D6300" s="77">
        <f>INDEX('Unemployment Rates'!$B$2:$B$96,MATCH(B6300,'Unemployment Rates'!$A$2:$A$96,0))</f>
        <v>4.3999999999999997E-2</v>
      </c>
    </row>
    <row r="6301" spans="1:4" x14ac:dyDescent="0.3">
      <c r="A6301" t="s">
        <v>7211</v>
      </c>
      <c r="B6301" t="s">
        <v>85</v>
      </c>
      <c r="D6301" s="77">
        <f>INDEX('Unemployment Rates'!$B$2:$B$96,MATCH(B6301,'Unemployment Rates'!$A$2:$A$96,0))</f>
        <v>4.3999999999999997E-2</v>
      </c>
    </row>
    <row r="6302" spans="1:4" x14ac:dyDescent="0.3">
      <c r="A6302" t="s">
        <v>7212</v>
      </c>
      <c r="B6302" t="s">
        <v>85</v>
      </c>
      <c r="D6302" s="77">
        <f>INDEX('Unemployment Rates'!$B$2:$B$96,MATCH(B6302,'Unemployment Rates'!$A$2:$A$96,0))</f>
        <v>4.3999999999999997E-2</v>
      </c>
    </row>
    <row r="6303" spans="1:4" x14ac:dyDescent="0.3">
      <c r="A6303" t="s">
        <v>7213</v>
      </c>
      <c r="B6303" t="s">
        <v>85</v>
      </c>
      <c r="D6303" s="77">
        <f>INDEX('Unemployment Rates'!$B$2:$B$96,MATCH(B6303,'Unemployment Rates'!$A$2:$A$96,0))</f>
        <v>4.3999999999999997E-2</v>
      </c>
    </row>
    <row r="6304" spans="1:4" x14ac:dyDescent="0.3">
      <c r="A6304" t="s">
        <v>7214</v>
      </c>
      <c r="B6304" t="s">
        <v>85</v>
      </c>
      <c r="D6304" s="77">
        <f>INDEX('Unemployment Rates'!$B$2:$B$96,MATCH(B6304,'Unemployment Rates'!$A$2:$A$96,0))</f>
        <v>4.3999999999999997E-2</v>
      </c>
    </row>
    <row r="6305" spans="1:4" x14ac:dyDescent="0.3">
      <c r="A6305" t="s">
        <v>7215</v>
      </c>
      <c r="B6305" t="s">
        <v>85</v>
      </c>
      <c r="D6305" s="77">
        <f>INDEX('Unemployment Rates'!$B$2:$B$96,MATCH(B6305,'Unemployment Rates'!$A$2:$A$96,0))</f>
        <v>4.3999999999999997E-2</v>
      </c>
    </row>
    <row r="6306" spans="1:4" x14ac:dyDescent="0.3">
      <c r="A6306" t="s">
        <v>7216</v>
      </c>
      <c r="B6306" t="s">
        <v>85</v>
      </c>
      <c r="D6306" s="77">
        <f>INDEX('Unemployment Rates'!$B$2:$B$96,MATCH(B6306,'Unemployment Rates'!$A$2:$A$96,0))</f>
        <v>4.3999999999999997E-2</v>
      </c>
    </row>
    <row r="6307" spans="1:4" x14ac:dyDescent="0.3">
      <c r="A6307" t="s">
        <v>7217</v>
      </c>
      <c r="B6307" t="s">
        <v>85</v>
      </c>
      <c r="D6307" s="77">
        <f>INDEX('Unemployment Rates'!$B$2:$B$96,MATCH(B6307,'Unemployment Rates'!$A$2:$A$96,0))</f>
        <v>4.3999999999999997E-2</v>
      </c>
    </row>
    <row r="6308" spans="1:4" x14ac:dyDescent="0.3">
      <c r="A6308" t="s">
        <v>7218</v>
      </c>
      <c r="B6308" t="s">
        <v>85</v>
      </c>
      <c r="D6308" s="77">
        <f>INDEX('Unemployment Rates'!$B$2:$B$96,MATCH(B6308,'Unemployment Rates'!$A$2:$A$96,0))</f>
        <v>4.3999999999999997E-2</v>
      </c>
    </row>
    <row r="6309" spans="1:4" x14ac:dyDescent="0.3">
      <c r="A6309" t="s">
        <v>7219</v>
      </c>
      <c r="B6309" t="s">
        <v>85</v>
      </c>
      <c r="D6309" s="77">
        <f>INDEX('Unemployment Rates'!$B$2:$B$96,MATCH(B6309,'Unemployment Rates'!$A$2:$A$96,0))</f>
        <v>4.3999999999999997E-2</v>
      </c>
    </row>
    <row r="6310" spans="1:4" x14ac:dyDescent="0.3">
      <c r="A6310" t="s">
        <v>7220</v>
      </c>
      <c r="B6310" t="s">
        <v>85</v>
      </c>
      <c r="D6310" s="77">
        <f>INDEX('Unemployment Rates'!$B$2:$B$96,MATCH(B6310,'Unemployment Rates'!$A$2:$A$96,0))</f>
        <v>4.3999999999999997E-2</v>
      </c>
    </row>
    <row r="6311" spans="1:4" x14ac:dyDescent="0.3">
      <c r="A6311" t="s">
        <v>7221</v>
      </c>
      <c r="B6311" t="s">
        <v>85</v>
      </c>
      <c r="D6311" s="77">
        <f>INDEX('Unemployment Rates'!$B$2:$B$96,MATCH(B6311,'Unemployment Rates'!$A$2:$A$96,0))</f>
        <v>4.3999999999999997E-2</v>
      </c>
    </row>
    <row r="6312" spans="1:4" x14ac:dyDescent="0.3">
      <c r="A6312" t="s">
        <v>7222</v>
      </c>
      <c r="B6312" t="s">
        <v>85</v>
      </c>
      <c r="D6312" s="77">
        <f>INDEX('Unemployment Rates'!$B$2:$B$96,MATCH(B6312,'Unemployment Rates'!$A$2:$A$96,0))</f>
        <v>4.3999999999999997E-2</v>
      </c>
    </row>
    <row r="6313" spans="1:4" x14ac:dyDescent="0.3">
      <c r="A6313" t="s">
        <v>7223</v>
      </c>
      <c r="B6313" t="s">
        <v>85</v>
      </c>
      <c r="D6313" s="77">
        <f>INDEX('Unemployment Rates'!$B$2:$B$96,MATCH(B6313,'Unemployment Rates'!$A$2:$A$96,0))</f>
        <v>4.3999999999999997E-2</v>
      </c>
    </row>
    <row r="6314" spans="1:4" x14ac:dyDescent="0.3">
      <c r="A6314" t="s">
        <v>7224</v>
      </c>
      <c r="B6314" t="s">
        <v>85</v>
      </c>
      <c r="D6314" s="77">
        <f>INDEX('Unemployment Rates'!$B$2:$B$96,MATCH(B6314,'Unemployment Rates'!$A$2:$A$96,0))</f>
        <v>4.3999999999999997E-2</v>
      </c>
    </row>
    <row r="6315" spans="1:4" x14ac:dyDescent="0.3">
      <c r="A6315" t="s">
        <v>7225</v>
      </c>
      <c r="B6315" t="s">
        <v>85</v>
      </c>
      <c r="D6315" s="77">
        <f>INDEX('Unemployment Rates'!$B$2:$B$96,MATCH(B6315,'Unemployment Rates'!$A$2:$A$96,0))</f>
        <v>4.3999999999999997E-2</v>
      </c>
    </row>
    <row r="6316" spans="1:4" x14ac:dyDescent="0.3">
      <c r="A6316" t="s">
        <v>7226</v>
      </c>
      <c r="B6316" t="s">
        <v>85</v>
      </c>
      <c r="D6316" s="77">
        <f>INDEX('Unemployment Rates'!$B$2:$B$96,MATCH(B6316,'Unemployment Rates'!$A$2:$A$96,0))</f>
        <v>4.3999999999999997E-2</v>
      </c>
    </row>
    <row r="6317" spans="1:4" x14ac:dyDescent="0.3">
      <c r="A6317" t="s">
        <v>7227</v>
      </c>
      <c r="B6317" t="s">
        <v>85</v>
      </c>
      <c r="D6317" s="77">
        <f>INDEX('Unemployment Rates'!$B$2:$B$96,MATCH(B6317,'Unemployment Rates'!$A$2:$A$96,0))</f>
        <v>4.3999999999999997E-2</v>
      </c>
    </row>
    <row r="6318" spans="1:4" x14ac:dyDescent="0.3">
      <c r="A6318" t="s">
        <v>7228</v>
      </c>
      <c r="B6318" t="s">
        <v>85</v>
      </c>
      <c r="D6318" s="77">
        <f>INDEX('Unemployment Rates'!$B$2:$B$96,MATCH(B6318,'Unemployment Rates'!$A$2:$A$96,0))</f>
        <v>4.3999999999999997E-2</v>
      </c>
    </row>
    <row r="6319" spans="1:4" x14ac:dyDescent="0.3">
      <c r="A6319" t="s">
        <v>7229</v>
      </c>
      <c r="B6319" t="s">
        <v>85</v>
      </c>
      <c r="D6319" s="77">
        <f>INDEX('Unemployment Rates'!$B$2:$B$96,MATCH(B6319,'Unemployment Rates'!$A$2:$A$96,0))</f>
        <v>4.3999999999999997E-2</v>
      </c>
    </row>
    <row r="6320" spans="1:4" x14ac:dyDescent="0.3">
      <c r="A6320" t="s">
        <v>7230</v>
      </c>
      <c r="B6320" t="s">
        <v>85</v>
      </c>
      <c r="D6320" s="77">
        <f>INDEX('Unemployment Rates'!$B$2:$B$96,MATCH(B6320,'Unemployment Rates'!$A$2:$A$96,0))</f>
        <v>4.3999999999999997E-2</v>
      </c>
    </row>
    <row r="6321" spans="1:4" x14ac:dyDescent="0.3">
      <c r="A6321" t="s">
        <v>7231</v>
      </c>
      <c r="B6321" t="s">
        <v>85</v>
      </c>
      <c r="D6321" s="77">
        <f>INDEX('Unemployment Rates'!$B$2:$B$96,MATCH(B6321,'Unemployment Rates'!$A$2:$A$96,0))</f>
        <v>4.3999999999999997E-2</v>
      </c>
    </row>
    <row r="6322" spans="1:4" x14ac:dyDescent="0.3">
      <c r="A6322" t="s">
        <v>7232</v>
      </c>
      <c r="B6322" t="s">
        <v>85</v>
      </c>
      <c r="D6322" s="77">
        <f>INDEX('Unemployment Rates'!$B$2:$B$96,MATCH(B6322,'Unemployment Rates'!$A$2:$A$96,0))</f>
        <v>4.3999999999999997E-2</v>
      </c>
    </row>
    <row r="6323" spans="1:4" x14ac:dyDescent="0.3">
      <c r="A6323" t="s">
        <v>7233</v>
      </c>
      <c r="B6323" t="s">
        <v>85</v>
      </c>
      <c r="D6323" s="77">
        <f>INDEX('Unemployment Rates'!$B$2:$B$96,MATCH(B6323,'Unemployment Rates'!$A$2:$A$96,0))</f>
        <v>4.3999999999999997E-2</v>
      </c>
    </row>
    <row r="6324" spans="1:4" x14ac:dyDescent="0.3">
      <c r="A6324" t="s">
        <v>7234</v>
      </c>
      <c r="B6324" t="s">
        <v>85</v>
      </c>
      <c r="D6324" s="77">
        <f>INDEX('Unemployment Rates'!$B$2:$B$96,MATCH(B6324,'Unemployment Rates'!$A$2:$A$96,0))</f>
        <v>4.3999999999999997E-2</v>
      </c>
    </row>
    <row r="6325" spans="1:4" x14ac:dyDescent="0.3">
      <c r="A6325" t="s">
        <v>7235</v>
      </c>
      <c r="B6325" t="s">
        <v>85</v>
      </c>
      <c r="D6325" s="77">
        <f>INDEX('Unemployment Rates'!$B$2:$B$96,MATCH(B6325,'Unemployment Rates'!$A$2:$A$96,0))</f>
        <v>4.3999999999999997E-2</v>
      </c>
    </row>
    <row r="6326" spans="1:4" x14ac:dyDescent="0.3">
      <c r="A6326" t="s">
        <v>7236</v>
      </c>
      <c r="B6326" t="s">
        <v>85</v>
      </c>
      <c r="D6326" s="77">
        <f>INDEX('Unemployment Rates'!$B$2:$B$96,MATCH(B6326,'Unemployment Rates'!$A$2:$A$96,0))</f>
        <v>4.3999999999999997E-2</v>
      </c>
    </row>
    <row r="6327" spans="1:4" x14ac:dyDescent="0.3">
      <c r="A6327" t="s">
        <v>7237</v>
      </c>
      <c r="B6327" t="s">
        <v>85</v>
      </c>
      <c r="D6327" s="77">
        <f>INDEX('Unemployment Rates'!$B$2:$B$96,MATCH(B6327,'Unemployment Rates'!$A$2:$A$96,0))</f>
        <v>4.3999999999999997E-2</v>
      </c>
    </row>
    <row r="6328" spans="1:4" x14ac:dyDescent="0.3">
      <c r="A6328" t="s">
        <v>7238</v>
      </c>
      <c r="B6328" t="s">
        <v>85</v>
      </c>
      <c r="D6328" s="77">
        <f>INDEX('Unemployment Rates'!$B$2:$B$96,MATCH(B6328,'Unemployment Rates'!$A$2:$A$96,0))</f>
        <v>4.3999999999999997E-2</v>
      </c>
    </row>
    <row r="6329" spans="1:4" x14ac:dyDescent="0.3">
      <c r="A6329" t="s">
        <v>7239</v>
      </c>
      <c r="B6329" t="s">
        <v>85</v>
      </c>
      <c r="D6329" s="77">
        <f>INDEX('Unemployment Rates'!$B$2:$B$96,MATCH(B6329,'Unemployment Rates'!$A$2:$A$96,0))</f>
        <v>4.3999999999999997E-2</v>
      </c>
    </row>
    <row r="6330" spans="1:4" x14ac:dyDescent="0.3">
      <c r="A6330" t="s">
        <v>7240</v>
      </c>
      <c r="B6330" t="s">
        <v>85</v>
      </c>
      <c r="D6330" s="77">
        <f>INDEX('Unemployment Rates'!$B$2:$B$96,MATCH(B6330,'Unemployment Rates'!$A$2:$A$96,0))</f>
        <v>4.3999999999999997E-2</v>
      </c>
    </row>
    <row r="6331" spans="1:4" x14ac:dyDescent="0.3">
      <c r="A6331" t="s">
        <v>7241</v>
      </c>
      <c r="B6331" t="s">
        <v>85</v>
      </c>
      <c r="D6331" s="77">
        <f>INDEX('Unemployment Rates'!$B$2:$B$96,MATCH(B6331,'Unemployment Rates'!$A$2:$A$96,0))</f>
        <v>4.3999999999999997E-2</v>
      </c>
    </row>
    <row r="6332" spans="1:4" x14ac:dyDescent="0.3">
      <c r="A6332" t="s">
        <v>7242</v>
      </c>
      <c r="B6332" t="s">
        <v>85</v>
      </c>
      <c r="D6332" s="77">
        <f>INDEX('Unemployment Rates'!$B$2:$B$96,MATCH(B6332,'Unemployment Rates'!$A$2:$A$96,0))</f>
        <v>4.3999999999999997E-2</v>
      </c>
    </row>
    <row r="6333" spans="1:4" x14ac:dyDescent="0.3">
      <c r="A6333" t="s">
        <v>7243</v>
      </c>
      <c r="B6333" t="s">
        <v>85</v>
      </c>
      <c r="D6333" s="77">
        <f>INDEX('Unemployment Rates'!$B$2:$B$96,MATCH(B6333,'Unemployment Rates'!$A$2:$A$96,0))</f>
        <v>4.3999999999999997E-2</v>
      </c>
    </row>
    <row r="6334" spans="1:4" x14ac:dyDescent="0.3">
      <c r="A6334" t="s">
        <v>7244</v>
      </c>
      <c r="B6334" t="s">
        <v>85</v>
      </c>
      <c r="D6334" s="77">
        <f>INDEX('Unemployment Rates'!$B$2:$B$96,MATCH(B6334,'Unemployment Rates'!$A$2:$A$96,0))</f>
        <v>4.3999999999999997E-2</v>
      </c>
    </row>
    <row r="6335" spans="1:4" x14ac:dyDescent="0.3">
      <c r="A6335" t="s">
        <v>7245</v>
      </c>
      <c r="B6335" t="s">
        <v>85</v>
      </c>
      <c r="D6335" s="77">
        <f>INDEX('Unemployment Rates'!$B$2:$B$96,MATCH(B6335,'Unemployment Rates'!$A$2:$A$96,0))</f>
        <v>4.3999999999999997E-2</v>
      </c>
    </row>
    <row r="6336" spans="1:4" x14ac:dyDescent="0.3">
      <c r="A6336" t="s">
        <v>7246</v>
      </c>
      <c r="B6336" t="s">
        <v>85</v>
      </c>
      <c r="D6336" s="77">
        <f>INDEX('Unemployment Rates'!$B$2:$B$96,MATCH(B6336,'Unemployment Rates'!$A$2:$A$96,0))</f>
        <v>4.3999999999999997E-2</v>
      </c>
    </row>
    <row r="6337" spans="1:4" x14ac:dyDescent="0.3">
      <c r="A6337" t="s">
        <v>7247</v>
      </c>
      <c r="B6337" t="s">
        <v>85</v>
      </c>
      <c r="D6337" s="77">
        <f>INDEX('Unemployment Rates'!$B$2:$B$96,MATCH(B6337,'Unemployment Rates'!$A$2:$A$96,0))</f>
        <v>4.3999999999999997E-2</v>
      </c>
    </row>
    <row r="6338" spans="1:4" x14ac:dyDescent="0.3">
      <c r="A6338" t="s">
        <v>7248</v>
      </c>
      <c r="B6338" t="s">
        <v>85</v>
      </c>
      <c r="D6338" s="77">
        <f>INDEX('Unemployment Rates'!$B$2:$B$96,MATCH(B6338,'Unemployment Rates'!$A$2:$A$96,0))</f>
        <v>4.3999999999999997E-2</v>
      </c>
    </row>
    <row r="6339" spans="1:4" x14ac:dyDescent="0.3">
      <c r="A6339" t="s">
        <v>7249</v>
      </c>
      <c r="B6339" t="s">
        <v>85</v>
      </c>
      <c r="D6339" s="77">
        <f>INDEX('Unemployment Rates'!$B$2:$B$96,MATCH(B6339,'Unemployment Rates'!$A$2:$A$96,0))</f>
        <v>4.3999999999999997E-2</v>
      </c>
    </row>
    <row r="6340" spans="1:4" x14ac:dyDescent="0.3">
      <c r="A6340" t="s">
        <v>7250</v>
      </c>
      <c r="B6340" t="s">
        <v>85</v>
      </c>
      <c r="D6340" s="77">
        <f>INDEX('Unemployment Rates'!$B$2:$B$96,MATCH(B6340,'Unemployment Rates'!$A$2:$A$96,0))</f>
        <v>4.3999999999999997E-2</v>
      </c>
    </row>
    <row r="6341" spans="1:4" x14ac:dyDescent="0.3">
      <c r="A6341" t="s">
        <v>7251</v>
      </c>
      <c r="B6341" t="s">
        <v>85</v>
      </c>
      <c r="D6341" s="77">
        <f>INDEX('Unemployment Rates'!$B$2:$B$96,MATCH(B6341,'Unemployment Rates'!$A$2:$A$96,0))</f>
        <v>4.3999999999999997E-2</v>
      </c>
    </row>
    <row r="6342" spans="1:4" x14ac:dyDescent="0.3">
      <c r="A6342" t="s">
        <v>7252</v>
      </c>
      <c r="B6342" t="s">
        <v>85</v>
      </c>
      <c r="D6342" s="77">
        <f>INDEX('Unemployment Rates'!$B$2:$B$96,MATCH(B6342,'Unemployment Rates'!$A$2:$A$96,0))</f>
        <v>4.3999999999999997E-2</v>
      </c>
    </row>
    <row r="6343" spans="1:4" x14ac:dyDescent="0.3">
      <c r="A6343" t="s">
        <v>7253</v>
      </c>
      <c r="B6343" t="s">
        <v>85</v>
      </c>
      <c r="D6343" s="77">
        <f>INDEX('Unemployment Rates'!$B$2:$B$96,MATCH(B6343,'Unemployment Rates'!$A$2:$A$96,0))</f>
        <v>4.3999999999999997E-2</v>
      </c>
    </row>
    <row r="6344" spans="1:4" x14ac:dyDescent="0.3">
      <c r="A6344" t="s">
        <v>7254</v>
      </c>
      <c r="B6344" t="s">
        <v>85</v>
      </c>
      <c r="D6344" s="77">
        <f>INDEX('Unemployment Rates'!$B$2:$B$96,MATCH(B6344,'Unemployment Rates'!$A$2:$A$96,0))</f>
        <v>4.3999999999999997E-2</v>
      </c>
    </row>
    <row r="6345" spans="1:4" x14ac:dyDescent="0.3">
      <c r="A6345" t="s">
        <v>7255</v>
      </c>
      <c r="B6345" t="s">
        <v>85</v>
      </c>
      <c r="D6345" s="77">
        <f>INDEX('Unemployment Rates'!$B$2:$B$96,MATCH(B6345,'Unemployment Rates'!$A$2:$A$96,0))</f>
        <v>4.3999999999999997E-2</v>
      </c>
    </row>
    <row r="6346" spans="1:4" x14ac:dyDescent="0.3">
      <c r="A6346" t="s">
        <v>7256</v>
      </c>
      <c r="B6346" t="s">
        <v>85</v>
      </c>
      <c r="D6346" s="77">
        <f>INDEX('Unemployment Rates'!$B$2:$B$96,MATCH(B6346,'Unemployment Rates'!$A$2:$A$96,0))</f>
        <v>4.3999999999999997E-2</v>
      </c>
    </row>
    <row r="6347" spans="1:4" x14ac:dyDescent="0.3">
      <c r="A6347" t="s">
        <v>7257</v>
      </c>
      <c r="B6347" t="s">
        <v>85</v>
      </c>
      <c r="D6347" s="77">
        <f>INDEX('Unemployment Rates'!$B$2:$B$96,MATCH(B6347,'Unemployment Rates'!$A$2:$A$96,0))</f>
        <v>4.3999999999999997E-2</v>
      </c>
    </row>
    <row r="6348" spans="1:4" x14ac:dyDescent="0.3">
      <c r="A6348" t="s">
        <v>7258</v>
      </c>
      <c r="B6348" t="s">
        <v>85</v>
      </c>
      <c r="D6348" s="77">
        <f>INDEX('Unemployment Rates'!$B$2:$B$96,MATCH(B6348,'Unemployment Rates'!$A$2:$A$96,0))</f>
        <v>4.3999999999999997E-2</v>
      </c>
    </row>
    <row r="6349" spans="1:4" x14ac:dyDescent="0.3">
      <c r="A6349" t="s">
        <v>7259</v>
      </c>
      <c r="B6349" t="s">
        <v>85</v>
      </c>
      <c r="D6349" s="77">
        <f>INDEX('Unemployment Rates'!$B$2:$B$96,MATCH(B6349,'Unemployment Rates'!$A$2:$A$96,0))</f>
        <v>4.3999999999999997E-2</v>
      </c>
    </row>
    <row r="6350" spans="1:4" x14ac:dyDescent="0.3">
      <c r="A6350" t="s">
        <v>7260</v>
      </c>
      <c r="B6350" t="s">
        <v>85</v>
      </c>
      <c r="D6350" s="77">
        <f>INDEX('Unemployment Rates'!$B$2:$B$96,MATCH(B6350,'Unemployment Rates'!$A$2:$A$96,0))</f>
        <v>4.3999999999999997E-2</v>
      </c>
    </row>
    <row r="6351" spans="1:4" x14ac:dyDescent="0.3">
      <c r="A6351" t="s">
        <v>7261</v>
      </c>
      <c r="B6351" t="s">
        <v>85</v>
      </c>
      <c r="D6351" s="77">
        <f>INDEX('Unemployment Rates'!$B$2:$B$96,MATCH(B6351,'Unemployment Rates'!$A$2:$A$96,0))</f>
        <v>4.3999999999999997E-2</v>
      </c>
    </row>
    <row r="6352" spans="1:4" x14ac:dyDescent="0.3">
      <c r="A6352" t="s">
        <v>7262</v>
      </c>
      <c r="B6352" t="s">
        <v>85</v>
      </c>
      <c r="D6352" s="77">
        <f>INDEX('Unemployment Rates'!$B$2:$B$96,MATCH(B6352,'Unemployment Rates'!$A$2:$A$96,0))</f>
        <v>4.3999999999999997E-2</v>
      </c>
    </row>
    <row r="6353" spans="1:4" x14ac:dyDescent="0.3">
      <c r="A6353" t="s">
        <v>7263</v>
      </c>
      <c r="B6353" t="s">
        <v>85</v>
      </c>
      <c r="D6353" s="77">
        <f>INDEX('Unemployment Rates'!$B$2:$B$96,MATCH(B6353,'Unemployment Rates'!$A$2:$A$96,0))</f>
        <v>4.3999999999999997E-2</v>
      </c>
    </row>
    <row r="6354" spans="1:4" x14ac:dyDescent="0.3">
      <c r="A6354" t="s">
        <v>7264</v>
      </c>
      <c r="B6354" t="s">
        <v>85</v>
      </c>
      <c r="D6354" s="77">
        <f>INDEX('Unemployment Rates'!$B$2:$B$96,MATCH(B6354,'Unemployment Rates'!$A$2:$A$96,0))</f>
        <v>4.3999999999999997E-2</v>
      </c>
    </row>
    <row r="6355" spans="1:4" x14ac:dyDescent="0.3">
      <c r="A6355" t="s">
        <v>7265</v>
      </c>
      <c r="B6355" t="s">
        <v>85</v>
      </c>
      <c r="D6355" s="77">
        <f>INDEX('Unemployment Rates'!$B$2:$B$96,MATCH(B6355,'Unemployment Rates'!$A$2:$A$96,0))</f>
        <v>4.3999999999999997E-2</v>
      </c>
    </row>
    <row r="6356" spans="1:4" x14ac:dyDescent="0.3">
      <c r="A6356" t="s">
        <v>7266</v>
      </c>
      <c r="B6356" t="s">
        <v>85</v>
      </c>
      <c r="D6356" s="77">
        <f>INDEX('Unemployment Rates'!$B$2:$B$96,MATCH(B6356,'Unemployment Rates'!$A$2:$A$96,0))</f>
        <v>4.3999999999999997E-2</v>
      </c>
    </row>
    <row r="6357" spans="1:4" x14ac:dyDescent="0.3">
      <c r="A6357" t="s">
        <v>7267</v>
      </c>
      <c r="B6357" t="s">
        <v>85</v>
      </c>
      <c r="D6357" s="77">
        <f>INDEX('Unemployment Rates'!$B$2:$B$96,MATCH(B6357,'Unemployment Rates'!$A$2:$A$96,0))</f>
        <v>4.3999999999999997E-2</v>
      </c>
    </row>
    <row r="6358" spans="1:4" x14ac:dyDescent="0.3">
      <c r="A6358" t="s">
        <v>7268</v>
      </c>
      <c r="B6358" t="s">
        <v>85</v>
      </c>
      <c r="D6358" s="77">
        <f>INDEX('Unemployment Rates'!$B$2:$B$96,MATCH(B6358,'Unemployment Rates'!$A$2:$A$96,0))</f>
        <v>4.3999999999999997E-2</v>
      </c>
    </row>
    <row r="6359" spans="1:4" x14ac:dyDescent="0.3">
      <c r="A6359" t="s">
        <v>7269</v>
      </c>
      <c r="B6359" t="s">
        <v>85</v>
      </c>
      <c r="D6359" s="77">
        <f>INDEX('Unemployment Rates'!$B$2:$B$96,MATCH(B6359,'Unemployment Rates'!$A$2:$A$96,0))</f>
        <v>4.3999999999999997E-2</v>
      </c>
    </row>
    <row r="6360" spans="1:4" x14ac:dyDescent="0.3">
      <c r="A6360" t="s">
        <v>7270</v>
      </c>
      <c r="B6360" t="s">
        <v>85</v>
      </c>
      <c r="D6360" s="77">
        <f>INDEX('Unemployment Rates'!$B$2:$B$96,MATCH(B6360,'Unemployment Rates'!$A$2:$A$96,0))</f>
        <v>4.3999999999999997E-2</v>
      </c>
    </row>
    <row r="6361" spans="1:4" x14ac:dyDescent="0.3">
      <c r="A6361" t="s">
        <v>7271</v>
      </c>
      <c r="B6361" t="s">
        <v>85</v>
      </c>
      <c r="D6361" s="77">
        <f>INDEX('Unemployment Rates'!$B$2:$B$96,MATCH(B6361,'Unemployment Rates'!$A$2:$A$96,0))</f>
        <v>4.3999999999999997E-2</v>
      </c>
    </row>
    <row r="6362" spans="1:4" x14ac:dyDescent="0.3">
      <c r="A6362" t="s">
        <v>7272</v>
      </c>
      <c r="B6362" t="s">
        <v>85</v>
      </c>
      <c r="D6362" s="77">
        <f>INDEX('Unemployment Rates'!$B$2:$B$96,MATCH(B6362,'Unemployment Rates'!$A$2:$A$96,0))</f>
        <v>4.3999999999999997E-2</v>
      </c>
    </row>
    <row r="6363" spans="1:4" x14ac:dyDescent="0.3">
      <c r="A6363" t="s">
        <v>7273</v>
      </c>
      <c r="B6363" t="s">
        <v>85</v>
      </c>
      <c r="D6363" s="77">
        <f>INDEX('Unemployment Rates'!$B$2:$B$96,MATCH(B6363,'Unemployment Rates'!$A$2:$A$96,0))</f>
        <v>4.3999999999999997E-2</v>
      </c>
    </row>
    <row r="6364" spans="1:4" x14ac:dyDescent="0.3">
      <c r="A6364" t="s">
        <v>7274</v>
      </c>
      <c r="B6364" t="s">
        <v>85</v>
      </c>
      <c r="D6364" s="77">
        <f>INDEX('Unemployment Rates'!$B$2:$B$96,MATCH(B6364,'Unemployment Rates'!$A$2:$A$96,0))</f>
        <v>4.3999999999999997E-2</v>
      </c>
    </row>
    <row r="6365" spans="1:4" x14ac:dyDescent="0.3">
      <c r="A6365" t="s">
        <v>7275</v>
      </c>
      <c r="B6365" t="s">
        <v>85</v>
      </c>
      <c r="D6365" s="77">
        <f>INDEX('Unemployment Rates'!$B$2:$B$96,MATCH(B6365,'Unemployment Rates'!$A$2:$A$96,0))</f>
        <v>4.3999999999999997E-2</v>
      </c>
    </row>
    <row r="6366" spans="1:4" x14ac:dyDescent="0.3">
      <c r="A6366" t="s">
        <v>7276</v>
      </c>
      <c r="B6366" t="s">
        <v>85</v>
      </c>
      <c r="D6366" s="77">
        <f>INDEX('Unemployment Rates'!$B$2:$B$96,MATCH(B6366,'Unemployment Rates'!$A$2:$A$96,0))</f>
        <v>4.3999999999999997E-2</v>
      </c>
    </row>
    <row r="6367" spans="1:4" x14ac:dyDescent="0.3">
      <c r="A6367" t="s">
        <v>7277</v>
      </c>
      <c r="B6367" t="s">
        <v>85</v>
      </c>
      <c r="D6367" s="77">
        <f>INDEX('Unemployment Rates'!$B$2:$B$96,MATCH(B6367,'Unemployment Rates'!$A$2:$A$96,0))</f>
        <v>4.3999999999999997E-2</v>
      </c>
    </row>
    <row r="6368" spans="1:4" x14ac:dyDescent="0.3">
      <c r="A6368" t="s">
        <v>7278</v>
      </c>
      <c r="B6368" t="s">
        <v>85</v>
      </c>
      <c r="D6368" s="77">
        <f>INDEX('Unemployment Rates'!$B$2:$B$96,MATCH(B6368,'Unemployment Rates'!$A$2:$A$96,0))</f>
        <v>4.3999999999999997E-2</v>
      </c>
    </row>
    <row r="6369" spans="1:4" x14ac:dyDescent="0.3">
      <c r="A6369" t="s">
        <v>7279</v>
      </c>
      <c r="B6369" t="s">
        <v>85</v>
      </c>
      <c r="D6369" s="77">
        <f>INDEX('Unemployment Rates'!$B$2:$B$96,MATCH(B6369,'Unemployment Rates'!$A$2:$A$96,0))</f>
        <v>4.3999999999999997E-2</v>
      </c>
    </row>
    <row r="6370" spans="1:4" x14ac:dyDescent="0.3">
      <c r="A6370" t="s">
        <v>7280</v>
      </c>
      <c r="B6370" t="s">
        <v>85</v>
      </c>
      <c r="D6370" s="77">
        <f>INDEX('Unemployment Rates'!$B$2:$B$96,MATCH(B6370,'Unemployment Rates'!$A$2:$A$96,0))</f>
        <v>4.3999999999999997E-2</v>
      </c>
    </row>
    <row r="6371" spans="1:4" x14ac:dyDescent="0.3">
      <c r="A6371" t="s">
        <v>7281</v>
      </c>
      <c r="B6371" t="s">
        <v>85</v>
      </c>
      <c r="D6371" s="77">
        <f>INDEX('Unemployment Rates'!$B$2:$B$96,MATCH(B6371,'Unemployment Rates'!$A$2:$A$96,0))</f>
        <v>4.3999999999999997E-2</v>
      </c>
    </row>
    <row r="6372" spans="1:4" x14ac:dyDescent="0.3">
      <c r="A6372" t="s">
        <v>7282</v>
      </c>
      <c r="B6372" t="s">
        <v>85</v>
      </c>
      <c r="D6372" s="77">
        <f>INDEX('Unemployment Rates'!$B$2:$B$96,MATCH(B6372,'Unemployment Rates'!$A$2:$A$96,0))</f>
        <v>4.3999999999999997E-2</v>
      </c>
    </row>
    <row r="6373" spans="1:4" x14ac:dyDescent="0.3">
      <c r="A6373" t="s">
        <v>7283</v>
      </c>
      <c r="B6373" t="s">
        <v>85</v>
      </c>
      <c r="D6373" s="77">
        <f>INDEX('Unemployment Rates'!$B$2:$B$96,MATCH(B6373,'Unemployment Rates'!$A$2:$A$96,0))</f>
        <v>4.3999999999999997E-2</v>
      </c>
    </row>
    <row r="6374" spans="1:4" x14ac:dyDescent="0.3">
      <c r="A6374" t="s">
        <v>7284</v>
      </c>
      <c r="B6374" t="s">
        <v>85</v>
      </c>
      <c r="D6374" s="77">
        <f>INDEX('Unemployment Rates'!$B$2:$B$96,MATCH(B6374,'Unemployment Rates'!$A$2:$A$96,0))</f>
        <v>4.3999999999999997E-2</v>
      </c>
    </row>
    <row r="6375" spans="1:4" x14ac:dyDescent="0.3">
      <c r="A6375" t="s">
        <v>7285</v>
      </c>
      <c r="B6375" t="s">
        <v>85</v>
      </c>
      <c r="D6375" s="77">
        <f>INDEX('Unemployment Rates'!$B$2:$B$96,MATCH(B6375,'Unemployment Rates'!$A$2:$A$96,0))</f>
        <v>4.3999999999999997E-2</v>
      </c>
    </row>
    <row r="6376" spans="1:4" x14ac:dyDescent="0.3">
      <c r="A6376" t="s">
        <v>7286</v>
      </c>
      <c r="B6376" t="s">
        <v>85</v>
      </c>
      <c r="D6376" s="77">
        <f>INDEX('Unemployment Rates'!$B$2:$B$96,MATCH(B6376,'Unemployment Rates'!$A$2:$A$96,0))</f>
        <v>4.3999999999999997E-2</v>
      </c>
    </row>
    <row r="6377" spans="1:4" x14ac:dyDescent="0.3">
      <c r="A6377" t="s">
        <v>7287</v>
      </c>
      <c r="B6377" t="s">
        <v>85</v>
      </c>
      <c r="D6377" s="77">
        <f>INDEX('Unemployment Rates'!$B$2:$B$96,MATCH(B6377,'Unemployment Rates'!$A$2:$A$96,0))</f>
        <v>4.3999999999999997E-2</v>
      </c>
    </row>
    <row r="6378" spans="1:4" x14ac:dyDescent="0.3">
      <c r="A6378" t="s">
        <v>7288</v>
      </c>
      <c r="B6378" t="s">
        <v>85</v>
      </c>
      <c r="D6378" s="77">
        <f>INDEX('Unemployment Rates'!$B$2:$B$96,MATCH(B6378,'Unemployment Rates'!$A$2:$A$96,0))</f>
        <v>4.3999999999999997E-2</v>
      </c>
    </row>
    <row r="6379" spans="1:4" x14ac:dyDescent="0.3">
      <c r="A6379" t="s">
        <v>7289</v>
      </c>
      <c r="B6379" t="s">
        <v>85</v>
      </c>
      <c r="D6379" s="77">
        <f>INDEX('Unemployment Rates'!$B$2:$B$96,MATCH(B6379,'Unemployment Rates'!$A$2:$A$96,0))</f>
        <v>4.3999999999999997E-2</v>
      </c>
    </row>
    <row r="6380" spans="1:4" x14ac:dyDescent="0.3">
      <c r="A6380" t="s">
        <v>7290</v>
      </c>
      <c r="B6380" t="s">
        <v>85</v>
      </c>
      <c r="D6380" s="77">
        <f>INDEX('Unemployment Rates'!$B$2:$B$96,MATCH(B6380,'Unemployment Rates'!$A$2:$A$96,0))</f>
        <v>4.3999999999999997E-2</v>
      </c>
    </row>
    <row r="6381" spans="1:4" x14ac:dyDescent="0.3">
      <c r="A6381" t="s">
        <v>7291</v>
      </c>
      <c r="B6381" t="s">
        <v>85</v>
      </c>
      <c r="D6381" s="77">
        <f>INDEX('Unemployment Rates'!$B$2:$B$96,MATCH(B6381,'Unemployment Rates'!$A$2:$A$96,0))</f>
        <v>4.3999999999999997E-2</v>
      </c>
    </row>
    <row r="6382" spans="1:4" x14ac:dyDescent="0.3">
      <c r="A6382" t="s">
        <v>7292</v>
      </c>
      <c r="B6382" t="s">
        <v>85</v>
      </c>
      <c r="D6382" s="77">
        <f>INDEX('Unemployment Rates'!$B$2:$B$96,MATCH(B6382,'Unemployment Rates'!$A$2:$A$96,0))</f>
        <v>4.3999999999999997E-2</v>
      </c>
    </row>
    <row r="6383" spans="1:4" x14ac:dyDescent="0.3">
      <c r="A6383" t="s">
        <v>7293</v>
      </c>
      <c r="B6383" t="s">
        <v>85</v>
      </c>
      <c r="D6383" s="77">
        <f>INDEX('Unemployment Rates'!$B$2:$B$96,MATCH(B6383,'Unemployment Rates'!$A$2:$A$96,0))</f>
        <v>4.3999999999999997E-2</v>
      </c>
    </row>
    <row r="6384" spans="1:4" x14ac:dyDescent="0.3">
      <c r="A6384" t="s">
        <v>7294</v>
      </c>
      <c r="B6384" t="s">
        <v>85</v>
      </c>
      <c r="D6384" s="77">
        <f>INDEX('Unemployment Rates'!$B$2:$B$96,MATCH(B6384,'Unemployment Rates'!$A$2:$A$96,0))</f>
        <v>4.3999999999999997E-2</v>
      </c>
    </row>
    <row r="6385" spans="1:4" x14ac:dyDescent="0.3">
      <c r="A6385" t="s">
        <v>7295</v>
      </c>
      <c r="B6385" t="s">
        <v>85</v>
      </c>
      <c r="D6385" s="77">
        <f>INDEX('Unemployment Rates'!$B$2:$B$96,MATCH(B6385,'Unemployment Rates'!$A$2:$A$96,0))</f>
        <v>4.3999999999999997E-2</v>
      </c>
    </row>
    <row r="6386" spans="1:4" x14ac:dyDescent="0.3">
      <c r="A6386" t="s">
        <v>7296</v>
      </c>
      <c r="B6386" t="s">
        <v>85</v>
      </c>
      <c r="D6386" s="77">
        <f>INDEX('Unemployment Rates'!$B$2:$B$96,MATCH(B6386,'Unemployment Rates'!$A$2:$A$96,0))</f>
        <v>4.3999999999999997E-2</v>
      </c>
    </row>
    <row r="6387" spans="1:4" x14ac:dyDescent="0.3">
      <c r="A6387" t="s">
        <v>7297</v>
      </c>
      <c r="B6387" t="s">
        <v>85</v>
      </c>
      <c r="D6387" s="77">
        <f>INDEX('Unemployment Rates'!$B$2:$B$96,MATCH(B6387,'Unemployment Rates'!$A$2:$A$96,0))</f>
        <v>4.3999999999999997E-2</v>
      </c>
    </row>
    <row r="6388" spans="1:4" x14ac:dyDescent="0.3">
      <c r="A6388" t="s">
        <v>7298</v>
      </c>
      <c r="B6388" t="s">
        <v>85</v>
      </c>
      <c r="D6388" s="77">
        <f>INDEX('Unemployment Rates'!$B$2:$B$96,MATCH(B6388,'Unemployment Rates'!$A$2:$A$96,0))</f>
        <v>4.3999999999999997E-2</v>
      </c>
    </row>
    <row r="6389" spans="1:4" x14ac:dyDescent="0.3">
      <c r="A6389" t="s">
        <v>7299</v>
      </c>
      <c r="B6389" t="s">
        <v>85</v>
      </c>
      <c r="D6389" s="77">
        <f>INDEX('Unemployment Rates'!$B$2:$B$96,MATCH(B6389,'Unemployment Rates'!$A$2:$A$96,0))</f>
        <v>4.3999999999999997E-2</v>
      </c>
    </row>
    <row r="6390" spans="1:4" x14ac:dyDescent="0.3">
      <c r="A6390" t="s">
        <v>7300</v>
      </c>
      <c r="B6390" t="s">
        <v>85</v>
      </c>
      <c r="D6390" s="77">
        <f>INDEX('Unemployment Rates'!$B$2:$B$96,MATCH(B6390,'Unemployment Rates'!$A$2:$A$96,0))</f>
        <v>4.3999999999999997E-2</v>
      </c>
    </row>
    <row r="6391" spans="1:4" x14ac:dyDescent="0.3">
      <c r="A6391" t="s">
        <v>7301</v>
      </c>
      <c r="B6391" t="s">
        <v>85</v>
      </c>
      <c r="D6391" s="77">
        <f>INDEX('Unemployment Rates'!$B$2:$B$96,MATCH(B6391,'Unemployment Rates'!$A$2:$A$96,0))</f>
        <v>4.3999999999999997E-2</v>
      </c>
    </row>
    <row r="6392" spans="1:4" x14ac:dyDescent="0.3">
      <c r="A6392" t="s">
        <v>7302</v>
      </c>
      <c r="B6392" t="s">
        <v>85</v>
      </c>
      <c r="D6392" s="77">
        <f>INDEX('Unemployment Rates'!$B$2:$B$96,MATCH(B6392,'Unemployment Rates'!$A$2:$A$96,0))</f>
        <v>4.3999999999999997E-2</v>
      </c>
    </row>
    <row r="6393" spans="1:4" x14ac:dyDescent="0.3">
      <c r="A6393" t="s">
        <v>7303</v>
      </c>
      <c r="B6393" t="s">
        <v>85</v>
      </c>
      <c r="D6393" s="77">
        <f>INDEX('Unemployment Rates'!$B$2:$B$96,MATCH(B6393,'Unemployment Rates'!$A$2:$A$96,0))</f>
        <v>4.3999999999999997E-2</v>
      </c>
    </row>
    <row r="6394" spans="1:4" x14ac:dyDescent="0.3">
      <c r="A6394" t="s">
        <v>7304</v>
      </c>
      <c r="B6394" t="s">
        <v>85</v>
      </c>
      <c r="D6394" s="77">
        <f>INDEX('Unemployment Rates'!$B$2:$B$96,MATCH(B6394,'Unemployment Rates'!$A$2:$A$96,0))</f>
        <v>4.3999999999999997E-2</v>
      </c>
    </row>
    <row r="6395" spans="1:4" x14ac:dyDescent="0.3">
      <c r="A6395" t="s">
        <v>7305</v>
      </c>
      <c r="B6395" t="s">
        <v>85</v>
      </c>
      <c r="D6395" s="77">
        <f>INDEX('Unemployment Rates'!$B$2:$B$96,MATCH(B6395,'Unemployment Rates'!$A$2:$A$96,0))</f>
        <v>4.3999999999999997E-2</v>
      </c>
    </row>
    <row r="6396" spans="1:4" x14ac:dyDescent="0.3">
      <c r="A6396" t="s">
        <v>7306</v>
      </c>
      <c r="B6396" t="s">
        <v>85</v>
      </c>
      <c r="D6396" s="77">
        <f>INDEX('Unemployment Rates'!$B$2:$B$96,MATCH(B6396,'Unemployment Rates'!$A$2:$A$96,0))</f>
        <v>4.3999999999999997E-2</v>
      </c>
    </row>
    <row r="6397" spans="1:4" x14ac:dyDescent="0.3">
      <c r="A6397" t="s">
        <v>7307</v>
      </c>
      <c r="B6397" t="s">
        <v>85</v>
      </c>
      <c r="D6397" s="77">
        <f>INDEX('Unemployment Rates'!$B$2:$B$96,MATCH(B6397,'Unemployment Rates'!$A$2:$A$96,0))</f>
        <v>4.3999999999999997E-2</v>
      </c>
    </row>
    <row r="6398" spans="1:4" x14ac:dyDescent="0.3">
      <c r="A6398" t="s">
        <v>7308</v>
      </c>
      <c r="B6398" t="s">
        <v>85</v>
      </c>
      <c r="D6398" s="77">
        <f>INDEX('Unemployment Rates'!$B$2:$B$96,MATCH(B6398,'Unemployment Rates'!$A$2:$A$96,0))</f>
        <v>4.3999999999999997E-2</v>
      </c>
    </row>
    <row r="6399" spans="1:4" x14ac:dyDescent="0.3">
      <c r="A6399" t="s">
        <v>7309</v>
      </c>
      <c r="B6399" t="s">
        <v>85</v>
      </c>
      <c r="D6399" s="77">
        <f>INDEX('Unemployment Rates'!$B$2:$B$96,MATCH(B6399,'Unemployment Rates'!$A$2:$A$96,0))</f>
        <v>4.3999999999999997E-2</v>
      </c>
    </row>
    <row r="6400" spans="1:4" x14ac:dyDescent="0.3">
      <c r="A6400" t="s">
        <v>7310</v>
      </c>
      <c r="B6400" t="s">
        <v>85</v>
      </c>
      <c r="D6400" s="77">
        <f>INDEX('Unemployment Rates'!$B$2:$B$96,MATCH(B6400,'Unemployment Rates'!$A$2:$A$96,0))</f>
        <v>4.3999999999999997E-2</v>
      </c>
    </row>
    <row r="6401" spans="1:4" x14ac:dyDescent="0.3">
      <c r="A6401" t="s">
        <v>7311</v>
      </c>
      <c r="B6401" t="s">
        <v>85</v>
      </c>
      <c r="D6401" s="77">
        <f>INDEX('Unemployment Rates'!$B$2:$B$96,MATCH(B6401,'Unemployment Rates'!$A$2:$A$96,0))</f>
        <v>4.3999999999999997E-2</v>
      </c>
    </row>
    <row r="6402" spans="1:4" x14ac:dyDescent="0.3">
      <c r="A6402" t="s">
        <v>7312</v>
      </c>
      <c r="B6402" t="s">
        <v>85</v>
      </c>
      <c r="D6402" s="77">
        <f>INDEX('Unemployment Rates'!$B$2:$B$96,MATCH(B6402,'Unemployment Rates'!$A$2:$A$96,0))</f>
        <v>4.3999999999999997E-2</v>
      </c>
    </row>
    <row r="6403" spans="1:4" x14ac:dyDescent="0.3">
      <c r="A6403" t="s">
        <v>7313</v>
      </c>
      <c r="B6403" t="s">
        <v>85</v>
      </c>
      <c r="D6403" s="77">
        <f>INDEX('Unemployment Rates'!$B$2:$B$96,MATCH(B6403,'Unemployment Rates'!$A$2:$A$96,0))</f>
        <v>4.3999999999999997E-2</v>
      </c>
    </row>
    <row r="6404" spans="1:4" x14ac:dyDescent="0.3">
      <c r="A6404" t="s">
        <v>7314</v>
      </c>
      <c r="B6404" t="s">
        <v>85</v>
      </c>
      <c r="D6404" s="77">
        <f>INDEX('Unemployment Rates'!$B$2:$B$96,MATCH(B6404,'Unemployment Rates'!$A$2:$A$96,0))</f>
        <v>4.3999999999999997E-2</v>
      </c>
    </row>
    <row r="6405" spans="1:4" x14ac:dyDescent="0.3">
      <c r="A6405" t="s">
        <v>7315</v>
      </c>
      <c r="B6405" t="s">
        <v>85</v>
      </c>
      <c r="D6405" s="77">
        <f>INDEX('Unemployment Rates'!$B$2:$B$96,MATCH(B6405,'Unemployment Rates'!$A$2:$A$96,0))</f>
        <v>4.3999999999999997E-2</v>
      </c>
    </row>
    <row r="6406" spans="1:4" x14ac:dyDescent="0.3">
      <c r="A6406" t="s">
        <v>7316</v>
      </c>
      <c r="B6406" t="s">
        <v>85</v>
      </c>
      <c r="D6406" s="77">
        <f>INDEX('Unemployment Rates'!$B$2:$B$96,MATCH(B6406,'Unemployment Rates'!$A$2:$A$96,0))</f>
        <v>4.3999999999999997E-2</v>
      </c>
    </row>
    <row r="6407" spans="1:4" x14ac:dyDescent="0.3">
      <c r="A6407" t="s">
        <v>7317</v>
      </c>
      <c r="B6407" t="s">
        <v>85</v>
      </c>
      <c r="D6407" s="77">
        <f>INDEX('Unemployment Rates'!$B$2:$B$96,MATCH(B6407,'Unemployment Rates'!$A$2:$A$96,0))</f>
        <v>4.3999999999999997E-2</v>
      </c>
    </row>
    <row r="6408" spans="1:4" x14ac:dyDescent="0.3">
      <c r="A6408" t="s">
        <v>7318</v>
      </c>
      <c r="B6408" t="s">
        <v>85</v>
      </c>
      <c r="D6408" s="77">
        <f>INDEX('Unemployment Rates'!$B$2:$B$96,MATCH(B6408,'Unemployment Rates'!$A$2:$A$96,0))</f>
        <v>4.3999999999999997E-2</v>
      </c>
    </row>
    <row r="6409" spans="1:4" x14ac:dyDescent="0.3">
      <c r="A6409" t="s">
        <v>7319</v>
      </c>
      <c r="B6409" t="s">
        <v>85</v>
      </c>
      <c r="D6409" s="77">
        <f>INDEX('Unemployment Rates'!$B$2:$B$96,MATCH(B6409,'Unemployment Rates'!$A$2:$A$96,0))</f>
        <v>4.3999999999999997E-2</v>
      </c>
    </row>
    <row r="6410" spans="1:4" x14ac:dyDescent="0.3">
      <c r="A6410" t="s">
        <v>7320</v>
      </c>
      <c r="B6410" t="s">
        <v>85</v>
      </c>
      <c r="D6410" s="77">
        <f>INDEX('Unemployment Rates'!$B$2:$B$96,MATCH(B6410,'Unemployment Rates'!$A$2:$A$96,0))</f>
        <v>4.3999999999999997E-2</v>
      </c>
    </row>
    <row r="6411" spans="1:4" x14ac:dyDescent="0.3">
      <c r="A6411" t="s">
        <v>7321</v>
      </c>
      <c r="B6411" t="s">
        <v>85</v>
      </c>
      <c r="D6411" s="77">
        <f>INDEX('Unemployment Rates'!$B$2:$B$96,MATCH(B6411,'Unemployment Rates'!$A$2:$A$96,0))</f>
        <v>4.3999999999999997E-2</v>
      </c>
    </row>
    <row r="6412" spans="1:4" x14ac:dyDescent="0.3">
      <c r="A6412" t="s">
        <v>7322</v>
      </c>
      <c r="B6412" t="s">
        <v>85</v>
      </c>
      <c r="D6412" s="77">
        <f>INDEX('Unemployment Rates'!$B$2:$B$96,MATCH(B6412,'Unemployment Rates'!$A$2:$A$96,0))</f>
        <v>4.3999999999999997E-2</v>
      </c>
    </row>
    <row r="6413" spans="1:4" x14ac:dyDescent="0.3">
      <c r="A6413" t="s">
        <v>7323</v>
      </c>
      <c r="B6413" t="s">
        <v>85</v>
      </c>
      <c r="D6413" s="77">
        <f>INDEX('Unemployment Rates'!$B$2:$B$96,MATCH(B6413,'Unemployment Rates'!$A$2:$A$96,0))</f>
        <v>4.3999999999999997E-2</v>
      </c>
    </row>
    <row r="6414" spans="1:4" x14ac:dyDescent="0.3">
      <c r="A6414" t="s">
        <v>7324</v>
      </c>
      <c r="B6414" t="s">
        <v>85</v>
      </c>
      <c r="D6414" s="77">
        <f>INDEX('Unemployment Rates'!$B$2:$B$96,MATCH(B6414,'Unemployment Rates'!$A$2:$A$96,0))</f>
        <v>4.3999999999999997E-2</v>
      </c>
    </row>
    <row r="6415" spans="1:4" x14ac:dyDescent="0.3">
      <c r="A6415" t="s">
        <v>7325</v>
      </c>
      <c r="B6415" t="s">
        <v>85</v>
      </c>
      <c r="D6415" s="77">
        <f>INDEX('Unemployment Rates'!$B$2:$B$96,MATCH(B6415,'Unemployment Rates'!$A$2:$A$96,0))</f>
        <v>4.3999999999999997E-2</v>
      </c>
    </row>
    <row r="6416" spans="1:4" x14ac:dyDescent="0.3">
      <c r="A6416" t="s">
        <v>7326</v>
      </c>
      <c r="B6416" t="s">
        <v>85</v>
      </c>
      <c r="D6416" s="77">
        <f>INDEX('Unemployment Rates'!$B$2:$B$96,MATCH(B6416,'Unemployment Rates'!$A$2:$A$96,0))</f>
        <v>4.3999999999999997E-2</v>
      </c>
    </row>
    <row r="6417" spans="1:4" x14ac:dyDescent="0.3">
      <c r="A6417" t="s">
        <v>7327</v>
      </c>
      <c r="B6417" t="s">
        <v>85</v>
      </c>
      <c r="D6417" s="77">
        <f>INDEX('Unemployment Rates'!$B$2:$B$96,MATCH(B6417,'Unemployment Rates'!$A$2:$A$96,0))</f>
        <v>4.3999999999999997E-2</v>
      </c>
    </row>
    <row r="6418" spans="1:4" x14ac:dyDescent="0.3">
      <c r="A6418" t="s">
        <v>7328</v>
      </c>
      <c r="B6418" t="s">
        <v>85</v>
      </c>
      <c r="D6418" s="77">
        <f>INDEX('Unemployment Rates'!$B$2:$B$96,MATCH(B6418,'Unemployment Rates'!$A$2:$A$96,0))</f>
        <v>4.3999999999999997E-2</v>
      </c>
    </row>
    <row r="6419" spans="1:4" x14ac:dyDescent="0.3">
      <c r="A6419" t="s">
        <v>7329</v>
      </c>
      <c r="B6419" t="s">
        <v>85</v>
      </c>
      <c r="D6419" s="77">
        <f>INDEX('Unemployment Rates'!$B$2:$B$96,MATCH(B6419,'Unemployment Rates'!$A$2:$A$96,0))</f>
        <v>4.3999999999999997E-2</v>
      </c>
    </row>
    <row r="6420" spans="1:4" x14ac:dyDescent="0.3">
      <c r="A6420" t="s">
        <v>7330</v>
      </c>
      <c r="B6420" t="s">
        <v>85</v>
      </c>
      <c r="D6420" s="77">
        <f>INDEX('Unemployment Rates'!$B$2:$B$96,MATCH(B6420,'Unemployment Rates'!$A$2:$A$96,0))</f>
        <v>4.3999999999999997E-2</v>
      </c>
    </row>
    <row r="6421" spans="1:4" x14ac:dyDescent="0.3">
      <c r="A6421" t="s">
        <v>7331</v>
      </c>
      <c r="B6421" t="s">
        <v>85</v>
      </c>
      <c r="D6421" s="77">
        <f>INDEX('Unemployment Rates'!$B$2:$B$96,MATCH(B6421,'Unemployment Rates'!$A$2:$A$96,0))</f>
        <v>4.3999999999999997E-2</v>
      </c>
    </row>
    <row r="6422" spans="1:4" x14ac:dyDescent="0.3">
      <c r="A6422" t="s">
        <v>7332</v>
      </c>
      <c r="B6422" t="s">
        <v>85</v>
      </c>
      <c r="D6422" s="77">
        <f>INDEX('Unemployment Rates'!$B$2:$B$96,MATCH(B6422,'Unemployment Rates'!$A$2:$A$96,0))</f>
        <v>4.3999999999999997E-2</v>
      </c>
    </row>
    <row r="6423" spans="1:4" x14ac:dyDescent="0.3">
      <c r="A6423" t="s">
        <v>7333</v>
      </c>
      <c r="B6423" t="s">
        <v>85</v>
      </c>
      <c r="D6423" s="77">
        <f>INDEX('Unemployment Rates'!$B$2:$B$96,MATCH(B6423,'Unemployment Rates'!$A$2:$A$96,0))</f>
        <v>4.3999999999999997E-2</v>
      </c>
    </row>
    <row r="6424" spans="1:4" x14ac:dyDescent="0.3">
      <c r="A6424" t="s">
        <v>7334</v>
      </c>
      <c r="B6424" t="s">
        <v>85</v>
      </c>
      <c r="D6424" s="77">
        <f>INDEX('Unemployment Rates'!$B$2:$B$96,MATCH(B6424,'Unemployment Rates'!$A$2:$A$96,0))</f>
        <v>4.3999999999999997E-2</v>
      </c>
    </row>
    <row r="6425" spans="1:4" x14ac:dyDescent="0.3">
      <c r="A6425" t="s">
        <v>7335</v>
      </c>
      <c r="B6425" t="s">
        <v>85</v>
      </c>
      <c r="D6425" s="77">
        <f>INDEX('Unemployment Rates'!$B$2:$B$96,MATCH(B6425,'Unemployment Rates'!$A$2:$A$96,0))</f>
        <v>4.3999999999999997E-2</v>
      </c>
    </row>
    <row r="6426" spans="1:4" x14ac:dyDescent="0.3">
      <c r="A6426" t="s">
        <v>7336</v>
      </c>
      <c r="B6426" t="s">
        <v>85</v>
      </c>
      <c r="D6426" s="77">
        <f>INDEX('Unemployment Rates'!$B$2:$B$96,MATCH(B6426,'Unemployment Rates'!$A$2:$A$96,0))</f>
        <v>4.3999999999999997E-2</v>
      </c>
    </row>
    <row r="6427" spans="1:4" x14ac:dyDescent="0.3">
      <c r="A6427" t="s">
        <v>7337</v>
      </c>
      <c r="B6427" t="s">
        <v>85</v>
      </c>
      <c r="D6427" s="77">
        <f>INDEX('Unemployment Rates'!$B$2:$B$96,MATCH(B6427,'Unemployment Rates'!$A$2:$A$96,0))</f>
        <v>4.3999999999999997E-2</v>
      </c>
    </row>
    <row r="6428" spans="1:4" x14ac:dyDescent="0.3">
      <c r="A6428" t="s">
        <v>7338</v>
      </c>
      <c r="B6428" t="s">
        <v>85</v>
      </c>
      <c r="D6428" s="77">
        <f>INDEX('Unemployment Rates'!$B$2:$B$96,MATCH(B6428,'Unemployment Rates'!$A$2:$A$96,0))</f>
        <v>4.3999999999999997E-2</v>
      </c>
    </row>
    <row r="6429" spans="1:4" x14ac:dyDescent="0.3">
      <c r="A6429" t="s">
        <v>7339</v>
      </c>
      <c r="B6429" t="s">
        <v>85</v>
      </c>
      <c r="D6429" s="77">
        <f>INDEX('Unemployment Rates'!$B$2:$B$96,MATCH(B6429,'Unemployment Rates'!$A$2:$A$96,0))</f>
        <v>4.3999999999999997E-2</v>
      </c>
    </row>
    <row r="6430" spans="1:4" x14ac:dyDescent="0.3">
      <c r="A6430" t="s">
        <v>7340</v>
      </c>
      <c r="B6430" t="s">
        <v>85</v>
      </c>
      <c r="D6430" s="77">
        <f>INDEX('Unemployment Rates'!$B$2:$B$96,MATCH(B6430,'Unemployment Rates'!$A$2:$A$96,0))</f>
        <v>4.3999999999999997E-2</v>
      </c>
    </row>
    <row r="6431" spans="1:4" x14ac:dyDescent="0.3">
      <c r="A6431" t="s">
        <v>7341</v>
      </c>
      <c r="B6431" t="s">
        <v>85</v>
      </c>
      <c r="D6431" s="77">
        <f>INDEX('Unemployment Rates'!$B$2:$B$96,MATCH(B6431,'Unemployment Rates'!$A$2:$A$96,0))</f>
        <v>4.3999999999999997E-2</v>
      </c>
    </row>
    <row r="6432" spans="1:4" x14ac:dyDescent="0.3">
      <c r="A6432" t="s">
        <v>7342</v>
      </c>
      <c r="B6432" t="s">
        <v>85</v>
      </c>
      <c r="D6432" s="77">
        <f>INDEX('Unemployment Rates'!$B$2:$B$96,MATCH(B6432,'Unemployment Rates'!$A$2:$A$96,0))</f>
        <v>4.3999999999999997E-2</v>
      </c>
    </row>
    <row r="6433" spans="1:4" x14ac:dyDescent="0.3">
      <c r="A6433" t="s">
        <v>7343</v>
      </c>
      <c r="B6433" t="s">
        <v>85</v>
      </c>
      <c r="D6433" s="77">
        <f>INDEX('Unemployment Rates'!$B$2:$B$96,MATCH(B6433,'Unemployment Rates'!$A$2:$A$96,0))</f>
        <v>4.3999999999999997E-2</v>
      </c>
    </row>
    <row r="6434" spans="1:4" x14ac:dyDescent="0.3">
      <c r="A6434" t="s">
        <v>7344</v>
      </c>
      <c r="B6434" t="s">
        <v>85</v>
      </c>
      <c r="D6434" s="77">
        <f>INDEX('Unemployment Rates'!$B$2:$B$96,MATCH(B6434,'Unemployment Rates'!$A$2:$A$96,0))</f>
        <v>4.3999999999999997E-2</v>
      </c>
    </row>
    <row r="6435" spans="1:4" x14ac:dyDescent="0.3">
      <c r="A6435" t="s">
        <v>7345</v>
      </c>
      <c r="B6435" t="s">
        <v>85</v>
      </c>
      <c r="D6435" s="77">
        <f>INDEX('Unemployment Rates'!$B$2:$B$96,MATCH(B6435,'Unemployment Rates'!$A$2:$A$96,0))</f>
        <v>4.3999999999999997E-2</v>
      </c>
    </row>
    <row r="6436" spans="1:4" x14ac:dyDescent="0.3">
      <c r="A6436" t="s">
        <v>7346</v>
      </c>
      <c r="B6436" t="s">
        <v>85</v>
      </c>
      <c r="D6436" s="77">
        <f>INDEX('Unemployment Rates'!$B$2:$B$96,MATCH(B6436,'Unemployment Rates'!$A$2:$A$96,0))</f>
        <v>4.3999999999999997E-2</v>
      </c>
    </row>
    <row r="6437" spans="1:4" x14ac:dyDescent="0.3">
      <c r="A6437" t="s">
        <v>7347</v>
      </c>
      <c r="B6437" t="s">
        <v>85</v>
      </c>
      <c r="D6437" s="77">
        <f>INDEX('Unemployment Rates'!$B$2:$B$96,MATCH(B6437,'Unemployment Rates'!$A$2:$A$96,0))</f>
        <v>4.3999999999999997E-2</v>
      </c>
    </row>
    <row r="6438" spans="1:4" x14ac:dyDescent="0.3">
      <c r="A6438" t="s">
        <v>7348</v>
      </c>
      <c r="B6438" t="s">
        <v>85</v>
      </c>
      <c r="D6438" s="77">
        <f>INDEX('Unemployment Rates'!$B$2:$B$96,MATCH(B6438,'Unemployment Rates'!$A$2:$A$96,0))</f>
        <v>4.3999999999999997E-2</v>
      </c>
    </row>
    <row r="6439" spans="1:4" x14ac:dyDescent="0.3">
      <c r="A6439" t="s">
        <v>7349</v>
      </c>
      <c r="B6439" t="s">
        <v>85</v>
      </c>
      <c r="D6439" s="77">
        <f>INDEX('Unemployment Rates'!$B$2:$B$96,MATCH(B6439,'Unemployment Rates'!$A$2:$A$96,0))</f>
        <v>4.3999999999999997E-2</v>
      </c>
    </row>
    <row r="6440" spans="1:4" x14ac:dyDescent="0.3">
      <c r="A6440" t="s">
        <v>7350</v>
      </c>
      <c r="B6440" t="s">
        <v>85</v>
      </c>
      <c r="D6440" s="77">
        <f>INDEX('Unemployment Rates'!$B$2:$B$96,MATCH(B6440,'Unemployment Rates'!$A$2:$A$96,0))</f>
        <v>4.3999999999999997E-2</v>
      </c>
    </row>
    <row r="6441" spans="1:4" x14ac:dyDescent="0.3">
      <c r="A6441" t="s">
        <v>7351</v>
      </c>
      <c r="B6441" t="s">
        <v>85</v>
      </c>
      <c r="D6441" s="77">
        <f>INDEX('Unemployment Rates'!$B$2:$B$96,MATCH(B6441,'Unemployment Rates'!$A$2:$A$96,0))</f>
        <v>4.3999999999999997E-2</v>
      </c>
    </row>
    <row r="6442" spans="1:4" x14ac:dyDescent="0.3">
      <c r="A6442" t="s">
        <v>7352</v>
      </c>
      <c r="B6442" t="s">
        <v>85</v>
      </c>
      <c r="D6442" s="77">
        <f>INDEX('Unemployment Rates'!$B$2:$B$96,MATCH(B6442,'Unemployment Rates'!$A$2:$A$96,0))</f>
        <v>4.3999999999999997E-2</v>
      </c>
    </row>
    <row r="6443" spans="1:4" x14ac:dyDescent="0.3">
      <c r="A6443" t="s">
        <v>7353</v>
      </c>
      <c r="B6443" t="s">
        <v>85</v>
      </c>
      <c r="D6443" s="77">
        <f>INDEX('Unemployment Rates'!$B$2:$B$96,MATCH(B6443,'Unemployment Rates'!$A$2:$A$96,0))</f>
        <v>4.3999999999999997E-2</v>
      </c>
    </row>
    <row r="6444" spans="1:4" x14ac:dyDescent="0.3">
      <c r="A6444" t="s">
        <v>7354</v>
      </c>
      <c r="B6444" t="s">
        <v>85</v>
      </c>
      <c r="D6444" s="77">
        <f>INDEX('Unemployment Rates'!$B$2:$B$96,MATCH(B6444,'Unemployment Rates'!$A$2:$A$96,0))</f>
        <v>4.3999999999999997E-2</v>
      </c>
    </row>
    <row r="6445" spans="1:4" x14ac:dyDescent="0.3">
      <c r="A6445" t="s">
        <v>7355</v>
      </c>
      <c r="B6445" t="s">
        <v>85</v>
      </c>
      <c r="D6445" s="77">
        <f>INDEX('Unemployment Rates'!$B$2:$B$96,MATCH(B6445,'Unemployment Rates'!$A$2:$A$96,0))</f>
        <v>4.3999999999999997E-2</v>
      </c>
    </row>
    <row r="6446" spans="1:4" x14ac:dyDescent="0.3">
      <c r="A6446" t="s">
        <v>7356</v>
      </c>
      <c r="B6446" t="s">
        <v>85</v>
      </c>
      <c r="D6446" s="77">
        <f>INDEX('Unemployment Rates'!$B$2:$B$96,MATCH(B6446,'Unemployment Rates'!$A$2:$A$96,0))</f>
        <v>4.3999999999999997E-2</v>
      </c>
    </row>
    <row r="6447" spans="1:4" x14ac:dyDescent="0.3">
      <c r="A6447" t="s">
        <v>7357</v>
      </c>
      <c r="B6447" t="s">
        <v>85</v>
      </c>
      <c r="D6447" s="77">
        <f>INDEX('Unemployment Rates'!$B$2:$B$96,MATCH(B6447,'Unemployment Rates'!$A$2:$A$96,0))</f>
        <v>4.3999999999999997E-2</v>
      </c>
    </row>
    <row r="6448" spans="1:4" x14ac:dyDescent="0.3">
      <c r="A6448" t="s">
        <v>7358</v>
      </c>
      <c r="B6448" t="s">
        <v>86</v>
      </c>
      <c r="D6448" s="77">
        <f>INDEX('Unemployment Rates'!$B$2:$B$96,MATCH(B6448,'Unemployment Rates'!$A$2:$A$96,0))</f>
        <v>0.03</v>
      </c>
    </row>
    <row r="6449" spans="1:4" x14ac:dyDescent="0.3">
      <c r="A6449" t="s">
        <v>7359</v>
      </c>
      <c r="B6449" t="s">
        <v>86</v>
      </c>
      <c r="D6449" s="77">
        <f>INDEX('Unemployment Rates'!$B$2:$B$96,MATCH(B6449,'Unemployment Rates'!$A$2:$A$96,0))</f>
        <v>0.03</v>
      </c>
    </row>
    <row r="6450" spans="1:4" x14ac:dyDescent="0.3">
      <c r="A6450" t="s">
        <v>7360</v>
      </c>
      <c r="B6450" t="s">
        <v>86</v>
      </c>
      <c r="D6450" s="77">
        <f>INDEX('Unemployment Rates'!$B$2:$B$96,MATCH(B6450,'Unemployment Rates'!$A$2:$A$96,0))</f>
        <v>0.03</v>
      </c>
    </row>
    <row r="6451" spans="1:4" x14ac:dyDescent="0.3">
      <c r="A6451" t="s">
        <v>7361</v>
      </c>
      <c r="B6451" t="s">
        <v>86</v>
      </c>
      <c r="D6451" s="77">
        <f>INDEX('Unemployment Rates'!$B$2:$B$96,MATCH(B6451,'Unemployment Rates'!$A$2:$A$96,0))</f>
        <v>0.03</v>
      </c>
    </row>
    <row r="6452" spans="1:4" x14ac:dyDescent="0.3">
      <c r="A6452" t="s">
        <v>7362</v>
      </c>
      <c r="B6452" t="s">
        <v>86</v>
      </c>
      <c r="D6452" s="77">
        <f>INDEX('Unemployment Rates'!$B$2:$B$96,MATCH(B6452,'Unemployment Rates'!$A$2:$A$96,0))</f>
        <v>0.03</v>
      </c>
    </row>
    <row r="6453" spans="1:4" x14ac:dyDescent="0.3">
      <c r="A6453" t="s">
        <v>7363</v>
      </c>
      <c r="B6453" t="s">
        <v>87</v>
      </c>
      <c r="D6453" s="77">
        <f>INDEX('Unemployment Rates'!$B$2:$B$96,MATCH(B6453,'Unemployment Rates'!$A$2:$A$96,0))</f>
        <v>3.6999999999999998E-2</v>
      </c>
    </row>
    <row r="6454" spans="1:4" x14ac:dyDescent="0.3">
      <c r="A6454" t="s">
        <v>7364</v>
      </c>
      <c r="B6454" t="s">
        <v>87</v>
      </c>
      <c r="D6454" s="77">
        <f>INDEX('Unemployment Rates'!$B$2:$B$96,MATCH(B6454,'Unemployment Rates'!$A$2:$A$96,0))</f>
        <v>3.6999999999999998E-2</v>
      </c>
    </row>
    <row r="6455" spans="1:4" x14ac:dyDescent="0.3">
      <c r="A6455" t="s">
        <v>7365</v>
      </c>
      <c r="B6455" t="s">
        <v>87</v>
      </c>
      <c r="D6455" s="77">
        <f>INDEX('Unemployment Rates'!$B$2:$B$96,MATCH(B6455,'Unemployment Rates'!$A$2:$A$96,0))</f>
        <v>3.6999999999999998E-2</v>
      </c>
    </row>
    <row r="6456" spans="1:4" x14ac:dyDescent="0.3">
      <c r="A6456" t="s">
        <v>7366</v>
      </c>
      <c r="B6456" t="s">
        <v>87</v>
      </c>
      <c r="D6456" s="77">
        <f>INDEX('Unemployment Rates'!$B$2:$B$96,MATCH(B6456,'Unemployment Rates'!$A$2:$A$96,0))</f>
        <v>3.6999999999999998E-2</v>
      </c>
    </row>
    <row r="6457" spans="1:4" x14ac:dyDescent="0.3">
      <c r="A6457" t="s">
        <v>7367</v>
      </c>
      <c r="B6457" t="s">
        <v>87</v>
      </c>
      <c r="D6457" s="77">
        <f>INDEX('Unemployment Rates'!$B$2:$B$96,MATCH(B6457,'Unemployment Rates'!$A$2:$A$96,0))</f>
        <v>3.6999999999999998E-2</v>
      </c>
    </row>
    <row r="6458" spans="1:4" x14ac:dyDescent="0.3">
      <c r="A6458" t="s">
        <v>7368</v>
      </c>
      <c r="B6458" t="s">
        <v>87</v>
      </c>
      <c r="D6458" s="77">
        <f>INDEX('Unemployment Rates'!$B$2:$B$96,MATCH(B6458,'Unemployment Rates'!$A$2:$A$96,0))</f>
        <v>3.6999999999999998E-2</v>
      </c>
    </row>
    <row r="6459" spans="1:4" x14ac:dyDescent="0.3">
      <c r="A6459" t="s">
        <v>7369</v>
      </c>
      <c r="B6459" t="s">
        <v>88</v>
      </c>
      <c r="D6459" s="77">
        <f>INDEX('Unemployment Rates'!$B$2:$B$96,MATCH(B6459,'Unemployment Rates'!$A$2:$A$96,0))</f>
        <v>3.5000000000000003E-2</v>
      </c>
    </row>
    <row r="6460" spans="1:4" x14ac:dyDescent="0.3">
      <c r="A6460" t="s">
        <v>7370</v>
      </c>
      <c r="B6460" t="s">
        <v>88</v>
      </c>
      <c r="D6460" s="77">
        <f>INDEX('Unemployment Rates'!$B$2:$B$96,MATCH(B6460,'Unemployment Rates'!$A$2:$A$96,0))</f>
        <v>3.5000000000000003E-2</v>
      </c>
    </row>
    <row r="6461" spans="1:4" x14ac:dyDescent="0.3">
      <c r="A6461" t="s">
        <v>7371</v>
      </c>
      <c r="B6461" t="s">
        <v>88</v>
      </c>
      <c r="D6461" s="77">
        <f>INDEX('Unemployment Rates'!$B$2:$B$96,MATCH(B6461,'Unemployment Rates'!$A$2:$A$96,0))</f>
        <v>3.5000000000000003E-2</v>
      </c>
    </row>
    <row r="6462" spans="1:4" x14ac:dyDescent="0.3">
      <c r="A6462" t="s">
        <v>7372</v>
      </c>
      <c r="B6462" t="s">
        <v>88</v>
      </c>
      <c r="D6462" s="77">
        <f>INDEX('Unemployment Rates'!$B$2:$B$96,MATCH(B6462,'Unemployment Rates'!$A$2:$A$96,0))</f>
        <v>3.5000000000000003E-2</v>
      </c>
    </row>
    <row r="6463" spans="1:4" x14ac:dyDescent="0.3">
      <c r="A6463" t="s">
        <v>7373</v>
      </c>
      <c r="B6463" t="s">
        <v>88</v>
      </c>
      <c r="D6463" s="77">
        <f>INDEX('Unemployment Rates'!$B$2:$B$96,MATCH(B6463,'Unemployment Rates'!$A$2:$A$96,0))</f>
        <v>3.5000000000000003E-2</v>
      </c>
    </row>
    <row r="6464" spans="1:4" x14ac:dyDescent="0.3">
      <c r="A6464" t="s">
        <v>7374</v>
      </c>
      <c r="B6464" t="s">
        <v>88</v>
      </c>
      <c r="D6464" s="77">
        <f>INDEX('Unemployment Rates'!$B$2:$B$96,MATCH(B6464,'Unemployment Rates'!$A$2:$A$96,0))</f>
        <v>3.5000000000000003E-2</v>
      </c>
    </row>
    <row r="6465" spans="1:4" x14ac:dyDescent="0.3">
      <c r="A6465" t="s">
        <v>7375</v>
      </c>
      <c r="B6465" t="s">
        <v>88</v>
      </c>
      <c r="D6465" s="77">
        <f>INDEX('Unemployment Rates'!$B$2:$B$96,MATCH(B6465,'Unemployment Rates'!$A$2:$A$96,0))</f>
        <v>3.5000000000000003E-2</v>
      </c>
    </row>
    <row r="6466" spans="1:4" x14ac:dyDescent="0.3">
      <c r="A6466" t="s">
        <v>7376</v>
      </c>
      <c r="B6466" t="s">
        <v>88</v>
      </c>
      <c r="D6466" s="77">
        <f>INDEX('Unemployment Rates'!$B$2:$B$96,MATCH(B6466,'Unemployment Rates'!$A$2:$A$96,0))</f>
        <v>3.5000000000000003E-2</v>
      </c>
    </row>
    <row r="6467" spans="1:4" x14ac:dyDescent="0.3">
      <c r="A6467" t="s">
        <v>7377</v>
      </c>
      <c r="B6467" t="s">
        <v>88</v>
      </c>
      <c r="D6467" s="77">
        <f>INDEX('Unemployment Rates'!$B$2:$B$96,MATCH(B6467,'Unemployment Rates'!$A$2:$A$96,0))</f>
        <v>3.5000000000000003E-2</v>
      </c>
    </row>
    <row r="6468" spans="1:4" x14ac:dyDescent="0.3">
      <c r="A6468" t="s">
        <v>7378</v>
      </c>
      <c r="B6468" t="s">
        <v>88</v>
      </c>
      <c r="D6468" s="77">
        <f>INDEX('Unemployment Rates'!$B$2:$B$96,MATCH(B6468,'Unemployment Rates'!$A$2:$A$96,0))</f>
        <v>3.5000000000000003E-2</v>
      </c>
    </row>
    <row r="6469" spans="1:4" x14ac:dyDescent="0.3">
      <c r="A6469" t="s">
        <v>7379</v>
      </c>
      <c r="B6469" t="s">
        <v>88</v>
      </c>
      <c r="D6469" s="77">
        <f>INDEX('Unemployment Rates'!$B$2:$B$96,MATCH(B6469,'Unemployment Rates'!$A$2:$A$96,0))</f>
        <v>3.5000000000000003E-2</v>
      </c>
    </row>
    <row r="6470" spans="1:4" x14ac:dyDescent="0.3">
      <c r="A6470" t="s">
        <v>7380</v>
      </c>
      <c r="B6470" t="s">
        <v>88</v>
      </c>
      <c r="D6470" s="77">
        <f>INDEX('Unemployment Rates'!$B$2:$B$96,MATCH(B6470,'Unemployment Rates'!$A$2:$A$96,0))</f>
        <v>3.5000000000000003E-2</v>
      </c>
    </row>
    <row r="6471" spans="1:4" x14ac:dyDescent="0.3">
      <c r="A6471" t="s">
        <v>7381</v>
      </c>
      <c r="B6471" t="s">
        <v>88</v>
      </c>
      <c r="D6471" s="77">
        <f>INDEX('Unemployment Rates'!$B$2:$B$96,MATCH(B6471,'Unemployment Rates'!$A$2:$A$96,0))</f>
        <v>3.5000000000000003E-2</v>
      </c>
    </row>
    <row r="6472" spans="1:4" x14ac:dyDescent="0.3">
      <c r="A6472" t="s">
        <v>7382</v>
      </c>
      <c r="B6472" t="s">
        <v>88</v>
      </c>
      <c r="D6472" s="77">
        <f>INDEX('Unemployment Rates'!$B$2:$B$96,MATCH(B6472,'Unemployment Rates'!$A$2:$A$96,0))</f>
        <v>3.5000000000000003E-2</v>
      </c>
    </row>
    <row r="6473" spans="1:4" x14ac:dyDescent="0.3">
      <c r="A6473" t="s">
        <v>7383</v>
      </c>
      <c r="B6473" t="s">
        <v>88</v>
      </c>
      <c r="D6473" s="77">
        <f>INDEX('Unemployment Rates'!$B$2:$B$96,MATCH(B6473,'Unemployment Rates'!$A$2:$A$96,0))</f>
        <v>3.5000000000000003E-2</v>
      </c>
    </row>
    <row r="6474" spans="1:4" x14ac:dyDescent="0.3">
      <c r="A6474" t="s">
        <v>7384</v>
      </c>
      <c r="B6474" t="s">
        <v>88</v>
      </c>
      <c r="D6474" s="77">
        <f>INDEX('Unemployment Rates'!$B$2:$B$96,MATCH(B6474,'Unemployment Rates'!$A$2:$A$96,0))</f>
        <v>3.5000000000000003E-2</v>
      </c>
    </row>
    <row r="6475" spans="1:4" x14ac:dyDescent="0.3">
      <c r="A6475" t="s">
        <v>7385</v>
      </c>
      <c r="B6475" t="s">
        <v>88</v>
      </c>
      <c r="D6475" s="77">
        <f>INDEX('Unemployment Rates'!$B$2:$B$96,MATCH(B6475,'Unemployment Rates'!$A$2:$A$96,0))</f>
        <v>3.5000000000000003E-2</v>
      </c>
    </row>
    <row r="6476" spans="1:4" x14ac:dyDescent="0.3">
      <c r="A6476" t="s">
        <v>7386</v>
      </c>
      <c r="B6476" t="s">
        <v>88</v>
      </c>
      <c r="D6476" s="77">
        <f>INDEX('Unemployment Rates'!$B$2:$B$96,MATCH(B6476,'Unemployment Rates'!$A$2:$A$96,0))</f>
        <v>3.5000000000000003E-2</v>
      </c>
    </row>
    <row r="6477" spans="1:4" x14ac:dyDescent="0.3">
      <c r="A6477" t="s">
        <v>7387</v>
      </c>
      <c r="B6477" t="s">
        <v>88</v>
      </c>
      <c r="D6477" s="77">
        <f>INDEX('Unemployment Rates'!$B$2:$B$96,MATCH(B6477,'Unemployment Rates'!$A$2:$A$96,0))</f>
        <v>3.5000000000000003E-2</v>
      </c>
    </row>
    <row r="6478" spans="1:4" x14ac:dyDescent="0.3">
      <c r="A6478" t="s">
        <v>7388</v>
      </c>
      <c r="B6478" t="s">
        <v>88</v>
      </c>
      <c r="D6478" s="77">
        <f>INDEX('Unemployment Rates'!$B$2:$B$96,MATCH(B6478,'Unemployment Rates'!$A$2:$A$96,0))</f>
        <v>3.5000000000000003E-2</v>
      </c>
    </row>
    <row r="6479" spans="1:4" x14ac:dyDescent="0.3">
      <c r="A6479" t="s">
        <v>7389</v>
      </c>
      <c r="B6479" t="s">
        <v>88</v>
      </c>
      <c r="D6479" s="77">
        <f>INDEX('Unemployment Rates'!$B$2:$B$96,MATCH(B6479,'Unemployment Rates'!$A$2:$A$96,0))</f>
        <v>3.5000000000000003E-2</v>
      </c>
    </row>
    <row r="6480" spans="1:4" x14ac:dyDescent="0.3">
      <c r="A6480" t="s">
        <v>7390</v>
      </c>
      <c r="B6480" t="s">
        <v>88</v>
      </c>
      <c r="D6480" s="77">
        <f>INDEX('Unemployment Rates'!$B$2:$B$96,MATCH(B6480,'Unemployment Rates'!$A$2:$A$96,0))</f>
        <v>3.5000000000000003E-2</v>
      </c>
    </row>
    <row r="6481" spans="1:4" x14ac:dyDescent="0.3">
      <c r="A6481" t="s">
        <v>7391</v>
      </c>
      <c r="B6481" t="s">
        <v>88</v>
      </c>
      <c r="D6481" s="77">
        <f>INDEX('Unemployment Rates'!$B$2:$B$96,MATCH(B6481,'Unemployment Rates'!$A$2:$A$96,0))</f>
        <v>3.5000000000000003E-2</v>
      </c>
    </row>
    <row r="6482" spans="1:4" x14ac:dyDescent="0.3">
      <c r="A6482" t="s">
        <v>7392</v>
      </c>
      <c r="B6482" t="s">
        <v>88</v>
      </c>
      <c r="D6482" s="77">
        <f>INDEX('Unemployment Rates'!$B$2:$B$96,MATCH(B6482,'Unemployment Rates'!$A$2:$A$96,0))</f>
        <v>3.5000000000000003E-2</v>
      </c>
    </row>
    <row r="6483" spans="1:4" x14ac:dyDescent="0.3">
      <c r="A6483" t="s">
        <v>7393</v>
      </c>
      <c r="B6483" t="s">
        <v>88</v>
      </c>
      <c r="D6483" s="77">
        <f>INDEX('Unemployment Rates'!$B$2:$B$96,MATCH(B6483,'Unemployment Rates'!$A$2:$A$96,0))</f>
        <v>3.5000000000000003E-2</v>
      </c>
    </row>
    <row r="6484" spans="1:4" x14ac:dyDescent="0.3">
      <c r="A6484" t="s">
        <v>7394</v>
      </c>
      <c r="B6484" t="s">
        <v>88</v>
      </c>
      <c r="D6484" s="77">
        <f>INDEX('Unemployment Rates'!$B$2:$B$96,MATCH(B6484,'Unemployment Rates'!$A$2:$A$96,0))</f>
        <v>3.5000000000000003E-2</v>
      </c>
    </row>
    <row r="6485" spans="1:4" x14ac:dyDescent="0.3">
      <c r="A6485" t="s">
        <v>7395</v>
      </c>
      <c r="B6485" t="s">
        <v>88</v>
      </c>
      <c r="D6485" s="77">
        <f>INDEX('Unemployment Rates'!$B$2:$B$96,MATCH(B6485,'Unemployment Rates'!$A$2:$A$96,0))</f>
        <v>3.5000000000000003E-2</v>
      </c>
    </row>
    <row r="6486" spans="1:4" x14ac:dyDescent="0.3">
      <c r="A6486" t="s">
        <v>7396</v>
      </c>
      <c r="B6486" t="s">
        <v>88</v>
      </c>
      <c r="D6486" s="77">
        <f>INDEX('Unemployment Rates'!$B$2:$B$96,MATCH(B6486,'Unemployment Rates'!$A$2:$A$96,0))</f>
        <v>3.5000000000000003E-2</v>
      </c>
    </row>
    <row r="6487" spans="1:4" x14ac:dyDescent="0.3">
      <c r="A6487" t="s">
        <v>7397</v>
      </c>
      <c r="B6487" t="s">
        <v>88</v>
      </c>
      <c r="D6487" s="77">
        <f>INDEX('Unemployment Rates'!$B$2:$B$96,MATCH(B6487,'Unemployment Rates'!$A$2:$A$96,0))</f>
        <v>3.5000000000000003E-2</v>
      </c>
    </row>
    <row r="6488" spans="1:4" x14ac:dyDescent="0.3">
      <c r="A6488" t="s">
        <v>7398</v>
      </c>
      <c r="B6488" t="s">
        <v>88</v>
      </c>
      <c r="D6488" s="77">
        <f>INDEX('Unemployment Rates'!$B$2:$B$96,MATCH(B6488,'Unemployment Rates'!$A$2:$A$96,0))</f>
        <v>3.5000000000000003E-2</v>
      </c>
    </row>
    <row r="6489" spans="1:4" x14ac:dyDescent="0.3">
      <c r="A6489" t="s">
        <v>7399</v>
      </c>
      <c r="B6489" t="s">
        <v>88</v>
      </c>
      <c r="D6489" s="77">
        <f>INDEX('Unemployment Rates'!$B$2:$B$96,MATCH(B6489,'Unemployment Rates'!$A$2:$A$96,0))</f>
        <v>3.5000000000000003E-2</v>
      </c>
    </row>
    <row r="6490" spans="1:4" x14ac:dyDescent="0.3">
      <c r="A6490" t="s">
        <v>7400</v>
      </c>
      <c r="B6490" t="s">
        <v>88</v>
      </c>
      <c r="D6490" s="77">
        <f>INDEX('Unemployment Rates'!$B$2:$B$96,MATCH(B6490,'Unemployment Rates'!$A$2:$A$96,0))</f>
        <v>3.5000000000000003E-2</v>
      </c>
    </row>
    <row r="6491" spans="1:4" x14ac:dyDescent="0.3">
      <c r="A6491" t="s">
        <v>7401</v>
      </c>
      <c r="B6491" t="s">
        <v>88</v>
      </c>
      <c r="D6491" s="77">
        <f>INDEX('Unemployment Rates'!$B$2:$B$96,MATCH(B6491,'Unemployment Rates'!$A$2:$A$96,0))</f>
        <v>3.5000000000000003E-2</v>
      </c>
    </row>
    <row r="6492" spans="1:4" x14ac:dyDescent="0.3">
      <c r="A6492" t="s">
        <v>7402</v>
      </c>
      <c r="B6492" t="s">
        <v>88</v>
      </c>
      <c r="D6492" s="77">
        <f>INDEX('Unemployment Rates'!$B$2:$B$96,MATCH(B6492,'Unemployment Rates'!$A$2:$A$96,0))</f>
        <v>3.5000000000000003E-2</v>
      </c>
    </row>
    <row r="6493" spans="1:4" x14ac:dyDescent="0.3">
      <c r="A6493" t="s">
        <v>7403</v>
      </c>
      <c r="B6493" t="s">
        <v>88</v>
      </c>
      <c r="D6493" s="77">
        <f>INDEX('Unemployment Rates'!$B$2:$B$96,MATCH(B6493,'Unemployment Rates'!$A$2:$A$96,0))</f>
        <v>3.5000000000000003E-2</v>
      </c>
    </row>
    <row r="6494" spans="1:4" x14ac:dyDescent="0.3">
      <c r="A6494" t="s">
        <v>7404</v>
      </c>
      <c r="B6494" t="s">
        <v>88</v>
      </c>
      <c r="D6494" s="77">
        <f>INDEX('Unemployment Rates'!$B$2:$B$96,MATCH(B6494,'Unemployment Rates'!$A$2:$A$96,0))</f>
        <v>3.5000000000000003E-2</v>
      </c>
    </row>
    <row r="6495" spans="1:4" x14ac:dyDescent="0.3">
      <c r="A6495" t="s">
        <v>7405</v>
      </c>
      <c r="B6495" t="s">
        <v>88</v>
      </c>
      <c r="D6495" s="77">
        <f>INDEX('Unemployment Rates'!$B$2:$B$96,MATCH(B6495,'Unemployment Rates'!$A$2:$A$96,0))</f>
        <v>3.5000000000000003E-2</v>
      </c>
    </row>
    <row r="6496" spans="1:4" x14ac:dyDescent="0.3">
      <c r="A6496" t="s">
        <v>7406</v>
      </c>
      <c r="B6496" t="s">
        <v>88</v>
      </c>
      <c r="D6496" s="77">
        <f>INDEX('Unemployment Rates'!$B$2:$B$96,MATCH(B6496,'Unemployment Rates'!$A$2:$A$96,0))</f>
        <v>3.5000000000000003E-2</v>
      </c>
    </row>
    <row r="6497" spans="1:4" x14ac:dyDescent="0.3">
      <c r="A6497" t="s">
        <v>7407</v>
      </c>
      <c r="B6497" t="s">
        <v>88</v>
      </c>
      <c r="D6497" s="77">
        <f>INDEX('Unemployment Rates'!$B$2:$B$96,MATCH(B6497,'Unemployment Rates'!$A$2:$A$96,0))</f>
        <v>3.5000000000000003E-2</v>
      </c>
    </row>
    <row r="6498" spans="1:4" x14ac:dyDescent="0.3">
      <c r="A6498" t="s">
        <v>7408</v>
      </c>
      <c r="B6498" t="s">
        <v>88</v>
      </c>
      <c r="D6498" s="77">
        <f>INDEX('Unemployment Rates'!$B$2:$B$96,MATCH(B6498,'Unemployment Rates'!$A$2:$A$96,0))</f>
        <v>3.5000000000000003E-2</v>
      </c>
    </row>
    <row r="6499" spans="1:4" x14ac:dyDescent="0.3">
      <c r="A6499" t="s">
        <v>7409</v>
      </c>
      <c r="B6499" t="s">
        <v>89</v>
      </c>
      <c r="D6499" s="77">
        <f>INDEX('Unemployment Rates'!$B$2:$B$96,MATCH(B6499,'Unemployment Rates'!$A$2:$A$96,0))</f>
        <v>2.7E-2</v>
      </c>
    </row>
    <row r="6500" spans="1:4" x14ac:dyDescent="0.3">
      <c r="A6500" t="s">
        <v>7410</v>
      </c>
      <c r="B6500" t="s">
        <v>89</v>
      </c>
      <c r="D6500" s="77">
        <f>INDEX('Unemployment Rates'!$B$2:$B$96,MATCH(B6500,'Unemployment Rates'!$A$2:$A$96,0))</f>
        <v>2.7E-2</v>
      </c>
    </row>
    <row r="6501" spans="1:4" x14ac:dyDescent="0.3">
      <c r="A6501" t="s">
        <v>7411</v>
      </c>
      <c r="B6501" t="s">
        <v>89</v>
      </c>
      <c r="D6501" s="77">
        <f>INDEX('Unemployment Rates'!$B$2:$B$96,MATCH(B6501,'Unemployment Rates'!$A$2:$A$96,0))</f>
        <v>2.7E-2</v>
      </c>
    </row>
    <row r="6502" spans="1:4" x14ac:dyDescent="0.3">
      <c r="A6502" t="s">
        <v>7412</v>
      </c>
      <c r="B6502" t="s">
        <v>89</v>
      </c>
      <c r="D6502" s="77">
        <f>INDEX('Unemployment Rates'!$B$2:$B$96,MATCH(B6502,'Unemployment Rates'!$A$2:$A$96,0))</f>
        <v>2.7E-2</v>
      </c>
    </row>
    <row r="6503" spans="1:4" x14ac:dyDescent="0.3">
      <c r="A6503" t="s">
        <v>7413</v>
      </c>
      <c r="B6503" t="s">
        <v>89</v>
      </c>
      <c r="D6503" s="77">
        <f>INDEX('Unemployment Rates'!$B$2:$B$96,MATCH(B6503,'Unemployment Rates'!$A$2:$A$96,0))</f>
        <v>2.7E-2</v>
      </c>
    </row>
    <row r="6504" spans="1:4" x14ac:dyDescent="0.3">
      <c r="A6504" t="s">
        <v>7414</v>
      </c>
      <c r="B6504" t="s">
        <v>89</v>
      </c>
      <c r="D6504" s="77">
        <f>INDEX('Unemployment Rates'!$B$2:$B$96,MATCH(B6504,'Unemployment Rates'!$A$2:$A$96,0))</f>
        <v>2.7E-2</v>
      </c>
    </row>
    <row r="6505" spans="1:4" x14ac:dyDescent="0.3">
      <c r="A6505" t="s">
        <v>7415</v>
      </c>
      <c r="B6505" t="s">
        <v>89</v>
      </c>
      <c r="D6505" s="77">
        <f>INDEX('Unemployment Rates'!$B$2:$B$96,MATCH(B6505,'Unemployment Rates'!$A$2:$A$96,0))</f>
        <v>2.7E-2</v>
      </c>
    </row>
    <row r="6506" spans="1:4" x14ac:dyDescent="0.3">
      <c r="A6506" t="s">
        <v>7416</v>
      </c>
      <c r="B6506" t="s">
        <v>89</v>
      </c>
      <c r="D6506" s="77">
        <f>INDEX('Unemployment Rates'!$B$2:$B$96,MATCH(B6506,'Unemployment Rates'!$A$2:$A$96,0))</f>
        <v>2.7E-2</v>
      </c>
    </row>
    <row r="6507" spans="1:4" x14ac:dyDescent="0.3">
      <c r="A6507" t="s">
        <v>7417</v>
      </c>
      <c r="B6507" t="s">
        <v>89</v>
      </c>
      <c r="D6507" s="77">
        <f>INDEX('Unemployment Rates'!$B$2:$B$96,MATCH(B6507,'Unemployment Rates'!$A$2:$A$96,0))</f>
        <v>2.7E-2</v>
      </c>
    </row>
    <row r="6508" spans="1:4" x14ac:dyDescent="0.3">
      <c r="A6508" t="s">
        <v>7418</v>
      </c>
      <c r="B6508" t="s">
        <v>89</v>
      </c>
      <c r="D6508" s="77">
        <f>INDEX('Unemployment Rates'!$B$2:$B$96,MATCH(B6508,'Unemployment Rates'!$A$2:$A$96,0))</f>
        <v>2.7E-2</v>
      </c>
    </row>
    <row r="6509" spans="1:4" x14ac:dyDescent="0.3">
      <c r="A6509" t="s">
        <v>7419</v>
      </c>
      <c r="B6509" t="s">
        <v>89</v>
      </c>
      <c r="D6509" s="77">
        <f>INDEX('Unemployment Rates'!$B$2:$B$96,MATCH(B6509,'Unemployment Rates'!$A$2:$A$96,0))</f>
        <v>2.7E-2</v>
      </c>
    </row>
    <row r="6510" spans="1:4" x14ac:dyDescent="0.3">
      <c r="A6510" t="s">
        <v>7420</v>
      </c>
      <c r="B6510" t="s">
        <v>89</v>
      </c>
      <c r="D6510" s="77">
        <f>INDEX('Unemployment Rates'!$B$2:$B$96,MATCH(B6510,'Unemployment Rates'!$A$2:$A$96,0))</f>
        <v>2.7E-2</v>
      </c>
    </row>
    <row r="6511" spans="1:4" x14ac:dyDescent="0.3">
      <c r="A6511" t="s">
        <v>7421</v>
      </c>
      <c r="B6511" t="s">
        <v>89</v>
      </c>
      <c r="D6511" s="77">
        <f>INDEX('Unemployment Rates'!$B$2:$B$96,MATCH(B6511,'Unemployment Rates'!$A$2:$A$96,0))</f>
        <v>2.7E-2</v>
      </c>
    </row>
    <row r="6512" spans="1:4" x14ac:dyDescent="0.3">
      <c r="A6512" t="s">
        <v>7422</v>
      </c>
      <c r="B6512" t="s">
        <v>89</v>
      </c>
      <c r="D6512" s="77">
        <f>INDEX('Unemployment Rates'!$B$2:$B$96,MATCH(B6512,'Unemployment Rates'!$A$2:$A$96,0))</f>
        <v>2.7E-2</v>
      </c>
    </row>
    <row r="6513" spans="1:4" x14ac:dyDescent="0.3">
      <c r="A6513" t="s">
        <v>7423</v>
      </c>
      <c r="B6513" t="s">
        <v>89</v>
      </c>
      <c r="D6513" s="77">
        <f>INDEX('Unemployment Rates'!$B$2:$B$96,MATCH(B6513,'Unemployment Rates'!$A$2:$A$96,0))</f>
        <v>2.7E-2</v>
      </c>
    </row>
    <row r="6514" spans="1:4" x14ac:dyDescent="0.3">
      <c r="A6514" t="s">
        <v>7424</v>
      </c>
      <c r="B6514" t="s">
        <v>89</v>
      </c>
      <c r="D6514" s="77">
        <f>INDEX('Unemployment Rates'!$B$2:$B$96,MATCH(B6514,'Unemployment Rates'!$A$2:$A$96,0))</f>
        <v>2.7E-2</v>
      </c>
    </row>
    <row r="6515" spans="1:4" x14ac:dyDescent="0.3">
      <c r="A6515" t="s">
        <v>7425</v>
      </c>
      <c r="B6515" t="s">
        <v>89</v>
      </c>
      <c r="D6515" s="77">
        <f>INDEX('Unemployment Rates'!$B$2:$B$96,MATCH(B6515,'Unemployment Rates'!$A$2:$A$96,0))</f>
        <v>2.7E-2</v>
      </c>
    </row>
    <row r="6516" spans="1:4" x14ac:dyDescent="0.3">
      <c r="A6516" t="s">
        <v>7426</v>
      </c>
      <c r="B6516" t="s">
        <v>89</v>
      </c>
      <c r="D6516" s="77">
        <f>INDEX('Unemployment Rates'!$B$2:$B$96,MATCH(B6516,'Unemployment Rates'!$A$2:$A$96,0))</f>
        <v>2.7E-2</v>
      </c>
    </row>
    <row r="6517" spans="1:4" x14ac:dyDescent="0.3">
      <c r="A6517" t="s">
        <v>7427</v>
      </c>
      <c r="B6517" t="s">
        <v>89</v>
      </c>
      <c r="D6517" s="77">
        <f>INDEX('Unemployment Rates'!$B$2:$B$96,MATCH(B6517,'Unemployment Rates'!$A$2:$A$96,0))</f>
        <v>2.7E-2</v>
      </c>
    </row>
    <row r="6518" spans="1:4" x14ac:dyDescent="0.3">
      <c r="A6518" t="s">
        <v>7428</v>
      </c>
      <c r="B6518" t="s">
        <v>89</v>
      </c>
      <c r="D6518" s="77">
        <f>INDEX('Unemployment Rates'!$B$2:$B$96,MATCH(B6518,'Unemployment Rates'!$A$2:$A$96,0))</f>
        <v>2.7E-2</v>
      </c>
    </row>
    <row r="6519" spans="1:4" x14ac:dyDescent="0.3">
      <c r="A6519" t="s">
        <v>7429</v>
      </c>
      <c r="B6519" t="s">
        <v>89</v>
      </c>
      <c r="D6519" s="77">
        <f>INDEX('Unemployment Rates'!$B$2:$B$96,MATCH(B6519,'Unemployment Rates'!$A$2:$A$96,0))</f>
        <v>2.7E-2</v>
      </c>
    </row>
    <row r="6520" spans="1:4" x14ac:dyDescent="0.3">
      <c r="A6520" t="s">
        <v>7430</v>
      </c>
      <c r="B6520" t="s">
        <v>89</v>
      </c>
      <c r="D6520" s="77">
        <f>INDEX('Unemployment Rates'!$B$2:$B$96,MATCH(B6520,'Unemployment Rates'!$A$2:$A$96,0))</f>
        <v>2.7E-2</v>
      </c>
    </row>
    <row r="6521" spans="1:4" x14ac:dyDescent="0.3">
      <c r="A6521" t="s">
        <v>7431</v>
      </c>
      <c r="B6521" t="s">
        <v>89</v>
      </c>
      <c r="D6521" s="77">
        <f>INDEX('Unemployment Rates'!$B$2:$B$96,MATCH(B6521,'Unemployment Rates'!$A$2:$A$96,0))</f>
        <v>2.7E-2</v>
      </c>
    </row>
    <row r="6522" spans="1:4" x14ac:dyDescent="0.3">
      <c r="A6522" t="s">
        <v>7432</v>
      </c>
      <c r="B6522" t="s">
        <v>89</v>
      </c>
      <c r="D6522" s="77">
        <f>INDEX('Unemployment Rates'!$B$2:$B$96,MATCH(B6522,'Unemployment Rates'!$A$2:$A$96,0))</f>
        <v>2.7E-2</v>
      </c>
    </row>
    <row r="6523" spans="1:4" x14ac:dyDescent="0.3">
      <c r="A6523" t="s">
        <v>7433</v>
      </c>
      <c r="B6523" t="s">
        <v>89</v>
      </c>
      <c r="D6523" s="77">
        <f>INDEX('Unemployment Rates'!$B$2:$B$96,MATCH(B6523,'Unemployment Rates'!$A$2:$A$96,0))</f>
        <v>2.7E-2</v>
      </c>
    </row>
    <row r="6524" spans="1:4" x14ac:dyDescent="0.3">
      <c r="A6524" t="s">
        <v>7434</v>
      </c>
      <c r="B6524" t="s">
        <v>89</v>
      </c>
      <c r="D6524" s="77">
        <f>INDEX('Unemployment Rates'!$B$2:$B$96,MATCH(B6524,'Unemployment Rates'!$A$2:$A$96,0))</f>
        <v>2.7E-2</v>
      </c>
    </row>
    <row r="6525" spans="1:4" x14ac:dyDescent="0.3">
      <c r="A6525" t="s">
        <v>7435</v>
      </c>
      <c r="B6525" t="s">
        <v>89</v>
      </c>
      <c r="D6525" s="77">
        <f>INDEX('Unemployment Rates'!$B$2:$B$96,MATCH(B6525,'Unemployment Rates'!$A$2:$A$96,0))</f>
        <v>2.7E-2</v>
      </c>
    </row>
    <row r="6526" spans="1:4" x14ac:dyDescent="0.3">
      <c r="A6526" t="s">
        <v>7436</v>
      </c>
      <c r="B6526" t="s">
        <v>89</v>
      </c>
      <c r="D6526" s="77">
        <f>INDEX('Unemployment Rates'!$B$2:$B$96,MATCH(B6526,'Unemployment Rates'!$A$2:$A$96,0))</f>
        <v>2.7E-2</v>
      </c>
    </row>
    <row r="6527" spans="1:4" x14ac:dyDescent="0.3">
      <c r="A6527" t="s">
        <v>7437</v>
      </c>
      <c r="B6527" t="s">
        <v>89</v>
      </c>
      <c r="D6527" s="77">
        <f>INDEX('Unemployment Rates'!$B$2:$B$96,MATCH(B6527,'Unemployment Rates'!$A$2:$A$96,0))</f>
        <v>2.7E-2</v>
      </c>
    </row>
    <row r="6528" spans="1:4" x14ac:dyDescent="0.3">
      <c r="A6528" t="s">
        <v>7438</v>
      </c>
      <c r="B6528" t="s">
        <v>89</v>
      </c>
      <c r="D6528" s="77">
        <f>INDEX('Unemployment Rates'!$B$2:$B$96,MATCH(B6528,'Unemployment Rates'!$A$2:$A$96,0))</f>
        <v>2.7E-2</v>
      </c>
    </row>
    <row r="6529" spans="1:4" x14ac:dyDescent="0.3">
      <c r="A6529" t="s">
        <v>7439</v>
      </c>
      <c r="B6529" t="s">
        <v>89</v>
      </c>
      <c r="D6529" s="77">
        <f>INDEX('Unemployment Rates'!$B$2:$B$96,MATCH(B6529,'Unemployment Rates'!$A$2:$A$96,0))</f>
        <v>2.7E-2</v>
      </c>
    </row>
    <row r="6530" spans="1:4" x14ac:dyDescent="0.3">
      <c r="A6530" t="s">
        <v>7440</v>
      </c>
      <c r="B6530" t="s">
        <v>89</v>
      </c>
      <c r="D6530" s="77">
        <f>INDEX('Unemployment Rates'!$B$2:$B$96,MATCH(B6530,'Unemployment Rates'!$A$2:$A$96,0))</f>
        <v>2.7E-2</v>
      </c>
    </row>
    <row r="6531" spans="1:4" x14ac:dyDescent="0.3">
      <c r="A6531" t="s">
        <v>7441</v>
      </c>
      <c r="B6531" t="s">
        <v>89</v>
      </c>
      <c r="D6531" s="77">
        <f>INDEX('Unemployment Rates'!$B$2:$B$96,MATCH(B6531,'Unemployment Rates'!$A$2:$A$96,0))</f>
        <v>2.7E-2</v>
      </c>
    </row>
    <row r="6532" spans="1:4" x14ac:dyDescent="0.3">
      <c r="A6532" t="s">
        <v>7442</v>
      </c>
      <c r="B6532" t="s">
        <v>89</v>
      </c>
      <c r="D6532" s="77">
        <f>INDEX('Unemployment Rates'!$B$2:$B$96,MATCH(B6532,'Unemployment Rates'!$A$2:$A$96,0))</f>
        <v>2.7E-2</v>
      </c>
    </row>
    <row r="6533" spans="1:4" x14ac:dyDescent="0.3">
      <c r="A6533" t="s">
        <v>7443</v>
      </c>
      <c r="B6533" t="s">
        <v>89</v>
      </c>
      <c r="D6533" s="77">
        <f>INDEX('Unemployment Rates'!$B$2:$B$96,MATCH(B6533,'Unemployment Rates'!$A$2:$A$96,0))</f>
        <v>2.7E-2</v>
      </c>
    </row>
    <row r="6534" spans="1:4" x14ac:dyDescent="0.3">
      <c r="A6534" t="s">
        <v>7444</v>
      </c>
      <c r="B6534" t="s">
        <v>89</v>
      </c>
      <c r="D6534" s="77">
        <f>INDEX('Unemployment Rates'!$B$2:$B$96,MATCH(B6534,'Unemployment Rates'!$A$2:$A$96,0))</f>
        <v>2.7E-2</v>
      </c>
    </row>
    <row r="6535" spans="1:4" x14ac:dyDescent="0.3">
      <c r="A6535" t="s">
        <v>7445</v>
      </c>
      <c r="B6535" t="s">
        <v>89</v>
      </c>
      <c r="D6535" s="77">
        <f>INDEX('Unemployment Rates'!$B$2:$B$96,MATCH(B6535,'Unemployment Rates'!$A$2:$A$96,0))</f>
        <v>2.7E-2</v>
      </c>
    </row>
    <row r="6536" spans="1:4" x14ac:dyDescent="0.3">
      <c r="A6536" t="s">
        <v>7446</v>
      </c>
      <c r="B6536" t="s">
        <v>89</v>
      </c>
      <c r="D6536" s="77">
        <f>INDEX('Unemployment Rates'!$B$2:$B$96,MATCH(B6536,'Unemployment Rates'!$A$2:$A$96,0))</f>
        <v>2.7E-2</v>
      </c>
    </row>
    <row r="6537" spans="1:4" x14ac:dyDescent="0.3">
      <c r="A6537" t="s">
        <v>7447</v>
      </c>
      <c r="B6537" t="s">
        <v>89</v>
      </c>
      <c r="D6537" s="77">
        <f>INDEX('Unemployment Rates'!$B$2:$B$96,MATCH(B6537,'Unemployment Rates'!$A$2:$A$96,0))</f>
        <v>2.7E-2</v>
      </c>
    </row>
    <row r="6538" spans="1:4" x14ac:dyDescent="0.3">
      <c r="A6538" t="s">
        <v>7448</v>
      </c>
      <c r="B6538" t="s">
        <v>89</v>
      </c>
      <c r="D6538" s="77">
        <f>INDEX('Unemployment Rates'!$B$2:$B$96,MATCH(B6538,'Unemployment Rates'!$A$2:$A$96,0))</f>
        <v>2.7E-2</v>
      </c>
    </row>
    <row r="6539" spans="1:4" x14ac:dyDescent="0.3">
      <c r="A6539" t="s">
        <v>7449</v>
      </c>
      <c r="B6539" t="s">
        <v>89</v>
      </c>
      <c r="D6539" s="77">
        <f>INDEX('Unemployment Rates'!$B$2:$B$96,MATCH(B6539,'Unemployment Rates'!$A$2:$A$96,0))</f>
        <v>2.7E-2</v>
      </c>
    </row>
    <row r="6540" spans="1:4" x14ac:dyDescent="0.3">
      <c r="A6540" t="s">
        <v>7450</v>
      </c>
      <c r="B6540" t="s">
        <v>89</v>
      </c>
      <c r="D6540" s="77">
        <f>INDEX('Unemployment Rates'!$B$2:$B$96,MATCH(B6540,'Unemployment Rates'!$A$2:$A$96,0))</f>
        <v>2.7E-2</v>
      </c>
    </row>
    <row r="6541" spans="1:4" x14ac:dyDescent="0.3">
      <c r="A6541" t="s">
        <v>7451</v>
      </c>
      <c r="B6541" t="s">
        <v>89</v>
      </c>
      <c r="D6541" s="77">
        <f>INDEX('Unemployment Rates'!$B$2:$B$96,MATCH(B6541,'Unemployment Rates'!$A$2:$A$96,0))</f>
        <v>2.7E-2</v>
      </c>
    </row>
    <row r="6542" spans="1:4" x14ac:dyDescent="0.3">
      <c r="A6542" t="s">
        <v>7452</v>
      </c>
      <c r="B6542" t="s">
        <v>90</v>
      </c>
      <c r="D6542" s="77">
        <f>INDEX('Unemployment Rates'!$B$2:$B$96,MATCH(B6542,'Unemployment Rates'!$A$2:$A$96,0))</f>
        <v>3.6999999999999998E-2</v>
      </c>
    </row>
    <row r="6543" spans="1:4" x14ac:dyDescent="0.3">
      <c r="A6543" t="s">
        <v>7453</v>
      </c>
      <c r="B6543" t="s">
        <v>90</v>
      </c>
      <c r="D6543" s="77">
        <f>INDEX('Unemployment Rates'!$B$2:$B$96,MATCH(B6543,'Unemployment Rates'!$A$2:$A$96,0))</f>
        <v>3.6999999999999998E-2</v>
      </c>
    </row>
    <row r="6544" spans="1:4" x14ac:dyDescent="0.3">
      <c r="A6544" t="s">
        <v>7454</v>
      </c>
      <c r="B6544" t="s">
        <v>90</v>
      </c>
      <c r="D6544" s="77">
        <f>INDEX('Unemployment Rates'!$B$2:$B$96,MATCH(B6544,'Unemployment Rates'!$A$2:$A$96,0))</f>
        <v>3.6999999999999998E-2</v>
      </c>
    </row>
    <row r="6545" spans="1:4" x14ac:dyDescent="0.3">
      <c r="A6545" t="s">
        <v>7455</v>
      </c>
      <c r="B6545" t="s">
        <v>90</v>
      </c>
      <c r="D6545" s="77">
        <f>INDEX('Unemployment Rates'!$B$2:$B$96,MATCH(B6545,'Unemployment Rates'!$A$2:$A$96,0))</f>
        <v>3.6999999999999998E-2</v>
      </c>
    </row>
    <row r="6546" spans="1:4" x14ac:dyDescent="0.3">
      <c r="A6546" t="s">
        <v>7456</v>
      </c>
      <c r="B6546" t="s">
        <v>90</v>
      </c>
      <c r="D6546" s="77">
        <f>INDEX('Unemployment Rates'!$B$2:$B$96,MATCH(B6546,'Unemployment Rates'!$A$2:$A$96,0))</f>
        <v>3.6999999999999998E-2</v>
      </c>
    </row>
    <row r="6547" spans="1:4" x14ac:dyDescent="0.3">
      <c r="A6547" t="s">
        <v>7457</v>
      </c>
      <c r="B6547" t="s">
        <v>90</v>
      </c>
      <c r="D6547" s="77">
        <f>INDEX('Unemployment Rates'!$B$2:$B$96,MATCH(B6547,'Unemployment Rates'!$A$2:$A$96,0))</f>
        <v>3.6999999999999998E-2</v>
      </c>
    </row>
    <row r="6548" spans="1:4" x14ac:dyDescent="0.3">
      <c r="A6548" t="s">
        <v>7458</v>
      </c>
      <c r="B6548" t="s">
        <v>90</v>
      </c>
      <c r="D6548" s="77">
        <f>INDEX('Unemployment Rates'!$B$2:$B$96,MATCH(B6548,'Unemployment Rates'!$A$2:$A$96,0))</f>
        <v>3.6999999999999998E-2</v>
      </c>
    </row>
    <row r="6549" spans="1:4" x14ac:dyDescent="0.3">
      <c r="A6549" t="s">
        <v>7459</v>
      </c>
      <c r="B6549" t="s">
        <v>90</v>
      </c>
      <c r="D6549" s="77">
        <f>INDEX('Unemployment Rates'!$B$2:$B$96,MATCH(B6549,'Unemployment Rates'!$A$2:$A$96,0))</f>
        <v>3.6999999999999998E-2</v>
      </c>
    </row>
    <row r="6550" spans="1:4" x14ac:dyDescent="0.3">
      <c r="A6550" t="s">
        <v>7460</v>
      </c>
      <c r="B6550" t="s">
        <v>90</v>
      </c>
      <c r="D6550" s="77">
        <f>INDEX('Unemployment Rates'!$B$2:$B$96,MATCH(B6550,'Unemployment Rates'!$A$2:$A$96,0))</f>
        <v>3.6999999999999998E-2</v>
      </c>
    </row>
    <row r="6551" spans="1:4" x14ac:dyDescent="0.3">
      <c r="A6551" t="s">
        <v>7461</v>
      </c>
      <c r="B6551" t="s">
        <v>90</v>
      </c>
      <c r="D6551" s="77">
        <f>INDEX('Unemployment Rates'!$B$2:$B$96,MATCH(B6551,'Unemployment Rates'!$A$2:$A$96,0))</f>
        <v>3.6999999999999998E-2</v>
      </c>
    </row>
    <row r="6552" spans="1:4" x14ac:dyDescent="0.3">
      <c r="A6552" t="s">
        <v>7462</v>
      </c>
      <c r="B6552" t="s">
        <v>90</v>
      </c>
      <c r="D6552" s="77">
        <f>INDEX('Unemployment Rates'!$B$2:$B$96,MATCH(B6552,'Unemployment Rates'!$A$2:$A$96,0))</f>
        <v>3.6999999999999998E-2</v>
      </c>
    </row>
    <row r="6553" spans="1:4" x14ac:dyDescent="0.3">
      <c r="A6553" t="s">
        <v>7463</v>
      </c>
      <c r="B6553" t="s">
        <v>90</v>
      </c>
      <c r="D6553" s="77">
        <f>INDEX('Unemployment Rates'!$B$2:$B$96,MATCH(B6553,'Unemployment Rates'!$A$2:$A$96,0))</f>
        <v>3.6999999999999998E-2</v>
      </c>
    </row>
    <row r="6554" spans="1:4" x14ac:dyDescent="0.3">
      <c r="A6554" t="s">
        <v>7464</v>
      </c>
      <c r="B6554" t="s">
        <v>90</v>
      </c>
      <c r="D6554" s="77">
        <f>INDEX('Unemployment Rates'!$B$2:$B$96,MATCH(B6554,'Unemployment Rates'!$A$2:$A$96,0))</f>
        <v>3.6999999999999998E-2</v>
      </c>
    </row>
    <row r="6555" spans="1:4" x14ac:dyDescent="0.3">
      <c r="A6555" t="s">
        <v>7465</v>
      </c>
      <c r="B6555" t="s">
        <v>91</v>
      </c>
      <c r="D6555" s="77">
        <f>INDEX('Unemployment Rates'!$B$2:$B$96,MATCH(B6555,'Unemployment Rates'!$A$2:$A$96,0))</f>
        <v>0.03</v>
      </c>
    </row>
    <row r="6556" spans="1:4" x14ac:dyDescent="0.3">
      <c r="A6556" t="s">
        <v>7466</v>
      </c>
      <c r="B6556" t="s">
        <v>91</v>
      </c>
      <c r="D6556" s="77">
        <f>INDEX('Unemployment Rates'!$B$2:$B$96,MATCH(B6556,'Unemployment Rates'!$A$2:$A$96,0))</f>
        <v>0.03</v>
      </c>
    </row>
    <row r="6557" spans="1:4" x14ac:dyDescent="0.3">
      <c r="A6557" t="s">
        <v>7467</v>
      </c>
      <c r="B6557" t="s">
        <v>92</v>
      </c>
      <c r="D6557" s="77">
        <f>INDEX('Unemployment Rates'!$B$2:$B$96,MATCH(B6557,'Unemployment Rates'!$A$2:$A$96,0))</f>
        <v>4.2000000000000003E-2</v>
      </c>
    </row>
    <row r="6558" spans="1:4" x14ac:dyDescent="0.3">
      <c r="A6558" t="s">
        <v>7468</v>
      </c>
      <c r="B6558" t="s">
        <v>92</v>
      </c>
      <c r="D6558" s="77">
        <f>INDEX('Unemployment Rates'!$B$2:$B$96,MATCH(B6558,'Unemployment Rates'!$A$2:$A$96,0))</f>
        <v>4.2000000000000003E-2</v>
      </c>
    </row>
    <row r="6559" spans="1:4" x14ac:dyDescent="0.3">
      <c r="A6559" t="s">
        <v>7469</v>
      </c>
      <c r="B6559" t="s">
        <v>92</v>
      </c>
      <c r="D6559" s="77">
        <f>INDEX('Unemployment Rates'!$B$2:$B$96,MATCH(B6559,'Unemployment Rates'!$A$2:$A$96,0))</f>
        <v>4.2000000000000003E-2</v>
      </c>
    </row>
    <row r="6560" spans="1:4" x14ac:dyDescent="0.3">
      <c r="A6560" t="s">
        <v>7470</v>
      </c>
      <c r="B6560" t="s">
        <v>92</v>
      </c>
      <c r="D6560" s="77">
        <f>INDEX('Unemployment Rates'!$B$2:$B$96,MATCH(B6560,'Unemployment Rates'!$A$2:$A$96,0))</f>
        <v>4.2000000000000003E-2</v>
      </c>
    </row>
    <row r="6561" spans="1:4" x14ac:dyDescent="0.3">
      <c r="A6561" t="s">
        <v>7471</v>
      </c>
      <c r="B6561" t="s">
        <v>93</v>
      </c>
      <c r="D6561" s="77">
        <f>INDEX('Unemployment Rates'!$B$2:$B$96,MATCH(B6561,'Unemployment Rates'!$A$2:$A$96,0))</f>
        <v>3.6999999999999998E-2</v>
      </c>
    </row>
    <row r="6562" spans="1:4" x14ac:dyDescent="0.3">
      <c r="A6562" t="s">
        <v>7472</v>
      </c>
      <c r="B6562" t="s">
        <v>93</v>
      </c>
      <c r="D6562" s="77">
        <f>INDEX('Unemployment Rates'!$B$2:$B$96,MATCH(B6562,'Unemployment Rates'!$A$2:$A$96,0))</f>
        <v>3.6999999999999998E-2</v>
      </c>
    </row>
    <row r="6563" spans="1:4" x14ac:dyDescent="0.3">
      <c r="A6563" t="s">
        <v>7473</v>
      </c>
      <c r="B6563" t="s">
        <v>93</v>
      </c>
      <c r="D6563" s="77">
        <f>INDEX('Unemployment Rates'!$B$2:$B$96,MATCH(B6563,'Unemployment Rates'!$A$2:$A$96,0))</f>
        <v>3.6999999999999998E-2</v>
      </c>
    </row>
    <row r="6564" spans="1:4" x14ac:dyDescent="0.3">
      <c r="A6564" t="s">
        <v>7474</v>
      </c>
      <c r="B6564" t="s">
        <v>93</v>
      </c>
      <c r="D6564" s="77">
        <f>INDEX('Unemployment Rates'!$B$2:$B$96,MATCH(B6564,'Unemployment Rates'!$A$2:$A$96,0))</f>
        <v>3.6999999999999998E-2</v>
      </c>
    </row>
    <row r="6565" spans="1:4" x14ac:dyDescent="0.3">
      <c r="A6565" t="s">
        <v>7475</v>
      </c>
      <c r="B6565" t="s">
        <v>93</v>
      </c>
      <c r="D6565" s="77">
        <f>INDEX('Unemployment Rates'!$B$2:$B$96,MATCH(B6565,'Unemployment Rates'!$A$2:$A$96,0))</f>
        <v>3.6999999999999998E-2</v>
      </c>
    </row>
    <row r="6566" spans="1:4" x14ac:dyDescent="0.3">
      <c r="A6566" t="s">
        <v>7476</v>
      </c>
      <c r="B6566" t="s">
        <v>94</v>
      </c>
      <c r="D6566" s="77">
        <f>INDEX('Unemployment Rates'!$B$2:$B$96,MATCH(B6566,'Unemployment Rates'!$A$2:$A$96,0))</f>
        <v>4.1000000000000002E-2</v>
      </c>
    </row>
    <row r="6567" spans="1:4" x14ac:dyDescent="0.3">
      <c r="A6567" t="s">
        <v>7477</v>
      </c>
      <c r="B6567" t="s">
        <v>94</v>
      </c>
      <c r="D6567" s="77">
        <f>INDEX('Unemployment Rates'!$B$2:$B$96,MATCH(B6567,'Unemployment Rates'!$A$2:$A$96,0))</f>
        <v>4.1000000000000002E-2</v>
      </c>
    </row>
    <row r="6568" spans="1:4" x14ac:dyDescent="0.3">
      <c r="A6568" t="s">
        <v>7478</v>
      </c>
      <c r="B6568" t="s">
        <v>95</v>
      </c>
      <c r="D6568" s="77">
        <f>INDEX('Unemployment Rates'!$B$2:$B$96,MATCH(B6568,'Unemployment Rates'!$A$2:$A$96,0))</f>
        <v>0.04</v>
      </c>
    </row>
    <row r="6569" spans="1:4" x14ac:dyDescent="0.3">
      <c r="A6569" t="s">
        <v>7479</v>
      </c>
      <c r="B6569" t="s">
        <v>95</v>
      </c>
      <c r="D6569" s="77">
        <f>INDEX('Unemployment Rates'!$B$2:$B$96,MATCH(B6569,'Unemployment Rates'!$A$2:$A$96,0))</f>
        <v>0.04</v>
      </c>
    </row>
    <row r="6570" spans="1:4" x14ac:dyDescent="0.3">
      <c r="A6570" t="s">
        <v>7480</v>
      </c>
      <c r="B6570" t="s">
        <v>95</v>
      </c>
      <c r="D6570" s="77">
        <f>INDEX('Unemployment Rates'!$B$2:$B$96,MATCH(B6570,'Unemployment Rates'!$A$2:$A$96,0))</f>
        <v>0.04</v>
      </c>
    </row>
    <row r="6571" spans="1:4" x14ac:dyDescent="0.3">
      <c r="A6571" t="s">
        <v>7481</v>
      </c>
      <c r="B6571" t="s">
        <v>95</v>
      </c>
      <c r="D6571" s="77">
        <f>INDEX('Unemployment Rates'!$B$2:$B$96,MATCH(B6571,'Unemployment Rates'!$A$2:$A$96,0))</f>
        <v>0.04</v>
      </c>
    </row>
    <row r="6572" spans="1:4" x14ac:dyDescent="0.3">
      <c r="A6572" t="s">
        <v>7482</v>
      </c>
      <c r="B6572" t="s">
        <v>95</v>
      </c>
      <c r="D6572" s="77">
        <f>INDEX('Unemployment Rates'!$B$2:$B$96,MATCH(B6572,'Unemployment Rates'!$A$2:$A$96,0))</f>
        <v>0.04</v>
      </c>
    </row>
    <row r="6573" spans="1:4" x14ac:dyDescent="0.3">
      <c r="A6573" t="s">
        <v>7483</v>
      </c>
      <c r="B6573" t="s">
        <v>95</v>
      </c>
      <c r="D6573" s="77">
        <f>INDEX('Unemployment Rates'!$B$2:$B$96,MATCH(B6573,'Unemployment Rates'!$A$2:$A$96,0))</f>
        <v>0.04</v>
      </c>
    </row>
    <row r="6574" spans="1:4" x14ac:dyDescent="0.3">
      <c r="A6574" t="s">
        <v>7484</v>
      </c>
      <c r="B6574" t="s">
        <v>95</v>
      </c>
      <c r="D6574" s="77">
        <f>INDEX('Unemployment Rates'!$B$2:$B$96,MATCH(B6574,'Unemployment Rates'!$A$2:$A$96,0))</f>
        <v>0.04</v>
      </c>
    </row>
    <row r="6575" spans="1:4" x14ac:dyDescent="0.3">
      <c r="A6575" t="s">
        <v>7485</v>
      </c>
      <c r="B6575" t="s">
        <v>95</v>
      </c>
      <c r="D6575" s="77">
        <f>INDEX('Unemployment Rates'!$B$2:$B$96,MATCH(B6575,'Unemployment Rates'!$A$2:$A$96,0))</f>
        <v>0.04</v>
      </c>
    </row>
    <row r="6576" spans="1:4" x14ac:dyDescent="0.3">
      <c r="A6576" t="s">
        <v>7486</v>
      </c>
      <c r="B6576" t="s">
        <v>95</v>
      </c>
      <c r="D6576" s="77">
        <f>INDEX('Unemployment Rates'!$B$2:$B$96,MATCH(B6576,'Unemployment Rates'!$A$2:$A$96,0))</f>
        <v>0.04</v>
      </c>
    </row>
    <row r="6577" spans="1:4" x14ac:dyDescent="0.3">
      <c r="A6577" t="s">
        <v>7487</v>
      </c>
      <c r="B6577" t="s">
        <v>95</v>
      </c>
      <c r="D6577" s="77">
        <f>INDEX('Unemployment Rates'!$B$2:$B$96,MATCH(B6577,'Unemployment Rates'!$A$2:$A$96,0))</f>
        <v>0.04</v>
      </c>
    </row>
    <row r="6578" spans="1:4" x14ac:dyDescent="0.3">
      <c r="A6578" t="s">
        <v>7488</v>
      </c>
      <c r="B6578" t="s">
        <v>96</v>
      </c>
      <c r="D6578" s="77">
        <f>INDEX('Unemployment Rates'!$B$2:$B$96,MATCH(B6578,'Unemployment Rates'!$A$2:$A$96,0))</f>
        <v>3.3000000000000002E-2</v>
      </c>
    </row>
    <row r="6579" spans="1:4" x14ac:dyDescent="0.3">
      <c r="A6579" t="s">
        <v>7489</v>
      </c>
      <c r="B6579" t="s">
        <v>96</v>
      </c>
      <c r="D6579" s="77">
        <f>INDEX('Unemployment Rates'!$B$2:$B$96,MATCH(B6579,'Unemployment Rates'!$A$2:$A$96,0))</f>
        <v>3.3000000000000002E-2</v>
      </c>
    </row>
    <row r="6580" spans="1:4" x14ac:dyDescent="0.3">
      <c r="A6580" t="s">
        <v>7490</v>
      </c>
      <c r="B6580" t="s">
        <v>96</v>
      </c>
      <c r="D6580" s="77">
        <f>INDEX('Unemployment Rates'!$B$2:$B$96,MATCH(B6580,'Unemployment Rates'!$A$2:$A$96,0))</f>
        <v>3.3000000000000002E-2</v>
      </c>
    </row>
    <row r="6581" spans="1:4" x14ac:dyDescent="0.3">
      <c r="A6581" t="s">
        <v>7491</v>
      </c>
      <c r="B6581" t="s">
        <v>96</v>
      </c>
      <c r="D6581" s="77">
        <f>INDEX('Unemployment Rates'!$B$2:$B$96,MATCH(B6581,'Unemployment Rates'!$A$2:$A$96,0))</f>
        <v>3.3000000000000002E-2</v>
      </c>
    </row>
    <row r="6582" spans="1:4" x14ac:dyDescent="0.3">
      <c r="A6582" t="s">
        <v>7492</v>
      </c>
      <c r="B6582" t="s">
        <v>96</v>
      </c>
      <c r="D6582" s="77">
        <f>INDEX('Unemployment Rates'!$B$2:$B$96,MATCH(B6582,'Unemployment Rates'!$A$2:$A$96,0))</f>
        <v>3.3000000000000002E-2</v>
      </c>
    </row>
    <row r="6583" spans="1:4" x14ac:dyDescent="0.3">
      <c r="A6583" t="s">
        <v>7493</v>
      </c>
      <c r="B6583" t="s">
        <v>96</v>
      </c>
      <c r="D6583" s="77">
        <f>INDEX('Unemployment Rates'!$B$2:$B$96,MATCH(B6583,'Unemployment Rates'!$A$2:$A$96,0))</f>
        <v>3.3000000000000002E-2</v>
      </c>
    </row>
    <row r="6584" spans="1:4" x14ac:dyDescent="0.3">
      <c r="A6584" t="s">
        <v>7494</v>
      </c>
      <c r="B6584" t="s">
        <v>96</v>
      </c>
      <c r="D6584" s="77">
        <f>INDEX('Unemployment Rates'!$B$2:$B$96,MATCH(B6584,'Unemployment Rates'!$A$2:$A$96,0))</f>
        <v>3.3000000000000002E-2</v>
      </c>
    </row>
    <row r="6585" spans="1:4" x14ac:dyDescent="0.3">
      <c r="A6585" t="s">
        <v>7495</v>
      </c>
      <c r="B6585" t="s">
        <v>96</v>
      </c>
      <c r="D6585" s="77">
        <f>INDEX('Unemployment Rates'!$B$2:$B$96,MATCH(B6585,'Unemployment Rates'!$A$2:$A$96,0))</f>
        <v>3.3000000000000002E-2</v>
      </c>
    </row>
    <row r="6586" spans="1:4" x14ac:dyDescent="0.3">
      <c r="A6586" t="s">
        <v>7496</v>
      </c>
      <c r="B6586" t="s">
        <v>96</v>
      </c>
      <c r="D6586" s="77">
        <f>INDEX('Unemployment Rates'!$B$2:$B$96,MATCH(B6586,'Unemployment Rates'!$A$2:$A$96,0))</f>
        <v>3.3000000000000002E-2</v>
      </c>
    </row>
    <row r="6587" spans="1:4" x14ac:dyDescent="0.3">
      <c r="A6587" t="s">
        <v>7497</v>
      </c>
      <c r="B6587" t="s">
        <v>96</v>
      </c>
      <c r="D6587" s="77">
        <f>INDEX('Unemployment Rates'!$B$2:$B$96,MATCH(B6587,'Unemployment Rates'!$A$2:$A$96,0))</f>
        <v>3.3000000000000002E-2</v>
      </c>
    </row>
    <row r="6588" spans="1:4" x14ac:dyDescent="0.3">
      <c r="A6588" t="s">
        <v>7498</v>
      </c>
      <c r="B6588" t="s">
        <v>96</v>
      </c>
      <c r="D6588" s="77">
        <f>INDEX('Unemployment Rates'!$B$2:$B$96,MATCH(B6588,'Unemployment Rates'!$A$2:$A$96,0))</f>
        <v>3.3000000000000002E-2</v>
      </c>
    </row>
    <row r="6589" spans="1:4" x14ac:dyDescent="0.3">
      <c r="A6589" t="s">
        <v>7499</v>
      </c>
      <c r="B6589" t="s">
        <v>96</v>
      </c>
      <c r="D6589" s="77">
        <f>INDEX('Unemployment Rates'!$B$2:$B$96,MATCH(B6589,'Unemployment Rates'!$A$2:$A$96,0))</f>
        <v>3.3000000000000002E-2</v>
      </c>
    </row>
    <row r="6590" spans="1:4" x14ac:dyDescent="0.3">
      <c r="A6590" t="s">
        <v>7500</v>
      </c>
      <c r="B6590" t="s">
        <v>96</v>
      </c>
      <c r="D6590" s="77">
        <f>INDEX('Unemployment Rates'!$B$2:$B$96,MATCH(B6590,'Unemployment Rates'!$A$2:$A$96,0))</f>
        <v>3.3000000000000002E-2</v>
      </c>
    </row>
    <row r="6591" spans="1:4" x14ac:dyDescent="0.3">
      <c r="A6591" t="s">
        <v>7501</v>
      </c>
      <c r="B6591" t="s">
        <v>96</v>
      </c>
      <c r="D6591" s="77">
        <f>INDEX('Unemployment Rates'!$B$2:$B$96,MATCH(B6591,'Unemployment Rates'!$A$2:$A$96,0))</f>
        <v>3.3000000000000002E-2</v>
      </c>
    </row>
    <row r="6592" spans="1:4" x14ac:dyDescent="0.3">
      <c r="A6592" t="s">
        <v>7502</v>
      </c>
      <c r="B6592" t="s">
        <v>96</v>
      </c>
      <c r="D6592" s="77">
        <f>INDEX('Unemployment Rates'!$B$2:$B$96,MATCH(B6592,'Unemployment Rates'!$A$2:$A$96,0))</f>
        <v>3.3000000000000002E-2</v>
      </c>
    </row>
    <row r="6593" spans="1:4" x14ac:dyDescent="0.3">
      <c r="A6593" t="s">
        <v>7503</v>
      </c>
      <c r="B6593" t="s">
        <v>96</v>
      </c>
      <c r="D6593" s="77">
        <f>INDEX('Unemployment Rates'!$B$2:$B$96,MATCH(B6593,'Unemployment Rates'!$A$2:$A$96,0))</f>
        <v>3.3000000000000002E-2</v>
      </c>
    </row>
    <row r="6594" spans="1:4" x14ac:dyDescent="0.3">
      <c r="A6594" t="s">
        <v>7504</v>
      </c>
      <c r="B6594" t="s">
        <v>96</v>
      </c>
      <c r="D6594" s="77">
        <f>INDEX('Unemployment Rates'!$B$2:$B$96,MATCH(B6594,'Unemployment Rates'!$A$2:$A$96,0))</f>
        <v>3.3000000000000002E-2</v>
      </c>
    </row>
    <row r="6595" spans="1:4" x14ac:dyDescent="0.3">
      <c r="A6595" t="s">
        <v>7505</v>
      </c>
      <c r="B6595" t="s">
        <v>96</v>
      </c>
      <c r="D6595" s="77">
        <f>INDEX('Unemployment Rates'!$B$2:$B$96,MATCH(B6595,'Unemployment Rates'!$A$2:$A$96,0))</f>
        <v>3.3000000000000002E-2</v>
      </c>
    </row>
    <row r="6596" spans="1:4" x14ac:dyDescent="0.3">
      <c r="A6596" t="s">
        <v>7506</v>
      </c>
      <c r="B6596" t="s">
        <v>96</v>
      </c>
      <c r="D6596" s="77">
        <f>INDEX('Unemployment Rates'!$B$2:$B$96,MATCH(B6596,'Unemployment Rates'!$A$2:$A$96,0))</f>
        <v>3.3000000000000002E-2</v>
      </c>
    </row>
    <row r="6597" spans="1:4" x14ac:dyDescent="0.3">
      <c r="A6597" t="s">
        <v>7507</v>
      </c>
      <c r="B6597" t="s">
        <v>96</v>
      </c>
      <c r="D6597" s="77">
        <f>INDEX('Unemployment Rates'!$B$2:$B$96,MATCH(B6597,'Unemployment Rates'!$A$2:$A$96,0))</f>
        <v>3.3000000000000002E-2</v>
      </c>
    </row>
    <row r="6598" spans="1:4" x14ac:dyDescent="0.3">
      <c r="A6598" t="s">
        <v>7508</v>
      </c>
      <c r="B6598" t="s">
        <v>96</v>
      </c>
      <c r="D6598" s="77">
        <f>INDEX('Unemployment Rates'!$B$2:$B$96,MATCH(B6598,'Unemployment Rates'!$A$2:$A$96,0))</f>
        <v>3.3000000000000002E-2</v>
      </c>
    </row>
    <row r="6599" spans="1:4" x14ac:dyDescent="0.3">
      <c r="A6599" t="s">
        <v>7509</v>
      </c>
      <c r="B6599" t="s">
        <v>96</v>
      </c>
      <c r="D6599" s="77">
        <f>INDEX('Unemployment Rates'!$B$2:$B$96,MATCH(B6599,'Unemployment Rates'!$A$2:$A$96,0))</f>
        <v>3.3000000000000002E-2</v>
      </c>
    </row>
    <row r="6600" spans="1:4" x14ac:dyDescent="0.3">
      <c r="A6600" t="s">
        <v>7510</v>
      </c>
      <c r="B6600" t="s">
        <v>96</v>
      </c>
      <c r="D6600" s="77">
        <f>INDEX('Unemployment Rates'!$B$2:$B$96,MATCH(B6600,'Unemployment Rates'!$A$2:$A$96,0))</f>
        <v>3.3000000000000002E-2</v>
      </c>
    </row>
    <row r="6601" spans="1:4" x14ac:dyDescent="0.3">
      <c r="A6601" t="s">
        <v>7511</v>
      </c>
      <c r="B6601" t="s">
        <v>96</v>
      </c>
      <c r="D6601" s="77">
        <f>INDEX('Unemployment Rates'!$B$2:$B$96,MATCH(B6601,'Unemployment Rates'!$A$2:$A$96,0))</f>
        <v>3.3000000000000002E-2</v>
      </c>
    </row>
    <row r="6602" spans="1:4" x14ac:dyDescent="0.3">
      <c r="A6602" t="s">
        <v>7512</v>
      </c>
      <c r="B6602" t="s">
        <v>96</v>
      </c>
      <c r="D6602" s="77">
        <f>INDEX('Unemployment Rates'!$B$2:$B$96,MATCH(B6602,'Unemployment Rates'!$A$2:$A$96,0))</f>
        <v>3.3000000000000002E-2</v>
      </c>
    </row>
    <row r="6603" spans="1:4" x14ac:dyDescent="0.3">
      <c r="A6603" t="s">
        <v>7513</v>
      </c>
      <c r="B6603" t="s">
        <v>96</v>
      </c>
      <c r="D6603" s="77">
        <f>INDEX('Unemployment Rates'!$B$2:$B$96,MATCH(B6603,'Unemployment Rates'!$A$2:$A$96,0))</f>
        <v>3.3000000000000002E-2</v>
      </c>
    </row>
    <row r="6604" spans="1:4" x14ac:dyDescent="0.3">
      <c r="A6604" t="s">
        <v>7514</v>
      </c>
      <c r="B6604" t="s">
        <v>96</v>
      </c>
      <c r="D6604" s="77">
        <f>INDEX('Unemployment Rates'!$B$2:$B$96,MATCH(B6604,'Unemployment Rates'!$A$2:$A$96,0))</f>
        <v>3.3000000000000002E-2</v>
      </c>
    </row>
    <row r="6605" spans="1:4" x14ac:dyDescent="0.3">
      <c r="A6605" t="s">
        <v>7515</v>
      </c>
      <c r="B6605" t="s">
        <v>96</v>
      </c>
      <c r="D6605" s="77">
        <f>INDEX('Unemployment Rates'!$B$2:$B$96,MATCH(B6605,'Unemployment Rates'!$A$2:$A$96,0))</f>
        <v>3.3000000000000002E-2</v>
      </c>
    </row>
    <row r="6606" spans="1:4" x14ac:dyDescent="0.3">
      <c r="A6606" t="s">
        <v>7516</v>
      </c>
      <c r="B6606" t="s">
        <v>96</v>
      </c>
      <c r="D6606" s="77">
        <f>INDEX('Unemployment Rates'!$B$2:$B$96,MATCH(B6606,'Unemployment Rates'!$A$2:$A$96,0))</f>
        <v>3.3000000000000002E-2</v>
      </c>
    </row>
    <row r="6607" spans="1:4" x14ac:dyDescent="0.3">
      <c r="A6607" t="s">
        <v>7517</v>
      </c>
      <c r="B6607" t="s">
        <v>96</v>
      </c>
      <c r="D6607" s="77">
        <f>INDEX('Unemployment Rates'!$B$2:$B$96,MATCH(B6607,'Unemployment Rates'!$A$2:$A$96,0))</f>
        <v>3.3000000000000002E-2</v>
      </c>
    </row>
    <row r="6608" spans="1:4" x14ac:dyDescent="0.3">
      <c r="A6608" t="s">
        <v>7518</v>
      </c>
      <c r="B6608" t="s">
        <v>96</v>
      </c>
      <c r="D6608" s="77">
        <f>INDEX('Unemployment Rates'!$B$2:$B$96,MATCH(B6608,'Unemployment Rates'!$A$2:$A$96,0))</f>
        <v>3.3000000000000002E-2</v>
      </c>
    </row>
    <row r="6609" spans="1:4" x14ac:dyDescent="0.3">
      <c r="A6609" t="s">
        <v>7519</v>
      </c>
      <c r="B6609" t="s">
        <v>96</v>
      </c>
      <c r="D6609" s="77">
        <f>INDEX('Unemployment Rates'!$B$2:$B$96,MATCH(B6609,'Unemployment Rates'!$A$2:$A$96,0))</f>
        <v>3.3000000000000002E-2</v>
      </c>
    </row>
    <row r="6610" spans="1:4" x14ac:dyDescent="0.3">
      <c r="A6610" t="s">
        <v>7520</v>
      </c>
      <c r="B6610" t="s">
        <v>97</v>
      </c>
      <c r="D6610" s="77">
        <f>INDEX('Unemployment Rates'!$B$2:$B$96,MATCH(B6610,'Unemployment Rates'!$A$2:$A$96,0))</f>
        <v>4.1000000000000002E-2</v>
      </c>
    </row>
    <row r="6611" spans="1:4" x14ac:dyDescent="0.3">
      <c r="A6611" t="s">
        <v>7521</v>
      </c>
      <c r="B6611" t="s">
        <v>97</v>
      </c>
      <c r="D6611" s="77">
        <f>INDEX('Unemployment Rates'!$B$2:$B$96,MATCH(B6611,'Unemployment Rates'!$A$2:$A$96,0))</f>
        <v>4.1000000000000002E-2</v>
      </c>
    </row>
    <row r="6612" spans="1:4" x14ac:dyDescent="0.3">
      <c r="A6612" t="s">
        <v>7522</v>
      </c>
      <c r="B6612" t="s">
        <v>97</v>
      </c>
      <c r="D6612" s="77">
        <f>INDEX('Unemployment Rates'!$B$2:$B$96,MATCH(B6612,'Unemployment Rates'!$A$2:$A$96,0))</f>
        <v>4.1000000000000002E-2</v>
      </c>
    </row>
    <row r="6613" spans="1:4" x14ac:dyDescent="0.3">
      <c r="A6613" t="s">
        <v>7523</v>
      </c>
      <c r="B6613" t="s">
        <v>97</v>
      </c>
      <c r="D6613" s="77">
        <f>INDEX('Unemployment Rates'!$B$2:$B$96,MATCH(B6613,'Unemployment Rates'!$A$2:$A$96,0))</f>
        <v>4.1000000000000002E-2</v>
      </c>
    </row>
    <row r="6614" spans="1:4" x14ac:dyDescent="0.3">
      <c r="A6614" t="s">
        <v>7524</v>
      </c>
      <c r="B6614" t="s">
        <v>98</v>
      </c>
      <c r="D6614" s="77">
        <f>INDEX('Unemployment Rates'!$B$2:$B$96,MATCH(B6614,'Unemployment Rates'!$A$2:$A$96,0))</f>
        <v>3.7999999999999999E-2</v>
      </c>
    </row>
    <row r="6615" spans="1:4" x14ac:dyDescent="0.3">
      <c r="A6615" t="s">
        <v>7525</v>
      </c>
      <c r="B6615" t="s">
        <v>98</v>
      </c>
      <c r="D6615" s="77">
        <f>INDEX('Unemployment Rates'!$B$2:$B$96,MATCH(B6615,'Unemployment Rates'!$A$2:$A$96,0))</f>
        <v>3.7999999999999999E-2</v>
      </c>
    </row>
    <row r="6616" spans="1:4" x14ac:dyDescent="0.3">
      <c r="A6616" t="s">
        <v>7526</v>
      </c>
      <c r="B6616" t="s">
        <v>98</v>
      </c>
      <c r="D6616" s="77">
        <f>INDEX('Unemployment Rates'!$B$2:$B$96,MATCH(B6616,'Unemployment Rates'!$A$2:$A$96,0))</f>
        <v>3.7999999999999999E-2</v>
      </c>
    </row>
    <row r="6617" spans="1:4" x14ac:dyDescent="0.3">
      <c r="A6617" t="s">
        <v>7527</v>
      </c>
      <c r="B6617" t="s">
        <v>98</v>
      </c>
      <c r="D6617" s="77">
        <f>INDEX('Unemployment Rates'!$B$2:$B$96,MATCH(B6617,'Unemployment Rates'!$A$2:$A$96,0))</f>
        <v>3.7999999999999999E-2</v>
      </c>
    </row>
    <row r="6618" spans="1:4" x14ac:dyDescent="0.3">
      <c r="A6618" t="s">
        <v>7528</v>
      </c>
      <c r="B6618" t="s">
        <v>98</v>
      </c>
      <c r="D6618" s="77">
        <f>INDEX('Unemployment Rates'!$B$2:$B$96,MATCH(B6618,'Unemployment Rates'!$A$2:$A$96,0))</f>
        <v>3.7999999999999999E-2</v>
      </c>
    </row>
    <row r="6619" spans="1:4" x14ac:dyDescent="0.3">
      <c r="A6619" t="s">
        <v>7529</v>
      </c>
      <c r="B6619" t="s">
        <v>98</v>
      </c>
      <c r="D6619" s="77">
        <f>INDEX('Unemployment Rates'!$B$2:$B$96,MATCH(B6619,'Unemployment Rates'!$A$2:$A$96,0))</f>
        <v>3.7999999999999999E-2</v>
      </c>
    </row>
    <row r="6620" spans="1:4" x14ac:dyDescent="0.3">
      <c r="A6620" t="s">
        <v>7530</v>
      </c>
      <c r="B6620" t="s">
        <v>98</v>
      </c>
      <c r="D6620" s="77">
        <f>INDEX('Unemployment Rates'!$B$2:$B$96,MATCH(B6620,'Unemployment Rates'!$A$2:$A$96,0))</f>
        <v>3.7999999999999999E-2</v>
      </c>
    </row>
    <row r="6621" spans="1:4" x14ac:dyDescent="0.3">
      <c r="A6621" t="s">
        <v>7531</v>
      </c>
      <c r="B6621" t="s">
        <v>98</v>
      </c>
      <c r="D6621" s="77">
        <f>INDEX('Unemployment Rates'!$B$2:$B$96,MATCH(B6621,'Unemployment Rates'!$A$2:$A$96,0))</f>
        <v>3.7999999999999999E-2</v>
      </c>
    </row>
    <row r="6622" spans="1:4" x14ac:dyDescent="0.3">
      <c r="A6622" t="s">
        <v>7532</v>
      </c>
      <c r="B6622" t="s">
        <v>98</v>
      </c>
      <c r="D6622" s="77">
        <f>INDEX('Unemployment Rates'!$B$2:$B$96,MATCH(B6622,'Unemployment Rates'!$A$2:$A$96,0))</f>
        <v>3.7999999999999999E-2</v>
      </c>
    </row>
    <row r="6623" spans="1:4" x14ac:dyDescent="0.3">
      <c r="A6623" t="s">
        <v>7533</v>
      </c>
      <c r="B6623" t="s">
        <v>98</v>
      </c>
      <c r="D6623" s="77">
        <f>INDEX('Unemployment Rates'!$B$2:$B$96,MATCH(B6623,'Unemployment Rates'!$A$2:$A$96,0))</f>
        <v>3.7999999999999999E-2</v>
      </c>
    </row>
    <row r="6624" spans="1:4" x14ac:dyDescent="0.3">
      <c r="A6624" t="s">
        <v>7534</v>
      </c>
      <c r="B6624" t="s">
        <v>98</v>
      </c>
      <c r="D6624" s="77">
        <f>INDEX('Unemployment Rates'!$B$2:$B$96,MATCH(B6624,'Unemployment Rates'!$A$2:$A$96,0))</f>
        <v>3.7999999999999999E-2</v>
      </c>
    </row>
    <row r="6625" spans="1:4" x14ac:dyDescent="0.3">
      <c r="A6625" t="s">
        <v>7535</v>
      </c>
      <c r="B6625" t="s">
        <v>99</v>
      </c>
      <c r="D6625" s="77">
        <f>INDEX('Unemployment Rates'!$B$2:$B$96,MATCH(B6625,'Unemployment Rates'!$A$2:$A$96,0))</f>
        <v>3.6999999999999998E-2</v>
      </c>
    </row>
    <row r="6626" spans="1:4" x14ac:dyDescent="0.3">
      <c r="A6626" t="s">
        <v>7536</v>
      </c>
      <c r="B6626" t="s">
        <v>99</v>
      </c>
      <c r="D6626" s="77">
        <f>INDEX('Unemployment Rates'!$B$2:$B$96,MATCH(B6626,'Unemployment Rates'!$A$2:$A$96,0))</f>
        <v>3.6999999999999998E-2</v>
      </c>
    </row>
    <row r="6627" spans="1:4" x14ac:dyDescent="0.3">
      <c r="A6627" t="s">
        <v>7537</v>
      </c>
      <c r="B6627" t="s">
        <v>99</v>
      </c>
      <c r="D6627" s="77">
        <f>INDEX('Unemployment Rates'!$B$2:$B$96,MATCH(B6627,'Unemployment Rates'!$A$2:$A$96,0))</f>
        <v>3.6999999999999998E-2</v>
      </c>
    </row>
    <row r="6628" spans="1:4" x14ac:dyDescent="0.3">
      <c r="A6628" t="s">
        <v>7538</v>
      </c>
      <c r="B6628" t="s">
        <v>99</v>
      </c>
      <c r="D6628" s="77">
        <f>INDEX('Unemployment Rates'!$B$2:$B$96,MATCH(B6628,'Unemployment Rates'!$A$2:$A$96,0))</f>
        <v>3.6999999999999998E-2</v>
      </c>
    </row>
    <row r="6629" spans="1:4" x14ac:dyDescent="0.3">
      <c r="A6629" t="s">
        <v>7539</v>
      </c>
      <c r="B6629" t="s">
        <v>99</v>
      </c>
      <c r="D6629" s="77">
        <f>INDEX('Unemployment Rates'!$B$2:$B$96,MATCH(B6629,'Unemployment Rates'!$A$2:$A$96,0))</f>
        <v>3.6999999999999998E-2</v>
      </c>
    </row>
    <row r="6630" spans="1:4" x14ac:dyDescent="0.3">
      <c r="A6630" t="s">
        <v>7540</v>
      </c>
      <c r="B6630" t="s">
        <v>99</v>
      </c>
      <c r="D6630" s="77">
        <f>INDEX('Unemployment Rates'!$B$2:$B$96,MATCH(B6630,'Unemployment Rates'!$A$2:$A$96,0))</f>
        <v>3.6999999999999998E-2</v>
      </c>
    </row>
    <row r="6631" spans="1:4" x14ac:dyDescent="0.3">
      <c r="A6631" t="s">
        <v>7541</v>
      </c>
      <c r="B6631" t="s">
        <v>100</v>
      </c>
      <c r="D6631" s="77">
        <f>INDEX('Unemployment Rates'!$B$2:$B$96,MATCH(B6631,'Unemployment Rates'!$A$2:$A$96,0))</f>
        <v>2.5000000000000001E-2</v>
      </c>
    </row>
    <row r="6632" spans="1:4" x14ac:dyDescent="0.3">
      <c r="A6632" t="s">
        <v>7542</v>
      </c>
      <c r="B6632" t="s">
        <v>100</v>
      </c>
      <c r="D6632" s="77">
        <f>INDEX('Unemployment Rates'!$B$2:$B$96,MATCH(B6632,'Unemployment Rates'!$A$2:$A$96,0))</f>
        <v>2.5000000000000001E-2</v>
      </c>
    </row>
    <row r="6633" spans="1:4" x14ac:dyDescent="0.3">
      <c r="A6633" t="s">
        <v>7543</v>
      </c>
      <c r="B6633" t="s">
        <v>100</v>
      </c>
      <c r="D6633" s="77">
        <f>INDEX('Unemployment Rates'!$B$2:$B$96,MATCH(B6633,'Unemployment Rates'!$A$2:$A$96,0))</f>
        <v>2.5000000000000001E-2</v>
      </c>
    </row>
    <row r="6634" spans="1:4" x14ac:dyDescent="0.3">
      <c r="A6634" t="s">
        <v>7544</v>
      </c>
      <c r="B6634" t="s">
        <v>100</v>
      </c>
      <c r="D6634" s="77">
        <f>INDEX('Unemployment Rates'!$B$2:$B$96,MATCH(B6634,'Unemployment Rates'!$A$2:$A$96,0))</f>
        <v>2.5000000000000001E-2</v>
      </c>
    </row>
    <row r="6635" spans="1:4" x14ac:dyDescent="0.3">
      <c r="A6635" t="s">
        <v>7545</v>
      </c>
      <c r="B6635" t="s">
        <v>100</v>
      </c>
      <c r="D6635" s="77">
        <f>INDEX('Unemployment Rates'!$B$2:$B$96,MATCH(B6635,'Unemployment Rates'!$A$2:$A$96,0))</f>
        <v>2.5000000000000001E-2</v>
      </c>
    </row>
    <row r="6636" spans="1:4" x14ac:dyDescent="0.3">
      <c r="A6636" t="s">
        <v>7546</v>
      </c>
      <c r="B6636" t="s">
        <v>100</v>
      </c>
      <c r="D6636" s="77">
        <f>INDEX('Unemployment Rates'!$B$2:$B$96,MATCH(B6636,'Unemployment Rates'!$A$2:$A$96,0))</f>
        <v>2.5000000000000001E-2</v>
      </c>
    </row>
    <row r="6637" spans="1:4" x14ac:dyDescent="0.3">
      <c r="A6637" t="s">
        <v>7547</v>
      </c>
      <c r="B6637" t="s">
        <v>100</v>
      </c>
      <c r="D6637" s="77">
        <f>INDEX('Unemployment Rates'!$B$2:$B$96,MATCH(B6637,'Unemployment Rates'!$A$2:$A$96,0))</f>
        <v>2.5000000000000001E-2</v>
      </c>
    </row>
    <row r="6638" spans="1:4" x14ac:dyDescent="0.3">
      <c r="A6638" t="s">
        <v>7548</v>
      </c>
      <c r="B6638" t="s">
        <v>100</v>
      </c>
      <c r="D6638" s="77">
        <f>INDEX('Unemployment Rates'!$B$2:$B$96,MATCH(B6638,'Unemployment Rates'!$A$2:$A$96,0))</f>
        <v>2.5000000000000001E-2</v>
      </c>
    </row>
    <row r="6639" spans="1:4" x14ac:dyDescent="0.3">
      <c r="A6639" t="s">
        <v>7549</v>
      </c>
      <c r="B6639" t="s">
        <v>100</v>
      </c>
      <c r="D6639" s="77">
        <f>INDEX('Unemployment Rates'!$B$2:$B$96,MATCH(B6639,'Unemployment Rates'!$A$2:$A$96,0))</f>
        <v>2.5000000000000001E-2</v>
      </c>
    </row>
    <row r="6640" spans="1:4" x14ac:dyDescent="0.3">
      <c r="A6640" t="s">
        <v>7550</v>
      </c>
      <c r="B6640" t="s">
        <v>100</v>
      </c>
      <c r="D6640" s="77">
        <f>INDEX('Unemployment Rates'!$B$2:$B$96,MATCH(B6640,'Unemployment Rates'!$A$2:$A$96,0))</f>
        <v>2.5000000000000001E-2</v>
      </c>
    </row>
    <row r="6641" spans="1:4" x14ac:dyDescent="0.3">
      <c r="A6641" t="s">
        <v>7551</v>
      </c>
      <c r="B6641" t="s">
        <v>100</v>
      </c>
      <c r="D6641" s="77">
        <f>INDEX('Unemployment Rates'!$B$2:$B$96,MATCH(B6641,'Unemployment Rates'!$A$2:$A$96,0))</f>
        <v>2.5000000000000001E-2</v>
      </c>
    </row>
    <row r="6642" spans="1:4" x14ac:dyDescent="0.3">
      <c r="A6642" t="s">
        <v>7552</v>
      </c>
      <c r="B6642" t="s">
        <v>100</v>
      </c>
      <c r="D6642" s="77">
        <f>INDEX('Unemployment Rates'!$B$2:$B$96,MATCH(B6642,'Unemployment Rates'!$A$2:$A$96,0))</f>
        <v>2.5000000000000001E-2</v>
      </c>
    </row>
    <row r="6643" spans="1:4" x14ac:dyDescent="0.3">
      <c r="A6643" t="s">
        <v>7553</v>
      </c>
      <c r="B6643" t="s">
        <v>100</v>
      </c>
      <c r="D6643" s="77">
        <f>INDEX('Unemployment Rates'!$B$2:$B$96,MATCH(B6643,'Unemployment Rates'!$A$2:$A$96,0))</f>
        <v>2.5000000000000001E-2</v>
      </c>
    </row>
    <row r="6644" spans="1:4" x14ac:dyDescent="0.3">
      <c r="A6644" t="s">
        <v>7554</v>
      </c>
      <c r="B6644" t="s">
        <v>100</v>
      </c>
      <c r="D6644" s="77">
        <f>INDEX('Unemployment Rates'!$B$2:$B$96,MATCH(B6644,'Unemployment Rates'!$A$2:$A$96,0))</f>
        <v>2.5000000000000001E-2</v>
      </c>
    </row>
    <row r="6645" spans="1:4" x14ac:dyDescent="0.3">
      <c r="A6645" t="s">
        <v>7555</v>
      </c>
      <c r="B6645" t="s">
        <v>100</v>
      </c>
      <c r="D6645" s="77">
        <f>INDEX('Unemployment Rates'!$B$2:$B$96,MATCH(B6645,'Unemployment Rates'!$A$2:$A$96,0))</f>
        <v>2.5000000000000001E-2</v>
      </c>
    </row>
    <row r="6646" spans="1:4" x14ac:dyDescent="0.3">
      <c r="A6646" t="s">
        <v>7556</v>
      </c>
      <c r="B6646" t="s">
        <v>100</v>
      </c>
      <c r="D6646" s="77">
        <f>INDEX('Unemployment Rates'!$B$2:$B$96,MATCH(B6646,'Unemployment Rates'!$A$2:$A$96,0))</f>
        <v>2.5000000000000001E-2</v>
      </c>
    </row>
    <row r="6647" spans="1:4" x14ac:dyDescent="0.3">
      <c r="A6647" t="s">
        <v>7557</v>
      </c>
      <c r="B6647" t="s">
        <v>100</v>
      </c>
      <c r="D6647" s="77">
        <f>INDEX('Unemployment Rates'!$B$2:$B$96,MATCH(B6647,'Unemployment Rates'!$A$2:$A$96,0))</f>
        <v>2.5000000000000001E-2</v>
      </c>
    </row>
    <row r="6648" spans="1:4" x14ac:dyDescent="0.3">
      <c r="A6648" t="s">
        <v>7558</v>
      </c>
      <c r="B6648" t="s">
        <v>100</v>
      </c>
      <c r="D6648" s="77">
        <f>INDEX('Unemployment Rates'!$B$2:$B$96,MATCH(B6648,'Unemployment Rates'!$A$2:$A$96,0))</f>
        <v>2.5000000000000001E-2</v>
      </c>
    </row>
    <row r="6649" spans="1:4" x14ac:dyDescent="0.3">
      <c r="A6649" t="s">
        <v>7559</v>
      </c>
      <c r="B6649" t="s">
        <v>100</v>
      </c>
      <c r="D6649" s="77">
        <f>INDEX('Unemployment Rates'!$B$2:$B$96,MATCH(B6649,'Unemployment Rates'!$A$2:$A$96,0))</f>
        <v>2.5000000000000001E-2</v>
      </c>
    </row>
    <row r="6650" spans="1:4" x14ac:dyDescent="0.3">
      <c r="A6650" t="s">
        <v>7560</v>
      </c>
      <c r="B6650" t="s">
        <v>100</v>
      </c>
      <c r="D6650" s="77">
        <f>INDEX('Unemployment Rates'!$B$2:$B$96,MATCH(B6650,'Unemployment Rates'!$A$2:$A$96,0))</f>
        <v>2.5000000000000001E-2</v>
      </c>
    </row>
    <row r="6651" spans="1:4" x14ac:dyDescent="0.3">
      <c r="A6651" t="s">
        <v>7561</v>
      </c>
      <c r="B6651" t="s">
        <v>100</v>
      </c>
      <c r="D6651" s="77">
        <f>INDEX('Unemployment Rates'!$B$2:$B$96,MATCH(B6651,'Unemployment Rates'!$A$2:$A$96,0))</f>
        <v>2.5000000000000001E-2</v>
      </c>
    </row>
    <row r="6652" spans="1:4" x14ac:dyDescent="0.3">
      <c r="A6652" t="s">
        <v>7562</v>
      </c>
      <c r="B6652" t="s">
        <v>100</v>
      </c>
      <c r="D6652" s="77">
        <f>INDEX('Unemployment Rates'!$B$2:$B$96,MATCH(B6652,'Unemployment Rates'!$A$2:$A$96,0))</f>
        <v>2.5000000000000001E-2</v>
      </c>
    </row>
    <row r="6653" spans="1:4" x14ac:dyDescent="0.3">
      <c r="A6653" t="s">
        <v>7563</v>
      </c>
      <c r="B6653" t="s">
        <v>100</v>
      </c>
      <c r="D6653" s="77">
        <f>INDEX('Unemployment Rates'!$B$2:$B$96,MATCH(B6653,'Unemployment Rates'!$A$2:$A$96,0))</f>
        <v>2.5000000000000001E-2</v>
      </c>
    </row>
    <row r="6654" spans="1:4" x14ac:dyDescent="0.3">
      <c r="A6654" t="s">
        <v>7564</v>
      </c>
      <c r="B6654" t="s">
        <v>100</v>
      </c>
      <c r="D6654" s="77">
        <f>INDEX('Unemployment Rates'!$B$2:$B$96,MATCH(B6654,'Unemployment Rates'!$A$2:$A$96,0))</f>
        <v>2.5000000000000001E-2</v>
      </c>
    </row>
    <row r="6655" spans="1:4" x14ac:dyDescent="0.3">
      <c r="A6655" t="s">
        <v>7565</v>
      </c>
      <c r="B6655" t="s">
        <v>100</v>
      </c>
      <c r="D6655" s="77">
        <f>INDEX('Unemployment Rates'!$B$2:$B$96,MATCH(B6655,'Unemployment Rates'!$A$2:$A$96,0))</f>
        <v>2.5000000000000001E-2</v>
      </c>
    </row>
    <row r="6656" spans="1:4" x14ac:dyDescent="0.3">
      <c r="A6656" t="s">
        <v>7566</v>
      </c>
      <c r="B6656" t="s">
        <v>100</v>
      </c>
      <c r="D6656" s="77">
        <f>INDEX('Unemployment Rates'!$B$2:$B$96,MATCH(B6656,'Unemployment Rates'!$A$2:$A$96,0))</f>
        <v>2.5000000000000001E-2</v>
      </c>
    </row>
    <row r="6657" spans="1:4" x14ac:dyDescent="0.3">
      <c r="A6657" t="s">
        <v>7567</v>
      </c>
      <c r="B6657" t="s">
        <v>100</v>
      </c>
      <c r="D6657" s="77">
        <f>INDEX('Unemployment Rates'!$B$2:$B$96,MATCH(B6657,'Unemployment Rates'!$A$2:$A$96,0))</f>
        <v>2.5000000000000001E-2</v>
      </c>
    </row>
    <row r="6658" spans="1:4" x14ac:dyDescent="0.3">
      <c r="A6658" t="s">
        <v>7568</v>
      </c>
      <c r="B6658" t="s">
        <v>100</v>
      </c>
      <c r="D6658" s="77">
        <f>INDEX('Unemployment Rates'!$B$2:$B$96,MATCH(B6658,'Unemployment Rates'!$A$2:$A$96,0))</f>
        <v>2.5000000000000001E-2</v>
      </c>
    </row>
    <row r="6659" spans="1:4" x14ac:dyDescent="0.3">
      <c r="A6659" t="s">
        <v>7569</v>
      </c>
      <c r="B6659" t="s">
        <v>100</v>
      </c>
      <c r="D6659" s="77">
        <f>INDEX('Unemployment Rates'!$B$2:$B$96,MATCH(B6659,'Unemployment Rates'!$A$2:$A$96,0))</f>
        <v>2.5000000000000001E-2</v>
      </c>
    </row>
    <row r="6660" spans="1:4" x14ac:dyDescent="0.3">
      <c r="A6660" t="s">
        <v>7570</v>
      </c>
      <c r="B6660" t="s">
        <v>100</v>
      </c>
      <c r="D6660" s="77">
        <f>INDEX('Unemployment Rates'!$B$2:$B$96,MATCH(B6660,'Unemployment Rates'!$A$2:$A$96,0))</f>
        <v>2.5000000000000001E-2</v>
      </c>
    </row>
    <row r="6661" spans="1:4" x14ac:dyDescent="0.3">
      <c r="A6661" t="s">
        <v>7571</v>
      </c>
      <c r="B6661" t="s">
        <v>100</v>
      </c>
      <c r="D6661" s="77">
        <f>INDEX('Unemployment Rates'!$B$2:$B$96,MATCH(B6661,'Unemployment Rates'!$A$2:$A$96,0))</f>
        <v>2.5000000000000001E-2</v>
      </c>
    </row>
    <row r="6662" spans="1:4" x14ac:dyDescent="0.3">
      <c r="A6662" t="s">
        <v>7572</v>
      </c>
      <c r="B6662" t="s">
        <v>100</v>
      </c>
      <c r="D6662" s="77">
        <f>INDEX('Unemployment Rates'!$B$2:$B$96,MATCH(B6662,'Unemployment Rates'!$A$2:$A$96,0))</f>
        <v>2.5000000000000001E-2</v>
      </c>
    </row>
    <row r="6663" spans="1:4" x14ac:dyDescent="0.3">
      <c r="A6663" t="s">
        <v>7573</v>
      </c>
      <c r="B6663" t="s">
        <v>100</v>
      </c>
      <c r="D6663" s="77">
        <f>INDEX('Unemployment Rates'!$B$2:$B$96,MATCH(B6663,'Unemployment Rates'!$A$2:$A$96,0))</f>
        <v>2.5000000000000001E-2</v>
      </c>
    </row>
    <row r="6664" spans="1:4" x14ac:dyDescent="0.3">
      <c r="A6664" t="s">
        <v>7574</v>
      </c>
      <c r="B6664" t="s">
        <v>100</v>
      </c>
      <c r="D6664" s="77">
        <f>INDEX('Unemployment Rates'!$B$2:$B$96,MATCH(B6664,'Unemployment Rates'!$A$2:$A$96,0))</f>
        <v>2.5000000000000001E-2</v>
      </c>
    </row>
    <row r="6665" spans="1:4" x14ac:dyDescent="0.3">
      <c r="A6665" t="s">
        <v>7575</v>
      </c>
      <c r="B6665" t="s">
        <v>100</v>
      </c>
      <c r="D6665" s="77">
        <f>INDEX('Unemployment Rates'!$B$2:$B$96,MATCH(B6665,'Unemployment Rates'!$A$2:$A$96,0))</f>
        <v>2.5000000000000001E-2</v>
      </c>
    </row>
    <row r="6666" spans="1:4" x14ac:dyDescent="0.3">
      <c r="A6666" t="s">
        <v>7576</v>
      </c>
      <c r="B6666" t="s">
        <v>100</v>
      </c>
      <c r="D6666" s="77">
        <f>INDEX('Unemployment Rates'!$B$2:$B$96,MATCH(B6666,'Unemployment Rates'!$A$2:$A$96,0))</f>
        <v>2.5000000000000001E-2</v>
      </c>
    </row>
    <row r="6667" spans="1:4" x14ac:dyDescent="0.3">
      <c r="A6667" t="s">
        <v>7577</v>
      </c>
      <c r="B6667" t="s">
        <v>100</v>
      </c>
      <c r="D6667" s="77">
        <f>INDEX('Unemployment Rates'!$B$2:$B$96,MATCH(B6667,'Unemployment Rates'!$A$2:$A$96,0))</f>
        <v>2.5000000000000001E-2</v>
      </c>
    </row>
    <row r="6668" spans="1:4" x14ac:dyDescent="0.3">
      <c r="A6668" t="s">
        <v>7578</v>
      </c>
      <c r="B6668" t="s">
        <v>100</v>
      </c>
      <c r="D6668" s="77">
        <f>INDEX('Unemployment Rates'!$B$2:$B$96,MATCH(B6668,'Unemployment Rates'!$A$2:$A$96,0))</f>
        <v>2.5000000000000001E-2</v>
      </c>
    </row>
    <row r="6669" spans="1:4" x14ac:dyDescent="0.3">
      <c r="A6669" t="s">
        <v>7579</v>
      </c>
      <c r="B6669" t="s">
        <v>100</v>
      </c>
      <c r="D6669" s="77">
        <f>INDEX('Unemployment Rates'!$B$2:$B$96,MATCH(B6669,'Unemployment Rates'!$A$2:$A$96,0))</f>
        <v>2.5000000000000001E-2</v>
      </c>
    </row>
    <row r="6670" spans="1:4" x14ac:dyDescent="0.3">
      <c r="A6670" t="s">
        <v>7580</v>
      </c>
      <c r="B6670" t="s">
        <v>100</v>
      </c>
      <c r="D6670" s="77">
        <f>INDEX('Unemployment Rates'!$B$2:$B$96,MATCH(B6670,'Unemployment Rates'!$A$2:$A$96,0))</f>
        <v>2.5000000000000001E-2</v>
      </c>
    </row>
    <row r="6671" spans="1:4" x14ac:dyDescent="0.3">
      <c r="A6671" t="s">
        <v>7581</v>
      </c>
      <c r="B6671" t="s">
        <v>100</v>
      </c>
      <c r="D6671" s="77">
        <f>INDEX('Unemployment Rates'!$B$2:$B$96,MATCH(B6671,'Unemployment Rates'!$A$2:$A$96,0))</f>
        <v>2.5000000000000001E-2</v>
      </c>
    </row>
    <row r="6672" spans="1:4" x14ac:dyDescent="0.3">
      <c r="A6672" t="s">
        <v>7582</v>
      </c>
      <c r="B6672" t="s">
        <v>100</v>
      </c>
      <c r="D6672" s="77">
        <f>INDEX('Unemployment Rates'!$B$2:$B$96,MATCH(B6672,'Unemployment Rates'!$A$2:$A$96,0))</f>
        <v>2.5000000000000001E-2</v>
      </c>
    </row>
    <row r="6673" spans="1:4" x14ac:dyDescent="0.3">
      <c r="A6673" t="s">
        <v>7583</v>
      </c>
      <c r="B6673" t="s">
        <v>100</v>
      </c>
      <c r="D6673" s="77">
        <f>INDEX('Unemployment Rates'!$B$2:$B$96,MATCH(B6673,'Unemployment Rates'!$A$2:$A$96,0))</f>
        <v>2.5000000000000001E-2</v>
      </c>
    </row>
    <row r="6674" spans="1:4" x14ac:dyDescent="0.3">
      <c r="A6674" t="s">
        <v>7584</v>
      </c>
      <c r="B6674" t="s">
        <v>100</v>
      </c>
      <c r="D6674" s="77">
        <f>INDEX('Unemployment Rates'!$B$2:$B$96,MATCH(B6674,'Unemployment Rates'!$A$2:$A$96,0))</f>
        <v>2.5000000000000001E-2</v>
      </c>
    </row>
    <row r="6675" spans="1:4" x14ac:dyDescent="0.3">
      <c r="A6675" t="s">
        <v>7585</v>
      </c>
      <c r="B6675" t="s">
        <v>100</v>
      </c>
      <c r="D6675" s="77">
        <f>INDEX('Unemployment Rates'!$B$2:$B$96,MATCH(B6675,'Unemployment Rates'!$A$2:$A$96,0))</f>
        <v>2.5000000000000001E-2</v>
      </c>
    </row>
    <row r="6676" spans="1:4" x14ac:dyDescent="0.3">
      <c r="A6676" t="s">
        <v>7586</v>
      </c>
      <c r="B6676" t="s">
        <v>100</v>
      </c>
      <c r="D6676" s="77">
        <f>INDEX('Unemployment Rates'!$B$2:$B$96,MATCH(B6676,'Unemployment Rates'!$A$2:$A$96,0))</f>
        <v>2.5000000000000001E-2</v>
      </c>
    </row>
    <row r="6677" spans="1:4" x14ac:dyDescent="0.3">
      <c r="A6677" t="s">
        <v>7587</v>
      </c>
      <c r="B6677" t="s">
        <v>101</v>
      </c>
      <c r="D6677" s="77">
        <f>INDEX('Unemployment Rates'!$B$2:$B$96,MATCH(B6677,'Unemployment Rates'!$A$2:$A$96,0))</f>
        <v>2.7E-2</v>
      </c>
    </row>
    <row r="6678" spans="1:4" x14ac:dyDescent="0.3">
      <c r="A6678" t="s">
        <v>7588</v>
      </c>
      <c r="B6678" t="s">
        <v>101</v>
      </c>
      <c r="D6678" s="77">
        <f>INDEX('Unemployment Rates'!$B$2:$B$96,MATCH(B6678,'Unemployment Rates'!$A$2:$A$96,0))</f>
        <v>2.7E-2</v>
      </c>
    </row>
    <row r="6679" spans="1:4" x14ac:dyDescent="0.3">
      <c r="A6679" t="s">
        <v>7589</v>
      </c>
      <c r="B6679" t="s">
        <v>101</v>
      </c>
      <c r="D6679" s="77">
        <f>INDEX('Unemployment Rates'!$B$2:$B$96,MATCH(B6679,'Unemployment Rates'!$A$2:$A$96,0))</f>
        <v>2.7E-2</v>
      </c>
    </row>
    <row r="6680" spans="1:4" x14ac:dyDescent="0.3">
      <c r="A6680" t="s">
        <v>7590</v>
      </c>
      <c r="B6680" t="s">
        <v>101</v>
      </c>
      <c r="D6680" s="77">
        <f>INDEX('Unemployment Rates'!$B$2:$B$96,MATCH(B6680,'Unemployment Rates'!$A$2:$A$96,0))</f>
        <v>2.7E-2</v>
      </c>
    </row>
    <row r="6681" spans="1:4" x14ac:dyDescent="0.3">
      <c r="A6681" t="s">
        <v>7591</v>
      </c>
      <c r="B6681" t="s">
        <v>101</v>
      </c>
      <c r="D6681" s="77">
        <f>INDEX('Unemployment Rates'!$B$2:$B$96,MATCH(B6681,'Unemployment Rates'!$A$2:$A$96,0))</f>
        <v>2.7E-2</v>
      </c>
    </row>
    <row r="6682" spans="1:4" x14ac:dyDescent="0.3">
      <c r="A6682" t="s">
        <v>7592</v>
      </c>
      <c r="B6682" t="s">
        <v>101</v>
      </c>
      <c r="D6682" s="77">
        <f>INDEX('Unemployment Rates'!$B$2:$B$96,MATCH(B6682,'Unemployment Rates'!$A$2:$A$96,0))</f>
        <v>2.7E-2</v>
      </c>
    </row>
    <row r="6683" spans="1:4" x14ac:dyDescent="0.3">
      <c r="A6683" t="s">
        <v>7593</v>
      </c>
      <c r="B6683" t="s">
        <v>101</v>
      </c>
      <c r="D6683" s="77">
        <f>INDEX('Unemployment Rates'!$B$2:$B$96,MATCH(B6683,'Unemployment Rates'!$A$2:$A$96,0))</f>
        <v>2.7E-2</v>
      </c>
    </row>
    <row r="6684" spans="1:4" x14ac:dyDescent="0.3">
      <c r="A6684" t="s">
        <v>7594</v>
      </c>
      <c r="B6684" t="s">
        <v>101</v>
      </c>
      <c r="D6684" s="77">
        <f>INDEX('Unemployment Rates'!$B$2:$B$96,MATCH(B6684,'Unemployment Rates'!$A$2:$A$96,0))</f>
        <v>2.7E-2</v>
      </c>
    </row>
    <row r="6685" spans="1:4" x14ac:dyDescent="0.3">
      <c r="A6685" t="s">
        <v>7595</v>
      </c>
      <c r="B6685" t="s">
        <v>101</v>
      </c>
      <c r="D6685" s="77">
        <f>INDEX('Unemployment Rates'!$B$2:$B$96,MATCH(B6685,'Unemployment Rates'!$A$2:$A$96,0))</f>
        <v>2.7E-2</v>
      </c>
    </row>
    <row r="6686" spans="1:4" x14ac:dyDescent="0.3">
      <c r="A6686" t="s">
        <v>7596</v>
      </c>
      <c r="B6686" t="s">
        <v>101</v>
      </c>
      <c r="D6686" s="77">
        <f>INDEX('Unemployment Rates'!$B$2:$B$96,MATCH(B6686,'Unemployment Rates'!$A$2:$A$96,0))</f>
        <v>2.7E-2</v>
      </c>
    </row>
    <row r="6687" spans="1:4" x14ac:dyDescent="0.3">
      <c r="A6687" t="s">
        <v>7597</v>
      </c>
      <c r="B6687" t="s">
        <v>101</v>
      </c>
      <c r="D6687" s="77">
        <f>INDEX('Unemployment Rates'!$B$2:$B$96,MATCH(B6687,'Unemployment Rates'!$A$2:$A$96,0))</f>
        <v>2.7E-2</v>
      </c>
    </row>
    <row r="6688" spans="1:4" x14ac:dyDescent="0.3">
      <c r="A6688" t="s">
        <v>7598</v>
      </c>
      <c r="B6688" t="s">
        <v>101</v>
      </c>
      <c r="D6688" s="77">
        <f>INDEX('Unemployment Rates'!$B$2:$B$96,MATCH(B6688,'Unemployment Rates'!$A$2:$A$96,0))</f>
        <v>2.7E-2</v>
      </c>
    </row>
    <row r="6689" spans="1:4" x14ac:dyDescent="0.3">
      <c r="A6689" t="s">
        <v>7599</v>
      </c>
      <c r="B6689" t="s">
        <v>101</v>
      </c>
      <c r="D6689" s="77">
        <f>INDEX('Unemployment Rates'!$B$2:$B$96,MATCH(B6689,'Unemployment Rates'!$A$2:$A$96,0))</f>
        <v>2.7E-2</v>
      </c>
    </row>
    <row r="6690" spans="1:4" x14ac:dyDescent="0.3">
      <c r="A6690" t="s">
        <v>7600</v>
      </c>
      <c r="B6690" t="s">
        <v>101</v>
      </c>
      <c r="D6690" s="77">
        <f>INDEX('Unemployment Rates'!$B$2:$B$96,MATCH(B6690,'Unemployment Rates'!$A$2:$A$96,0))</f>
        <v>2.7E-2</v>
      </c>
    </row>
    <row r="6691" spans="1:4" x14ac:dyDescent="0.3">
      <c r="A6691" t="s">
        <v>7601</v>
      </c>
      <c r="B6691" t="s">
        <v>101</v>
      </c>
      <c r="D6691" s="77">
        <f>INDEX('Unemployment Rates'!$B$2:$B$96,MATCH(B6691,'Unemployment Rates'!$A$2:$A$96,0))</f>
        <v>2.7E-2</v>
      </c>
    </row>
    <row r="6692" spans="1:4" x14ac:dyDescent="0.3">
      <c r="A6692" t="s">
        <v>7602</v>
      </c>
      <c r="B6692" t="s">
        <v>101</v>
      </c>
      <c r="D6692" s="77">
        <f>INDEX('Unemployment Rates'!$B$2:$B$96,MATCH(B6692,'Unemployment Rates'!$A$2:$A$96,0))</f>
        <v>2.7E-2</v>
      </c>
    </row>
    <row r="6693" spans="1:4" x14ac:dyDescent="0.3">
      <c r="A6693" t="s">
        <v>7603</v>
      </c>
      <c r="B6693" t="s">
        <v>101</v>
      </c>
      <c r="D6693" s="77">
        <f>INDEX('Unemployment Rates'!$B$2:$B$96,MATCH(B6693,'Unemployment Rates'!$A$2:$A$96,0))</f>
        <v>2.7E-2</v>
      </c>
    </row>
    <row r="6694" spans="1:4" x14ac:dyDescent="0.3">
      <c r="A6694" t="s">
        <v>7604</v>
      </c>
      <c r="B6694" t="s">
        <v>101</v>
      </c>
      <c r="D6694" s="77">
        <f>INDEX('Unemployment Rates'!$B$2:$B$96,MATCH(B6694,'Unemployment Rates'!$A$2:$A$96,0))</f>
        <v>2.7E-2</v>
      </c>
    </row>
    <row r="6695" spans="1:4" x14ac:dyDescent="0.3">
      <c r="A6695" t="s">
        <v>7605</v>
      </c>
      <c r="B6695" t="s">
        <v>101</v>
      </c>
      <c r="D6695" s="77">
        <f>INDEX('Unemployment Rates'!$B$2:$B$96,MATCH(B6695,'Unemployment Rates'!$A$2:$A$96,0))</f>
        <v>2.7E-2</v>
      </c>
    </row>
    <row r="6696" spans="1:4" x14ac:dyDescent="0.3">
      <c r="A6696" t="s">
        <v>7606</v>
      </c>
      <c r="B6696" t="s">
        <v>101</v>
      </c>
      <c r="D6696" s="77">
        <f>INDEX('Unemployment Rates'!$B$2:$B$96,MATCH(B6696,'Unemployment Rates'!$A$2:$A$96,0))</f>
        <v>2.7E-2</v>
      </c>
    </row>
    <row r="6697" spans="1:4" x14ac:dyDescent="0.3">
      <c r="A6697" t="s">
        <v>7607</v>
      </c>
      <c r="B6697" t="s">
        <v>101</v>
      </c>
      <c r="D6697" s="77">
        <f>INDEX('Unemployment Rates'!$B$2:$B$96,MATCH(B6697,'Unemployment Rates'!$A$2:$A$96,0))</f>
        <v>2.7E-2</v>
      </c>
    </row>
    <row r="6698" spans="1:4" x14ac:dyDescent="0.3">
      <c r="A6698" t="s">
        <v>7608</v>
      </c>
      <c r="B6698" t="s">
        <v>101</v>
      </c>
      <c r="D6698" s="77">
        <f>INDEX('Unemployment Rates'!$B$2:$B$96,MATCH(B6698,'Unemployment Rates'!$A$2:$A$96,0))</f>
        <v>2.7E-2</v>
      </c>
    </row>
    <row r="6699" spans="1:4" x14ac:dyDescent="0.3">
      <c r="A6699" t="s">
        <v>7609</v>
      </c>
      <c r="B6699" t="s">
        <v>101</v>
      </c>
      <c r="D6699" s="77">
        <f>INDEX('Unemployment Rates'!$B$2:$B$96,MATCH(B6699,'Unemployment Rates'!$A$2:$A$96,0))</f>
        <v>2.7E-2</v>
      </c>
    </row>
    <row r="6700" spans="1:4" x14ac:dyDescent="0.3">
      <c r="A6700" t="s">
        <v>7610</v>
      </c>
      <c r="B6700" t="s">
        <v>101</v>
      </c>
      <c r="D6700" s="77">
        <f>INDEX('Unemployment Rates'!$B$2:$B$96,MATCH(B6700,'Unemployment Rates'!$A$2:$A$96,0))</f>
        <v>2.7E-2</v>
      </c>
    </row>
    <row r="6701" spans="1:4" x14ac:dyDescent="0.3">
      <c r="A6701" t="s">
        <v>7611</v>
      </c>
      <c r="B6701" t="s">
        <v>101</v>
      </c>
      <c r="D6701" s="77">
        <f>INDEX('Unemployment Rates'!$B$2:$B$96,MATCH(B6701,'Unemployment Rates'!$A$2:$A$96,0))</f>
        <v>2.7E-2</v>
      </c>
    </row>
    <row r="6702" spans="1:4" x14ac:dyDescent="0.3">
      <c r="A6702" t="s">
        <v>7612</v>
      </c>
      <c r="B6702" t="s">
        <v>101</v>
      </c>
      <c r="D6702" s="77">
        <f>INDEX('Unemployment Rates'!$B$2:$B$96,MATCH(B6702,'Unemployment Rates'!$A$2:$A$96,0))</f>
        <v>2.7E-2</v>
      </c>
    </row>
    <row r="6703" spans="1:4" x14ac:dyDescent="0.3">
      <c r="A6703" t="s">
        <v>7613</v>
      </c>
      <c r="B6703" t="s">
        <v>101</v>
      </c>
      <c r="D6703" s="77">
        <f>INDEX('Unemployment Rates'!$B$2:$B$96,MATCH(B6703,'Unemployment Rates'!$A$2:$A$96,0))</f>
        <v>2.7E-2</v>
      </c>
    </row>
    <row r="6704" spans="1:4" x14ac:dyDescent="0.3">
      <c r="A6704" t="s">
        <v>7614</v>
      </c>
      <c r="B6704" t="s">
        <v>101</v>
      </c>
      <c r="D6704" s="77">
        <f>INDEX('Unemployment Rates'!$B$2:$B$96,MATCH(B6704,'Unemployment Rates'!$A$2:$A$96,0))</f>
        <v>2.7E-2</v>
      </c>
    </row>
  </sheetData>
  <sheetProtection algorithmName="SHA-512" hashValue="4j1e+BSgxTWeBcY4tPTxyUwXLFdjMnEth5BHxdryppfTy5YZkC0gxfvaw9E0fczub35nqMfL4t31RjqFIYwSew==" saltValue="LyyvDAoZdQ7BV71wVvGAW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6"/>
  </sheetPr>
  <dimension ref="A1:T33"/>
  <sheetViews>
    <sheetView showGridLines="0" zoomScaleNormal="100" workbookViewId="0">
      <selection activeCell="H32" sqref="H32"/>
    </sheetView>
  </sheetViews>
  <sheetFormatPr defaultColWidth="8.88671875" defaultRowHeight="14.4" x14ac:dyDescent="0.3"/>
  <cols>
    <col min="1" max="1" width="9" style="3" customWidth="1"/>
    <col min="2" max="2" width="2.33203125" style="3" customWidth="1"/>
    <col min="3" max="3" width="12" style="3" customWidth="1"/>
    <col min="4" max="4" width="2.33203125" style="3" customWidth="1"/>
    <col min="5" max="5" width="18.33203125" style="92" customWidth="1"/>
    <col min="6" max="6" width="2.33203125" style="3" customWidth="1"/>
    <col min="7" max="7" width="27.6640625" style="92" customWidth="1"/>
    <col min="8" max="8" width="2.33203125" style="3" customWidth="1"/>
    <col min="9" max="9" width="11.88671875" style="90" customWidth="1"/>
    <col min="10" max="10" width="2.33203125" style="3" customWidth="1"/>
    <col min="11" max="11" width="10.33203125" style="90" customWidth="1"/>
    <col min="12" max="12" width="2.109375" customWidth="1"/>
    <col min="13" max="13" width="10.33203125" customWidth="1"/>
    <col min="14" max="14" width="2.109375" style="3" customWidth="1"/>
    <col min="15" max="15" width="13.5546875" style="3" customWidth="1"/>
    <col min="16" max="16" width="3" style="3" customWidth="1"/>
    <col min="17" max="17" width="11" style="3" bestFit="1" customWidth="1"/>
    <col min="18" max="19" width="8.88671875" style="3"/>
    <col min="20" max="20" width="9.88671875" style="3" bestFit="1" customWidth="1"/>
    <col min="21" max="16384" width="8.88671875" style="3"/>
  </cols>
  <sheetData>
    <row r="1" spans="1:20" ht="14.4" customHeight="1" x14ac:dyDescent="0.3">
      <c r="A1" s="246" t="s">
        <v>447</v>
      </c>
      <c r="B1" s="246"/>
      <c r="C1" s="246"/>
      <c r="D1" s="246"/>
      <c r="E1" s="246"/>
      <c r="F1" s="246"/>
      <c r="G1" s="246"/>
      <c r="H1" s="246"/>
      <c r="I1" s="246"/>
      <c r="J1" s="246"/>
      <c r="K1" s="246"/>
    </row>
    <row r="3" spans="1:20" ht="30.6" customHeight="1" x14ac:dyDescent="0.3">
      <c r="A3" s="222" t="s">
        <v>469</v>
      </c>
      <c r="B3" s="222"/>
      <c r="C3" s="222"/>
      <c r="D3" s="222"/>
      <c r="E3" s="222"/>
      <c r="F3" s="222"/>
      <c r="G3" s="222"/>
      <c r="H3" s="222"/>
      <c r="I3" s="222"/>
      <c r="J3" s="222"/>
      <c r="K3" s="222"/>
    </row>
    <row r="4" spans="1:20" ht="13.95" customHeight="1" x14ac:dyDescent="0.3">
      <c r="A4" s="23"/>
      <c r="B4" s="23"/>
      <c r="C4" s="23"/>
      <c r="D4" s="23"/>
      <c r="E4" s="23"/>
      <c r="F4" s="23"/>
      <c r="G4" s="23"/>
      <c r="H4" s="23"/>
      <c r="I4" s="23"/>
      <c r="J4" s="23"/>
      <c r="K4" s="23"/>
    </row>
    <row r="5" spans="1:20" ht="41.4" customHeight="1" x14ac:dyDescent="0.3">
      <c r="A5" s="222" t="s">
        <v>1023</v>
      </c>
      <c r="B5" s="222"/>
      <c r="C5" s="222"/>
      <c r="D5" s="222"/>
      <c r="E5" s="222"/>
      <c r="F5" s="222"/>
      <c r="G5" s="222"/>
      <c r="H5" s="222"/>
      <c r="I5" s="222"/>
      <c r="J5" s="222"/>
      <c r="K5" s="222"/>
      <c r="T5" s="184"/>
    </row>
    <row r="6" spans="1:20" ht="13.95" customHeight="1" x14ac:dyDescent="0.3">
      <c r="A6" s="23"/>
      <c r="B6" s="23"/>
      <c r="C6" s="23"/>
      <c r="D6" s="23"/>
      <c r="E6" s="23"/>
      <c r="F6" s="23"/>
      <c r="G6" s="23"/>
      <c r="H6" s="23"/>
      <c r="I6" s="23"/>
      <c r="J6" s="23"/>
      <c r="K6" s="23"/>
    </row>
    <row r="7" spans="1:20" ht="13.95" customHeight="1" x14ac:dyDescent="0.3">
      <c r="A7" s="222" t="s">
        <v>1024</v>
      </c>
      <c r="B7" s="222"/>
      <c r="C7" s="222"/>
      <c r="D7" s="222"/>
      <c r="E7" s="222"/>
      <c r="F7" s="222"/>
      <c r="G7" s="222"/>
      <c r="H7" s="222"/>
      <c r="I7" s="222"/>
      <c r="J7" s="222"/>
      <c r="K7" s="222"/>
    </row>
    <row r="8" spans="1:20" ht="13.95" customHeight="1" x14ac:dyDescent="0.3">
      <c r="A8" s="23"/>
      <c r="B8" s="23"/>
      <c r="C8" s="23"/>
      <c r="D8" s="23"/>
      <c r="E8" s="23"/>
      <c r="F8" s="23"/>
      <c r="G8" s="23"/>
      <c r="H8" s="23"/>
      <c r="I8" s="23"/>
      <c r="J8" s="23"/>
      <c r="K8" s="23"/>
    </row>
    <row r="9" spans="1:20" ht="55.5" customHeight="1" x14ac:dyDescent="0.3">
      <c r="A9" s="85" t="s">
        <v>468</v>
      </c>
      <c r="B9"/>
      <c r="C9" s="85" t="s">
        <v>7702</v>
      </c>
      <c r="D9"/>
      <c r="E9" s="85" t="s">
        <v>7700</v>
      </c>
      <c r="F9" s="12"/>
      <c r="G9" s="85" t="s">
        <v>7701</v>
      </c>
      <c r="H9" s="85"/>
      <c r="I9" s="86" t="s">
        <v>448</v>
      </c>
      <c r="J9" s="85"/>
      <c r="K9" s="86" t="s">
        <v>7704</v>
      </c>
      <c r="M9" s="86" t="s">
        <v>449</v>
      </c>
      <c r="N9" s="85"/>
      <c r="O9" s="87" t="s">
        <v>0</v>
      </c>
      <c r="P9" s="85"/>
      <c r="Q9" s="87" t="s">
        <v>7710</v>
      </c>
    </row>
    <row r="10" spans="1:20" ht="30" customHeight="1" x14ac:dyDescent="0.3">
      <c r="A10" s="93"/>
      <c r="B10"/>
      <c r="C10" s="93"/>
      <c r="D10"/>
      <c r="E10" s="93"/>
      <c r="G10" s="4"/>
      <c r="I10" s="5"/>
      <c r="K10" s="89">
        <f>IF($A10="Survey",'TASS 1'!$H$13,IF(AND($A10="Census",$G10&lt;&gt;""),INDEX(LMI!$E$2:$E$6704,MATCH($G10,LMI!$B$2:$B$6704,)),0))</f>
        <v>0</v>
      </c>
      <c r="M10" s="89">
        <f>IF($A10="Survey",'TASS 1'!$G$13,IF(AND($A10="Census",$G10&lt;&gt;""),INDEX(LMI!$G$2:$G$6704,MATCH($G10,LMI!$B$2:$B$6704,)),0))</f>
        <v>0</v>
      </c>
      <c r="O10" s="88">
        <f>IF($I$16=0,0,I10/$I$16)</f>
        <v>0</v>
      </c>
      <c r="P10" s="118">
        <f>ROUND(M10*Q10,0)</f>
        <v>0</v>
      </c>
      <c r="Q10" s="113">
        <f>IF(ISBLANK(G10),0,IF(COUNTIF(LMI!$B$2:$B$6704,G10),INDEX(LMI!$H$2:$H$6704,MATCH(G10,LMI!$B$2:$B$6704,)),"No Match"))</f>
        <v>0</v>
      </c>
      <c r="R10" s="211" t="str">
        <f t="shared" ref="R10:R15" si="0">IF(AND(A10="Census",Q10&lt;0.51),"&lt;&lt;&lt; Cannot use Census. LMI percentage is less than 51%","")</f>
        <v/>
      </c>
    </row>
    <row r="11" spans="1:20" ht="30" customHeight="1" x14ac:dyDescent="0.3">
      <c r="A11" s="93"/>
      <c r="B11"/>
      <c r="C11" s="93"/>
      <c r="D11"/>
      <c r="E11" s="93"/>
      <c r="G11" s="4"/>
      <c r="I11" s="5"/>
      <c r="K11" s="89">
        <f>IF($A11="Survey",'TASS 2'!$H$13,IF(AND($A11="Census",$G11&lt;&gt;""),INDEX(LMI!$E$2:$E$6704,MATCH($G11,LMI!$B$2:$B$6704,)),0))</f>
        <v>0</v>
      </c>
      <c r="M11" s="89">
        <f>IF($A11="Survey",'TASS 2'!$G$13,IF(AND($A11="Census",$G11&lt;&gt;""),INDEX(LMI!$G$2:$G$6704,MATCH($G11,LMI!$B$2:$B$6704,)),0))</f>
        <v>0</v>
      </c>
      <c r="O11" s="88">
        <f t="shared" ref="O11:O15" si="1">IF($I$16=0,0,I11/$I$16)</f>
        <v>0</v>
      </c>
      <c r="P11" s="118">
        <f t="shared" ref="P11:P15" si="2">ROUND(M11*Q11,0)</f>
        <v>0</v>
      </c>
      <c r="Q11" s="113">
        <f>IF(ISBLANK(G11),0,IF(COUNTIF(LMI!$B$2:$B$6704,G11),INDEX(LMI!$H$2:$H$6704,MATCH(G11,LMI!$B$2:$B$6704,)),"No Match"))</f>
        <v>0</v>
      </c>
      <c r="R11" s="211" t="str">
        <f t="shared" si="0"/>
        <v/>
      </c>
    </row>
    <row r="12" spans="1:20" ht="30" customHeight="1" x14ac:dyDescent="0.3">
      <c r="A12" s="93"/>
      <c r="B12"/>
      <c r="C12" s="93"/>
      <c r="D12"/>
      <c r="E12" s="93"/>
      <c r="G12" s="4"/>
      <c r="I12" s="5"/>
      <c r="K12" s="89">
        <f>IF($A12="Survey",'TASS 3'!$H$13,IF(AND($A12="Census",$G12&lt;&gt;""),INDEX(LMI!$E$2:$E$6704,MATCH($G12,LMI!$B$2:$B$6704,)),0))</f>
        <v>0</v>
      </c>
      <c r="M12" s="89">
        <f>IF($A12="Survey",'TASS 3'!$G$13,IF(AND($A12="Census",$G12&lt;&gt;""),INDEX(LMI!$G$2:$G$6704,MATCH($G12,LMI!$B$2:$B$6704,)),0))</f>
        <v>0</v>
      </c>
      <c r="O12" s="88">
        <f t="shared" si="1"/>
        <v>0</v>
      </c>
      <c r="P12" s="118">
        <f t="shared" si="2"/>
        <v>0</v>
      </c>
      <c r="Q12" s="113">
        <f>IF(ISBLANK(G12),0,IF(COUNTIF(LMI!$B$2:$B$6704,G12),INDEX(LMI!$H$2:$H$6704,MATCH(G12,LMI!$B$2:$B$6704,)),"No Match"))</f>
        <v>0</v>
      </c>
      <c r="R12" s="211" t="str">
        <f t="shared" si="0"/>
        <v/>
      </c>
    </row>
    <row r="13" spans="1:20" ht="30" customHeight="1" x14ac:dyDescent="0.3">
      <c r="A13" s="93"/>
      <c r="B13"/>
      <c r="C13" s="93"/>
      <c r="D13"/>
      <c r="E13" s="93"/>
      <c r="G13" s="4"/>
      <c r="I13" s="5"/>
      <c r="K13" s="89">
        <f>IF($A13="Survey",'TASS 4'!$H$13,IF(AND($A13="Census",$G13&lt;&gt;""),INDEX(LMI!$E$2:$E$6704,MATCH($G13,LMI!$B$2:$B$6704,)),0))</f>
        <v>0</v>
      </c>
      <c r="M13" s="89">
        <f>IF($A13="Survey",'TASS 4'!$G$13,IF(AND($A13="Census",$G13&lt;&gt;""),INDEX(LMI!$G$2:$G$6704,MATCH($G13,LMI!$B$2:$B$6704,)),0))</f>
        <v>0</v>
      </c>
      <c r="O13" s="88">
        <f t="shared" si="1"/>
        <v>0</v>
      </c>
      <c r="P13" s="118">
        <f t="shared" si="2"/>
        <v>0</v>
      </c>
      <c r="Q13" s="113">
        <f>IF(ISBLANK(G13),0,IF(COUNTIF(LMI!$B$2:$B$6704,G13),INDEX(LMI!$H$2:$H$6704,MATCH(G13,LMI!$B$2:$B$6704,)),"No Match"))</f>
        <v>0</v>
      </c>
      <c r="R13" s="211" t="str">
        <f t="shared" si="0"/>
        <v/>
      </c>
    </row>
    <row r="14" spans="1:20" ht="30" customHeight="1" x14ac:dyDescent="0.3">
      <c r="A14" s="93"/>
      <c r="B14"/>
      <c r="C14" s="93"/>
      <c r="D14"/>
      <c r="E14" s="93"/>
      <c r="G14" s="4"/>
      <c r="I14" s="5"/>
      <c r="K14" s="89">
        <f>IF($A14="Survey",'TASS 5'!$H$13,IF(AND($A14="Census",$G14&lt;&gt;""),INDEX(LMI!$E$2:$E$6704,MATCH($G14,LMI!$B$2:$B$6704,)),0))</f>
        <v>0</v>
      </c>
      <c r="M14" s="89">
        <f>IF($A14="Survey",'TASS 5'!$G$13,IF(AND($A14="Census",$G14&lt;&gt;""),INDEX(LMI!$G$2:$G$6704,MATCH($G14,LMI!$B$2:$B$6704,)),0))</f>
        <v>0</v>
      </c>
      <c r="O14" s="88">
        <f t="shared" si="1"/>
        <v>0</v>
      </c>
      <c r="P14" s="118">
        <f t="shared" si="2"/>
        <v>0</v>
      </c>
      <c r="Q14" s="113">
        <f>IF(ISBLANK(G14),0,IF(COUNTIF(LMI!$B$2:$B$6704,G14),INDEX(LMI!$H$2:$H$6704,MATCH(G14,LMI!$B$2:$B$6704,)),"No Match"))</f>
        <v>0</v>
      </c>
      <c r="R14" s="211" t="str">
        <f t="shared" si="0"/>
        <v/>
      </c>
    </row>
    <row r="15" spans="1:20" ht="30" customHeight="1" x14ac:dyDescent="0.3">
      <c r="A15" s="93"/>
      <c r="B15"/>
      <c r="C15" s="93"/>
      <c r="D15"/>
      <c r="E15" s="181"/>
      <c r="G15" s="4"/>
      <c r="I15" s="5"/>
      <c r="K15" s="89">
        <f>IF($A15="Survey",'TASS 6'!$H$13,IF(AND($A15="Census",$G15&lt;&gt;""),INDEX(LMI!$E$2:$E$6704,MATCH($G15,LMI!$B$2:$B$6704,)),0))</f>
        <v>0</v>
      </c>
      <c r="M15" s="89">
        <f>IF($A15="Survey",'TASS 6'!$G$13,IF(AND($A15="Census",$G15&lt;&gt;""),INDEX(LMI!$G$2:$G$6704,MATCH($G15,LMI!$B$2:$B$6704,)),0))</f>
        <v>0</v>
      </c>
      <c r="O15" s="88">
        <f t="shared" si="1"/>
        <v>0</v>
      </c>
      <c r="P15" s="118">
        <f t="shared" si="2"/>
        <v>0</v>
      </c>
      <c r="Q15" s="113">
        <f>IF(ISBLANK(G15),0,IF(COUNTIF(LMI!$B$2:$B$6704,G15),INDEX(LMI!$H$2:$H$6704,MATCH(G15,LMI!$B$2:$B$6704,)),"No Match"))</f>
        <v>0</v>
      </c>
      <c r="R15" s="211" t="str">
        <f t="shared" si="0"/>
        <v/>
      </c>
    </row>
    <row r="16" spans="1:20" ht="30" customHeight="1" x14ac:dyDescent="0.3">
      <c r="A16" s="118" t="str">
        <f>IF(ISBLANK(A10),"Blank",IF(OR(A10="Survey",A11="Survey",A12="Survey",A13="Survey",A14="Survey",A15="Survey"),"Survey","Census"))</f>
        <v>Blank</v>
      </c>
      <c r="C16" s="15"/>
      <c r="G16" s="15" t="s">
        <v>446</v>
      </c>
      <c r="I16" s="89">
        <f>SUM(I10:I15)</f>
        <v>0</v>
      </c>
      <c r="K16" s="89">
        <f>SUM(K10:K15)</f>
        <v>0</v>
      </c>
      <c r="M16" s="89">
        <f>SUM(M10:M15)</f>
        <v>0</v>
      </c>
      <c r="P16" s="118">
        <f>SUM(P10:P15)</f>
        <v>0</v>
      </c>
      <c r="Q16" s="183">
        <f>IF(K16=0,0,K16/M16)</f>
        <v>0</v>
      </c>
      <c r="R16" s="13" t="s">
        <v>7711</v>
      </c>
    </row>
    <row r="17" spans="1:15" ht="13.2" x14ac:dyDescent="0.25">
      <c r="G17" s="115" t="s">
        <v>7759</v>
      </c>
      <c r="H17" s="118"/>
      <c r="I17" s="118">
        <f>SUMIF($A10:$A15,"Survey",I10:I15)</f>
        <v>0</v>
      </c>
      <c r="J17" s="118"/>
      <c r="K17" s="118">
        <f t="shared" ref="K17:M17" si="3">SUMIF($A10:$A15,"Survey",K10:K15)</f>
        <v>0</v>
      </c>
      <c r="L17" s="118"/>
      <c r="M17" s="118">
        <f t="shared" si="3"/>
        <v>0</v>
      </c>
      <c r="N17" s="118"/>
      <c r="O17" s="118">
        <f>IF($I$16=0,0,I17/$I$16)</f>
        <v>0</v>
      </c>
    </row>
    <row r="18" spans="1:15" ht="35.25" customHeight="1" x14ac:dyDescent="0.3">
      <c r="A18" s="182" t="s">
        <v>7714</v>
      </c>
      <c r="B18" s="258" t="s">
        <v>7715</v>
      </c>
      <c r="C18" s="258"/>
      <c r="D18" s="258"/>
      <c r="E18" s="258"/>
      <c r="F18" s="258"/>
      <c r="G18" s="258"/>
      <c r="H18" s="258"/>
      <c r="I18" s="258"/>
      <c r="J18" s="258"/>
      <c r="K18" s="258"/>
    </row>
    <row r="19" spans="1:15" ht="37.5" customHeight="1" x14ac:dyDescent="0.3">
      <c r="A19" s="182" t="s">
        <v>7712</v>
      </c>
      <c r="B19" s="258" t="s">
        <v>7713</v>
      </c>
      <c r="C19" s="258"/>
      <c r="D19" s="258"/>
      <c r="E19" s="258"/>
      <c r="F19" s="258"/>
      <c r="G19" s="258"/>
      <c r="H19" s="258"/>
      <c r="I19" s="258"/>
      <c r="J19" s="258"/>
      <c r="K19" s="258"/>
    </row>
    <row r="20" spans="1:15" ht="45" customHeight="1" x14ac:dyDescent="0.3">
      <c r="A20" s="182" t="s">
        <v>7716</v>
      </c>
      <c r="B20" s="258" t="s">
        <v>7717</v>
      </c>
      <c r="C20" s="258"/>
      <c r="D20" s="258"/>
      <c r="E20" s="258"/>
      <c r="F20" s="258"/>
      <c r="G20" s="258"/>
      <c r="H20" s="258"/>
      <c r="I20" s="258"/>
      <c r="J20" s="258"/>
      <c r="K20" s="258"/>
    </row>
    <row r="21" spans="1:15" ht="45.15" customHeight="1" x14ac:dyDescent="0.3">
      <c r="A21" s="182" t="s">
        <v>7760</v>
      </c>
      <c r="B21" s="258" t="s">
        <v>7761</v>
      </c>
      <c r="C21" s="258"/>
      <c r="D21" s="258"/>
      <c r="E21" s="258"/>
      <c r="F21" s="258"/>
      <c r="G21" s="258"/>
      <c r="H21" s="258"/>
      <c r="I21" s="258"/>
      <c r="J21" s="258"/>
      <c r="K21" s="258"/>
    </row>
    <row r="23" spans="1:15" x14ac:dyDescent="0.3">
      <c r="A23" s="247"/>
      <c r="B23" s="248"/>
      <c r="C23" s="248"/>
      <c r="D23" s="248"/>
      <c r="E23" s="248"/>
      <c r="F23" s="248"/>
      <c r="G23" s="248"/>
      <c r="H23" s="248"/>
      <c r="I23" s="248"/>
      <c r="J23" s="248"/>
      <c r="K23" s="249"/>
    </row>
    <row r="24" spans="1:15" x14ac:dyDescent="0.3">
      <c r="A24" s="250"/>
      <c r="B24" s="251"/>
      <c r="C24" s="251"/>
      <c r="D24" s="251"/>
      <c r="E24" s="251"/>
      <c r="F24" s="251"/>
      <c r="G24" s="251"/>
      <c r="H24" s="251"/>
      <c r="I24" s="251"/>
      <c r="J24" s="251"/>
      <c r="K24" s="252"/>
    </row>
    <row r="25" spans="1:15" x14ac:dyDescent="0.3">
      <c r="A25" s="250"/>
      <c r="B25" s="251"/>
      <c r="C25" s="251"/>
      <c r="D25" s="251"/>
      <c r="E25" s="251"/>
      <c r="F25" s="251"/>
      <c r="G25" s="251"/>
      <c r="H25" s="251"/>
      <c r="I25" s="251"/>
      <c r="J25" s="251"/>
      <c r="K25" s="252"/>
    </row>
    <row r="26" spans="1:15" x14ac:dyDescent="0.3">
      <c r="A26" s="253"/>
      <c r="B26" s="254"/>
      <c r="C26" s="254"/>
      <c r="D26" s="254"/>
      <c r="E26" s="254"/>
      <c r="F26" s="254"/>
      <c r="G26" s="254"/>
      <c r="H26" s="254"/>
      <c r="I26" s="254"/>
      <c r="J26" s="254"/>
      <c r="K26" s="255"/>
    </row>
    <row r="28" spans="1:15" x14ac:dyDescent="0.3">
      <c r="A28" s="119" t="s">
        <v>561</v>
      </c>
      <c r="B28" s="49"/>
      <c r="E28" s="3"/>
      <c r="G28" s="3"/>
    </row>
    <row r="29" spans="1:15" ht="15" customHeight="1" x14ac:dyDescent="0.3">
      <c r="A29" s="125"/>
      <c r="C29" s="243" t="s">
        <v>562</v>
      </c>
      <c r="D29" s="243"/>
      <c r="E29" s="243"/>
      <c r="G29" s="257">
        <f>M16</f>
        <v>0</v>
      </c>
      <c r="H29" s="257"/>
    </row>
    <row r="30" spans="1:15" x14ac:dyDescent="0.3">
      <c r="E30" s="3"/>
      <c r="G30" s="3"/>
    </row>
    <row r="31" spans="1:15" x14ac:dyDescent="0.3">
      <c r="C31" s="243" t="s">
        <v>564</v>
      </c>
      <c r="D31" s="243"/>
      <c r="E31" s="91" t="str">
        <f>IF(G29=0,"",'Title Page'!B17/G29)</f>
        <v/>
      </c>
      <c r="G31" s="52" t="s">
        <v>563</v>
      </c>
      <c r="H31" s="256" t="str">
        <f>IF(K16=0,"",IF(G29=0,"",'Title Page'!B17/(G29*(P16/M16))))</f>
        <v/>
      </c>
      <c r="I31" s="256"/>
      <c r="J31" s="256"/>
      <c r="K31" s="256"/>
    </row>
    <row r="33" spans="1:5" x14ac:dyDescent="0.3">
      <c r="A33" s="227"/>
      <c r="B33" s="227"/>
      <c r="C33" s="243" t="s">
        <v>1022</v>
      </c>
      <c r="D33" s="243"/>
      <c r="E33" s="98" t="str">
        <f>IF('Rate Factor'!J15=0,"",'Rate Factor'!J15)</f>
        <v/>
      </c>
    </row>
  </sheetData>
  <sheetProtection algorithmName="SHA-512" hashValue="tKQaKD3UtQ98/on/7YqDmqCJ334vEliikXE/i3qSai8+YFvAaVnKdLBVOrCVdYUuXGAOFO+03arAn8sq9Lojwg==" saltValue="/80K2kWxPP77/EPP3XSTDQ==" spinCount="100000" sheet="1" objects="1" scenarios="1"/>
  <mergeCells count="15">
    <mergeCell ref="A33:B33"/>
    <mergeCell ref="A1:K1"/>
    <mergeCell ref="A23:K26"/>
    <mergeCell ref="H31:K31"/>
    <mergeCell ref="G29:H29"/>
    <mergeCell ref="C31:D31"/>
    <mergeCell ref="A3:K3"/>
    <mergeCell ref="A5:K5"/>
    <mergeCell ref="A7:K7"/>
    <mergeCell ref="B19:K19"/>
    <mergeCell ref="B18:K18"/>
    <mergeCell ref="B21:K21"/>
    <mergeCell ref="C29:E29"/>
    <mergeCell ref="C33:D33"/>
    <mergeCell ref="B20:K20"/>
  </mergeCells>
  <dataValidations count="4">
    <dataValidation type="list" allowBlank="1" showInputMessage="1" showErrorMessage="1" sqref="A10:B15" xr:uid="{00000000-0002-0000-0100-000000000000}">
      <formula1>"Census, Survey"</formula1>
    </dataValidation>
    <dataValidation type="list" allowBlank="1" showInputMessage="1" showErrorMessage="1" sqref="D10:D15" xr:uid="{FED0448C-EB79-4108-B5DD-93C85D2ED0A5}">
      <formula1>"County, City (Place), Census Tract, Block Group"</formula1>
    </dataValidation>
    <dataValidation type="list" allowBlank="1" showInputMessage="1" showErrorMessage="1" sqref="C10:C15" xr:uid="{2C23B771-AC53-42FA-94B8-CFDEF4283A90}">
      <formula1>"County, City, Census Tract, Block Group"</formula1>
    </dataValidation>
    <dataValidation showInputMessage="1" showErrorMessage="1" sqref="K10:K15 M10:M15" xr:uid="{A960BD29-FCAB-4887-8E0D-9771AD26C57D}"/>
  </dataValidations>
  <printOptions horizontalCentered="1"/>
  <pageMargins left="0.7" right="0.7" top="0.75" bottom="0.75" header="0.3" footer="0.3"/>
  <pageSetup orientation="portrait" verticalDpi="597" r:id="rId1"/>
  <extLst>
    <ext xmlns:x14="http://schemas.microsoft.com/office/spreadsheetml/2009/9/main" uri="{CCE6A557-97BC-4b89-ADB6-D9C93CAAB3DF}">
      <x14:dataValidations xmlns:xm="http://schemas.microsoft.com/office/excel/2006/main" count="2">
        <x14:dataValidation type="list" allowBlank="1" showInputMessage="1" showErrorMessage="1" xr:uid="{50876A40-4170-44A4-8D70-57E0404A8FA4}">
          <x14:formula1>
            <xm:f>LMI!$C$2:$C$96</xm:f>
          </x14:formula1>
          <xm:sqref>E10:E15</xm:sqref>
        </x14:dataValidation>
        <x14:dataValidation type="list" allowBlank="1" showInputMessage="1" showErrorMessage="1" xr:uid="{A0A9C0C7-0680-4945-AAAC-C316A56F328C}">
          <x14:formula1>
            <xm:f>IF(C10="Census Tract",INDIRECT("LMI!"&amp;ADDRESS(2,COLUMN($DH$2)+MATCH(E10,_xlfn.ANCHORARRAY(LMI!$DI$1),0),4)&amp;"#"),IF(C10="Block Group",INDIRECT("LMI!"&amp;ADDRESS(2,COLUMN($O$2)+MATCH(E10,_xlfn.ANCHORARRAY(LMI!$P$1),0),4)&amp;"#"),IF(C10="City",LMI!B$97:B$441,LMI!B$2:B$96)))</xm:f>
          </x14:formula1>
          <xm:sqref>G10:G15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6"/>
  </sheetPr>
  <dimension ref="A1:N47"/>
  <sheetViews>
    <sheetView showGridLines="0" zoomScaleNormal="100" workbookViewId="0">
      <selection activeCell="J46" sqref="J46"/>
    </sheetView>
  </sheetViews>
  <sheetFormatPr defaultColWidth="8.88671875" defaultRowHeight="13.2" x14ac:dyDescent="0.25"/>
  <cols>
    <col min="1" max="1" width="4.33203125" style="3" customWidth="1"/>
    <col min="2" max="2" width="9.5546875" style="3" customWidth="1"/>
    <col min="3" max="3" width="3.88671875" style="3" customWidth="1"/>
    <col min="4" max="4" width="8.88671875" style="3"/>
    <col min="5" max="5" width="5" style="3" customWidth="1"/>
    <col min="6" max="6" width="12.33203125" style="3" customWidth="1"/>
    <col min="7" max="7" width="3.33203125" style="3" customWidth="1"/>
    <col min="8" max="8" width="11.33203125" style="3" customWidth="1"/>
    <col min="9" max="9" width="3.6640625" style="3" customWidth="1"/>
    <col min="10" max="16384" width="8.88671875" style="3"/>
  </cols>
  <sheetData>
    <row r="1" spans="1:14" ht="15.6" x14ac:dyDescent="0.3">
      <c r="A1" s="246" t="s">
        <v>450</v>
      </c>
      <c r="B1" s="246"/>
      <c r="C1" s="246"/>
      <c r="D1" s="246"/>
      <c r="E1" s="246"/>
      <c r="F1" s="246"/>
      <c r="G1" s="246"/>
      <c r="H1" s="246"/>
      <c r="I1" s="246"/>
      <c r="J1" s="246"/>
      <c r="M1" s="102"/>
    </row>
    <row r="2" spans="1:14" x14ac:dyDescent="0.25"/>
    <row r="3" spans="1:14" x14ac:dyDescent="0.25">
      <c r="B3" s="243" t="s">
        <v>1318</v>
      </c>
      <c r="C3" s="243"/>
      <c r="D3" s="243"/>
      <c r="E3" s="243"/>
      <c r="F3" s="243"/>
      <c r="G3" s="243"/>
      <c r="H3" s="21"/>
    </row>
    <row r="4" spans="1:14" x14ac:dyDescent="0.25">
      <c r="B4" s="52"/>
      <c r="C4" s="52"/>
      <c r="D4" s="52"/>
      <c r="E4" s="52"/>
      <c r="F4" s="52"/>
      <c r="G4" s="52"/>
    </row>
    <row r="5" spans="1:14" x14ac:dyDescent="0.25">
      <c r="B5" s="243" t="s">
        <v>1319</v>
      </c>
      <c r="C5" s="243"/>
      <c r="D5" s="243"/>
      <c r="E5" s="243"/>
      <c r="F5" s="243"/>
      <c r="G5" s="243"/>
      <c r="H5" s="21"/>
    </row>
    <row r="6" spans="1:14" x14ac:dyDescent="0.25">
      <c r="B6" s="52"/>
      <c r="C6" s="52"/>
      <c r="D6" s="52"/>
      <c r="E6" s="52"/>
      <c r="F6" s="52"/>
      <c r="G6" s="52"/>
    </row>
    <row r="7" spans="1:14" x14ac:dyDescent="0.25">
      <c r="B7" s="243" t="s">
        <v>1320</v>
      </c>
      <c r="C7" s="243"/>
      <c r="D7" s="243"/>
      <c r="E7" s="243"/>
      <c r="F7" s="243"/>
      <c r="G7" s="243"/>
      <c r="H7" s="21"/>
    </row>
    <row r="8" spans="1:14" ht="12.75" customHeight="1" x14ac:dyDescent="0.25"/>
    <row r="9" spans="1:14" x14ac:dyDescent="0.25">
      <c r="C9" s="260" t="s">
        <v>7723</v>
      </c>
      <c r="D9" s="260"/>
      <c r="E9" s="260"/>
      <c r="F9" s="260"/>
      <c r="G9" s="227" t="s">
        <v>7724</v>
      </c>
      <c r="H9" s="227"/>
    </row>
    <row r="10" spans="1:14" x14ac:dyDescent="0.25">
      <c r="C10" s="260"/>
      <c r="D10" s="260"/>
      <c r="E10" s="260"/>
      <c r="F10" s="260"/>
      <c r="G10" s="227" t="s">
        <v>7725</v>
      </c>
      <c r="H10" s="227"/>
    </row>
    <row r="11" spans="1:14" s="9" customFormat="1" ht="39.6" x14ac:dyDescent="0.25">
      <c r="A11" s="261" t="s">
        <v>451</v>
      </c>
      <c r="B11" s="261"/>
      <c r="C11" s="261"/>
      <c r="D11" s="261"/>
      <c r="E11" s="11"/>
      <c r="F11" s="11" t="s">
        <v>455</v>
      </c>
      <c r="G11" s="11"/>
      <c r="H11" s="11" t="s">
        <v>456</v>
      </c>
      <c r="I11" s="22"/>
      <c r="J11" s="22" t="s">
        <v>462</v>
      </c>
      <c r="K11" s="22"/>
      <c r="L11" s="109"/>
      <c r="M11" s="22"/>
    </row>
    <row r="12" spans="1:14" s="9" customFormat="1" x14ac:dyDescent="0.25">
      <c r="A12" s="12"/>
      <c r="B12" s="12"/>
      <c r="C12" s="12"/>
      <c r="D12" s="12"/>
      <c r="E12" s="12"/>
      <c r="F12" s="12"/>
      <c r="G12" s="12"/>
      <c r="H12" s="12"/>
      <c r="I12" s="22"/>
      <c r="J12" s="22" t="str">
        <f>IF(Beneficiary!G10="","",Beneficiary!G10)</f>
        <v/>
      </c>
      <c r="K12" s="22"/>
      <c r="L12" s="22"/>
      <c r="M12" s="22"/>
      <c r="N12" s="94"/>
    </row>
    <row r="13" spans="1:14" x14ac:dyDescent="0.25">
      <c r="A13" s="3">
        <v>1</v>
      </c>
      <c r="B13" s="3" t="s">
        <v>452</v>
      </c>
      <c r="D13" s="8" t="str">
        <f>IF($J$12="","",15750)</f>
        <v/>
      </c>
      <c r="F13" s="10">
        <f>COUNTIF(MSF!$X$11:$X$1007,'PCI Worksheet'!A13)</f>
        <v>0</v>
      </c>
      <c r="H13" s="10">
        <f>F13</f>
        <v>0</v>
      </c>
      <c r="I13" s="18">
        <v>36</v>
      </c>
      <c r="J13" s="18">
        <f ca="1">INDIRECT("H"&amp;I13)</f>
        <v>0</v>
      </c>
      <c r="K13" s="18"/>
      <c r="L13" s="18"/>
      <c r="M13" s="18"/>
      <c r="N13" s="95"/>
    </row>
    <row r="14" spans="1:14" x14ac:dyDescent="0.25">
      <c r="A14" s="3">
        <v>2</v>
      </c>
      <c r="B14" s="8" t="str">
        <f t="shared" ref="B14:B36" si="0">IF($J$12="","",D13+1)</f>
        <v/>
      </c>
      <c r="C14" s="7" t="s">
        <v>454</v>
      </c>
      <c r="D14" s="8" t="str">
        <f>IF($J$12="","",ROUND(((((VLOOKUP($J$12,Locations!$A$2:$L$441,5)-$D$13)/8)*1)+$D$13)/10,0)*10)</f>
        <v/>
      </c>
      <c r="F14" s="10">
        <f>COUNTIF(MSF!$X$11:$X$1007,'PCI Worksheet'!A14)</f>
        <v>0</v>
      </c>
      <c r="H14" s="10">
        <f>H13+F14</f>
        <v>0</v>
      </c>
      <c r="I14" s="18">
        <f>I13-1</f>
        <v>35</v>
      </c>
      <c r="J14" s="18">
        <f t="shared" ref="J14:J36" ca="1" si="1">INDIRECT("H"&amp;I14)</f>
        <v>0</v>
      </c>
      <c r="K14" s="18"/>
      <c r="L14" s="18"/>
      <c r="M14" s="18"/>
      <c r="N14" s="95"/>
    </row>
    <row r="15" spans="1:14" x14ac:dyDescent="0.25">
      <c r="A15" s="3">
        <v>3</v>
      </c>
      <c r="B15" s="8" t="str">
        <f t="shared" si="0"/>
        <v/>
      </c>
      <c r="C15" s="7" t="s">
        <v>454</v>
      </c>
      <c r="D15" s="8" t="str">
        <f>IF($J$12="","",ROUND(((((VLOOKUP($J$12,Locations!$A$2:$L$441,5)-$D$13)/8)*2)+$D$13)/10,0)*10)</f>
        <v/>
      </c>
      <c r="F15" s="10">
        <f>COUNTIF(MSF!$X$11:$X$1007,'PCI Worksheet'!A15)</f>
        <v>0</v>
      </c>
      <c r="H15" s="10">
        <f t="shared" ref="H15:H36" si="2">H14+F15</f>
        <v>0</v>
      </c>
      <c r="I15" s="18">
        <f t="shared" ref="I15:I36" si="3">I14-1</f>
        <v>34</v>
      </c>
      <c r="J15" s="18">
        <f t="shared" ca="1" si="1"/>
        <v>0</v>
      </c>
      <c r="K15" s="18"/>
      <c r="L15" s="18"/>
      <c r="M15" s="18"/>
      <c r="N15" s="95"/>
    </row>
    <row r="16" spans="1:14" x14ac:dyDescent="0.25">
      <c r="A16" s="3">
        <v>4</v>
      </c>
      <c r="B16" s="8" t="str">
        <f t="shared" si="0"/>
        <v/>
      </c>
      <c r="C16" s="7" t="s">
        <v>454</v>
      </c>
      <c r="D16" s="8" t="str">
        <f>IF($J$12="","",ROUND(((((VLOOKUP($J$12,Locations!$A$2:$L$441,5)-$D$13)/8)*3)+$D$13)/10,0)*10)</f>
        <v/>
      </c>
      <c r="F16" s="10">
        <f>COUNTIF(MSF!$X$11:$X$1007,'PCI Worksheet'!A16)</f>
        <v>0</v>
      </c>
      <c r="H16" s="10">
        <f t="shared" si="2"/>
        <v>0</v>
      </c>
      <c r="I16" s="18">
        <f t="shared" si="3"/>
        <v>33</v>
      </c>
      <c r="J16" s="18">
        <f t="shared" ca="1" si="1"/>
        <v>0</v>
      </c>
      <c r="K16" s="18"/>
      <c r="L16" s="18"/>
      <c r="M16" s="18"/>
      <c r="N16" s="95"/>
    </row>
    <row r="17" spans="1:14" x14ac:dyDescent="0.25">
      <c r="A17" s="3">
        <v>5</v>
      </c>
      <c r="B17" s="8" t="str">
        <f t="shared" si="0"/>
        <v/>
      </c>
      <c r="C17" s="7" t="s">
        <v>454</v>
      </c>
      <c r="D17" s="8" t="str">
        <f>IF($J$12="","",ROUND(((((VLOOKUP($J$12,Locations!$A$2:$L$441,5)-$D$13)/8)*4)+$D$13)/10,0)*10)</f>
        <v/>
      </c>
      <c r="F17" s="10">
        <f>COUNTIF(MSF!$X$11:$X$1007,'PCI Worksheet'!A17)</f>
        <v>0</v>
      </c>
      <c r="H17" s="10">
        <f t="shared" si="2"/>
        <v>0</v>
      </c>
      <c r="I17" s="18">
        <f t="shared" si="3"/>
        <v>32</v>
      </c>
      <c r="J17" s="18">
        <f t="shared" ca="1" si="1"/>
        <v>0</v>
      </c>
      <c r="K17" s="18"/>
      <c r="L17" s="18"/>
      <c r="M17" s="18"/>
      <c r="N17" s="95"/>
    </row>
    <row r="18" spans="1:14" x14ac:dyDescent="0.25">
      <c r="A18" s="3">
        <v>6</v>
      </c>
      <c r="B18" s="8" t="str">
        <f t="shared" si="0"/>
        <v/>
      </c>
      <c r="C18" s="7" t="s">
        <v>454</v>
      </c>
      <c r="D18" s="8" t="str">
        <f>IF($J$12="","",ROUND(((((VLOOKUP($J$12,Locations!$A$2:$L$441,5)-$D$13)/8)*5)+$D$13)/10,0)*10)</f>
        <v/>
      </c>
      <c r="F18" s="10">
        <f>COUNTIF(MSF!$X$11:$X$1007,'PCI Worksheet'!A18)</f>
        <v>0</v>
      </c>
      <c r="H18" s="10">
        <f t="shared" si="2"/>
        <v>0</v>
      </c>
      <c r="I18" s="18">
        <f t="shared" si="3"/>
        <v>31</v>
      </c>
      <c r="J18" s="18">
        <f t="shared" ca="1" si="1"/>
        <v>0</v>
      </c>
      <c r="K18" s="18"/>
      <c r="L18" s="18"/>
      <c r="M18" s="18"/>
      <c r="N18" s="95"/>
    </row>
    <row r="19" spans="1:14" x14ac:dyDescent="0.25">
      <c r="A19" s="3">
        <v>7</v>
      </c>
      <c r="B19" s="8" t="str">
        <f t="shared" si="0"/>
        <v/>
      </c>
      <c r="C19" s="7" t="s">
        <v>454</v>
      </c>
      <c r="D19" s="8" t="str">
        <f>IF($J$12="","",ROUND(((((VLOOKUP($J$12,Locations!$A$2:$L$441,5)-$D$13)/8)*6)+$D$13)/10,0)*10)</f>
        <v/>
      </c>
      <c r="F19" s="10">
        <f>COUNTIF(MSF!$X$11:$X$1007,'PCI Worksheet'!A19)</f>
        <v>0</v>
      </c>
      <c r="H19" s="10">
        <f t="shared" si="2"/>
        <v>0</v>
      </c>
      <c r="I19" s="18">
        <f t="shared" si="3"/>
        <v>30</v>
      </c>
      <c r="J19" s="18">
        <f t="shared" ca="1" si="1"/>
        <v>0</v>
      </c>
      <c r="K19" s="18"/>
      <c r="L19" s="18"/>
      <c r="M19" s="18" t="s">
        <v>460</v>
      </c>
      <c r="N19" s="95"/>
    </row>
    <row r="20" spans="1:14" x14ac:dyDescent="0.25">
      <c r="A20" s="3">
        <v>8</v>
      </c>
      <c r="B20" s="8" t="str">
        <f t="shared" si="0"/>
        <v/>
      </c>
      <c r="C20" s="7" t="s">
        <v>454</v>
      </c>
      <c r="D20" s="8" t="str">
        <f>IF($J$12="","",ROUND(((((VLOOKUP($J$12,Locations!$A$2:$L$441,5)-$D$13)/8)*7)+$D$13)/10,0)*10)</f>
        <v/>
      </c>
      <c r="F20" s="10">
        <f>COUNTIF(MSF!$X$11:$X$1007,'PCI Worksheet'!A20)</f>
        <v>0</v>
      </c>
      <c r="H20" s="10">
        <f t="shared" si="2"/>
        <v>0</v>
      </c>
      <c r="I20" s="18">
        <f t="shared" si="3"/>
        <v>29</v>
      </c>
      <c r="J20" s="18">
        <f t="shared" ca="1" si="1"/>
        <v>0</v>
      </c>
      <c r="K20" s="18"/>
      <c r="L20" s="18" t="s">
        <v>458</v>
      </c>
      <c r="M20" s="18">
        <f>H36/2</f>
        <v>0</v>
      </c>
      <c r="N20" s="95"/>
    </row>
    <row r="21" spans="1:14" x14ac:dyDescent="0.25">
      <c r="A21" s="3">
        <v>9</v>
      </c>
      <c r="B21" s="8" t="str">
        <f t="shared" si="0"/>
        <v/>
      </c>
      <c r="C21" s="7" t="s">
        <v>454</v>
      </c>
      <c r="D21" s="8" t="str">
        <f>IF($J$12="","",VLOOKUP($J$12,Locations!$A$2:$L$441,5))</f>
        <v/>
      </c>
      <c r="F21" s="10">
        <f>COUNTIF(MSF!$X$11:$X$1007,'PCI Worksheet'!A21)</f>
        <v>0</v>
      </c>
      <c r="H21" s="10">
        <f t="shared" si="2"/>
        <v>0</v>
      </c>
      <c r="I21" s="18">
        <f t="shared" si="3"/>
        <v>28</v>
      </c>
      <c r="J21" s="18">
        <f t="shared" ca="1" si="1"/>
        <v>0</v>
      </c>
      <c r="K21" s="18"/>
      <c r="L21" s="18" t="s">
        <v>459</v>
      </c>
      <c r="M21" s="18" t="str">
        <f>IF(M20&lt;=F13," ",(INDEX(H13:H36,MATCH(M20,H13:H36,1))))</f>
        <v xml:space="preserve"> </v>
      </c>
      <c r="N21" s="95"/>
    </row>
    <row r="22" spans="1:14" x14ac:dyDescent="0.25">
      <c r="A22" s="3">
        <v>10</v>
      </c>
      <c r="B22" s="8" t="str">
        <f t="shared" si="0"/>
        <v/>
      </c>
      <c r="C22" s="7" t="s">
        <v>454</v>
      </c>
      <c r="D22" s="8" t="str">
        <f>IF($J$12="","",((VLOOKUP($J$12,Locations!$A$2:$L$441,6)-D21)/2)+D21)</f>
        <v/>
      </c>
      <c r="F22" s="10">
        <f>COUNTIF(MSF!$X$11:$X$1007,'PCI Worksheet'!A22)</f>
        <v>0</v>
      </c>
      <c r="H22" s="10">
        <f t="shared" si="2"/>
        <v>0</v>
      </c>
      <c r="I22" s="18">
        <f t="shared" si="3"/>
        <v>27</v>
      </c>
      <c r="J22" s="18">
        <f t="shared" ca="1" si="1"/>
        <v>0</v>
      </c>
      <c r="K22" s="18"/>
      <c r="L22" s="18" t="s">
        <v>461</v>
      </c>
      <c r="M22" s="18">
        <f ca="1">(INDEX(J13:J36,MATCH(M20,J13:J36,-1)))</f>
        <v>0</v>
      </c>
      <c r="N22" s="95"/>
    </row>
    <row r="23" spans="1:14" x14ac:dyDescent="0.25">
      <c r="A23" s="3">
        <v>11</v>
      </c>
      <c r="B23" s="8" t="str">
        <f t="shared" si="0"/>
        <v/>
      </c>
      <c r="C23" s="7" t="s">
        <v>454</v>
      </c>
      <c r="D23" s="8" t="str">
        <f>IF($J$12="","",VLOOKUP($J$12,Locations!$A$2:$L$441,6))</f>
        <v/>
      </c>
      <c r="F23" s="10">
        <f>COUNTIF(MSF!$X$11:$X$1007,'PCI Worksheet'!A23)</f>
        <v>0</v>
      </c>
      <c r="H23" s="10">
        <f t="shared" si="2"/>
        <v>0</v>
      </c>
      <c r="I23" s="18">
        <f t="shared" si="3"/>
        <v>26</v>
      </c>
      <c r="J23" s="18">
        <f t="shared" ca="1" si="1"/>
        <v>0</v>
      </c>
      <c r="K23" s="18"/>
      <c r="L23" s="18"/>
      <c r="M23" s="18"/>
      <c r="N23" s="95"/>
    </row>
    <row r="24" spans="1:14" x14ac:dyDescent="0.25">
      <c r="A24" s="3">
        <v>12</v>
      </c>
      <c r="B24" s="8" t="str">
        <f t="shared" si="0"/>
        <v/>
      </c>
      <c r="C24" s="7" t="s">
        <v>454</v>
      </c>
      <c r="D24" s="8" t="str">
        <f>IF($J$12="","",((VLOOKUP($J$12,Locations!$A$2:$L$441,7)-D23)/2)+D23)</f>
        <v/>
      </c>
      <c r="F24" s="10">
        <f>COUNTIF(MSF!$X$11:$X$1007,'PCI Worksheet'!A24)</f>
        <v>0</v>
      </c>
      <c r="H24" s="10">
        <f t="shared" si="2"/>
        <v>0</v>
      </c>
      <c r="I24" s="18">
        <f t="shared" si="3"/>
        <v>25</v>
      </c>
      <c r="J24" s="18">
        <f t="shared" ca="1" si="1"/>
        <v>0</v>
      </c>
      <c r="K24" s="18"/>
      <c r="L24" s="18"/>
      <c r="M24" s="18"/>
      <c r="N24" s="95"/>
    </row>
    <row r="25" spans="1:14" x14ac:dyDescent="0.25">
      <c r="A25" s="3">
        <v>13</v>
      </c>
      <c r="B25" s="8" t="str">
        <f t="shared" si="0"/>
        <v/>
      </c>
      <c r="C25" s="7" t="s">
        <v>454</v>
      </c>
      <c r="D25" s="8" t="str">
        <f>IF($J$12="","",VLOOKUP($J$12,Locations!$A$2:$L$441,7))</f>
        <v/>
      </c>
      <c r="F25" s="10">
        <f>COUNTIF(MSF!$X$11:$X$1007,'PCI Worksheet'!A25)</f>
        <v>0</v>
      </c>
      <c r="H25" s="10">
        <f t="shared" si="2"/>
        <v>0</v>
      </c>
      <c r="I25" s="18">
        <f t="shared" si="3"/>
        <v>24</v>
      </c>
      <c r="J25" s="18">
        <f t="shared" ca="1" si="1"/>
        <v>0</v>
      </c>
      <c r="K25" s="18"/>
      <c r="L25" s="18"/>
      <c r="M25" s="18"/>
      <c r="N25" s="95"/>
    </row>
    <row r="26" spans="1:14" x14ac:dyDescent="0.25">
      <c r="A26" s="3">
        <v>14</v>
      </c>
      <c r="B26" s="8" t="str">
        <f t="shared" si="0"/>
        <v/>
      </c>
      <c r="C26" s="7" t="s">
        <v>454</v>
      </c>
      <c r="D26" s="8" t="str">
        <f>IF($J$12="","",((VLOOKUP($J$12,Locations!$A$2:$L$441,8)-D25)/2)+D25)</f>
        <v/>
      </c>
      <c r="F26" s="10">
        <f>COUNTIF(MSF!$X$11:$X$1007,'PCI Worksheet'!A26)</f>
        <v>0</v>
      </c>
      <c r="H26" s="10">
        <f t="shared" si="2"/>
        <v>0</v>
      </c>
      <c r="I26" s="18">
        <f t="shared" si="3"/>
        <v>23</v>
      </c>
      <c r="J26" s="18">
        <f t="shared" ca="1" si="1"/>
        <v>0</v>
      </c>
      <c r="K26" s="18"/>
      <c r="L26" s="18"/>
      <c r="M26" s="18"/>
      <c r="N26" s="95"/>
    </row>
    <row r="27" spans="1:14" x14ac:dyDescent="0.25">
      <c r="A27" s="3">
        <v>15</v>
      </c>
      <c r="B27" s="8" t="str">
        <f t="shared" si="0"/>
        <v/>
      </c>
      <c r="C27" s="7" t="s">
        <v>454</v>
      </c>
      <c r="D27" s="8" t="str">
        <f>IF($J$12="","",VLOOKUP($J$12,Locations!$A$2:$L$441,8))</f>
        <v/>
      </c>
      <c r="F27" s="10">
        <f>COUNTIF(MSF!$X$11:$X$1007,'PCI Worksheet'!A27)</f>
        <v>0</v>
      </c>
      <c r="H27" s="10">
        <f t="shared" si="2"/>
        <v>0</v>
      </c>
      <c r="I27" s="18">
        <f t="shared" si="3"/>
        <v>22</v>
      </c>
      <c r="J27" s="18">
        <f t="shared" ca="1" si="1"/>
        <v>0</v>
      </c>
      <c r="K27" s="18"/>
      <c r="L27" s="18"/>
      <c r="M27" s="18"/>
      <c r="N27" s="95"/>
    </row>
    <row r="28" spans="1:14" x14ac:dyDescent="0.25">
      <c r="A28" s="3">
        <v>16</v>
      </c>
      <c r="B28" s="8" t="str">
        <f t="shared" si="0"/>
        <v/>
      </c>
      <c r="C28" s="7" t="s">
        <v>454</v>
      </c>
      <c r="D28" s="8" t="str">
        <f>IF($J$12="","",((VLOOKUP($J$12,Locations!$A$2:$L$441,9)-D27)/2)+D27)</f>
        <v/>
      </c>
      <c r="F28" s="10">
        <f>COUNTIF(MSF!$X$11:$X$1007,'PCI Worksheet'!A28)</f>
        <v>0</v>
      </c>
      <c r="H28" s="10">
        <f t="shared" si="2"/>
        <v>0</v>
      </c>
      <c r="I28" s="18">
        <f t="shared" si="3"/>
        <v>21</v>
      </c>
      <c r="J28" s="18">
        <f t="shared" ca="1" si="1"/>
        <v>0</v>
      </c>
      <c r="K28" s="18"/>
      <c r="L28" s="18"/>
      <c r="M28" s="18"/>
      <c r="N28" s="95"/>
    </row>
    <row r="29" spans="1:14" x14ac:dyDescent="0.25">
      <c r="A29" s="3">
        <v>17</v>
      </c>
      <c r="B29" s="8" t="str">
        <f t="shared" si="0"/>
        <v/>
      </c>
      <c r="C29" s="7" t="s">
        <v>454</v>
      </c>
      <c r="D29" s="8" t="str">
        <f>IF($J$12="","",VLOOKUP($J$12,Locations!$A$2:$L$441,9))</f>
        <v/>
      </c>
      <c r="F29" s="10">
        <f>COUNTIF(MSF!$X$11:$X$1007,'PCI Worksheet'!A29)</f>
        <v>0</v>
      </c>
      <c r="H29" s="10">
        <f t="shared" si="2"/>
        <v>0</v>
      </c>
      <c r="I29" s="18">
        <f t="shared" si="3"/>
        <v>20</v>
      </c>
      <c r="J29" s="18">
        <f t="shared" ca="1" si="1"/>
        <v>0</v>
      </c>
      <c r="K29" s="18"/>
      <c r="L29" s="18"/>
      <c r="M29" s="18"/>
      <c r="N29" s="95"/>
    </row>
    <row r="30" spans="1:14" x14ac:dyDescent="0.25">
      <c r="A30" s="3">
        <v>18</v>
      </c>
      <c r="B30" s="8" t="str">
        <f t="shared" si="0"/>
        <v/>
      </c>
      <c r="C30" s="7" t="s">
        <v>454</v>
      </c>
      <c r="D30" s="8" t="str">
        <f>IF($J$12="","",((VLOOKUP($J$12,Locations!$A$2:$L$441,10)-D29)/2)+D29)</f>
        <v/>
      </c>
      <c r="F30" s="10">
        <f>COUNTIF(MSF!$X$11:$X$1007,'PCI Worksheet'!A30)</f>
        <v>0</v>
      </c>
      <c r="H30" s="10">
        <f t="shared" si="2"/>
        <v>0</v>
      </c>
      <c r="I30" s="18">
        <f t="shared" si="3"/>
        <v>19</v>
      </c>
      <c r="J30" s="18">
        <f t="shared" ca="1" si="1"/>
        <v>0</v>
      </c>
      <c r="K30" s="18"/>
      <c r="L30" s="18"/>
      <c r="M30" s="18"/>
      <c r="N30" s="95"/>
    </row>
    <row r="31" spans="1:14" x14ac:dyDescent="0.25">
      <c r="A31" s="3">
        <v>19</v>
      </c>
      <c r="B31" s="8" t="str">
        <f t="shared" si="0"/>
        <v/>
      </c>
      <c r="C31" s="7" t="s">
        <v>454</v>
      </c>
      <c r="D31" s="8" t="str">
        <f>IF($J$12="","",VLOOKUP($J$12,Locations!$A$2:$L$441,10))</f>
        <v/>
      </c>
      <c r="F31" s="10">
        <f>COUNTIF(MSF!$X$11:$X$1007,'PCI Worksheet'!A31)</f>
        <v>0</v>
      </c>
      <c r="H31" s="10">
        <f t="shared" si="2"/>
        <v>0</v>
      </c>
      <c r="I31" s="18">
        <f t="shared" si="3"/>
        <v>18</v>
      </c>
      <c r="J31" s="18">
        <f t="shared" ca="1" si="1"/>
        <v>0</v>
      </c>
      <c r="K31" s="18"/>
      <c r="L31" s="18"/>
      <c r="M31" s="18"/>
      <c r="N31" s="95"/>
    </row>
    <row r="32" spans="1:14" x14ac:dyDescent="0.25">
      <c r="A32" s="3">
        <v>20</v>
      </c>
      <c r="B32" s="8" t="str">
        <f t="shared" si="0"/>
        <v/>
      </c>
      <c r="C32" s="7" t="s">
        <v>454</v>
      </c>
      <c r="D32" s="8" t="str">
        <f>IF($J$12="","",((VLOOKUP($J$12,Locations!$A$2:$L$441,11)-D31)/2)+D31)</f>
        <v/>
      </c>
      <c r="F32" s="10">
        <f>COUNTIF(MSF!$X$11:$X$1007,'PCI Worksheet'!A32)</f>
        <v>0</v>
      </c>
      <c r="H32" s="10">
        <f t="shared" si="2"/>
        <v>0</v>
      </c>
      <c r="I32" s="18">
        <f t="shared" si="3"/>
        <v>17</v>
      </c>
      <c r="J32" s="18">
        <f t="shared" ca="1" si="1"/>
        <v>0</v>
      </c>
      <c r="K32" s="18"/>
      <c r="L32" s="18"/>
      <c r="M32" s="18"/>
      <c r="N32" s="95"/>
    </row>
    <row r="33" spans="1:14" x14ac:dyDescent="0.25">
      <c r="A33" s="3">
        <v>21</v>
      </c>
      <c r="B33" s="8" t="str">
        <f t="shared" si="0"/>
        <v/>
      </c>
      <c r="C33" s="7" t="s">
        <v>454</v>
      </c>
      <c r="D33" s="8" t="str">
        <f>IF($J$12="","",VLOOKUP($J$12,Locations!$A$2:$L$441,11))</f>
        <v/>
      </c>
      <c r="F33" s="10">
        <f>COUNTIF(MSF!$X$11:$X$1007,'PCI Worksheet'!A33)</f>
        <v>0</v>
      </c>
      <c r="H33" s="10">
        <f t="shared" si="2"/>
        <v>0</v>
      </c>
      <c r="I33" s="18">
        <f t="shared" si="3"/>
        <v>16</v>
      </c>
      <c r="J33" s="18">
        <f t="shared" ca="1" si="1"/>
        <v>0</v>
      </c>
      <c r="K33" s="18"/>
      <c r="L33" s="18"/>
      <c r="M33" s="18"/>
      <c r="N33" s="95"/>
    </row>
    <row r="34" spans="1:14" x14ac:dyDescent="0.25">
      <c r="A34" s="3">
        <v>22</v>
      </c>
      <c r="B34" s="8" t="str">
        <f t="shared" si="0"/>
        <v/>
      </c>
      <c r="C34" s="7" t="s">
        <v>454</v>
      </c>
      <c r="D34" s="8" t="str">
        <f>IF($J$12="","",((VLOOKUP($J$12,Locations!$A$2:$L$441,12)-D33)/2)+D33)</f>
        <v/>
      </c>
      <c r="F34" s="10">
        <f>COUNTIF(MSF!$X$11:$X$1007,'PCI Worksheet'!A34)</f>
        <v>0</v>
      </c>
      <c r="H34" s="10">
        <f t="shared" si="2"/>
        <v>0</v>
      </c>
      <c r="I34" s="18">
        <f t="shared" si="3"/>
        <v>15</v>
      </c>
      <c r="J34" s="18">
        <f t="shared" ca="1" si="1"/>
        <v>0</v>
      </c>
      <c r="K34" s="18"/>
      <c r="L34" s="18"/>
      <c r="M34" s="18"/>
      <c r="N34" s="95"/>
    </row>
    <row r="35" spans="1:14" x14ac:dyDescent="0.25">
      <c r="A35" s="3">
        <v>23</v>
      </c>
      <c r="B35" s="8" t="str">
        <f t="shared" si="0"/>
        <v/>
      </c>
      <c r="C35" s="7" t="s">
        <v>454</v>
      </c>
      <c r="D35" s="8" t="str">
        <f>IF($J$12="","",VLOOKUP($J$12,Locations!$A$2:$L$441,12))</f>
        <v/>
      </c>
      <c r="F35" s="10">
        <f>COUNTIF(MSF!$X$11:$X$1007,'PCI Worksheet'!A35)</f>
        <v>0</v>
      </c>
      <c r="H35" s="10">
        <f t="shared" si="2"/>
        <v>0</v>
      </c>
      <c r="I35" s="18">
        <f t="shared" si="3"/>
        <v>14</v>
      </c>
      <c r="J35" s="18">
        <f t="shared" ca="1" si="1"/>
        <v>0</v>
      </c>
      <c r="K35" s="18"/>
      <c r="L35" s="18"/>
      <c r="M35" s="18"/>
      <c r="N35" s="95"/>
    </row>
    <row r="36" spans="1:14" x14ac:dyDescent="0.25">
      <c r="A36" s="3">
        <v>24</v>
      </c>
      <c r="B36" s="8" t="str">
        <f t="shared" si="0"/>
        <v/>
      </c>
      <c r="C36" s="6"/>
      <c r="D36" s="3" t="s">
        <v>453</v>
      </c>
      <c r="F36" s="10">
        <f>COUNTIF(MSF!$X$11:$X$1007,'PCI Worksheet'!A36)</f>
        <v>0</v>
      </c>
      <c r="H36" s="10">
        <f t="shared" si="2"/>
        <v>0</v>
      </c>
      <c r="I36" s="18">
        <f t="shared" si="3"/>
        <v>13</v>
      </c>
      <c r="J36" s="18">
        <f t="shared" ca="1" si="1"/>
        <v>0</v>
      </c>
      <c r="K36" s="18"/>
      <c r="L36" s="18"/>
      <c r="M36" s="18"/>
      <c r="N36" s="95"/>
    </row>
    <row r="37" spans="1:14" x14ac:dyDescent="0.25">
      <c r="I37" s="118"/>
      <c r="J37" s="118"/>
      <c r="K37" s="118"/>
      <c r="L37" s="118"/>
      <c r="M37" s="118"/>
    </row>
    <row r="38" spans="1:14" x14ac:dyDescent="0.25">
      <c r="H38" s="24"/>
      <c r="J38" s="17" t="s">
        <v>457</v>
      </c>
    </row>
    <row r="39" spans="1:14" ht="23.4" customHeight="1" x14ac:dyDescent="0.25">
      <c r="B39" s="59" t="s">
        <v>7726</v>
      </c>
      <c r="C39" s="13"/>
      <c r="D39" s="16">
        <f>IF(H36=0,0,IF(M21=M22,INDEX(D13:D36,MATCH(M20,H13:H36,0)),IF(M20&lt;=F13,D13,(INDEX(D13:D36,MATCH(M20,H13:H36,1)))+((M20-M21)/(M22-M21)*2500))))</f>
        <v>0</v>
      </c>
      <c r="E39" s="13"/>
      <c r="F39" s="59" t="s">
        <v>7727</v>
      </c>
      <c r="H39" s="16">
        <f>IF(ISBLANK(Beneficiary!G10),0,(IF('PCI Calcs'!Q6=0,0,ROUND(SUM('PCI Calcs'!Q6:Q7,'PCI Calcs'!Q9:Q10,'PCI Calcs'!Q12:Q13,'PCI Calcs'!Q15:Q16,'PCI Calcs'!Q18:Q19,'PCI Calcs'!Q21:Q22),0))))</f>
        <v>0</v>
      </c>
      <c r="J39" s="17">
        <f>IF(ISBLANK(Beneficiary!G10),0,(IF('PCI Calcs'!U6=0,0,ROUND(SUM('PCI Calcs'!U6:U7,'PCI Calcs'!U9:U10,'PCI Calcs'!U12:U13,'PCI Calcs'!U15:U16,'PCI Calcs'!U18:U19,'PCI Calcs'!U21:U22),0))))</f>
        <v>0</v>
      </c>
    </row>
    <row r="40" spans="1:14" x14ac:dyDescent="0.25">
      <c r="B40" s="52"/>
      <c r="D40" s="13"/>
      <c r="F40" s="71"/>
      <c r="J40" s="24"/>
    </row>
    <row r="41" spans="1:14" x14ac:dyDescent="0.25">
      <c r="B41" s="59"/>
      <c r="D41" s="312"/>
      <c r="F41" s="59" t="s">
        <v>7728</v>
      </c>
      <c r="H41" s="16">
        <f>IF(H3="Yes",0,IF(ISBLANK(Beneficiary!G10),0,(IF('PCI Calcs'!K6=0,0,ROUND(SUM('PCI Calcs'!K6:K7,'PCI Calcs'!K9:K10,'PCI Calcs'!K12:K13,'PCI Calcs'!K15:K16,'PCI Calcs'!K18:K19,'PCI Calcs'!K21:K22),0)))))</f>
        <v>0</v>
      </c>
      <c r="J41" s="17">
        <f>IF(H3="Yes",H7,IF(ISBLANK(Beneficiary!G10),0,(IF('PCI Calcs'!O6=0,0,ROUND(SUM('PCI Calcs'!O6:O7,'PCI Calcs'!O9:O10,'PCI Calcs'!O12:O13,'PCI Calcs'!O15:O16,'PCI Calcs'!O18:O19,'PCI Calcs'!O21:O22),0)))))</f>
        <v>0</v>
      </c>
    </row>
    <row r="42" spans="1:14" x14ac:dyDescent="0.25">
      <c r="D42" s="13"/>
      <c r="F42" s="71"/>
    </row>
    <row r="43" spans="1:14" x14ac:dyDescent="0.25">
      <c r="B43" s="13"/>
      <c r="C43" s="13"/>
      <c r="D43" s="259" t="s">
        <v>1325</v>
      </c>
      <c r="E43" s="259"/>
      <c r="F43" s="259"/>
      <c r="H43" s="80">
        <f>IF(ISBLANK(Beneficiary!G10),0,INDEX(Locations!$D$2:$D$6704,MATCH(Beneficiary!G10,Locations!$A$2:$A$6704,0)))</f>
        <v>0</v>
      </c>
      <c r="I43" s="24"/>
      <c r="J43" s="17">
        <f>IF(H43=0,0,IF(H43&lt;0.043,INDEX('UE Scores'!A2:A26,MATCH('PCI Worksheet'!H43,'UE Scores'!B2:B26,1)),INDEX('UE Scores'!A2:A26,MATCH('PCI Worksheet'!H43+0.001,'UE Scores'!B2:B26,1))))</f>
        <v>0</v>
      </c>
    </row>
    <row r="44" spans="1:14" x14ac:dyDescent="0.25">
      <c r="B44" s="13"/>
      <c r="C44" s="13"/>
      <c r="D44" s="59"/>
      <c r="E44" s="52"/>
      <c r="F44" s="52"/>
      <c r="H44" s="24"/>
      <c r="I44" s="24"/>
      <c r="J44" s="24"/>
    </row>
    <row r="45" spans="1:14" x14ac:dyDescent="0.25">
      <c r="B45" s="13"/>
      <c r="C45" s="13"/>
      <c r="D45" s="259" t="s">
        <v>1326</v>
      </c>
      <c r="E45" s="259"/>
      <c r="F45" s="259"/>
      <c r="H45" s="80">
        <f>IF(Beneficiary!O10=0,0,SUM('Poverty Calcs'!I6:I7,'Poverty Calcs'!I9:I10,'Poverty Calcs'!I12:I13,'Poverty Calcs'!I15:I16,'Poverty Calcs'!I18:I19,'Poverty Calcs'!I21:I22))</f>
        <v>0</v>
      </c>
      <c r="I45" s="24"/>
      <c r="J45" s="17">
        <f>IF(Beneficiary!O10=0,0,SUM('Poverty Calcs'!K6:K7,'Poverty Calcs'!K9:K10,'Poverty Calcs'!K12:K13,'Poverty Calcs'!K15:K16,'Poverty Calcs'!K18:K19,'Poverty Calcs'!K21:K22))</f>
        <v>0</v>
      </c>
    </row>
    <row r="47" spans="1:14" x14ac:dyDescent="0.25">
      <c r="D47" s="259" t="s">
        <v>566</v>
      </c>
      <c r="E47" s="259"/>
      <c r="F47" s="259"/>
      <c r="J47" s="17">
        <f>SUM(J39:J45)</f>
        <v>0</v>
      </c>
    </row>
  </sheetData>
  <sheetProtection algorithmName="SHA-512" hashValue="AKuK0EX+MT0ij6CV1D2SO3eBbEGmmffv6Uh5gMdfJM3DktIXytRIqoJinoV5sC7SE3UY0MDg2kIR/+b9MjxX6Q==" saltValue="uav/m+CJtzLS4saIuz0hYQ==" spinCount="100000" sheet="1" objects="1" scenarios="1"/>
  <mergeCells count="11">
    <mergeCell ref="A1:J1"/>
    <mergeCell ref="D45:F45"/>
    <mergeCell ref="D43:F43"/>
    <mergeCell ref="D47:F47"/>
    <mergeCell ref="C9:F10"/>
    <mergeCell ref="A11:D11"/>
    <mergeCell ref="B3:G3"/>
    <mergeCell ref="B5:G5"/>
    <mergeCell ref="B7:G7"/>
    <mergeCell ref="G9:H9"/>
    <mergeCell ref="G10:H10"/>
  </mergeCells>
  <dataValidations count="1">
    <dataValidation type="list" allowBlank="1" showInputMessage="1" showErrorMessage="1" sqref="H3" xr:uid="{27CFE2D9-01BD-4AFF-93E2-1DAF5408B1A8}">
      <formula1>"No,Yes"</formula1>
    </dataValidation>
  </dataValidations>
  <printOptions horizontalCentered="1"/>
  <pageMargins left="0.7" right="0.7" top="0.75" bottom="0.75" header="0.3" footer="0.3"/>
  <pageSetup orientation="portrait" verticalDpi="597"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E4814-4D6D-40A0-99D1-CDE3E6B09C59}">
  <sheetPr>
    <tabColor theme="6"/>
  </sheetPr>
  <dimension ref="A1:W22"/>
  <sheetViews>
    <sheetView showGridLines="0" workbookViewId="0">
      <selection activeCell="Q6" sqref="Q6:Q7"/>
    </sheetView>
  </sheetViews>
  <sheetFormatPr defaultColWidth="8.88671875" defaultRowHeight="14.4" x14ac:dyDescent="0.3"/>
  <cols>
    <col min="1" max="1" width="18.88671875" style="3" customWidth="1"/>
    <col min="2" max="2" width="2.33203125" style="3" customWidth="1"/>
    <col min="3" max="3" width="9.88671875" style="3" bestFit="1" customWidth="1"/>
    <col min="4" max="4" width="1.109375" customWidth="1"/>
    <col min="5" max="5" width="9.88671875" style="3" bestFit="1" customWidth="1"/>
    <col min="6" max="6" width="2.6640625" style="3" customWidth="1"/>
    <col min="7" max="7" width="8.5546875" style="3" bestFit="1" customWidth="1"/>
    <col min="8" max="8" width="2.6640625" style="3" customWidth="1"/>
    <col min="9" max="9" width="8.88671875" style="3"/>
    <col min="10" max="10" width="2.6640625" style="3" customWidth="1"/>
    <col min="11" max="11" width="11.44140625" style="3" customWidth="1"/>
    <col min="12" max="12" width="1.6640625" style="3" customWidth="1"/>
    <col min="13" max="13" width="9" style="3" customWidth="1"/>
    <col min="14" max="14" width="1.6640625" style="3" customWidth="1"/>
    <col min="15" max="15" width="11.109375" style="3" customWidth="1"/>
    <col min="16" max="16" width="1.6640625" style="3" customWidth="1"/>
    <col min="17" max="17" width="10.44140625" style="3" customWidth="1"/>
    <col min="18" max="18" width="1.6640625" style="3" customWidth="1"/>
    <col min="19" max="19" width="7.6640625" style="3" customWidth="1"/>
    <col min="20" max="20" width="1.6640625" style="3" customWidth="1"/>
    <col min="21" max="21" width="11.6640625" style="3" customWidth="1"/>
    <col min="22" max="16384" width="8.88671875" style="3"/>
  </cols>
  <sheetData>
    <row r="1" spans="1:23" ht="15.6" x14ac:dyDescent="0.3">
      <c r="A1" s="246" t="s">
        <v>7734</v>
      </c>
      <c r="B1" s="246"/>
      <c r="C1" s="246"/>
      <c r="D1" s="246"/>
      <c r="E1" s="246"/>
      <c r="F1" s="246"/>
      <c r="G1" s="246"/>
      <c r="H1" s="246"/>
      <c r="I1" s="246"/>
      <c r="J1" s="246"/>
      <c r="K1" s="246"/>
      <c r="L1" s="246"/>
      <c r="M1" s="246"/>
      <c r="N1" s="246"/>
      <c r="O1" s="246"/>
      <c r="P1" s="246"/>
      <c r="Q1" s="246"/>
      <c r="R1" s="246"/>
      <c r="S1" s="246"/>
      <c r="T1" s="246"/>
      <c r="U1" s="246"/>
      <c r="W1" s="110"/>
    </row>
    <row r="2" spans="1:23" ht="14.4" customHeight="1" x14ac:dyDescent="0.25">
      <c r="A2" s="227" t="s">
        <v>7733</v>
      </c>
      <c r="B2" s="227"/>
      <c r="C2" s="227"/>
      <c r="D2" s="227"/>
      <c r="E2" s="227"/>
      <c r="F2" s="227"/>
      <c r="G2" s="227"/>
      <c r="H2" s="227"/>
      <c r="I2" s="227"/>
      <c r="J2" s="227"/>
      <c r="K2" s="227"/>
      <c r="L2" s="227"/>
      <c r="M2" s="227"/>
      <c r="N2" s="227"/>
      <c r="O2" s="227"/>
      <c r="P2" s="227"/>
      <c r="Q2" s="227"/>
      <c r="R2" s="227"/>
      <c r="S2" s="227"/>
      <c r="T2" s="227"/>
      <c r="U2" s="227"/>
    </row>
    <row r="4" spans="1:23" s="13" customFormat="1" ht="14.4" customHeight="1" x14ac:dyDescent="0.3">
      <c r="A4" s="265" t="s">
        <v>7701</v>
      </c>
      <c r="C4" s="13" t="s">
        <v>7736</v>
      </c>
      <c r="D4" s="207"/>
      <c r="E4" s="13" t="s">
        <v>7737</v>
      </c>
      <c r="F4" s="260" t="s">
        <v>1020</v>
      </c>
      <c r="G4" s="262" t="s">
        <v>7739</v>
      </c>
      <c r="H4" s="262" t="s">
        <v>1019</v>
      </c>
      <c r="I4" s="263" t="s">
        <v>7732</v>
      </c>
      <c r="K4" s="264" t="s">
        <v>7740</v>
      </c>
      <c r="M4" s="264" t="s">
        <v>7741</v>
      </c>
      <c r="N4" s="206"/>
      <c r="O4" s="264" t="s">
        <v>7742</v>
      </c>
      <c r="P4" s="12"/>
      <c r="Q4" s="264" t="s">
        <v>7743</v>
      </c>
      <c r="R4" s="12"/>
      <c r="S4" s="264" t="s">
        <v>7744</v>
      </c>
      <c r="T4" s="35"/>
      <c r="U4" s="264" t="s">
        <v>7745</v>
      </c>
    </row>
    <row r="5" spans="1:23" s="13" customFormat="1" ht="14.4" customHeight="1" x14ac:dyDescent="0.25">
      <c r="A5" s="266"/>
      <c r="B5" s="24"/>
      <c r="C5" s="229" t="s">
        <v>7738</v>
      </c>
      <c r="D5" s="229"/>
      <c r="E5" s="229"/>
      <c r="F5" s="260"/>
      <c r="G5" s="262"/>
      <c r="H5" s="262"/>
      <c r="I5" s="263"/>
      <c r="K5" s="264"/>
      <c r="M5" s="264"/>
      <c r="N5" s="206"/>
      <c r="O5" s="264"/>
      <c r="P5" s="12"/>
      <c r="Q5" s="264"/>
      <c r="R5" s="12"/>
      <c r="S5" s="264"/>
      <c r="T5" s="35"/>
      <c r="U5" s="264"/>
    </row>
    <row r="6" spans="1:23" x14ac:dyDescent="0.3">
      <c r="A6" s="268" t="str">
        <f>IF(ISBLANK(Beneficiary!G10),"",Beneficiary!G10)</f>
        <v/>
      </c>
      <c r="B6" s="202"/>
      <c r="C6" s="205">
        <f>IF(Beneficiary!A10="Census",'PCI Calcs'!C7,IF('PCI Worksheet'!H36=0,0,IF('PCI Worksheet'!M21='PCI Worksheet'!M22,INDEX('PCI Worksheet'!D13:D36,MATCH('PCI Worksheet'!M20,'PCI Worksheet'!H13:H36,0)),IF('PCI Worksheet'!M20&lt;='PCI Worksheet'!F13,'PCI Worksheet'!D13,(INDEX('PCI Worksheet'!D13:D36,MATCH('PCI Worksheet'!M20,'PCI Worksheet'!H13:H36,1)))+(('PCI Worksheet'!M20-'PCI Worksheet'!M21)/('PCI Worksheet'!M22-'PCI Worksheet'!M21)*2500)))))</f>
        <v>0</v>
      </c>
      <c r="D6" s="204" t="s">
        <v>1019</v>
      </c>
      <c r="E6" s="203">
        <f>IF(ISBLANK(Beneficiary!G10),0,IF(OR(Beneficiary!C10="city",Beneficiary!C10="county"),(INDEX('MFI PCI'!$D$2:$D$441,MATCH(Beneficiary!G10,'MFI PCI'!$B$2:$B$441,))),(INDEX('MFI PCI'!$D$2:$D$441,MATCH('Title Page'!B3,'MFI PCI'!$B$2:$B$441,)))))</f>
        <v>0</v>
      </c>
      <c r="F6" s="260" t="s">
        <v>1020</v>
      </c>
      <c r="G6" s="270">
        <f>IF(ISBLANK(Beneficiary!G10),0,(C6*E6)/C7)</f>
        <v>0</v>
      </c>
      <c r="H6" s="260" t="s">
        <v>1019</v>
      </c>
      <c r="I6" s="272">
        <f>IF(Beneficiary!O10=0,0,Beneficiary!O10)</f>
        <v>0</v>
      </c>
      <c r="J6" s="260" t="s">
        <v>1020</v>
      </c>
      <c r="K6" s="274">
        <f>IF(ISBLANK(Beneficiary!$G10),0,(G6*$I6))</f>
        <v>0</v>
      </c>
      <c r="L6" s="202"/>
      <c r="M6" s="276">
        <f>IF(G6=0,0,IF(Beneficiary!A10="Survey",INDEX('PCI Scores'!$D$2:$D$26,MATCH(G6,'PCI Scores'!$A$2:$A$26,-1)),IF(Beneficiary!C10="city",INDEX('PCI Scores'!$D$2:$D$26,MATCH(G6,'PCI Scores'!$B$2:$B$26,-1)),IF(Beneficiary!C10="county",INDEX('PCI Scores'!$D$2:$D$26,MATCH(G6,'PCI Scores'!$C$2:$C$26,-1)),IF(ISNUMBER(SEARCH("county",'Title Page'!B3)),INDEX('PCI Scores'!$D$2:$D$26,MATCH(G6,'PCI Scores'!$C$2:$C$26,-1)),INDEX('PCI Scores'!$D$2:$D$26,MATCH(G6,'PCI Scores'!$B$2:$B$26,-1)))))))</f>
        <v>0</v>
      </c>
      <c r="N6" s="201"/>
      <c r="O6" s="277">
        <f>IF(ISBLANK(Beneficiary!$C10),0,ROUND((M6*$I6),0))</f>
        <v>0</v>
      </c>
      <c r="P6" s="189"/>
      <c r="Q6" s="274">
        <f>IF(ISBLANK(Beneficiary!$G10),0,(E6*$I6))</f>
        <v>0</v>
      </c>
      <c r="R6" s="201"/>
      <c r="S6" s="276">
        <f>IF(E6=0,0,IF(Beneficiary!C10="city",INDEX('PCI Scores'!$D$2:$D$26,MATCH(E6,'PCI Scores'!$B$2:$B$26,-1)),IF(Beneficiary!C10="county",INDEX('PCI Scores'!$D$2:$D$26,MATCH(E6,'PCI Scores'!$C$2:$C$26,-1)),IF(ISNUMBER(SEARCH("county",'Title Page'!B3)),INDEX('PCI Scores'!$D$2:$D$26,MATCH(E6,'PCI Scores'!$C$2:$C$26,-1)),INDEX('PCI Scores'!$D$2:$D$26,MATCH(E6,'PCI Scores'!$B$2:$B$26,-1))))))</f>
        <v>0</v>
      </c>
      <c r="T6" s="200"/>
      <c r="U6" s="277">
        <f>IF(ISBLANK(Beneficiary!$C10),0,ROUND((S6*$I6),0))</f>
        <v>0</v>
      </c>
    </row>
    <row r="7" spans="1:23" ht="14.4" customHeight="1" x14ac:dyDescent="0.25">
      <c r="A7" s="269"/>
      <c r="C7" s="224">
        <f>IF(ISBLANK(Beneficiary!G10),0,IF(OR(Beneficiary!C10="city",Beneficiary!C10="county"),(INDEX('MFI PCI'!$C$2:$C$441,MATCH(Beneficiary!G10,'MFI PCI'!$B$2:$B$441,))),(INDEX('MFI PCI'!$C$2:$C$441,MATCH('Title Page'!B3,'MFI PCI'!$B$2:$B$441,)))))</f>
        <v>0</v>
      </c>
      <c r="D7" s="224"/>
      <c r="E7" s="267"/>
      <c r="F7" s="260"/>
      <c r="G7" s="271"/>
      <c r="H7" s="260"/>
      <c r="I7" s="273"/>
      <c r="J7" s="260"/>
      <c r="K7" s="275"/>
      <c r="M7" s="257"/>
      <c r="N7" s="189"/>
      <c r="O7" s="278"/>
      <c r="P7" s="189"/>
      <c r="Q7" s="275"/>
      <c r="R7" s="189"/>
      <c r="S7" s="257"/>
      <c r="T7" s="188"/>
      <c r="U7" s="278"/>
    </row>
    <row r="8" spans="1:23" customFormat="1" ht="6" customHeight="1" x14ac:dyDescent="0.3">
      <c r="C8" s="191"/>
      <c r="D8" s="191"/>
      <c r="E8" s="199"/>
      <c r="F8" s="196"/>
      <c r="G8" s="198"/>
      <c r="H8" s="196"/>
      <c r="I8" s="197"/>
      <c r="J8" s="196"/>
      <c r="K8" s="195"/>
      <c r="M8" s="194"/>
      <c r="N8" s="194"/>
      <c r="O8" s="192"/>
      <c r="P8" s="194"/>
      <c r="Q8" s="195"/>
      <c r="R8" s="194"/>
      <c r="S8" s="194"/>
      <c r="T8" s="193"/>
      <c r="U8" s="192"/>
    </row>
    <row r="9" spans="1:23" x14ac:dyDescent="0.3">
      <c r="A9" s="280" t="str">
        <f>IF(ISBLANK(Beneficiary!G11),"",Beneficiary!G11)</f>
        <v/>
      </c>
      <c r="C9" s="186">
        <f>IF(Beneficiary!A11="Census",'PCI Calcs'!C10,IF('PCI Worksheet'!H36=0,0,IF('PCI Worksheet'!M21='PCI Worksheet'!M22,INDEX('PCI Worksheet'!D13:D36,MATCH('PCI Worksheet'!M20,'PCI Worksheet'!H13:H36,0)),IF('PCI Worksheet'!M20&lt;='PCI Worksheet'!F13,'PCI Worksheet'!D13,(INDEX('PCI Worksheet'!D13:D36,MATCH('PCI Worksheet'!M20,'PCI Worksheet'!H13:H36,1)))+(('PCI Worksheet'!M20-'PCI Worksheet'!M21)/('PCI Worksheet'!M22-'PCI Worksheet'!M21)*2500)))))</f>
        <v>0</v>
      </c>
      <c r="D9" s="191" t="s">
        <v>1019</v>
      </c>
      <c r="E9" s="190">
        <f>IF(ISBLANK(Beneficiary!G11),0,IF(OR(Beneficiary!C11="city",Beneficiary!C11="county"),(INDEX('MFI PCI'!$D$2:$D$441,MATCH(Beneficiary!G11,'MFI PCI'!$B$2:$B$441,))),(INDEX('MFI PCI'!$D$2:$D$441,MATCH('Title Page'!B3,'MFI PCI'!$B$2:$B$441,)))))</f>
        <v>0</v>
      </c>
      <c r="F9" s="260" t="s">
        <v>1020</v>
      </c>
      <c r="G9" s="282">
        <f>IF(ISBLANK(Beneficiary!G11),0,(C9*E9)/C10)</f>
        <v>0</v>
      </c>
      <c r="H9" s="260" t="s">
        <v>1019</v>
      </c>
      <c r="I9" s="283">
        <f>IF(Beneficiary!O11=0,0,Beneficiary!O11)</f>
        <v>0</v>
      </c>
      <c r="J9" s="260" t="s">
        <v>1020</v>
      </c>
      <c r="K9" s="284">
        <f>IF(ISBLANK(Beneficiary!$G11),0,(G9*$I9))</f>
        <v>0</v>
      </c>
      <c r="M9" s="285">
        <f>IF(G9=0,0,IF(Beneficiary!C11="city",INDEX('PCI Scores'!$D$2:$D$26,MATCH(G9,'PCI Scores'!$B$2:$B$26,-1)),IF(Beneficiary!C11="county",INDEX('PCI Scores'!$D$2:$D$26,MATCH(G9,'PCI Scores'!$C$2:$C$26,-1)),IF(ISNUMBER(SEARCH("county",'Title Page'!B3)),INDEX('PCI Scores'!$D$2:$D$26,MATCH(G9,'PCI Scores'!$C$2:$C$26,-1)),INDEX('PCI Scores'!$D$2:$D$26,MATCH(G9,'PCI Scores'!$B$2:$B$26,-1))))))</f>
        <v>0</v>
      </c>
      <c r="N9" s="189"/>
      <c r="O9" s="279">
        <f>IF(ISBLANK(Beneficiary!$C11),0,ROUND((M9*$I9),0))</f>
        <v>0</v>
      </c>
      <c r="P9" s="189"/>
      <c r="Q9" s="284">
        <f>IF(ISBLANK(Beneficiary!$G11),0,(E9*$I9))</f>
        <v>0</v>
      </c>
      <c r="R9" s="189"/>
      <c r="S9" s="285">
        <f>IF(E9=0,0,IF(Beneficiary!C10="city",INDEX('PCI Scores'!$D$2:$D$26,MATCH(E9,'PCI Scores'!$B$2:$B$26,-1)),IF(Beneficiary!C10="county",INDEX('PCI Scores'!$D$2:$D$26,MATCH(E9,'PCI Scores'!$C$2:$C$26,-1)),IF(ISNUMBER(SEARCH("county",'Title Page'!B3)),INDEX('PCI Scores'!$D$2:$D$26,MATCH(E9,'PCI Scores'!$C$2:$C$26,-1)),INDEX('PCI Scores'!$D$2:$D$26,MATCH(E9,'PCI Scores'!$B$2:$B$26,-1))))))</f>
        <v>0</v>
      </c>
      <c r="T9" s="188"/>
      <c r="U9" s="279">
        <f>IF(ISBLANK(Beneficiary!$C11),0,ROUND((S9*$I9),0))</f>
        <v>0</v>
      </c>
    </row>
    <row r="10" spans="1:23" ht="14.4" customHeight="1" x14ac:dyDescent="0.25">
      <c r="A10" s="281"/>
      <c r="C10" s="224">
        <f>IF(ISBLANK(Beneficiary!G11),0,IF(OR(Beneficiary!C11="city",Beneficiary!C11="county"),(INDEX('MFI PCI'!$C$2:$C$441,MATCH(Beneficiary!G11,'MFI PCI'!$B$2:$B$441,))),(INDEX('MFI PCI'!$C$2:$C$441,MATCH('Title Page'!B3,'MFI PCI'!$B$2:$B$441,)))))</f>
        <v>0</v>
      </c>
      <c r="D10" s="224"/>
      <c r="E10" s="267"/>
      <c r="F10" s="260"/>
      <c r="G10" s="271"/>
      <c r="H10" s="260"/>
      <c r="I10" s="273"/>
      <c r="J10" s="260"/>
      <c r="K10" s="275"/>
      <c r="M10" s="257"/>
      <c r="N10" s="189"/>
      <c r="O10" s="278"/>
      <c r="P10" s="189"/>
      <c r="Q10" s="275"/>
      <c r="R10" s="189"/>
      <c r="S10" s="257"/>
      <c r="T10" s="188"/>
      <c r="U10" s="278"/>
    </row>
    <row r="11" spans="1:23" customFormat="1" ht="6" customHeight="1" x14ac:dyDescent="0.3">
      <c r="C11" s="191"/>
      <c r="D11" s="191"/>
      <c r="E11" s="199"/>
      <c r="F11" s="196"/>
      <c r="G11" s="198"/>
      <c r="H11" s="196"/>
      <c r="I11" s="197"/>
      <c r="J11" s="196"/>
      <c r="K11" s="195"/>
      <c r="M11" s="194"/>
      <c r="N11" s="194"/>
      <c r="O11" s="192"/>
      <c r="P11" s="194"/>
      <c r="Q11" s="195"/>
      <c r="R11" s="194"/>
      <c r="S11" s="194"/>
      <c r="T11" s="193"/>
      <c r="U11" s="192"/>
    </row>
    <row r="12" spans="1:23" x14ac:dyDescent="0.3">
      <c r="A12" s="280" t="str">
        <f>IF(ISBLANK(Beneficiary!G12),"",Beneficiary!G12)</f>
        <v/>
      </c>
      <c r="C12" s="186">
        <f>IF(Beneficiary!A12="Census",'PCI Calcs'!C13,IF('PCI Worksheet'!H36=0,0,IF('PCI Worksheet'!M21='PCI Worksheet'!M22,INDEX('PCI Worksheet'!D13:D36,MATCH('PCI Worksheet'!M20,'PCI Worksheet'!H13:H36,0)),IF('PCI Worksheet'!M20&lt;='PCI Worksheet'!F13,'PCI Worksheet'!D13,(INDEX('PCI Worksheet'!D13:D36,MATCH('PCI Worksheet'!M20,'PCI Worksheet'!H13:H36,1)))+(('PCI Worksheet'!M20-'PCI Worksheet'!M21)/('PCI Worksheet'!M22-'PCI Worksheet'!M21)*2500)))))</f>
        <v>0</v>
      </c>
      <c r="D12" s="191" t="s">
        <v>1019</v>
      </c>
      <c r="E12" s="190">
        <f>IF(ISBLANK(Beneficiary!G12),0,IF(OR(Beneficiary!C12="city",Beneficiary!C12="county"),(INDEX('MFI PCI'!$D$2:$D$441,MATCH(Beneficiary!G12,'MFI PCI'!$B$2:$B$441,))),(INDEX('MFI PCI'!$D$2:$D$441,MATCH('Title Page'!B3,'MFI PCI'!$B$2:$B$441,)))))</f>
        <v>0</v>
      </c>
      <c r="F12" s="260" t="s">
        <v>1020</v>
      </c>
      <c r="G12" s="282">
        <f>IF(ISBLANK(Beneficiary!G12),0,(C12*E12)/C13)</f>
        <v>0</v>
      </c>
      <c r="H12" s="260" t="s">
        <v>1019</v>
      </c>
      <c r="I12" s="283">
        <f>IF(Beneficiary!O12=0,0,Beneficiary!O12)</f>
        <v>0</v>
      </c>
      <c r="J12" s="260" t="s">
        <v>1020</v>
      </c>
      <c r="K12" s="284">
        <f>IF(ISBLANK(Beneficiary!$G12),0,(G12*$I12))</f>
        <v>0</v>
      </c>
      <c r="M12" s="285">
        <f>IF(G12=0,0,IF(Beneficiary!C12="city",INDEX('PCI Scores'!$D$2:$D$26,MATCH(G12,'PCI Scores'!$B$2:$B$26,-1)),IF(Beneficiary!C12="county",INDEX('PCI Scores'!$D$2:$D$26,MATCH(G12,'PCI Scores'!$C$2:$C$26,-1)),IF(ISNUMBER(SEARCH("county",'Title Page'!B3)),INDEX('PCI Scores'!$D$2:$D$26,MATCH(G12,'PCI Scores'!$C$2:$C$26,-1)),INDEX('PCI Scores'!$D$2:$D$26,MATCH(G12,'PCI Scores'!$B$2:$B$26,-1))))))</f>
        <v>0</v>
      </c>
      <c r="N12" s="189"/>
      <c r="O12" s="279">
        <f>IF(ISBLANK(Beneficiary!$C12),0,ROUND((M12*$I12),0))</f>
        <v>0</v>
      </c>
      <c r="P12" s="189"/>
      <c r="Q12" s="284">
        <f>IF(ISBLANK(Beneficiary!$G12),0,(E12*$I12))</f>
        <v>0</v>
      </c>
      <c r="R12" s="189"/>
      <c r="S12" s="285">
        <f>IF(E12=0,0,IF(Beneficiary!C12="city",INDEX('PCI Scores'!$D$2:$D$26,MATCH(E12,'PCI Scores'!$B$2:$B$26,-1)),IF(Beneficiary!C12="county",INDEX('PCI Scores'!$D$2:$D$26,MATCH(E12,'PCI Scores'!$C$2:$C$26,-1)),IF(ISNUMBER(SEARCH("county",'Title Page'!B3)),INDEX('PCI Scores'!$D$2:$D$26,MATCH(E12,'PCI Scores'!$C$2:$C$26,-1)),INDEX('PCI Scores'!$D$2:$D$26,MATCH(E12,'PCI Scores'!$B$2:$B$26,-1))))))</f>
        <v>0</v>
      </c>
      <c r="T12" s="188"/>
      <c r="U12" s="279">
        <f>IF(ISBLANK(Beneficiary!$C12),0,ROUND((S12*$I12),0))</f>
        <v>0</v>
      </c>
    </row>
    <row r="13" spans="1:23" ht="14.4" customHeight="1" x14ac:dyDescent="0.25">
      <c r="A13" s="281"/>
      <c r="C13" s="224">
        <f>IF(ISBLANK(Beneficiary!G12),0,IF(OR(Beneficiary!C12="city",Beneficiary!C12="county"),(INDEX('MFI PCI'!$C$2:$C$441,MATCH(Beneficiary!G12,'MFI PCI'!$B$2:$B$441,))),(INDEX('MFI PCI'!$C$2:$C$441,MATCH('Title Page'!B3,'MFI PCI'!$B$2:$B$441,)))))</f>
        <v>0</v>
      </c>
      <c r="D13" s="224"/>
      <c r="E13" s="267"/>
      <c r="F13" s="260"/>
      <c r="G13" s="271"/>
      <c r="H13" s="260"/>
      <c r="I13" s="273"/>
      <c r="J13" s="260"/>
      <c r="K13" s="275"/>
      <c r="M13" s="257"/>
      <c r="N13" s="189"/>
      <c r="O13" s="278"/>
      <c r="P13" s="189"/>
      <c r="Q13" s="275"/>
      <c r="R13" s="189"/>
      <c r="S13" s="257"/>
      <c r="T13" s="188"/>
      <c r="U13" s="278"/>
    </row>
    <row r="14" spans="1:23" customFormat="1" ht="6" customHeight="1" x14ac:dyDescent="0.3">
      <c r="C14" s="191"/>
      <c r="D14" s="191"/>
      <c r="E14" s="199"/>
      <c r="F14" s="196"/>
      <c r="G14" s="198"/>
      <c r="H14" s="196"/>
      <c r="I14" s="197"/>
      <c r="J14" s="196"/>
      <c r="K14" s="195"/>
      <c r="M14" s="194"/>
      <c r="N14" s="194"/>
      <c r="O14" s="192"/>
      <c r="P14" s="194"/>
      <c r="Q14" s="195"/>
      <c r="R14" s="194"/>
      <c r="S14" s="194"/>
      <c r="T14" s="193"/>
      <c r="U14" s="192"/>
    </row>
    <row r="15" spans="1:23" x14ac:dyDescent="0.3">
      <c r="A15" s="280" t="str">
        <f>IF(ISBLANK(Beneficiary!G13),"",Beneficiary!G13)</f>
        <v/>
      </c>
      <c r="C15" s="186">
        <f>IF(Beneficiary!A13="Census",'PCI Calcs'!C16,IF('PCI Worksheet'!H36=0,0,IF('PCI Worksheet'!M21='PCI Worksheet'!M22,INDEX('PCI Worksheet'!D13:D36,MATCH('PCI Worksheet'!M20,'PCI Worksheet'!H13:H36,0)),IF('PCI Worksheet'!M20&lt;='PCI Worksheet'!F13,'PCI Worksheet'!D13,(INDEX('PCI Worksheet'!D13:D36,MATCH('PCI Worksheet'!M20,'PCI Worksheet'!H13:H36,1)))+(('PCI Worksheet'!M20-'PCI Worksheet'!M21)/('PCI Worksheet'!M22-'PCI Worksheet'!M21)*2500)))))</f>
        <v>0</v>
      </c>
      <c r="D15" s="191" t="s">
        <v>1019</v>
      </c>
      <c r="E15" s="190">
        <f>IF(ISBLANK(Beneficiary!G13),0,IF(OR(Beneficiary!C13="city",Beneficiary!C13="county"),(INDEX('MFI PCI'!$D$2:$D$441,MATCH(Beneficiary!G13,'MFI PCI'!$B$2:$B$441,))),(INDEX('MFI PCI'!$D$2:$D$441,MATCH('Title Page'!B3,'MFI PCI'!$B$2:$B$441,)))))</f>
        <v>0</v>
      </c>
      <c r="F15" s="260" t="s">
        <v>1020</v>
      </c>
      <c r="G15" s="282">
        <f>IF(ISBLANK(Beneficiary!G13),0,(C15*E15)/C16)</f>
        <v>0</v>
      </c>
      <c r="H15" s="260" t="s">
        <v>1019</v>
      </c>
      <c r="I15" s="283">
        <f>IF(Beneficiary!O13=0,0,Beneficiary!O13)</f>
        <v>0</v>
      </c>
      <c r="J15" s="260" t="s">
        <v>1020</v>
      </c>
      <c r="K15" s="284">
        <f>IF(ISBLANK(Beneficiary!$G13),0,(G15*$I15))</f>
        <v>0</v>
      </c>
      <c r="M15" s="285">
        <f>IF(G15=0,0,IF(Beneficiary!C13="city",INDEX('PCI Scores'!$D$2:$D$26,MATCH(G15,'PCI Scores'!$B$2:$B$26,-1)),IF(Beneficiary!C13="county",INDEX('PCI Scores'!$D$2:$D$26,MATCH(G15,'PCI Scores'!$C$2:$C$26,-1)),IF(ISNUMBER(SEARCH("county",'Title Page'!B3)),INDEX('PCI Scores'!$D$2:$D$26,MATCH(G15,'PCI Scores'!$C$2:$C$26,-1)),INDEX('PCI Scores'!$D$2:$D$26,MATCH(G15,'PCI Scores'!$B$2:$B$26,-1))))))</f>
        <v>0</v>
      </c>
      <c r="N15" s="189"/>
      <c r="O15" s="279">
        <f>IF(ISBLANK(Beneficiary!$C13),0,ROUND((M15*$I15),0))</f>
        <v>0</v>
      </c>
      <c r="P15" s="189"/>
      <c r="Q15" s="284">
        <f>IF(ISBLANK(Beneficiary!$G13),0,(E15*$I15))</f>
        <v>0</v>
      </c>
      <c r="R15" s="189"/>
      <c r="S15" s="285">
        <f>IF(E15=0,0,IF(Beneficiary!C13="city",INDEX('PCI Scores'!$D$2:$D$26,MATCH(E15,'PCI Scores'!$B$2:$B$26,-1)),IF(Beneficiary!C13="county",INDEX('PCI Scores'!$D$2:$D$26,MATCH(E15,'PCI Scores'!$C$2:$C$26,-1)),IF(ISNUMBER(SEARCH("county",'Title Page'!B3)),INDEX('PCI Scores'!$D$2:$D$26,MATCH(E15,'PCI Scores'!$C$2:$C$26,-1)),INDEX('PCI Scores'!$D$2:$D$26,MATCH(E15,'PCI Scores'!$B$2:$B$26,-1))))))</f>
        <v>0</v>
      </c>
      <c r="T15" s="188"/>
      <c r="U15" s="279">
        <f>IF(ISBLANK(Beneficiary!$C13),0,ROUND((S15*$I15),0))</f>
        <v>0</v>
      </c>
    </row>
    <row r="16" spans="1:23" ht="14.4" customHeight="1" x14ac:dyDescent="0.25">
      <c r="A16" s="281"/>
      <c r="C16" s="224">
        <f>IF(ISBLANK(Beneficiary!G13),0,IF(OR(Beneficiary!C13="city",Beneficiary!C13="county"),(INDEX('MFI PCI'!$C$2:$C$441,MATCH(Beneficiary!G13,'MFI PCI'!$B$2:$B$441,))),(INDEX('MFI PCI'!$C$2:$C$441,MATCH('Title Page'!B3,'MFI PCI'!$B$2:$B$441,)))))</f>
        <v>0</v>
      </c>
      <c r="D16" s="224"/>
      <c r="E16" s="267"/>
      <c r="F16" s="260"/>
      <c r="G16" s="271"/>
      <c r="H16" s="260"/>
      <c r="I16" s="273"/>
      <c r="J16" s="260"/>
      <c r="K16" s="275"/>
      <c r="M16" s="257"/>
      <c r="N16" s="189"/>
      <c r="O16" s="278"/>
      <c r="P16" s="189"/>
      <c r="Q16" s="275"/>
      <c r="R16" s="189"/>
      <c r="S16" s="257"/>
      <c r="T16" s="188"/>
      <c r="U16" s="278"/>
    </row>
    <row r="17" spans="1:21" customFormat="1" ht="6" customHeight="1" x14ac:dyDescent="0.3">
      <c r="C17" s="191"/>
      <c r="D17" s="191"/>
      <c r="E17" s="199"/>
      <c r="F17" s="196"/>
      <c r="G17" s="198"/>
      <c r="H17" s="196"/>
      <c r="I17" s="197"/>
      <c r="J17" s="196"/>
      <c r="K17" s="195"/>
      <c r="M17" s="194"/>
      <c r="N17" s="194"/>
      <c r="O17" s="192"/>
      <c r="P17" s="194"/>
      <c r="Q17" s="195"/>
      <c r="R17" s="194"/>
      <c r="S17" s="194"/>
      <c r="T17" s="193"/>
      <c r="U17" s="192"/>
    </row>
    <row r="18" spans="1:21" x14ac:dyDescent="0.3">
      <c r="A18" s="280" t="str">
        <f>IF(ISBLANK(Beneficiary!G14),"",Beneficiary!G14)</f>
        <v/>
      </c>
      <c r="C18" s="186">
        <f>IF(Beneficiary!A14="Census",'PCI Calcs'!C19,IF('PCI Worksheet'!H36=0,0,IF('PCI Worksheet'!M21='PCI Worksheet'!M22,INDEX('PCI Worksheet'!D13:D36,MATCH('PCI Worksheet'!M20,'PCI Worksheet'!H13:H36,0)),IF('PCI Worksheet'!M20&lt;='PCI Worksheet'!F13,'PCI Worksheet'!D13,(INDEX('PCI Worksheet'!D13:D36,MATCH('PCI Worksheet'!M20,'PCI Worksheet'!H13:H36,1)))+(('PCI Worksheet'!M20-'PCI Worksheet'!M21)/('PCI Worksheet'!M22-'PCI Worksheet'!M21)*2500)))))</f>
        <v>0</v>
      </c>
      <c r="D18" s="191" t="s">
        <v>1019</v>
      </c>
      <c r="E18" s="190">
        <f>IF(ISBLANK(Beneficiary!G14),0,IF(OR(Beneficiary!C14="city",Beneficiary!C14="county"),(INDEX('MFI PCI'!$D$2:$D$441,MATCH(Beneficiary!G14,'MFI PCI'!$B$2:$B$441,))),(INDEX('MFI PCI'!$D$2:$D$441,MATCH('Title Page'!B3,'MFI PCI'!$B$2:$B$441,)))))</f>
        <v>0</v>
      </c>
      <c r="F18" s="260" t="s">
        <v>1020</v>
      </c>
      <c r="G18" s="282">
        <f>IF(ISBLANK(Beneficiary!G14),0,(C18*E18)/C19)</f>
        <v>0</v>
      </c>
      <c r="H18" s="260" t="s">
        <v>1019</v>
      </c>
      <c r="I18" s="283">
        <f>IF(Beneficiary!O14=0,0,Beneficiary!O14)</f>
        <v>0</v>
      </c>
      <c r="J18" s="260" t="s">
        <v>1020</v>
      </c>
      <c r="K18" s="284">
        <f>IF(ISBLANK(Beneficiary!$G14),0,(G18*$I18))</f>
        <v>0</v>
      </c>
      <c r="M18" s="285">
        <f>IF(G18=0,0,IF(Beneficiary!C14="city",INDEX('PCI Scores'!$D$2:$D$26,MATCH(G18,'PCI Scores'!$B$2:$B$26,-1)),IF(Beneficiary!C14="county",INDEX('PCI Scores'!$D$2:$D$26,MATCH(G18,'PCI Scores'!$C$2:$C$26,-1)),IF(ISNUMBER(SEARCH("county",'Title Page'!B3)),INDEX('PCI Scores'!$D$2:$D$26,MATCH(G18,'PCI Scores'!$C$2:$C$26,-1)),INDEX('PCI Scores'!$D$2:$D$26,MATCH(G18,'PCI Scores'!$B$2:$B$26,-1))))))</f>
        <v>0</v>
      </c>
      <c r="N18" s="189"/>
      <c r="O18" s="279">
        <f>IF(ISBLANK(Beneficiary!$C14),0,ROUND((M18*$I18),0))</f>
        <v>0</v>
      </c>
      <c r="P18" s="189"/>
      <c r="Q18" s="284">
        <f>IF(ISBLANK(Beneficiary!$G14),0,(E18*$I18))</f>
        <v>0</v>
      </c>
      <c r="R18" s="189"/>
      <c r="S18" s="285">
        <f>IF(E18=0,0,IF(Beneficiary!C14="city",INDEX('PCI Scores'!$D$2:$D$26,MATCH(E18,'PCI Scores'!$B$2:$B$26,-1)),IF(Beneficiary!C14="county",INDEX('PCI Scores'!$D$2:$D$26,MATCH(E18,'PCI Scores'!$C$2:$C$26,-1)),IF(ISNUMBER(SEARCH("county",'Title Page'!B3)),INDEX('PCI Scores'!$D$2:$D$26,MATCH(E18,'PCI Scores'!$C$2:$C$26,-1)),INDEX('PCI Scores'!$D$2:$D$26,MATCH(E18,'PCI Scores'!$B$2:$B$26,-1))))))</f>
        <v>0</v>
      </c>
      <c r="T18" s="188"/>
      <c r="U18" s="279">
        <f>IF(ISBLANK(Beneficiary!$C14),0,ROUND((S18*$I18),0))</f>
        <v>0</v>
      </c>
    </row>
    <row r="19" spans="1:21" ht="14.4" customHeight="1" x14ac:dyDescent="0.25">
      <c r="A19" s="281"/>
      <c r="C19" s="224">
        <f>IF(ISBLANK(Beneficiary!G14),0,IF(OR(Beneficiary!C14="city",Beneficiary!C14="county"),(INDEX('MFI PCI'!$C$2:$C$441,MATCH(Beneficiary!G14,'MFI PCI'!$B$2:$B$441,))),(INDEX('MFI PCI'!$C$2:$C$441,MATCH('Title Page'!B3,'MFI PCI'!$B$2:$B$441,)))))</f>
        <v>0</v>
      </c>
      <c r="D19" s="224"/>
      <c r="E19" s="267"/>
      <c r="F19" s="260"/>
      <c r="G19" s="271"/>
      <c r="H19" s="260"/>
      <c r="I19" s="273"/>
      <c r="J19" s="260"/>
      <c r="K19" s="275"/>
      <c r="M19" s="257"/>
      <c r="N19" s="189"/>
      <c r="O19" s="278"/>
      <c r="P19" s="189"/>
      <c r="Q19" s="275"/>
      <c r="R19" s="189"/>
      <c r="S19" s="257"/>
      <c r="T19" s="188"/>
      <c r="U19" s="278"/>
    </row>
    <row r="20" spans="1:21" customFormat="1" ht="6" customHeight="1" x14ac:dyDescent="0.3">
      <c r="C20" s="191"/>
      <c r="D20" s="191"/>
      <c r="E20" s="199"/>
      <c r="F20" s="196"/>
      <c r="G20" s="198"/>
      <c r="H20" s="196"/>
      <c r="I20" s="197"/>
      <c r="J20" s="196"/>
      <c r="K20" s="195"/>
      <c r="M20" s="194"/>
      <c r="N20" s="194"/>
      <c r="O20" s="192"/>
      <c r="P20" s="194"/>
      <c r="Q20" s="195"/>
      <c r="R20" s="194"/>
      <c r="S20" s="194"/>
      <c r="T20" s="193"/>
      <c r="U20" s="192"/>
    </row>
    <row r="21" spans="1:21" x14ac:dyDescent="0.3">
      <c r="A21" s="286" t="str">
        <f>IF(ISBLANK(Beneficiary!G15),"",Beneficiary!G15)</f>
        <v/>
      </c>
      <c r="C21" s="186">
        <f>IF(Beneficiary!A15="Census",'PCI Calcs'!C22,IF('PCI Worksheet'!H36=0,0,IF('PCI Worksheet'!M21='PCI Worksheet'!M22,INDEX('PCI Worksheet'!D13:D36,MATCH('PCI Worksheet'!M20,'PCI Worksheet'!H13:H36,0)),IF('PCI Worksheet'!M20&lt;='PCI Worksheet'!F13,'PCI Worksheet'!D13,(INDEX('PCI Worksheet'!D13:D36,MATCH('PCI Worksheet'!M20,'PCI Worksheet'!H13:H36,1)))+(('PCI Worksheet'!M20-'PCI Worksheet'!M21)/('PCI Worksheet'!M22-'PCI Worksheet'!M21)*2500)))))</f>
        <v>0</v>
      </c>
      <c r="D21" s="191" t="s">
        <v>1019</v>
      </c>
      <c r="E21" s="190">
        <f>IF(ISBLANK(Beneficiary!G15),0,IF(OR(Beneficiary!C15="city",Beneficiary!C15="county"),(INDEX('MFI PCI'!$D$2:$D$441,MATCH(Beneficiary!G15,'MFI PCI'!$B$2:$B$441,))),(INDEX('MFI PCI'!$D$2:$D$441,MATCH('Title Page'!B3,'MFI PCI'!$B$2:$B$441,)))))</f>
        <v>0</v>
      </c>
      <c r="F21" s="260" t="s">
        <v>1020</v>
      </c>
      <c r="G21" s="282">
        <f>IF(ISBLANK(Beneficiary!G15),0,(C21*E21)/C22)</f>
        <v>0</v>
      </c>
      <c r="H21" s="260" t="s">
        <v>1019</v>
      </c>
      <c r="I21" s="283">
        <f>IF(Beneficiary!O15=0,0,Beneficiary!O15)</f>
        <v>0</v>
      </c>
      <c r="J21" s="260" t="s">
        <v>1020</v>
      </c>
      <c r="K21" s="284">
        <f>IF(ISBLANK(Beneficiary!$G15),0,(G21*$I21))</f>
        <v>0</v>
      </c>
      <c r="M21" s="285">
        <f>IF(G21=0,0,IF(Beneficiary!C15="city",INDEX('PCI Scores'!$D$2:$D$26,MATCH(G21,'PCI Scores'!$B$2:$B$26,-1)),IF(Beneficiary!C15="county",INDEX('PCI Scores'!$D$2:$D$26,MATCH(G21,'PCI Scores'!$C$2:$C$26,-1)),IF(ISNUMBER(SEARCH("county",'Title Page'!B3)),INDEX('PCI Scores'!$D$2:$D$26,MATCH(G21,'PCI Scores'!$C$2:$C$26,-1)),INDEX('PCI Scores'!$D$2:$D$26,MATCH(G21,'PCI Scores'!$B$2:$B$26,-1))))))</f>
        <v>0</v>
      </c>
      <c r="N21" s="189"/>
      <c r="O21" s="279">
        <f>IF(ISBLANK(Beneficiary!$C15),0,ROUND((M21*$I21),0))</f>
        <v>0</v>
      </c>
      <c r="P21" s="189"/>
      <c r="Q21" s="284">
        <f>IF(ISBLANK(Beneficiary!$G15),0,(E21*$I21))</f>
        <v>0</v>
      </c>
      <c r="R21" s="189"/>
      <c r="S21" s="285">
        <f>IF(E21=0,0,IF(Beneficiary!C15="city",INDEX('PCI Scores'!$D$2:$D$26,MATCH(E21,'PCI Scores'!$B$2:$B$26,-1)),IF(Beneficiary!C15="county",INDEX('PCI Scores'!$D$2:$D$26,MATCH(E21,'PCI Scores'!$C$2:$C$26,-1)),IF(ISNUMBER(SEARCH("county",'Title Page'!B3)),INDEX('PCI Scores'!$D$2:$D$26,MATCH(E21,'PCI Scores'!$C$2:$C$26,-1)),INDEX('PCI Scores'!$D$2:$D$26,MATCH(E21,'PCI Scores'!$B$2:$B$26,-1))))))</f>
        <v>0</v>
      </c>
      <c r="T21" s="188"/>
      <c r="U21" s="279">
        <f>IF(ISBLANK(Beneficiary!$C15),0,ROUND((S21*$I21),0))</f>
        <v>0</v>
      </c>
    </row>
    <row r="22" spans="1:21" ht="14.4" customHeight="1" x14ac:dyDescent="0.25">
      <c r="A22" s="269"/>
      <c r="B22" s="101"/>
      <c r="C22" s="224">
        <f>IF(ISBLANK(Beneficiary!G15),0,IF(OR(Beneficiary!C15="city",Beneficiary!C15="county"),(INDEX('MFI PCI'!$C$2:$C$441,MATCH(Beneficiary!G15,'MFI PCI'!$B$2:$B$441,))),(INDEX('MFI PCI'!$C$2:$C$441,MATCH('Title Page'!B3,'MFI PCI'!$B$2:$B$441,)))))</f>
        <v>0</v>
      </c>
      <c r="D22" s="224"/>
      <c r="E22" s="267"/>
      <c r="F22" s="260"/>
      <c r="G22" s="271"/>
      <c r="H22" s="260"/>
      <c r="I22" s="273"/>
      <c r="J22" s="260"/>
      <c r="K22" s="275"/>
      <c r="L22" s="101"/>
      <c r="M22" s="257"/>
      <c r="N22" s="51"/>
      <c r="O22" s="278"/>
      <c r="P22" s="189"/>
      <c r="Q22" s="275"/>
      <c r="R22" s="51"/>
      <c r="S22" s="257"/>
      <c r="T22" s="186"/>
      <c r="U22" s="278"/>
    </row>
  </sheetData>
  <sheetProtection algorithmName="SHA-512" hashValue="0oXE8GG+DhcUWxk6DEWsOSkMgFjpJMEsozLhEbKpH4dYj/pR1bOdkBA8WKzPpRRwdr3z7lTmZAxLxzonzKY5tQ==" saltValue="i3d4kFof/6WQDpiLw9acGQ==" spinCount="100000" sheet="1" objects="1" scenarios="1"/>
  <mergeCells count="92">
    <mergeCell ref="S21:S22"/>
    <mergeCell ref="U21:U22"/>
    <mergeCell ref="A21:A22"/>
    <mergeCell ref="F21:F22"/>
    <mergeCell ref="G21:G22"/>
    <mergeCell ref="H21:H22"/>
    <mergeCell ref="I21:I22"/>
    <mergeCell ref="J21:J22"/>
    <mergeCell ref="C22:E22"/>
    <mergeCell ref="K21:K22"/>
    <mergeCell ref="M21:M22"/>
    <mergeCell ref="O21:O22"/>
    <mergeCell ref="Q21:Q22"/>
    <mergeCell ref="S18:S19"/>
    <mergeCell ref="U18:U19"/>
    <mergeCell ref="A18:A19"/>
    <mergeCell ref="F18:F19"/>
    <mergeCell ref="G18:G19"/>
    <mergeCell ref="H18:H19"/>
    <mergeCell ref="I18:I19"/>
    <mergeCell ref="J18:J19"/>
    <mergeCell ref="C19:E19"/>
    <mergeCell ref="K18:K19"/>
    <mergeCell ref="M18:M19"/>
    <mergeCell ref="O18:O19"/>
    <mergeCell ref="Q18:Q19"/>
    <mergeCell ref="S15:S16"/>
    <mergeCell ref="U15:U16"/>
    <mergeCell ref="A15:A16"/>
    <mergeCell ref="F15:F16"/>
    <mergeCell ref="G15:G16"/>
    <mergeCell ref="H15:H16"/>
    <mergeCell ref="I15:I16"/>
    <mergeCell ref="J15:J16"/>
    <mergeCell ref="C16:E16"/>
    <mergeCell ref="K15:K16"/>
    <mergeCell ref="M15:M16"/>
    <mergeCell ref="O15:O16"/>
    <mergeCell ref="Q15:Q16"/>
    <mergeCell ref="Q12:Q13"/>
    <mergeCell ref="S12:S13"/>
    <mergeCell ref="U12:U13"/>
    <mergeCell ref="A12:A13"/>
    <mergeCell ref="F12:F13"/>
    <mergeCell ref="G12:G13"/>
    <mergeCell ref="H12:H13"/>
    <mergeCell ref="I12:I13"/>
    <mergeCell ref="J12:J13"/>
    <mergeCell ref="C13:E13"/>
    <mergeCell ref="K12:K13"/>
    <mergeCell ref="M12:M13"/>
    <mergeCell ref="O12:O13"/>
    <mergeCell ref="U9:U10"/>
    <mergeCell ref="A9:A10"/>
    <mergeCell ref="F9:F10"/>
    <mergeCell ref="G9:G10"/>
    <mergeCell ref="H9:H10"/>
    <mergeCell ref="I9:I10"/>
    <mergeCell ref="J9:J10"/>
    <mergeCell ref="C10:E10"/>
    <mergeCell ref="K9:K10"/>
    <mergeCell ref="M9:M10"/>
    <mergeCell ref="O9:O10"/>
    <mergeCell ref="Q9:Q10"/>
    <mergeCell ref="S9:S10"/>
    <mergeCell ref="C7:E7"/>
    <mergeCell ref="S4:S5"/>
    <mergeCell ref="U4:U5"/>
    <mergeCell ref="C5:E5"/>
    <mergeCell ref="A6:A7"/>
    <mergeCell ref="F6:F7"/>
    <mergeCell ref="G6:G7"/>
    <mergeCell ref="H6:H7"/>
    <mergeCell ref="I6:I7"/>
    <mergeCell ref="J6:J7"/>
    <mergeCell ref="K6:K7"/>
    <mergeCell ref="M6:M7"/>
    <mergeCell ref="O6:O7"/>
    <mergeCell ref="Q6:Q7"/>
    <mergeCell ref="S6:S7"/>
    <mergeCell ref="U6:U7"/>
    <mergeCell ref="A1:U1"/>
    <mergeCell ref="A2:U2"/>
    <mergeCell ref="F4:F5"/>
    <mergeCell ref="G4:G5"/>
    <mergeCell ref="H4:H5"/>
    <mergeCell ref="I4:I5"/>
    <mergeCell ref="K4:K5"/>
    <mergeCell ref="M4:M5"/>
    <mergeCell ref="O4:O5"/>
    <mergeCell ref="Q4:Q5"/>
    <mergeCell ref="A4:A5"/>
  </mergeCells>
  <pageMargins left="0.25" right="0.25" top="0.75" bottom="0.75" header="0.3" footer="0.3"/>
  <pageSetup orientation="landscape" verticalDpi="597"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A8C23-B79E-49BE-831D-B66F1B8E1B88}">
  <sheetPr>
    <tabColor theme="6"/>
  </sheetPr>
  <dimension ref="A1:U22"/>
  <sheetViews>
    <sheetView showGridLines="0" workbookViewId="0">
      <selection activeCell="K6" sqref="K6:K7"/>
    </sheetView>
  </sheetViews>
  <sheetFormatPr defaultRowHeight="14.4" x14ac:dyDescent="0.3"/>
  <cols>
    <col min="1" max="1" width="18.88671875" customWidth="1"/>
    <col min="2" max="2" width="2.33203125" customWidth="1"/>
    <col min="3" max="3" width="9.88671875" customWidth="1"/>
    <col min="4" max="4" width="2" customWidth="1"/>
    <col min="5" max="5" width="12.44140625" customWidth="1"/>
    <col min="6" max="6" width="2.6640625" customWidth="1"/>
    <col min="7" max="7" width="12.44140625" customWidth="1"/>
    <col min="8" max="8" width="2.6640625" customWidth="1"/>
    <col min="9" max="9" width="11.109375" customWidth="1"/>
    <col min="10" max="10" width="2.6640625" customWidth="1"/>
    <col min="11" max="11" width="11.44140625" customWidth="1"/>
    <col min="12" max="12" width="1.6640625" customWidth="1"/>
    <col min="13" max="13" width="7.6640625" customWidth="1"/>
    <col min="14" max="14" width="1.6640625" customWidth="1"/>
    <col min="15" max="15" width="11.109375" customWidth="1"/>
    <col min="16" max="16" width="1.6640625" customWidth="1"/>
    <col min="17" max="17" width="10.44140625" customWidth="1"/>
    <col min="18" max="18" width="1.6640625" customWidth="1"/>
    <col min="19" max="19" width="7.6640625" customWidth="1"/>
    <col min="20" max="20" width="1.6640625" customWidth="1"/>
    <col min="21" max="21" width="11.6640625" customWidth="1"/>
  </cols>
  <sheetData>
    <row r="1" spans="1:21" ht="15.6" x14ac:dyDescent="0.3">
      <c r="A1" s="246" t="s">
        <v>7735</v>
      </c>
      <c r="B1" s="246"/>
      <c r="C1" s="246"/>
      <c r="D1" s="246"/>
      <c r="E1" s="246"/>
      <c r="F1" s="246"/>
      <c r="G1" s="246"/>
      <c r="H1" s="246"/>
      <c r="I1" s="246"/>
      <c r="J1" s="246"/>
      <c r="K1" s="246"/>
      <c r="L1" s="246"/>
      <c r="M1" s="246"/>
      <c r="N1" s="246"/>
      <c r="O1" s="246"/>
      <c r="P1" s="246"/>
      <c r="Q1" s="246"/>
      <c r="R1" s="246"/>
      <c r="S1" s="246"/>
      <c r="T1" s="246"/>
      <c r="U1" s="246"/>
    </row>
    <row r="2" spans="1:21" ht="17.25" customHeight="1" x14ac:dyDescent="0.3">
      <c r="A2" s="227" t="s">
        <v>7733</v>
      </c>
      <c r="B2" s="227"/>
      <c r="C2" s="227"/>
      <c r="D2" s="227"/>
      <c r="E2" s="227"/>
      <c r="F2" s="227"/>
      <c r="G2" s="227"/>
      <c r="H2" s="227"/>
      <c r="I2" s="227"/>
      <c r="J2" s="227"/>
      <c r="K2" s="227"/>
      <c r="L2" s="227"/>
      <c r="M2" s="227"/>
      <c r="N2" s="227"/>
      <c r="O2" s="227"/>
      <c r="P2" s="227"/>
      <c r="Q2" s="227"/>
      <c r="R2" s="227"/>
      <c r="S2" s="227"/>
      <c r="T2" s="227"/>
      <c r="U2" s="227"/>
    </row>
    <row r="3" spans="1:21" x14ac:dyDescent="0.3">
      <c r="A3" s="3"/>
      <c r="B3" s="3"/>
      <c r="C3" s="3"/>
      <c r="E3" s="3"/>
      <c r="F3" s="3"/>
      <c r="G3" s="3"/>
      <c r="H3" s="3"/>
      <c r="I3" s="3"/>
      <c r="J3" s="3"/>
      <c r="K3" s="3"/>
      <c r="L3" s="3"/>
      <c r="M3" s="3"/>
      <c r="N3" s="3"/>
      <c r="O3" s="3"/>
      <c r="P3" s="3"/>
      <c r="Q3" s="3"/>
      <c r="R3" s="3"/>
      <c r="S3" s="3"/>
      <c r="T3" s="3"/>
      <c r="U3" s="3"/>
    </row>
    <row r="4" spans="1:21" x14ac:dyDescent="0.3">
      <c r="A4" s="13"/>
      <c r="B4" s="13"/>
      <c r="C4" s="263" t="s">
        <v>7732</v>
      </c>
      <c r="D4" s="13"/>
      <c r="E4" s="264" t="s">
        <v>7747</v>
      </c>
      <c r="F4" s="13"/>
      <c r="G4" s="264" t="s">
        <v>7746</v>
      </c>
      <c r="H4" s="13"/>
      <c r="I4" s="264" t="s">
        <v>7744</v>
      </c>
      <c r="J4" s="206"/>
      <c r="K4" s="264" t="s">
        <v>7745</v>
      </c>
      <c r="L4" s="12"/>
    </row>
    <row r="5" spans="1:21" x14ac:dyDescent="0.3">
      <c r="A5" s="49" t="s">
        <v>7731</v>
      </c>
      <c r="B5" s="24"/>
      <c r="C5" s="287"/>
      <c r="D5" s="13"/>
      <c r="E5" s="264"/>
      <c r="F5" s="13"/>
      <c r="G5" s="264"/>
      <c r="H5" s="13"/>
      <c r="I5" s="264"/>
      <c r="J5" s="206"/>
      <c r="K5" s="264"/>
      <c r="L5" s="12"/>
    </row>
    <row r="6" spans="1:21" x14ac:dyDescent="0.3">
      <c r="A6" s="268" t="str">
        <f>IF(ISBLANK(Beneficiary!G10),"",Beneficiary!G10)</f>
        <v/>
      </c>
      <c r="B6" s="202"/>
      <c r="C6" s="272">
        <f>IF(ISBLANK(Beneficiary!O10),0,Beneficiary!O10)</f>
        <v>0</v>
      </c>
      <c r="D6" s="288" t="s">
        <v>1019</v>
      </c>
      <c r="E6" s="293">
        <f>IF(ISBLANK(Beneficiary!G10),0,IF(OR(Beneficiary!C10="city",Beneficiary!C10="county"),(INDEX('MFI PCI'!$E$2:$E$441,MATCH(Beneficiary!G10,'MFI PCI'!$B$2:$B$441,))),(INDEX('MFI PCI'!$E$2:$E$441,MATCH('Title Page'!B3,'MFI PCI'!$B$2:$B$441,)))))</f>
        <v>0</v>
      </c>
      <c r="F6" s="260" t="s">
        <v>1020</v>
      </c>
      <c r="G6" s="294">
        <f>IF(ISBLANK(Beneficiary!$G10),0,(C6*$E6))</f>
        <v>0</v>
      </c>
      <c r="H6" s="202"/>
      <c r="I6" s="276">
        <f>IF(G6=0,0,IF(Beneficiary!C10="city",INDEX('PCI Scores'!$I$2:$I$26,MATCH(G6,'PCI Scores'!$G$2:$G$26,-1)),IF(Beneficiary!C10="county",INDEX('PCI Scores'!$I$2:$I$26,MATCH(G6,'PCI Scores'!$H$2:$H$26,-1)),IF(ISNUMBER(SEARCH("county",'Title Page'!B3)),INDEX('PCI Scores'!$I$2:$I$26,MATCH(G6,'PCI Scores'!$H$2:$H$26,-1)),INDEX('PCI Scores'!$I$2:$I$26,MATCH(G6,'PCI Scores'!$G$2:$G$26,-1))))))</f>
        <v>0</v>
      </c>
      <c r="J6" s="201"/>
      <c r="K6" s="277">
        <f>IF(ISBLANK(Beneficiary!$C10),0,ROUND((I6*$C6),0))</f>
        <v>0</v>
      </c>
      <c r="L6" s="189"/>
    </row>
    <row r="7" spans="1:21" x14ac:dyDescent="0.3">
      <c r="A7" s="269"/>
      <c r="B7" s="3"/>
      <c r="C7" s="273"/>
      <c r="D7" s="288"/>
      <c r="E7" s="290"/>
      <c r="F7" s="260"/>
      <c r="G7" s="292"/>
      <c r="H7" s="3"/>
      <c r="I7" s="257"/>
      <c r="J7" s="189"/>
      <c r="K7" s="278"/>
      <c r="L7" s="189"/>
    </row>
    <row r="8" spans="1:21" x14ac:dyDescent="0.3">
      <c r="C8" s="197"/>
      <c r="D8" s="196"/>
      <c r="E8" s="208"/>
      <c r="F8" s="196"/>
      <c r="G8" s="209"/>
      <c r="I8" s="194"/>
      <c r="J8" s="194"/>
      <c r="K8" s="192"/>
      <c r="L8" s="194"/>
    </row>
    <row r="9" spans="1:21" x14ac:dyDescent="0.3">
      <c r="A9" s="280" t="str">
        <f>IF(ISBLANK(Beneficiary!G11),"",Beneficiary!G11)</f>
        <v/>
      </c>
      <c r="B9" s="3"/>
      <c r="C9" s="283">
        <f>IF(ISBLANK(Beneficiary!O11),0,Beneficiary!O11)</f>
        <v>0</v>
      </c>
      <c r="D9" s="288" t="s">
        <v>1019</v>
      </c>
      <c r="E9" s="289">
        <f>IF(ISBLANK(Beneficiary!G11),0,IF(OR(Beneficiary!C11="city",Beneficiary!C11="county"),(INDEX('MFI PCI'!$E$2:$E$441,MATCH(Beneficiary!G11,'MFI PCI'!$B$2:$B$441,))),(INDEX('MFI PCI'!$E$2:$E$441,MATCH('Title Page'!B3,'MFI PCI'!$B$2:$B$441,)))))</f>
        <v>0</v>
      </c>
      <c r="F9" s="260" t="s">
        <v>1020</v>
      </c>
      <c r="G9" s="291">
        <f>IF(ISBLANK(Beneficiary!$G11),0,(C9*$E9))</f>
        <v>0</v>
      </c>
      <c r="H9" s="3"/>
      <c r="I9" s="285">
        <f>IF(G9=0,0,IF(Beneficiary!C11="city",INDEX('PCI Scores'!$I$2:$I$26,MATCH(G9,'PCI Scores'!$G$2:$G$26,-1)),IF(Beneficiary!C11="county",INDEX('PCI Scores'!$I$2:$I$26,MATCH(G9,'PCI Scores'!$H$2:$H$26,-1)),IF(ISNUMBER(SEARCH("county",'Title Page'!B3)),INDEX('PCI Scores'!$I$2:$I$26,MATCH(G9,'PCI Scores'!$H$2:$H$26,-1)),INDEX('PCI Scores'!$I$2:$I$26,MATCH(G9,'PCI Scores'!$G$2:$G$26,-1))))))</f>
        <v>0</v>
      </c>
      <c r="J9" s="189"/>
      <c r="K9" s="279">
        <f>IF(ISBLANK(Beneficiary!$C11),0,ROUND((I9*$C9),0))</f>
        <v>0</v>
      </c>
      <c r="L9" s="189"/>
    </row>
    <row r="10" spans="1:21" x14ac:dyDescent="0.3">
      <c r="A10" s="281"/>
      <c r="B10" s="3"/>
      <c r="C10" s="273"/>
      <c r="D10" s="288"/>
      <c r="E10" s="290"/>
      <c r="F10" s="260"/>
      <c r="G10" s="292"/>
      <c r="H10" s="3"/>
      <c r="I10" s="257"/>
      <c r="J10" s="189"/>
      <c r="K10" s="278"/>
      <c r="L10" s="189"/>
    </row>
    <row r="11" spans="1:21" x14ac:dyDescent="0.3">
      <c r="C11" s="197"/>
      <c r="D11" s="196"/>
      <c r="E11" s="208"/>
      <c r="F11" s="196"/>
      <c r="G11" s="209"/>
      <c r="I11" s="194"/>
      <c r="J11" s="194"/>
      <c r="K11" s="192"/>
      <c r="L11" s="194"/>
    </row>
    <row r="12" spans="1:21" x14ac:dyDescent="0.3">
      <c r="A12" s="280" t="str">
        <f>IF(ISBLANK(Beneficiary!G12),"",Beneficiary!G12)</f>
        <v/>
      </c>
      <c r="B12" s="3"/>
      <c r="C12" s="283">
        <f>IF(ISBLANK(Beneficiary!O12),0,Beneficiary!O12)</f>
        <v>0</v>
      </c>
      <c r="D12" s="288" t="s">
        <v>1019</v>
      </c>
      <c r="E12" s="289">
        <f>IF(ISBLANK(Beneficiary!G12),0,IF(OR(Beneficiary!C12="city",Beneficiary!C12="county"),(INDEX('MFI PCI'!$E$2:$E$441,MATCH(Beneficiary!G12,'MFI PCI'!$B$2:$B$441,))),(INDEX('MFI PCI'!$E$2:$E$441,MATCH('Title Page'!B3,'MFI PCI'!$B$2:$B$441,)))))</f>
        <v>0</v>
      </c>
      <c r="F12" s="260" t="s">
        <v>1020</v>
      </c>
      <c r="G12" s="291">
        <f>IF(ISBLANK(Beneficiary!$G12),0,(C12*$E12))</f>
        <v>0</v>
      </c>
      <c r="H12" s="3"/>
      <c r="I12" s="285">
        <f>IF(G12=0,0,IF(Beneficiary!C12="city",INDEX('PCI Scores'!$I$2:$I$26,MATCH(G12,'PCI Scores'!$G$2:$G$26,-1)),IF(Beneficiary!C12="county",INDEX('PCI Scores'!$I$2:$I$26,MATCH(G12,'PCI Scores'!$H$2:$H$26,-1)),IF(ISNUMBER(SEARCH("county",'Title Page'!B3)),INDEX('PCI Scores'!$I$2:$I$26,MATCH(G12,'PCI Scores'!$H$2:$H$26,-1)),INDEX('PCI Scores'!$I$2:$I$26,MATCH(G12,'PCI Scores'!$G$2:$G$26,-1))))))</f>
        <v>0</v>
      </c>
      <c r="J12" s="189"/>
      <c r="K12" s="279">
        <f>IF(ISBLANK(Beneficiary!$C12),0,ROUND((I12*$C12),0))</f>
        <v>0</v>
      </c>
      <c r="L12" s="189"/>
    </row>
    <row r="13" spans="1:21" x14ac:dyDescent="0.3">
      <c r="A13" s="281"/>
      <c r="B13" s="3"/>
      <c r="C13" s="273"/>
      <c r="D13" s="288"/>
      <c r="E13" s="290"/>
      <c r="F13" s="260"/>
      <c r="G13" s="292"/>
      <c r="H13" s="3"/>
      <c r="I13" s="257"/>
      <c r="J13" s="189"/>
      <c r="K13" s="278"/>
      <c r="L13" s="189"/>
    </row>
    <row r="14" spans="1:21" x14ac:dyDescent="0.3">
      <c r="C14" s="197"/>
      <c r="D14" s="196"/>
      <c r="E14" s="208"/>
      <c r="F14" s="196"/>
      <c r="G14" s="209"/>
      <c r="I14" s="194"/>
      <c r="J14" s="194"/>
      <c r="K14" s="192"/>
      <c r="L14" s="194"/>
    </row>
    <row r="15" spans="1:21" x14ac:dyDescent="0.3">
      <c r="A15" s="280" t="str">
        <f>IF(ISBLANK(Beneficiary!G13),"",Beneficiary!G13)</f>
        <v/>
      </c>
      <c r="B15" s="3"/>
      <c r="C15" s="283">
        <f>IF(ISBLANK(Beneficiary!O13),0,Beneficiary!O13)</f>
        <v>0</v>
      </c>
      <c r="D15" s="288" t="s">
        <v>1019</v>
      </c>
      <c r="E15" s="289">
        <f>IF(ISBLANK(Beneficiary!G13),0,IF(OR(Beneficiary!C13="city",Beneficiary!C13="county"),(INDEX('MFI PCI'!$E$2:$E$441,MATCH(Beneficiary!G13,'MFI PCI'!$B$2:$B$441,))),(INDEX('MFI PCI'!$E$2:$E$441,MATCH('Title Page'!B3,'MFI PCI'!$B$2:$B$441,)))))</f>
        <v>0</v>
      </c>
      <c r="F15" s="260" t="s">
        <v>1020</v>
      </c>
      <c r="G15" s="291">
        <f>IF(ISBLANK(Beneficiary!$G13),0,(C15*$E15))</f>
        <v>0</v>
      </c>
      <c r="H15" s="3"/>
      <c r="I15" s="285">
        <f>IF(G15=0,0,IF(Beneficiary!C13="city",INDEX('PCI Scores'!$I$2:$I$26,MATCH(G15,'PCI Scores'!$G$2:$G$26,-1)),IF(Beneficiary!C13="county",INDEX('PCI Scores'!$I$2:$I$26,MATCH(G15,'PCI Scores'!$H$2:$H$26,-1)),IF(ISNUMBER(SEARCH("county",'Title Page'!B3)),INDEX('PCI Scores'!$I$2:$I$26,MATCH(G15,'PCI Scores'!$H$2:$H$26,-1)),INDEX('PCI Scores'!$I$2:$I$26,MATCH(G15,'PCI Scores'!$G$2:$G$26,-1))))))</f>
        <v>0</v>
      </c>
      <c r="J15" s="189"/>
      <c r="K15" s="279">
        <f>IF(ISBLANK(Beneficiary!$C13),0,ROUND((I15*$C15),0))</f>
        <v>0</v>
      </c>
      <c r="L15" s="189"/>
    </row>
    <row r="16" spans="1:21" x14ac:dyDescent="0.3">
      <c r="A16" s="281"/>
      <c r="B16" s="3"/>
      <c r="C16" s="273"/>
      <c r="D16" s="288"/>
      <c r="E16" s="290"/>
      <c r="F16" s="260"/>
      <c r="G16" s="292"/>
      <c r="H16" s="3"/>
      <c r="I16" s="257"/>
      <c r="J16" s="189"/>
      <c r="K16" s="278"/>
      <c r="L16" s="189"/>
    </row>
    <row r="17" spans="1:12" x14ac:dyDescent="0.3">
      <c r="C17" s="197"/>
      <c r="D17" s="196"/>
      <c r="E17" s="208"/>
      <c r="F17" s="196"/>
      <c r="G17" s="209"/>
      <c r="I17" s="194"/>
      <c r="J17" s="194"/>
      <c r="K17" s="192"/>
      <c r="L17" s="194"/>
    </row>
    <row r="18" spans="1:12" x14ac:dyDescent="0.3">
      <c r="A18" s="280" t="str">
        <f>IF(ISBLANK(Beneficiary!G14),"",Beneficiary!G14)</f>
        <v/>
      </c>
      <c r="B18" s="3"/>
      <c r="C18" s="283">
        <f>IF(ISBLANK(Beneficiary!O14),0,Beneficiary!O14)</f>
        <v>0</v>
      </c>
      <c r="D18" s="288" t="s">
        <v>1019</v>
      </c>
      <c r="E18" s="289">
        <f>IF(ISBLANK(Beneficiary!G14),0,IF(OR(Beneficiary!C14="city",Beneficiary!C14="county"),(INDEX('MFI PCI'!$E$2:$E$441,MATCH(Beneficiary!G14,'MFI PCI'!$B$2:$B$441,))),(INDEX('MFI PCI'!$E$2:$E$441,MATCH('Title Page'!B3,'MFI PCI'!$B$2:$B$441,)))))</f>
        <v>0</v>
      </c>
      <c r="F18" s="260" t="s">
        <v>1020</v>
      </c>
      <c r="G18" s="291">
        <f>IF(ISBLANK(Beneficiary!$G14),0,(C18*$E18))</f>
        <v>0</v>
      </c>
      <c r="H18" s="3"/>
      <c r="I18" s="285">
        <f>IF(G18=0,0,IF(Beneficiary!C14="city",INDEX('PCI Scores'!$I$2:$I$26,MATCH(G18,'PCI Scores'!$G$2:$G$26,-1)),IF(Beneficiary!C14="county",INDEX('PCI Scores'!$I$2:$I$26,MATCH(G18,'PCI Scores'!$H$2:$H$26,-1)),IF(ISNUMBER(SEARCH("county",'Title Page'!B3)),INDEX('PCI Scores'!$I$2:$I$26,MATCH(G18,'PCI Scores'!$H$2:$H$26,-1)),INDEX('PCI Scores'!$I$2:$I$26,MATCH(G18,'PCI Scores'!$G$2:$G$26,-1))))))</f>
        <v>0</v>
      </c>
      <c r="J18" s="189"/>
      <c r="K18" s="279">
        <f>IF(ISBLANK(Beneficiary!$C14),0,ROUND((I18*$C18),0))</f>
        <v>0</v>
      </c>
      <c r="L18" s="189"/>
    </row>
    <row r="19" spans="1:12" x14ac:dyDescent="0.3">
      <c r="A19" s="281"/>
      <c r="B19" s="3"/>
      <c r="C19" s="273"/>
      <c r="D19" s="288"/>
      <c r="E19" s="290"/>
      <c r="F19" s="260"/>
      <c r="G19" s="292"/>
      <c r="H19" s="3"/>
      <c r="I19" s="257"/>
      <c r="J19" s="189"/>
      <c r="K19" s="278"/>
      <c r="L19" s="189"/>
    </row>
    <row r="20" spans="1:12" x14ac:dyDescent="0.3">
      <c r="C20" s="197"/>
      <c r="D20" s="196"/>
      <c r="E20" s="208"/>
      <c r="F20" s="196"/>
      <c r="G20" s="209"/>
      <c r="I20" s="194"/>
      <c r="J20" s="194"/>
      <c r="K20" s="192"/>
      <c r="L20" s="194"/>
    </row>
    <row r="21" spans="1:12" x14ac:dyDescent="0.3">
      <c r="A21" s="286" t="str">
        <f>IF(ISBLANK(Beneficiary!G15),"",Beneficiary!G15)</f>
        <v/>
      </c>
      <c r="B21" s="3"/>
      <c r="C21" s="283">
        <f>IF(ISBLANK(Beneficiary!O15),0,Beneficiary!O15)</f>
        <v>0</v>
      </c>
      <c r="D21" s="288" t="s">
        <v>1019</v>
      </c>
      <c r="E21" s="289">
        <f>IF(ISBLANK(Beneficiary!G15),0,IF(OR(Beneficiary!C15="city",Beneficiary!C15="county"),(INDEX('MFI PCI'!$E$2:$E$441,MATCH(Beneficiary!G15,'MFI PCI'!$B$2:$B$441,))),(INDEX('MFI PCI'!$E$2:$E$441,MATCH('Title Page'!B3,'MFI PCI'!$B$2:$B$441,)))))</f>
        <v>0</v>
      </c>
      <c r="F21" s="260" t="s">
        <v>1020</v>
      </c>
      <c r="G21" s="291">
        <f>IF(ISBLANK(Beneficiary!$G15),0,(C21*$E21))</f>
        <v>0</v>
      </c>
      <c r="H21" s="3"/>
      <c r="I21" s="285">
        <f>IF(G21=0,0,IF(Beneficiary!C15="city",INDEX('PCI Scores'!$I$2:$I$26,MATCH(G21,'PCI Scores'!$G$2:$G$26,-1)),IF(Beneficiary!C15="county",INDEX('PCI Scores'!$I$2:$I$26,MATCH(G21,'PCI Scores'!$H$2:$H$26,-1)),IF(ISNUMBER(SEARCH("county",'Title Page'!B3)),INDEX('PCI Scores'!$I$2:$I$26,MATCH(G21,'PCI Scores'!$H$2:$H$26,-1)),INDEX('PCI Scores'!$I$2:$I$26,MATCH(G21,'PCI Scores'!$G$2:$G$26,-1))))))</f>
        <v>0</v>
      </c>
      <c r="J21" s="189"/>
      <c r="K21" s="279">
        <f>IF(ISBLANK(Beneficiary!$C15),0,ROUND((I21*$C21),0))</f>
        <v>0</v>
      </c>
      <c r="L21" s="189"/>
    </row>
    <row r="22" spans="1:12" x14ac:dyDescent="0.3">
      <c r="A22" s="269"/>
      <c r="B22" s="101"/>
      <c r="C22" s="273"/>
      <c r="D22" s="288"/>
      <c r="E22" s="290"/>
      <c r="F22" s="260"/>
      <c r="G22" s="292"/>
      <c r="H22" s="101"/>
      <c r="I22" s="257"/>
      <c r="J22" s="51"/>
      <c r="K22" s="278"/>
      <c r="L22" s="189"/>
    </row>
  </sheetData>
  <sheetProtection algorithmName="SHA-512" hashValue="+8RAG8OTzqmxHr92kbRv0e78+Z0eP9fDY6Z6Z38xc1f9tNr4knecfsNbC5YJVYjB9rhuKkUNrR2vS2aisOquJA==" saltValue="Y20H31vIhbMxfqT7NRTePA==" spinCount="100000" sheet="1" objects="1" scenarios="1"/>
  <mergeCells count="55">
    <mergeCell ref="I18:I19"/>
    <mergeCell ref="K18:K19"/>
    <mergeCell ref="A21:A22"/>
    <mergeCell ref="C21:C22"/>
    <mergeCell ref="D21:D22"/>
    <mergeCell ref="E21:E22"/>
    <mergeCell ref="F21:F22"/>
    <mergeCell ref="G21:G22"/>
    <mergeCell ref="I21:I22"/>
    <mergeCell ref="K21:K22"/>
    <mergeCell ref="A18:A19"/>
    <mergeCell ref="C18:C19"/>
    <mergeCell ref="D18:D19"/>
    <mergeCell ref="E18:E19"/>
    <mergeCell ref="F18:F19"/>
    <mergeCell ref="G18:G19"/>
    <mergeCell ref="I12:I13"/>
    <mergeCell ref="K12:K13"/>
    <mergeCell ref="A15:A16"/>
    <mergeCell ref="C15:C16"/>
    <mergeCell ref="D15:D16"/>
    <mergeCell ref="E15:E16"/>
    <mergeCell ref="F15:F16"/>
    <mergeCell ref="G15:G16"/>
    <mergeCell ref="I15:I16"/>
    <mergeCell ref="K15:K16"/>
    <mergeCell ref="A12:A13"/>
    <mergeCell ref="C12:C13"/>
    <mergeCell ref="D12:D13"/>
    <mergeCell ref="E12:E13"/>
    <mergeCell ref="F12:F13"/>
    <mergeCell ref="G12:G13"/>
    <mergeCell ref="I6:I7"/>
    <mergeCell ref="K6:K7"/>
    <mergeCell ref="A9:A10"/>
    <mergeCell ref="C9:C10"/>
    <mergeCell ref="D9:D10"/>
    <mergeCell ref="E9:E10"/>
    <mergeCell ref="F9:F10"/>
    <mergeCell ref="G9:G10"/>
    <mergeCell ref="I9:I10"/>
    <mergeCell ref="K9:K10"/>
    <mergeCell ref="A6:A7"/>
    <mergeCell ref="C6:C7"/>
    <mergeCell ref="D6:D7"/>
    <mergeCell ref="E6:E7"/>
    <mergeCell ref="F6:F7"/>
    <mergeCell ref="G6:G7"/>
    <mergeCell ref="A1:U1"/>
    <mergeCell ref="A2:U2"/>
    <mergeCell ref="C4:C5"/>
    <mergeCell ref="E4:E5"/>
    <mergeCell ref="G4:G5"/>
    <mergeCell ref="I4:I5"/>
    <mergeCell ref="K4:K5"/>
  </mergeCells>
  <pageMargins left="0.7" right="0.7" top="0.75" bottom="0.75" header="0.3" footer="0.3"/>
  <pageSetup orientation="portrait" horizontalDpi="4294967292" verticalDpi="4294967292"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6"/>
  </sheetPr>
  <dimension ref="A1:L30"/>
  <sheetViews>
    <sheetView showGridLines="0" zoomScaleNormal="100" workbookViewId="0">
      <selection activeCell="A28" sqref="A28:XFD30"/>
    </sheetView>
  </sheetViews>
  <sheetFormatPr defaultColWidth="8.88671875" defaultRowHeight="13.2" x14ac:dyDescent="0.25"/>
  <cols>
    <col min="1" max="11" width="10" style="3" customWidth="1"/>
    <col min="12" max="12" width="11" style="3" bestFit="1" customWidth="1"/>
    <col min="13" max="16384" width="8.88671875" style="3"/>
  </cols>
  <sheetData>
    <row r="1" spans="1:12" ht="15.6" x14ac:dyDescent="0.3">
      <c r="A1" s="246" t="s">
        <v>522</v>
      </c>
      <c r="B1" s="246"/>
      <c r="C1" s="246"/>
      <c r="D1" s="246"/>
      <c r="E1" s="246"/>
      <c r="F1" s="246"/>
      <c r="G1" s="246"/>
      <c r="H1" s="246"/>
      <c r="I1" s="246"/>
      <c r="J1" s="246"/>
      <c r="K1" s="246"/>
    </row>
    <row r="3" spans="1:12" ht="28.5" customHeight="1" x14ac:dyDescent="0.25">
      <c r="A3" s="222" t="s">
        <v>1317</v>
      </c>
      <c r="B3" s="222"/>
      <c r="C3" s="222"/>
      <c r="D3" s="222"/>
      <c r="E3" s="222"/>
      <c r="F3" s="222"/>
      <c r="G3" s="222"/>
      <c r="H3" s="222"/>
      <c r="I3" s="222"/>
      <c r="J3" s="222"/>
      <c r="K3" s="222"/>
    </row>
    <row r="4" spans="1:12" x14ac:dyDescent="0.25">
      <c r="A4" s="222"/>
      <c r="B4" s="222"/>
      <c r="C4" s="222"/>
      <c r="D4" s="222"/>
      <c r="E4" s="222"/>
      <c r="F4" s="222"/>
      <c r="G4" s="222"/>
      <c r="H4" s="222"/>
      <c r="I4" s="222"/>
      <c r="J4" s="222"/>
      <c r="K4" s="222"/>
    </row>
    <row r="5" spans="1:12" x14ac:dyDescent="0.25">
      <c r="A5" s="23"/>
      <c r="B5" s="23"/>
      <c r="C5" s="23"/>
      <c r="D5" s="23"/>
      <c r="E5" s="23"/>
      <c r="F5" s="23"/>
      <c r="G5" s="23"/>
      <c r="H5" s="23"/>
      <c r="I5" s="23"/>
      <c r="J5" s="23"/>
      <c r="K5" s="23"/>
    </row>
    <row r="6" spans="1:12" x14ac:dyDescent="0.25">
      <c r="A6" s="56" t="s">
        <v>538</v>
      </c>
      <c r="B6" s="23"/>
      <c r="C6" s="23"/>
      <c r="D6" s="23"/>
      <c r="E6" s="23"/>
      <c r="F6" s="23"/>
      <c r="G6" s="23"/>
      <c r="H6" s="23"/>
      <c r="I6" s="23"/>
      <c r="J6" s="23"/>
      <c r="K6" s="23"/>
    </row>
    <row r="7" spans="1:12" x14ac:dyDescent="0.25">
      <c r="A7" s="3" t="s">
        <v>523</v>
      </c>
      <c r="E7" s="3" t="s">
        <v>528</v>
      </c>
    </row>
    <row r="8" spans="1:12" x14ac:dyDescent="0.25">
      <c r="A8" s="3" t="s">
        <v>524</v>
      </c>
      <c r="E8" s="3" t="s">
        <v>529</v>
      </c>
    </row>
    <row r="9" spans="1:12" x14ac:dyDescent="0.25">
      <c r="A9" s="3" t="s">
        <v>525</v>
      </c>
      <c r="E9" s="3" t="s">
        <v>530</v>
      </c>
    </row>
    <row r="10" spans="1:12" x14ac:dyDescent="0.25">
      <c r="A10" s="3" t="s">
        <v>526</v>
      </c>
      <c r="E10" s="3" t="s">
        <v>531</v>
      </c>
    </row>
    <row r="11" spans="1:12" x14ac:dyDescent="0.25">
      <c r="A11" s="3" t="s">
        <v>527</v>
      </c>
      <c r="E11" s="3" t="s">
        <v>532</v>
      </c>
    </row>
    <row r="12" spans="1:12" ht="13.8" thickBot="1" x14ac:dyDescent="0.3"/>
    <row r="13" spans="1:12" ht="24" customHeight="1" thickBot="1" x14ac:dyDescent="0.3">
      <c r="A13" s="295" t="s">
        <v>533</v>
      </c>
      <c r="B13" s="296"/>
      <c r="C13" s="296"/>
      <c r="D13" s="296"/>
      <c r="E13" s="296"/>
      <c r="F13" s="296"/>
      <c r="G13" s="296"/>
      <c r="H13" s="296"/>
      <c r="I13" s="296"/>
      <c r="J13" s="296"/>
      <c r="K13" s="297"/>
    </row>
    <row r="14" spans="1:12" ht="24" customHeight="1" x14ac:dyDescent="0.25">
      <c r="A14" s="144">
        <v>1</v>
      </c>
      <c r="B14" s="143">
        <v>2</v>
      </c>
      <c r="C14" s="143">
        <v>3</v>
      </c>
      <c r="D14" s="143">
        <v>4</v>
      </c>
      <c r="E14" s="143">
        <v>5</v>
      </c>
      <c r="F14" s="143">
        <v>6</v>
      </c>
      <c r="G14" s="143">
        <v>7</v>
      </c>
      <c r="H14" s="143">
        <v>8</v>
      </c>
      <c r="I14" s="143">
        <v>9</v>
      </c>
      <c r="J14" s="143">
        <v>10</v>
      </c>
      <c r="K14" s="145" t="s">
        <v>505</v>
      </c>
    </row>
    <row r="15" spans="1:12" ht="36" customHeight="1" thickBot="1" x14ac:dyDescent="0.3">
      <c r="A15" s="134">
        <f>SUM(A28:A30)</f>
        <v>0</v>
      </c>
      <c r="B15" s="135">
        <f t="shared" ref="B15:J15" si="0">SUM(B28:B30)</f>
        <v>0</v>
      </c>
      <c r="C15" s="135">
        <f t="shared" si="0"/>
        <v>0</v>
      </c>
      <c r="D15" s="135">
        <f t="shared" si="0"/>
        <v>0</v>
      </c>
      <c r="E15" s="135">
        <f t="shared" si="0"/>
        <v>0</v>
      </c>
      <c r="F15" s="135">
        <f t="shared" si="0"/>
        <v>0</v>
      </c>
      <c r="G15" s="135">
        <f t="shared" si="0"/>
        <v>0</v>
      </c>
      <c r="H15" s="135">
        <f t="shared" si="0"/>
        <v>0</v>
      </c>
      <c r="I15" s="135">
        <f t="shared" si="0"/>
        <v>0</v>
      </c>
      <c r="J15" s="135">
        <f t="shared" si="0"/>
        <v>0</v>
      </c>
      <c r="K15" s="57">
        <f>SUM(A15:J15)</f>
        <v>0</v>
      </c>
      <c r="L15" s="112"/>
    </row>
    <row r="16" spans="1:12" ht="15.6" x14ac:dyDescent="0.25">
      <c r="L16" s="112"/>
    </row>
    <row r="17" spans="1:12" x14ac:dyDescent="0.25">
      <c r="A17" s="49" t="s">
        <v>534</v>
      </c>
    </row>
    <row r="18" spans="1:12" ht="30" customHeight="1" x14ac:dyDescent="0.25">
      <c r="A18" s="222" t="s">
        <v>537</v>
      </c>
      <c r="B18" s="222"/>
      <c r="C18" s="222"/>
      <c r="D18" s="222"/>
      <c r="E18" s="222"/>
      <c r="F18" s="222"/>
      <c r="G18" s="222"/>
      <c r="H18" s="222"/>
      <c r="I18" s="222"/>
      <c r="J18" s="222"/>
      <c r="K18" s="222"/>
    </row>
    <row r="20" spans="1:12" x14ac:dyDescent="0.25">
      <c r="A20" s="3" t="s">
        <v>539</v>
      </c>
    </row>
    <row r="22" spans="1:12" ht="24" customHeight="1" x14ac:dyDescent="0.25">
      <c r="A22" s="227" t="s">
        <v>535</v>
      </c>
      <c r="B22" s="227"/>
      <c r="C22" s="227"/>
      <c r="D22" s="227"/>
      <c r="E22" s="132">
        <f>SUM(L28:L30)</f>
        <v>0</v>
      </c>
      <c r="F22" s="298"/>
      <c r="G22" s="298"/>
      <c r="H22" s="298"/>
      <c r="I22" s="298"/>
      <c r="J22" s="298"/>
      <c r="K22" s="298"/>
    </row>
    <row r="23" spans="1:12" ht="24" customHeight="1" x14ac:dyDescent="0.25">
      <c r="A23" s="227" t="s">
        <v>536</v>
      </c>
      <c r="B23" s="227"/>
      <c r="C23" s="227"/>
      <c r="D23" s="227"/>
      <c r="E23" s="133">
        <f>K15-E22</f>
        <v>0</v>
      </c>
      <c r="F23" s="298"/>
      <c r="G23" s="298"/>
      <c r="H23" s="298"/>
      <c r="I23" s="298"/>
      <c r="J23" s="298"/>
      <c r="K23" s="298"/>
    </row>
    <row r="27" spans="1:12" x14ac:dyDescent="0.25">
      <c r="A27" s="141">
        <v>1</v>
      </c>
      <c r="B27" s="141">
        <v>2</v>
      </c>
      <c r="C27" s="141">
        <v>3</v>
      </c>
      <c r="D27" s="141">
        <v>4</v>
      </c>
      <c r="E27" s="141">
        <v>5</v>
      </c>
      <c r="F27" s="141">
        <v>6</v>
      </c>
      <c r="G27" s="141">
        <v>7</v>
      </c>
      <c r="H27" s="141">
        <v>8</v>
      </c>
      <c r="I27" s="141">
        <v>9</v>
      </c>
      <c r="J27" s="141">
        <v>10</v>
      </c>
      <c r="K27" s="141" t="s">
        <v>505</v>
      </c>
      <c r="L27" s="141" t="s">
        <v>1335</v>
      </c>
    </row>
    <row r="28" spans="1:12" s="118" customFormat="1" x14ac:dyDescent="0.25">
      <c r="A28" s="118">
        <f>IF(OR(Beneficiary!$A10="",Beneficiary!$G10="",Beneficiary!$I10=""),0,IF(Beneficiary!$A10="Census",ROUND(Beneficiary!$O10*(INDEX(Race!P$2:P$441,MATCH(Beneficiary!$G10,Race!$A$2:$A$441,0))),0),ROUND(Beneficiary!$O10*(MSF!G$7*(TASS!$C$13/TASS!$C$8)),0)))</f>
        <v>0</v>
      </c>
      <c r="B28" s="118">
        <f>IF(OR(Beneficiary!$A10="",Beneficiary!$G10="",Beneficiary!$I10=""),0,IF(Beneficiary!$A10="Census",ROUND(Beneficiary!$O10*(INDEX(Race!Q$2:Q$441,MATCH(Beneficiary!$G10,Race!$A$2:$A$441,0))),0),ROUND(Beneficiary!$O10*(MSF!H$7*(TASS!$C$13/TASS!$C$8)),0)))</f>
        <v>0</v>
      </c>
      <c r="C28" s="118">
        <f>IF(OR(Beneficiary!$A10="",Beneficiary!$G10="",Beneficiary!$I10=""),0,IF(Beneficiary!$A10="Census",ROUND(Beneficiary!$O10*(INDEX(Race!R$2:R$441,MATCH(Beneficiary!$G10,Race!$A$2:$A$441,0))),0),ROUND(Beneficiary!$O10*(MSF!I$7*(TASS!$C$13/TASS!$C$8)),0)))</f>
        <v>0</v>
      </c>
      <c r="D28" s="118">
        <f>IF(OR(Beneficiary!$A10="",Beneficiary!$G10="",Beneficiary!$I10=""),0,IF(Beneficiary!$A10="Census",ROUND(Beneficiary!$O10*(INDEX(Race!S$2:S$441,MATCH(Beneficiary!$G10,Race!$A$2:$A$441,0))),0),ROUND(Beneficiary!$O10*(MSF!J$7*(TASS!$C$13/TASS!$C$8)),0)))</f>
        <v>0</v>
      </c>
      <c r="E28" s="118">
        <f>IF(OR(Beneficiary!$A10="",Beneficiary!$G10="",Beneficiary!$I10=""),0,IF(Beneficiary!$A10="Census",ROUND(Beneficiary!$O10*(INDEX(Race!T$2:T$441,MATCH(Beneficiary!$G10,Race!$A$2:$A$441,0))),0),ROUND(Beneficiary!$O10*(MSF!K$7*(TASS!$C$13/TASS!$C$8)),0)))</f>
        <v>0</v>
      </c>
      <c r="F28" s="118">
        <f>IF(OR(Beneficiary!$A10="",Beneficiary!$G10="",Beneficiary!$I10=""),0,IF(Beneficiary!$A10="Census",ROUND(Beneficiary!$O10*(INDEX(Race!U$2:U$441,MATCH(Beneficiary!$G10,Race!$A$2:$A$441,0))),0),ROUND(Beneficiary!$O10*(MSF!L$7*(TASS!$C$13/TASS!$C$8)),0)))</f>
        <v>0</v>
      </c>
      <c r="G28" s="118">
        <f>IF(OR(Beneficiary!$A10="",Beneficiary!$G10="",Beneficiary!$I10=""),0,IF(Beneficiary!$A10="Census",ROUND(Beneficiary!$O10*(INDEX(Race!V$2:V$441,MATCH(Beneficiary!$G10,Race!$A$2:$A$441,0))),0),ROUND(Beneficiary!$O10*(MSF!M$7*(TASS!$C$13/TASS!$C$8)),0)))</f>
        <v>0</v>
      </c>
      <c r="H28" s="118">
        <f>IF(OR(Beneficiary!$A10="",Beneficiary!$G10="",Beneficiary!$I10=""),0,IF(Beneficiary!$A10="Census",ROUND(Beneficiary!$O10*(INDEX(Race!W$2:W$441,MATCH(Beneficiary!$G10,Race!$A$2:$A$441,0))),0),ROUND(Beneficiary!$O10*(MSF!N$7*(TASS!$C$13/TASS!$C$8)),0)))</f>
        <v>0</v>
      </c>
      <c r="I28" s="118">
        <f>IF(OR(Beneficiary!$A10="",Beneficiary!$G10="",Beneficiary!$I10=""),0,IF(Beneficiary!$A10="Census",ROUND(Beneficiary!$O10*(INDEX(Race!X$2:X$441,MATCH(Beneficiary!$G10,Race!$A$2:$A$441,0))),0),ROUND(Beneficiary!$O10*(MSF!O$7*(TASS!$C$13/TASS!$C$8)),0)))</f>
        <v>0</v>
      </c>
      <c r="J28" s="118">
        <f>IF(OR(Beneficiary!$A10="",Beneficiary!$G10="",Beneficiary!$I10=""),0,IF(Beneficiary!$A10="Census",ROUND(Beneficiary!$O10*(INDEX(Race!Y$2:Y$441,MATCH(Beneficiary!$G10,Race!$A$2:$A$441,0))),0),ROUND(Beneficiary!$O10*(MSF!P$7*(TASS!$C$13/TASS!$C$8)),0)))</f>
        <v>0</v>
      </c>
      <c r="K28" s="118">
        <f>IF(OR(Beneficiary!$A10="",Beneficiary!$G10="",Beneficiary!$I10=""),0,IF(Beneficiary!$A10="Census",ROUND(Beneficiary!$O10*(INDEX(Race!Z$2:Z$441,MATCH(Beneficiary!$G10,Race!$A$2:$A$441,0))),0),ROUND(Beneficiary!$O10*(MSF!Q$7*(TASS!$C$13/TASS!$C$8)),0)))</f>
        <v>0</v>
      </c>
      <c r="L28" s="118">
        <f>IF(OR(Beneficiary!$A10="",Beneficiary!$G10="",Beneficiary!$I10=""),0,IF(Beneficiary!$A10="Census",ROUND(Beneficiary!$O10*(INDEX(Race!AA$2:AA$441,MATCH(Beneficiary!$G10,Race!$A$2:$A$441,0))),0),ROUND(Beneficiary!$O10*(MSF!R$7*(TASS!$C$13/TASS!$C$8)),0)))</f>
        <v>0</v>
      </c>
    </row>
    <row r="29" spans="1:12" s="118" customFormat="1" x14ac:dyDescent="0.25">
      <c r="A29" s="118">
        <f>IF(OR(Beneficiary!$A11="",Beneficiary!$G11="",Beneficiary!$I11=""),0,IF(Beneficiary!$A11="Census",ROUND(Beneficiary!$O11*(INDEX(Race!P$2:P$441,MATCH(Beneficiary!$G11,Race!$A$2:$A$441,0))),0),ROUND(Beneficiary!$O11*(MSF!G$7*(TASS!$C$13/TASS!$C$8)),0)))</f>
        <v>0</v>
      </c>
      <c r="B29" s="118">
        <f>IF(OR(Beneficiary!$A11="",Beneficiary!$G11="",Beneficiary!$I11=""),0,IF(Beneficiary!$A11="Census",ROUND(Beneficiary!$O11*(INDEX(Race!Q$2:Q$441,MATCH(Beneficiary!$G11,Race!$A$2:$A$441,0))),0),ROUND(Beneficiary!$O11*(MSF!H$7*(TASS!$C$13/TASS!$C$8)),0)))</f>
        <v>0</v>
      </c>
      <c r="C29" s="118">
        <f>IF(OR(Beneficiary!$A11="",Beneficiary!$G11="",Beneficiary!$I11=""),0,IF(Beneficiary!$A11="Census",ROUND(Beneficiary!$O11*(INDEX(Race!R$2:R$441,MATCH(Beneficiary!$G11,Race!$A$2:$A$441,0))),0),ROUND(Beneficiary!$O11*(MSF!I$7*(TASS!$C$13/TASS!$C$8)),0)))</f>
        <v>0</v>
      </c>
      <c r="D29" s="118">
        <f>IF(OR(Beneficiary!$A11="",Beneficiary!$G11="",Beneficiary!$I11=""),0,IF(Beneficiary!$A11="Census",ROUND(Beneficiary!$O11*(INDEX(Race!S$2:S$441,MATCH(Beneficiary!$G11,Race!$A$2:$A$441,0))),0),ROUND(Beneficiary!$O11*(MSF!J$7*(TASS!$C$13/TASS!$C$8)),0)))</f>
        <v>0</v>
      </c>
      <c r="E29" s="118">
        <f>IF(OR(Beneficiary!$A11="",Beneficiary!$G11="",Beneficiary!$I11=""),0,IF(Beneficiary!$A11="Census",ROUND(Beneficiary!$O11*(INDEX(Race!T$2:T$441,MATCH(Beneficiary!$G11,Race!$A$2:$A$441,0))),0),ROUND(Beneficiary!$O11*(MSF!K$7*(TASS!$C$13/TASS!$C$8)),0)))</f>
        <v>0</v>
      </c>
      <c r="F29" s="118">
        <f>IF(OR(Beneficiary!$A11="",Beneficiary!$G11="",Beneficiary!$I11=""),0,IF(Beneficiary!$A11="Census",ROUND(Beneficiary!$O11*(INDEX(Race!U$2:U$441,MATCH(Beneficiary!$G11,Race!$A$2:$A$441,0))),0),ROUND(Beneficiary!$O11*(MSF!L$7*(TASS!$C$13/TASS!$C$8)),0)))</f>
        <v>0</v>
      </c>
      <c r="G29" s="118">
        <f>IF(OR(Beneficiary!$A11="",Beneficiary!$G11="",Beneficiary!$I11=""),0,IF(Beneficiary!$A11="Census",ROUND(Beneficiary!$O11*(INDEX(Race!V$2:V$441,MATCH(Beneficiary!$G11,Race!$A$2:$A$441,0))),0),ROUND(Beneficiary!$O11*(MSF!M$7*(TASS!$C$13/TASS!$C$8)),0)))</f>
        <v>0</v>
      </c>
      <c r="H29" s="118">
        <f>IF(OR(Beneficiary!$A11="",Beneficiary!$G11="",Beneficiary!$I11=""),0,IF(Beneficiary!$A11="Census",ROUND(Beneficiary!$O11*(INDEX(Race!W$2:W$441,MATCH(Beneficiary!$G11,Race!$A$2:$A$441,0))),0),ROUND(Beneficiary!$O11*(MSF!N$7*(TASS!$C$13/TASS!$C$8)),0)))</f>
        <v>0</v>
      </c>
      <c r="I29" s="118">
        <f>IF(OR(Beneficiary!$A11="",Beneficiary!$G11="",Beneficiary!$I11=""),0,IF(Beneficiary!$A11="Census",ROUND(Beneficiary!$O11*(INDEX(Race!X$2:X$441,MATCH(Beneficiary!$G11,Race!$A$2:$A$441,0))),0),ROUND(Beneficiary!$O11*(MSF!O$7*(TASS!$C$13/TASS!$C$8)),0)))</f>
        <v>0</v>
      </c>
      <c r="J29" s="118">
        <f>IF(OR(Beneficiary!$A11="",Beneficiary!$G11="",Beneficiary!$I11=""),0,IF(Beneficiary!$A11="Census",ROUND(Beneficiary!$O11*(INDEX(Race!Y$2:Y$441,MATCH(Beneficiary!$G11,Race!$A$2:$A$441,0))),0),ROUND(Beneficiary!$O11*(MSF!P$7*(TASS!$C$13/TASS!$C$8)),0)))</f>
        <v>0</v>
      </c>
      <c r="K29" s="118">
        <f>IF(OR(Beneficiary!$A11="",Beneficiary!$G11="",Beneficiary!$I11=""),0,IF(Beneficiary!$A11="Census",ROUND(Beneficiary!$O11*(INDEX(Race!Z$2:Z$441,MATCH(Beneficiary!$G11,Race!$A$2:$A$441,0))),0),ROUND(Beneficiary!$O11*(MSF!Q$7*(TASS!$C$13/TASS!$C$8)),0)))</f>
        <v>0</v>
      </c>
      <c r="L29" s="118">
        <f>IF(OR(Beneficiary!$A11="",Beneficiary!$G11="",Beneficiary!$I11=""),0,IF(Beneficiary!$A11="Census",ROUND(Beneficiary!$O11*(INDEX(Race!AA$2:AA$441,MATCH(Beneficiary!$G11,Race!$A$2:$A$441,0))),0),ROUND(Beneficiary!$O11*(MSF!R$7*(TASS!$C$13/TASS!$C$8)),0)))</f>
        <v>0</v>
      </c>
    </row>
    <row r="30" spans="1:12" s="118" customFormat="1" x14ac:dyDescent="0.25">
      <c r="A30" s="118">
        <f>IF(OR(Beneficiary!$A12="",Beneficiary!$G12="",Beneficiary!$I12=""),0,IF(Beneficiary!$A12="Census",ROUND(Beneficiary!$O12*(INDEX(Race!P$2:P$441,MATCH(Beneficiary!$G12,Race!$A$2:$A$441,0))),0),ROUND(Beneficiary!$O12*(MSF!G$7*(TASS!$C$13/TASS!$C$8)),0)))</f>
        <v>0</v>
      </c>
      <c r="B30" s="118">
        <f>IF(OR(Beneficiary!$A12="",Beneficiary!$G12="",Beneficiary!$I12=""),0,IF(Beneficiary!$A12="Census",ROUND(Beneficiary!$O12*(INDEX(Race!Q$2:Q$441,MATCH(Beneficiary!$G12,Race!$A$2:$A$441,0))),0),ROUND(Beneficiary!$O12*(MSF!H$7*(TASS!$C$13/TASS!$C$8)),0)))</f>
        <v>0</v>
      </c>
      <c r="C30" s="118">
        <f>IF(OR(Beneficiary!$A12="",Beneficiary!$G12="",Beneficiary!$I12=""),0,IF(Beneficiary!$A12="Census",ROUND(Beneficiary!$O12*(INDEX(Race!R$2:R$441,MATCH(Beneficiary!$G12,Race!$A$2:$A$441,0))),0),ROUND(Beneficiary!$O12*(MSF!I$7*(TASS!$C$13/TASS!$C$8)),0)))</f>
        <v>0</v>
      </c>
      <c r="D30" s="118">
        <f>IF(OR(Beneficiary!$A12="",Beneficiary!$G12="",Beneficiary!$I12=""),0,IF(Beneficiary!$A12="Census",ROUND(Beneficiary!$O12*(INDEX(Race!S$2:S$441,MATCH(Beneficiary!$G12,Race!$A$2:$A$441,0))),0),ROUND(Beneficiary!$O12*(MSF!J$7*(TASS!$C$13/TASS!$C$8)),0)))</f>
        <v>0</v>
      </c>
      <c r="E30" s="118">
        <f>IF(OR(Beneficiary!$A12="",Beneficiary!$G12="",Beneficiary!$I12=""),0,IF(Beneficiary!$A12="Census",ROUND(Beneficiary!$O12*(INDEX(Race!T$2:T$441,MATCH(Beneficiary!$G12,Race!$A$2:$A$441,0))),0),ROUND(Beneficiary!$O12*(MSF!K$7*(TASS!$C$13/TASS!$C$8)),0)))</f>
        <v>0</v>
      </c>
      <c r="F30" s="118">
        <f>IF(OR(Beneficiary!$A12="",Beneficiary!$G12="",Beneficiary!$I12=""),0,IF(Beneficiary!$A12="Census",ROUND(Beneficiary!$O12*(INDEX(Race!U$2:U$441,MATCH(Beneficiary!$G12,Race!$A$2:$A$441,0))),0),ROUND(Beneficiary!$O12*(MSF!L$7*(TASS!$C$13/TASS!$C$8)),0)))</f>
        <v>0</v>
      </c>
      <c r="G30" s="118">
        <f>IF(OR(Beneficiary!$A12="",Beneficiary!$G12="",Beneficiary!$I12=""),0,IF(Beneficiary!$A12="Census",ROUND(Beneficiary!$O12*(INDEX(Race!V$2:V$441,MATCH(Beneficiary!$G12,Race!$A$2:$A$441,0))),0),ROUND(Beneficiary!$O12*(MSF!M$7*(TASS!$C$13/TASS!$C$8)),0)))</f>
        <v>0</v>
      </c>
      <c r="H30" s="118">
        <f>IF(OR(Beneficiary!$A12="",Beneficiary!$G12="",Beneficiary!$I12=""),0,IF(Beneficiary!$A12="Census",ROUND(Beneficiary!$O12*(INDEX(Race!W$2:W$441,MATCH(Beneficiary!$G12,Race!$A$2:$A$441,0))),0),ROUND(Beneficiary!$O12*(MSF!N$7*(TASS!$C$13/TASS!$C$8)),0)))</f>
        <v>0</v>
      </c>
      <c r="I30" s="118">
        <f>IF(OR(Beneficiary!$A12="",Beneficiary!$G12="",Beneficiary!$I12=""),0,IF(Beneficiary!$A12="Census",ROUND(Beneficiary!$O12*(INDEX(Race!X$2:X$441,MATCH(Beneficiary!$G12,Race!$A$2:$A$441,0))),0),ROUND(Beneficiary!$O12*(MSF!O$7*(TASS!$C$13/TASS!$C$8)),0)))</f>
        <v>0</v>
      </c>
      <c r="J30" s="118">
        <f>IF(OR(Beneficiary!$A12="",Beneficiary!$G12="",Beneficiary!$I12=""),0,IF(Beneficiary!$A12="Census",ROUND(Beneficiary!$O12*(INDEX(Race!Y$2:Y$441,MATCH(Beneficiary!$G12,Race!$A$2:$A$441,0))),0),ROUND(Beneficiary!$O12*(MSF!P$7*(TASS!$C$13/TASS!$C$8)),0)))</f>
        <v>0</v>
      </c>
      <c r="K30" s="118">
        <f>IF(OR(Beneficiary!$A12="",Beneficiary!$G12="",Beneficiary!$I12=""),0,IF(Beneficiary!$A12="Census",ROUND(Beneficiary!$O12*(INDEX(Race!Z$2:Z$441,MATCH(Beneficiary!$G12,Race!$A$2:$A$441,0))),0),ROUND(Beneficiary!$O12*(MSF!Q$7*(TASS!$C$13/TASS!$C$8)),0)))</f>
        <v>0</v>
      </c>
      <c r="L30" s="118">
        <f>IF(OR(Beneficiary!$A12="",Beneficiary!$G12="",Beneficiary!$I12=""),0,IF(Beneficiary!$A12="Census",ROUND(Beneficiary!$O12*(INDEX(Race!AA$2:AA$441,MATCH(Beneficiary!$G12,Race!$A$2:$A$441,0))),0),ROUND(Beneficiary!$O12*(MSF!R$7*(TASS!$C$13/TASS!$C$8)),0)))</f>
        <v>0</v>
      </c>
    </row>
  </sheetData>
  <sheetProtection algorithmName="SHA-512" hashValue="tjvBQC5zkUa2xcrU0Q3ex0u8oOC5tlwfHoT1dRYTCaYVBlebkKoRMvGzDKAqiRb/mw5GvRKHscTdNIue/gwv9w==" saltValue="4Cb9EZmiXk4P9UWP0QGWuw==" spinCount="100000" sheet="1" objects="1" scenarios="1"/>
  <mergeCells count="7">
    <mergeCell ref="A1:K1"/>
    <mergeCell ref="A3:K4"/>
    <mergeCell ref="A13:K13"/>
    <mergeCell ref="A22:D22"/>
    <mergeCell ref="A23:D23"/>
    <mergeCell ref="A18:K18"/>
    <mergeCell ref="F22:K23"/>
  </mergeCells>
  <printOptions horizontalCentered="1"/>
  <pageMargins left="0.7" right="0.7" top="0.75" bottom="0.75" header="0.3" footer="0.3"/>
  <pageSetup orientation="landscape" verticalDpi="597"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6"/>
  </sheetPr>
  <dimension ref="A1:K27"/>
  <sheetViews>
    <sheetView showGridLines="0" topLeftCell="A4" workbookViewId="0">
      <selection activeCell="A19" sqref="A19:XFD27"/>
    </sheetView>
  </sheetViews>
  <sheetFormatPr defaultColWidth="8.88671875" defaultRowHeight="13.2" x14ac:dyDescent="0.25"/>
  <cols>
    <col min="1" max="1" width="8.88671875" style="3"/>
    <col min="2" max="2" width="6.6640625" style="3" customWidth="1"/>
    <col min="3" max="3" width="11.109375" style="3" customWidth="1"/>
    <col min="4" max="4" width="8.88671875" style="3"/>
    <col min="5" max="5" width="6.6640625" style="3" customWidth="1"/>
    <col min="6" max="6" width="11.109375" style="3" customWidth="1"/>
    <col min="7" max="16384" width="8.88671875" style="3"/>
  </cols>
  <sheetData>
    <row r="1" spans="1:11" ht="15.6" x14ac:dyDescent="0.3">
      <c r="A1" s="246" t="s">
        <v>540</v>
      </c>
      <c r="B1" s="246"/>
      <c r="C1" s="246"/>
      <c r="D1" s="246"/>
      <c r="E1" s="246"/>
      <c r="F1" s="246"/>
      <c r="G1" s="246"/>
      <c r="H1" s="246"/>
      <c r="I1" s="246"/>
      <c r="J1" s="246"/>
      <c r="K1" s="62"/>
    </row>
    <row r="3" spans="1:11" ht="94.95" customHeight="1" x14ac:dyDescent="0.25">
      <c r="A3" s="222" t="s">
        <v>541</v>
      </c>
      <c r="B3" s="222"/>
      <c r="C3" s="222"/>
      <c r="D3" s="222"/>
      <c r="E3" s="222"/>
      <c r="F3" s="222"/>
      <c r="G3" s="222"/>
      <c r="H3" s="222"/>
      <c r="I3" s="222"/>
      <c r="J3" s="222"/>
      <c r="K3" s="69"/>
    </row>
    <row r="5" spans="1:11" ht="30" customHeight="1" x14ac:dyDescent="0.25">
      <c r="A5" s="222" t="s">
        <v>1314</v>
      </c>
      <c r="B5" s="222"/>
      <c r="C5" s="222"/>
      <c r="D5" s="222"/>
      <c r="E5" s="222"/>
      <c r="F5" s="222"/>
      <c r="G5" s="222"/>
      <c r="H5" s="222"/>
      <c r="I5" s="222"/>
      <c r="J5" s="222"/>
      <c r="K5" s="69"/>
    </row>
    <row r="7" spans="1:11" s="42" customFormat="1" ht="20.399999999999999" customHeight="1" x14ac:dyDescent="0.3">
      <c r="C7" s="303" t="s">
        <v>473</v>
      </c>
      <c r="D7" s="303"/>
      <c r="E7" s="60"/>
      <c r="F7" s="303" t="s">
        <v>542</v>
      </c>
      <c r="G7" s="303"/>
    </row>
    <row r="8" spans="1:11" ht="27" customHeight="1" x14ac:dyDescent="0.25">
      <c r="C8" s="58">
        <v>0.3</v>
      </c>
      <c r="D8" s="51">
        <f>C24</f>
        <v>0</v>
      </c>
      <c r="F8" s="58">
        <v>0.3</v>
      </c>
      <c r="G8" s="51">
        <f>H24</f>
        <v>0</v>
      </c>
    </row>
    <row r="9" spans="1:11" ht="27" customHeight="1" x14ac:dyDescent="0.25">
      <c r="C9" s="58">
        <v>0.5</v>
      </c>
      <c r="D9" s="51">
        <f>D24</f>
        <v>0</v>
      </c>
      <c r="F9" s="58">
        <v>0.5</v>
      </c>
      <c r="G9" s="51">
        <f>I24</f>
        <v>0</v>
      </c>
    </row>
    <row r="10" spans="1:11" ht="27" customHeight="1" x14ac:dyDescent="0.25">
      <c r="C10" s="58">
        <v>0.8</v>
      </c>
      <c r="D10" s="51">
        <f>E24</f>
        <v>0</v>
      </c>
      <c r="F10" s="58">
        <v>0.8</v>
      </c>
      <c r="G10" s="51">
        <f>J24</f>
        <v>0</v>
      </c>
    </row>
    <row r="11" spans="1:11" ht="27" customHeight="1" x14ac:dyDescent="0.25">
      <c r="C11" s="52" t="s">
        <v>505</v>
      </c>
      <c r="D11" s="61">
        <f>SUM(D8:D10)</f>
        <v>0</v>
      </c>
      <c r="F11" s="52" t="s">
        <v>505</v>
      </c>
      <c r="G11" s="61">
        <f>SUM(G8:G10)</f>
        <v>0</v>
      </c>
    </row>
    <row r="13" spans="1:11" x14ac:dyDescent="0.25">
      <c r="D13" s="300"/>
      <c r="G13" s="300"/>
    </row>
    <row r="14" spans="1:11" x14ac:dyDescent="0.25">
      <c r="D14" s="301"/>
      <c r="G14" s="301"/>
    </row>
    <row r="15" spans="1:11" ht="15" customHeight="1" x14ac:dyDescent="0.25">
      <c r="B15" s="299"/>
      <c r="C15" s="299"/>
      <c r="D15" s="299"/>
      <c r="E15" s="299"/>
      <c r="G15" s="302"/>
      <c r="H15" s="302"/>
      <c r="I15" s="302"/>
      <c r="J15" s="302"/>
    </row>
    <row r="16" spans="1:11" ht="12.75" customHeight="1" x14ac:dyDescent="0.25">
      <c r="B16" s="299"/>
      <c r="C16" s="299"/>
      <c r="D16" s="299"/>
      <c r="E16" s="299"/>
      <c r="G16" s="302"/>
      <c r="H16" s="302"/>
      <c r="I16" s="302"/>
      <c r="J16" s="302"/>
    </row>
    <row r="17" spans="2:11" ht="12.75" customHeight="1" x14ac:dyDescent="0.25">
      <c r="B17" s="117"/>
      <c r="C17" s="117"/>
      <c r="D17" s="117"/>
    </row>
    <row r="18" spans="2:11" ht="12.75" customHeight="1" x14ac:dyDescent="0.25">
      <c r="B18" s="117"/>
      <c r="C18" s="117"/>
      <c r="D18" s="117"/>
    </row>
    <row r="19" spans="2:11" s="118" customFormat="1" x14ac:dyDescent="0.25">
      <c r="C19" s="118" t="s">
        <v>1339</v>
      </c>
      <c r="H19" s="118" t="s">
        <v>1338</v>
      </c>
    </row>
    <row r="20" spans="2:11" s="118" customFormat="1" x14ac:dyDescent="0.25">
      <c r="C20" s="213">
        <v>0.3</v>
      </c>
      <c r="D20" s="213">
        <v>0.5</v>
      </c>
      <c r="E20" s="213">
        <v>0.8</v>
      </c>
      <c r="F20" s="147" t="s">
        <v>505</v>
      </c>
      <c r="H20" s="213">
        <v>0.3</v>
      </c>
      <c r="I20" s="213">
        <v>0.5</v>
      </c>
      <c r="J20" s="213">
        <v>0.8</v>
      </c>
      <c r="K20" s="147" t="s">
        <v>505</v>
      </c>
    </row>
    <row r="21" spans="2:11" s="118" customFormat="1" x14ac:dyDescent="0.25">
      <c r="C21" s="118">
        <f>IF(OR(Beneficiary!$A10="",Beneficiary!$G10="",Beneficiary!$I$16=""),0,IF(Beneficiary!$A10="Census",0,ROUND((Beneficiary!I10/Beneficiary!$I$17)*(MSF!Z$5*('TASS 1'!$C$13/'TASS 1'!$C$8)),0)))</f>
        <v>0</v>
      </c>
      <c r="D21" s="118">
        <f>IF(OR(Beneficiary!$A10="",Beneficiary!$G10="",Beneficiary!$I$16=0),0,IF(Beneficiary!$A10="Census",INDEX(LMI!$D$2:$D$6704,MATCH(Beneficiary!$G10,LMI!$B$2:$B$6704,0)),ROUND((Beneficiary!I10/Beneficiary!$I$17)*(MSF!AA$5*('TASS 1'!$C$13/'TASS 1'!$C$8)),0)))</f>
        <v>0</v>
      </c>
      <c r="E21" s="118">
        <f>IF(OR(Beneficiary!$A10="",Beneficiary!$G10="",Beneficiary!$I$16=0),0,IF(Beneficiary!$A10="Census",(INDEX(LMI!$E$2:$E$6704,MATCH(Beneficiary!$G10,LMI!$B$2:$B$6704,0)))-(INDEX(LMI!$D$2:$D$6704,MATCH(Beneficiary!$G10,LMI!$B$2:$B$6704,0))),ROUND((Beneficiary!I10/Beneficiary!$I$17)*(MSF!AB$5*('TASS 1'!$C$13/'TASS 1'!$C$8)),0)))</f>
        <v>0</v>
      </c>
      <c r="F21" s="118">
        <f>SUM(C21:E21)</f>
        <v>0</v>
      </c>
      <c r="H21" s="118">
        <f>IF(OR(Beneficiary!$A10="",Beneficiary!$G10="",Beneficiary!$I16=0),0,IF(Beneficiary!$A10="Census",0,ROUND((Beneficiary!$I10/Beneficiary!$I$17)*(MSF!Z$7*('TASS 1'!$C$13/'TASS 1'!$C$8)),0)))</f>
        <v>0</v>
      </c>
      <c r="I21" s="118">
        <f>IF(OR(Beneficiary!$A10="",Beneficiary!$G10="",Beneficiary!$I16=0),0,IF(Beneficiary!$A10="Census",ROUND(Beneficiary!$I10*(D21/Beneficiary!$M10),0),ROUND((Beneficiary!I10/Beneficiary!$I$17)*(MSF!AA$7*('TASS 1'!$C$13/'TASS 1'!$C$8)),0)))</f>
        <v>0</v>
      </c>
      <c r="J21" s="118">
        <f>IF(OR(Beneficiary!$A10="",Beneficiary!$G10="",Beneficiary!$I16=0),0,IF(Beneficiary!$A10="Census",ROUND(Beneficiary!$I10*(E21/Beneficiary!$M10),0),ROUND((Beneficiary!$I10/Beneficiary!$I$17)*(MSF!AB$7*('TASS 1'!$C$13/'TASS 1'!$C$8)),0)))</f>
        <v>0</v>
      </c>
      <c r="K21" s="118">
        <f>SUM(H21:J21)</f>
        <v>0</v>
      </c>
    </row>
    <row r="22" spans="2:11" s="118" customFormat="1" x14ac:dyDescent="0.25">
      <c r="C22" s="118">
        <f>IF(OR(Beneficiary!$A11="",Beneficiary!$G11="",Beneficiary!$I$16=""),0,IF(Beneficiary!$A11="Census",0,ROUND((Beneficiary!I11/Beneficiary!$I$17)*(MSF!Z$5*('TASS 2'!$C$13/'TASS 2'!$C$8)),0)))</f>
        <v>0</v>
      </c>
      <c r="D22" s="118">
        <f>IF(OR(Beneficiary!$A11="",Beneficiary!$G11="",Beneficiary!$I$16=0),0,IF(Beneficiary!$A11="Census",INDEX(LMI!$D$2:$D$6704,MATCH(Beneficiary!$G11,LMI!$B$2:$B$6704,0)),ROUND((Beneficiary!I11/Beneficiary!$I$17)*(MSF!AA$5*('TASS 2'!$C$13/'TASS 2'!$C$8)),0)))</f>
        <v>0</v>
      </c>
      <c r="E22" s="118">
        <f>IF(OR(Beneficiary!$A11="",Beneficiary!$G11="",Beneficiary!$I$16=0),0,IF(Beneficiary!$A11="Census",(INDEX(LMI!$E$2:$E$6704,MATCH(Beneficiary!$G11,LMI!$B$2:$B$6704,0)))-(INDEX(LMI!$D$2:$D$6704,MATCH(Beneficiary!$G11,LMI!$B$2:$B$6704,0))),ROUND((Beneficiary!I11/Beneficiary!$I$17)*(MSF!AB$5*('TASS 2'!$C$13/'TASS 2'!$C$8)),0)))</f>
        <v>0</v>
      </c>
      <c r="F22" s="118">
        <f t="shared" ref="F22:F26" si="0">SUM(C22:E22)</f>
        <v>0</v>
      </c>
      <c r="H22" s="118">
        <f>IF(OR(Beneficiary!$A11="",Beneficiary!$G11="",Beneficiary!$I17=0),0,IF(Beneficiary!$A11="Census",0,ROUND((Beneficiary!$I11/Beneficiary!$I$17)*(MSF!Z$7*('TASS 2'!$C$13/'TASS 1'!$C$8)),0)))</f>
        <v>0</v>
      </c>
      <c r="I22" s="118">
        <f>IF(OR(Beneficiary!$A11="",Beneficiary!$G11="",Beneficiary!$I17=0),0,IF(Beneficiary!$A11="Census",ROUND(Beneficiary!$I11*(D22/Beneficiary!$M11),0),ROUND((Beneficiary!I11/Beneficiary!$I$17)*(MSF!AA$7*('TASS 2'!$C$13/'TASS 2'!$C$8)),0)))</f>
        <v>0</v>
      </c>
      <c r="J22" s="118">
        <f>IF(OR(Beneficiary!$A11="",Beneficiary!$G11="",Beneficiary!$I17=0),0,IF(Beneficiary!$A11="Census",ROUND(Beneficiary!$I11*(E22/Beneficiary!$M11),0),ROUND((Beneficiary!$I11/Beneficiary!$I$17)*(MSF!AB$7*('TASS 1'!$C$13/'TASS 2'!$C$8)),0)))</f>
        <v>0</v>
      </c>
      <c r="K22" s="118">
        <f t="shared" ref="K22:K26" si="1">SUM(H22:J22)</f>
        <v>0</v>
      </c>
    </row>
    <row r="23" spans="2:11" s="118" customFormat="1" x14ac:dyDescent="0.25">
      <c r="C23" s="118">
        <f>IF(OR(Beneficiary!$A12="",Beneficiary!$G12="",Beneficiary!$I$16=""),0,IF(Beneficiary!$A12="Census",0,ROUND((Beneficiary!I12/Beneficiary!$I$17)*(MSF!Z$5*('TASS 3'!$C$13/'TASS 3'!$C$8)),0)))</f>
        <v>0</v>
      </c>
      <c r="D23" s="118">
        <f>IF(OR(Beneficiary!$A12="",Beneficiary!$G12="",Beneficiary!$I$16=0),0,IF(Beneficiary!$A12="Census",INDEX(LMI!$D$2:$D$6704,MATCH(Beneficiary!$G12,LMI!$B$2:$B$6704,0)),ROUND((Beneficiary!I12/Beneficiary!$I$17)*(MSF!AA$5*('TASS 3'!$C$13/'TASS 3'!$C$8)),0)))</f>
        <v>0</v>
      </c>
      <c r="E23" s="118">
        <f>IF(OR(Beneficiary!$A12="",Beneficiary!$G12="",Beneficiary!$I$16=0),0,IF(Beneficiary!$A12="Census",(INDEX(LMI!$E$2:$E$6704,MATCH(Beneficiary!$G12,LMI!$B$2:$B$6704,0)))-(INDEX(LMI!$D$2:$D$6704,MATCH(Beneficiary!$G12,LMI!$B$2:$B$6704,0))),ROUND((Beneficiary!I12/Beneficiary!$I$17)*(MSF!AB$5*('TASS 3'!$C$13/'TASS 3'!$C$8)),0)))</f>
        <v>0</v>
      </c>
      <c r="F23" s="118">
        <f t="shared" si="0"/>
        <v>0</v>
      </c>
      <c r="H23" s="118">
        <f>IF(OR(Beneficiary!$A12="",Beneficiary!$G12="",Beneficiary!$I18=0),0,IF(Beneficiary!$A12="Census",0,ROUND((Beneficiary!$I12/Beneficiary!$I$17)*(MSF!Z$7*('TASS 3'!$C$13/'TASS 3'!$C$8)),0)))</f>
        <v>0</v>
      </c>
      <c r="I23" s="118">
        <f>IF(OR(Beneficiary!$A12="",Beneficiary!$G12="",Beneficiary!$I18=0),0,IF(Beneficiary!$A12="Census",ROUND(Beneficiary!$I12*(D23/Beneficiary!$M12),0),ROUND((Beneficiary!I12/Beneficiary!$I$17)*(MSF!AA$7*('TASS 3'!$C$13/'TASS 3'!$C$8)),0)))</f>
        <v>0</v>
      </c>
      <c r="J23" s="118">
        <f>IF(OR(Beneficiary!$A12="",Beneficiary!$G12="",Beneficiary!$I18=0),0,IF(Beneficiary!$A12="Census",ROUND(Beneficiary!$I12*(E23/Beneficiary!$M12),0),ROUND((Beneficiary!$I12/Beneficiary!$I$17)*(MSF!AB$7*('TASS 3'!$C$13/'TASS 3'!$C$8)),0)))</f>
        <v>0</v>
      </c>
      <c r="K23" s="118">
        <f t="shared" si="1"/>
        <v>0</v>
      </c>
    </row>
    <row r="24" spans="2:11" s="118" customFormat="1" x14ac:dyDescent="0.25">
      <c r="C24" s="118">
        <f>IF(OR(Beneficiary!$A13="",Beneficiary!$G13="",Beneficiary!$I$16=""),0,IF(Beneficiary!$A13="Census",0,ROUND((Beneficiary!I13/Beneficiary!$I$17)*(MSF!Z$5*('TASS 4'!$C$13/'TASS 4'!$C$8)),0)))</f>
        <v>0</v>
      </c>
      <c r="D24" s="118">
        <f>IF(OR(Beneficiary!$A13="",Beneficiary!$G13="",Beneficiary!$I$16=0),0,IF(Beneficiary!$A13="Census",INDEX(LMI!$D$2:$D$6704,MATCH(Beneficiary!$G13,LMI!$B$2:$B$6704,0)),ROUND((Beneficiary!I13/Beneficiary!$I$17)*(MSF!AA$5*('TASS 4'!$C$13/'TASS 4'!$C$8)),0)))</f>
        <v>0</v>
      </c>
      <c r="E24" s="118">
        <f>IF(OR(Beneficiary!$A13="",Beneficiary!$G13="",Beneficiary!$I$16=0),0,IF(Beneficiary!$A13="Census",(INDEX(LMI!$E$2:$E$6704,MATCH(Beneficiary!$G13,LMI!$B$2:$B$6704,0)))-(INDEX(LMI!$D$2:$D$6704,MATCH(Beneficiary!$G13,LMI!$B$2:$B$6704,0))),ROUND((Beneficiary!I13/Beneficiary!$I$17)*(MSF!AB$5*('TASS 4'!$C$13/'TASS 4'!$C$8)),0)))</f>
        <v>0</v>
      </c>
      <c r="F24" s="118">
        <f t="shared" si="0"/>
        <v>0</v>
      </c>
      <c r="H24" s="118">
        <f>IF(OR(Beneficiary!$A13="",Beneficiary!$G13="",Beneficiary!$I19=0),0,IF(Beneficiary!$A13="Census",0,ROUND((Beneficiary!$I13/Beneficiary!$I$17)*(MSF!Z$7*('TASS 4'!$C$13/'TASS 4'!$C$8)),0)))</f>
        <v>0</v>
      </c>
      <c r="I24" s="118">
        <f>IF(OR(Beneficiary!$A13="",Beneficiary!$G13="",Beneficiary!$I19=0),0,IF(Beneficiary!$A13="Census",ROUND(Beneficiary!$I13*(D24/Beneficiary!$M13),0),ROUND((Beneficiary!I13/Beneficiary!$I$17)*(MSF!AA$7*('TASS 4'!$C$13/'TASS 4'!$C$8)),0)))</f>
        <v>0</v>
      </c>
      <c r="J24" s="118">
        <f>IF(OR(Beneficiary!$A13="",Beneficiary!$G13="",Beneficiary!$I19=0),0,IF(Beneficiary!$A13="Census",ROUND(Beneficiary!$I13*(E24/Beneficiary!$M13),0),ROUND((Beneficiary!$I13/Beneficiary!$I$17)*(MSF!AB$7*('TASS 4'!$C$13/'TASS 4'!$C$8)),0)))</f>
        <v>0</v>
      </c>
      <c r="K24" s="118">
        <f t="shared" si="1"/>
        <v>0</v>
      </c>
    </row>
    <row r="25" spans="2:11" s="118" customFormat="1" x14ac:dyDescent="0.25">
      <c r="C25" s="118">
        <f>IF(OR(Beneficiary!$A14="",Beneficiary!$G14="",Beneficiary!$I$16=""),0,IF(Beneficiary!$A14="Census",0,ROUND((Beneficiary!I14/Beneficiary!$I$17)*(MSF!Z$5*('TASS 5'!$C$13/'TASS 5'!$C$8)),0)))</f>
        <v>0</v>
      </c>
      <c r="D25" s="118">
        <f>IF(OR(Beneficiary!$A14="",Beneficiary!$G14="",Beneficiary!$I$16=0),0,IF(Beneficiary!$A14="Census",INDEX(LMI!$D$2:$D$6704,MATCH(Beneficiary!$G14,LMI!$B$2:$B$6704,0)),ROUND((Beneficiary!I14/Beneficiary!$I$17)*(MSF!AA$5*('TASS 5'!$C$13/'TASS 5'!$C$8)),0)))</f>
        <v>0</v>
      </c>
      <c r="E25" s="118">
        <f>IF(OR(Beneficiary!$A14="",Beneficiary!$G14="",Beneficiary!$I$16=0),0,IF(Beneficiary!$A14="Census",(INDEX(LMI!$E$2:$E$6704,MATCH(Beneficiary!$G14,LMI!$B$2:$B$6704,0)))-(INDEX(LMI!$D$2:$D$6704,MATCH(Beneficiary!$G14,LMI!$B$2:$B$6704,0))),ROUND((Beneficiary!I14/Beneficiary!$I$17)*(MSF!AB$5*('TASS 5'!$C$13/'TASS 5'!$C$8)),0)))</f>
        <v>0</v>
      </c>
      <c r="F25" s="118">
        <f t="shared" si="0"/>
        <v>0</v>
      </c>
      <c r="H25" s="118">
        <f>IF(OR(Beneficiary!$A14="",Beneficiary!$G14="",Beneficiary!$I21=0),0,IF(Beneficiary!$A14="Census",0,ROUND((Beneficiary!$I14/Beneficiary!$I$17)*(MSF!Z$7*('TASS 5'!$C$13/'TASS 5'!$C$8)),0)))</f>
        <v>0</v>
      </c>
      <c r="I25" s="118">
        <f>IF(OR(Beneficiary!$A14="",Beneficiary!$G14="",Beneficiary!$I21=0),0,IF(Beneficiary!$A14="Census",ROUND(Beneficiary!$I14*(D25/Beneficiary!$M14),0),ROUND((Beneficiary!I14/Beneficiary!$I$17)*(MSF!AA$7*('TASS 5'!$C$13/'TASS 5'!$C$8)),0)))</f>
        <v>0</v>
      </c>
      <c r="J25" s="118">
        <f>IF(OR(Beneficiary!$A14="",Beneficiary!$G14="",Beneficiary!$I21=0),0,IF(Beneficiary!$A14="Census",ROUND(Beneficiary!$I14*(E25/Beneficiary!$M14),0),ROUND((Beneficiary!$I14/Beneficiary!$I$17)*(MSF!AB$7*('TASS 1'!$C$13/'TASS 5'!$C$8)),0)))</f>
        <v>0</v>
      </c>
      <c r="K25" s="118">
        <f t="shared" si="1"/>
        <v>0</v>
      </c>
    </row>
    <row r="26" spans="2:11" s="118" customFormat="1" x14ac:dyDescent="0.25">
      <c r="C26" s="118">
        <f>IF(OR(Beneficiary!$A15="",Beneficiary!$G15="",Beneficiary!$I$16=""),0,IF(Beneficiary!$A15="Census",0,ROUND((Beneficiary!I15/Beneficiary!$I$17)*(MSF!Z$5*('TASS 6'!$C$13/'TASS 6'!$C$8)),0)))</f>
        <v>0</v>
      </c>
      <c r="D26" s="118">
        <f>IF(OR(Beneficiary!$A15="",Beneficiary!$G15="",Beneficiary!$I$16=0),0,IF(Beneficiary!$A15="Census",INDEX(LMI!$D$2:$D$6704,MATCH(Beneficiary!$G15,LMI!$B$2:$B$6704,0)),ROUND((Beneficiary!I15/Beneficiary!$I$17)*(MSF!AA$5*('TASS 6'!$C$13/'TASS 6'!$C$8)),0)))</f>
        <v>0</v>
      </c>
      <c r="E26" s="118">
        <f>IF(OR(Beneficiary!$A15="",Beneficiary!$G15="",Beneficiary!$I$16=0),0,IF(Beneficiary!$A15="Census",(INDEX(LMI!$E$2:$E$6704,MATCH(Beneficiary!$G15,LMI!$B$2:$B$6704,0)))-(INDEX(LMI!$D$2:$D$6704,MATCH(Beneficiary!$G15,LMI!$B$2:$B$6704,0))),ROUND((Beneficiary!I15/Beneficiary!$I$17)*(MSF!AB$5*('TASS 6'!$C$13/'TASS 6'!$C$8)),0)))</f>
        <v>0</v>
      </c>
      <c r="F26" s="118">
        <f t="shared" si="0"/>
        <v>0</v>
      </c>
      <c r="H26" s="118">
        <f>IF(OR(Beneficiary!$A15="",Beneficiary!$G15="",Beneficiary!$I22=0),0,IF(Beneficiary!$A15="Census",0,ROUND((Beneficiary!$I15/Beneficiary!$I$17)*(MSF!Z$7*('TASS 6'!$C$13/'TASS 6'!$C$8)),0)))</f>
        <v>0</v>
      </c>
      <c r="I26" s="118">
        <f>IF(OR(Beneficiary!$A15="",Beneficiary!$G15="",Beneficiary!$I22=0),0,IF(Beneficiary!$A15="Census",ROUND(Beneficiary!$I15*(D26/Beneficiary!$M15),0),ROUND((Beneficiary!I15/Beneficiary!$I$17)*(MSF!AA$7*('TASS 6'!$C$13/'TASS 6'!$C$8)),0)))</f>
        <v>0</v>
      </c>
      <c r="J26" s="118">
        <f>IF(OR(Beneficiary!$A15="",Beneficiary!$G15="",Beneficiary!$I22=0),0,IF(Beneficiary!$A15="Census",ROUND(Beneficiary!$I15*(E26/Beneficiary!$M15),0),ROUND((Beneficiary!$I15/Beneficiary!$I$17)*(MSF!AB$7*('TASS 6'!$C$13/'TASS 6'!$C$8)),0)))</f>
        <v>0</v>
      </c>
      <c r="K26" s="118">
        <f t="shared" si="1"/>
        <v>0</v>
      </c>
    </row>
    <row r="27" spans="2:11" s="187" customFormat="1" x14ac:dyDescent="0.25">
      <c r="C27" s="187">
        <f>SUM(C21:C23)</f>
        <v>0</v>
      </c>
      <c r="D27" s="187">
        <f t="shared" ref="D27:F27" si="2">SUM(D21:D23)</f>
        <v>0</v>
      </c>
      <c r="E27" s="187">
        <f t="shared" si="2"/>
        <v>0</v>
      </c>
      <c r="F27" s="187">
        <f t="shared" si="2"/>
        <v>0</v>
      </c>
      <c r="H27" s="187">
        <f>SUM(H21:H23)</f>
        <v>0</v>
      </c>
      <c r="I27" s="187">
        <f t="shared" ref="I27:K27" si="3">SUM(I21:I23)</f>
        <v>0</v>
      </c>
      <c r="J27" s="187">
        <f t="shared" si="3"/>
        <v>0</v>
      </c>
      <c r="K27" s="187">
        <f t="shared" si="3"/>
        <v>0</v>
      </c>
    </row>
  </sheetData>
  <sheetProtection algorithmName="SHA-512" hashValue="prFUa02b6/Pqvr+YVR7ilS1w6pu8Ta3Ca/TsQ0OLLaL6qLuYlJE1ud9PdLI2wpo4w0ruFrB58UQY2DVTdizonA==" saltValue="yNrTPvmMlmGIZ5HHX8hUxA==" spinCount="100000" sheet="1" objects="1" scenarios="1"/>
  <mergeCells count="9">
    <mergeCell ref="A3:J3"/>
    <mergeCell ref="A5:J5"/>
    <mergeCell ref="A1:J1"/>
    <mergeCell ref="B15:E16"/>
    <mergeCell ref="D13:D14"/>
    <mergeCell ref="G13:G14"/>
    <mergeCell ref="G15:J16"/>
    <mergeCell ref="C7:D7"/>
    <mergeCell ref="F7:G7"/>
  </mergeCells>
  <printOptions horizontalCentered="1"/>
  <pageMargins left="0.7" right="0.7" top="0.75" bottom="0.75" header="0.3" footer="0.3"/>
  <pageSetup orientation="portrait" verticalDpi="597"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6"/>
  </sheetPr>
  <dimension ref="A1:J15"/>
  <sheetViews>
    <sheetView showGridLines="0" workbookViewId="0">
      <selection activeCell="B8" sqref="B8"/>
    </sheetView>
  </sheetViews>
  <sheetFormatPr defaultColWidth="8.88671875" defaultRowHeight="13.2" x14ac:dyDescent="0.25"/>
  <cols>
    <col min="1" max="1" width="8.88671875" style="3"/>
    <col min="2" max="2" width="28.44140625" style="3" customWidth="1"/>
    <col min="3" max="3" width="2.6640625" style="3" customWidth="1"/>
    <col min="4" max="4" width="11.109375" style="3" customWidth="1"/>
    <col min="5" max="5" width="2.6640625" style="3" customWidth="1"/>
    <col min="6" max="6" width="11.109375" style="3" customWidth="1"/>
    <col min="7" max="7" width="2.6640625" style="3" customWidth="1"/>
    <col min="8" max="8" width="11.109375" style="3" customWidth="1"/>
    <col min="9" max="9" width="2.6640625" style="3" customWidth="1"/>
    <col min="10" max="10" width="11.109375" style="3" customWidth="1"/>
    <col min="11" max="16384" width="8.88671875" style="3"/>
  </cols>
  <sheetData>
    <row r="1" spans="1:10" ht="15.6" x14ac:dyDescent="0.3">
      <c r="A1" s="246" t="s">
        <v>1006</v>
      </c>
      <c r="B1" s="246"/>
      <c r="C1" s="246"/>
      <c r="D1" s="246"/>
      <c r="E1" s="246"/>
      <c r="F1" s="246"/>
      <c r="G1" s="246"/>
      <c r="H1" s="246"/>
      <c r="I1" s="246"/>
      <c r="J1" s="246"/>
    </row>
    <row r="3" spans="1:10" ht="43.95" customHeight="1" x14ac:dyDescent="0.25">
      <c r="A3" s="222" t="s">
        <v>1007</v>
      </c>
      <c r="B3" s="222"/>
      <c r="C3" s="222"/>
      <c r="D3" s="222"/>
      <c r="E3" s="222"/>
      <c r="F3" s="222"/>
      <c r="G3" s="222"/>
      <c r="H3" s="222"/>
      <c r="I3" s="222"/>
      <c r="J3" s="222"/>
    </row>
    <row r="5" spans="1:10" ht="45" customHeight="1" x14ac:dyDescent="0.25">
      <c r="A5" s="222" t="s">
        <v>1008</v>
      </c>
      <c r="B5" s="222"/>
      <c r="C5" s="222"/>
      <c r="D5" s="222"/>
      <c r="E5" s="222"/>
      <c r="F5" s="222"/>
      <c r="G5" s="222"/>
      <c r="H5" s="222"/>
      <c r="I5" s="222"/>
      <c r="J5" s="222"/>
    </row>
    <row r="7" spans="1:10" s="15" customFormat="1" x14ac:dyDescent="0.25">
      <c r="B7" s="24" t="s">
        <v>6</v>
      </c>
      <c r="C7" s="24"/>
      <c r="D7" s="24" t="s">
        <v>1009</v>
      </c>
      <c r="F7" s="24" t="s">
        <v>1016</v>
      </c>
      <c r="G7" s="24"/>
      <c r="H7" s="24" t="s">
        <v>1018</v>
      </c>
      <c r="I7" s="24"/>
      <c r="J7" s="24" t="s">
        <v>1017</v>
      </c>
    </row>
    <row r="8" spans="1:10" ht="30" customHeight="1" x14ac:dyDescent="0.25">
      <c r="A8" s="3" t="s">
        <v>1010</v>
      </c>
      <c r="B8" s="101" t="str">
        <f>IF(ISBLANK(Beneficiary!G10),"",IF(OR(Beneficiary!C10="city","county"),Beneficiary!G10,'Title Page'!B$3))</f>
        <v/>
      </c>
      <c r="D8" s="100"/>
      <c r="E8" s="24" t="s">
        <v>1019</v>
      </c>
      <c r="F8" s="96">
        <f>'PCI Calcs'!E6</f>
        <v>0</v>
      </c>
      <c r="G8" s="24" t="s">
        <v>1019</v>
      </c>
      <c r="H8" s="97">
        <f>IF(ISBLANK(Beneficiary!O10),0,Beneficiary!O10)</f>
        <v>0</v>
      </c>
      <c r="I8" s="24" t="s">
        <v>1020</v>
      </c>
      <c r="J8" s="98">
        <f>IF(ISBLANK(Beneficiary!G10),0,(D8/F8)*(H8*100))</f>
        <v>0</v>
      </c>
    </row>
    <row r="9" spans="1:10" ht="30" customHeight="1" x14ac:dyDescent="0.25">
      <c r="A9" s="3" t="s">
        <v>1011</v>
      </c>
      <c r="B9" s="101" t="str">
        <f>IF(ISBLANK(Beneficiary!G11),"",IF(OR(Beneficiary!C11="city","county"),Beneficiary!G11,'Title Page'!B$3))</f>
        <v/>
      </c>
      <c r="D9" s="100"/>
      <c r="E9" s="24" t="s">
        <v>1019</v>
      </c>
      <c r="F9" s="96">
        <f>'PCI Calcs'!E9</f>
        <v>0</v>
      </c>
      <c r="G9" s="24" t="s">
        <v>1019</v>
      </c>
      <c r="H9" s="97">
        <f>IF(ISBLANK(Beneficiary!O11),0,Beneficiary!O11)</f>
        <v>0</v>
      </c>
      <c r="I9" s="24" t="s">
        <v>1020</v>
      </c>
      <c r="J9" s="98">
        <f>IF(ISBLANK(Beneficiary!G11),0,(D9/F9)*(H9*100))</f>
        <v>0</v>
      </c>
    </row>
    <row r="10" spans="1:10" ht="30" customHeight="1" x14ac:dyDescent="0.25">
      <c r="A10" s="3" t="s">
        <v>1012</v>
      </c>
      <c r="B10" s="101" t="str">
        <f>IF(ISBLANK(Beneficiary!G12),"",IF(OR(Beneficiary!C12="city","county"),Beneficiary!G12,'Title Page'!B$3))</f>
        <v/>
      </c>
      <c r="D10" s="100"/>
      <c r="E10" s="24" t="s">
        <v>1019</v>
      </c>
      <c r="F10" s="96">
        <f>'PCI Calcs'!E12</f>
        <v>0</v>
      </c>
      <c r="G10" s="24" t="s">
        <v>1019</v>
      </c>
      <c r="H10" s="97">
        <f>IF(ISBLANK(Beneficiary!O12),0,Beneficiary!O12)</f>
        <v>0</v>
      </c>
      <c r="I10" s="24" t="s">
        <v>1020</v>
      </c>
      <c r="J10" s="98">
        <f>IF(ISBLANK(Beneficiary!G12),0,(D10/F10)*(H10*100))</f>
        <v>0</v>
      </c>
    </row>
    <row r="11" spans="1:10" ht="30" customHeight="1" x14ac:dyDescent="0.25">
      <c r="A11" s="3" t="s">
        <v>1013</v>
      </c>
      <c r="B11" s="101" t="str">
        <f>IF(ISBLANK(Beneficiary!G13),"",IF(OR(Beneficiary!C13="city","county"),Beneficiary!G13,'Title Page'!B$3))</f>
        <v/>
      </c>
      <c r="D11" s="100"/>
      <c r="E11" s="24" t="s">
        <v>1019</v>
      </c>
      <c r="F11" s="96">
        <f>'PCI Calcs'!E15</f>
        <v>0</v>
      </c>
      <c r="G11" s="24" t="s">
        <v>1019</v>
      </c>
      <c r="H11" s="97">
        <f>IF(ISBLANK(Beneficiary!O13),0,Beneficiary!O13)</f>
        <v>0</v>
      </c>
      <c r="I11" s="24" t="s">
        <v>1020</v>
      </c>
      <c r="J11" s="98">
        <f>IF(ISBLANK(Beneficiary!G13),0,(D11/F11)*(H11*100))</f>
        <v>0</v>
      </c>
    </row>
    <row r="12" spans="1:10" ht="30" customHeight="1" x14ac:dyDescent="0.25">
      <c r="A12" s="3" t="s">
        <v>1014</v>
      </c>
      <c r="B12" s="101" t="str">
        <f>IF(ISBLANK(Beneficiary!G14),"",IF(OR(Beneficiary!C14="city","county"),Beneficiary!G14,'Title Page'!B$3))</f>
        <v/>
      </c>
      <c r="D12" s="100"/>
      <c r="E12" s="24" t="s">
        <v>1019</v>
      </c>
      <c r="F12" s="96">
        <f>'PCI Calcs'!E18</f>
        <v>0</v>
      </c>
      <c r="G12" s="24" t="s">
        <v>1019</v>
      </c>
      <c r="H12" s="97">
        <f>IF(ISBLANK(Beneficiary!O14),0,Beneficiary!O14)</f>
        <v>0</v>
      </c>
      <c r="I12" s="24" t="s">
        <v>1020</v>
      </c>
      <c r="J12" s="98">
        <f>IF(ISBLANK(Beneficiary!G14),0,(D12/F12)*(H12*100))</f>
        <v>0</v>
      </c>
    </row>
    <row r="13" spans="1:10" ht="30" customHeight="1" x14ac:dyDescent="0.25">
      <c r="A13" s="3" t="s">
        <v>1015</v>
      </c>
      <c r="B13" s="101" t="str">
        <f>IF(ISBLANK(Beneficiary!G15),"",IF(OR(Beneficiary!C15="city","county"),Beneficiary!G15,'Title Page'!B$3))</f>
        <v/>
      </c>
      <c r="D13" s="100"/>
      <c r="E13" s="24" t="s">
        <v>1019</v>
      </c>
      <c r="F13" s="96">
        <f>'PCI Calcs'!E21</f>
        <v>0</v>
      </c>
      <c r="G13" s="24" t="s">
        <v>1019</v>
      </c>
      <c r="H13" s="97">
        <f>IF(ISBLANK(Beneficiary!O15),0,Beneficiary!O15)</f>
        <v>0</v>
      </c>
      <c r="I13" s="24" t="s">
        <v>1020</v>
      </c>
      <c r="J13" s="98">
        <f>IF(ISBLANK(Beneficiary!G15),0,(D13/F13)*(H13*100))</f>
        <v>0</v>
      </c>
    </row>
    <row r="15" spans="1:10" ht="30" customHeight="1" x14ac:dyDescent="0.25">
      <c r="G15" s="259" t="s">
        <v>1021</v>
      </c>
      <c r="H15" s="259"/>
      <c r="I15" s="259"/>
      <c r="J15" s="99">
        <f>SUM(J8:J13)</f>
        <v>0</v>
      </c>
    </row>
  </sheetData>
  <sheetProtection algorithmName="SHA-512" hashValue="UrNqvoGrQ31XXvZrrtcGk9k4Pm9u9143wwtVgpf+8vQB4fd62ZbJVHmEtCqj9aZ541ETybb+AiDWIiw9Rtt4og==" saltValue="3GVJEM4hV4W6Oam4cyvjDQ==" spinCount="100000" sheet="1" objects="1" scenarios="1"/>
  <mergeCells count="4">
    <mergeCell ref="A3:J3"/>
    <mergeCell ref="A5:J5"/>
    <mergeCell ref="G15:I15"/>
    <mergeCell ref="A1:J1"/>
  </mergeCells>
  <pageMargins left="0.7" right="0.7" top="0.75" bottom="0.75" header="0.3" footer="0.3"/>
  <pageSetup orientation="portrait" verticalDpi="597"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508CCD1698C16499EEF2C3DCC117BD1" ma:contentTypeVersion="15" ma:contentTypeDescription="Create a new document." ma:contentTypeScope="" ma:versionID="85fea76247bee95c905b01dd0d535f4f">
  <xsd:schema xmlns:xsd="http://www.w3.org/2001/XMLSchema" xmlns:xs="http://www.w3.org/2001/XMLSchema" xmlns:p="http://schemas.microsoft.com/office/2006/metadata/properties" xmlns:ns2="11427f26-8e58-4bb4-96ba-40db22b400af" xmlns:ns3="d4b3a83c-4f34-4f50-abc3-7fe89b2e4686" xmlns:ns4="7a5faf6d-d004-4bac-98d9-0cc18b68eb85" targetNamespace="http://schemas.microsoft.com/office/2006/metadata/properties" ma:root="true" ma:fieldsID="f9fe2d138716928b6e33b80a21b2fe3b" ns2:_="" ns3:_="" ns4:_="">
    <xsd:import namespace="11427f26-8e58-4bb4-96ba-40db22b400af"/>
    <xsd:import namespace="d4b3a83c-4f34-4f50-abc3-7fe89b2e4686"/>
    <xsd:import namespace="7a5faf6d-d004-4bac-98d9-0cc18b68eb8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4:SharedWithUsers" minOccurs="0"/>
                <xsd:element ref="ns4: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1427f26-8e58-4bb4-96ba-40db22b400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0ec6819c-d561-498f-ad6b-029f1b52bec6"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4b3a83c-4f34-4f50-abc3-7fe89b2e468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11b5789-7443-4245-9d78-d5a9961e8787}" ma:internalName="TaxCatchAll" ma:showField="CatchAllData" ma:web="d4b3a83c-4f34-4f50-abc3-7fe89b2e4686">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a5faf6d-d004-4bac-98d9-0cc18b68eb85"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d4b3a83c-4f34-4f50-abc3-7fe89b2e4686" xsi:nil="true"/>
    <lcf76f155ced4ddcb4097134ff3c332f xmlns="11427f26-8e58-4bb4-96ba-40db22b400af">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8E73971-E8E5-4BAC-9A30-CA52073EA84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1427f26-8e58-4bb4-96ba-40db22b400af"/>
    <ds:schemaRef ds:uri="d4b3a83c-4f34-4f50-abc3-7fe89b2e4686"/>
    <ds:schemaRef ds:uri="7a5faf6d-d004-4bac-98d9-0cc18b68eb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5271955-12E5-4640-941F-5C1CC59B1F9C}">
  <ds:schemaRefs>
    <ds:schemaRef ds:uri="http://schemas.openxmlformats.org/package/2006/metadata/core-properties"/>
    <ds:schemaRef ds:uri="http://schemas.microsoft.com/office/2006/documentManagement/types"/>
    <ds:schemaRef ds:uri="http://purl.org/dc/elements/1.1/"/>
    <ds:schemaRef ds:uri="http://purl.org/dc/dcmitype/"/>
    <ds:schemaRef ds:uri="http://purl.org/dc/terms/"/>
    <ds:schemaRef ds:uri="http://schemas.microsoft.com/office/2006/metadata/properties"/>
    <ds:schemaRef ds:uri="7a5faf6d-d004-4bac-98d9-0cc18b68eb85"/>
    <ds:schemaRef ds:uri="http://www.w3.org/XML/1998/namespace"/>
    <ds:schemaRef ds:uri="http://schemas.microsoft.com/office/infopath/2007/PartnerControls"/>
    <ds:schemaRef ds:uri="d4b3a83c-4f34-4f50-abc3-7fe89b2e4686"/>
    <ds:schemaRef ds:uri="11427f26-8e58-4bb4-96ba-40db22b400af"/>
  </ds:schemaRefs>
</ds:datastoreItem>
</file>

<file path=customXml/itemProps3.xml><?xml version="1.0" encoding="utf-8"?>
<ds:datastoreItem xmlns:ds="http://schemas.openxmlformats.org/officeDocument/2006/customXml" ds:itemID="{B7AF02C5-9F62-44E3-8713-1B8FBE002B6B}">
  <ds:schemaRefs>
    <ds:schemaRef ds:uri="http://schemas.microsoft.com/sharepoint/v3/contenttype/forms"/>
  </ds:schemaRefs>
</ds:datastoreItem>
</file>

<file path=docMetadata/LabelInfo.xml><?xml version="1.0" encoding="utf-8"?>
<clbl:labelList xmlns:clbl="http://schemas.microsoft.com/office/2020/mipLabelMetadata">
  <clbl:label id="{f345bebf-0d71-4337-9281-24b941616c36}" enabled="0" method="" siteId="{f345bebf-0d71-4337-9281-24b941616c3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vt:i4>
      </vt:variant>
    </vt:vector>
  </HeadingPairs>
  <TitlesOfParts>
    <vt:vector size="31" baseType="lpstr">
      <vt:lpstr>Change Log</vt:lpstr>
      <vt:lpstr>Title Page</vt:lpstr>
      <vt:lpstr>Beneficiary</vt:lpstr>
      <vt:lpstr>PCI Worksheet</vt:lpstr>
      <vt:lpstr>PCI Calcs</vt:lpstr>
      <vt:lpstr>Poverty Calcs</vt:lpstr>
      <vt:lpstr>Racial Breakdown</vt:lpstr>
      <vt:lpstr>LMI Breakdown</vt:lpstr>
      <vt:lpstr>Rate Factor</vt:lpstr>
      <vt:lpstr>MSF</vt:lpstr>
      <vt:lpstr>TASS</vt:lpstr>
      <vt:lpstr>TASS 1</vt:lpstr>
      <vt:lpstr>TASS 2</vt:lpstr>
      <vt:lpstr>TASS 3</vt:lpstr>
      <vt:lpstr>TASS 4</vt:lpstr>
      <vt:lpstr>TASS 5</vt:lpstr>
      <vt:lpstr>TASS 6</vt:lpstr>
      <vt:lpstr>LMI</vt:lpstr>
      <vt:lpstr>Unemployment Rates</vt:lpstr>
      <vt:lpstr>UE Scores</vt:lpstr>
      <vt:lpstr>MFI PCI</vt:lpstr>
      <vt:lpstr>PCI Scores</vt:lpstr>
      <vt:lpstr>Ability to Pay</vt:lpstr>
      <vt:lpstr>Race</vt:lpstr>
      <vt:lpstr>Other Dem</vt:lpstr>
      <vt:lpstr>ILData</vt:lpstr>
      <vt:lpstr>Locations</vt:lpstr>
      <vt:lpstr>Beneficiary!Print_Area</vt:lpstr>
      <vt:lpstr>'LMI Breakdown'!Print_Area</vt:lpstr>
      <vt:lpstr>'PCI Worksheet'!Print_Area</vt:lpstr>
      <vt:lpstr>'MFI PCI'!Print_Titles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Kent Archer</dc:creator>
  <cp:lastModifiedBy>Kent Archer</cp:lastModifiedBy>
  <cp:lastPrinted>2018-11-08T21:55:51Z</cp:lastPrinted>
  <dcterms:created xsi:type="dcterms:W3CDTF">2017-10-06T06:21:45Z</dcterms:created>
  <dcterms:modified xsi:type="dcterms:W3CDTF">2026-03-07T21:36:21Z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0x010100C508CCD1698C16499EEF2C3DCC117BD1</vt:lpwstr>
  </property>
  <property fmtid="{D5CDD505-2E9C-101B-9397-08002B2CF9AE}" pid="3" name="MediaServiceImageTags">
    <vt:lpwstr/>
  </property>
</Properties>
</file>